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workbookProtection workbookPassword="DC70" lockStructure="1"/>
  <bookViews>
    <workbookView xWindow="-120" yWindow="-120" windowWidth="20730" windowHeight="11160"/>
  </bookViews>
  <sheets>
    <sheet name="Índice" sheetId="1" r:id="rId1"/>
    <sheet name="Presentación" sheetId="2" r:id="rId2"/>
    <sheet name="Informantes" sheetId="3" r:id="rId3"/>
    <sheet name="Participantes" sheetId="4" r:id="rId4"/>
    <sheet name="CNGE_2023_M2_Secc1" sheetId="5" r:id="rId5"/>
    <sheet name="CNGE_2023_M2_Secc2" sheetId="6" r:id="rId6"/>
    <sheet name="CNGE_2023_M2_Secc3" sheetId="7" r:id="rId7"/>
    <sheet name="CNGE_2023_M2_Secc4" sheetId="8" r:id="rId8"/>
    <sheet name="CNGE_2023_M2_Secc5" sheetId="9" r:id="rId9"/>
    <sheet name="CNGE_2023_M2_Secc6" sheetId="10" r:id="rId10"/>
    <sheet name="CNGE_2023_M2_Secc7" sheetId="11" r:id="rId11"/>
    <sheet name="CNGE_2023_M2_Secc8" sheetId="12" r:id="rId12"/>
    <sheet name="CNGE_2023_M2_Secc9" sheetId="13" r:id="rId13"/>
    <sheet name="Complemento 1" sheetId="14" r:id="rId14"/>
    <sheet name="Complemento 2" sheetId="15" r:id="rId15"/>
    <sheet name="Glosario" sheetId="16" r:id="rId16"/>
  </sheets>
  <definedNames>
    <definedName name="_xlnm.Print_Area" localSheetId="4">CNGE_2023_M2_Secc1!$A$1:$AE$284</definedName>
    <definedName name="_xlnm.Print_Area" localSheetId="5">CNGE_2023_M2_Secc2!$A$1:$AE$240</definedName>
    <definedName name="_xlnm.Print_Area" localSheetId="6">CNGE_2023_M2_Secc3!$A$1:$AE$950</definedName>
    <definedName name="_xlnm.Print_Area" localSheetId="7">CNGE_2023_M2_Secc4!$A$1:$AE$248</definedName>
    <definedName name="_xlnm.Print_Area" localSheetId="8">CNGE_2023_M2_Secc5!$A$1:$AE$1325</definedName>
    <definedName name="_xlnm.Print_Area" localSheetId="9">CNGE_2023_M2_Secc6!$A$1:$AE$53</definedName>
    <definedName name="_xlnm.Print_Area" localSheetId="10">CNGE_2023_M2_Secc7!$A$1:$AE$134</definedName>
    <definedName name="_xlnm.Print_Area" localSheetId="11">CNGE_2023_M2_Secc8!$A$1:$AE$55</definedName>
    <definedName name="_xlnm.Print_Area" localSheetId="12">CNGE_2023_M2_Secc9!$A$1:$AE$421</definedName>
    <definedName name="_xlnm.Print_Area" localSheetId="13">'Complemento 1'!$A$1:$AM$61</definedName>
    <definedName name="_xlnm.Print_Area" localSheetId="14">'Complemento 2'!$A$1:$BY$2061</definedName>
    <definedName name="_xlnm.Print_Area" localSheetId="15">Glosario!$A$1:$AE$176</definedName>
    <definedName name="_xlnm.Print_Area" localSheetId="0">Índice!$A$1:$AE$43</definedName>
    <definedName name="_xlnm.Print_Area" localSheetId="2">Informantes!$A$1:$AE$56</definedName>
    <definedName name="_xlnm.Print_Area" localSheetId="3">Participantes!$A$1:$BF$65</definedName>
    <definedName name="_xlnm.Print_Area" localSheetId="1">Presentación!$A$1:$AE$134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4" i="15" l="1"/>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1330" i="15"/>
  <c r="J1331" i="15"/>
  <c r="J1332" i="15"/>
  <c r="J1333" i="15"/>
  <c r="J1334" i="15"/>
  <c r="J1335" i="15"/>
  <c r="J1336" i="15"/>
  <c r="J1337" i="15"/>
  <c r="J1338" i="15"/>
  <c r="J1339" i="15"/>
  <c r="J1340" i="15"/>
  <c r="J1341" i="15"/>
  <c r="J1342" i="15"/>
  <c r="J1343" i="15"/>
  <c r="J1344" i="15"/>
  <c r="J1345" i="15"/>
  <c r="J1346" i="15"/>
  <c r="J1347" i="15"/>
  <c r="J1348" i="15"/>
  <c r="J1349" i="15"/>
  <c r="J1350" i="15"/>
  <c r="J1351" i="15"/>
  <c r="J1352" i="15"/>
  <c r="J1353" i="15"/>
  <c r="J1354" i="15"/>
  <c r="J1355" i="15"/>
  <c r="J1356" i="15"/>
  <c r="J1357" i="15"/>
  <c r="J1358" i="15"/>
  <c r="J1359" i="15"/>
  <c r="J1360" i="15"/>
  <c r="J1361" i="15"/>
  <c r="J1362" i="15"/>
  <c r="J1363" i="15"/>
  <c r="J1364" i="15"/>
  <c r="J1365" i="15"/>
  <c r="J1366" i="15"/>
  <c r="J1367" i="15"/>
  <c r="J1368" i="15"/>
  <c r="J1369" i="15"/>
  <c r="J1370" i="15"/>
  <c r="J1371" i="15"/>
  <c r="J1372" i="15"/>
  <c r="J1373" i="15"/>
  <c r="J1374" i="15"/>
  <c r="J1375" i="15"/>
  <c r="J1376" i="15"/>
  <c r="J1377" i="15"/>
  <c r="J1378" i="15"/>
  <c r="J1379" i="15"/>
  <c r="J1380" i="15"/>
  <c r="J1381" i="15"/>
  <c r="J1382" i="15"/>
  <c r="J1383" i="15"/>
  <c r="J1384" i="15"/>
  <c r="J1385" i="15"/>
  <c r="J1386" i="15"/>
  <c r="J1387" i="15"/>
  <c r="J1388" i="15"/>
  <c r="J1389" i="15"/>
  <c r="J1390" i="15"/>
  <c r="J1391" i="15"/>
  <c r="J1392" i="15"/>
  <c r="J1393" i="15"/>
  <c r="J1394" i="15"/>
  <c r="J1395" i="15"/>
  <c r="J1396" i="15"/>
  <c r="J1397" i="15"/>
  <c r="J1398" i="15"/>
  <c r="J1399" i="15"/>
  <c r="J1400" i="15"/>
  <c r="J1401" i="15"/>
  <c r="J1402" i="15"/>
  <c r="J1403" i="15"/>
  <c r="J1404" i="15"/>
  <c r="J1405" i="15"/>
  <c r="J1406" i="15"/>
  <c r="J1407" i="15"/>
  <c r="J1408" i="15"/>
  <c r="J1409" i="15"/>
  <c r="J1410" i="15"/>
  <c r="J1411" i="15"/>
  <c r="J1412" i="15"/>
  <c r="J1413" i="15"/>
  <c r="J1414" i="15"/>
  <c r="J1415" i="15"/>
  <c r="J1416" i="15"/>
  <c r="J1417" i="15"/>
  <c r="J1418" i="15"/>
  <c r="J1419" i="15"/>
  <c r="J1420" i="15"/>
  <c r="J1421" i="15"/>
  <c r="J1422" i="15"/>
  <c r="J1423" i="15"/>
  <c r="J1424" i="15"/>
  <c r="J1425" i="15"/>
  <c r="J1426" i="15"/>
  <c r="J1427" i="15"/>
  <c r="J1428" i="15"/>
  <c r="J1429" i="15"/>
  <c r="J1430" i="15"/>
  <c r="J1431" i="15"/>
  <c r="J1432" i="15"/>
  <c r="J1433" i="15"/>
  <c r="J1434" i="15"/>
  <c r="J1435" i="15"/>
  <c r="J1436" i="15"/>
  <c r="J1437" i="15"/>
  <c r="J1438" i="15"/>
  <c r="J1439" i="15"/>
  <c r="J1440" i="15"/>
  <c r="J1441" i="15"/>
  <c r="J1442" i="15"/>
  <c r="J1443" i="15"/>
  <c r="J1444" i="15"/>
  <c r="J1445" i="15"/>
  <c r="J1446" i="15"/>
  <c r="J1447" i="15"/>
  <c r="J1448" i="15"/>
  <c r="J1449" i="15"/>
  <c r="J1450" i="15"/>
  <c r="J1451" i="15"/>
  <c r="J1452" i="15"/>
  <c r="J1453" i="15"/>
  <c r="J1454" i="15"/>
  <c r="J1455" i="15"/>
  <c r="J1456" i="15"/>
  <c r="J1457" i="15"/>
  <c r="J1458" i="15"/>
  <c r="J1459" i="15"/>
  <c r="J1460" i="15"/>
  <c r="J1461" i="15"/>
  <c r="J1462" i="15"/>
  <c r="J1463" i="15"/>
  <c r="J1464" i="15"/>
  <c r="J1465" i="15"/>
  <c r="J1466" i="15"/>
  <c r="J1467" i="15"/>
  <c r="J1468" i="15"/>
  <c r="J1469" i="15"/>
  <c r="J1470" i="15"/>
  <c r="J1471" i="15"/>
  <c r="J1472" i="15"/>
  <c r="J1473" i="15"/>
  <c r="J1474" i="15"/>
  <c r="J1475" i="15"/>
  <c r="J1476" i="15"/>
  <c r="J1477" i="15"/>
  <c r="J1478" i="15"/>
  <c r="J1479" i="15"/>
  <c r="J1480" i="15"/>
  <c r="J1481" i="15"/>
  <c r="J1482" i="15"/>
  <c r="J1483" i="15"/>
  <c r="J1484" i="15"/>
  <c r="J1485" i="15"/>
  <c r="J1486" i="15"/>
  <c r="J1487" i="15"/>
  <c r="J1488" i="15"/>
  <c r="J1489" i="15"/>
  <c r="J1490" i="15"/>
  <c r="J1491" i="15"/>
  <c r="J1492" i="15"/>
  <c r="J1493" i="15"/>
  <c r="J1494" i="15"/>
  <c r="J1495" i="15"/>
  <c r="J1496" i="15"/>
  <c r="J1497" i="15"/>
  <c r="J1498" i="15"/>
  <c r="J1499" i="15"/>
  <c r="J1500" i="15"/>
  <c r="J1501" i="15"/>
  <c r="J1502" i="15"/>
  <c r="J1503" i="15"/>
  <c r="J1504" i="15"/>
  <c r="J1505" i="15"/>
  <c r="J1506" i="15"/>
  <c r="J1507" i="15"/>
  <c r="J1508" i="15"/>
  <c r="J1509" i="15"/>
  <c r="J1510" i="15"/>
  <c r="J1511" i="15"/>
  <c r="J1512" i="15"/>
  <c r="J1513" i="15"/>
  <c r="J1514" i="15"/>
  <c r="J1515" i="15"/>
  <c r="J1516" i="15"/>
  <c r="J1517" i="15"/>
  <c r="J1518" i="15"/>
  <c r="J1519" i="15"/>
  <c r="J1520" i="15"/>
  <c r="J1521" i="15"/>
  <c r="J1522" i="15"/>
  <c r="J1523" i="15"/>
  <c r="J1524" i="15"/>
  <c r="J1525" i="15"/>
  <c r="J1526" i="15"/>
  <c r="J1527" i="15"/>
  <c r="J1528" i="15"/>
  <c r="J1529" i="15"/>
  <c r="J1530" i="15"/>
  <c r="J1531" i="15"/>
  <c r="J1532" i="15"/>
  <c r="J1533" i="15"/>
  <c r="J1534" i="15"/>
  <c r="J1535" i="15"/>
  <c r="J1536" i="15"/>
  <c r="J1537" i="15"/>
  <c r="J1538" i="15"/>
  <c r="J1539" i="15"/>
  <c r="J1540" i="15"/>
  <c r="J1541" i="15"/>
  <c r="J1542" i="15"/>
  <c r="J1543" i="15"/>
  <c r="J1544" i="15"/>
  <c r="J1545" i="15"/>
  <c r="J1546" i="15"/>
  <c r="J1547" i="15"/>
  <c r="J1548" i="15"/>
  <c r="J1549" i="15"/>
  <c r="J1550" i="15"/>
  <c r="J1551" i="15"/>
  <c r="J1552" i="15"/>
  <c r="J1553" i="15"/>
  <c r="J1554" i="15"/>
  <c r="J1555" i="15"/>
  <c r="J1556" i="15"/>
  <c r="J1557" i="15"/>
  <c r="J1558" i="15"/>
  <c r="J1559" i="15"/>
  <c r="J1560" i="15"/>
  <c r="J1561" i="15"/>
  <c r="J1562" i="15"/>
  <c r="J1563" i="15"/>
  <c r="J1564" i="15"/>
  <c r="J1565" i="15"/>
  <c r="J1566" i="15"/>
  <c r="J1567" i="15"/>
  <c r="J1568" i="15"/>
  <c r="J1569" i="15"/>
  <c r="J1570" i="15"/>
  <c r="J1571" i="15"/>
  <c r="J1572" i="15"/>
  <c r="J1573" i="15"/>
  <c r="J1574" i="15"/>
  <c r="J1575" i="15"/>
  <c r="J1576" i="15"/>
  <c r="J1577" i="15"/>
  <c r="J1578" i="15"/>
  <c r="J1579" i="15"/>
  <c r="J1580" i="15"/>
  <c r="J1581" i="15"/>
  <c r="J1582" i="15"/>
  <c r="J1583" i="15"/>
  <c r="J1584" i="15"/>
  <c r="J1585" i="15"/>
  <c r="J1586" i="15"/>
  <c r="J1587" i="15"/>
  <c r="J1588" i="15"/>
  <c r="J1589" i="15"/>
  <c r="J1590" i="15"/>
  <c r="J1591" i="15"/>
  <c r="J1592" i="15"/>
  <c r="J1593" i="15"/>
  <c r="J1594" i="15"/>
  <c r="J1595" i="15"/>
  <c r="J1596" i="15"/>
  <c r="J1597" i="15"/>
  <c r="J1598" i="15"/>
  <c r="J1599" i="15"/>
  <c r="J1600" i="15"/>
  <c r="J1601" i="15"/>
  <c r="J1602" i="15"/>
  <c r="J1603" i="15"/>
  <c r="J1604" i="15"/>
  <c r="J1605" i="15"/>
  <c r="J1606" i="15"/>
  <c r="J1607" i="15"/>
  <c r="J1608" i="15"/>
  <c r="J1609" i="15"/>
  <c r="J1610" i="15"/>
  <c r="J1611" i="15"/>
  <c r="J1612" i="15"/>
  <c r="J1613" i="15"/>
  <c r="J1614" i="15"/>
  <c r="J1615" i="15"/>
  <c r="J1616" i="15"/>
  <c r="J1617" i="15"/>
  <c r="J1618" i="15"/>
  <c r="J1619" i="15"/>
  <c r="J1620" i="15"/>
  <c r="J1621" i="15"/>
  <c r="J1622" i="15"/>
  <c r="J1623" i="15"/>
  <c r="J1624" i="15"/>
  <c r="J1625" i="15"/>
  <c r="J1626" i="15"/>
  <c r="J1627" i="15"/>
  <c r="J1628" i="15"/>
  <c r="J1629" i="15"/>
  <c r="J1630" i="15"/>
  <c r="J1631" i="15"/>
  <c r="J1632" i="15"/>
  <c r="J1633" i="15"/>
  <c r="J1634" i="15"/>
  <c r="J1635" i="15"/>
  <c r="J1636" i="15"/>
  <c r="J1637" i="15"/>
  <c r="J1638" i="15"/>
  <c r="J1639" i="15"/>
  <c r="J1640" i="15"/>
  <c r="J1641" i="15"/>
  <c r="J1642" i="15"/>
  <c r="J1643" i="15"/>
  <c r="J1644" i="15"/>
  <c r="J1645" i="15"/>
  <c r="J1646" i="15"/>
  <c r="J1647" i="15"/>
  <c r="J1648" i="15"/>
  <c r="J1649" i="15"/>
  <c r="J1650" i="15"/>
  <c r="J1651" i="15"/>
  <c r="J1652" i="15"/>
  <c r="J1653" i="15"/>
  <c r="J1654" i="15"/>
  <c r="J1655" i="15"/>
  <c r="J1656" i="15"/>
  <c r="J1657" i="15"/>
  <c r="J1658" i="15"/>
  <c r="J1659" i="15"/>
  <c r="J1660" i="15"/>
  <c r="J1661" i="15"/>
  <c r="J1662" i="15"/>
  <c r="J1663" i="15"/>
  <c r="J1664" i="15"/>
  <c r="J1665" i="15"/>
  <c r="J1666" i="15"/>
  <c r="J1667" i="15"/>
  <c r="J1668" i="15"/>
  <c r="J1669" i="15"/>
  <c r="J1670" i="15"/>
  <c r="J1671" i="15"/>
  <c r="J1672" i="15"/>
  <c r="J1673" i="15"/>
  <c r="J1674" i="15"/>
  <c r="J1675" i="15"/>
  <c r="J1676" i="15"/>
  <c r="J1677" i="15"/>
  <c r="J1678" i="15"/>
  <c r="J1679" i="15"/>
  <c r="J1680" i="15"/>
  <c r="J1681" i="15"/>
  <c r="J1682" i="15"/>
  <c r="J1683" i="15"/>
  <c r="J1684" i="15"/>
  <c r="J1685" i="15"/>
  <c r="J1686" i="15"/>
  <c r="J1687" i="15"/>
  <c r="J1688" i="15"/>
  <c r="J1689" i="15"/>
  <c r="J1690" i="15"/>
  <c r="J1691" i="15"/>
  <c r="J1692" i="15"/>
  <c r="J1693" i="15"/>
  <c r="J1694" i="15"/>
  <c r="J1695" i="15"/>
  <c r="J1696" i="15"/>
  <c r="J1697" i="15"/>
  <c r="J1698" i="15"/>
  <c r="J1699" i="15"/>
  <c r="J1700" i="15"/>
  <c r="J1701" i="15"/>
  <c r="J1702" i="15"/>
  <c r="J1703" i="15"/>
  <c r="J1704" i="15"/>
  <c r="J1705" i="15"/>
  <c r="J1706" i="15"/>
  <c r="J1707" i="15"/>
  <c r="J1708" i="15"/>
  <c r="J1709" i="15"/>
  <c r="J1710" i="15"/>
  <c r="J1711" i="15"/>
  <c r="J1712" i="15"/>
  <c r="J1713" i="15"/>
  <c r="J1714" i="15"/>
  <c r="J1715" i="15"/>
  <c r="J1716" i="15"/>
  <c r="J1717" i="15"/>
  <c r="J1718" i="15"/>
  <c r="J1719" i="15"/>
  <c r="J1720" i="15"/>
  <c r="J1721" i="15"/>
  <c r="J1722" i="15"/>
  <c r="J1723" i="15"/>
  <c r="J1724" i="15"/>
  <c r="J1725" i="15"/>
  <c r="J1726" i="15"/>
  <c r="J1727" i="15"/>
  <c r="J1728" i="15"/>
  <c r="J1729" i="15"/>
  <c r="J1730" i="15"/>
  <c r="J1731" i="15"/>
  <c r="J1732" i="15"/>
  <c r="J1733" i="15"/>
  <c r="J1734" i="15"/>
  <c r="J1735" i="15"/>
  <c r="J1736" i="15"/>
  <c r="J1737" i="15"/>
  <c r="J1738" i="15"/>
  <c r="J1739" i="15"/>
  <c r="J1740" i="15"/>
  <c r="J1741" i="15"/>
  <c r="J1742" i="15"/>
  <c r="J1743" i="15"/>
  <c r="J1744" i="15"/>
  <c r="J1745" i="15"/>
  <c r="J1746" i="15"/>
  <c r="J1747" i="15"/>
  <c r="J1748" i="15"/>
  <c r="J1749" i="15"/>
  <c r="J1750" i="15"/>
  <c r="J1751" i="15"/>
  <c r="J1752" i="15"/>
  <c r="J1753" i="15"/>
  <c r="J1754" i="15"/>
  <c r="J1755" i="15"/>
  <c r="J1756" i="15"/>
  <c r="J1757" i="15"/>
  <c r="J1758" i="15"/>
  <c r="J1759" i="15"/>
  <c r="J1760" i="15"/>
  <c r="J1761" i="15"/>
  <c r="J1762" i="15"/>
  <c r="J1763" i="15"/>
  <c r="J1764" i="15"/>
  <c r="J1765" i="15"/>
  <c r="J1766" i="15"/>
  <c r="J1767" i="15"/>
  <c r="J1768" i="15"/>
  <c r="J1769" i="15"/>
  <c r="J1770" i="15"/>
  <c r="J1771" i="15"/>
  <c r="J1772" i="15"/>
  <c r="J1773" i="15"/>
  <c r="J1774" i="15"/>
  <c r="J1775" i="15"/>
  <c r="J1776" i="15"/>
  <c r="J1777" i="15"/>
  <c r="J1778" i="15"/>
  <c r="J1779" i="15"/>
  <c r="J1780" i="15"/>
  <c r="J1781" i="15"/>
  <c r="J1782" i="15"/>
  <c r="J1783" i="15"/>
  <c r="J1784" i="15"/>
  <c r="J1785" i="15"/>
  <c r="J1786" i="15"/>
  <c r="J1787" i="15"/>
  <c r="J1788" i="15"/>
  <c r="J1789" i="15"/>
  <c r="J1790" i="15"/>
  <c r="J1791" i="15"/>
  <c r="J1792" i="15"/>
  <c r="J1793" i="15"/>
  <c r="J1794" i="15"/>
  <c r="J1795" i="15"/>
  <c r="J1796" i="15"/>
  <c r="J1797" i="15"/>
  <c r="J1798" i="15"/>
  <c r="J1799" i="15"/>
  <c r="J1800" i="15"/>
  <c r="J1801" i="15"/>
  <c r="J1802" i="15"/>
  <c r="J1803" i="15"/>
  <c r="J1804" i="15"/>
  <c r="J1805" i="15"/>
  <c r="J1806" i="15"/>
  <c r="J1807" i="15"/>
  <c r="J1808" i="15"/>
  <c r="J1809" i="15"/>
  <c r="J1810" i="15"/>
  <c r="J1811" i="15"/>
  <c r="J1812" i="15"/>
  <c r="J1813" i="15"/>
  <c r="J1814" i="15"/>
  <c r="J1815" i="15"/>
  <c r="J1816" i="15"/>
  <c r="J1817" i="15"/>
  <c r="J1818" i="15"/>
  <c r="J1819" i="15"/>
  <c r="J1820" i="15"/>
  <c r="J1821" i="15"/>
  <c r="J1822" i="15"/>
  <c r="J1823" i="15"/>
  <c r="J1824" i="15"/>
  <c r="J1825" i="15"/>
  <c r="J1826" i="15"/>
  <c r="J1827" i="15"/>
  <c r="J1828" i="15"/>
  <c r="J1829" i="15"/>
  <c r="J1830" i="15"/>
  <c r="J1831" i="15"/>
  <c r="J1832" i="15"/>
  <c r="J1833" i="15"/>
  <c r="J1834" i="15"/>
  <c r="J1835" i="15"/>
  <c r="J1836" i="15"/>
  <c r="J1837" i="15"/>
  <c r="J1838" i="15"/>
  <c r="J1839" i="15"/>
  <c r="J1840" i="15"/>
  <c r="J1841" i="15"/>
  <c r="J1842" i="15"/>
  <c r="J1843" i="15"/>
  <c r="J1844" i="15"/>
  <c r="J1845" i="15"/>
  <c r="J1846" i="15"/>
  <c r="J1847" i="15"/>
  <c r="J1848" i="15"/>
  <c r="J1849" i="15"/>
  <c r="J1850" i="15"/>
  <c r="J1851" i="15"/>
  <c r="J1852" i="15"/>
  <c r="J1853" i="15"/>
  <c r="J1854" i="15"/>
  <c r="J1855" i="15"/>
  <c r="J1856" i="15"/>
  <c r="J1857" i="15"/>
  <c r="J1858" i="15"/>
  <c r="J1859" i="15"/>
  <c r="J1860" i="15"/>
  <c r="J1861" i="15"/>
  <c r="J1862" i="15"/>
  <c r="J1863" i="15"/>
  <c r="J1864" i="15"/>
  <c r="J1865" i="15"/>
  <c r="J1866" i="15"/>
  <c r="J1867" i="15"/>
  <c r="J1868" i="15"/>
  <c r="J1869" i="15"/>
  <c r="J1870" i="15"/>
  <c r="J1871" i="15"/>
  <c r="J1872" i="15"/>
  <c r="J1873" i="15"/>
  <c r="J1874" i="15"/>
  <c r="J1875" i="15"/>
  <c r="J1876" i="15"/>
  <c r="J1877" i="15"/>
  <c r="J1878" i="15"/>
  <c r="J1879" i="15"/>
  <c r="J1880" i="15"/>
  <c r="J1881" i="15"/>
  <c r="J1882" i="15"/>
  <c r="J1883" i="15"/>
  <c r="J1884" i="15"/>
  <c r="J1885" i="15"/>
  <c r="J1886" i="15"/>
  <c r="J1887" i="15"/>
  <c r="J1888" i="15"/>
  <c r="J1889" i="15"/>
  <c r="J1890" i="15"/>
  <c r="J1891" i="15"/>
  <c r="J1892" i="15"/>
  <c r="J1893" i="15"/>
  <c r="J1894" i="15"/>
  <c r="J1895" i="15"/>
  <c r="J1896" i="15"/>
  <c r="J1897" i="15"/>
  <c r="J1898" i="15"/>
  <c r="J1899" i="15"/>
  <c r="J1900" i="15"/>
  <c r="J1901" i="15"/>
  <c r="J1902" i="15"/>
  <c r="J1903" i="15"/>
  <c r="J1904" i="15"/>
  <c r="J1905" i="15"/>
  <c r="J1906" i="15"/>
  <c r="J1907" i="15"/>
  <c r="J1908" i="15"/>
  <c r="J1909" i="15"/>
  <c r="J1910" i="15"/>
  <c r="J1911" i="15"/>
  <c r="J1912" i="15"/>
  <c r="J1913" i="15"/>
  <c r="J1914" i="15"/>
  <c r="J1915" i="15"/>
  <c r="J1916" i="15"/>
  <c r="J1917" i="15"/>
  <c r="J1918" i="15"/>
  <c r="J1919" i="15"/>
  <c r="J1920" i="15"/>
  <c r="J1921" i="15"/>
  <c r="J1922" i="15"/>
  <c r="J1923" i="15"/>
  <c r="J1924" i="15"/>
  <c r="J1925" i="15"/>
  <c r="J1926" i="15"/>
  <c r="J1927" i="15"/>
  <c r="J1928" i="15"/>
  <c r="J1929" i="15"/>
  <c r="J1930" i="15"/>
  <c r="J1931" i="15"/>
  <c r="J1932" i="15"/>
  <c r="J1933" i="15"/>
  <c r="J1934" i="15"/>
  <c r="J1935" i="15"/>
  <c r="J1936" i="15"/>
  <c r="J1937" i="15"/>
  <c r="J1938" i="15"/>
  <c r="J1939" i="15"/>
  <c r="J1940" i="15"/>
  <c r="J1941" i="15"/>
  <c r="J1942" i="15"/>
  <c r="J1943" i="15"/>
  <c r="J1944" i="15"/>
  <c r="J1945" i="15"/>
  <c r="J1946" i="15"/>
  <c r="J1947" i="15"/>
  <c r="J1948" i="15"/>
  <c r="J1949" i="15"/>
  <c r="J1950" i="15"/>
  <c r="J1951" i="15"/>
  <c r="J1952" i="15"/>
  <c r="J1953" i="15"/>
  <c r="J1954" i="15"/>
  <c r="J1955" i="15"/>
  <c r="J1956" i="15"/>
  <c r="J1957" i="15"/>
  <c r="J1958" i="15"/>
  <c r="J1959" i="15"/>
  <c r="J1960" i="15"/>
  <c r="J1961" i="15"/>
  <c r="J1962" i="15"/>
  <c r="J1963" i="15"/>
  <c r="J1964" i="15"/>
  <c r="J1965" i="15"/>
  <c r="J1966" i="15"/>
  <c r="J1967" i="15"/>
  <c r="J1968" i="15"/>
  <c r="J1969" i="15"/>
  <c r="J1970" i="15"/>
  <c r="J1971" i="15"/>
  <c r="J1972" i="15"/>
  <c r="J1973" i="15"/>
  <c r="J1974" i="15"/>
  <c r="J1975" i="15"/>
  <c r="J1976" i="15"/>
  <c r="J1977" i="15"/>
  <c r="J1978" i="15"/>
  <c r="J1979" i="15"/>
  <c r="J1980" i="15"/>
  <c r="J1981" i="15"/>
  <c r="J1982" i="15"/>
  <c r="J1983" i="15"/>
  <c r="J1984" i="15"/>
  <c r="J1985" i="15"/>
  <c r="J1986" i="15"/>
  <c r="J1987" i="15"/>
  <c r="J1988" i="15"/>
  <c r="J1989" i="15"/>
  <c r="J1990" i="15"/>
  <c r="J1991" i="15"/>
  <c r="J1992" i="15"/>
  <c r="J1993" i="15"/>
  <c r="J1994" i="15"/>
  <c r="J1995" i="15"/>
  <c r="J1996" i="15"/>
  <c r="J1997" i="15"/>
  <c r="J1998" i="15"/>
  <c r="J1999" i="15"/>
  <c r="J2000" i="15"/>
  <c r="J2001" i="15"/>
  <c r="J2002" i="15"/>
  <c r="J2003" i="15"/>
  <c r="J2004" i="15"/>
  <c r="J2005" i="15"/>
  <c r="J2006" i="15"/>
  <c r="J2007" i="15"/>
  <c r="J2008" i="15"/>
  <c r="J2009" i="15"/>
  <c r="J2010" i="15"/>
  <c r="J2011" i="15"/>
  <c r="J2012" i="15"/>
  <c r="J2013" i="15"/>
  <c r="J2014" i="15"/>
  <c r="J2015" i="15"/>
  <c r="J2016" i="15"/>
  <c r="J2017" i="15"/>
  <c r="J2018" i="15"/>
  <c r="J2019" i="15"/>
  <c r="J2020" i="15"/>
  <c r="J2021" i="15"/>
  <c r="J2022" i="15"/>
  <c r="J2023" i="15"/>
  <c r="J2024" i="15"/>
  <c r="J2025" i="15"/>
  <c r="J2026" i="15"/>
  <c r="J2027" i="15"/>
  <c r="J2028" i="15"/>
  <c r="J2029" i="15"/>
  <c r="J2030" i="15"/>
  <c r="J2031" i="15"/>
  <c r="J2032" i="15"/>
  <c r="J2033" i="15"/>
  <c r="J2034" i="15"/>
  <c r="J2035" i="15"/>
  <c r="J2036" i="15"/>
  <c r="J2037" i="15"/>
  <c r="J2038" i="15"/>
  <c r="J2039" i="15"/>
  <c r="J2040" i="15"/>
  <c r="J2041" i="15"/>
  <c r="J2042" i="15"/>
  <c r="J2043" i="15"/>
  <c r="J2044" i="15"/>
  <c r="J2045" i="15"/>
  <c r="J2046" i="15"/>
  <c r="J2047" i="15"/>
  <c r="J2048" i="15"/>
  <c r="J2049" i="15"/>
  <c r="J2050" i="15"/>
  <c r="J2051" i="15"/>
  <c r="J2052" i="15"/>
  <c r="J2053" i="15"/>
  <c r="J2054" i="15"/>
  <c r="J2055" i="15"/>
  <c r="J2056" i="15"/>
  <c r="J2057" i="15"/>
  <c r="J33" i="15"/>
  <c r="M26" i="14"/>
  <c r="M27" i="14"/>
  <c r="AN27" i="14" s="1"/>
  <c r="M28" i="14"/>
  <c r="AN28" i="14" s="1"/>
  <c r="M29" i="14"/>
  <c r="AN29" i="14" s="1"/>
  <c r="M30" i="14"/>
  <c r="AN30" i="14" s="1"/>
  <c r="M31" i="14"/>
  <c r="AN31" i="14" s="1"/>
  <c r="M32" i="14"/>
  <c r="AN32" i="14" s="1"/>
  <c r="M33" i="14"/>
  <c r="AN33" i="14" s="1"/>
  <c r="M34" i="14"/>
  <c r="AN34" i="14" s="1"/>
  <c r="M35" i="14"/>
  <c r="AN35" i="14" s="1"/>
  <c r="M36" i="14"/>
  <c r="AN36" i="14" s="1"/>
  <c r="M37" i="14"/>
  <c r="AN37" i="14" s="1"/>
  <c r="M38" i="14"/>
  <c r="AN38" i="14" s="1"/>
  <c r="M39" i="14"/>
  <c r="AN39" i="14" s="1"/>
  <c r="M40" i="14"/>
  <c r="AN40" i="14" s="1"/>
  <c r="M41" i="14"/>
  <c r="AN41" i="14" s="1"/>
  <c r="M42" i="14"/>
  <c r="AN42" i="14" s="1"/>
  <c r="M43" i="14"/>
  <c r="AN43" i="14" s="1"/>
  <c r="M44" i="14"/>
  <c r="AN44" i="14" s="1"/>
  <c r="M45" i="14"/>
  <c r="AN45" i="14" s="1"/>
  <c r="T142" i="9"/>
  <c r="B8" i="16" l="1"/>
  <c r="CM2057" i="15"/>
  <c r="CO2057" i="15" s="1"/>
  <c r="CL2057" i="15"/>
  <c r="CN2057" i="15" s="1"/>
  <c r="CJ2057" i="15"/>
  <c r="CI2057" i="15"/>
  <c r="CG2057" i="15"/>
  <c r="CH2057" i="15" s="1"/>
  <c r="CF2057" i="15"/>
  <c r="CD2057" i="15"/>
  <c r="CC2057" i="15"/>
  <c r="CB2057" i="15"/>
  <c r="CA2057" i="15"/>
  <c r="CO2056" i="15"/>
  <c r="CM2056" i="15"/>
  <c r="CL2056" i="15"/>
  <c r="CN2056" i="15" s="1"/>
  <c r="CI2056" i="15"/>
  <c r="CJ2056" i="15" s="1"/>
  <c r="CG2056" i="15"/>
  <c r="CH2056" i="15" s="1"/>
  <c r="CF2056" i="15"/>
  <c r="CD2056" i="15"/>
  <c r="CC2056" i="15"/>
  <c r="CB2056" i="15"/>
  <c r="CA2056" i="15"/>
  <c r="CN2055" i="15"/>
  <c r="CM2055" i="15"/>
  <c r="CO2055" i="15" s="1"/>
  <c r="CL2055" i="15"/>
  <c r="CI2055" i="15"/>
  <c r="CJ2055" i="15" s="1"/>
  <c r="CG2055" i="15"/>
  <c r="CH2055" i="15" s="1"/>
  <c r="CF2055" i="15"/>
  <c r="CD2055" i="15"/>
  <c r="CC2055" i="15"/>
  <c r="CB2055" i="15"/>
  <c r="CA2055" i="15"/>
  <c r="CM2054" i="15"/>
  <c r="CO2054" i="15" s="1"/>
  <c r="CL2054" i="15"/>
  <c r="CN2054" i="15" s="1"/>
  <c r="CI2054" i="15"/>
  <c r="CJ2054" i="15" s="1"/>
  <c r="CH2054" i="15"/>
  <c r="CG2054" i="15"/>
  <c r="CF2054" i="15"/>
  <c r="CD2054" i="15"/>
  <c r="CC2054" i="15"/>
  <c r="CB2054" i="15"/>
  <c r="CA2054" i="15"/>
  <c r="CO2053" i="15"/>
  <c r="CN2053" i="15"/>
  <c r="CM2053" i="15"/>
  <c r="CL2053" i="15"/>
  <c r="CI2053" i="15"/>
  <c r="CJ2053" i="15" s="1"/>
  <c r="CH2053" i="15"/>
  <c r="CG2053" i="15"/>
  <c r="CF2053" i="15"/>
  <c r="CD2053" i="15"/>
  <c r="CC2053" i="15"/>
  <c r="CB2053" i="15"/>
  <c r="CA2053" i="15"/>
  <c r="CM2052" i="15"/>
  <c r="CO2052" i="15" s="1"/>
  <c r="CL2052" i="15"/>
  <c r="CN2052" i="15" s="1"/>
  <c r="CJ2052" i="15"/>
  <c r="CI2052" i="15"/>
  <c r="CH2052" i="15"/>
  <c r="CG2052" i="15"/>
  <c r="CF2052" i="15"/>
  <c r="CD2052" i="15"/>
  <c r="CC2052" i="15"/>
  <c r="CB2052" i="15"/>
  <c r="CA2052" i="15"/>
  <c r="CO2051" i="15"/>
  <c r="CN2051" i="15"/>
  <c r="CM2051" i="15"/>
  <c r="CL2051" i="15"/>
  <c r="CJ2051" i="15"/>
  <c r="CI2051" i="15"/>
  <c r="CH2051" i="15"/>
  <c r="CG2051" i="15"/>
  <c r="CF2051" i="15"/>
  <c r="CD2051" i="15"/>
  <c r="CC2051" i="15"/>
  <c r="CB2051" i="15"/>
  <c r="CA2051" i="15"/>
  <c r="CO2050" i="15"/>
  <c r="CN2050" i="15"/>
  <c r="CM2050" i="15"/>
  <c r="CL2050" i="15"/>
  <c r="CJ2050" i="15"/>
  <c r="CI2050" i="15"/>
  <c r="CG2050" i="15"/>
  <c r="CH2050" i="15" s="1"/>
  <c r="CF2050" i="15"/>
  <c r="CD2050" i="15"/>
  <c r="CC2050" i="15"/>
  <c r="CB2050" i="15"/>
  <c r="CA2050" i="15"/>
  <c r="CM2049" i="15"/>
  <c r="CO2049" i="15" s="1"/>
  <c r="CL2049" i="15"/>
  <c r="CN2049" i="15" s="1"/>
  <c r="CJ2049" i="15"/>
  <c r="CI2049" i="15"/>
  <c r="CG2049" i="15"/>
  <c r="CH2049" i="15" s="1"/>
  <c r="CF2049" i="15"/>
  <c r="CD2049" i="15"/>
  <c r="CC2049" i="15"/>
  <c r="CB2049" i="15"/>
  <c r="CA2049" i="15"/>
  <c r="CN2048" i="15"/>
  <c r="CM2048" i="15"/>
  <c r="CO2048" i="15" s="1"/>
  <c r="CL2048" i="15"/>
  <c r="CI2048" i="15"/>
  <c r="CJ2048" i="15" s="1"/>
  <c r="CG2048" i="15"/>
  <c r="CH2048" i="15" s="1"/>
  <c r="CF2048" i="15"/>
  <c r="CD2048" i="15"/>
  <c r="CC2048" i="15"/>
  <c r="CB2048" i="15"/>
  <c r="CA2048" i="15"/>
  <c r="CN2047" i="15"/>
  <c r="CM2047" i="15"/>
  <c r="CO2047" i="15" s="1"/>
  <c r="CL2047" i="15"/>
  <c r="CI2047" i="15"/>
  <c r="CJ2047" i="15" s="1"/>
  <c r="CG2047" i="15"/>
  <c r="CH2047" i="15" s="1"/>
  <c r="CF2047" i="15"/>
  <c r="CD2047" i="15"/>
  <c r="CC2047" i="15"/>
  <c r="CB2047" i="15"/>
  <c r="CA2047" i="15"/>
  <c r="CO2046" i="15"/>
  <c r="CM2046" i="15"/>
  <c r="CL2046" i="15"/>
  <c r="CN2046" i="15" s="1"/>
  <c r="CI2046" i="15"/>
  <c r="CJ2046" i="15" s="1"/>
  <c r="CG2046" i="15"/>
  <c r="CH2046" i="15" s="1"/>
  <c r="CF2046" i="15"/>
  <c r="CD2046" i="15"/>
  <c r="CC2046" i="15"/>
  <c r="CB2046" i="15"/>
  <c r="CA2046" i="15"/>
  <c r="CO2045" i="15"/>
  <c r="CM2045" i="15"/>
  <c r="CL2045" i="15"/>
  <c r="CN2045" i="15" s="1"/>
  <c r="CI2045" i="15"/>
  <c r="CJ2045" i="15" s="1"/>
  <c r="CH2045" i="15"/>
  <c r="CG2045" i="15"/>
  <c r="CF2045" i="15"/>
  <c r="CD2045" i="15"/>
  <c r="CC2045" i="15"/>
  <c r="CB2045" i="15"/>
  <c r="CA2045" i="15"/>
  <c r="CM2044" i="15"/>
  <c r="CO2044" i="15" s="1"/>
  <c r="CL2044" i="15"/>
  <c r="CN2044" i="15" s="1"/>
  <c r="CI2044" i="15"/>
  <c r="CJ2044" i="15" s="1"/>
  <c r="CH2044" i="15"/>
  <c r="CG2044" i="15"/>
  <c r="CF2044" i="15"/>
  <c r="CD2044" i="15"/>
  <c r="CC2044" i="15"/>
  <c r="CB2044" i="15"/>
  <c r="CA2044" i="15"/>
  <c r="CO2043" i="15"/>
  <c r="CN2043" i="15"/>
  <c r="CM2043" i="15"/>
  <c r="CL2043" i="15"/>
  <c r="CJ2043" i="15"/>
  <c r="CI2043" i="15"/>
  <c r="CH2043" i="15"/>
  <c r="CG2043" i="15"/>
  <c r="CF2043" i="15"/>
  <c r="CD2043" i="15"/>
  <c r="CC2043" i="15"/>
  <c r="CB2043" i="15"/>
  <c r="CA2043" i="15"/>
  <c r="CO2042" i="15"/>
  <c r="CN2042" i="15"/>
  <c r="CM2042" i="15"/>
  <c r="CL2042" i="15"/>
  <c r="CJ2042" i="15"/>
  <c r="CI2042" i="15"/>
  <c r="CG2042" i="15"/>
  <c r="CH2042" i="15" s="1"/>
  <c r="CF2042" i="15"/>
  <c r="CD2042" i="15"/>
  <c r="CC2042" i="15"/>
  <c r="CB2042" i="15"/>
  <c r="CA2042" i="15"/>
  <c r="CM2041" i="15"/>
  <c r="CO2041" i="15" s="1"/>
  <c r="CL2041" i="15"/>
  <c r="CN2041" i="15" s="1"/>
  <c r="CJ2041" i="15"/>
  <c r="CI2041" i="15"/>
  <c r="CG2041" i="15"/>
  <c r="CH2041" i="15" s="1"/>
  <c r="CF2041" i="15"/>
  <c r="CD2041" i="15"/>
  <c r="CC2041" i="15"/>
  <c r="CB2041" i="15"/>
  <c r="CA2041" i="15"/>
  <c r="CN2040" i="15"/>
  <c r="CM2040" i="15"/>
  <c r="CO2040" i="15" s="1"/>
  <c r="CL2040" i="15"/>
  <c r="CI2040" i="15"/>
  <c r="CJ2040" i="15" s="1"/>
  <c r="CG2040" i="15"/>
  <c r="CH2040" i="15" s="1"/>
  <c r="CF2040" i="15"/>
  <c r="CD2040" i="15"/>
  <c r="CC2040" i="15"/>
  <c r="CB2040" i="15"/>
  <c r="CA2040" i="15"/>
  <c r="CN2039" i="15"/>
  <c r="CM2039" i="15"/>
  <c r="CO2039" i="15" s="1"/>
  <c r="CL2039" i="15"/>
  <c r="CI2039" i="15"/>
  <c r="CJ2039" i="15" s="1"/>
  <c r="CG2039" i="15"/>
  <c r="CH2039" i="15" s="1"/>
  <c r="CF2039" i="15"/>
  <c r="CD2039" i="15"/>
  <c r="CC2039" i="15"/>
  <c r="CB2039" i="15"/>
  <c r="CA2039" i="15"/>
  <c r="CO2038" i="15"/>
  <c r="CM2038" i="15"/>
  <c r="CL2038" i="15"/>
  <c r="CN2038" i="15" s="1"/>
  <c r="CI2038" i="15"/>
  <c r="CJ2038" i="15" s="1"/>
  <c r="CG2038" i="15"/>
  <c r="CH2038" i="15" s="1"/>
  <c r="CF2038" i="15"/>
  <c r="CD2038" i="15"/>
  <c r="CC2038" i="15"/>
  <c r="CB2038" i="15"/>
  <c r="CA2038" i="15"/>
  <c r="CO2037" i="15"/>
  <c r="CM2037" i="15"/>
  <c r="CL2037" i="15"/>
  <c r="CN2037" i="15" s="1"/>
  <c r="CI2037" i="15"/>
  <c r="CJ2037" i="15" s="1"/>
  <c r="CH2037" i="15"/>
  <c r="CG2037" i="15"/>
  <c r="CF2037" i="15"/>
  <c r="CD2037" i="15"/>
  <c r="CC2037" i="15"/>
  <c r="CB2037" i="15"/>
  <c r="CA2037" i="15"/>
  <c r="CM2036" i="15"/>
  <c r="CO2036" i="15" s="1"/>
  <c r="CL2036" i="15"/>
  <c r="CN2036" i="15" s="1"/>
  <c r="CI2036" i="15"/>
  <c r="CJ2036" i="15" s="1"/>
  <c r="CH2036" i="15"/>
  <c r="CG2036" i="15"/>
  <c r="CF2036" i="15"/>
  <c r="CD2036" i="15"/>
  <c r="CC2036" i="15"/>
  <c r="CB2036" i="15"/>
  <c r="CA2036" i="15"/>
  <c r="CO2035" i="15"/>
  <c r="CN2035" i="15"/>
  <c r="CM2035" i="15"/>
  <c r="CL2035" i="15"/>
  <c r="CJ2035" i="15"/>
  <c r="CI2035" i="15"/>
  <c r="CH2035" i="15"/>
  <c r="CG2035" i="15"/>
  <c r="CF2035" i="15"/>
  <c r="CD2035" i="15"/>
  <c r="CC2035" i="15"/>
  <c r="CB2035" i="15"/>
  <c r="CA2035" i="15"/>
  <c r="CO2034" i="15"/>
  <c r="CN2034" i="15"/>
  <c r="CM2034" i="15"/>
  <c r="CL2034" i="15"/>
  <c r="CJ2034" i="15"/>
  <c r="CI2034" i="15"/>
  <c r="CG2034" i="15"/>
  <c r="CH2034" i="15" s="1"/>
  <c r="CF2034" i="15"/>
  <c r="CD2034" i="15"/>
  <c r="CC2034" i="15"/>
  <c r="CB2034" i="15"/>
  <c r="CA2034" i="15"/>
  <c r="CM2033" i="15"/>
  <c r="CO2033" i="15" s="1"/>
  <c r="CL2033" i="15"/>
  <c r="CN2033" i="15" s="1"/>
  <c r="CJ2033" i="15"/>
  <c r="CI2033" i="15"/>
  <c r="CG2033" i="15"/>
  <c r="CH2033" i="15" s="1"/>
  <c r="CF2033" i="15"/>
  <c r="CD2033" i="15"/>
  <c r="CC2033" i="15"/>
  <c r="CB2033" i="15"/>
  <c r="CA2033" i="15"/>
  <c r="CN2032" i="15"/>
  <c r="CM2032" i="15"/>
  <c r="CO2032" i="15" s="1"/>
  <c r="CL2032" i="15"/>
  <c r="CI2032" i="15"/>
  <c r="CJ2032" i="15" s="1"/>
  <c r="CG2032" i="15"/>
  <c r="CH2032" i="15" s="1"/>
  <c r="CF2032" i="15"/>
  <c r="CD2032" i="15"/>
  <c r="CC2032" i="15"/>
  <c r="CB2032" i="15"/>
  <c r="CA2032" i="15"/>
  <c r="CN2031" i="15"/>
  <c r="CM2031" i="15"/>
  <c r="CO2031" i="15" s="1"/>
  <c r="CL2031" i="15"/>
  <c r="CI2031" i="15"/>
  <c r="CJ2031" i="15" s="1"/>
  <c r="CH2031" i="15"/>
  <c r="CG2031" i="15"/>
  <c r="CF2031" i="15"/>
  <c r="CD2031" i="15"/>
  <c r="CC2031" i="15"/>
  <c r="CB2031" i="15"/>
  <c r="CA2031" i="15"/>
  <c r="CO2030" i="15"/>
  <c r="CM2030" i="15"/>
  <c r="CL2030" i="15"/>
  <c r="CN2030" i="15" s="1"/>
  <c r="CI2030" i="15"/>
  <c r="CJ2030" i="15" s="1"/>
  <c r="CG2030" i="15"/>
  <c r="CH2030" i="15" s="1"/>
  <c r="CF2030" i="15"/>
  <c r="CD2030" i="15"/>
  <c r="CC2030" i="15"/>
  <c r="CB2030" i="15"/>
  <c r="CA2030" i="15"/>
  <c r="CO2029" i="15"/>
  <c r="CM2029" i="15"/>
  <c r="CL2029" i="15"/>
  <c r="CN2029" i="15" s="1"/>
  <c r="CI2029" i="15"/>
  <c r="CJ2029" i="15" s="1"/>
  <c r="CH2029" i="15"/>
  <c r="CG2029" i="15"/>
  <c r="CF2029" i="15"/>
  <c r="CD2029" i="15"/>
  <c r="CC2029" i="15"/>
  <c r="CB2029" i="15"/>
  <c r="CA2029" i="15"/>
  <c r="CM2028" i="15"/>
  <c r="CO2028" i="15" s="1"/>
  <c r="CL2028" i="15"/>
  <c r="CN2028" i="15" s="1"/>
  <c r="CI2028" i="15"/>
  <c r="CJ2028" i="15" s="1"/>
  <c r="CH2028" i="15"/>
  <c r="CG2028" i="15"/>
  <c r="CF2028" i="15"/>
  <c r="CD2028" i="15"/>
  <c r="CC2028" i="15"/>
  <c r="CB2028" i="15"/>
  <c r="CA2028" i="15"/>
  <c r="CO2027" i="15"/>
  <c r="CN2027" i="15"/>
  <c r="CM2027" i="15"/>
  <c r="CL2027" i="15"/>
  <c r="CJ2027" i="15"/>
  <c r="CI2027" i="15"/>
  <c r="CH2027" i="15"/>
  <c r="CG2027" i="15"/>
  <c r="CF2027" i="15"/>
  <c r="CD2027" i="15"/>
  <c r="CC2027" i="15"/>
  <c r="CB2027" i="15"/>
  <c r="CA2027" i="15"/>
  <c r="CO2026" i="15"/>
  <c r="CN2026" i="15"/>
  <c r="CM2026" i="15"/>
  <c r="CL2026" i="15"/>
  <c r="CJ2026" i="15"/>
  <c r="CI2026" i="15"/>
  <c r="CG2026" i="15"/>
  <c r="CH2026" i="15" s="1"/>
  <c r="CF2026" i="15"/>
  <c r="CD2026" i="15"/>
  <c r="CC2026" i="15"/>
  <c r="CB2026" i="15"/>
  <c r="CA2026" i="15"/>
  <c r="CM2025" i="15"/>
  <c r="CO2025" i="15" s="1"/>
  <c r="CL2025" i="15"/>
  <c r="CN2025" i="15" s="1"/>
  <c r="CJ2025" i="15"/>
  <c r="CI2025" i="15"/>
  <c r="CG2025" i="15"/>
  <c r="CH2025" i="15" s="1"/>
  <c r="CF2025" i="15"/>
  <c r="CD2025" i="15"/>
  <c r="CC2025" i="15"/>
  <c r="CB2025" i="15"/>
  <c r="CA2025" i="15"/>
  <c r="CN2024" i="15"/>
  <c r="CM2024" i="15"/>
  <c r="CO2024" i="15" s="1"/>
  <c r="CL2024" i="15"/>
  <c r="CI2024" i="15"/>
  <c r="CJ2024" i="15" s="1"/>
  <c r="CG2024" i="15"/>
  <c r="CH2024" i="15" s="1"/>
  <c r="CF2024" i="15"/>
  <c r="CD2024" i="15"/>
  <c r="CC2024" i="15"/>
  <c r="CB2024" i="15"/>
  <c r="CA2024" i="15"/>
  <c r="CN2023" i="15"/>
  <c r="CM2023" i="15"/>
  <c r="CO2023" i="15" s="1"/>
  <c r="CL2023" i="15"/>
  <c r="CI2023" i="15"/>
  <c r="CJ2023" i="15" s="1"/>
  <c r="CH2023" i="15"/>
  <c r="CG2023" i="15"/>
  <c r="CF2023" i="15"/>
  <c r="CD2023" i="15"/>
  <c r="CC2023" i="15"/>
  <c r="CB2023" i="15"/>
  <c r="CA2023" i="15"/>
  <c r="CO2022" i="15"/>
  <c r="CM2022" i="15"/>
  <c r="CL2022" i="15"/>
  <c r="CN2022" i="15" s="1"/>
  <c r="CI2022" i="15"/>
  <c r="CJ2022" i="15" s="1"/>
  <c r="CG2022" i="15"/>
  <c r="CH2022" i="15" s="1"/>
  <c r="CF2022" i="15"/>
  <c r="CD2022" i="15"/>
  <c r="CC2022" i="15"/>
  <c r="CB2022" i="15"/>
  <c r="CA2022" i="15"/>
  <c r="CO2021" i="15"/>
  <c r="CM2021" i="15"/>
  <c r="CL2021" i="15"/>
  <c r="CN2021" i="15" s="1"/>
  <c r="CJ2021" i="15"/>
  <c r="CI2021" i="15"/>
  <c r="CH2021" i="15"/>
  <c r="CG2021" i="15"/>
  <c r="CF2021" i="15"/>
  <c r="CD2021" i="15"/>
  <c r="CC2021" i="15"/>
  <c r="CB2021" i="15"/>
  <c r="CA2021" i="15"/>
  <c r="CM2020" i="15"/>
  <c r="CO2020" i="15" s="1"/>
  <c r="CL2020" i="15"/>
  <c r="CN2020" i="15" s="1"/>
  <c r="CI2020" i="15"/>
  <c r="CJ2020" i="15" s="1"/>
  <c r="CH2020" i="15"/>
  <c r="CG2020" i="15"/>
  <c r="CF2020" i="15"/>
  <c r="CD2020" i="15"/>
  <c r="CC2020" i="15"/>
  <c r="CB2020" i="15"/>
  <c r="CA2020" i="15"/>
  <c r="CO2019" i="15"/>
  <c r="CN2019" i="15"/>
  <c r="CM2019" i="15"/>
  <c r="CL2019" i="15"/>
  <c r="CJ2019" i="15"/>
  <c r="CI2019" i="15"/>
  <c r="CH2019" i="15"/>
  <c r="CG2019" i="15"/>
  <c r="CF2019" i="15"/>
  <c r="CD2019" i="15"/>
  <c r="CC2019" i="15"/>
  <c r="CB2019" i="15"/>
  <c r="CA2019" i="15"/>
  <c r="CO2018" i="15"/>
  <c r="CN2018" i="15"/>
  <c r="CM2018" i="15"/>
  <c r="CL2018" i="15"/>
  <c r="CJ2018" i="15"/>
  <c r="CI2018" i="15"/>
  <c r="CG2018" i="15"/>
  <c r="CH2018" i="15" s="1"/>
  <c r="CF2018" i="15"/>
  <c r="CD2018" i="15"/>
  <c r="CC2018" i="15"/>
  <c r="CB2018" i="15"/>
  <c r="CA2018" i="15"/>
  <c r="CM2017" i="15"/>
  <c r="CO2017" i="15" s="1"/>
  <c r="CL2017" i="15"/>
  <c r="CN2017" i="15" s="1"/>
  <c r="CJ2017" i="15"/>
  <c r="CI2017" i="15"/>
  <c r="CG2017" i="15"/>
  <c r="CH2017" i="15" s="1"/>
  <c r="CF2017" i="15"/>
  <c r="CD2017" i="15"/>
  <c r="CC2017" i="15"/>
  <c r="CB2017" i="15"/>
  <c r="CA2017" i="15"/>
  <c r="CN2016" i="15"/>
  <c r="CM2016" i="15"/>
  <c r="CO2016" i="15" s="1"/>
  <c r="CL2016" i="15"/>
  <c r="CI2016" i="15"/>
  <c r="CJ2016" i="15" s="1"/>
  <c r="CG2016" i="15"/>
  <c r="CH2016" i="15" s="1"/>
  <c r="CF2016" i="15"/>
  <c r="CD2016" i="15"/>
  <c r="CC2016" i="15"/>
  <c r="CB2016" i="15"/>
  <c r="CA2016" i="15"/>
  <c r="CN2015" i="15"/>
  <c r="CM2015" i="15"/>
  <c r="CO2015" i="15" s="1"/>
  <c r="CL2015" i="15"/>
  <c r="CI2015" i="15"/>
  <c r="CJ2015" i="15" s="1"/>
  <c r="CH2015" i="15"/>
  <c r="CG2015" i="15"/>
  <c r="CF2015" i="15"/>
  <c r="CD2015" i="15"/>
  <c r="CC2015" i="15"/>
  <c r="CB2015" i="15"/>
  <c r="CA2015" i="15"/>
  <c r="CO2014" i="15"/>
  <c r="CM2014" i="15"/>
  <c r="CL2014" i="15"/>
  <c r="CN2014" i="15" s="1"/>
  <c r="CI2014" i="15"/>
  <c r="CJ2014" i="15" s="1"/>
  <c r="CG2014" i="15"/>
  <c r="CH2014" i="15" s="1"/>
  <c r="CF2014" i="15"/>
  <c r="CD2014" i="15"/>
  <c r="CC2014" i="15"/>
  <c r="CB2014" i="15"/>
  <c r="CA2014" i="15"/>
  <c r="CO2013" i="15"/>
  <c r="CM2013" i="15"/>
  <c r="CL2013" i="15"/>
  <c r="CN2013" i="15" s="1"/>
  <c r="CJ2013" i="15"/>
  <c r="CI2013" i="15"/>
  <c r="CH2013" i="15"/>
  <c r="CG2013" i="15"/>
  <c r="CF2013" i="15"/>
  <c r="CD2013" i="15"/>
  <c r="CC2013" i="15"/>
  <c r="CB2013" i="15"/>
  <c r="CA2013" i="15"/>
  <c r="CM2012" i="15"/>
  <c r="CO2012" i="15" s="1"/>
  <c r="CL2012" i="15"/>
  <c r="CN2012" i="15" s="1"/>
  <c r="CI2012" i="15"/>
  <c r="CJ2012" i="15" s="1"/>
  <c r="CH2012" i="15"/>
  <c r="CG2012" i="15"/>
  <c r="CF2012" i="15"/>
  <c r="CD2012" i="15"/>
  <c r="CC2012" i="15"/>
  <c r="CB2012" i="15"/>
  <c r="CA2012" i="15"/>
  <c r="CO2011" i="15"/>
  <c r="CN2011" i="15"/>
  <c r="CM2011" i="15"/>
  <c r="CL2011" i="15"/>
  <c r="CJ2011" i="15"/>
  <c r="CI2011" i="15"/>
  <c r="CH2011" i="15"/>
  <c r="CG2011" i="15"/>
  <c r="CF2011" i="15"/>
  <c r="CD2011" i="15"/>
  <c r="CC2011" i="15"/>
  <c r="CB2011" i="15"/>
  <c r="CA2011" i="15"/>
  <c r="CO2010" i="15"/>
  <c r="CN2010" i="15"/>
  <c r="CM2010" i="15"/>
  <c r="CL2010" i="15"/>
  <c r="CJ2010" i="15"/>
  <c r="CI2010" i="15"/>
  <c r="CG2010" i="15"/>
  <c r="CH2010" i="15" s="1"/>
  <c r="CF2010" i="15"/>
  <c r="CD2010" i="15"/>
  <c r="CC2010" i="15"/>
  <c r="CB2010" i="15"/>
  <c r="CA2010" i="15"/>
  <c r="CM2009" i="15"/>
  <c r="CO2009" i="15" s="1"/>
  <c r="CL2009" i="15"/>
  <c r="CN2009" i="15" s="1"/>
  <c r="CJ2009" i="15"/>
  <c r="CI2009" i="15"/>
  <c r="CG2009" i="15"/>
  <c r="CH2009" i="15" s="1"/>
  <c r="CF2009" i="15"/>
  <c r="CD2009" i="15"/>
  <c r="CC2009" i="15"/>
  <c r="CB2009" i="15"/>
  <c r="CA2009" i="15"/>
  <c r="CN2008" i="15"/>
  <c r="CM2008" i="15"/>
  <c r="CO2008" i="15" s="1"/>
  <c r="CL2008" i="15"/>
  <c r="CI2008" i="15"/>
  <c r="CJ2008" i="15" s="1"/>
  <c r="CG2008" i="15"/>
  <c r="CH2008" i="15" s="1"/>
  <c r="CF2008" i="15"/>
  <c r="CD2008" i="15"/>
  <c r="CC2008" i="15"/>
  <c r="CB2008" i="15"/>
  <c r="CA2008" i="15"/>
  <c r="CN2007" i="15"/>
  <c r="CM2007" i="15"/>
  <c r="CO2007" i="15" s="1"/>
  <c r="CL2007" i="15"/>
  <c r="CI2007" i="15"/>
  <c r="CJ2007" i="15" s="1"/>
  <c r="CH2007" i="15"/>
  <c r="CG2007" i="15"/>
  <c r="CF2007" i="15"/>
  <c r="CD2007" i="15"/>
  <c r="CC2007" i="15"/>
  <c r="CB2007" i="15"/>
  <c r="CA2007" i="15"/>
  <c r="CO2006" i="15"/>
  <c r="CM2006" i="15"/>
  <c r="CL2006" i="15"/>
  <c r="CN2006" i="15" s="1"/>
  <c r="CI2006" i="15"/>
  <c r="CJ2006" i="15" s="1"/>
  <c r="CG2006" i="15"/>
  <c r="CH2006" i="15" s="1"/>
  <c r="CF2006" i="15"/>
  <c r="CD2006" i="15"/>
  <c r="CC2006" i="15"/>
  <c r="CB2006" i="15"/>
  <c r="CA2006" i="15"/>
  <c r="CO2005" i="15"/>
  <c r="CM2005" i="15"/>
  <c r="CL2005" i="15"/>
  <c r="CN2005" i="15" s="1"/>
  <c r="CJ2005" i="15"/>
  <c r="CI2005" i="15"/>
  <c r="CH2005" i="15"/>
  <c r="CG2005" i="15"/>
  <c r="CF2005" i="15"/>
  <c r="CD2005" i="15"/>
  <c r="CC2005" i="15"/>
  <c r="CB2005" i="15"/>
  <c r="CA2005" i="15"/>
  <c r="CM2004" i="15"/>
  <c r="CO2004" i="15" s="1"/>
  <c r="CL2004" i="15"/>
  <c r="CN2004" i="15" s="1"/>
  <c r="CI2004" i="15"/>
  <c r="CJ2004" i="15" s="1"/>
  <c r="CH2004" i="15"/>
  <c r="CG2004" i="15"/>
  <c r="CF2004" i="15"/>
  <c r="CD2004" i="15"/>
  <c r="CC2004" i="15"/>
  <c r="CB2004" i="15"/>
  <c r="CA2004" i="15"/>
  <c r="CO2003" i="15"/>
  <c r="CN2003" i="15"/>
  <c r="CM2003" i="15"/>
  <c r="CL2003" i="15"/>
  <c r="CJ2003" i="15"/>
  <c r="CI2003" i="15"/>
  <c r="CH2003" i="15"/>
  <c r="CG2003" i="15"/>
  <c r="CF2003" i="15"/>
  <c r="CD2003" i="15"/>
  <c r="CC2003" i="15"/>
  <c r="CB2003" i="15"/>
  <c r="CA2003" i="15"/>
  <c r="CO2002" i="15"/>
  <c r="CN2002" i="15"/>
  <c r="CM2002" i="15"/>
  <c r="CL2002" i="15"/>
  <c r="CJ2002" i="15"/>
  <c r="CI2002" i="15"/>
  <c r="CG2002" i="15"/>
  <c r="CH2002" i="15" s="1"/>
  <c r="CF2002" i="15"/>
  <c r="CD2002" i="15"/>
  <c r="CC2002" i="15"/>
  <c r="CB2002" i="15"/>
  <c r="CA2002" i="15"/>
  <c r="CM2001" i="15"/>
  <c r="CO2001" i="15" s="1"/>
  <c r="CL2001" i="15"/>
  <c r="CN2001" i="15" s="1"/>
  <c r="CJ2001" i="15"/>
  <c r="CI2001" i="15"/>
  <c r="CG2001" i="15"/>
  <c r="CH2001" i="15" s="1"/>
  <c r="CF2001" i="15"/>
  <c r="CD2001" i="15"/>
  <c r="CC2001" i="15"/>
  <c r="CB2001" i="15"/>
  <c r="CA2001" i="15"/>
  <c r="CN2000" i="15"/>
  <c r="CM2000" i="15"/>
  <c r="CO2000" i="15" s="1"/>
  <c r="CL2000" i="15"/>
  <c r="CI2000" i="15"/>
  <c r="CJ2000" i="15" s="1"/>
  <c r="CG2000" i="15"/>
  <c r="CH2000" i="15" s="1"/>
  <c r="CF2000" i="15"/>
  <c r="CD2000" i="15"/>
  <c r="CC2000" i="15"/>
  <c r="CB2000" i="15"/>
  <c r="CA2000" i="15"/>
  <c r="CN1999" i="15"/>
  <c r="CM1999" i="15"/>
  <c r="CO1999" i="15" s="1"/>
  <c r="CL1999" i="15"/>
  <c r="CI1999" i="15"/>
  <c r="CJ1999" i="15" s="1"/>
  <c r="CH1999" i="15"/>
  <c r="CG1999" i="15"/>
  <c r="CF1999" i="15"/>
  <c r="CD1999" i="15"/>
  <c r="CC1999" i="15"/>
  <c r="CB1999" i="15"/>
  <c r="CA1999" i="15"/>
  <c r="CO1998" i="15"/>
  <c r="CM1998" i="15"/>
  <c r="CL1998" i="15"/>
  <c r="CN1998" i="15" s="1"/>
  <c r="CI1998" i="15"/>
  <c r="CJ1998" i="15" s="1"/>
  <c r="CG1998" i="15"/>
  <c r="CH1998" i="15" s="1"/>
  <c r="CF1998" i="15"/>
  <c r="CD1998" i="15"/>
  <c r="CC1998" i="15"/>
  <c r="CB1998" i="15"/>
  <c r="CA1998" i="15"/>
  <c r="CO1997" i="15"/>
  <c r="CM1997" i="15"/>
  <c r="CL1997" i="15"/>
  <c r="CN1997" i="15" s="1"/>
  <c r="CJ1997" i="15"/>
  <c r="CI1997" i="15"/>
  <c r="CH1997" i="15"/>
  <c r="CG1997" i="15"/>
  <c r="CF1997" i="15"/>
  <c r="CD1997" i="15"/>
  <c r="CC1997" i="15"/>
  <c r="CB1997" i="15"/>
  <c r="CA1997" i="15"/>
  <c r="CM1996" i="15"/>
  <c r="CO1996" i="15" s="1"/>
  <c r="CL1996" i="15"/>
  <c r="CN1996" i="15" s="1"/>
  <c r="CI1996" i="15"/>
  <c r="CJ1996" i="15" s="1"/>
  <c r="CH1996" i="15"/>
  <c r="CG1996" i="15"/>
  <c r="CF1996" i="15"/>
  <c r="CD1996" i="15"/>
  <c r="CC1996" i="15"/>
  <c r="CB1996" i="15"/>
  <c r="CA1996" i="15"/>
  <c r="CO1995" i="15"/>
  <c r="CN1995" i="15"/>
  <c r="CM1995" i="15"/>
  <c r="CL1995" i="15"/>
  <c r="CJ1995" i="15"/>
  <c r="CI1995" i="15"/>
  <c r="CH1995" i="15"/>
  <c r="CG1995" i="15"/>
  <c r="CF1995" i="15"/>
  <c r="CD1995" i="15"/>
  <c r="CC1995" i="15"/>
  <c r="CB1995" i="15"/>
  <c r="CA1995" i="15"/>
  <c r="CO1994" i="15"/>
  <c r="CN1994" i="15"/>
  <c r="CM1994" i="15"/>
  <c r="CL1994" i="15"/>
  <c r="CJ1994" i="15"/>
  <c r="CI1994" i="15"/>
  <c r="CG1994" i="15"/>
  <c r="CH1994" i="15" s="1"/>
  <c r="CF1994" i="15"/>
  <c r="CD1994" i="15"/>
  <c r="CC1994" i="15"/>
  <c r="CB1994" i="15"/>
  <c r="CA1994" i="15"/>
  <c r="CM1993" i="15"/>
  <c r="CO1993" i="15" s="1"/>
  <c r="CL1993" i="15"/>
  <c r="CN1993" i="15" s="1"/>
  <c r="CJ1993" i="15"/>
  <c r="CI1993" i="15"/>
  <c r="CG1993" i="15"/>
  <c r="CH1993" i="15" s="1"/>
  <c r="CF1993" i="15"/>
  <c r="CD1993" i="15"/>
  <c r="CC1993" i="15"/>
  <c r="CB1993" i="15"/>
  <c r="CA1993" i="15"/>
  <c r="CN1992" i="15"/>
  <c r="CM1992" i="15"/>
  <c r="CO1992" i="15" s="1"/>
  <c r="CL1992" i="15"/>
  <c r="CI1992" i="15"/>
  <c r="CJ1992" i="15" s="1"/>
  <c r="CG1992" i="15"/>
  <c r="CH1992" i="15" s="1"/>
  <c r="CF1992" i="15"/>
  <c r="CD1992" i="15"/>
  <c r="CC1992" i="15"/>
  <c r="CB1992" i="15"/>
  <c r="CA1992" i="15"/>
  <c r="CN1991" i="15"/>
  <c r="CM1991" i="15"/>
  <c r="CO1991" i="15" s="1"/>
  <c r="CL1991" i="15"/>
  <c r="CI1991" i="15"/>
  <c r="CJ1991" i="15" s="1"/>
  <c r="CH1991" i="15"/>
  <c r="CG1991" i="15"/>
  <c r="CF1991" i="15"/>
  <c r="CD1991" i="15"/>
  <c r="CC1991" i="15"/>
  <c r="CB1991" i="15"/>
  <c r="CA1991" i="15"/>
  <c r="CO1990" i="15"/>
  <c r="CM1990" i="15"/>
  <c r="CL1990" i="15"/>
  <c r="CN1990" i="15" s="1"/>
  <c r="CI1990" i="15"/>
  <c r="CJ1990" i="15" s="1"/>
  <c r="CG1990" i="15"/>
  <c r="CH1990" i="15" s="1"/>
  <c r="CF1990" i="15"/>
  <c r="CD1990" i="15"/>
  <c r="CC1990" i="15"/>
  <c r="CB1990" i="15"/>
  <c r="CA1990" i="15"/>
  <c r="CO1989" i="15"/>
  <c r="CM1989" i="15"/>
  <c r="CL1989" i="15"/>
  <c r="CN1989" i="15" s="1"/>
  <c r="CJ1989" i="15"/>
  <c r="CI1989" i="15"/>
  <c r="CH1989" i="15"/>
  <c r="CG1989" i="15"/>
  <c r="CF1989" i="15"/>
  <c r="CD1989" i="15"/>
  <c r="CC1989" i="15"/>
  <c r="CB1989" i="15"/>
  <c r="CA1989" i="15"/>
  <c r="CM1988" i="15"/>
  <c r="CO1988" i="15" s="1"/>
  <c r="CL1988" i="15"/>
  <c r="CN1988" i="15" s="1"/>
  <c r="CI1988" i="15"/>
  <c r="CJ1988" i="15" s="1"/>
  <c r="CH1988" i="15"/>
  <c r="CG1988" i="15"/>
  <c r="CF1988" i="15"/>
  <c r="CD1988" i="15"/>
  <c r="CC1988" i="15"/>
  <c r="CB1988" i="15"/>
  <c r="CA1988" i="15"/>
  <c r="CO1987" i="15"/>
  <c r="CN1987" i="15"/>
  <c r="CM1987" i="15"/>
  <c r="CL1987" i="15"/>
  <c r="CJ1987" i="15"/>
  <c r="CI1987" i="15"/>
  <c r="CH1987" i="15"/>
  <c r="CG1987" i="15"/>
  <c r="CF1987" i="15"/>
  <c r="CD1987" i="15"/>
  <c r="CC1987" i="15"/>
  <c r="CB1987" i="15"/>
  <c r="CA1987" i="15"/>
  <c r="CO1986" i="15"/>
  <c r="CN1986" i="15"/>
  <c r="CM1986" i="15"/>
  <c r="CL1986" i="15"/>
  <c r="CJ1986" i="15"/>
  <c r="CI1986" i="15"/>
  <c r="CG1986" i="15"/>
  <c r="CH1986" i="15" s="1"/>
  <c r="CF1986" i="15"/>
  <c r="CD1986" i="15"/>
  <c r="CC1986" i="15"/>
  <c r="CB1986" i="15"/>
  <c r="CA1986" i="15"/>
  <c r="CM1985" i="15"/>
  <c r="CO1985" i="15" s="1"/>
  <c r="CL1985" i="15"/>
  <c r="CN1985" i="15" s="1"/>
  <c r="CJ1985" i="15"/>
  <c r="CI1985" i="15"/>
  <c r="CG1985" i="15"/>
  <c r="CH1985" i="15" s="1"/>
  <c r="CF1985" i="15"/>
  <c r="CD1985" i="15"/>
  <c r="CC1985" i="15"/>
  <c r="CB1985" i="15"/>
  <c r="CA1985" i="15"/>
  <c r="CN1984" i="15"/>
  <c r="CM1984" i="15"/>
  <c r="CO1984" i="15" s="1"/>
  <c r="CL1984" i="15"/>
  <c r="CI1984" i="15"/>
  <c r="CJ1984" i="15" s="1"/>
  <c r="CG1984" i="15"/>
  <c r="CH1984" i="15" s="1"/>
  <c r="CF1984" i="15"/>
  <c r="CD1984" i="15"/>
  <c r="CC1984" i="15"/>
  <c r="CB1984" i="15"/>
  <c r="CA1984" i="15"/>
  <c r="CN1983" i="15"/>
  <c r="CM1983" i="15"/>
  <c r="CO1983" i="15" s="1"/>
  <c r="CL1983" i="15"/>
  <c r="CI1983" i="15"/>
  <c r="CJ1983" i="15" s="1"/>
  <c r="CH1983" i="15"/>
  <c r="CG1983" i="15"/>
  <c r="CF1983" i="15"/>
  <c r="CD1983" i="15"/>
  <c r="CC1983" i="15"/>
  <c r="CB1983" i="15"/>
  <c r="CA1983" i="15"/>
  <c r="CO1982" i="15"/>
  <c r="CM1982" i="15"/>
  <c r="CL1982" i="15"/>
  <c r="CN1982" i="15" s="1"/>
  <c r="CI1982" i="15"/>
  <c r="CJ1982" i="15" s="1"/>
  <c r="CG1982" i="15"/>
  <c r="CH1982" i="15" s="1"/>
  <c r="CF1982" i="15"/>
  <c r="CD1982" i="15"/>
  <c r="CC1982" i="15"/>
  <c r="CB1982" i="15"/>
  <c r="CA1982" i="15"/>
  <c r="CO1981" i="15"/>
  <c r="CM1981" i="15"/>
  <c r="CL1981" i="15"/>
  <c r="CN1981" i="15" s="1"/>
  <c r="CJ1981" i="15"/>
  <c r="CI1981" i="15"/>
  <c r="CH1981" i="15"/>
  <c r="CG1981" i="15"/>
  <c r="CF1981" i="15"/>
  <c r="CD1981" i="15"/>
  <c r="CC1981" i="15"/>
  <c r="CB1981" i="15"/>
  <c r="CA1981" i="15"/>
  <c r="CM1980" i="15"/>
  <c r="CO1980" i="15" s="1"/>
  <c r="CL1980" i="15"/>
  <c r="CN1980" i="15" s="1"/>
  <c r="CI1980" i="15"/>
  <c r="CJ1980" i="15" s="1"/>
  <c r="CH1980" i="15"/>
  <c r="CG1980" i="15"/>
  <c r="CF1980" i="15"/>
  <c r="CD1980" i="15"/>
  <c r="CC1980" i="15"/>
  <c r="CB1980" i="15"/>
  <c r="CA1980" i="15"/>
  <c r="CO1979" i="15"/>
  <c r="CN1979" i="15"/>
  <c r="CM1979" i="15"/>
  <c r="CL1979" i="15"/>
  <c r="CJ1979" i="15"/>
  <c r="CI1979" i="15"/>
  <c r="CH1979" i="15"/>
  <c r="CG1979" i="15"/>
  <c r="CF1979" i="15"/>
  <c r="CD1979" i="15"/>
  <c r="CC1979" i="15"/>
  <c r="CB1979" i="15"/>
  <c r="CA1979" i="15"/>
  <c r="CO1978" i="15"/>
  <c r="CN1978" i="15"/>
  <c r="CM1978" i="15"/>
  <c r="CL1978" i="15"/>
  <c r="CJ1978" i="15"/>
  <c r="CI1978" i="15"/>
  <c r="CG1978" i="15"/>
  <c r="CH1978" i="15" s="1"/>
  <c r="CF1978" i="15"/>
  <c r="CD1978" i="15"/>
  <c r="CC1978" i="15"/>
  <c r="CB1978" i="15"/>
  <c r="CA1978" i="15"/>
  <c r="CM1977" i="15"/>
  <c r="CO1977" i="15" s="1"/>
  <c r="CL1977" i="15"/>
  <c r="CN1977" i="15" s="1"/>
  <c r="CJ1977" i="15"/>
  <c r="CI1977" i="15"/>
  <c r="CG1977" i="15"/>
  <c r="CH1977" i="15" s="1"/>
  <c r="CF1977" i="15"/>
  <c r="CD1977" i="15"/>
  <c r="CC1977" i="15"/>
  <c r="CB1977" i="15"/>
  <c r="CA1977" i="15"/>
  <c r="CN1976" i="15"/>
  <c r="CM1976" i="15"/>
  <c r="CO1976" i="15" s="1"/>
  <c r="CL1976" i="15"/>
  <c r="CI1976" i="15"/>
  <c r="CJ1976" i="15" s="1"/>
  <c r="CG1976" i="15"/>
  <c r="CH1976" i="15" s="1"/>
  <c r="CF1976" i="15"/>
  <c r="CD1976" i="15"/>
  <c r="CC1976" i="15"/>
  <c r="CB1976" i="15"/>
  <c r="CA1976" i="15"/>
  <c r="CN1975" i="15"/>
  <c r="CM1975" i="15"/>
  <c r="CO1975" i="15" s="1"/>
  <c r="CL1975" i="15"/>
  <c r="CI1975" i="15"/>
  <c r="CJ1975" i="15" s="1"/>
  <c r="CH1975" i="15"/>
  <c r="CG1975" i="15"/>
  <c r="CF1975" i="15"/>
  <c r="CD1975" i="15"/>
  <c r="CC1975" i="15"/>
  <c r="CB1975" i="15"/>
  <c r="CA1975" i="15"/>
  <c r="CO1974" i="15"/>
  <c r="CM1974" i="15"/>
  <c r="CL1974" i="15"/>
  <c r="CN1974" i="15" s="1"/>
  <c r="CI1974" i="15"/>
  <c r="CJ1974" i="15" s="1"/>
  <c r="CG1974" i="15"/>
  <c r="CH1974" i="15" s="1"/>
  <c r="CF1974" i="15"/>
  <c r="CD1974" i="15"/>
  <c r="CC1974" i="15"/>
  <c r="CB1974" i="15"/>
  <c r="CA1974" i="15"/>
  <c r="CO1973" i="15"/>
  <c r="CM1973" i="15"/>
  <c r="CL1973" i="15"/>
  <c r="CN1973" i="15" s="1"/>
  <c r="CJ1973" i="15"/>
  <c r="CI1973" i="15"/>
  <c r="CH1973" i="15"/>
  <c r="CG1973" i="15"/>
  <c r="CF1973" i="15"/>
  <c r="CD1973" i="15"/>
  <c r="CC1973" i="15"/>
  <c r="CB1973" i="15"/>
  <c r="CA1973" i="15"/>
  <c r="CM1972" i="15"/>
  <c r="CO1972" i="15" s="1"/>
  <c r="CL1972" i="15"/>
  <c r="CN1972" i="15" s="1"/>
  <c r="CI1972" i="15"/>
  <c r="CJ1972" i="15" s="1"/>
  <c r="CH1972" i="15"/>
  <c r="CG1972" i="15"/>
  <c r="CF1972" i="15"/>
  <c r="CD1972" i="15"/>
  <c r="CC1972" i="15"/>
  <c r="CB1972" i="15"/>
  <c r="CA1972" i="15"/>
  <c r="CO1971" i="15"/>
  <c r="CN1971" i="15"/>
  <c r="CM1971" i="15"/>
  <c r="CL1971" i="15"/>
  <c r="CJ1971" i="15"/>
  <c r="CI1971" i="15"/>
  <c r="CH1971" i="15"/>
  <c r="CG1971" i="15"/>
  <c r="CF1971" i="15"/>
  <c r="CD1971" i="15"/>
  <c r="CC1971" i="15"/>
  <c r="CB1971" i="15"/>
  <c r="CA1971" i="15"/>
  <c r="CO1970" i="15"/>
  <c r="CN1970" i="15"/>
  <c r="CM1970" i="15"/>
  <c r="CL1970" i="15"/>
  <c r="CJ1970" i="15"/>
  <c r="CI1970" i="15"/>
  <c r="CG1970" i="15"/>
  <c r="CH1970" i="15" s="1"/>
  <c r="CF1970" i="15"/>
  <c r="CD1970" i="15"/>
  <c r="CC1970" i="15"/>
  <c r="CB1970" i="15"/>
  <c r="CA1970" i="15"/>
  <c r="CM1969" i="15"/>
  <c r="CO1969" i="15" s="1"/>
  <c r="CL1969" i="15"/>
  <c r="CN1969" i="15" s="1"/>
  <c r="CJ1969" i="15"/>
  <c r="CI1969" i="15"/>
  <c r="CG1969" i="15"/>
  <c r="CH1969" i="15" s="1"/>
  <c r="CF1969" i="15"/>
  <c r="CD1969" i="15"/>
  <c r="CC1969" i="15"/>
  <c r="CB1969" i="15"/>
  <c r="CA1969" i="15"/>
  <c r="CN1968" i="15"/>
  <c r="CM1968" i="15"/>
  <c r="CO1968" i="15" s="1"/>
  <c r="CL1968" i="15"/>
  <c r="CI1968" i="15"/>
  <c r="CJ1968" i="15" s="1"/>
  <c r="CG1968" i="15"/>
  <c r="CH1968" i="15" s="1"/>
  <c r="CF1968" i="15"/>
  <c r="CD1968" i="15"/>
  <c r="CC1968" i="15"/>
  <c r="CB1968" i="15"/>
  <c r="CA1968" i="15"/>
  <c r="CN1967" i="15"/>
  <c r="CM1967" i="15"/>
  <c r="CO1967" i="15" s="1"/>
  <c r="CL1967" i="15"/>
  <c r="CI1967" i="15"/>
  <c r="CJ1967" i="15" s="1"/>
  <c r="CG1967" i="15"/>
  <c r="CH1967" i="15" s="1"/>
  <c r="CF1967" i="15"/>
  <c r="CD1967" i="15"/>
  <c r="CC1967" i="15"/>
  <c r="CB1967" i="15"/>
  <c r="CA1967" i="15"/>
  <c r="CO1966" i="15"/>
  <c r="CM1966" i="15"/>
  <c r="CL1966" i="15"/>
  <c r="CN1966" i="15" s="1"/>
  <c r="CI1966" i="15"/>
  <c r="CJ1966" i="15" s="1"/>
  <c r="CG1966" i="15"/>
  <c r="CH1966" i="15" s="1"/>
  <c r="CF1966" i="15"/>
  <c r="CD1966" i="15"/>
  <c r="CC1966" i="15"/>
  <c r="CB1966" i="15"/>
  <c r="CA1966" i="15"/>
  <c r="CO1965" i="15"/>
  <c r="CM1965" i="15"/>
  <c r="CL1965" i="15"/>
  <c r="CN1965" i="15" s="1"/>
  <c r="CI1965" i="15"/>
  <c r="CJ1965" i="15" s="1"/>
  <c r="CH1965" i="15"/>
  <c r="CG1965" i="15"/>
  <c r="CF1965" i="15"/>
  <c r="CD1965" i="15"/>
  <c r="CC1965" i="15"/>
  <c r="CB1965" i="15"/>
  <c r="CA1965" i="15"/>
  <c r="CM1964" i="15"/>
  <c r="CO1964" i="15" s="1"/>
  <c r="CL1964" i="15"/>
  <c r="CN1964" i="15" s="1"/>
  <c r="CI1964" i="15"/>
  <c r="CJ1964" i="15" s="1"/>
  <c r="CH1964" i="15"/>
  <c r="CG1964" i="15"/>
  <c r="CF1964" i="15"/>
  <c r="CD1964" i="15"/>
  <c r="CC1964" i="15"/>
  <c r="CB1964" i="15"/>
  <c r="CA1964" i="15"/>
  <c r="CO1963" i="15"/>
  <c r="CN1963" i="15"/>
  <c r="CM1963" i="15"/>
  <c r="CL1963" i="15"/>
  <c r="CJ1963" i="15"/>
  <c r="CI1963" i="15"/>
  <c r="CH1963" i="15"/>
  <c r="CG1963" i="15"/>
  <c r="CF1963" i="15"/>
  <c r="CD1963" i="15"/>
  <c r="CC1963" i="15"/>
  <c r="CB1963" i="15"/>
  <c r="CA1963" i="15"/>
  <c r="CO1962" i="15"/>
  <c r="CN1962" i="15"/>
  <c r="CM1962" i="15"/>
  <c r="CL1962" i="15"/>
  <c r="CJ1962" i="15"/>
  <c r="CI1962" i="15"/>
  <c r="CG1962" i="15"/>
  <c r="CH1962" i="15" s="1"/>
  <c r="CF1962" i="15"/>
  <c r="CD1962" i="15"/>
  <c r="CC1962" i="15"/>
  <c r="CB1962" i="15"/>
  <c r="CA1962" i="15"/>
  <c r="CM1961" i="15"/>
  <c r="CO1961" i="15" s="1"/>
  <c r="CL1961" i="15"/>
  <c r="CN1961" i="15" s="1"/>
  <c r="CJ1961" i="15"/>
  <c r="CI1961" i="15"/>
  <c r="CG1961" i="15"/>
  <c r="CH1961" i="15" s="1"/>
  <c r="CF1961" i="15"/>
  <c r="CD1961" i="15"/>
  <c r="CC1961" i="15"/>
  <c r="CB1961" i="15"/>
  <c r="CA1961" i="15"/>
  <c r="CN1960" i="15"/>
  <c r="CM1960" i="15"/>
  <c r="CO1960" i="15" s="1"/>
  <c r="CL1960" i="15"/>
  <c r="CI1960" i="15"/>
  <c r="CJ1960" i="15" s="1"/>
  <c r="CG1960" i="15"/>
  <c r="CH1960" i="15" s="1"/>
  <c r="CF1960" i="15"/>
  <c r="CD1960" i="15"/>
  <c r="CC1960" i="15"/>
  <c r="CB1960" i="15"/>
  <c r="CA1960" i="15"/>
  <c r="CN1959" i="15"/>
  <c r="CM1959" i="15"/>
  <c r="CO1959" i="15" s="1"/>
  <c r="CL1959" i="15"/>
  <c r="CI1959" i="15"/>
  <c r="CJ1959" i="15" s="1"/>
  <c r="CG1959" i="15"/>
  <c r="CH1959" i="15" s="1"/>
  <c r="CF1959" i="15"/>
  <c r="CD1959" i="15"/>
  <c r="CC1959" i="15"/>
  <c r="CB1959" i="15"/>
  <c r="CA1959" i="15"/>
  <c r="CO1958" i="15"/>
  <c r="CM1958" i="15"/>
  <c r="CL1958" i="15"/>
  <c r="CN1958" i="15" s="1"/>
  <c r="CI1958" i="15"/>
  <c r="CJ1958" i="15" s="1"/>
  <c r="CG1958" i="15"/>
  <c r="CH1958" i="15" s="1"/>
  <c r="CF1958" i="15"/>
  <c r="CD1958" i="15"/>
  <c r="CC1958" i="15"/>
  <c r="CB1958" i="15"/>
  <c r="CA1958" i="15"/>
  <c r="CO1957" i="15"/>
  <c r="CM1957" i="15"/>
  <c r="CL1957" i="15"/>
  <c r="CN1957" i="15" s="1"/>
  <c r="CI1957" i="15"/>
  <c r="CJ1957" i="15" s="1"/>
  <c r="CH1957" i="15"/>
  <c r="CG1957" i="15"/>
  <c r="CF1957" i="15"/>
  <c r="CD1957" i="15"/>
  <c r="CC1957" i="15"/>
  <c r="CB1957" i="15"/>
  <c r="CA1957" i="15"/>
  <c r="CM1956" i="15"/>
  <c r="CO1956" i="15" s="1"/>
  <c r="CL1956" i="15"/>
  <c r="CN1956" i="15" s="1"/>
  <c r="CI1956" i="15"/>
  <c r="CJ1956" i="15" s="1"/>
  <c r="CH1956" i="15"/>
  <c r="CG1956" i="15"/>
  <c r="CF1956" i="15"/>
  <c r="CD1956" i="15"/>
  <c r="CC1956" i="15"/>
  <c r="CB1956" i="15"/>
  <c r="CA1956" i="15"/>
  <c r="CO1955" i="15"/>
  <c r="CN1955" i="15"/>
  <c r="CM1955" i="15"/>
  <c r="CL1955" i="15"/>
  <c r="CJ1955" i="15"/>
  <c r="CI1955" i="15"/>
  <c r="CH1955" i="15"/>
  <c r="CG1955" i="15"/>
  <c r="CF1955" i="15"/>
  <c r="CD1955" i="15"/>
  <c r="CC1955" i="15"/>
  <c r="CB1955" i="15"/>
  <c r="CA1955" i="15"/>
  <c r="CO1954" i="15"/>
  <c r="CN1954" i="15"/>
  <c r="CM1954" i="15"/>
  <c r="CL1954" i="15"/>
  <c r="CJ1954" i="15"/>
  <c r="CI1954" i="15"/>
  <c r="CG1954" i="15"/>
  <c r="CH1954" i="15" s="1"/>
  <c r="CF1954" i="15"/>
  <c r="CD1954" i="15"/>
  <c r="CC1954" i="15"/>
  <c r="CB1954" i="15"/>
  <c r="CA1954" i="15"/>
  <c r="CM1953" i="15"/>
  <c r="CO1953" i="15" s="1"/>
  <c r="CL1953" i="15"/>
  <c r="CN1953" i="15" s="1"/>
  <c r="CJ1953" i="15"/>
  <c r="CI1953" i="15"/>
  <c r="CG1953" i="15"/>
  <c r="CH1953" i="15" s="1"/>
  <c r="CF1953" i="15"/>
  <c r="CD1953" i="15"/>
  <c r="CC1953" i="15"/>
  <c r="CB1953" i="15"/>
  <c r="CA1953" i="15"/>
  <c r="CN1952" i="15"/>
  <c r="CM1952" i="15"/>
  <c r="CO1952" i="15" s="1"/>
  <c r="CL1952" i="15"/>
  <c r="CI1952" i="15"/>
  <c r="CJ1952" i="15" s="1"/>
  <c r="CG1952" i="15"/>
  <c r="CH1952" i="15" s="1"/>
  <c r="CF1952" i="15"/>
  <c r="CD1952" i="15"/>
  <c r="CC1952" i="15"/>
  <c r="CB1952" i="15"/>
  <c r="CA1952" i="15"/>
  <c r="CN1951" i="15"/>
  <c r="CM1951" i="15"/>
  <c r="CO1951" i="15" s="1"/>
  <c r="CL1951" i="15"/>
  <c r="CI1951" i="15"/>
  <c r="CJ1951" i="15" s="1"/>
  <c r="CG1951" i="15"/>
  <c r="CH1951" i="15" s="1"/>
  <c r="CF1951" i="15"/>
  <c r="CD1951" i="15"/>
  <c r="CC1951" i="15"/>
  <c r="CB1951" i="15"/>
  <c r="CA1951" i="15"/>
  <c r="CO1950" i="15"/>
  <c r="CM1950" i="15"/>
  <c r="CL1950" i="15"/>
  <c r="CN1950" i="15" s="1"/>
  <c r="CI1950" i="15"/>
  <c r="CJ1950" i="15" s="1"/>
  <c r="CG1950" i="15"/>
  <c r="CH1950" i="15" s="1"/>
  <c r="CF1950" i="15"/>
  <c r="CD1950" i="15"/>
  <c r="CC1950" i="15"/>
  <c r="CB1950" i="15"/>
  <c r="CA1950" i="15"/>
  <c r="CO1949" i="15"/>
  <c r="CM1949" i="15"/>
  <c r="CL1949" i="15"/>
  <c r="CN1949" i="15" s="1"/>
  <c r="CI1949" i="15"/>
  <c r="CJ1949" i="15" s="1"/>
  <c r="CH1949" i="15"/>
  <c r="CG1949" i="15"/>
  <c r="CF1949" i="15"/>
  <c r="CD1949" i="15"/>
  <c r="CC1949" i="15"/>
  <c r="CB1949" i="15"/>
  <c r="CA1949" i="15"/>
  <c r="CN1948" i="15"/>
  <c r="CM1948" i="15"/>
  <c r="CO1948" i="15" s="1"/>
  <c r="CL1948" i="15"/>
  <c r="CI1948" i="15"/>
  <c r="CJ1948" i="15" s="1"/>
  <c r="CH1948" i="15"/>
  <c r="CG1948" i="15"/>
  <c r="CF1948" i="15"/>
  <c r="CD1948" i="15"/>
  <c r="CC1948" i="15"/>
  <c r="CB1948" i="15"/>
  <c r="CA1948" i="15"/>
  <c r="CO1947" i="15"/>
  <c r="CN1947" i="15"/>
  <c r="CM1947" i="15"/>
  <c r="CL1947" i="15"/>
  <c r="CJ1947" i="15"/>
  <c r="CI1947" i="15"/>
  <c r="CH1947" i="15"/>
  <c r="CG1947" i="15"/>
  <c r="CF1947" i="15"/>
  <c r="CD1947" i="15"/>
  <c r="CC1947" i="15"/>
  <c r="CB1947" i="15"/>
  <c r="CA1947" i="15"/>
  <c r="CO1946" i="15"/>
  <c r="CN1946" i="15"/>
  <c r="CM1946" i="15"/>
  <c r="CL1946" i="15"/>
  <c r="CJ1946" i="15"/>
  <c r="CI1946" i="15"/>
  <c r="CG1946" i="15"/>
  <c r="CH1946" i="15" s="1"/>
  <c r="CF1946" i="15"/>
  <c r="CD1946" i="15"/>
  <c r="CC1946" i="15"/>
  <c r="CB1946" i="15"/>
  <c r="CA1946" i="15"/>
  <c r="CM1945" i="15"/>
  <c r="CO1945" i="15" s="1"/>
  <c r="CL1945" i="15"/>
  <c r="CN1945" i="15" s="1"/>
  <c r="CJ1945" i="15"/>
  <c r="CI1945" i="15"/>
  <c r="CG1945" i="15"/>
  <c r="CH1945" i="15" s="1"/>
  <c r="CF1945" i="15"/>
  <c r="CD1945" i="15"/>
  <c r="CC1945" i="15"/>
  <c r="CB1945" i="15"/>
  <c r="CA1945" i="15"/>
  <c r="CN1944" i="15"/>
  <c r="CM1944" i="15"/>
  <c r="CO1944" i="15" s="1"/>
  <c r="CL1944" i="15"/>
  <c r="CI1944" i="15"/>
  <c r="CJ1944" i="15" s="1"/>
  <c r="CG1944" i="15"/>
  <c r="CH1944" i="15" s="1"/>
  <c r="CF1944" i="15"/>
  <c r="CD1944" i="15"/>
  <c r="CC1944" i="15"/>
  <c r="CB1944" i="15"/>
  <c r="CA1944" i="15"/>
  <c r="CO1943" i="15"/>
  <c r="CN1943" i="15"/>
  <c r="CM1943" i="15"/>
  <c r="CL1943" i="15"/>
  <c r="CI1943" i="15"/>
  <c r="CJ1943" i="15" s="1"/>
  <c r="CG1943" i="15"/>
  <c r="CH1943" i="15" s="1"/>
  <c r="CF1943" i="15"/>
  <c r="CD1943" i="15"/>
  <c r="CC1943" i="15"/>
  <c r="CB1943" i="15"/>
  <c r="CA1943" i="15"/>
  <c r="CO1942" i="15"/>
  <c r="CM1942" i="15"/>
  <c r="CL1942" i="15"/>
  <c r="CN1942" i="15" s="1"/>
  <c r="CI1942" i="15"/>
  <c r="CJ1942" i="15" s="1"/>
  <c r="CG1942" i="15"/>
  <c r="CH1942" i="15" s="1"/>
  <c r="CF1942" i="15"/>
  <c r="CD1942" i="15"/>
  <c r="CC1942" i="15"/>
  <c r="CB1942" i="15"/>
  <c r="CA1942" i="15"/>
  <c r="CO1941" i="15"/>
  <c r="CM1941" i="15"/>
  <c r="CL1941" i="15"/>
  <c r="CN1941" i="15" s="1"/>
  <c r="CI1941" i="15"/>
  <c r="CJ1941" i="15" s="1"/>
  <c r="CH1941" i="15"/>
  <c r="CG1941" i="15"/>
  <c r="CF1941" i="15"/>
  <c r="CD1941" i="15"/>
  <c r="CC1941" i="15"/>
  <c r="CB1941" i="15"/>
  <c r="CA1941" i="15"/>
  <c r="CN1940" i="15"/>
  <c r="CM1940" i="15"/>
  <c r="CO1940" i="15" s="1"/>
  <c r="CL1940" i="15"/>
  <c r="CI1940" i="15"/>
  <c r="CJ1940" i="15" s="1"/>
  <c r="CH1940" i="15"/>
  <c r="CG1940" i="15"/>
  <c r="CF1940" i="15"/>
  <c r="CD1940" i="15"/>
  <c r="CC1940" i="15"/>
  <c r="CB1940" i="15"/>
  <c r="CA1940" i="15"/>
  <c r="CO1939" i="15"/>
  <c r="CN1939" i="15"/>
  <c r="CM1939" i="15"/>
  <c r="CL1939" i="15"/>
  <c r="CJ1939" i="15"/>
  <c r="CI1939" i="15"/>
  <c r="CH1939" i="15"/>
  <c r="CG1939" i="15"/>
  <c r="CF1939" i="15"/>
  <c r="CD1939" i="15"/>
  <c r="CC1939" i="15"/>
  <c r="CB1939" i="15"/>
  <c r="CA1939" i="15"/>
  <c r="CO1938" i="15"/>
  <c r="CN1938" i="15"/>
  <c r="CM1938" i="15"/>
  <c r="CL1938" i="15"/>
  <c r="CJ1938" i="15"/>
  <c r="CI1938" i="15"/>
  <c r="CG1938" i="15"/>
  <c r="CH1938" i="15" s="1"/>
  <c r="CF1938" i="15"/>
  <c r="CD1938" i="15"/>
  <c r="CC1938" i="15"/>
  <c r="CB1938" i="15"/>
  <c r="CA1938" i="15"/>
  <c r="CM1937" i="15"/>
  <c r="CO1937" i="15" s="1"/>
  <c r="CL1937" i="15"/>
  <c r="CN1937" i="15" s="1"/>
  <c r="CJ1937" i="15"/>
  <c r="CI1937" i="15"/>
  <c r="CG1937" i="15"/>
  <c r="CH1937" i="15" s="1"/>
  <c r="CF1937" i="15"/>
  <c r="CD1937" i="15"/>
  <c r="CC1937" i="15"/>
  <c r="CB1937" i="15"/>
  <c r="CA1937" i="15"/>
  <c r="CN1936" i="15"/>
  <c r="CM1936" i="15"/>
  <c r="CO1936" i="15" s="1"/>
  <c r="CL1936" i="15"/>
  <c r="CI1936" i="15"/>
  <c r="CJ1936" i="15" s="1"/>
  <c r="CG1936" i="15"/>
  <c r="CH1936" i="15" s="1"/>
  <c r="CF1936" i="15"/>
  <c r="CD1936" i="15"/>
  <c r="CC1936" i="15"/>
  <c r="CB1936" i="15"/>
  <c r="CA1936" i="15"/>
  <c r="CO1935" i="15"/>
  <c r="CN1935" i="15"/>
  <c r="CM1935" i="15"/>
  <c r="CL1935" i="15"/>
  <c r="CI1935" i="15"/>
  <c r="CJ1935" i="15" s="1"/>
  <c r="CG1935" i="15"/>
  <c r="CH1935" i="15" s="1"/>
  <c r="CF1935" i="15"/>
  <c r="CD1935" i="15"/>
  <c r="CC1935" i="15"/>
  <c r="CB1935" i="15"/>
  <c r="CA1935" i="15"/>
  <c r="CO1934" i="15"/>
  <c r="CM1934" i="15"/>
  <c r="CL1934" i="15"/>
  <c r="CN1934" i="15" s="1"/>
  <c r="CI1934" i="15"/>
  <c r="CJ1934" i="15" s="1"/>
  <c r="CG1934" i="15"/>
  <c r="CH1934" i="15" s="1"/>
  <c r="CF1934" i="15"/>
  <c r="CD1934" i="15"/>
  <c r="CC1934" i="15"/>
  <c r="CB1934" i="15"/>
  <c r="CA1934" i="15"/>
  <c r="CO1933" i="15"/>
  <c r="CM1933" i="15"/>
  <c r="CL1933" i="15"/>
  <c r="CN1933" i="15" s="1"/>
  <c r="CI1933" i="15"/>
  <c r="CJ1933" i="15" s="1"/>
  <c r="CH1933" i="15"/>
  <c r="CG1933" i="15"/>
  <c r="CF1933" i="15"/>
  <c r="CD1933" i="15"/>
  <c r="CC1933" i="15"/>
  <c r="CB1933" i="15"/>
  <c r="CA1933" i="15"/>
  <c r="CN1932" i="15"/>
  <c r="CM1932" i="15"/>
  <c r="CO1932" i="15" s="1"/>
  <c r="CL1932" i="15"/>
  <c r="CI1932" i="15"/>
  <c r="CJ1932" i="15" s="1"/>
  <c r="CH1932" i="15"/>
  <c r="CG1932" i="15"/>
  <c r="CF1932" i="15"/>
  <c r="CD1932" i="15"/>
  <c r="CC1932" i="15"/>
  <c r="CB1932" i="15"/>
  <c r="CA1932" i="15"/>
  <c r="CO1931" i="15"/>
  <c r="CN1931" i="15"/>
  <c r="CM1931" i="15"/>
  <c r="CL1931" i="15"/>
  <c r="CJ1931" i="15"/>
  <c r="CI1931" i="15"/>
  <c r="CH1931" i="15"/>
  <c r="CG1931" i="15"/>
  <c r="CF1931" i="15"/>
  <c r="CD1931" i="15"/>
  <c r="CC1931" i="15"/>
  <c r="CB1931" i="15"/>
  <c r="CA1931" i="15"/>
  <c r="CO1930" i="15"/>
  <c r="CN1930" i="15"/>
  <c r="CM1930" i="15"/>
  <c r="CL1930" i="15"/>
  <c r="CJ1930" i="15"/>
  <c r="CI1930" i="15"/>
  <c r="CG1930" i="15"/>
  <c r="CH1930" i="15" s="1"/>
  <c r="CF1930" i="15"/>
  <c r="CD1930" i="15"/>
  <c r="CC1930" i="15"/>
  <c r="CB1930" i="15"/>
  <c r="CA1930" i="15"/>
  <c r="CM1929" i="15"/>
  <c r="CO1929" i="15" s="1"/>
  <c r="CL1929" i="15"/>
  <c r="CN1929" i="15" s="1"/>
  <c r="CJ1929" i="15"/>
  <c r="CI1929" i="15"/>
  <c r="CG1929" i="15"/>
  <c r="CH1929" i="15" s="1"/>
  <c r="CF1929" i="15"/>
  <c r="CD1929" i="15"/>
  <c r="CC1929" i="15"/>
  <c r="CB1929" i="15"/>
  <c r="CA1929" i="15"/>
  <c r="CN1928" i="15"/>
  <c r="CM1928" i="15"/>
  <c r="CO1928" i="15" s="1"/>
  <c r="CL1928" i="15"/>
  <c r="CI1928" i="15"/>
  <c r="CJ1928" i="15" s="1"/>
  <c r="CG1928" i="15"/>
  <c r="CH1928" i="15" s="1"/>
  <c r="CF1928" i="15"/>
  <c r="CD1928" i="15"/>
  <c r="CC1928" i="15"/>
  <c r="CB1928" i="15"/>
  <c r="CA1928" i="15"/>
  <c r="CO1927" i="15"/>
  <c r="CN1927" i="15"/>
  <c r="CM1927" i="15"/>
  <c r="CL1927" i="15"/>
  <c r="CI1927" i="15"/>
  <c r="CJ1927" i="15" s="1"/>
  <c r="CG1927" i="15"/>
  <c r="CH1927" i="15" s="1"/>
  <c r="CF1927" i="15"/>
  <c r="CD1927" i="15"/>
  <c r="CC1927" i="15"/>
  <c r="CB1927" i="15"/>
  <c r="CA1927" i="15"/>
  <c r="CO1926" i="15"/>
  <c r="CM1926" i="15"/>
  <c r="CL1926" i="15"/>
  <c r="CN1926" i="15" s="1"/>
  <c r="CI1926" i="15"/>
  <c r="CJ1926" i="15" s="1"/>
  <c r="CG1926" i="15"/>
  <c r="CH1926" i="15" s="1"/>
  <c r="CF1926" i="15"/>
  <c r="CD1926" i="15"/>
  <c r="CC1926" i="15"/>
  <c r="CB1926" i="15"/>
  <c r="CA1926" i="15"/>
  <c r="CO1925" i="15"/>
  <c r="CM1925" i="15"/>
  <c r="CL1925" i="15"/>
  <c r="CN1925" i="15" s="1"/>
  <c r="CI1925" i="15"/>
  <c r="CJ1925" i="15" s="1"/>
  <c r="CH1925" i="15"/>
  <c r="CG1925" i="15"/>
  <c r="CF1925" i="15"/>
  <c r="CD1925" i="15"/>
  <c r="CC1925" i="15"/>
  <c r="CB1925" i="15"/>
  <c r="CA1925" i="15"/>
  <c r="CN1924" i="15"/>
  <c r="CM1924" i="15"/>
  <c r="CO1924" i="15" s="1"/>
  <c r="CL1924" i="15"/>
  <c r="CI1924" i="15"/>
  <c r="CJ1924" i="15" s="1"/>
  <c r="CH1924" i="15"/>
  <c r="CG1924" i="15"/>
  <c r="CF1924" i="15"/>
  <c r="CD1924" i="15"/>
  <c r="CC1924" i="15"/>
  <c r="CB1924" i="15"/>
  <c r="CA1924" i="15"/>
  <c r="CO1923" i="15"/>
  <c r="CN1923" i="15"/>
  <c r="CM1923" i="15"/>
  <c r="CL1923" i="15"/>
  <c r="CJ1923" i="15"/>
  <c r="CI1923" i="15"/>
  <c r="CH1923" i="15"/>
  <c r="CG1923" i="15"/>
  <c r="CF1923" i="15"/>
  <c r="CD1923" i="15"/>
  <c r="CC1923" i="15"/>
  <c r="CB1923" i="15"/>
  <c r="CA1923" i="15"/>
  <c r="CO1922" i="15"/>
  <c r="CN1922" i="15"/>
  <c r="CM1922" i="15"/>
  <c r="CL1922" i="15"/>
  <c r="CJ1922" i="15"/>
  <c r="CI1922" i="15"/>
  <c r="CG1922" i="15"/>
  <c r="CH1922" i="15" s="1"/>
  <c r="CF1922" i="15"/>
  <c r="CD1922" i="15"/>
  <c r="CC1922" i="15"/>
  <c r="CB1922" i="15"/>
  <c r="CA1922" i="15"/>
  <c r="CM1921" i="15"/>
  <c r="CO1921" i="15" s="1"/>
  <c r="CL1921" i="15"/>
  <c r="CN1921" i="15" s="1"/>
  <c r="CJ1921" i="15"/>
  <c r="CI1921" i="15"/>
  <c r="CG1921" i="15"/>
  <c r="CH1921" i="15" s="1"/>
  <c r="CF1921" i="15"/>
  <c r="CD1921" i="15"/>
  <c r="CC1921" i="15"/>
  <c r="CB1921" i="15"/>
  <c r="CA1921" i="15"/>
  <c r="CN1920" i="15"/>
  <c r="CM1920" i="15"/>
  <c r="CO1920" i="15" s="1"/>
  <c r="CL1920" i="15"/>
  <c r="CI1920" i="15"/>
  <c r="CJ1920" i="15" s="1"/>
  <c r="CG1920" i="15"/>
  <c r="CH1920" i="15" s="1"/>
  <c r="CF1920" i="15"/>
  <c r="CD1920" i="15"/>
  <c r="CC1920" i="15"/>
  <c r="CB1920" i="15"/>
  <c r="CA1920" i="15"/>
  <c r="CO1919" i="15"/>
  <c r="CN1919" i="15"/>
  <c r="CM1919" i="15"/>
  <c r="CL1919" i="15"/>
  <c r="CI1919" i="15"/>
  <c r="CJ1919" i="15" s="1"/>
  <c r="CG1919" i="15"/>
  <c r="CH1919" i="15" s="1"/>
  <c r="CF1919" i="15"/>
  <c r="CD1919" i="15"/>
  <c r="CC1919" i="15"/>
  <c r="CB1919" i="15"/>
  <c r="CA1919" i="15"/>
  <c r="CO1918" i="15"/>
  <c r="CM1918" i="15"/>
  <c r="CL1918" i="15"/>
  <c r="CN1918" i="15" s="1"/>
  <c r="CJ1918" i="15"/>
  <c r="CI1918" i="15"/>
  <c r="CG1918" i="15"/>
  <c r="CH1918" i="15" s="1"/>
  <c r="CF1918" i="15"/>
  <c r="CD1918" i="15"/>
  <c r="CC1918" i="15"/>
  <c r="CB1918" i="15"/>
  <c r="CA1918" i="15"/>
  <c r="CO1917" i="15"/>
  <c r="CM1917" i="15"/>
  <c r="CL1917" i="15"/>
  <c r="CN1917" i="15" s="1"/>
  <c r="CI1917" i="15"/>
  <c r="CJ1917" i="15" s="1"/>
  <c r="CG1917" i="15"/>
  <c r="CH1917" i="15" s="1"/>
  <c r="CF1917" i="15"/>
  <c r="CD1917" i="15"/>
  <c r="CC1917" i="15"/>
  <c r="CB1917" i="15"/>
  <c r="CA1917" i="15"/>
  <c r="CM1916" i="15"/>
  <c r="CO1916" i="15" s="1"/>
  <c r="CL1916" i="15"/>
  <c r="CN1916" i="15" s="1"/>
  <c r="CI1916" i="15"/>
  <c r="CJ1916" i="15" s="1"/>
  <c r="CH1916" i="15"/>
  <c r="CG1916" i="15"/>
  <c r="CF1916" i="15"/>
  <c r="CD1916" i="15"/>
  <c r="CC1916" i="15"/>
  <c r="CB1916" i="15"/>
  <c r="CA1916" i="15"/>
  <c r="CO1915" i="15"/>
  <c r="CN1915" i="15"/>
  <c r="CM1915" i="15"/>
  <c r="CL1915" i="15"/>
  <c r="CJ1915" i="15"/>
  <c r="CI1915" i="15"/>
  <c r="CH1915" i="15"/>
  <c r="CG1915" i="15"/>
  <c r="CF1915" i="15"/>
  <c r="CD1915" i="15"/>
  <c r="CC1915" i="15"/>
  <c r="CB1915" i="15"/>
  <c r="CA1915" i="15"/>
  <c r="CO1914" i="15"/>
  <c r="CN1914" i="15"/>
  <c r="CM1914" i="15"/>
  <c r="CL1914" i="15"/>
  <c r="CJ1914" i="15"/>
  <c r="CI1914" i="15"/>
  <c r="CG1914" i="15"/>
  <c r="CH1914" i="15" s="1"/>
  <c r="CF1914" i="15"/>
  <c r="CD1914" i="15"/>
  <c r="CC1914" i="15"/>
  <c r="CB1914" i="15"/>
  <c r="CA1914" i="15"/>
  <c r="CM1913" i="15"/>
  <c r="CO1913" i="15" s="1"/>
  <c r="CL1913" i="15"/>
  <c r="CN1913" i="15" s="1"/>
  <c r="CJ1913" i="15"/>
  <c r="CI1913" i="15"/>
  <c r="CG1913" i="15"/>
  <c r="CH1913" i="15" s="1"/>
  <c r="CF1913" i="15"/>
  <c r="CD1913" i="15"/>
  <c r="CC1913" i="15"/>
  <c r="CB1913" i="15"/>
  <c r="CA1913" i="15"/>
  <c r="CN1912" i="15"/>
  <c r="CM1912" i="15"/>
  <c r="CO1912" i="15" s="1"/>
  <c r="CL1912" i="15"/>
  <c r="CI1912" i="15"/>
  <c r="CJ1912" i="15" s="1"/>
  <c r="CH1912" i="15"/>
  <c r="CG1912" i="15"/>
  <c r="CF1912" i="15"/>
  <c r="CD1912" i="15"/>
  <c r="CC1912" i="15"/>
  <c r="CB1912" i="15"/>
  <c r="CA1912" i="15"/>
  <c r="CN1911" i="15"/>
  <c r="CM1911" i="15"/>
  <c r="CO1911" i="15" s="1"/>
  <c r="CL1911" i="15"/>
  <c r="CI1911" i="15"/>
  <c r="CJ1911" i="15" s="1"/>
  <c r="CG1911" i="15"/>
  <c r="CH1911" i="15" s="1"/>
  <c r="CF1911" i="15"/>
  <c r="CD1911" i="15"/>
  <c r="CC1911" i="15"/>
  <c r="CB1911" i="15"/>
  <c r="CA1911" i="15"/>
  <c r="CO1910" i="15"/>
  <c r="CM1910" i="15"/>
  <c r="CL1910" i="15"/>
  <c r="CN1910" i="15" s="1"/>
  <c r="CJ1910" i="15"/>
  <c r="CI1910" i="15"/>
  <c r="CG1910" i="15"/>
  <c r="CH1910" i="15" s="1"/>
  <c r="CF1910" i="15"/>
  <c r="CD1910" i="15"/>
  <c r="CC1910" i="15"/>
  <c r="CB1910" i="15"/>
  <c r="CA1910" i="15"/>
  <c r="CO1909" i="15"/>
  <c r="CM1909" i="15"/>
  <c r="CL1909" i="15"/>
  <c r="CN1909" i="15" s="1"/>
  <c r="CI1909" i="15"/>
  <c r="CJ1909" i="15" s="1"/>
  <c r="CH1909" i="15"/>
  <c r="CG1909" i="15"/>
  <c r="CF1909" i="15"/>
  <c r="CD1909" i="15"/>
  <c r="CC1909" i="15"/>
  <c r="CB1909" i="15"/>
  <c r="CA1909" i="15"/>
  <c r="CN1908" i="15"/>
  <c r="CM1908" i="15"/>
  <c r="CO1908" i="15" s="1"/>
  <c r="CL1908" i="15"/>
  <c r="CI1908" i="15"/>
  <c r="CJ1908" i="15" s="1"/>
  <c r="CH1908" i="15"/>
  <c r="CG1908" i="15"/>
  <c r="CF1908" i="15"/>
  <c r="CD1908" i="15"/>
  <c r="CC1908" i="15"/>
  <c r="CB1908" i="15"/>
  <c r="CA1908" i="15"/>
  <c r="CO1907" i="15"/>
  <c r="CN1907" i="15"/>
  <c r="CM1907" i="15"/>
  <c r="CL1907" i="15"/>
  <c r="CI1907" i="15"/>
  <c r="CJ1907" i="15" s="1"/>
  <c r="CH1907" i="15"/>
  <c r="CG1907" i="15"/>
  <c r="CF1907" i="15"/>
  <c r="CD1907" i="15"/>
  <c r="CC1907" i="15"/>
  <c r="CB1907" i="15"/>
  <c r="CA1907" i="15"/>
  <c r="CO1906" i="15"/>
  <c r="CN1906" i="15"/>
  <c r="CM1906" i="15"/>
  <c r="CL1906" i="15"/>
  <c r="CJ1906" i="15"/>
  <c r="CI1906" i="15"/>
  <c r="CG1906" i="15"/>
  <c r="CH1906" i="15" s="1"/>
  <c r="CF1906" i="15"/>
  <c r="CD1906" i="15"/>
  <c r="CC1906" i="15"/>
  <c r="CB1906" i="15"/>
  <c r="CA1906" i="15"/>
  <c r="CM1905" i="15"/>
  <c r="CO1905" i="15" s="1"/>
  <c r="CL1905" i="15"/>
  <c r="CN1905" i="15" s="1"/>
  <c r="CJ1905" i="15"/>
  <c r="CI1905" i="15"/>
  <c r="CG1905" i="15"/>
  <c r="CH1905" i="15" s="1"/>
  <c r="CF1905" i="15"/>
  <c r="CD1905" i="15"/>
  <c r="CC1905" i="15"/>
  <c r="CB1905" i="15"/>
  <c r="CA1905" i="15"/>
  <c r="CN1904" i="15"/>
  <c r="CM1904" i="15"/>
  <c r="CO1904" i="15" s="1"/>
  <c r="CL1904" i="15"/>
  <c r="CI1904" i="15"/>
  <c r="CJ1904" i="15" s="1"/>
  <c r="CG1904" i="15"/>
  <c r="CH1904" i="15" s="1"/>
  <c r="CF1904" i="15"/>
  <c r="CD1904" i="15"/>
  <c r="CC1904" i="15"/>
  <c r="CB1904" i="15"/>
  <c r="CA1904" i="15"/>
  <c r="CO1903" i="15"/>
  <c r="CN1903" i="15"/>
  <c r="CM1903" i="15"/>
  <c r="CL1903" i="15"/>
  <c r="CI1903" i="15"/>
  <c r="CJ1903" i="15" s="1"/>
  <c r="CG1903" i="15"/>
  <c r="CH1903" i="15" s="1"/>
  <c r="CF1903" i="15"/>
  <c r="CD1903" i="15"/>
  <c r="CC1903" i="15"/>
  <c r="CB1903" i="15"/>
  <c r="CA1903" i="15"/>
  <c r="CO1902" i="15"/>
  <c r="CM1902" i="15"/>
  <c r="CL1902" i="15"/>
  <c r="CN1902" i="15" s="1"/>
  <c r="CI1902" i="15"/>
  <c r="CJ1902" i="15" s="1"/>
  <c r="CG1902" i="15"/>
  <c r="CH1902" i="15" s="1"/>
  <c r="CF1902" i="15"/>
  <c r="CD1902" i="15"/>
  <c r="CC1902" i="15"/>
  <c r="CB1902" i="15"/>
  <c r="CA1902" i="15"/>
  <c r="CO1901" i="15"/>
  <c r="CM1901" i="15"/>
  <c r="CL1901" i="15"/>
  <c r="CN1901" i="15" s="1"/>
  <c r="CI1901" i="15"/>
  <c r="CJ1901" i="15" s="1"/>
  <c r="CG1901" i="15"/>
  <c r="CH1901" i="15" s="1"/>
  <c r="CF1901" i="15"/>
  <c r="CD1901" i="15"/>
  <c r="CC1901" i="15"/>
  <c r="CB1901" i="15"/>
  <c r="CA1901" i="15"/>
  <c r="CM1900" i="15"/>
  <c r="CO1900" i="15" s="1"/>
  <c r="CL1900" i="15"/>
  <c r="CN1900" i="15" s="1"/>
  <c r="CI1900" i="15"/>
  <c r="CJ1900" i="15" s="1"/>
  <c r="CH1900" i="15"/>
  <c r="CG1900" i="15"/>
  <c r="CF1900" i="15"/>
  <c r="CD1900" i="15"/>
  <c r="CC1900" i="15"/>
  <c r="CB1900" i="15"/>
  <c r="CA1900" i="15"/>
  <c r="CO1899" i="15"/>
  <c r="CN1899" i="15"/>
  <c r="CM1899" i="15"/>
  <c r="CL1899" i="15"/>
  <c r="CJ1899" i="15"/>
  <c r="CI1899" i="15"/>
  <c r="CH1899" i="15"/>
  <c r="CG1899" i="15"/>
  <c r="CF1899" i="15"/>
  <c r="CD1899" i="15"/>
  <c r="CC1899" i="15"/>
  <c r="CB1899" i="15"/>
  <c r="CA1899" i="15"/>
  <c r="CO1898" i="15"/>
  <c r="CN1898" i="15"/>
  <c r="CM1898" i="15"/>
  <c r="CL1898" i="15"/>
  <c r="CJ1898" i="15"/>
  <c r="CI1898" i="15"/>
  <c r="CG1898" i="15"/>
  <c r="CH1898" i="15" s="1"/>
  <c r="CF1898" i="15"/>
  <c r="CD1898" i="15"/>
  <c r="CC1898" i="15"/>
  <c r="CB1898" i="15"/>
  <c r="CA1898" i="15"/>
  <c r="CM1897" i="15"/>
  <c r="CO1897" i="15" s="1"/>
  <c r="CL1897" i="15"/>
  <c r="CN1897" i="15" s="1"/>
  <c r="CJ1897" i="15"/>
  <c r="CI1897" i="15"/>
  <c r="CH1897" i="15"/>
  <c r="CG1897" i="15"/>
  <c r="CF1897" i="15"/>
  <c r="CD1897" i="15"/>
  <c r="CC1897" i="15"/>
  <c r="CB1897" i="15"/>
  <c r="CA1897" i="15"/>
  <c r="CN1896" i="15"/>
  <c r="CM1896" i="15"/>
  <c r="CO1896" i="15" s="1"/>
  <c r="CL1896" i="15"/>
  <c r="CI1896" i="15"/>
  <c r="CJ1896" i="15" s="1"/>
  <c r="CG1896" i="15"/>
  <c r="CH1896" i="15" s="1"/>
  <c r="CF1896" i="15"/>
  <c r="CD1896" i="15"/>
  <c r="CC1896" i="15"/>
  <c r="CB1896" i="15"/>
  <c r="CA1896" i="15"/>
  <c r="CN1895" i="15"/>
  <c r="CM1895" i="15"/>
  <c r="CO1895" i="15" s="1"/>
  <c r="CL1895" i="15"/>
  <c r="CJ1895" i="15"/>
  <c r="CI1895" i="15"/>
  <c r="CG1895" i="15"/>
  <c r="CH1895" i="15" s="1"/>
  <c r="CF1895" i="15"/>
  <c r="CD1895" i="15"/>
  <c r="CC1895" i="15"/>
  <c r="CB1895" i="15"/>
  <c r="CA1895" i="15"/>
  <c r="CO1894" i="15"/>
  <c r="CM1894" i="15"/>
  <c r="CL1894" i="15"/>
  <c r="CN1894" i="15" s="1"/>
  <c r="CJ1894" i="15"/>
  <c r="CI1894" i="15"/>
  <c r="CG1894" i="15"/>
  <c r="CH1894" i="15" s="1"/>
  <c r="CF1894" i="15"/>
  <c r="CD1894" i="15"/>
  <c r="CC1894" i="15"/>
  <c r="CB1894" i="15"/>
  <c r="CA1894" i="15"/>
  <c r="CN1893" i="15"/>
  <c r="CM1893" i="15"/>
  <c r="CO1893" i="15" s="1"/>
  <c r="CL1893" i="15"/>
  <c r="CI1893" i="15"/>
  <c r="CJ1893" i="15" s="1"/>
  <c r="CH1893" i="15"/>
  <c r="CG1893" i="15"/>
  <c r="CF1893" i="15"/>
  <c r="CD1893" i="15"/>
  <c r="CC1893" i="15"/>
  <c r="CB1893" i="15"/>
  <c r="CA1893" i="15"/>
  <c r="CN1892" i="15"/>
  <c r="CM1892" i="15"/>
  <c r="CO1892" i="15" s="1"/>
  <c r="CL1892" i="15"/>
  <c r="CJ1892" i="15"/>
  <c r="CI1892" i="15"/>
  <c r="CH1892" i="15"/>
  <c r="CG1892" i="15"/>
  <c r="CF1892" i="15"/>
  <c r="CD1892" i="15"/>
  <c r="CC1892" i="15"/>
  <c r="CB1892" i="15"/>
  <c r="CA1892" i="15"/>
  <c r="CO1891" i="15"/>
  <c r="CN1891" i="15"/>
  <c r="CM1891" i="15"/>
  <c r="CL1891" i="15"/>
  <c r="CI1891" i="15"/>
  <c r="CJ1891" i="15" s="1"/>
  <c r="CH1891" i="15"/>
  <c r="CG1891" i="15"/>
  <c r="CF1891" i="15"/>
  <c r="CD1891" i="15"/>
  <c r="CC1891" i="15"/>
  <c r="CB1891" i="15"/>
  <c r="CA1891" i="15"/>
  <c r="CO1890" i="15"/>
  <c r="CN1890" i="15"/>
  <c r="CM1890" i="15"/>
  <c r="CL1890" i="15"/>
  <c r="CJ1890" i="15"/>
  <c r="CI1890" i="15"/>
  <c r="CG1890" i="15"/>
  <c r="CH1890" i="15" s="1"/>
  <c r="CF1890" i="15"/>
  <c r="CD1890" i="15"/>
  <c r="CC1890" i="15"/>
  <c r="CB1890" i="15"/>
  <c r="CA1890" i="15"/>
  <c r="CO1889" i="15"/>
  <c r="CM1889" i="15"/>
  <c r="CL1889" i="15"/>
  <c r="CN1889" i="15" s="1"/>
  <c r="CJ1889" i="15"/>
  <c r="CI1889" i="15"/>
  <c r="CH1889" i="15"/>
  <c r="CG1889" i="15"/>
  <c r="CF1889" i="15"/>
  <c r="CD1889" i="15"/>
  <c r="CC1889" i="15"/>
  <c r="CB1889" i="15"/>
  <c r="CA1889" i="15"/>
  <c r="CO1888" i="15"/>
  <c r="CM1888" i="15"/>
  <c r="CL1888" i="15"/>
  <c r="CN1888" i="15" s="1"/>
  <c r="CJ1888" i="15"/>
  <c r="CI1888" i="15"/>
  <c r="CG1888" i="15"/>
  <c r="CH1888" i="15" s="1"/>
  <c r="CF1888" i="15"/>
  <c r="CD1888" i="15"/>
  <c r="CC1888" i="15"/>
  <c r="CB1888" i="15"/>
  <c r="CA1888" i="15"/>
  <c r="CN1887" i="15"/>
  <c r="CM1887" i="15"/>
  <c r="CO1887" i="15" s="1"/>
  <c r="CL1887" i="15"/>
  <c r="CJ1887" i="15"/>
  <c r="CI1887" i="15"/>
  <c r="CG1887" i="15"/>
  <c r="CH1887" i="15" s="1"/>
  <c r="CF1887" i="15"/>
  <c r="CD1887" i="15"/>
  <c r="CC1887" i="15"/>
  <c r="CB1887" i="15"/>
  <c r="CA1887" i="15"/>
  <c r="CN1886" i="15"/>
  <c r="CM1886" i="15"/>
  <c r="CO1886" i="15" s="1"/>
  <c r="CL1886" i="15"/>
  <c r="CI1886" i="15"/>
  <c r="CJ1886" i="15" s="1"/>
  <c r="CH1886" i="15"/>
  <c r="CG1886" i="15"/>
  <c r="CF1886" i="15"/>
  <c r="CD1886" i="15"/>
  <c r="CC1886" i="15"/>
  <c r="CB1886" i="15"/>
  <c r="CA1886" i="15"/>
  <c r="CO1885" i="15"/>
  <c r="CN1885" i="15"/>
  <c r="CM1885" i="15"/>
  <c r="CL1885" i="15"/>
  <c r="CI1885" i="15"/>
  <c r="CJ1885" i="15" s="1"/>
  <c r="CG1885" i="15"/>
  <c r="CH1885" i="15" s="1"/>
  <c r="CF1885" i="15"/>
  <c r="CD1885" i="15"/>
  <c r="CC1885" i="15"/>
  <c r="CB1885" i="15"/>
  <c r="CA1885" i="15"/>
  <c r="CM1884" i="15"/>
  <c r="CO1884" i="15" s="1"/>
  <c r="CL1884" i="15"/>
  <c r="CN1884" i="15" s="1"/>
  <c r="CJ1884" i="15"/>
  <c r="CI1884" i="15"/>
  <c r="CG1884" i="15"/>
  <c r="CH1884" i="15" s="1"/>
  <c r="CF1884" i="15"/>
  <c r="CD1884" i="15"/>
  <c r="CC1884" i="15"/>
  <c r="CB1884" i="15"/>
  <c r="CA1884" i="15"/>
  <c r="CM1883" i="15"/>
  <c r="CO1883" i="15" s="1"/>
  <c r="CL1883" i="15"/>
  <c r="CN1883" i="15" s="1"/>
  <c r="CI1883" i="15"/>
  <c r="CJ1883" i="15" s="1"/>
  <c r="CH1883" i="15"/>
  <c r="CG1883" i="15"/>
  <c r="CF1883" i="15"/>
  <c r="CD1883" i="15"/>
  <c r="CC1883" i="15"/>
  <c r="CB1883" i="15"/>
  <c r="CA1883" i="15"/>
  <c r="CO1882" i="15"/>
  <c r="CN1882" i="15"/>
  <c r="CM1882" i="15"/>
  <c r="CL1882" i="15"/>
  <c r="CI1882" i="15"/>
  <c r="CJ1882" i="15" s="1"/>
  <c r="CH1882" i="15"/>
  <c r="CG1882" i="15"/>
  <c r="CF1882" i="15"/>
  <c r="CD1882" i="15"/>
  <c r="CC1882" i="15"/>
  <c r="CB1882" i="15"/>
  <c r="CA1882" i="15"/>
  <c r="CO1881" i="15"/>
  <c r="CM1881" i="15"/>
  <c r="CL1881" i="15"/>
  <c r="CN1881" i="15" s="1"/>
  <c r="CJ1881" i="15"/>
  <c r="CI1881" i="15"/>
  <c r="CH1881" i="15"/>
  <c r="CG1881" i="15"/>
  <c r="CF1881" i="15"/>
  <c r="CD1881" i="15"/>
  <c r="CC1881" i="15"/>
  <c r="CB1881" i="15"/>
  <c r="CA1881" i="15"/>
  <c r="CO1880" i="15"/>
  <c r="CM1880" i="15"/>
  <c r="CL1880" i="15"/>
  <c r="CN1880" i="15" s="1"/>
  <c r="CJ1880" i="15"/>
  <c r="CI1880" i="15"/>
  <c r="CG1880" i="15"/>
  <c r="CH1880" i="15" s="1"/>
  <c r="CF1880" i="15"/>
  <c r="CD1880" i="15"/>
  <c r="CC1880" i="15"/>
  <c r="CB1880" i="15"/>
  <c r="CA1880" i="15"/>
  <c r="CN1879" i="15"/>
  <c r="CM1879" i="15"/>
  <c r="CO1879" i="15" s="1"/>
  <c r="CL1879" i="15"/>
  <c r="CJ1879" i="15"/>
  <c r="CI1879" i="15"/>
  <c r="CG1879" i="15"/>
  <c r="CH1879" i="15" s="1"/>
  <c r="CF1879" i="15"/>
  <c r="CD1879" i="15"/>
  <c r="CC1879" i="15"/>
  <c r="CB1879" i="15"/>
  <c r="CA1879" i="15"/>
  <c r="CN1878" i="15"/>
  <c r="CM1878" i="15"/>
  <c r="CO1878" i="15" s="1"/>
  <c r="CL1878" i="15"/>
  <c r="CJ1878" i="15"/>
  <c r="CI1878" i="15"/>
  <c r="CH1878" i="15"/>
  <c r="CG1878" i="15"/>
  <c r="CF1878" i="15"/>
  <c r="CD1878" i="15"/>
  <c r="CC1878" i="15"/>
  <c r="CB1878" i="15"/>
  <c r="CA1878" i="15"/>
  <c r="CO1877" i="15"/>
  <c r="CN1877" i="15"/>
  <c r="CM1877" i="15"/>
  <c r="CL1877" i="15"/>
  <c r="CI1877" i="15"/>
  <c r="CJ1877" i="15" s="1"/>
  <c r="CG1877" i="15"/>
  <c r="CH1877" i="15" s="1"/>
  <c r="CF1877" i="15"/>
  <c r="CD1877" i="15"/>
  <c r="CC1877" i="15"/>
  <c r="CB1877" i="15"/>
  <c r="CA1877" i="15"/>
  <c r="CM1876" i="15"/>
  <c r="CO1876" i="15" s="1"/>
  <c r="CL1876" i="15"/>
  <c r="CN1876" i="15" s="1"/>
  <c r="CJ1876" i="15"/>
  <c r="CI1876" i="15"/>
  <c r="CG1876" i="15"/>
  <c r="CH1876" i="15" s="1"/>
  <c r="CF1876" i="15"/>
  <c r="CD1876" i="15"/>
  <c r="CC1876" i="15"/>
  <c r="CB1876" i="15"/>
  <c r="CA1876" i="15"/>
  <c r="CM1875" i="15"/>
  <c r="CO1875" i="15" s="1"/>
  <c r="CL1875" i="15"/>
  <c r="CN1875" i="15" s="1"/>
  <c r="CI1875" i="15"/>
  <c r="CJ1875" i="15" s="1"/>
  <c r="CH1875" i="15"/>
  <c r="CG1875" i="15"/>
  <c r="CF1875" i="15"/>
  <c r="CD1875" i="15"/>
  <c r="CC1875" i="15"/>
  <c r="CB1875" i="15"/>
  <c r="CA1875" i="15"/>
  <c r="CO1874" i="15"/>
  <c r="CN1874" i="15"/>
  <c r="CM1874" i="15"/>
  <c r="CL1874" i="15"/>
  <c r="CI1874" i="15"/>
  <c r="CJ1874" i="15" s="1"/>
  <c r="CH1874" i="15"/>
  <c r="CG1874" i="15"/>
  <c r="CF1874" i="15"/>
  <c r="CD1874" i="15"/>
  <c r="CC1874" i="15"/>
  <c r="CB1874" i="15"/>
  <c r="CA1874" i="15"/>
  <c r="CO1873" i="15"/>
  <c r="CM1873" i="15"/>
  <c r="CL1873" i="15"/>
  <c r="CN1873" i="15" s="1"/>
  <c r="CJ1873" i="15"/>
  <c r="CI1873" i="15"/>
  <c r="CH1873" i="15"/>
  <c r="CG1873" i="15"/>
  <c r="CF1873" i="15"/>
  <c r="CD1873" i="15"/>
  <c r="CC1873" i="15"/>
  <c r="CB1873" i="15"/>
  <c r="CA1873" i="15"/>
  <c r="CO1872" i="15"/>
  <c r="CM1872" i="15"/>
  <c r="CL1872" i="15"/>
  <c r="CN1872" i="15" s="1"/>
  <c r="CJ1872" i="15"/>
  <c r="CI1872" i="15"/>
  <c r="CH1872" i="15"/>
  <c r="CG1872" i="15"/>
  <c r="CF1872" i="15"/>
  <c r="CD1872" i="15"/>
  <c r="CC1872" i="15"/>
  <c r="CB1872" i="15"/>
  <c r="CA1872" i="15"/>
  <c r="CN1871" i="15"/>
  <c r="CM1871" i="15"/>
  <c r="CO1871" i="15" s="1"/>
  <c r="CL1871" i="15"/>
  <c r="CJ1871" i="15"/>
  <c r="CI1871" i="15"/>
  <c r="CG1871" i="15"/>
  <c r="CH1871" i="15" s="1"/>
  <c r="CF1871" i="15"/>
  <c r="CD1871" i="15"/>
  <c r="CC1871" i="15"/>
  <c r="CB1871" i="15"/>
  <c r="CA1871" i="15"/>
  <c r="CN1870" i="15"/>
  <c r="CM1870" i="15"/>
  <c r="CO1870" i="15" s="1"/>
  <c r="CL1870" i="15"/>
  <c r="CI1870" i="15"/>
  <c r="CJ1870" i="15" s="1"/>
  <c r="CH1870" i="15"/>
  <c r="CG1870" i="15"/>
  <c r="CF1870" i="15"/>
  <c r="CD1870" i="15"/>
  <c r="CC1870" i="15"/>
  <c r="CB1870" i="15"/>
  <c r="CA1870" i="15"/>
  <c r="CO1869" i="15"/>
  <c r="CN1869" i="15"/>
  <c r="CM1869" i="15"/>
  <c r="CL1869" i="15"/>
  <c r="CI1869" i="15"/>
  <c r="CJ1869" i="15" s="1"/>
  <c r="CG1869" i="15"/>
  <c r="CH1869" i="15" s="1"/>
  <c r="CF1869" i="15"/>
  <c r="CD1869" i="15"/>
  <c r="CC1869" i="15"/>
  <c r="CB1869" i="15"/>
  <c r="CA1869" i="15"/>
  <c r="CM1868" i="15"/>
  <c r="CO1868" i="15" s="1"/>
  <c r="CL1868" i="15"/>
  <c r="CN1868" i="15" s="1"/>
  <c r="CJ1868" i="15"/>
  <c r="CI1868" i="15"/>
  <c r="CG1868" i="15"/>
  <c r="CH1868" i="15" s="1"/>
  <c r="CF1868" i="15"/>
  <c r="CD1868" i="15"/>
  <c r="CC1868" i="15"/>
  <c r="CB1868" i="15"/>
  <c r="CA1868" i="15"/>
  <c r="CM1867" i="15"/>
  <c r="CO1867" i="15" s="1"/>
  <c r="CL1867" i="15"/>
  <c r="CN1867" i="15" s="1"/>
  <c r="CI1867" i="15"/>
  <c r="CJ1867" i="15" s="1"/>
  <c r="CH1867" i="15"/>
  <c r="CG1867" i="15"/>
  <c r="CF1867" i="15"/>
  <c r="CD1867" i="15"/>
  <c r="CC1867" i="15"/>
  <c r="CB1867" i="15"/>
  <c r="CA1867" i="15"/>
  <c r="CO1866" i="15"/>
  <c r="CN1866" i="15"/>
  <c r="CM1866" i="15"/>
  <c r="CL1866" i="15"/>
  <c r="CI1866" i="15"/>
  <c r="CJ1866" i="15" s="1"/>
  <c r="CH1866" i="15"/>
  <c r="CG1866" i="15"/>
  <c r="CF1866" i="15"/>
  <c r="CD1866" i="15"/>
  <c r="CC1866" i="15"/>
  <c r="CB1866" i="15"/>
  <c r="CA1866" i="15"/>
  <c r="CO1865" i="15"/>
  <c r="CM1865" i="15"/>
  <c r="CL1865" i="15"/>
  <c r="CN1865" i="15" s="1"/>
  <c r="CJ1865" i="15"/>
  <c r="CI1865" i="15"/>
  <c r="CH1865" i="15"/>
  <c r="CG1865" i="15"/>
  <c r="CF1865" i="15"/>
  <c r="CD1865" i="15"/>
  <c r="CC1865" i="15"/>
  <c r="CB1865" i="15"/>
  <c r="CA1865" i="15"/>
  <c r="CO1864" i="15"/>
  <c r="CM1864" i="15"/>
  <c r="CL1864" i="15"/>
  <c r="CN1864" i="15" s="1"/>
  <c r="CJ1864" i="15"/>
  <c r="CI1864" i="15"/>
  <c r="CG1864" i="15"/>
  <c r="CH1864" i="15" s="1"/>
  <c r="CF1864" i="15"/>
  <c r="CD1864" i="15"/>
  <c r="CC1864" i="15"/>
  <c r="CB1864" i="15"/>
  <c r="CA1864" i="15"/>
  <c r="CN1863" i="15"/>
  <c r="CM1863" i="15"/>
  <c r="CO1863" i="15" s="1"/>
  <c r="CL1863" i="15"/>
  <c r="CJ1863" i="15"/>
  <c r="CI1863" i="15"/>
  <c r="CG1863" i="15"/>
  <c r="CH1863" i="15" s="1"/>
  <c r="CF1863" i="15"/>
  <c r="CD1863" i="15"/>
  <c r="CC1863" i="15"/>
  <c r="CB1863" i="15"/>
  <c r="CA1863" i="15"/>
  <c r="CN1862" i="15"/>
  <c r="CM1862" i="15"/>
  <c r="CO1862" i="15" s="1"/>
  <c r="CL1862" i="15"/>
  <c r="CI1862" i="15"/>
  <c r="CJ1862" i="15" s="1"/>
  <c r="CH1862" i="15"/>
  <c r="CG1862" i="15"/>
  <c r="CF1862" i="15"/>
  <c r="CD1862" i="15"/>
  <c r="CC1862" i="15"/>
  <c r="CB1862" i="15"/>
  <c r="CA1862" i="15"/>
  <c r="CO1861" i="15"/>
  <c r="CN1861" i="15"/>
  <c r="CM1861" i="15"/>
  <c r="CL1861" i="15"/>
  <c r="CI1861" i="15"/>
  <c r="CJ1861" i="15" s="1"/>
  <c r="CG1861" i="15"/>
  <c r="CH1861" i="15" s="1"/>
  <c r="CF1861" i="15"/>
  <c r="CD1861" i="15"/>
  <c r="CC1861" i="15"/>
  <c r="CB1861" i="15"/>
  <c r="CA1861" i="15"/>
  <c r="CM1860" i="15"/>
  <c r="CO1860" i="15" s="1"/>
  <c r="CL1860" i="15"/>
  <c r="CN1860" i="15" s="1"/>
  <c r="CJ1860" i="15"/>
  <c r="CI1860" i="15"/>
  <c r="CG1860" i="15"/>
  <c r="CH1860" i="15" s="1"/>
  <c r="CF1860" i="15"/>
  <c r="CD1860" i="15"/>
  <c r="CC1860" i="15"/>
  <c r="CB1860" i="15"/>
  <c r="CA1860" i="15"/>
  <c r="CM1859" i="15"/>
  <c r="CO1859" i="15" s="1"/>
  <c r="CL1859" i="15"/>
  <c r="CN1859" i="15" s="1"/>
  <c r="CI1859" i="15"/>
  <c r="CJ1859" i="15" s="1"/>
  <c r="CH1859" i="15"/>
  <c r="CG1859" i="15"/>
  <c r="CF1859" i="15"/>
  <c r="CD1859" i="15"/>
  <c r="CC1859" i="15"/>
  <c r="CB1859" i="15"/>
  <c r="CA1859" i="15"/>
  <c r="CO1858" i="15"/>
  <c r="CN1858" i="15"/>
  <c r="CM1858" i="15"/>
  <c r="CL1858" i="15"/>
  <c r="CI1858" i="15"/>
  <c r="CJ1858" i="15" s="1"/>
  <c r="CH1858" i="15"/>
  <c r="CG1858" i="15"/>
  <c r="CF1858" i="15"/>
  <c r="CD1858" i="15"/>
  <c r="CC1858" i="15"/>
  <c r="CB1858" i="15"/>
  <c r="CA1858" i="15"/>
  <c r="CO1857" i="15"/>
  <c r="CM1857" i="15"/>
  <c r="CL1857" i="15"/>
  <c r="CN1857" i="15" s="1"/>
  <c r="CJ1857" i="15"/>
  <c r="CI1857" i="15"/>
  <c r="CH1857" i="15"/>
  <c r="CG1857" i="15"/>
  <c r="CF1857" i="15"/>
  <c r="CD1857" i="15"/>
  <c r="CC1857" i="15"/>
  <c r="CB1857" i="15"/>
  <c r="CA1857" i="15"/>
  <c r="CO1856" i="15"/>
  <c r="CM1856" i="15"/>
  <c r="CL1856" i="15"/>
  <c r="CN1856" i="15" s="1"/>
  <c r="CJ1856" i="15"/>
  <c r="CI1856" i="15"/>
  <c r="CG1856" i="15"/>
  <c r="CH1856" i="15" s="1"/>
  <c r="CF1856" i="15"/>
  <c r="CD1856" i="15"/>
  <c r="CC1856" i="15"/>
  <c r="CB1856" i="15"/>
  <c r="CA1856" i="15"/>
  <c r="CN1855" i="15"/>
  <c r="CM1855" i="15"/>
  <c r="CO1855" i="15" s="1"/>
  <c r="CL1855" i="15"/>
  <c r="CJ1855" i="15"/>
  <c r="CI1855" i="15"/>
  <c r="CG1855" i="15"/>
  <c r="CH1855" i="15" s="1"/>
  <c r="CF1855" i="15"/>
  <c r="CD1855" i="15"/>
  <c r="CC1855" i="15"/>
  <c r="CB1855" i="15"/>
  <c r="CA1855" i="15"/>
  <c r="CN1854" i="15"/>
  <c r="CM1854" i="15"/>
  <c r="CO1854" i="15" s="1"/>
  <c r="CL1854" i="15"/>
  <c r="CI1854" i="15"/>
  <c r="CJ1854" i="15" s="1"/>
  <c r="CH1854" i="15"/>
  <c r="CG1854" i="15"/>
  <c r="CF1854" i="15"/>
  <c r="CD1854" i="15"/>
  <c r="CC1854" i="15"/>
  <c r="CB1854" i="15"/>
  <c r="CA1854" i="15"/>
  <c r="CO1853" i="15"/>
  <c r="CN1853" i="15"/>
  <c r="CM1853" i="15"/>
  <c r="CL1853" i="15"/>
  <c r="CI1853" i="15"/>
  <c r="CJ1853" i="15" s="1"/>
  <c r="CG1853" i="15"/>
  <c r="CH1853" i="15" s="1"/>
  <c r="CF1853" i="15"/>
  <c r="CD1853" i="15"/>
  <c r="CC1853" i="15"/>
  <c r="CB1853" i="15"/>
  <c r="CA1853" i="15"/>
  <c r="CM1852" i="15"/>
  <c r="CO1852" i="15" s="1"/>
  <c r="CL1852" i="15"/>
  <c r="CN1852" i="15" s="1"/>
  <c r="CJ1852" i="15"/>
  <c r="CI1852" i="15"/>
  <c r="CG1852" i="15"/>
  <c r="CH1852" i="15" s="1"/>
  <c r="CF1852" i="15"/>
  <c r="CD1852" i="15"/>
  <c r="CC1852" i="15"/>
  <c r="CB1852" i="15"/>
  <c r="CA1852" i="15"/>
  <c r="CM1851" i="15"/>
  <c r="CO1851" i="15" s="1"/>
  <c r="CL1851" i="15"/>
  <c r="CN1851" i="15" s="1"/>
  <c r="CI1851" i="15"/>
  <c r="CJ1851" i="15" s="1"/>
  <c r="CH1851" i="15"/>
  <c r="CG1851" i="15"/>
  <c r="CF1851" i="15"/>
  <c r="CD1851" i="15"/>
  <c r="CC1851" i="15"/>
  <c r="CB1851" i="15"/>
  <c r="CA1851" i="15"/>
  <c r="CO1850" i="15"/>
  <c r="CN1850" i="15"/>
  <c r="CM1850" i="15"/>
  <c r="CL1850" i="15"/>
  <c r="CI1850" i="15"/>
  <c r="CJ1850" i="15" s="1"/>
  <c r="CH1850" i="15"/>
  <c r="CG1850" i="15"/>
  <c r="CF1850" i="15"/>
  <c r="CD1850" i="15"/>
  <c r="CC1850" i="15"/>
  <c r="CB1850" i="15"/>
  <c r="CA1850" i="15"/>
  <c r="CO1849" i="15"/>
  <c r="CM1849" i="15"/>
  <c r="CL1849" i="15"/>
  <c r="CN1849" i="15" s="1"/>
  <c r="CJ1849" i="15"/>
  <c r="CI1849" i="15"/>
  <c r="CH1849" i="15"/>
  <c r="CG1849" i="15"/>
  <c r="CF1849" i="15"/>
  <c r="CD1849" i="15"/>
  <c r="CC1849" i="15"/>
  <c r="CB1849" i="15"/>
  <c r="CA1849" i="15"/>
  <c r="CO1848" i="15"/>
  <c r="CM1848" i="15"/>
  <c r="CL1848" i="15"/>
  <c r="CN1848" i="15" s="1"/>
  <c r="CJ1848" i="15"/>
  <c r="CI1848" i="15"/>
  <c r="CG1848" i="15"/>
  <c r="CH1848" i="15" s="1"/>
  <c r="CF1848" i="15"/>
  <c r="CD1848" i="15"/>
  <c r="CC1848" i="15"/>
  <c r="CB1848" i="15"/>
  <c r="CA1848" i="15"/>
  <c r="CN1847" i="15"/>
  <c r="CM1847" i="15"/>
  <c r="CO1847" i="15" s="1"/>
  <c r="CL1847" i="15"/>
  <c r="CJ1847" i="15"/>
  <c r="CI1847" i="15"/>
  <c r="CG1847" i="15"/>
  <c r="CH1847" i="15" s="1"/>
  <c r="CF1847" i="15"/>
  <c r="CD1847" i="15"/>
  <c r="CC1847" i="15"/>
  <c r="CB1847" i="15"/>
  <c r="CA1847" i="15"/>
  <c r="CN1846" i="15"/>
  <c r="CM1846" i="15"/>
  <c r="CO1846" i="15" s="1"/>
  <c r="CL1846" i="15"/>
  <c r="CJ1846" i="15"/>
  <c r="CI1846" i="15"/>
  <c r="CH1846" i="15"/>
  <c r="CG1846" i="15"/>
  <c r="CF1846" i="15"/>
  <c r="CD1846" i="15"/>
  <c r="CC1846" i="15"/>
  <c r="CB1846" i="15"/>
  <c r="CA1846" i="15"/>
  <c r="CO1845" i="15"/>
  <c r="CN1845" i="15"/>
  <c r="CM1845" i="15"/>
  <c r="CL1845" i="15"/>
  <c r="CI1845" i="15"/>
  <c r="CJ1845" i="15" s="1"/>
  <c r="CG1845" i="15"/>
  <c r="CH1845" i="15" s="1"/>
  <c r="CF1845" i="15"/>
  <c r="CD1845" i="15"/>
  <c r="CC1845" i="15"/>
  <c r="CB1845" i="15"/>
  <c r="CA1845" i="15"/>
  <c r="CM1844" i="15"/>
  <c r="CO1844" i="15" s="1"/>
  <c r="CL1844" i="15"/>
  <c r="CN1844" i="15" s="1"/>
  <c r="CJ1844" i="15"/>
  <c r="CI1844" i="15"/>
  <c r="CG1844" i="15"/>
  <c r="CH1844" i="15" s="1"/>
  <c r="CF1844" i="15"/>
  <c r="CD1844" i="15"/>
  <c r="CC1844" i="15"/>
  <c r="CB1844" i="15"/>
  <c r="CA1844" i="15"/>
  <c r="CM1843" i="15"/>
  <c r="CO1843" i="15" s="1"/>
  <c r="CL1843" i="15"/>
  <c r="CN1843" i="15" s="1"/>
  <c r="CI1843" i="15"/>
  <c r="CJ1843" i="15" s="1"/>
  <c r="CH1843" i="15"/>
  <c r="CG1843" i="15"/>
  <c r="CF1843" i="15"/>
  <c r="CD1843" i="15"/>
  <c r="CC1843" i="15"/>
  <c r="CB1843" i="15"/>
  <c r="CA1843" i="15"/>
  <c r="CO1842" i="15"/>
  <c r="CN1842" i="15"/>
  <c r="CM1842" i="15"/>
  <c r="CL1842" i="15"/>
  <c r="CI1842" i="15"/>
  <c r="CJ1842" i="15" s="1"/>
  <c r="CH1842" i="15"/>
  <c r="CG1842" i="15"/>
  <c r="CF1842" i="15"/>
  <c r="CD1842" i="15"/>
  <c r="CC1842" i="15"/>
  <c r="CB1842" i="15"/>
  <c r="CA1842" i="15"/>
  <c r="CO1841" i="15"/>
  <c r="CM1841" i="15"/>
  <c r="CL1841" i="15"/>
  <c r="CN1841" i="15" s="1"/>
  <c r="CJ1841" i="15"/>
  <c r="CI1841" i="15"/>
  <c r="CH1841" i="15"/>
  <c r="CG1841" i="15"/>
  <c r="CF1841" i="15"/>
  <c r="CD1841" i="15"/>
  <c r="CC1841" i="15"/>
  <c r="CB1841" i="15"/>
  <c r="CA1841" i="15"/>
  <c r="CO1840" i="15"/>
  <c r="CM1840" i="15"/>
  <c r="CL1840" i="15"/>
  <c r="CN1840" i="15" s="1"/>
  <c r="CJ1840" i="15"/>
  <c r="CI1840" i="15"/>
  <c r="CH1840" i="15"/>
  <c r="CG1840" i="15"/>
  <c r="CF1840" i="15"/>
  <c r="CD1840" i="15"/>
  <c r="CC1840" i="15"/>
  <c r="CB1840" i="15"/>
  <c r="CA1840" i="15"/>
  <c r="CN1839" i="15"/>
  <c r="CM1839" i="15"/>
  <c r="CO1839" i="15" s="1"/>
  <c r="CL1839" i="15"/>
  <c r="CJ1839" i="15"/>
  <c r="CI1839" i="15"/>
  <c r="CG1839" i="15"/>
  <c r="CH1839" i="15" s="1"/>
  <c r="CF1839" i="15"/>
  <c r="CD1839" i="15"/>
  <c r="CC1839" i="15"/>
  <c r="CB1839" i="15"/>
  <c r="CA1839" i="15"/>
  <c r="CN1838" i="15"/>
  <c r="CM1838" i="15"/>
  <c r="CO1838" i="15" s="1"/>
  <c r="CL1838" i="15"/>
  <c r="CI1838" i="15"/>
  <c r="CJ1838" i="15" s="1"/>
  <c r="CH1838" i="15"/>
  <c r="CG1838" i="15"/>
  <c r="CF1838" i="15"/>
  <c r="CD1838" i="15"/>
  <c r="CC1838" i="15"/>
  <c r="CB1838" i="15"/>
  <c r="CA1838" i="15"/>
  <c r="CO1837" i="15"/>
  <c r="CN1837" i="15"/>
  <c r="CM1837" i="15"/>
  <c r="CL1837" i="15"/>
  <c r="CI1837" i="15"/>
  <c r="CJ1837" i="15" s="1"/>
  <c r="CG1837" i="15"/>
  <c r="CH1837" i="15" s="1"/>
  <c r="CF1837" i="15"/>
  <c r="CD1837" i="15"/>
  <c r="CC1837" i="15"/>
  <c r="CB1837" i="15"/>
  <c r="CA1837" i="15"/>
  <c r="CM1836" i="15"/>
  <c r="CO1836" i="15" s="1"/>
  <c r="CL1836" i="15"/>
  <c r="CN1836" i="15" s="1"/>
  <c r="CJ1836" i="15"/>
  <c r="CI1836" i="15"/>
  <c r="CG1836" i="15"/>
  <c r="CH1836" i="15" s="1"/>
  <c r="CF1836" i="15"/>
  <c r="CD1836" i="15"/>
  <c r="CC1836" i="15"/>
  <c r="CB1836" i="15"/>
  <c r="CA1836" i="15"/>
  <c r="CM1835" i="15"/>
  <c r="CO1835" i="15" s="1"/>
  <c r="CL1835" i="15"/>
  <c r="CN1835" i="15" s="1"/>
  <c r="CI1835" i="15"/>
  <c r="CJ1835" i="15" s="1"/>
  <c r="CH1835" i="15"/>
  <c r="CG1835" i="15"/>
  <c r="CF1835" i="15"/>
  <c r="CD1835" i="15"/>
  <c r="CC1835" i="15"/>
  <c r="CB1835" i="15"/>
  <c r="CA1835" i="15"/>
  <c r="CO1834" i="15"/>
  <c r="CN1834" i="15"/>
  <c r="CM1834" i="15"/>
  <c r="CL1834" i="15"/>
  <c r="CI1834" i="15"/>
  <c r="CJ1834" i="15" s="1"/>
  <c r="CH1834" i="15"/>
  <c r="CG1834" i="15"/>
  <c r="CF1834" i="15"/>
  <c r="CD1834" i="15"/>
  <c r="CC1834" i="15"/>
  <c r="CB1834" i="15"/>
  <c r="CA1834" i="15"/>
  <c r="CO1833" i="15"/>
  <c r="CM1833" i="15"/>
  <c r="CL1833" i="15"/>
  <c r="CN1833" i="15" s="1"/>
  <c r="CJ1833" i="15"/>
  <c r="CI1833" i="15"/>
  <c r="CH1833" i="15"/>
  <c r="CG1833" i="15"/>
  <c r="CF1833" i="15"/>
  <c r="CD1833" i="15"/>
  <c r="CC1833" i="15"/>
  <c r="CB1833" i="15"/>
  <c r="CA1833" i="15"/>
  <c r="CO1832" i="15"/>
  <c r="CM1832" i="15"/>
  <c r="CL1832" i="15"/>
  <c r="CN1832" i="15" s="1"/>
  <c r="CJ1832" i="15"/>
  <c r="CI1832" i="15"/>
  <c r="CG1832" i="15"/>
  <c r="CH1832" i="15" s="1"/>
  <c r="CF1832" i="15"/>
  <c r="CD1832" i="15"/>
  <c r="CC1832" i="15"/>
  <c r="CB1832" i="15"/>
  <c r="CA1832" i="15"/>
  <c r="CN1831" i="15"/>
  <c r="CM1831" i="15"/>
  <c r="CO1831" i="15" s="1"/>
  <c r="CL1831" i="15"/>
  <c r="CJ1831" i="15"/>
  <c r="CI1831" i="15"/>
  <c r="CG1831" i="15"/>
  <c r="CH1831" i="15" s="1"/>
  <c r="CF1831" i="15"/>
  <c r="CD1831" i="15"/>
  <c r="CC1831" i="15"/>
  <c r="CB1831" i="15"/>
  <c r="CA1831" i="15"/>
  <c r="CN1830" i="15"/>
  <c r="CM1830" i="15"/>
  <c r="CO1830" i="15" s="1"/>
  <c r="CL1830" i="15"/>
  <c r="CI1830" i="15"/>
  <c r="CJ1830" i="15" s="1"/>
  <c r="CH1830" i="15"/>
  <c r="CG1830" i="15"/>
  <c r="CF1830" i="15"/>
  <c r="CD1830" i="15"/>
  <c r="CC1830" i="15"/>
  <c r="CB1830" i="15"/>
  <c r="CA1830" i="15"/>
  <c r="CO1829" i="15"/>
  <c r="CN1829" i="15"/>
  <c r="CM1829" i="15"/>
  <c r="CL1829" i="15"/>
  <c r="CI1829" i="15"/>
  <c r="CJ1829" i="15" s="1"/>
  <c r="CG1829" i="15"/>
  <c r="CH1829" i="15" s="1"/>
  <c r="CF1829" i="15"/>
  <c r="CD1829" i="15"/>
  <c r="CC1829" i="15"/>
  <c r="CB1829" i="15"/>
  <c r="CA1829" i="15"/>
  <c r="CM1828" i="15"/>
  <c r="CO1828" i="15" s="1"/>
  <c r="CL1828" i="15"/>
  <c r="CN1828" i="15" s="1"/>
  <c r="CJ1828" i="15"/>
  <c r="CI1828" i="15"/>
  <c r="CG1828" i="15"/>
  <c r="CH1828" i="15" s="1"/>
  <c r="CF1828" i="15"/>
  <c r="CD1828" i="15"/>
  <c r="CC1828" i="15"/>
  <c r="CB1828" i="15"/>
  <c r="CA1828" i="15"/>
  <c r="CM1827" i="15"/>
  <c r="CO1827" i="15" s="1"/>
  <c r="CL1827" i="15"/>
  <c r="CN1827" i="15" s="1"/>
  <c r="CI1827" i="15"/>
  <c r="CJ1827" i="15" s="1"/>
  <c r="CH1827" i="15"/>
  <c r="CG1827" i="15"/>
  <c r="CF1827" i="15"/>
  <c r="CD1827" i="15"/>
  <c r="CC1827" i="15"/>
  <c r="CB1827" i="15"/>
  <c r="CA1827" i="15"/>
  <c r="CO1826" i="15"/>
  <c r="CN1826" i="15"/>
  <c r="CM1826" i="15"/>
  <c r="CL1826" i="15"/>
  <c r="CI1826" i="15"/>
  <c r="CJ1826" i="15" s="1"/>
  <c r="CH1826" i="15"/>
  <c r="CG1826" i="15"/>
  <c r="CF1826" i="15"/>
  <c r="CD1826" i="15"/>
  <c r="CC1826" i="15"/>
  <c r="CB1826" i="15"/>
  <c r="CA1826" i="15"/>
  <c r="CO1825" i="15"/>
  <c r="CM1825" i="15"/>
  <c r="CL1825" i="15"/>
  <c r="CN1825" i="15" s="1"/>
  <c r="CJ1825" i="15"/>
  <c r="CI1825" i="15"/>
  <c r="CH1825" i="15"/>
  <c r="CG1825" i="15"/>
  <c r="CF1825" i="15"/>
  <c r="CD1825" i="15"/>
  <c r="CC1825" i="15"/>
  <c r="CB1825" i="15"/>
  <c r="CA1825" i="15"/>
  <c r="CO1824" i="15"/>
  <c r="CM1824" i="15"/>
  <c r="CL1824" i="15"/>
  <c r="CN1824" i="15" s="1"/>
  <c r="CJ1824" i="15"/>
  <c r="CI1824" i="15"/>
  <c r="CG1824" i="15"/>
  <c r="CH1824" i="15" s="1"/>
  <c r="CF1824" i="15"/>
  <c r="CD1824" i="15"/>
  <c r="CC1824" i="15"/>
  <c r="CB1824" i="15"/>
  <c r="CA1824" i="15"/>
  <c r="CN1823" i="15"/>
  <c r="CM1823" i="15"/>
  <c r="CO1823" i="15" s="1"/>
  <c r="CL1823" i="15"/>
  <c r="CJ1823" i="15"/>
  <c r="CI1823" i="15"/>
  <c r="CG1823" i="15"/>
  <c r="CH1823" i="15" s="1"/>
  <c r="CF1823" i="15"/>
  <c r="CD1823" i="15"/>
  <c r="CC1823" i="15"/>
  <c r="CB1823" i="15"/>
  <c r="CA1823" i="15"/>
  <c r="CN1822" i="15"/>
  <c r="CM1822" i="15"/>
  <c r="CO1822" i="15" s="1"/>
  <c r="CL1822" i="15"/>
  <c r="CI1822" i="15"/>
  <c r="CJ1822" i="15" s="1"/>
  <c r="CH1822" i="15"/>
  <c r="CG1822" i="15"/>
  <c r="CF1822" i="15"/>
  <c r="CD1822" i="15"/>
  <c r="CC1822" i="15"/>
  <c r="CB1822" i="15"/>
  <c r="CA1822" i="15"/>
  <c r="CO1821" i="15"/>
  <c r="CN1821" i="15"/>
  <c r="CM1821" i="15"/>
  <c r="CL1821" i="15"/>
  <c r="CI1821" i="15"/>
  <c r="CJ1821" i="15" s="1"/>
  <c r="CG1821" i="15"/>
  <c r="CH1821" i="15" s="1"/>
  <c r="CF1821" i="15"/>
  <c r="CD1821" i="15"/>
  <c r="CC1821" i="15"/>
  <c r="CB1821" i="15"/>
  <c r="CA1821" i="15"/>
  <c r="CM1820" i="15"/>
  <c r="CO1820" i="15" s="1"/>
  <c r="CL1820" i="15"/>
  <c r="CN1820" i="15" s="1"/>
  <c r="CJ1820" i="15"/>
  <c r="CI1820" i="15"/>
  <c r="CG1820" i="15"/>
  <c r="CH1820" i="15" s="1"/>
  <c r="CF1820" i="15"/>
  <c r="CD1820" i="15"/>
  <c r="CC1820" i="15"/>
  <c r="CB1820" i="15"/>
  <c r="CA1820" i="15"/>
  <c r="CM1819" i="15"/>
  <c r="CO1819" i="15" s="1"/>
  <c r="CL1819" i="15"/>
  <c r="CN1819" i="15" s="1"/>
  <c r="CI1819" i="15"/>
  <c r="CJ1819" i="15" s="1"/>
  <c r="CH1819" i="15"/>
  <c r="CG1819" i="15"/>
  <c r="CF1819" i="15"/>
  <c r="CD1819" i="15"/>
  <c r="CC1819" i="15"/>
  <c r="CB1819" i="15"/>
  <c r="CA1819" i="15"/>
  <c r="CO1818" i="15"/>
  <c r="CN1818" i="15"/>
  <c r="CM1818" i="15"/>
  <c r="CL1818" i="15"/>
  <c r="CI1818" i="15"/>
  <c r="CJ1818" i="15" s="1"/>
  <c r="CH1818" i="15"/>
  <c r="CG1818" i="15"/>
  <c r="CF1818" i="15"/>
  <c r="CD1818" i="15"/>
  <c r="CC1818" i="15"/>
  <c r="CB1818" i="15"/>
  <c r="CA1818" i="15"/>
  <c r="CO1817" i="15"/>
  <c r="CM1817" i="15"/>
  <c r="CL1817" i="15"/>
  <c r="CN1817" i="15" s="1"/>
  <c r="CJ1817" i="15"/>
  <c r="CI1817" i="15"/>
  <c r="CH1817" i="15"/>
  <c r="CG1817" i="15"/>
  <c r="CF1817" i="15"/>
  <c r="CD1817" i="15"/>
  <c r="CC1817" i="15"/>
  <c r="CB1817" i="15"/>
  <c r="CA1817" i="15"/>
  <c r="CO1816" i="15"/>
  <c r="CM1816" i="15"/>
  <c r="CL1816" i="15"/>
  <c r="CN1816" i="15" s="1"/>
  <c r="CJ1816" i="15"/>
  <c r="CI1816" i="15"/>
  <c r="CG1816" i="15"/>
  <c r="CH1816" i="15" s="1"/>
  <c r="CF1816" i="15"/>
  <c r="CD1816" i="15"/>
  <c r="CC1816" i="15"/>
  <c r="CB1816" i="15"/>
  <c r="CA1816" i="15"/>
  <c r="CN1815" i="15"/>
  <c r="CM1815" i="15"/>
  <c r="CO1815" i="15" s="1"/>
  <c r="CL1815" i="15"/>
  <c r="CJ1815" i="15"/>
  <c r="CI1815" i="15"/>
  <c r="CG1815" i="15"/>
  <c r="CH1815" i="15" s="1"/>
  <c r="CF1815" i="15"/>
  <c r="CD1815" i="15"/>
  <c r="CC1815" i="15"/>
  <c r="CB1815" i="15"/>
  <c r="CA1815" i="15"/>
  <c r="CN1814" i="15"/>
  <c r="CM1814" i="15"/>
  <c r="CO1814" i="15" s="1"/>
  <c r="CL1814" i="15"/>
  <c r="CJ1814" i="15"/>
  <c r="CI1814" i="15"/>
  <c r="CH1814" i="15"/>
  <c r="CG1814" i="15"/>
  <c r="CF1814" i="15"/>
  <c r="CD1814" i="15"/>
  <c r="CC1814" i="15"/>
  <c r="CB1814" i="15"/>
  <c r="CA1814" i="15"/>
  <c r="CO1813" i="15"/>
  <c r="CN1813" i="15"/>
  <c r="CM1813" i="15"/>
  <c r="CL1813" i="15"/>
  <c r="CI1813" i="15"/>
  <c r="CJ1813" i="15" s="1"/>
  <c r="CG1813" i="15"/>
  <c r="CH1813" i="15" s="1"/>
  <c r="CF1813" i="15"/>
  <c r="CD1813" i="15"/>
  <c r="CC1813" i="15"/>
  <c r="CB1813" i="15"/>
  <c r="CA1813" i="15"/>
  <c r="CM1812" i="15"/>
  <c r="CO1812" i="15" s="1"/>
  <c r="CL1812" i="15"/>
  <c r="CN1812" i="15" s="1"/>
  <c r="CJ1812" i="15"/>
  <c r="CI1812" i="15"/>
  <c r="CG1812" i="15"/>
  <c r="CH1812" i="15" s="1"/>
  <c r="CF1812" i="15"/>
  <c r="CD1812" i="15"/>
  <c r="CC1812" i="15"/>
  <c r="CB1812" i="15"/>
  <c r="CA1812" i="15"/>
  <c r="CM1811" i="15"/>
  <c r="CO1811" i="15" s="1"/>
  <c r="CL1811" i="15"/>
  <c r="CN1811" i="15" s="1"/>
  <c r="CI1811" i="15"/>
  <c r="CJ1811" i="15" s="1"/>
  <c r="CH1811" i="15"/>
  <c r="CG1811" i="15"/>
  <c r="CF1811" i="15"/>
  <c r="CD1811" i="15"/>
  <c r="CC1811" i="15"/>
  <c r="CB1811" i="15"/>
  <c r="CA1811" i="15"/>
  <c r="CO1810" i="15"/>
  <c r="CN1810" i="15"/>
  <c r="CM1810" i="15"/>
  <c r="CL1810" i="15"/>
  <c r="CI1810" i="15"/>
  <c r="CJ1810" i="15" s="1"/>
  <c r="CH1810" i="15"/>
  <c r="CG1810" i="15"/>
  <c r="CF1810" i="15"/>
  <c r="CD1810" i="15"/>
  <c r="CC1810" i="15"/>
  <c r="CB1810" i="15"/>
  <c r="CA1810" i="15"/>
  <c r="CO1809" i="15"/>
  <c r="CM1809" i="15"/>
  <c r="CL1809" i="15"/>
  <c r="CN1809" i="15" s="1"/>
  <c r="CJ1809" i="15"/>
  <c r="CI1809" i="15"/>
  <c r="CH1809" i="15"/>
  <c r="CG1809" i="15"/>
  <c r="CF1809" i="15"/>
  <c r="CD1809" i="15"/>
  <c r="CC1809" i="15"/>
  <c r="CB1809" i="15"/>
  <c r="CA1809" i="15"/>
  <c r="CO1808" i="15"/>
  <c r="CM1808" i="15"/>
  <c r="CL1808" i="15"/>
  <c r="CN1808" i="15" s="1"/>
  <c r="CJ1808" i="15"/>
  <c r="CI1808" i="15"/>
  <c r="CH1808" i="15"/>
  <c r="CG1808" i="15"/>
  <c r="CF1808" i="15"/>
  <c r="CD1808" i="15"/>
  <c r="CC1808" i="15"/>
  <c r="CB1808" i="15"/>
  <c r="CA1808" i="15"/>
  <c r="CN1807" i="15"/>
  <c r="CM1807" i="15"/>
  <c r="CO1807" i="15" s="1"/>
  <c r="CL1807" i="15"/>
  <c r="CJ1807" i="15"/>
  <c r="CI1807" i="15"/>
  <c r="CG1807" i="15"/>
  <c r="CH1807" i="15" s="1"/>
  <c r="CF1807" i="15"/>
  <c r="CD1807" i="15"/>
  <c r="CC1807" i="15"/>
  <c r="CB1807" i="15"/>
  <c r="CA1807" i="15"/>
  <c r="CN1806" i="15"/>
  <c r="CM1806" i="15"/>
  <c r="CO1806" i="15" s="1"/>
  <c r="CL1806" i="15"/>
  <c r="CJ1806" i="15"/>
  <c r="CI1806" i="15"/>
  <c r="CH1806" i="15"/>
  <c r="CG1806" i="15"/>
  <c r="CF1806" i="15"/>
  <c r="CD1806" i="15"/>
  <c r="CC1806" i="15"/>
  <c r="CB1806" i="15"/>
  <c r="CA1806" i="15"/>
  <c r="CO1805" i="15"/>
  <c r="CN1805" i="15"/>
  <c r="CM1805" i="15"/>
  <c r="CL1805" i="15"/>
  <c r="CI1805" i="15"/>
  <c r="CJ1805" i="15" s="1"/>
  <c r="CG1805" i="15"/>
  <c r="CH1805" i="15" s="1"/>
  <c r="CF1805" i="15"/>
  <c r="CD1805" i="15"/>
  <c r="CC1805" i="15"/>
  <c r="CB1805" i="15"/>
  <c r="CA1805" i="15"/>
  <c r="CM1804" i="15"/>
  <c r="CO1804" i="15" s="1"/>
  <c r="CL1804" i="15"/>
  <c r="CN1804" i="15" s="1"/>
  <c r="CJ1804" i="15"/>
  <c r="CI1804" i="15"/>
  <c r="CG1804" i="15"/>
  <c r="CH1804" i="15" s="1"/>
  <c r="CF1804" i="15"/>
  <c r="CD1804" i="15"/>
  <c r="CC1804" i="15"/>
  <c r="CB1804" i="15"/>
  <c r="CA1804" i="15"/>
  <c r="CM1803" i="15"/>
  <c r="CO1803" i="15" s="1"/>
  <c r="CL1803" i="15"/>
  <c r="CN1803" i="15" s="1"/>
  <c r="CI1803" i="15"/>
  <c r="CJ1803" i="15" s="1"/>
  <c r="CG1803" i="15"/>
  <c r="CH1803" i="15" s="1"/>
  <c r="CF1803" i="15"/>
  <c r="CD1803" i="15"/>
  <c r="CC1803" i="15"/>
  <c r="CB1803" i="15"/>
  <c r="CA1803" i="15"/>
  <c r="CN1802" i="15"/>
  <c r="CM1802" i="15"/>
  <c r="CO1802" i="15" s="1"/>
  <c r="CL1802" i="15"/>
  <c r="CI1802" i="15"/>
  <c r="CJ1802" i="15" s="1"/>
  <c r="CH1802" i="15"/>
  <c r="CG1802" i="15"/>
  <c r="CF1802" i="15"/>
  <c r="CD1802" i="15"/>
  <c r="CC1802" i="15"/>
  <c r="CB1802" i="15"/>
  <c r="CA1802" i="15"/>
  <c r="CO1801" i="15"/>
  <c r="CM1801" i="15"/>
  <c r="CL1801" i="15"/>
  <c r="CN1801" i="15" s="1"/>
  <c r="CI1801" i="15"/>
  <c r="CJ1801" i="15" s="1"/>
  <c r="CH1801" i="15"/>
  <c r="CG1801" i="15"/>
  <c r="CF1801" i="15"/>
  <c r="CD1801" i="15"/>
  <c r="CC1801" i="15"/>
  <c r="CB1801" i="15"/>
  <c r="CA1801" i="15"/>
  <c r="CO1800" i="15"/>
  <c r="CM1800" i="15"/>
  <c r="CL1800" i="15"/>
  <c r="CN1800" i="15" s="1"/>
  <c r="CJ1800" i="15"/>
  <c r="CI1800" i="15"/>
  <c r="CG1800" i="15"/>
  <c r="CH1800" i="15" s="1"/>
  <c r="CF1800" i="15"/>
  <c r="CD1800" i="15"/>
  <c r="CC1800" i="15"/>
  <c r="CB1800" i="15"/>
  <c r="CA1800" i="15"/>
  <c r="CM1799" i="15"/>
  <c r="CO1799" i="15" s="1"/>
  <c r="CL1799" i="15"/>
  <c r="CN1799" i="15" s="1"/>
  <c r="CJ1799" i="15"/>
  <c r="CI1799" i="15"/>
  <c r="CG1799" i="15"/>
  <c r="CH1799" i="15" s="1"/>
  <c r="CF1799" i="15"/>
  <c r="CD1799" i="15"/>
  <c r="CC1799" i="15"/>
  <c r="CB1799" i="15"/>
  <c r="CA1799" i="15"/>
  <c r="CN1798" i="15"/>
  <c r="CM1798" i="15"/>
  <c r="CO1798" i="15" s="1"/>
  <c r="CL1798" i="15"/>
  <c r="CI1798" i="15"/>
  <c r="CJ1798" i="15" s="1"/>
  <c r="CH1798" i="15"/>
  <c r="CG1798" i="15"/>
  <c r="CF1798" i="15"/>
  <c r="CD1798" i="15"/>
  <c r="CC1798" i="15"/>
  <c r="CB1798" i="15"/>
  <c r="CA1798" i="15"/>
  <c r="CO1797" i="15"/>
  <c r="CN1797" i="15"/>
  <c r="CM1797" i="15"/>
  <c r="CL1797" i="15"/>
  <c r="CI1797" i="15"/>
  <c r="CJ1797" i="15" s="1"/>
  <c r="CG1797" i="15"/>
  <c r="CH1797" i="15" s="1"/>
  <c r="CF1797" i="15"/>
  <c r="CD1797" i="15"/>
  <c r="CC1797" i="15"/>
  <c r="CB1797" i="15"/>
  <c r="CA1797" i="15"/>
  <c r="CM1796" i="15"/>
  <c r="CO1796" i="15" s="1"/>
  <c r="CL1796" i="15"/>
  <c r="CN1796" i="15" s="1"/>
  <c r="CJ1796" i="15"/>
  <c r="CI1796" i="15"/>
  <c r="CG1796" i="15"/>
  <c r="CH1796" i="15" s="1"/>
  <c r="CF1796" i="15"/>
  <c r="CD1796" i="15"/>
  <c r="CC1796" i="15"/>
  <c r="CB1796" i="15"/>
  <c r="CA1796" i="15"/>
  <c r="CM1795" i="15"/>
  <c r="CO1795" i="15" s="1"/>
  <c r="CL1795" i="15"/>
  <c r="CN1795" i="15" s="1"/>
  <c r="CI1795" i="15"/>
  <c r="CJ1795" i="15" s="1"/>
  <c r="CH1795" i="15"/>
  <c r="CG1795" i="15"/>
  <c r="CF1795" i="15"/>
  <c r="CD1795" i="15"/>
  <c r="CC1795" i="15"/>
  <c r="CB1795" i="15"/>
  <c r="CA1795" i="15"/>
  <c r="CO1794" i="15"/>
  <c r="CN1794" i="15"/>
  <c r="CM1794" i="15"/>
  <c r="CL1794" i="15"/>
  <c r="CI1794" i="15"/>
  <c r="CJ1794" i="15" s="1"/>
  <c r="CH1794" i="15"/>
  <c r="CG1794" i="15"/>
  <c r="CF1794" i="15"/>
  <c r="CD1794" i="15"/>
  <c r="CC1794" i="15"/>
  <c r="CB1794" i="15"/>
  <c r="CA1794" i="15"/>
  <c r="CO1793" i="15"/>
  <c r="CN1793" i="15"/>
  <c r="CM1793" i="15"/>
  <c r="CL1793" i="15"/>
  <c r="CI1793" i="15"/>
  <c r="CJ1793" i="15" s="1"/>
  <c r="CH1793" i="15"/>
  <c r="CG1793" i="15"/>
  <c r="CF1793" i="15"/>
  <c r="CD1793" i="15"/>
  <c r="CC1793" i="15"/>
  <c r="CB1793" i="15"/>
  <c r="CA1793" i="15"/>
  <c r="CO1792" i="15"/>
  <c r="CM1792" i="15"/>
  <c r="CL1792" i="15"/>
  <c r="CN1792" i="15" s="1"/>
  <c r="CJ1792" i="15"/>
  <c r="CI1792" i="15"/>
  <c r="CH1792" i="15"/>
  <c r="CG1792" i="15"/>
  <c r="CF1792" i="15"/>
  <c r="CD1792" i="15"/>
  <c r="CC1792" i="15"/>
  <c r="CB1792" i="15"/>
  <c r="CA1792" i="15"/>
  <c r="CM1791" i="15"/>
  <c r="CO1791" i="15" s="1"/>
  <c r="CL1791" i="15"/>
  <c r="CN1791" i="15" s="1"/>
  <c r="CJ1791" i="15"/>
  <c r="CI1791" i="15"/>
  <c r="CG1791" i="15"/>
  <c r="CH1791" i="15" s="1"/>
  <c r="CF1791" i="15"/>
  <c r="CD1791" i="15"/>
  <c r="CC1791" i="15"/>
  <c r="CB1791" i="15"/>
  <c r="CA1791" i="15"/>
  <c r="CN1790" i="15"/>
  <c r="CM1790" i="15"/>
  <c r="CO1790" i="15" s="1"/>
  <c r="CL1790" i="15"/>
  <c r="CI1790" i="15"/>
  <c r="CJ1790" i="15" s="1"/>
  <c r="CH1790" i="15"/>
  <c r="CG1790" i="15"/>
  <c r="CF1790" i="15"/>
  <c r="CD1790" i="15"/>
  <c r="CC1790" i="15"/>
  <c r="CB1790" i="15"/>
  <c r="CA1790" i="15"/>
  <c r="CO1789" i="15"/>
  <c r="CN1789" i="15"/>
  <c r="CM1789" i="15"/>
  <c r="CL1789" i="15"/>
  <c r="CI1789" i="15"/>
  <c r="CJ1789" i="15" s="1"/>
  <c r="CG1789" i="15"/>
  <c r="CH1789" i="15" s="1"/>
  <c r="CF1789" i="15"/>
  <c r="CD1789" i="15"/>
  <c r="CC1789" i="15"/>
  <c r="CB1789" i="15"/>
  <c r="CA1789" i="15"/>
  <c r="CM1788" i="15"/>
  <c r="CO1788" i="15" s="1"/>
  <c r="CL1788" i="15"/>
  <c r="CN1788" i="15" s="1"/>
  <c r="CJ1788" i="15"/>
  <c r="CI1788" i="15"/>
  <c r="CG1788" i="15"/>
  <c r="CH1788" i="15" s="1"/>
  <c r="CF1788" i="15"/>
  <c r="CD1788" i="15"/>
  <c r="CC1788" i="15"/>
  <c r="CB1788" i="15"/>
  <c r="CA1788" i="15"/>
  <c r="CM1787" i="15"/>
  <c r="CO1787" i="15" s="1"/>
  <c r="CL1787" i="15"/>
  <c r="CN1787" i="15" s="1"/>
  <c r="CI1787" i="15"/>
  <c r="CJ1787" i="15" s="1"/>
  <c r="CG1787" i="15"/>
  <c r="CH1787" i="15" s="1"/>
  <c r="CF1787" i="15"/>
  <c r="CD1787" i="15"/>
  <c r="CC1787" i="15"/>
  <c r="CB1787" i="15"/>
  <c r="CA1787" i="15"/>
  <c r="CO1786" i="15"/>
  <c r="CN1786" i="15"/>
  <c r="CM1786" i="15"/>
  <c r="CL1786" i="15"/>
  <c r="CI1786" i="15"/>
  <c r="CJ1786" i="15" s="1"/>
  <c r="CH1786" i="15"/>
  <c r="CG1786" i="15"/>
  <c r="CF1786" i="15"/>
  <c r="CD1786" i="15"/>
  <c r="CC1786" i="15"/>
  <c r="CB1786" i="15"/>
  <c r="CA1786" i="15"/>
  <c r="CO1785" i="15"/>
  <c r="CN1785" i="15"/>
  <c r="CM1785" i="15"/>
  <c r="CL1785" i="15"/>
  <c r="CJ1785" i="15"/>
  <c r="CI1785" i="15"/>
  <c r="CH1785" i="15"/>
  <c r="CG1785" i="15"/>
  <c r="CF1785" i="15"/>
  <c r="CD1785" i="15"/>
  <c r="CC1785" i="15"/>
  <c r="CB1785" i="15"/>
  <c r="CA1785" i="15"/>
  <c r="CO1784" i="15"/>
  <c r="CM1784" i="15"/>
  <c r="CL1784" i="15"/>
  <c r="CN1784" i="15" s="1"/>
  <c r="CJ1784" i="15"/>
  <c r="CI1784" i="15"/>
  <c r="CG1784" i="15"/>
  <c r="CH1784" i="15" s="1"/>
  <c r="CF1784" i="15"/>
  <c r="CD1784" i="15"/>
  <c r="CC1784" i="15"/>
  <c r="CB1784" i="15"/>
  <c r="CA1784" i="15"/>
  <c r="CN1783" i="15"/>
  <c r="CM1783" i="15"/>
  <c r="CO1783" i="15" s="1"/>
  <c r="CL1783" i="15"/>
  <c r="CJ1783" i="15"/>
  <c r="CI1783" i="15"/>
  <c r="CG1783" i="15"/>
  <c r="CH1783" i="15" s="1"/>
  <c r="CF1783" i="15"/>
  <c r="CD1783" i="15"/>
  <c r="CC1783" i="15"/>
  <c r="CB1783" i="15"/>
  <c r="CA1783" i="15"/>
  <c r="CN1782" i="15"/>
  <c r="CM1782" i="15"/>
  <c r="CO1782" i="15" s="1"/>
  <c r="CL1782" i="15"/>
  <c r="CI1782" i="15"/>
  <c r="CJ1782" i="15" s="1"/>
  <c r="CH1782" i="15"/>
  <c r="CG1782" i="15"/>
  <c r="CF1782" i="15"/>
  <c r="CD1782" i="15"/>
  <c r="CC1782" i="15"/>
  <c r="CB1782" i="15"/>
  <c r="CA1782" i="15"/>
  <c r="CO1781" i="15"/>
  <c r="CN1781" i="15"/>
  <c r="CM1781" i="15"/>
  <c r="CL1781" i="15"/>
  <c r="CI1781" i="15"/>
  <c r="CJ1781" i="15" s="1"/>
  <c r="CG1781" i="15"/>
  <c r="CH1781" i="15" s="1"/>
  <c r="CF1781" i="15"/>
  <c r="CD1781" i="15"/>
  <c r="CC1781" i="15"/>
  <c r="CB1781" i="15"/>
  <c r="CA1781" i="15"/>
  <c r="CM1780" i="15"/>
  <c r="CO1780" i="15" s="1"/>
  <c r="CL1780" i="15"/>
  <c r="CN1780" i="15" s="1"/>
  <c r="CJ1780" i="15"/>
  <c r="CI1780" i="15"/>
  <c r="CG1780" i="15"/>
  <c r="CH1780" i="15" s="1"/>
  <c r="CF1780" i="15"/>
  <c r="CD1780" i="15"/>
  <c r="CC1780" i="15"/>
  <c r="CB1780" i="15"/>
  <c r="CA1780" i="15"/>
  <c r="CM1779" i="15"/>
  <c r="CO1779" i="15" s="1"/>
  <c r="CL1779" i="15"/>
  <c r="CN1779" i="15" s="1"/>
  <c r="CI1779" i="15"/>
  <c r="CJ1779" i="15" s="1"/>
  <c r="CH1779" i="15"/>
  <c r="CG1779" i="15"/>
  <c r="CF1779" i="15"/>
  <c r="CD1779" i="15"/>
  <c r="CC1779" i="15"/>
  <c r="CB1779" i="15"/>
  <c r="CA1779" i="15"/>
  <c r="CO1778" i="15"/>
  <c r="CN1778" i="15"/>
  <c r="CM1778" i="15"/>
  <c r="CL1778" i="15"/>
  <c r="CI1778" i="15"/>
  <c r="CJ1778" i="15" s="1"/>
  <c r="CH1778" i="15"/>
  <c r="CG1778" i="15"/>
  <c r="CF1778" i="15"/>
  <c r="CD1778" i="15"/>
  <c r="CC1778" i="15"/>
  <c r="CB1778" i="15"/>
  <c r="CA1778" i="15"/>
  <c r="CO1777" i="15"/>
  <c r="CN1777" i="15"/>
  <c r="CM1777" i="15"/>
  <c r="CL1777" i="15"/>
  <c r="CI1777" i="15"/>
  <c r="CJ1777" i="15" s="1"/>
  <c r="CH1777" i="15"/>
  <c r="CG1777" i="15"/>
  <c r="CF1777" i="15"/>
  <c r="CD1777" i="15"/>
  <c r="CC1777" i="15"/>
  <c r="CB1777" i="15"/>
  <c r="CA1777" i="15"/>
  <c r="CO1776" i="15"/>
  <c r="CM1776" i="15"/>
  <c r="CL1776" i="15"/>
  <c r="CN1776" i="15" s="1"/>
  <c r="CJ1776" i="15"/>
  <c r="CI1776" i="15"/>
  <c r="CH1776" i="15"/>
  <c r="CG1776" i="15"/>
  <c r="CF1776" i="15"/>
  <c r="CD1776" i="15"/>
  <c r="CC1776" i="15"/>
  <c r="CB1776" i="15"/>
  <c r="CA1776" i="15"/>
  <c r="CN1775" i="15"/>
  <c r="CM1775" i="15"/>
  <c r="CO1775" i="15" s="1"/>
  <c r="CL1775" i="15"/>
  <c r="CJ1775" i="15"/>
  <c r="CI1775" i="15"/>
  <c r="CG1775" i="15"/>
  <c r="CH1775" i="15" s="1"/>
  <c r="CF1775" i="15"/>
  <c r="CD1775" i="15"/>
  <c r="CC1775" i="15"/>
  <c r="CB1775" i="15"/>
  <c r="CA1775" i="15"/>
  <c r="CN1774" i="15"/>
  <c r="CM1774" i="15"/>
  <c r="CO1774" i="15" s="1"/>
  <c r="CL1774" i="15"/>
  <c r="CI1774" i="15"/>
  <c r="CJ1774" i="15" s="1"/>
  <c r="CH1774" i="15"/>
  <c r="CG1774" i="15"/>
  <c r="CF1774" i="15"/>
  <c r="CD1774" i="15"/>
  <c r="CC1774" i="15"/>
  <c r="CB1774" i="15"/>
  <c r="CA1774" i="15"/>
  <c r="CO1773" i="15"/>
  <c r="CN1773" i="15"/>
  <c r="CM1773" i="15"/>
  <c r="CL1773" i="15"/>
  <c r="CI1773" i="15"/>
  <c r="CJ1773" i="15" s="1"/>
  <c r="CG1773" i="15"/>
  <c r="CH1773" i="15" s="1"/>
  <c r="CF1773" i="15"/>
  <c r="CD1773" i="15"/>
  <c r="CC1773" i="15"/>
  <c r="CB1773" i="15"/>
  <c r="CA1773" i="15"/>
  <c r="CM1772" i="15"/>
  <c r="CO1772" i="15" s="1"/>
  <c r="CL1772" i="15"/>
  <c r="CN1772" i="15" s="1"/>
  <c r="CJ1772" i="15"/>
  <c r="CI1772" i="15"/>
  <c r="CG1772" i="15"/>
  <c r="CH1772" i="15" s="1"/>
  <c r="CF1772" i="15"/>
  <c r="CD1772" i="15"/>
  <c r="CC1772" i="15"/>
  <c r="CB1772" i="15"/>
  <c r="CA1772" i="15"/>
  <c r="CM1771" i="15"/>
  <c r="CO1771" i="15" s="1"/>
  <c r="CL1771" i="15"/>
  <c r="CN1771" i="15" s="1"/>
  <c r="CI1771" i="15"/>
  <c r="CJ1771" i="15" s="1"/>
  <c r="CG1771" i="15"/>
  <c r="CH1771" i="15" s="1"/>
  <c r="CF1771" i="15"/>
  <c r="CD1771" i="15"/>
  <c r="CC1771" i="15"/>
  <c r="CB1771" i="15"/>
  <c r="CA1771" i="15"/>
  <c r="CO1770" i="15"/>
  <c r="CN1770" i="15"/>
  <c r="CM1770" i="15"/>
  <c r="CL1770" i="15"/>
  <c r="CI1770" i="15"/>
  <c r="CJ1770" i="15" s="1"/>
  <c r="CH1770" i="15"/>
  <c r="CG1770" i="15"/>
  <c r="CF1770" i="15"/>
  <c r="CD1770" i="15"/>
  <c r="CC1770" i="15"/>
  <c r="CB1770" i="15"/>
  <c r="CA1770" i="15"/>
  <c r="CO1769" i="15"/>
  <c r="CN1769" i="15"/>
  <c r="CM1769" i="15"/>
  <c r="CL1769" i="15"/>
  <c r="CJ1769" i="15"/>
  <c r="CI1769" i="15"/>
  <c r="CH1769" i="15"/>
  <c r="CG1769" i="15"/>
  <c r="CF1769" i="15"/>
  <c r="CD1769" i="15"/>
  <c r="CC1769" i="15"/>
  <c r="CB1769" i="15"/>
  <c r="CA1769" i="15"/>
  <c r="CO1768" i="15"/>
  <c r="CM1768" i="15"/>
  <c r="CL1768" i="15"/>
  <c r="CN1768" i="15" s="1"/>
  <c r="CJ1768" i="15"/>
  <c r="CI1768" i="15"/>
  <c r="CG1768" i="15"/>
  <c r="CH1768" i="15" s="1"/>
  <c r="CF1768" i="15"/>
  <c r="CD1768" i="15"/>
  <c r="CC1768" i="15"/>
  <c r="CB1768" i="15"/>
  <c r="CA1768" i="15"/>
  <c r="CN1767" i="15"/>
  <c r="CM1767" i="15"/>
  <c r="CO1767" i="15" s="1"/>
  <c r="CL1767" i="15"/>
  <c r="CJ1767" i="15"/>
  <c r="CI1767" i="15"/>
  <c r="CG1767" i="15"/>
  <c r="CH1767" i="15" s="1"/>
  <c r="CF1767" i="15"/>
  <c r="CD1767" i="15"/>
  <c r="CC1767" i="15"/>
  <c r="CB1767" i="15"/>
  <c r="CA1767" i="15"/>
  <c r="CN1766" i="15"/>
  <c r="CM1766" i="15"/>
  <c r="CO1766" i="15" s="1"/>
  <c r="CL1766" i="15"/>
  <c r="CI1766" i="15"/>
  <c r="CJ1766" i="15" s="1"/>
  <c r="CH1766" i="15"/>
  <c r="CG1766" i="15"/>
  <c r="CF1766" i="15"/>
  <c r="CD1766" i="15"/>
  <c r="CC1766" i="15"/>
  <c r="CB1766" i="15"/>
  <c r="CA1766" i="15"/>
  <c r="CO1765" i="15"/>
  <c r="CN1765" i="15"/>
  <c r="CM1765" i="15"/>
  <c r="CL1765" i="15"/>
  <c r="CI1765" i="15"/>
  <c r="CJ1765" i="15" s="1"/>
  <c r="CG1765" i="15"/>
  <c r="CH1765" i="15" s="1"/>
  <c r="CF1765" i="15"/>
  <c r="CD1765" i="15"/>
  <c r="CC1765" i="15"/>
  <c r="CB1765" i="15"/>
  <c r="CA1765" i="15"/>
  <c r="CM1764" i="15"/>
  <c r="CO1764" i="15" s="1"/>
  <c r="CL1764" i="15"/>
  <c r="CN1764" i="15" s="1"/>
  <c r="CJ1764" i="15"/>
  <c r="CI1764" i="15"/>
  <c r="CG1764" i="15"/>
  <c r="CH1764" i="15" s="1"/>
  <c r="CF1764" i="15"/>
  <c r="CD1764" i="15"/>
  <c r="CC1764" i="15"/>
  <c r="CB1764" i="15"/>
  <c r="CA1764" i="15"/>
  <c r="CM1763" i="15"/>
  <c r="CO1763" i="15" s="1"/>
  <c r="CL1763" i="15"/>
  <c r="CN1763" i="15" s="1"/>
  <c r="CI1763" i="15"/>
  <c r="CJ1763" i="15" s="1"/>
  <c r="CG1763" i="15"/>
  <c r="CH1763" i="15" s="1"/>
  <c r="CF1763" i="15"/>
  <c r="CD1763" i="15"/>
  <c r="CC1763" i="15"/>
  <c r="CB1763" i="15"/>
  <c r="CA1763" i="15"/>
  <c r="CN1762" i="15"/>
  <c r="CM1762" i="15"/>
  <c r="CO1762" i="15" s="1"/>
  <c r="CL1762" i="15"/>
  <c r="CI1762" i="15"/>
  <c r="CJ1762" i="15" s="1"/>
  <c r="CH1762" i="15"/>
  <c r="CG1762" i="15"/>
  <c r="CF1762" i="15"/>
  <c r="CD1762" i="15"/>
  <c r="CC1762" i="15"/>
  <c r="CB1762" i="15"/>
  <c r="CA1762" i="15"/>
  <c r="CO1761" i="15"/>
  <c r="CM1761" i="15"/>
  <c r="CL1761" i="15"/>
  <c r="CN1761" i="15" s="1"/>
  <c r="CI1761" i="15"/>
  <c r="CJ1761" i="15" s="1"/>
  <c r="CH1761" i="15"/>
  <c r="CG1761" i="15"/>
  <c r="CF1761" i="15"/>
  <c r="CD1761" i="15"/>
  <c r="CC1761" i="15"/>
  <c r="CB1761" i="15"/>
  <c r="CA1761" i="15"/>
  <c r="CO1760" i="15"/>
  <c r="CM1760" i="15"/>
  <c r="CL1760" i="15"/>
  <c r="CN1760" i="15" s="1"/>
  <c r="CJ1760" i="15"/>
  <c r="CI1760" i="15"/>
  <c r="CG1760" i="15"/>
  <c r="CH1760" i="15" s="1"/>
  <c r="CF1760" i="15"/>
  <c r="CD1760" i="15"/>
  <c r="CC1760" i="15"/>
  <c r="CB1760" i="15"/>
  <c r="CA1760" i="15"/>
  <c r="CM1759" i="15"/>
  <c r="CO1759" i="15" s="1"/>
  <c r="CL1759" i="15"/>
  <c r="CN1759" i="15" s="1"/>
  <c r="CJ1759" i="15"/>
  <c r="CI1759" i="15"/>
  <c r="CH1759" i="15"/>
  <c r="CG1759" i="15"/>
  <c r="CF1759" i="15"/>
  <c r="CD1759" i="15"/>
  <c r="CC1759" i="15"/>
  <c r="CB1759" i="15"/>
  <c r="CA1759" i="15"/>
  <c r="CN1758" i="15"/>
  <c r="CM1758" i="15"/>
  <c r="CO1758" i="15" s="1"/>
  <c r="CL1758" i="15"/>
  <c r="CI1758" i="15"/>
  <c r="CJ1758" i="15" s="1"/>
  <c r="CH1758" i="15"/>
  <c r="CG1758" i="15"/>
  <c r="CF1758" i="15"/>
  <c r="CD1758" i="15"/>
  <c r="CC1758" i="15"/>
  <c r="CB1758" i="15"/>
  <c r="CA1758" i="15"/>
  <c r="CO1757" i="15"/>
  <c r="CN1757" i="15"/>
  <c r="CM1757" i="15"/>
  <c r="CL1757" i="15"/>
  <c r="CI1757" i="15"/>
  <c r="CJ1757" i="15" s="1"/>
  <c r="CG1757" i="15"/>
  <c r="CH1757" i="15" s="1"/>
  <c r="CF1757" i="15"/>
  <c r="CD1757" i="15"/>
  <c r="CC1757" i="15"/>
  <c r="CB1757" i="15"/>
  <c r="CA1757" i="15"/>
  <c r="CM1756" i="15"/>
  <c r="CO1756" i="15" s="1"/>
  <c r="CL1756" i="15"/>
  <c r="CN1756" i="15" s="1"/>
  <c r="CJ1756" i="15"/>
  <c r="CI1756" i="15"/>
  <c r="CG1756" i="15"/>
  <c r="CH1756" i="15" s="1"/>
  <c r="CF1756" i="15"/>
  <c r="CD1756" i="15"/>
  <c r="CC1756" i="15"/>
  <c r="CB1756" i="15"/>
  <c r="CA1756" i="15"/>
  <c r="CM1755" i="15"/>
  <c r="CO1755" i="15" s="1"/>
  <c r="CL1755" i="15"/>
  <c r="CN1755" i="15" s="1"/>
  <c r="CI1755" i="15"/>
  <c r="CJ1755" i="15" s="1"/>
  <c r="CH1755" i="15"/>
  <c r="CG1755" i="15"/>
  <c r="CF1755" i="15"/>
  <c r="CD1755" i="15"/>
  <c r="CC1755" i="15"/>
  <c r="CB1755" i="15"/>
  <c r="CA1755" i="15"/>
  <c r="CO1754" i="15"/>
  <c r="CN1754" i="15"/>
  <c r="CM1754" i="15"/>
  <c r="CL1754" i="15"/>
  <c r="CI1754" i="15"/>
  <c r="CJ1754" i="15" s="1"/>
  <c r="CH1754" i="15"/>
  <c r="CG1754" i="15"/>
  <c r="CF1754" i="15"/>
  <c r="CD1754" i="15"/>
  <c r="CC1754" i="15"/>
  <c r="CB1754" i="15"/>
  <c r="CA1754" i="15"/>
  <c r="CO1753" i="15"/>
  <c r="CM1753" i="15"/>
  <c r="CL1753" i="15"/>
  <c r="CN1753" i="15" s="1"/>
  <c r="CI1753" i="15"/>
  <c r="CJ1753" i="15" s="1"/>
  <c r="CH1753" i="15"/>
  <c r="CG1753" i="15"/>
  <c r="CF1753" i="15"/>
  <c r="CD1753" i="15"/>
  <c r="CC1753" i="15"/>
  <c r="CB1753" i="15"/>
  <c r="CA1753" i="15"/>
  <c r="CO1752" i="15"/>
  <c r="CM1752" i="15"/>
  <c r="CL1752" i="15"/>
  <c r="CN1752" i="15" s="1"/>
  <c r="CJ1752" i="15"/>
  <c r="CI1752" i="15"/>
  <c r="CG1752" i="15"/>
  <c r="CH1752" i="15" s="1"/>
  <c r="CF1752" i="15"/>
  <c r="CD1752" i="15"/>
  <c r="CC1752" i="15"/>
  <c r="CB1752" i="15"/>
  <c r="CA1752" i="15"/>
  <c r="CM1751" i="15"/>
  <c r="CO1751" i="15" s="1"/>
  <c r="CL1751" i="15"/>
  <c r="CN1751" i="15" s="1"/>
  <c r="CJ1751" i="15"/>
  <c r="CI1751" i="15"/>
  <c r="CG1751" i="15"/>
  <c r="CH1751" i="15" s="1"/>
  <c r="CF1751" i="15"/>
  <c r="CD1751" i="15"/>
  <c r="CC1751" i="15"/>
  <c r="CB1751" i="15"/>
  <c r="CA1751" i="15"/>
  <c r="CN1750" i="15"/>
  <c r="CM1750" i="15"/>
  <c r="CO1750" i="15" s="1"/>
  <c r="CL1750" i="15"/>
  <c r="CJ1750" i="15"/>
  <c r="CI1750" i="15"/>
  <c r="CH1750" i="15"/>
  <c r="CG1750" i="15"/>
  <c r="CF1750" i="15"/>
  <c r="CD1750" i="15"/>
  <c r="CC1750" i="15"/>
  <c r="CB1750" i="15"/>
  <c r="CA1750" i="15"/>
  <c r="CO1749" i="15"/>
  <c r="CN1749" i="15"/>
  <c r="CM1749" i="15"/>
  <c r="CL1749" i="15"/>
  <c r="CJ1749" i="15"/>
  <c r="CI1749" i="15"/>
  <c r="CG1749" i="15"/>
  <c r="CH1749" i="15" s="1"/>
  <c r="CF1749" i="15"/>
  <c r="CD1749" i="15"/>
  <c r="CC1749" i="15"/>
  <c r="CB1749" i="15"/>
  <c r="CA1749" i="15"/>
  <c r="CO1748" i="15"/>
  <c r="CM1748" i="15"/>
  <c r="CL1748" i="15"/>
  <c r="CN1748" i="15" s="1"/>
  <c r="CJ1748" i="15"/>
  <c r="CI1748" i="15"/>
  <c r="CG1748" i="15"/>
  <c r="CH1748" i="15" s="1"/>
  <c r="CF1748" i="15"/>
  <c r="CD1748" i="15"/>
  <c r="CC1748" i="15"/>
  <c r="CB1748" i="15"/>
  <c r="CA1748" i="15"/>
  <c r="CM1747" i="15"/>
  <c r="CO1747" i="15" s="1"/>
  <c r="CL1747" i="15"/>
  <c r="CN1747" i="15" s="1"/>
  <c r="CI1747" i="15"/>
  <c r="CJ1747" i="15" s="1"/>
  <c r="CH1747" i="15"/>
  <c r="CG1747" i="15"/>
  <c r="CF1747" i="15"/>
  <c r="CD1747" i="15"/>
  <c r="CC1747" i="15"/>
  <c r="CB1747" i="15"/>
  <c r="CA1747" i="15"/>
  <c r="CN1746" i="15"/>
  <c r="CM1746" i="15"/>
  <c r="CO1746" i="15" s="1"/>
  <c r="CL1746" i="15"/>
  <c r="CI1746" i="15"/>
  <c r="CJ1746" i="15" s="1"/>
  <c r="CH1746" i="15"/>
  <c r="CG1746" i="15"/>
  <c r="CF1746" i="15"/>
  <c r="CD1746" i="15"/>
  <c r="CC1746" i="15"/>
  <c r="CB1746" i="15"/>
  <c r="CA1746" i="15"/>
  <c r="CO1745" i="15"/>
  <c r="CN1745" i="15"/>
  <c r="CM1745" i="15"/>
  <c r="CL1745" i="15"/>
  <c r="CI1745" i="15"/>
  <c r="CJ1745" i="15" s="1"/>
  <c r="CH1745" i="15"/>
  <c r="CG1745" i="15"/>
  <c r="CF1745" i="15"/>
  <c r="CD1745" i="15"/>
  <c r="CC1745" i="15"/>
  <c r="CB1745" i="15"/>
  <c r="CA1745" i="15"/>
  <c r="CO1744" i="15"/>
  <c r="CM1744" i="15"/>
  <c r="CL1744" i="15"/>
  <c r="CN1744" i="15" s="1"/>
  <c r="CJ1744" i="15"/>
  <c r="CI1744" i="15"/>
  <c r="CH1744" i="15"/>
  <c r="CG1744" i="15"/>
  <c r="CF1744" i="15"/>
  <c r="CD1744" i="15"/>
  <c r="CC1744" i="15"/>
  <c r="CB1744" i="15"/>
  <c r="CA1744" i="15"/>
  <c r="CN1743" i="15"/>
  <c r="CM1743" i="15"/>
  <c r="CO1743" i="15" s="1"/>
  <c r="CL1743" i="15"/>
  <c r="CJ1743" i="15"/>
  <c r="CI1743" i="15"/>
  <c r="CG1743" i="15"/>
  <c r="CH1743" i="15" s="1"/>
  <c r="CF1743" i="15"/>
  <c r="CD1743" i="15"/>
  <c r="CC1743" i="15"/>
  <c r="CB1743" i="15"/>
  <c r="CA1743" i="15"/>
  <c r="CN1742" i="15"/>
  <c r="CM1742" i="15"/>
  <c r="CO1742" i="15" s="1"/>
  <c r="CL1742" i="15"/>
  <c r="CI1742" i="15"/>
  <c r="CJ1742" i="15" s="1"/>
  <c r="CH1742" i="15"/>
  <c r="CG1742" i="15"/>
  <c r="CF1742" i="15"/>
  <c r="CD1742" i="15"/>
  <c r="CC1742" i="15"/>
  <c r="CB1742" i="15"/>
  <c r="CA1742" i="15"/>
  <c r="CO1741" i="15"/>
  <c r="CN1741" i="15"/>
  <c r="CM1741" i="15"/>
  <c r="CL1741" i="15"/>
  <c r="CJ1741" i="15"/>
  <c r="CI1741" i="15"/>
  <c r="CG1741" i="15"/>
  <c r="CH1741" i="15" s="1"/>
  <c r="CF1741" i="15"/>
  <c r="CD1741" i="15"/>
  <c r="CC1741" i="15"/>
  <c r="CB1741" i="15"/>
  <c r="CA1741" i="15"/>
  <c r="CO1740" i="15"/>
  <c r="CM1740" i="15"/>
  <c r="CL1740" i="15"/>
  <c r="CN1740" i="15" s="1"/>
  <c r="CJ1740" i="15"/>
  <c r="CI1740" i="15"/>
  <c r="CG1740" i="15"/>
  <c r="CH1740" i="15" s="1"/>
  <c r="CF1740" i="15"/>
  <c r="CD1740" i="15"/>
  <c r="CC1740" i="15"/>
  <c r="CB1740" i="15"/>
  <c r="CA1740" i="15"/>
  <c r="CM1739" i="15"/>
  <c r="CO1739" i="15" s="1"/>
  <c r="CL1739" i="15"/>
  <c r="CN1739" i="15" s="1"/>
  <c r="CI1739" i="15"/>
  <c r="CJ1739" i="15" s="1"/>
  <c r="CG1739" i="15"/>
  <c r="CH1739" i="15" s="1"/>
  <c r="CF1739" i="15"/>
  <c r="CD1739" i="15"/>
  <c r="CC1739" i="15"/>
  <c r="CB1739" i="15"/>
  <c r="CA1739" i="15"/>
  <c r="CO1738" i="15"/>
  <c r="CN1738" i="15"/>
  <c r="CM1738" i="15"/>
  <c r="CL1738" i="15"/>
  <c r="CI1738" i="15"/>
  <c r="CJ1738" i="15" s="1"/>
  <c r="CH1738" i="15"/>
  <c r="CG1738" i="15"/>
  <c r="CF1738" i="15"/>
  <c r="CD1738" i="15"/>
  <c r="CC1738" i="15"/>
  <c r="CB1738" i="15"/>
  <c r="CA1738" i="15"/>
  <c r="CO1737" i="15"/>
  <c r="CN1737" i="15"/>
  <c r="CM1737" i="15"/>
  <c r="CL1737" i="15"/>
  <c r="CJ1737" i="15"/>
  <c r="CI1737" i="15"/>
  <c r="CH1737" i="15"/>
  <c r="CG1737" i="15"/>
  <c r="CF1737" i="15"/>
  <c r="CD1737" i="15"/>
  <c r="CC1737" i="15"/>
  <c r="CB1737" i="15"/>
  <c r="CA1737" i="15"/>
  <c r="CO1736" i="15"/>
  <c r="CM1736" i="15"/>
  <c r="CL1736" i="15"/>
  <c r="CN1736" i="15" s="1"/>
  <c r="CJ1736" i="15"/>
  <c r="CI1736" i="15"/>
  <c r="CG1736" i="15"/>
  <c r="CH1736" i="15" s="1"/>
  <c r="CF1736" i="15"/>
  <c r="CD1736" i="15"/>
  <c r="CC1736" i="15"/>
  <c r="CB1736" i="15"/>
  <c r="CA1736" i="15"/>
  <c r="CN1735" i="15"/>
  <c r="CM1735" i="15"/>
  <c r="CO1735" i="15" s="1"/>
  <c r="CL1735" i="15"/>
  <c r="CJ1735" i="15"/>
  <c r="CI1735" i="15"/>
  <c r="CG1735" i="15"/>
  <c r="CH1735" i="15" s="1"/>
  <c r="CF1735" i="15"/>
  <c r="CD1735" i="15"/>
  <c r="CC1735" i="15"/>
  <c r="CB1735" i="15"/>
  <c r="CA1735" i="15"/>
  <c r="CN1734" i="15"/>
  <c r="CM1734" i="15"/>
  <c r="CO1734" i="15" s="1"/>
  <c r="CL1734" i="15"/>
  <c r="CI1734" i="15"/>
  <c r="CJ1734" i="15" s="1"/>
  <c r="CH1734" i="15"/>
  <c r="CG1734" i="15"/>
  <c r="CF1734" i="15"/>
  <c r="CD1734" i="15"/>
  <c r="CC1734" i="15"/>
  <c r="CB1734" i="15"/>
  <c r="CA1734" i="15"/>
  <c r="CO1733" i="15"/>
  <c r="CN1733" i="15"/>
  <c r="CM1733" i="15"/>
  <c r="CL1733" i="15"/>
  <c r="CI1733" i="15"/>
  <c r="CJ1733" i="15" s="1"/>
  <c r="CG1733" i="15"/>
  <c r="CH1733" i="15" s="1"/>
  <c r="CF1733" i="15"/>
  <c r="CD1733" i="15"/>
  <c r="CC1733" i="15"/>
  <c r="CB1733" i="15"/>
  <c r="CA1733" i="15"/>
  <c r="CM1732" i="15"/>
  <c r="CO1732" i="15" s="1"/>
  <c r="CL1732" i="15"/>
  <c r="CN1732" i="15" s="1"/>
  <c r="CJ1732" i="15"/>
  <c r="CI1732" i="15"/>
  <c r="CG1732" i="15"/>
  <c r="CH1732" i="15" s="1"/>
  <c r="CF1732" i="15"/>
  <c r="CD1732" i="15"/>
  <c r="CC1732" i="15"/>
  <c r="CB1732" i="15"/>
  <c r="CA1732" i="15"/>
  <c r="CM1731" i="15"/>
  <c r="CO1731" i="15" s="1"/>
  <c r="CL1731" i="15"/>
  <c r="CN1731" i="15" s="1"/>
  <c r="CI1731" i="15"/>
  <c r="CJ1731" i="15" s="1"/>
  <c r="CH1731" i="15"/>
  <c r="CG1731" i="15"/>
  <c r="CF1731" i="15"/>
  <c r="CD1731" i="15"/>
  <c r="CC1731" i="15"/>
  <c r="CB1731" i="15"/>
  <c r="CA1731" i="15"/>
  <c r="CO1730" i="15"/>
  <c r="CN1730" i="15"/>
  <c r="CM1730" i="15"/>
  <c r="CL1730" i="15"/>
  <c r="CI1730" i="15"/>
  <c r="CJ1730" i="15" s="1"/>
  <c r="CH1730" i="15"/>
  <c r="CG1730" i="15"/>
  <c r="CF1730" i="15"/>
  <c r="CD1730" i="15"/>
  <c r="CC1730" i="15"/>
  <c r="CB1730" i="15"/>
  <c r="CA1730" i="15"/>
  <c r="CO1729" i="15"/>
  <c r="CN1729" i="15"/>
  <c r="CM1729" i="15"/>
  <c r="CL1729" i="15"/>
  <c r="CI1729" i="15"/>
  <c r="CJ1729" i="15" s="1"/>
  <c r="CH1729" i="15"/>
  <c r="CG1729" i="15"/>
  <c r="CF1729" i="15"/>
  <c r="CD1729" i="15"/>
  <c r="CC1729" i="15"/>
  <c r="CB1729" i="15"/>
  <c r="CA1729" i="15"/>
  <c r="CO1728" i="15"/>
  <c r="CM1728" i="15"/>
  <c r="CL1728" i="15"/>
  <c r="CN1728" i="15" s="1"/>
  <c r="CJ1728" i="15"/>
  <c r="CI1728" i="15"/>
  <c r="CG1728" i="15"/>
  <c r="CH1728" i="15" s="1"/>
  <c r="CF1728" i="15"/>
  <c r="CD1728" i="15"/>
  <c r="CC1728" i="15"/>
  <c r="CB1728" i="15"/>
  <c r="CA1728" i="15"/>
  <c r="CN1727" i="15"/>
  <c r="CM1727" i="15"/>
  <c r="CO1727" i="15" s="1"/>
  <c r="CL1727" i="15"/>
  <c r="CJ1727" i="15"/>
  <c r="CI1727" i="15"/>
  <c r="CG1727" i="15"/>
  <c r="CH1727" i="15" s="1"/>
  <c r="CF1727" i="15"/>
  <c r="CD1727" i="15"/>
  <c r="CC1727" i="15"/>
  <c r="CB1727" i="15"/>
  <c r="CA1727" i="15"/>
  <c r="CM1726" i="15"/>
  <c r="CO1726" i="15" s="1"/>
  <c r="CL1726" i="15"/>
  <c r="CN1726" i="15" s="1"/>
  <c r="CJ1726" i="15"/>
  <c r="CI1726" i="15"/>
  <c r="CG1726" i="15"/>
  <c r="CH1726" i="15" s="1"/>
  <c r="CF1726" i="15"/>
  <c r="CD1726" i="15"/>
  <c r="CC1726" i="15"/>
  <c r="CB1726" i="15"/>
  <c r="CA1726" i="15"/>
  <c r="CN1725" i="15"/>
  <c r="CM1725" i="15"/>
  <c r="CO1725" i="15" s="1"/>
  <c r="CL1725" i="15"/>
  <c r="CI1725" i="15"/>
  <c r="CJ1725" i="15" s="1"/>
  <c r="CG1725" i="15"/>
  <c r="CH1725" i="15" s="1"/>
  <c r="CF1725" i="15"/>
  <c r="CD1725" i="15"/>
  <c r="CC1725" i="15"/>
  <c r="CB1725" i="15"/>
  <c r="CA1725" i="15"/>
  <c r="CN1724" i="15"/>
  <c r="CM1724" i="15"/>
  <c r="CO1724" i="15" s="1"/>
  <c r="CL1724" i="15"/>
  <c r="CI1724" i="15"/>
  <c r="CJ1724" i="15" s="1"/>
  <c r="CG1724" i="15"/>
  <c r="CH1724" i="15" s="1"/>
  <c r="CF1724" i="15"/>
  <c r="CD1724" i="15"/>
  <c r="CC1724" i="15"/>
  <c r="CB1724" i="15"/>
  <c r="CA1724" i="15"/>
  <c r="CO1723" i="15"/>
  <c r="CM1723" i="15"/>
  <c r="CL1723" i="15"/>
  <c r="CN1723" i="15" s="1"/>
  <c r="CI1723" i="15"/>
  <c r="CJ1723" i="15" s="1"/>
  <c r="CG1723" i="15"/>
  <c r="CH1723" i="15" s="1"/>
  <c r="CF1723" i="15"/>
  <c r="CD1723" i="15"/>
  <c r="CC1723" i="15"/>
  <c r="CB1723" i="15"/>
  <c r="CA1723" i="15"/>
  <c r="CO1722" i="15"/>
  <c r="CM1722" i="15"/>
  <c r="CL1722" i="15"/>
  <c r="CN1722" i="15" s="1"/>
  <c r="CI1722" i="15"/>
  <c r="CJ1722" i="15" s="1"/>
  <c r="CH1722" i="15"/>
  <c r="CG1722" i="15"/>
  <c r="CF1722" i="15"/>
  <c r="CD1722" i="15"/>
  <c r="CC1722" i="15"/>
  <c r="CB1722" i="15"/>
  <c r="CA1722" i="15"/>
  <c r="CM1721" i="15"/>
  <c r="CO1721" i="15" s="1"/>
  <c r="CL1721" i="15"/>
  <c r="CN1721" i="15" s="1"/>
  <c r="CI1721" i="15"/>
  <c r="CJ1721" i="15" s="1"/>
  <c r="CH1721" i="15"/>
  <c r="CG1721" i="15"/>
  <c r="CF1721" i="15"/>
  <c r="CD1721" i="15"/>
  <c r="CC1721" i="15"/>
  <c r="CB1721" i="15"/>
  <c r="CA1721" i="15"/>
  <c r="CO1720" i="15"/>
  <c r="CN1720" i="15"/>
  <c r="CM1720" i="15"/>
  <c r="CL1720" i="15"/>
  <c r="CJ1720" i="15"/>
  <c r="CI1720" i="15"/>
  <c r="CH1720" i="15"/>
  <c r="CG1720" i="15"/>
  <c r="CF1720" i="15"/>
  <c r="CD1720" i="15"/>
  <c r="CC1720" i="15"/>
  <c r="CB1720" i="15"/>
  <c r="CA1720" i="15"/>
  <c r="CO1719" i="15"/>
  <c r="CN1719" i="15"/>
  <c r="CM1719" i="15"/>
  <c r="CL1719" i="15"/>
  <c r="CJ1719" i="15"/>
  <c r="CI1719" i="15"/>
  <c r="CG1719" i="15"/>
  <c r="CH1719" i="15" s="1"/>
  <c r="CF1719" i="15"/>
  <c r="CD1719" i="15"/>
  <c r="CC1719" i="15"/>
  <c r="CB1719" i="15"/>
  <c r="CA1719" i="15"/>
  <c r="CM1718" i="15"/>
  <c r="CO1718" i="15" s="1"/>
  <c r="CL1718" i="15"/>
  <c r="CN1718" i="15" s="1"/>
  <c r="CJ1718" i="15"/>
  <c r="CI1718" i="15"/>
  <c r="CG1718" i="15"/>
  <c r="CH1718" i="15" s="1"/>
  <c r="CF1718" i="15"/>
  <c r="CD1718" i="15"/>
  <c r="CC1718" i="15"/>
  <c r="CB1718" i="15"/>
  <c r="CA1718" i="15"/>
  <c r="CN1717" i="15"/>
  <c r="CM1717" i="15"/>
  <c r="CO1717" i="15" s="1"/>
  <c r="CL1717" i="15"/>
  <c r="CI1717" i="15"/>
  <c r="CJ1717" i="15" s="1"/>
  <c r="CG1717" i="15"/>
  <c r="CH1717" i="15" s="1"/>
  <c r="CF1717" i="15"/>
  <c r="CD1717" i="15"/>
  <c r="CC1717" i="15"/>
  <c r="CB1717" i="15"/>
  <c r="CA1717" i="15"/>
  <c r="CN1716" i="15"/>
  <c r="CM1716" i="15"/>
  <c r="CO1716" i="15" s="1"/>
  <c r="CL1716" i="15"/>
  <c r="CI1716" i="15"/>
  <c r="CJ1716" i="15" s="1"/>
  <c r="CH1716" i="15"/>
  <c r="CG1716" i="15"/>
  <c r="CF1716" i="15"/>
  <c r="CD1716" i="15"/>
  <c r="CC1716" i="15"/>
  <c r="CB1716" i="15"/>
  <c r="CA1716" i="15"/>
  <c r="CO1715" i="15"/>
  <c r="CM1715" i="15"/>
  <c r="CL1715" i="15"/>
  <c r="CN1715" i="15" s="1"/>
  <c r="CI1715" i="15"/>
  <c r="CJ1715" i="15" s="1"/>
  <c r="CG1715" i="15"/>
  <c r="CH1715" i="15" s="1"/>
  <c r="CF1715" i="15"/>
  <c r="CD1715" i="15"/>
  <c r="CC1715" i="15"/>
  <c r="CB1715" i="15"/>
  <c r="CA1715" i="15"/>
  <c r="CO1714" i="15"/>
  <c r="CM1714" i="15"/>
  <c r="CL1714" i="15"/>
  <c r="CN1714" i="15" s="1"/>
  <c r="CJ1714" i="15"/>
  <c r="CI1714" i="15"/>
  <c r="CH1714" i="15"/>
  <c r="CG1714" i="15"/>
  <c r="CF1714" i="15"/>
  <c r="CD1714" i="15"/>
  <c r="CC1714" i="15"/>
  <c r="CB1714" i="15"/>
  <c r="CA1714" i="15"/>
  <c r="CM1713" i="15"/>
  <c r="CO1713" i="15" s="1"/>
  <c r="CL1713" i="15"/>
  <c r="CN1713" i="15" s="1"/>
  <c r="CI1713" i="15"/>
  <c r="CJ1713" i="15" s="1"/>
  <c r="CH1713" i="15"/>
  <c r="CG1713" i="15"/>
  <c r="CF1713" i="15"/>
  <c r="CD1713" i="15"/>
  <c r="CC1713" i="15"/>
  <c r="CB1713" i="15"/>
  <c r="CA1713" i="15"/>
  <c r="CO1712" i="15"/>
  <c r="CN1712" i="15"/>
  <c r="CM1712" i="15"/>
  <c r="CL1712" i="15"/>
  <c r="CJ1712" i="15"/>
  <c r="CI1712" i="15"/>
  <c r="CH1712" i="15"/>
  <c r="CG1712" i="15"/>
  <c r="CF1712" i="15"/>
  <c r="CD1712" i="15"/>
  <c r="CC1712" i="15"/>
  <c r="CB1712" i="15"/>
  <c r="CA1712" i="15"/>
  <c r="CO1711" i="15"/>
  <c r="CN1711" i="15"/>
  <c r="CM1711" i="15"/>
  <c r="CL1711" i="15"/>
  <c r="CJ1711" i="15"/>
  <c r="CI1711" i="15"/>
  <c r="CG1711" i="15"/>
  <c r="CH1711" i="15" s="1"/>
  <c r="CF1711" i="15"/>
  <c r="CD1711" i="15"/>
  <c r="CC1711" i="15"/>
  <c r="CB1711" i="15"/>
  <c r="CA1711" i="15"/>
  <c r="CM1710" i="15"/>
  <c r="CO1710" i="15" s="1"/>
  <c r="CL1710" i="15"/>
  <c r="CN1710" i="15" s="1"/>
  <c r="CJ1710" i="15"/>
  <c r="CI1710" i="15"/>
  <c r="CG1710" i="15"/>
  <c r="CH1710" i="15" s="1"/>
  <c r="CF1710" i="15"/>
  <c r="CD1710" i="15"/>
  <c r="CC1710" i="15"/>
  <c r="CB1710" i="15"/>
  <c r="CA1710" i="15"/>
  <c r="CN1709" i="15"/>
  <c r="CM1709" i="15"/>
  <c r="CO1709" i="15" s="1"/>
  <c r="CL1709" i="15"/>
  <c r="CI1709" i="15"/>
  <c r="CJ1709" i="15" s="1"/>
  <c r="CG1709" i="15"/>
  <c r="CH1709" i="15" s="1"/>
  <c r="CF1709" i="15"/>
  <c r="CD1709" i="15"/>
  <c r="CC1709" i="15"/>
  <c r="CB1709" i="15"/>
  <c r="CA1709" i="15"/>
  <c r="CN1708" i="15"/>
  <c r="CM1708" i="15"/>
  <c r="CO1708" i="15" s="1"/>
  <c r="CL1708" i="15"/>
  <c r="CI1708" i="15"/>
  <c r="CJ1708" i="15" s="1"/>
  <c r="CH1708" i="15"/>
  <c r="CG1708" i="15"/>
  <c r="CF1708" i="15"/>
  <c r="CD1708" i="15"/>
  <c r="CC1708" i="15"/>
  <c r="CB1708" i="15"/>
  <c r="CA1708" i="15"/>
  <c r="CO1707" i="15"/>
  <c r="CM1707" i="15"/>
  <c r="CL1707" i="15"/>
  <c r="CN1707" i="15" s="1"/>
  <c r="CI1707" i="15"/>
  <c r="CJ1707" i="15" s="1"/>
  <c r="CG1707" i="15"/>
  <c r="CH1707" i="15" s="1"/>
  <c r="CF1707" i="15"/>
  <c r="CD1707" i="15"/>
  <c r="CC1707" i="15"/>
  <c r="CB1707" i="15"/>
  <c r="CA1707" i="15"/>
  <c r="CO1706" i="15"/>
  <c r="CM1706" i="15"/>
  <c r="CL1706" i="15"/>
  <c r="CN1706" i="15" s="1"/>
  <c r="CJ1706" i="15"/>
  <c r="CI1706" i="15"/>
  <c r="CH1706" i="15"/>
  <c r="CG1706" i="15"/>
  <c r="CF1706" i="15"/>
  <c r="CD1706" i="15"/>
  <c r="CC1706" i="15"/>
  <c r="CB1706" i="15"/>
  <c r="CA1706" i="15"/>
  <c r="CM1705" i="15"/>
  <c r="CO1705" i="15" s="1"/>
  <c r="CL1705" i="15"/>
  <c r="CN1705" i="15" s="1"/>
  <c r="CI1705" i="15"/>
  <c r="CJ1705" i="15" s="1"/>
  <c r="CH1705" i="15"/>
  <c r="CG1705" i="15"/>
  <c r="CF1705" i="15"/>
  <c r="CD1705" i="15"/>
  <c r="CC1705" i="15"/>
  <c r="CB1705" i="15"/>
  <c r="CA1705" i="15"/>
  <c r="CO1704" i="15"/>
  <c r="CN1704" i="15"/>
  <c r="CM1704" i="15"/>
  <c r="CL1704" i="15"/>
  <c r="CJ1704" i="15"/>
  <c r="CI1704" i="15"/>
  <c r="CH1704" i="15"/>
  <c r="CG1704" i="15"/>
  <c r="CF1704" i="15"/>
  <c r="CD1704" i="15"/>
  <c r="CC1704" i="15"/>
  <c r="CB1704" i="15"/>
  <c r="CA1704" i="15"/>
  <c r="CO1703" i="15"/>
  <c r="CN1703" i="15"/>
  <c r="CM1703" i="15"/>
  <c r="CL1703" i="15"/>
  <c r="CJ1703" i="15"/>
  <c r="CI1703" i="15"/>
  <c r="CG1703" i="15"/>
  <c r="CH1703" i="15" s="1"/>
  <c r="CF1703" i="15"/>
  <c r="CD1703" i="15"/>
  <c r="CC1703" i="15"/>
  <c r="CB1703" i="15"/>
  <c r="CA1703" i="15"/>
  <c r="CM1702" i="15"/>
  <c r="CO1702" i="15" s="1"/>
  <c r="CL1702" i="15"/>
  <c r="CN1702" i="15" s="1"/>
  <c r="CJ1702" i="15"/>
  <c r="CI1702" i="15"/>
  <c r="CG1702" i="15"/>
  <c r="CH1702" i="15" s="1"/>
  <c r="CF1702" i="15"/>
  <c r="CD1702" i="15"/>
  <c r="CC1702" i="15"/>
  <c r="CB1702" i="15"/>
  <c r="CA1702" i="15"/>
  <c r="CN1701" i="15"/>
  <c r="CM1701" i="15"/>
  <c r="CO1701" i="15" s="1"/>
  <c r="CL1701" i="15"/>
  <c r="CI1701" i="15"/>
  <c r="CJ1701" i="15" s="1"/>
  <c r="CG1701" i="15"/>
  <c r="CH1701" i="15" s="1"/>
  <c r="CF1701" i="15"/>
  <c r="CD1701" i="15"/>
  <c r="CC1701" i="15"/>
  <c r="CB1701" i="15"/>
  <c r="CA1701" i="15"/>
  <c r="CN1700" i="15"/>
  <c r="CM1700" i="15"/>
  <c r="CO1700" i="15" s="1"/>
  <c r="CL1700" i="15"/>
  <c r="CI1700" i="15"/>
  <c r="CJ1700" i="15" s="1"/>
  <c r="CH1700" i="15"/>
  <c r="CG1700" i="15"/>
  <c r="CF1700" i="15"/>
  <c r="CD1700" i="15"/>
  <c r="CC1700" i="15"/>
  <c r="CB1700" i="15"/>
  <c r="CA1700" i="15"/>
  <c r="CO1699" i="15"/>
  <c r="CM1699" i="15"/>
  <c r="CL1699" i="15"/>
  <c r="CN1699" i="15" s="1"/>
  <c r="CI1699" i="15"/>
  <c r="CJ1699" i="15" s="1"/>
  <c r="CG1699" i="15"/>
  <c r="CH1699" i="15" s="1"/>
  <c r="CF1699" i="15"/>
  <c r="CD1699" i="15"/>
  <c r="CC1699" i="15"/>
  <c r="CB1699" i="15"/>
  <c r="CA1699" i="15"/>
  <c r="CO1698" i="15"/>
  <c r="CM1698" i="15"/>
  <c r="CL1698" i="15"/>
  <c r="CN1698" i="15" s="1"/>
  <c r="CJ1698" i="15"/>
  <c r="CI1698" i="15"/>
  <c r="CH1698" i="15"/>
  <c r="CG1698" i="15"/>
  <c r="CF1698" i="15"/>
  <c r="CD1698" i="15"/>
  <c r="CC1698" i="15"/>
  <c r="CB1698" i="15"/>
  <c r="CA1698" i="15"/>
  <c r="CM1697" i="15"/>
  <c r="CO1697" i="15" s="1"/>
  <c r="CL1697" i="15"/>
  <c r="CN1697" i="15" s="1"/>
  <c r="CI1697" i="15"/>
  <c r="CJ1697" i="15" s="1"/>
  <c r="CH1697" i="15"/>
  <c r="CG1697" i="15"/>
  <c r="CF1697" i="15"/>
  <c r="CD1697" i="15"/>
  <c r="CC1697" i="15"/>
  <c r="CB1697" i="15"/>
  <c r="CA1697" i="15"/>
  <c r="CO1696" i="15"/>
  <c r="CN1696" i="15"/>
  <c r="CM1696" i="15"/>
  <c r="CL1696" i="15"/>
  <c r="CJ1696" i="15"/>
  <c r="CI1696" i="15"/>
  <c r="CH1696" i="15"/>
  <c r="CG1696" i="15"/>
  <c r="CF1696" i="15"/>
  <c r="CD1696" i="15"/>
  <c r="CC1696" i="15"/>
  <c r="CB1696" i="15"/>
  <c r="CA1696" i="15"/>
  <c r="CO1695" i="15"/>
  <c r="CN1695" i="15"/>
  <c r="CM1695" i="15"/>
  <c r="CL1695" i="15"/>
  <c r="CJ1695" i="15"/>
  <c r="CI1695" i="15"/>
  <c r="CG1695" i="15"/>
  <c r="CH1695" i="15" s="1"/>
  <c r="CF1695" i="15"/>
  <c r="CD1695" i="15"/>
  <c r="CC1695" i="15"/>
  <c r="CB1695" i="15"/>
  <c r="CA1695" i="15"/>
  <c r="CM1694" i="15"/>
  <c r="CO1694" i="15" s="1"/>
  <c r="CL1694" i="15"/>
  <c r="CN1694" i="15" s="1"/>
  <c r="CJ1694" i="15"/>
  <c r="CI1694" i="15"/>
  <c r="CG1694" i="15"/>
  <c r="CH1694" i="15" s="1"/>
  <c r="CF1694" i="15"/>
  <c r="CD1694" i="15"/>
  <c r="CC1694" i="15"/>
  <c r="CB1694" i="15"/>
  <c r="CA1694" i="15"/>
  <c r="CN1693" i="15"/>
  <c r="CM1693" i="15"/>
  <c r="CO1693" i="15" s="1"/>
  <c r="CL1693" i="15"/>
  <c r="CI1693" i="15"/>
  <c r="CJ1693" i="15" s="1"/>
  <c r="CG1693" i="15"/>
  <c r="CH1693" i="15" s="1"/>
  <c r="CF1693" i="15"/>
  <c r="CD1693" i="15"/>
  <c r="CC1693" i="15"/>
  <c r="CB1693" i="15"/>
  <c r="CA1693" i="15"/>
  <c r="CN1692" i="15"/>
  <c r="CM1692" i="15"/>
  <c r="CO1692" i="15" s="1"/>
  <c r="CL1692" i="15"/>
  <c r="CI1692" i="15"/>
  <c r="CJ1692" i="15" s="1"/>
  <c r="CH1692" i="15"/>
  <c r="CG1692" i="15"/>
  <c r="CF1692" i="15"/>
  <c r="CD1692" i="15"/>
  <c r="CC1692" i="15"/>
  <c r="CB1692" i="15"/>
  <c r="CA1692" i="15"/>
  <c r="CO1691" i="15"/>
  <c r="CM1691" i="15"/>
  <c r="CL1691" i="15"/>
  <c r="CN1691" i="15" s="1"/>
  <c r="CI1691" i="15"/>
  <c r="CJ1691" i="15" s="1"/>
  <c r="CG1691" i="15"/>
  <c r="CH1691" i="15" s="1"/>
  <c r="CF1691" i="15"/>
  <c r="CD1691" i="15"/>
  <c r="CC1691" i="15"/>
  <c r="CB1691" i="15"/>
  <c r="CA1691" i="15"/>
  <c r="CO1690" i="15"/>
  <c r="CM1690" i="15"/>
  <c r="CL1690" i="15"/>
  <c r="CN1690" i="15" s="1"/>
  <c r="CJ1690" i="15"/>
  <c r="CI1690" i="15"/>
  <c r="CH1690" i="15"/>
  <c r="CG1690" i="15"/>
  <c r="CF1690" i="15"/>
  <c r="CD1690" i="15"/>
  <c r="CC1690" i="15"/>
  <c r="CB1690" i="15"/>
  <c r="CA1690" i="15"/>
  <c r="CM1689" i="15"/>
  <c r="CO1689" i="15" s="1"/>
  <c r="CL1689" i="15"/>
  <c r="CN1689" i="15" s="1"/>
  <c r="CI1689" i="15"/>
  <c r="CJ1689" i="15" s="1"/>
  <c r="CH1689" i="15"/>
  <c r="CG1689" i="15"/>
  <c r="CF1689" i="15"/>
  <c r="CD1689" i="15"/>
  <c r="CC1689" i="15"/>
  <c r="CB1689" i="15"/>
  <c r="CA1689" i="15"/>
  <c r="CO1688" i="15"/>
  <c r="CN1688" i="15"/>
  <c r="CM1688" i="15"/>
  <c r="CL1688" i="15"/>
  <c r="CJ1688" i="15"/>
  <c r="CI1688" i="15"/>
  <c r="CH1688" i="15"/>
  <c r="CG1688" i="15"/>
  <c r="CF1688" i="15"/>
  <c r="CD1688" i="15"/>
  <c r="CC1688" i="15"/>
  <c r="CB1688" i="15"/>
  <c r="CA1688" i="15"/>
  <c r="CO1687" i="15"/>
  <c r="CN1687" i="15"/>
  <c r="CM1687" i="15"/>
  <c r="CL1687" i="15"/>
  <c r="CJ1687" i="15"/>
  <c r="CI1687" i="15"/>
  <c r="CG1687" i="15"/>
  <c r="CH1687" i="15" s="1"/>
  <c r="CF1687" i="15"/>
  <c r="CD1687" i="15"/>
  <c r="CC1687" i="15"/>
  <c r="CB1687" i="15"/>
  <c r="CA1687" i="15"/>
  <c r="CM1686" i="15"/>
  <c r="CO1686" i="15" s="1"/>
  <c r="CL1686" i="15"/>
  <c r="CN1686" i="15" s="1"/>
  <c r="CJ1686" i="15"/>
  <c r="CI1686" i="15"/>
  <c r="CG1686" i="15"/>
  <c r="CH1686" i="15" s="1"/>
  <c r="CF1686" i="15"/>
  <c r="CD1686" i="15"/>
  <c r="CC1686" i="15"/>
  <c r="CB1686" i="15"/>
  <c r="CA1686" i="15"/>
  <c r="CN1685" i="15"/>
  <c r="CM1685" i="15"/>
  <c r="CO1685" i="15" s="1"/>
  <c r="CL1685" i="15"/>
  <c r="CI1685" i="15"/>
  <c r="CJ1685" i="15" s="1"/>
  <c r="CG1685" i="15"/>
  <c r="CH1685" i="15" s="1"/>
  <c r="CF1685" i="15"/>
  <c r="CD1685" i="15"/>
  <c r="CC1685" i="15"/>
  <c r="CB1685" i="15"/>
  <c r="CA1685" i="15"/>
  <c r="CN1684" i="15"/>
  <c r="CM1684" i="15"/>
  <c r="CO1684" i="15" s="1"/>
  <c r="CL1684" i="15"/>
  <c r="CI1684" i="15"/>
  <c r="CJ1684" i="15" s="1"/>
  <c r="CH1684" i="15"/>
  <c r="CG1684" i="15"/>
  <c r="CF1684" i="15"/>
  <c r="CD1684" i="15"/>
  <c r="CC1684" i="15"/>
  <c r="CB1684" i="15"/>
  <c r="CA1684" i="15"/>
  <c r="CO1683" i="15"/>
  <c r="CM1683" i="15"/>
  <c r="CL1683" i="15"/>
  <c r="CN1683" i="15" s="1"/>
  <c r="CI1683" i="15"/>
  <c r="CJ1683" i="15" s="1"/>
  <c r="CG1683" i="15"/>
  <c r="CH1683" i="15" s="1"/>
  <c r="CF1683" i="15"/>
  <c r="CD1683" i="15"/>
  <c r="CC1683" i="15"/>
  <c r="CB1683" i="15"/>
  <c r="CA1683" i="15"/>
  <c r="CO1682" i="15"/>
  <c r="CM1682" i="15"/>
  <c r="CL1682" i="15"/>
  <c r="CN1682" i="15" s="1"/>
  <c r="CJ1682" i="15"/>
  <c r="CI1682" i="15"/>
  <c r="CH1682" i="15"/>
  <c r="CG1682" i="15"/>
  <c r="CF1682" i="15"/>
  <c r="CD1682" i="15"/>
  <c r="CC1682" i="15"/>
  <c r="CB1682" i="15"/>
  <c r="CA1682" i="15"/>
  <c r="CM1681" i="15"/>
  <c r="CO1681" i="15" s="1"/>
  <c r="CL1681" i="15"/>
  <c r="CN1681" i="15" s="1"/>
  <c r="CI1681" i="15"/>
  <c r="CJ1681" i="15" s="1"/>
  <c r="CH1681" i="15"/>
  <c r="CG1681" i="15"/>
  <c r="CF1681" i="15"/>
  <c r="CD1681" i="15"/>
  <c r="CC1681" i="15"/>
  <c r="CB1681" i="15"/>
  <c r="CA1681" i="15"/>
  <c r="CO1680" i="15"/>
  <c r="CN1680" i="15"/>
  <c r="CM1680" i="15"/>
  <c r="CL1680" i="15"/>
  <c r="CJ1680" i="15"/>
  <c r="CI1680" i="15"/>
  <c r="CH1680" i="15"/>
  <c r="CG1680" i="15"/>
  <c r="CF1680" i="15"/>
  <c r="CD1680" i="15"/>
  <c r="CC1680" i="15"/>
  <c r="CB1680" i="15"/>
  <c r="CA1680" i="15"/>
  <c r="CO1679" i="15"/>
  <c r="CN1679" i="15"/>
  <c r="CM1679" i="15"/>
  <c r="CL1679" i="15"/>
  <c r="CJ1679" i="15"/>
  <c r="CI1679" i="15"/>
  <c r="CG1679" i="15"/>
  <c r="CH1679" i="15" s="1"/>
  <c r="CF1679" i="15"/>
  <c r="CD1679" i="15"/>
  <c r="CC1679" i="15"/>
  <c r="CB1679" i="15"/>
  <c r="CA1679" i="15"/>
  <c r="CM1678" i="15"/>
  <c r="CO1678" i="15" s="1"/>
  <c r="CL1678" i="15"/>
  <c r="CN1678" i="15" s="1"/>
  <c r="CJ1678" i="15"/>
  <c r="CI1678" i="15"/>
  <c r="CG1678" i="15"/>
  <c r="CH1678" i="15" s="1"/>
  <c r="CF1678" i="15"/>
  <c r="CD1678" i="15"/>
  <c r="CC1678" i="15"/>
  <c r="CB1678" i="15"/>
  <c r="CA1678" i="15"/>
  <c r="CN1677" i="15"/>
  <c r="CM1677" i="15"/>
  <c r="CO1677" i="15" s="1"/>
  <c r="CL1677" i="15"/>
  <c r="CI1677" i="15"/>
  <c r="CJ1677" i="15" s="1"/>
  <c r="CG1677" i="15"/>
  <c r="CH1677" i="15" s="1"/>
  <c r="CF1677" i="15"/>
  <c r="CD1677" i="15"/>
  <c r="CC1677" i="15"/>
  <c r="CB1677" i="15"/>
  <c r="CA1677" i="15"/>
  <c r="CN1676" i="15"/>
  <c r="CM1676" i="15"/>
  <c r="CO1676" i="15" s="1"/>
  <c r="CL1676" i="15"/>
  <c r="CI1676" i="15"/>
  <c r="CJ1676" i="15" s="1"/>
  <c r="CH1676" i="15"/>
  <c r="CG1676" i="15"/>
  <c r="CF1676" i="15"/>
  <c r="CD1676" i="15"/>
  <c r="CC1676" i="15"/>
  <c r="CB1676" i="15"/>
  <c r="CA1676" i="15"/>
  <c r="CO1675" i="15"/>
  <c r="CM1675" i="15"/>
  <c r="CL1675" i="15"/>
  <c r="CN1675" i="15" s="1"/>
  <c r="CI1675" i="15"/>
  <c r="CJ1675" i="15" s="1"/>
  <c r="CG1675" i="15"/>
  <c r="CH1675" i="15" s="1"/>
  <c r="CF1675" i="15"/>
  <c r="CD1675" i="15"/>
  <c r="CC1675" i="15"/>
  <c r="CB1675" i="15"/>
  <c r="CA1675" i="15"/>
  <c r="CO1674" i="15"/>
  <c r="CM1674" i="15"/>
  <c r="CL1674" i="15"/>
  <c r="CN1674" i="15" s="1"/>
  <c r="CJ1674" i="15"/>
  <c r="CI1674" i="15"/>
  <c r="CH1674" i="15"/>
  <c r="CG1674" i="15"/>
  <c r="CF1674" i="15"/>
  <c r="CD1674" i="15"/>
  <c r="CC1674" i="15"/>
  <c r="CB1674" i="15"/>
  <c r="CA1674" i="15"/>
  <c r="CM1673" i="15"/>
  <c r="CO1673" i="15" s="1"/>
  <c r="CL1673" i="15"/>
  <c r="CN1673" i="15" s="1"/>
  <c r="CI1673" i="15"/>
  <c r="CJ1673" i="15" s="1"/>
  <c r="CH1673" i="15"/>
  <c r="CG1673" i="15"/>
  <c r="CF1673" i="15"/>
  <c r="CD1673" i="15"/>
  <c r="CC1673" i="15"/>
  <c r="CB1673" i="15"/>
  <c r="CA1673" i="15"/>
  <c r="CO1672" i="15"/>
  <c r="CN1672" i="15"/>
  <c r="CM1672" i="15"/>
  <c r="CL1672" i="15"/>
  <c r="CJ1672" i="15"/>
  <c r="CI1672" i="15"/>
  <c r="CH1672" i="15"/>
  <c r="CG1672" i="15"/>
  <c r="CF1672" i="15"/>
  <c r="CD1672" i="15"/>
  <c r="CC1672" i="15"/>
  <c r="CB1672" i="15"/>
  <c r="CA1672" i="15"/>
  <c r="CO1671" i="15"/>
  <c r="CN1671" i="15"/>
  <c r="CM1671" i="15"/>
  <c r="CL1671" i="15"/>
  <c r="CJ1671" i="15"/>
  <c r="CI1671" i="15"/>
  <c r="CG1671" i="15"/>
  <c r="CH1671" i="15" s="1"/>
  <c r="CF1671" i="15"/>
  <c r="CD1671" i="15"/>
  <c r="CC1671" i="15"/>
  <c r="CB1671" i="15"/>
  <c r="CA1671" i="15"/>
  <c r="CM1670" i="15"/>
  <c r="CO1670" i="15" s="1"/>
  <c r="CL1670" i="15"/>
  <c r="CN1670" i="15" s="1"/>
  <c r="CJ1670" i="15"/>
  <c r="CI1670" i="15"/>
  <c r="CG1670" i="15"/>
  <c r="CH1670" i="15" s="1"/>
  <c r="CF1670" i="15"/>
  <c r="CD1670" i="15"/>
  <c r="CC1670" i="15"/>
  <c r="CB1670" i="15"/>
  <c r="CA1670" i="15"/>
  <c r="CN1669" i="15"/>
  <c r="CM1669" i="15"/>
  <c r="CO1669" i="15" s="1"/>
  <c r="CL1669" i="15"/>
  <c r="CI1669" i="15"/>
  <c r="CJ1669" i="15" s="1"/>
  <c r="CG1669" i="15"/>
  <c r="CH1669" i="15" s="1"/>
  <c r="CF1669" i="15"/>
  <c r="CD1669" i="15"/>
  <c r="CC1669" i="15"/>
  <c r="CB1669" i="15"/>
  <c r="CA1669" i="15"/>
  <c r="CN1668" i="15"/>
  <c r="CM1668" i="15"/>
  <c r="CO1668" i="15" s="1"/>
  <c r="CL1668" i="15"/>
  <c r="CI1668" i="15"/>
  <c r="CJ1668" i="15" s="1"/>
  <c r="CH1668" i="15"/>
  <c r="CG1668" i="15"/>
  <c r="CF1668" i="15"/>
  <c r="CD1668" i="15"/>
  <c r="CC1668" i="15"/>
  <c r="CB1668" i="15"/>
  <c r="CA1668" i="15"/>
  <c r="CO1667" i="15"/>
  <c r="CM1667" i="15"/>
  <c r="CL1667" i="15"/>
  <c r="CN1667" i="15" s="1"/>
  <c r="CI1667" i="15"/>
  <c r="CJ1667" i="15" s="1"/>
  <c r="CG1667" i="15"/>
  <c r="CH1667" i="15" s="1"/>
  <c r="CF1667" i="15"/>
  <c r="CD1667" i="15"/>
  <c r="CC1667" i="15"/>
  <c r="CB1667" i="15"/>
  <c r="CA1667" i="15"/>
  <c r="CO1666" i="15"/>
  <c r="CM1666" i="15"/>
  <c r="CL1666" i="15"/>
  <c r="CN1666" i="15" s="1"/>
  <c r="CJ1666" i="15"/>
  <c r="CI1666" i="15"/>
  <c r="CH1666" i="15"/>
  <c r="CG1666" i="15"/>
  <c r="CF1666" i="15"/>
  <c r="CD1666" i="15"/>
  <c r="CC1666" i="15"/>
  <c r="CB1666" i="15"/>
  <c r="CA1666" i="15"/>
  <c r="CM1665" i="15"/>
  <c r="CO1665" i="15" s="1"/>
  <c r="CL1665" i="15"/>
  <c r="CN1665" i="15" s="1"/>
  <c r="CI1665" i="15"/>
  <c r="CJ1665" i="15" s="1"/>
  <c r="CH1665" i="15"/>
  <c r="CG1665" i="15"/>
  <c r="CF1665" i="15"/>
  <c r="CD1665" i="15"/>
  <c r="CC1665" i="15"/>
  <c r="CB1665" i="15"/>
  <c r="CA1665" i="15"/>
  <c r="CO1664" i="15"/>
  <c r="CN1664" i="15"/>
  <c r="CM1664" i="15"/>
  <c r="CL1664" i="15"/>
  <c r="CJ1664" i="15"/>
  <c r="CI1664" i="15"/>
  <c r="CH1664" i="15"/>
  <c r="CG1664" i="15"/>
  <c r="CF1664" i="15"/>
  <c r="CD1664" i="15"/>
  <c r="CC1664" i="15"/>
  <c r="CB1664" i="15"/>
  <c r="CA1664" i="15"/>
  <c r="CO1663" i="15"/>
  <c r="CN1663" i="15"/>
  <c r="CM1663" i="15"/>
  <c r="CL1663" i="15"/>
  <c r="CJ1663" i="15"/>
  <c r="CI1663" i="15"/>
  <c r="CG1663" i="15"/>
  <c r="CH1663" i="15" s="1"/>
  <c r="CF1663" i="15"/>
  <c r="CD1663" i="15"/>
  <c r="CC1663" i="15"/>
  <c r="CB1663" i="15"/>
  <c r="CA1663" i="15"/>
  <c r="CM1662" i="15"/>
  <c r="CO1662" i="15" s="1"/>
  <c r="CL1662" i="15"/>
  <c r="CN1662" i="15" s="1"/>
  <c r="CJ1662" i="15"/>
  <c r="CI1662" i="15"/>
  <c r="CG1662" i="15"/>
  <c r="CH1662" i="15" s="1"/>
  <c r="CF1662" i="15"/>
  <c r="CD1662" i="15"/>
  <c r="CC1662" i="15"/>
  <c r="CB1662" i="15"/>
  <c r="CA1662" i="15"/>
  <c r="CN1661" i="15"/>
  <c r="CM1661" i="15"/>
  <c r="CO1661" i="15" s="1"/>
  <c r="CL1661" i="15"/>
  <c r="CI1661" i="15"/>
  <c r="CJ1661" i="15" s="1"/>
  <c r="CG1661" i="15"/>
  <c r="CH1661" i="15" s="1"/>
  <c r="CF1661" i="15"/>
  <c r="CD1661" i="15"/>
  <c r="CC1661" i="15"/>
  <c r="CB1661" i="15"/>
  <c r="CA1661" i="15"/>
  <c r="CN1660" i="15"/>
  <c r="CM1660" i="15"/>
  <c r="CO1660" i="15" s="1"/>
  <c r="CL1660" i="15"/>
  <c r="CI1660" i="15"/>
  <c r="CJ1660" i="15" s="1"/>
  <c r="CH1660" i="15"/>
  <c r="CG1660" i="15"/>
  <c r="CF1660" i="15"/>
  <c r="CD1660" i="15"/>
  <c r="CC1660" i="15"/>
  <c r="CB1660" i="15"/>
  <c r="CA1660" i="15"/>
  <c r="CO1659" i="15"/>
  <c r="CM1659" i="15"/>
  <c r="CL1659" i="15"/>
  <c r="CN1659" i="15" s="1"/>
  <c r="CI1659" i="15"/>
  <c r="CJ1659" i="15" s="1"/>
  <c r="CG1659" i="15"/>
  <c r="CH1659" i="15" s="1"/>
  <c r="CF1659" i="15"/>
  <c r="CD1659" i="15"/>
  <c r="CC1659" i="15"/>
  <c r="CB1659" i="15"/>
  <c r="CA1659" i="15"/>
  <c r="CO1658" i="15"/>
  <c r="CM1658" i="15"/>
  <c r="CL1658" i="15"/>
  <c r="CN1658" i="15" s="1"/>
  <c r="CJ1658" i="15"/>
  <c r="CI1658" i="15"/>
  <c r="CH1658" i="15"/>
  <c r="CG1658" i="15"/>
  <c r="CF1658" i="15"/>
  <c r="CD1658" i="15"/>
  <c r="CC1658" i="15"/>
  <c r="CB1658" i="15"/>
  <c r="CA1658" i="15"/>
  <c r="CM1657" i="15"/>
  <c r="CO1657" i="15" s="1"/>
  <c r="CL1657" i="15"/>
  <c r="CN1657" i="15" s="1"/>
  <c r="CI1657" i="15"/>
  <c r="CJ1657" i="15" s="1"/>
  <c r="CH1657" i="15"/>
  <c r="CG1657" i="15"/>
  <c r="CF1657" i="15"/>
  <c r="CD1657" i="15"/>
  <c r="CC1657" i="15"/>
  <c r="CB1657" i="15"/>
  <c r="CA1657" i="15"/>
  <c r="CO1656" i="15"/>
  <c r="CN1656" i="15"/>
  <c r="CM1656" i="15"/>
  <c r="CL1656" i="15"/>
  <c r="CJ1656" i="15"/>
  <c r="CI1656" i="15"/>
  <c r="CH1656" i="15"/>
  <c r="CG1656" i="15"/>
  <c r="CF1656" i="15"/>
  <c r="CD1656" i="15"/>
  <c r="CC1656" i="15"/>
  <c r="CB1656" i="15"/>
  <c r="CA1656" i="15"/>
  <c r="CO1655" i="15"/>
  <c r="CN1655" i="15"/>
  <c r="CM1655" i="15"/>
  <c r="CL1655" i="15"/>
  <c r="CJ1655" i="15"/>
  <c r="CI1655" i="15"/>
  <c r="CG1655" i="15"/>
  <c r="CH1655" i="15" s="1"/>
  <c r="CF1655" i="15"/>
  <c r="CD1655" i="15"/>
  <c r="CC1655" i="15"/>
  <c r="CB1655" i="15"/>
  <c r="CA1655" i="15"/>
  <c r="CM1654" i="15"/>
  <c r="CO1654" i="15" s="1"/>
  <c r="CL1654" i="15"/>
  <c r="CN1654" i="15" s="1"/>
  <c r="CJ1654" i="15"/>
  <c r="CI1654" i="15"/>
  <c r="CG1654" i="15"/>
  <c r="CH1654" i="15" s="1"/>
  <c r="CF1654" i="15"/>
  <c r="CD1654" i="15"/>
  <c r="CC1654" i="15"/>
  <c r="CB1654" i="15"/>
  <c r="CA1654" i="15"/>
  <c r="CN1653" i="15"/>
  <c r="CM1653" i="15"/>
  <c r="CO1653" i="15" s="1"/>
  <c r="CL1653" i="15"/>
  <c r="CI1653" i="15"/>
  <c r="CJ1653" i="15" s="1"/>
  <c r="CG1653" i="15"/>
  <c r="CH1653" i="15" s="1"/>
  <c r="CF1653" i="15"/>
  <c r="CD1653" i="15"/>
  <c r="CC1653" i="15"/>
  <c r="CB1653" i="15"/>
  <c r="CA1653" i="15"/>
  <c r="CN1652" i="15"/>
  <c r="CM1652" i="15"/>
  <c r="CO1652" i="15" s="1"/>
  <c r="CL1652" i="15"/>
  <c r="CI1652" i="15"/>
  <c r="CJ1652" i="15" s="1"/>
  <c r="CH1652" i="15"/>
  <c r="CG1652" i="15"/>
  <c r="CF1652" i="15"/>
  <c r="CD1652" i="15"/>
  <c r="CC1652" i="15"/>
  <c r="CB1652" i="15"/>
  <c r="CA1652" i="15"/>
  <c r="CO1651" i="15"/>
  <c r="CM1651" i="15"/>
  <c r="CL1651" i="15"/>
  <c r="CN1651" i="15" s="1"/>
  <c r="CI1651" i="15"/>
  <c r="CJ1651" i="15" s="1"/>
  <c r="CG1651" i="15"/>
  <c r="CH1651" i="15" s="1"/>
  <c r="CF1651" i="15"/>
  <c r="CD1651" i="15"/>
  <c r="CC1651" i="15"/>
  <c r="CB1651" i="15"/>
  <c r="CA1651" i="15"/>
  <c r="CO1650" i="15"/>
  <c r="CM1650" i="15"/>
  <c r="CL1650" i="15"/>
  <c r="CN1650" i="15" s="1"/>
  <c r="CJ1650" i="15"/>
  <c r="CI1650" i="15"/>
  <c r="CH1650" i="15"/>
  <c r="CG1650" i="15"/>
  <c r="CF1650" i="15"/>
  <c r="CD1650" i="15"/>
  <c r="CC1650" i="15"/>
  <c r="CB1650" i="15"/>
  <c r="CA1650" i="15"/>
  <c r="CM1649" i="15"/>
  <c r="CO1649" i="15" s="1"/>
  <c r="CL1649" i="15"/>
  <c r="CN1649" i="15" s="1"/>
  <c r="CI1649" i="15"/>
  <c r="CJ1649" i="15" s="1"/>
  <c r="CH1649" i="15"/>
  <c r="CG1649" i="15"/>
  <c r="CF1649" i="15"/>
  <c r="CD1649" i="15"/>
  <c r="CC1649" i="15"/>
  <c r="CB1649" i="15"/>
  <c r="CA1649" i="15"/>
  <c r="CO1648" i="15"/>
  <c r="CN1648" i="15"/>
  <c r="CM1648" i="15"/>
  <c r="CL1648" i="15"/>
  <c r="CJ1648" i="15"/>
  <c r="CI1648" i="15"/>
  <c r="CH1648" i="15"/>
  <c r="CG1648" i="15"/>
  <c r="CF1648" i="15"/>
  <c r="CD1648" i="15"/>
  <c r="CC1648" i="15"/>
  <c r="CB1648" i="15"/>
  <c r="CA1648" i="15"/>
  <c r="CO1647" i="15"/>
  <c r="CN1647" i="15"/>
  <c r="CM1647" i="15"/>
  <c r="CL1647" i="15"/>
  <c r="CJ1647" i="15"/>
  <c r="CI1647" i="15"/>
  <c r="CG1647" i="15"/>
  <c r="CH1647" i="15" s="1"/>
  <c r="CF1647" i="15"/>
  <c r="CD1647" i="15"/>
  <c r="CC1647" i="15"/>
  <c r="CB1647" i="15"/>
  <c r="CA1647" i="15"/>
  <c r="CM1646" i="15"/>
  <c r="CO1646" i="15" s="1"/>
  <c r="CL1646" i="15"/>
  <c r="CN1646" i="15" s="1"/>
  <c r="CJ1646" i="15"/>
  <c r="CI1646" i="15"/>
  <c r="CG1646" i="15"/>
  <c r="CH1646" i="15" s="1"/>
  <c r="CF1646" i="15"/>
  <c r="CD1646" i="15"/>
  <c r="CC1646" i="15"/>
  <c r="CB1646" i="15"/>
  <c r="CA1646" i="15"/>
  <c r="CN1645" i="15"/>
  <c r="CM1645" i="15"/>
  <c r="CO1645" i="15" s="1"/>
  <c r="CL1645" i="15"/>
  <c r="CI1645" i="15"/>
  <c r="CJ1645" i="15" s="1"/>
  <c r="CG1645" i="15"/>
  <c r="CH1645" i="15" s="1"/>
  <c r="CF1645" i="15"/>
  <c r="CD1645" i="15"/>
  <c r="CC1645" i="15"/>
  <c r="CB1645" i="15"/>
  <c r="CA1645" i="15"/>
  <c r="CN1644" i="15"/>
  <c r="CM1644" i="15"/>
  <c r="CO1644" i="15" s="1"/>
  <c r="CL1644" i="15"/>
  <c r="CI1644" i="15"/>
  <c r="CJ1644" i="15" s="1"/>
  <c r="CH1644" i="15"/>
  <c r="CG1644" i="15"/>
  <c r="CF1644" i="15"/>
  <c r="CD1644" i="15"/>
  <c r="CC1644" i="15"/>
  <c r="CB1644" i="15"/>
  <c r="CA1644" i="15"/>
  <c r="CO1643" i="15"/>
  <c r="CM1643" i="15"/>
  <c r="CL1643" i="15"/>
  <c r="CN1643" i="15" s="1"/>
  <c r="CI1643" i="15"/>
  <c r="CJ1643" i="15" s="1"/>
  <c r="CG1643" i="15"/>
  <c r="CH1643" i="15" s="1"/>
  <c r="CF1643" i="15"/>
  <c r="CD1643" i="15"/>
  <c r="CC1643" i="15"/>
  <c r="CB1643" i="15"/>
  <c r="CA1643" i="15"/>
  <c r="CO1642" i="15"/>
  <c r="CM1642" i="15"/>
  <c r="CL1642" i="15"/>
  <c r="CN1642" i="15" s="1"/>
  <c r="CJ1642" i="15"/>
  <c r="CI1642" i="15"/>
  <c r="CH1642" i="15"/>
  <c r="CG1642" i="15"/>
  <c r="CF1642" i="15"/>
  <c r="CD1642" i="15"/>
  <c r="CC1642" i="15"/>
  <c r="CB1642" i="15"/>
  <c r="CA1642" i="15"/>
  <c r="CM1641" i="15"/>
  <c r="CO1641" i="15" s="1"/>
  <c r="CL1641" i="15"/>
  <c r="CN1641" i="15" s="1"/>
  <c r="CI1641" i="15"/>
  <c r="CJ1641" i="15" s="1"/>
  <c r="CH1641" i="15"/>
  <c r="CG1641" i="15"/>
  <c r="CF1641" i="15"/>
  <c r="CD1641" i="15"/>
  <c r="CC1641" i="15"/>
  <c r="CB1641" i="15"/>
  <c r="CA1641" i="15"/>
  <c r="CO1640" i="15"/>
  <c r="CN1640" i="15"/>
  <c r="CM1640" i="15"/>
  <c r="CL1640" i="15"/>
  <c r="CJ1640" i="15"/>
  <c r="CI1640" i="15"/>
  <c r="CH1640" i="15"/>
  <c r="CG1640" i="15"/>
  <c r="CF1640" i="15"/>
  <c r="CD1640" i="15"/>
  <c r="CC1640" i="15"/>
  <c r="CB1640" i="15"/>
  <c r="CA1640" i="15"/>
  <c r="CO1639" i="15"/>
  <c r="CN1639" i="15"/>
  <c r="CM1639" i="15"/>
  <c r="CL1639" i="15"/>
  <c r="CJ1639" i="15"/>
  <c r="CI1639" i="15"/>
  <c r="CG1639" i="15"/>
  <c r="CH1639" i="15" s="1"/>
  <c r="CF1639" i="15"/>
  <c r="CD1639" i="15"/>
  <c r="CC1639" i="15"/>
  <c r="CB1639" i="15"/>
  <c r="CA1639" i="15"/>
  <c r="CM1638" i="15"/>
  <c r="CO1638" i="15" s="1"/>
  <c r="CL1638" i="15"/>
  <c r="CN1638" i="15" s="1"/>
  <c r="CJ1638" i="15"/>
  <c r="CI1638" i="15"/>
  <c r="CG1638" i="15"/>
  <c r="CH1638" i="15" s="1"/>
  <c r="CF1638" i="15"/>
  <c r="CD1638" i="15"/>
  <c r="CC1638" i="15"/>
  <c r="CB1638" i="15"/>
  <c r="CA1638" i="15"/>
  <c r="CN1637" i="15"/>
  <c r="CM1637" i="15"/>
  <c r="CO1637" i="15" s="1"/>
  <c r="CL1637" i="15"/>
  <c r="CI1637" i="15"/>
  <c r="CJ1637" i="15" s="1"/>
  <c r="CG1637" i="15"/>
  <c r="CH1637" i="15" s="1"/>
  <c r="CF1637" i="15"/>
  <c r="CD1637" i="15"/>
  <c r="CC1637" i="15"/>
  <c r="CB1637" i="15"/>
  <c r="CA1637" i="15"/>
  <c r="CN1636" i="15"/>
  <c r="CM1636" i="15"/>
  <c r="CO1636" i="15" s="1"/>
  <c r="CL1636" i="15"/>
  <c r="CI1636" i="15"/>
  <c r="CJ1636" i="15" s="1"/>
  <c r="CH1636" i="15"/>
  <c r="CG1636" i="15"/>
  <c r="CF1636" i="15"/>
  <c r="CD1636" i="15"/>
  <c r="CC1636" i="15"/>
  <c r="CB1636" i="15"/>
  <c r="CA1636" i="15"/>
  <c r="CO1635" i="15"/>
  <c r="CM1635" i="15"/>
  <c r="CL1635" i="15"/>
  <c r="CN1635" i="15" s="1"/>
  <c r="CI1635" i="15"/>
  <c r="CJ1635" i="15" s="1"/>
  <c r="CG1635" i="15"/>
  <c r="CH1635" i="15" s="1"/>
  <c r="CF1635" i="15"/>
  <c r="CD1635" i="15"/>
  <c r="CC1635" i="15"/>
  <c r="CB1635" i="15"/>
  <c r="CA1635" i="15"/>
  <c r="CO1634" i="15"/>
  <c r="CM1634" i="15"/>
  <c r="CL1634" i="15"/>
  <c r="CN1634" i="15" s="1"/>
  <c r="CJ1634" i="15"/>
  <c r="CI1634" i="15"/>
  <c r="CH1634" i="15"/>
  <c r="CG1634" i="15"/>
  <c r="CF1634" i="15"/>
  <c r="CD1634" i="15"/>
  <c r="CC1634" i="15"/>
  <c r="CB1634" i="15"/>
  <c r="CA1634" i="15"/>
  <c r="CM1633" i="15"/>
  <c r="CO1633" i="15" s="1"/>
  <c r="CL1633" i="15"/>
  <c r="CN1633" i="15" s="1"/>
  <c r="CI1633" i="15"/>
  <c r="CJ1633" i="15" s="1"/>
  <c r="CH1633" i="15"/>
  <c r="CG1633" i="15"/>
  <c r="CF1633" i="15"/>
  <c r="CD1633" i="15"/>
  <c r="CC1633" i="15"/>
  <c r="CB1633" i="15"/>
  <c r="CA1633" i="15"/>
  <c r="CO1632" i="15"/>
  <c r="CN1632" i="15"/>
  <c r="CM1632" i="15"/>
  <c r="CL1632" i="15"/>
  <c r="CJ1632" i="15"/>
  <c r="CI1632" i="15"/>
  <c r="CH1632" i="15"/>
  <c r="CG1632" i="15"/>
  <c r="CF1632" i="15"/>
  <c r="CD1632" i="15"/>
  <c r="CC1632" i="15"/>
  <c r="CB1632" i="15"/>
  <c r="CA1632" i="15"/>
  <c r="CO1631" i="15"/>
  <c r="CN1631" i="15"/>
  <c r="CM1631" i="15"/>
  <c r="CL1631" i="15"/>
  <c r="CJ1631" i="15"/>
  <c r="CI1631" i="15"/>
  <c r="CG1631" i="15"/>
  <c r="CH1631" i="15" s="1"/>
  <c r="CF1631" i="15"/>
  <c r="CD1631" i="15"/>
  <c r="CC1631" i="15"/>
  <c r="CB1631" i="15"/>
  <c r="CA1631" i="15"/>
  <c r="CM1630" i="15"/>
  <c r="CO1630" i="15" s="1"/>
  <c r="CL1630" i="15"/>
  <c r="CN1630" i="15" s="1"/>
  <c r="CJ1630" i="15"/>
  <c r="CI1630" i="15"/>
  <c r="CG1630" i="15"/>
  <c r="CH1630" i="15" s="1"/>
  <c r="CF1630" i="15"/>
  <c r="CD1630" i="15"/>
  <c r="CC1630" i="15"/>
  <c r="CB1630" i="15"/>
  <c r="CA1630" i="15"/>
  <c r="CN1629" i="15"/>
  <c r="CM1629" i="15"/>
  <c r="CO1629" i="15" s="1"/>
  <c r="CL1629" i="15"/>
  <c r="CI1629" i="15"/>
  <c r="CJ1629" i="15" s="1"/>
  <c r="CG1629" i="15"/>
  <c r="CH1629" i="15" s="1"/>
  <c r="CF1629" i="15"/>
  <c r="CD1629" i="15"/>
  <c r="CC1629" i="15"/>
  <c r="CB1629" i="15"/>
  <c r="CA1629" i="15"/>
  <c r="CN1628" i="15"/>
  <c r="CM1628" i="15"/>
  <c r="CO1628" i="15" s="1"/>
  <c r="CL1628" i="15"/>
  <c r="CI1628" i="15"/>
  <c r="CJ1628" i="15" s="1"/>
  <c r="CH1628" i="15"/>
  <c r="CG1628" i="15"/>
  <c r="CF1628" i="15"/>
  <c r="CD1628" i="15"/>
  <c r="CC1628" i="15"/>
  <c r="CB1628" i="15"/>
  <c r="CA1628" i="15"/>
  <c r="CO1627" i="15"/>
  <c r="CM1627" i="15"/>
  <c r="CL1627" i="15"/>
  <c r="CN1627" i="15" s="1"/>
  <c r="CI1627" i="15"/>
  <c r="CJ1627" i="15" s="1"/>
  <c r="CG1627" i="15"/>
  <c r="CH1627" i="15" s="1"/>
  <c r="CF1627" i="15"/>
  <c r="CD1627" i="15"/>
  <c r="CC1627" i="15"/>
  <c r="CB1627" i="15"/>
  <c r="CA1627" i="15"/>
  <c r="CO1626" i="15"/>
  <c r="CM1626" i="15"/>
  <c r="CL1626" i="15"/>
  <c r="CN1626" i="15" s="1"/>
  <c r="CJ1626" i="15"/>
  <c r="CI1626" i="15"/>
  <c r="CH1626" i="15"/>
  <c r="CG1626" i="15"/>
  <c r="CF1626" i="15"/>
  <c r="CD1626" i="15"/>
  <c r="CC1626" i="15"/>
  <c r="CB1626" i="15"/>
  <c r="CA1626" i="15"/>
  <c r="CM1625" i="15"/>
  <c r="CO1625" i="15" s="1"/>
  <c r="CL1625" i="15"/>
  <c r="CN1625" i="15" s="1"/>
  <c r="CI1625" i="15"/>
  <c r="CJ1625" i="15" s="1"/>
  <c r="CH1625" i="15"/>
  <c r="CG1625" i="15"/>
  <c r="CF1625" i="15"/>
  <c r="CD1625" i="15"/>
  <c r="CC1625" i="15"/>
  <c r="CB1625" i="15"/>
  <c r="CA1625" i="15"/>
  <c r="CO1624" i="15"/>
  <c r="CN1624" i="15"/>
  <c r="CM1624" i="15"/>
  <c r="CL1624" i="15"/>
  <c r="CJ1624" i="15"/>
  <c r="CI1624" i="15"/>
  <c r="CH1624" i="15"/>
  <c r="CG1624" i="15"/>
  <c r="CF1624" i="15"/>
  <c r="CD1624" i="15"/>
  <c r="CC1624" i="15"/>
  <c r="CB1624" i="15"/>
  <c r="CA1624" i="15"/>
  <c r="CO1623" i="15"/>
  <c r="CN1623" i="15"/>
  <c r="CM1623" i="15"/>
  <c r="CL1623" i="15"/>
  <c r="CJ1623" i="15"/>
  <c r="CI1623" i="15"/>
  <c r="CG1623" i="15"/>
  <c r="CH1623" i="15" s="1"/>
  <c r="CF1623" i="15"/>
  <c r="CD1623" i="15"/>
  <c r="CC1623" i="15"/>
  <c r="CB1623" i="15"/>
  <c r="CA1623" i="15"/>
  <c r="CM1622" i="15"/>
  <c r="CO1622" i="15" s="1"/>
  <c r="CL1622" i="15"/>
  <c r="CN1622" i="15" s="1"/>
  <c r="CJ1622" i="15"/>
  <c r="CI1622" i="15"/>
  <c r="CG1622" i="15"/>
  <c r="CH1622" i="15" s="1"/>
  <c r="CF1622" i="15"/>
  <c r="CD1622" i="15"/>
  <c r="CC1622" i="15"/>
  <c r="CB1622" i="15"/>
  <c r="CA1622" i="15"/>
  <c r="CN1621" i="15"/>
  <c r="CM1621" i="15"/>
  <c r="CO1621" i="15" s="1"/>
  <c r="CL1621" i="15"/>
  <c r="CI1621" i="15"/>
  <c r="CJ1621" i="15" s="1"/>
  <c r="CG1621" i="15"/>
  <c r="CH1621" i="15" s="1"/>
  <c r="CF1621" i="15"/>
  <c r="CD1621" i="15"/>
  <c r="CC1621" i="15"/>
  <c r="CB1621" i="15"/>
  <c r="CA1621" i="15"/>
  <c r="CN1620" i="15"/>
  <c r="CM1620" i="15"/>
  <c r="CO1620" i="15" s="1"/>
  <c r="CL1620" i="15"/>
  <c r="CI1620" i="15"/>
  <c r="CJ1620" i="15" s="1"/>
  <c r="CH1620" i="15"/>
  <c r="CG1620" i="15"/>
  <c r="CF1620" i="15"/>
  <c r="CD1620" i="15"/>
  <c r="CC1620" i="15"/>
  <c r="CB1620" i="15"/>
  <c r="CA1620" i="15"/>
  <c r="CO1619" i="15"/>
  <c r="CM1619" i="15"/>
  <c r="CL1619" i="15"/>
  <c r="CN1619" i="15" s="1"/>
  <c r="CI1619" i="15"/>
  <c r="CJ1619" i="15" s="1"/>
  <c r="CG1619" i="15"/>
  <c r="CH1619" i="15" s="1"/>
  <c r="CF1619" i="15"/>
  <c r="CD1619" i="15"/>
  <c r="CC1619" i="15"/>
  <c r="CB1619" i="15"/>
  <c r="CA1619" i="15"/>
  <c r="CO1618" i="15"/>
  <c r="CM1618" i="15"/>
  <c r="CL1618" i="15"/>
  <c r="CN1618" i="15" s="1"/>
  <c r="CJ1618" i="15"/>
  <c r="CI1618" i="15"/>
  <c r="CH1618" i="15"/>
  <c r="CG1618" i="15"/>
  <c r="CF1618" i="15"/>
  <c r="CD1618" i="15"/>
  <c r="CC1618" i="15"/>
  <c r="CB1618" i="15"/>
  <c r="CA1618" i="15"/>
  <c r="CM1617" i="15"/>
  <c r="CO1617" i="15" s="1"/>
  <c r="CL1617" i="15"/>
  <c r="CN1617" i="15" s="1"/>
  <c r="CI1617" i="15"/>
  <c r="CJ1617" i="15" s="1"/>
  <c r="CH1617" i="15"/>
  <c r="CG1617" i="15"/>
  <c r="CF1617" i="15"/>
  <c r="CD1617" i="15"/>
  <c r="CC1617" i="15"/>
  <c r="CB1617" i="15"/>
  <c r="CA1617" i="15"/>
  <c r="CO1616" i="15"/>
  <c r="CN1616" i="15"/>
  <c r="CM1616" i="15"/>
  <c r="CL1616" i="15"/>
  <c r="CJ1616" i="15"/>
  <c r="CI1616" i="15"/>
  <c r="CH1616" i="15"/>
  <c r="CG1616" i="15"/>
  <c r="CF1616" i="15"/>
  <c r="CD1616" i="15"/>
  <c r="CC1616" i="15"/>
  <c r="CB1616" i="15"/>
  <c r="CA1616" i="15"/>
  <c r="CO1615" i="15"/>
  <c r="CN1615" i="15"/>
  <c r="CM1615" i="15"/>
  <c r="CL1615" i="15"/>
  <c r="CJ1615" i="15"/>
  <c r="CI1615" i="15"/>
  <c r="CG1615" i="15"/>
  <c r="CH1615" i="15" s="1"/>
  <c r="CF1615" i="15"/>
  <c r="CD1615" i="15"/>
  <c r="CC1615" i="15"/>
  <c r="CB1615" i="15"/>
  <c r="CA1615" i="15"/>
  <c r="CM1614" i="15"/>
  <c r="CO1614" i="15" s="1"/>
  <c r="CL1614" i="15"/>
  <c r="CN1614" i="15" s="1"/>
  <c r="CJ1614" i="15"/>
  <c r="CI1614" i="15"/>
  <c r="CG1614" i="15"/>
  <c r="CH1614" i="15" s="1"/>
  <c r="CF1614" i="15"/>
  <c r="CD1614" i="15"/>
  <c r="CC1614" i="15"/>
  <c r="CB1614" i="15"/>
  <c r="CA1614" i="15"/>
  <c r="CN1613" i="15"/>
  <c r="CM1613" i="15"/>
  <c r="CO1613" i="15" s="1"/>
  <c r="CL1613" i="15"/>
  <c r="CI1613" i="15"/>
  <c r="CJ1613" i="15" s="1"/>
  <c r="CG1613" i="15"/>
  <c r="CH1613" i="15" s="1"/>
  <c r="CF1613" i="15"/>
  <c r="CD1613" i="15"/>
  <c r="CC1613" i="15"/>
  <c r="CB1613" i="15"/>
  <c r="CA1613" i="15"/>
  <c r="CN1612" i="15"/>
  <c r="CM1612" i="15"/>
  <c r="CO1612" i="15" s="1"/>
  <c r="CL1612" i="15"/>
  <c r="CI1612" i="15"/>
  <c r="CJ1612" i="15" s="1"/>
  <c r="CH1612" i="15"/>
  <c r="CG1612" i="15"/>
  <c r="CF1612" i="15"/>
  <c r="CD1612" i="15"/>
  <c r="CC1612" i="15"/>
  <c r="CB1612" i="15"/>
  <c r="CA1612" i="15"/>
  <c r="CO1611" i="15"/>
  <c r="CM1611" i="15"/>
  <c r="CL1611" i="15"/>
  <c r="CN1611" i="15" s="1"/>
  <c r="CI1611" i="15"/>
  <c r="CJ1611" i="15" s="1"/>
  <c r="CG1611" i="15"/>
  <c r="CH1611" i="15" s="1"/>
  <c r="CF1611" i="15"/>
  <c r="CD1611" i="15"/>
  <c r="CC1611" i="15"/>
  <c r="CB1611" i="15"/>
  <c r="CA1611" i="15"/>
  <c r="CO1610" i="15"/>
  <c r="CM1610" i="15"/>
  <c r="CL1610" i="15"/>
  <c r="CN1610" i="15" s="1"/>
  <c r="CJ1610" i="15"/>
  <c r="CI1610" i="15"/>
  <c r="CH1610" i="15"/>
  <c r="CG1610" i="15"/>
  <c r="CF1610" i="15"/>
  <c r="CD1610" i="15"/>
  <c r="CC1610" i="15"/>
  <c r="CB1610" i="15"/>
  <c r="CA1610" i="15"/>
  <c r="CM1609" i="15"/>
  <c r="CO1609" i="15" s="1"/>
  <c r="CL1609" i="15"/>
  <c r="CN1609" i="15" s="1"/>
  <c r="CI1609" i="15"/>
  <c r="CJ1609" i="15" s="1"/>
  <c r="CH1609" i="15"/>
  <c r="CG1609" i="15"/>
  <c r="CF1609" i="15"/>
  <c r="CD1609" i="15"/>
  <c r="CC1609" i="15"/>
  <c r="CB1609" i="15"/>
  <c r="CA1609" i="15"/>
  <c r="CO1608" i="15"/>
  <c r="CN1608" i="15"/>
  <c r="CM1608" i="15"/>
  <c r="CL1608" i="15"/>
  <c r="CJ1608" i="15"/>
  <c r="CI1608" i="15"/>
  <c r="CH1608" i="15"/>
  <c r="CG1608" i="15"/>
  <c r="CF1608" i="15"/>
  <c r="CD1608" i="15"/>
  <c r="CC1608" i="15"/>
  <c r="CB1608" i="15"/>
  <c r="CA1608" i="15"/>
  <c r="CO1607" i="15"/>
  <c r="CN1607" i="15"/>
  <c r="CM1607" i="15"/>
  <c r="CL1607" i="15"/>
  <c r="CJ1607" i="15"/>
  <c r="CI1607" i="15"/>
  <c r="CG1607" i="15"/>
  <c r="CH1607" i="15" s="1"/>
  <c r="CF1607" i="15"/>
  <c r="CD1607" i="15"/>
  <c r="CC1607" i="15"/>
  <c r="CB1607" i="15"/>
  <c r="CA1607" i="15"/>
  <c r="CM1606" i="15"/>
  <c r="CO1606" i="15" s="1"/>
  <c r="CL1606" i="15"/>
  <c r="CN1606" i="15" s="1"/>
  <c r="CJ1606" i="15"/>
  <c r="CI1606" i="15"/>
  <c r="CG1606" i="15"/>
  <c r="CH1606" i="15" s="1"/>
  <c r="CF1606" i="15"/>
  <c r="CD1606" i="15"/>
  <c r="CC1606" i="15"/>
  <c r="CB1606" i="15"/>
  <c r="CA1606" i="15"/>
  <c r="CN1605" i="15"/>
  <c r="CM1605" i="15"/>
  <c r="CO1605" i="15" s="1"/>
  <c r="CL1605" i="15"/>
  <c r="CI1605" i="15"/>
  <c r="CJ1605" i="15" s="1"/>
  <c r="CG1605" i="15"/>
  <c r="CH1605" i="15" s="1"/>
  <c r="CF1605" i="15"/>
  <c r="CD1605" i="15"/>
  <c r="CC1605" i="15"/>
  <c r="CB1605" i="15"/>
  <c r="CA1605" i="15"/>
  <c r="CN1604" i="15"/>
  <c r="CM1604" i="15"/>
  <c r="CO1604" i="15" s="1"/>
  <c r="CL1604" i="15"/>
  <c r="CI1604" i="15"/>
  <c r="CJ1604" i="15" s="1"/>
  <c r="CH1604" i="15"/>
  <c r="CG1604" i="15"/>
  <c r="CF1604" i="15"/>
  <c r="CD1604" i="15"/>
  <c r="CC1604" i="15"/>
  <c r="CB1604" i="15"/>
  <c r="CA1604" i="15"/>
  <c r="CO1603" i="15"/>
  <c r="CM1603" i="15"/>
  <c r="CL1603" i="15"/>
  <c r="CN1603" i="15" s="1"/>
  <c r="CI1603" i="15"/>
  <c r="CJ1603" i="15" s="1"/>
  <c r="CG1603" i="15"/>
  <c r="CH1603" i="15" s="1"/>
  <c r="CF1603" i="15"/>
  <c r="CD1603" i="15"/>
  <c r="CC1603" i="15"/>
  <c r="CB1603" i="15"/>
  <c r="CA1603" i="15"/>
  <c r="CO1602" i="15"/>
  <c r="CM1602" i="15"/>
  <c r="CL1602" i="15"/>
  <c r="CN1602" i="15" s="1"/>
  <c r="CJ1602" i="15"/>
  <c r="CI1602" i="15"/>
  <c r="CH1602" i="15"/>
  <c r="CG1602" i="15"/>
  <c r="CF1602" i="15"/>
  <c r="CD1602" i="15"/>
  <c r="CC1602" i="15"/>
  <c r="CB1602" i="15"/>
  <c r="CA1602" i="15"/>
  <c r="CM1601" i="15"/>
  <c r="CO1601" i="15" s="1"/>
  <c r="CL1601" i="15"/>
  <c r="CN1601" i="15" s="1"/>
  <c r="CI1601" i="15"/>
  <c r="CJ1601" i="15" s="1"/>
  <c r="CH1601" i="15"/>
  <c r="CG1601" i="15"/>
  <c r="CF1601" i="15"/>
  <c r="CD1601" i="15"/>
  <c r="CC1601" i="15"/>
  <c r="CB1601" i="15"/>
  <c r="CA1601" i="15"/>
  <c r="CO1600" i="15"/>
  <c r="CN1600" i="15"/>
  <c r="CM1600" i="15"/>
  <c r="CL1600" i="15"/>
  <c r="CJ1600" i="15"/>
  <c r="CI1600" i="15"/>
  <c r="CH1600" i="15"/>
  <c r="CG1600" i="15"/>
  <c r="CF1600" i="15"/>
  <c r="CD1600" i="15"/>
  <c r="CC1600" i="15"/>
  <c r="CB1600" i="15"/>
  <c r="CA1600" i="15"/>
  <c r="CO1599" i="15"/>
  <c r="CN1599" i="15"/>
  <c r="CM1599" i="15"/>
  <c r="CL1599" i="15"/>
  <c r="CJ1599" i="15"/>
  <c r="CI1599" i="15"/>
  <c r="CG1599" i="15"/>
  <c r="CH1599" i="15" s="1"/>
  <c r="CF1599" i="15"/>
  <c r="CD1599" i="15"/>
  <c r="CC1599" i="15"/>
  <c r="CB1599" i="15"/>
  <c r="CA1599" i="15"/>
  <c r="CM1598" i="15"/>
  <c r="CO1598" i="15" s="1"/>
  <c r="CL1598" i="15"/>
  <c r="CN1598" i="15" s="1"/>
  <c r="CJ1598" i="15"/>
  <c r="CI1598" i="15"/>
  <c r="CG1598" i="15"/>
  <c r="CH1598" i="15" s="1"/>
  <c r="CF1598" i="15"/>
  <c r="CD1598" i="15"/>
  <c r="CC1598" i="15"/>
  <c r="CB1598" i="15"/>
  <c r="CA1598" i="15"/>
  <c r="CN1597" i="15"/>
  <c r="CM1597" i="15"/>
  <c r="CO1597" i="15" s="1"/>
  <c r="CL1597" i="15"/>
  <c r="CI1597" i="15"/>
  <c r="CJ1597" i="15" s="1"/>
  <c r="CG1597" i="15"/>
  <c r="CH1597" i="15" s="1"/>
  <c r="CF1597" i="15"/>
  <c r="CD1597" i="15"/>
  <c r="CC1597" i="15"/>
  <c r="CB1597" i="15"/>
  <c r="CA1597" i="15"/>
  <c r="CN1596" i="15"/>
  <c r="CM1596" i="15"/>
  <c r="CO1596" i="15" s="1"/>
  <c r="CL1596" i="15"/>
  <c r="CI1596" i="15"/>
  <c r="CJ1596" i="15" s="1"/>
  <c r="CH1596" i="15"/>
  <c r="CG1596" i="15"/>
  <c r="CF1596" i="15"/>
  <c r="CD1596" i="15"/>
  <c r="CC1596" i="15"/>
  <c r="CB1596" i="15"/>
  <c r="CA1596" i="15"/>
  <c r="CO1595" i="15"/>
  <c r="CM1595" i="15"/>
  <c r="CL1595" i="15"/>
  <c r="CN1595" i="15" s="1"/>
  <c r="CI1595" i="15"/>
  <c r="CJ1595" i="15" s="1"/>
  <c r="CG1595" i="15"/>
  <c r="CH1595" i="15" s="1"/>
  <c r="CF1595" i="15"/>
  <c r="CD1595" i="15"/>
  <c r="CC1595" i="15"/>
  <c r="CB1595" i="15"/>
  <c r="CA1595" i="15"/>
  <c r="CO1594" i="15"/>
  <c r="CM1594" i="15"/>
  <c r="CL1594" i="15"/>
  <c r="CN1594" i="15" s="1"/>
  <c r="CJ1594" i="15"/>
  <c r="CI1594" i="15"/>
  <c r="CH1594" i="15"/>
  <c r="CG1594" i="15"/>
  <c r="CF1594" i="15"/>
  <c r="CD1594" i="15"/>
  <c r="CC1594" i="15"/>
  <c r="CB1594" i="15"/>
  <c r="CA1594" i="15"/>
  <c r="CM1593" i="15"/>
  <c r="CO1593" i="15" s="1"/>
  <c r="CL1593" i="15"/>
  <c r="CN1593" i="15" s="1"/>
  <c r="CI1593" i="15"/>
  <c r="CJ1593" i="15" s="1"/>
  <c r="CH1593" i="15"/>
  <c r="CG1593" i="15"/>
  <c r="CF1593" i="15"/>
  <c r="CD1593" i="15"/>
  <c r="CC1593" i="15"/>
  <c r="CB1593" i="15"/>
  <c r="CA1593" i="15"/>
  <c r="CO1592" i="15"/>
  <c r="CN1592" i="15"/>
  <c r="CM1592" i="15"/>
  <c r="CL1592" i="15"/>
  <c r="CJ1592" i="15"/>
  <c r="CI1592" i="15"/>
  <c r="CH1592" i="15"/>
  <c r="CG1592" i="15"/>
  <c r="CF1592" i="15"/>
  <c r="CD1592" i="15"/>
  <c r="CC1592" i="15"/>
  <c r="CB1592" i="15"/>
  <c r="CA1592" i="15"/>
  <c r="CO1591" i="15"/>
  <c r="CN1591" i="15"/>
  <c r="CM1591" i="15"/>
  <c r="CL1591" i="15"/>
  <c r="CJ1591" i="15"/>
  <c r="CI1591" i="15"/>
  <c r="CG1591" i="15"/>
  <c r="CH1591" i="15" s="1"/>
  <c r="CF1591" i="15"/>
  <c r="CD1591" i="15"/>
  <c r="CC1591" i="15"/>
  <c r="CB1591" i="15"/>
  <c r="CA1591" i="15"/>
  <c r="CM1590" i="15"/>
  <c r="CO1590" i="15" s="1"/>
  <c r="CL1590" i="15"/>
  <c r="CN1590" i="15" s="1"/>
  <c r="CJ1590" i="15"/>
  <c r="CI1590" i="15"/>
  <c r="CG1590" i="15"/>
  <c r="CH1590" i="15" s="1"/>
  <c r="CF1590" i="15"/>
  <c r="CD1590" i="15"/>
  <c r="CC1590" i="15"/>
  <c r="CB1590" i="15"/>
  <c r="CA1590" i="15"/>
  <c r="CN1589" i="15"/>
  <c r="CM1589" i="15"/>
  <c r="CO1589" i="15" s="1"/>
  <c r="CL1589" i="15"/>
  <c r="CI1589" i="15"/>
  <c r="CJ1589" i="15" s="1"/>
  <c r="CG1589" i="15"/>
  <c r="CH1589" i="15" s="1"/>
  <c r="CF1589" i="15"/>
  <c r="CD1589" i="15"/>
  <c r="CC1589" i="15"/>
  <c r="CB1589" i="15"/>
  <c r="CA1589" i="15"/>
  <c r="CN1588" i="15"/>
  <c r="CM1588" i="15"/>
  <c r="CO1588" i="15" s="1"/>
  <c r="CL1588" i="15"/>
  <c r="CI1588" i="15"/>
  <c r="CJ1588" i="15" s="1"/>
  <c r="CH1588" i="15"/>
  <c r="CG1588" i="15"/>
  <c r="CF1588" i="15"/>
  <c r="CD1588" i="15"/>
  <c r="CC1588" i="15"/>
  <c r="CB1588" i="15"/>
  <c r="CA1588" i="15"/>
  <c r="CO1587" i="15"/>
  <c r="CM1587" i="15"/>
  <c r="CL1587" i="15"/>
  <c r="CN1587" i="15" s="1"/>
  <c r="CI1587" i="15"/>
  <c r="CJ1587" i="15" s="1"/>
  <c r="CG1587" i="15"/>
  <c r="CH1587" i="15" s="1"/>
  <c r="CF1587" i="15"/>
  <c r="CD1587" i="15"/>
  <c r="CC1587" i="15"/>
  <c r="CB1587" i="15"/>
  <c r="CA1587" i="15"/>
  <c r="CO1586" i="15"/>
  <c r="CM1586" i="15"/>
  <c r="CL1586" i="15"/>
  <c r="CN1586" i="15" s="1"/>
  <c r="CJ1586" i="15"/>
  <c r="CI1586" i="15"/>
  <c r="CH1586" i="15"/>
  <c r="CG1586" i="15"/>
  <c r="CF1586" i="15"/>
  <c r="CD1586" i="15"/>
  <c r="CC1586" i="15"/>
  <c r="CB1586" i="15"/>
  <c r="CA1586" i="15"/>
  <c r="CM1585" i="15"/>
  <c r="CO1585" i="15" s="1"/>
  <c r="CL1585" i="15"/>
  <c r="CN1585" i="15" s="1"/>
  <c r="CI1585" i="15"/>
  <c r="CJ1585" i="15" s="1"/>
  <c r="CH1585" i="15"/>
  <c r="CG1585" i="15"/>
  <c r="CF1585" i="15"/>
  <c r="CD1585" i="15"/>
  <c r="CC1585" i="15"/>
  <c r="CB1585" i="15"/>
  <c r="CA1585" i="15"/>
  <c r="CO1584" i="15"/>
  <c r="CN1584" i="15"/>
  <c r="CM1584" i="15"/>
  <c r="CL1584" i="15"/>
  <c r="CJ1584" i="15"/>
  <c r="CI1584" i="15"/>
  <c r="CH1584" i="15"/>
  <c r="CG1584" i="15"/>
  <c r="CF1584" i="15"/>
  <c r="CD1584" i="15"/>
  <c r="CC1584" i="15"/>
  <c r="CB1584" i="15"/>
  <c r="CA1584" i="15"/>
  <c r="CO1583" i="15"/>
  <c r="CN1583" i="15"/>
  <c r="CM1583" i="15"/>
  <c r="CL1583" i="15"/>
  <c r="CJ1583" i="15"/>
  <c r="CI1583" i="15"/>
  <c r="CG1583" i="15"/>
  <c r="CH1583" i="15" s="1"/>
  <c r="CF1583" i="15"/>
  <c r="CD1583" i="15"/>
  <c r="CC1583" i="15"/>
  <c r="CB1583" i="15"/>
  <c r="CA1583" i="15"/>
  <c r="CM1582" i="15"/>
  <c r="CO1582" i="15" s="1"/>
  <c r="CL1582" i="15"/>
  <c r="CN1582" i="15" s="1"/>
  <c r="CJ1582" i="15"/>
  <c r="CI1582" i="15"/>
  <c r="CG1582" i="15"/>
  <c r="CH1582" i="15" s="1"/>
  <c r="CF1582" i="15"/>
  <c r="CD1582" i="15"/>
  <c r="CC1582" i="15"/>
  <c r="CB1582" i="15"/>
  <c r="CA1582" i="15"/>
  <c r="CN1581" i="15"/>
  <c r="CM1581" i="15"/>
  <c r="CO1581" i="15" s="1"/>
  <c r="CL1581" i="15"/>
  <c r="CI1581" i="15"/>
  <c r="CJ1581" i="15" s="1"/>
  <c r="CG1581" i="15"/>
  <c r="CH1581" i="15" s="1"/>
  <c r="CF1581" i="15"/>
  <c r="CD1581" i="15"/>
  <c r="CC1581" i="15"/>
  <c r="CB1581" i="15"/>
  <c r="CA1581" i="15"/>
  <c r="CN1580" i="15"/>
  <c r="CM1580" i="15"/>
  <c r="CO1580" i="15" s="1"/>
  <c r="CL1580" i="15"/>
  <c r="CI1580" i="15"/>
  <c r="CJ1580" i="15" s="1"/>
  <c r="CH1580" i="15"/>
  <c r="CG1580" i="15"/>
  <c r="CF1580" i="15"/>
  <c r="CD1580" i="15"/>
  <c r="CC1580" i="15"/>
  <c r="CB1580" i="15"/>
  <c r="CA1580" i="15"/>
  <c r="CO1579" i="15"/>
  <c r="CM1579" i="15"/>
  <c r="CL1579" i="15"/>
  <c r="CN1579" i="15" s="1"/>
  <c r="CI1579" i="15"/>
  <c r="CJ1579" i="15" s="1"/>
  <c r="CG1579" i="15"/>
  <c r="CH1579" i="15" s="1"/>
  <c r="CF1579" i="15"/>
  <c r="CD1579" i="15"/>
  <c r="CC1579" i="15"/>
  <c r="CB1579" i="15"/>
  <c r="CA1579" i="15"/>
  <c r="CO1578" i="15"/>
  <c r="CM1578" i="15"/>
  <c r="CL1578" i="15"/>
  <c r="CN1578" i="15" s="1"/>
  <c r="CJ1578" i="15"/>
  <c r="CI1578" i="15"/>
  <c r="CH1578" i="15"/>
  <c r="CG1578" i="15"/>
  <c r="CF1578" i="15"/>
  <c r="CD1578" i="15"/>
  <c r="CC1578" i="15"/>
  <c r="CB1578" i="15"/>
  <c r="CA1578" i="15"/>
  <c r="CM1577" i="15"/>
  <c r="CO1577" i="15" s="1"/>
  <c r="CL1577" i="15"/>
  <c r="CN1577" i="15" s="1"/>
  <c r="CI1577" i="15"/>
  <c r="CJ1577" i="15" s="1"/>
  <c r="CH1577" i="15"/>
  <c r="CG1577" i="15"/>
  <c r="CF1577" i="15"/>
  <c r="CD1577" i="15"/>
  <c r="CC1577" i="15"/>
  <c r="CB1577" i="15"/>
  <c r="CA1577" i="15"/>
  <c r="CO1576" i="15"/>
  <c r="CN1576" i="15"/>
  <c r="CM1576" i="15"/>
  <c r="CL1576" i="15"/>
  <c r="CJ1576" i="15"/>
  <c r="CI1576" i="15"/>
  <c r="CH1576" i="15"/>
  <c r="CG1576" i="15"/>
  <c r="CF1576" i="15"/>
  <c r="CD1576" i="15"/>
  <c r="CC1576" i="15"/>
  <c r="CB1576" i="15"/>
  <c r="CA1576" i="15"/>
  <c r="CO1575" i="15"/>
  <c r="CN1575" i="15"/>
  <c r="CM1575" i="15"/>
  <c r="CL1575" i="15"/>
  <c r="CJ1575" i="15"/>
  <c r="CI1575" i="15"/>
  <c r="CG1575" i="15"/>
  <c r="CH1575" i="15" s="1"/>
  <c r="CF1575" i="15"/>
  <c r="CD1575" i="15"/>
  <c r="CC1575" i="15"/>
  <c r="CB1575" i="15"/>
  <c r="CA1575" i="15"/>
  <c r="CM1574" i="15"/>
  <c r="CO1574" i="15" s="1"/>
  <c r="CL1574" i="15"/>
  <c r="CN1574" i="15" s="1"/>
  <c r="CJ1574" i="15"/>
  <c r="CI1574" i="15"/>
  <c r="CG1574" i="15"/>
  <c r="CH1574" i="15" s="1"/>
  <c r="CF1574" i="15"/>
  <c r="CD1574" i="15"/>
  <c r="CC1574" i="15"/>
  <c r="CB1574" i="15"/>
  <c r="CA1574" i="15"/>
  <c r="CN1573" i="15"/>
  <c r="CM1573" i="15"/>
  <c r="CO1573" i="15" s="1"/>
  <c r="CL1573" i="15"/>
  <c r="CI1573" i="15"/>
  <c r="CJ1573" i="15" s="1"/>
  <c r="CG1573" i="15"/>
  <c r="CH1573" i="15" s="1"/>
  <c r="CF1573" i="15"/>
  <c r="CD1573" i="15"/>
  <c r="CC1573" i="15"/>
  <c r="CB1573" i="15"/>
  <c r="CA1573" i="15"/>
  <c r="CO1572" i="15"/>
  <c r="CN1572" i="15"/>
  <c r="CM1572" i="15"/>
  <c r="CL1572" i="15"/>
  <c r="CI1572" i="15"/>
  <c r="CJ1572" i="15" s="1"/>
  <c r="CH1572" i="15"/>
  <c r="CG1572" i="15"/>
  <c r="CF1572" i="15"/>
  <c r="CD1572" i="15"/>
  <c r="CC1572" i="15"/>
  <c r="CB1572" i="15"/>
  <c r="CA1572" i="15"/>
  <c r="CO1571" i="15"/>
  <c r="CM1571" i="15"/>
  <c r="CL1571" i="15"/>
  <c r="CN1571" i="15" s="1"/>
  <c r="CI1571" i="15"/>
  <c r="CJ1571" i="15" s="1"/>
  <c r="CG1571" i="15"/>
  <c r="CH1571" i="15" s="1"/>
  <c r="CF1571" i="15"/>
  <c r="CD1571" i="15"/>
  <c r="CC1571" i="15"/>
  <c r="CB1571" i="15"/>
  <c r="CA1571" i="15"/>
  <c r="CO1570" i="15"/>
  <c r="CM1570" i="15"/>
  <c r="CL1570" i="15"/>
  <c r="CN1570" i="15" s="1"/>
  <c r="CJ1570" i="15"/>
  <c r="CI1570" i="15"/>
  <c r="CH1570" i="15"/>
  <c r="CG1570" i="15"/>
  <c r="CF1570" i="15"/>
  <c r="CD1570" i="15"/>
  <c r="CC1570" i="15"/>
  <c r="CB1570" i="15"/>
  <c r="CA1570" i="15"/>
  <c r="CM1569" i="15"/>
  <c r="CO1569" i="15" s="1"/>
  <c r="CL1569" i="15"/>
  <c r="CN1569" i="15" s="1"/>
  <c r="CI1569" i="15"/>
  <c r="CJ1569" i="15" s="1"/>
  <c r="CH1569" i="15"/>
  <c r="CG1569" i="15"/>
  <c r="CF1569" i="15"/>
  <c r="CD1569" i="15"/>
  <c r="CC1569" i="15"/>
  <c r="CB1569" i="15"/>
  <c r="CA1569" i="15"/>
  <c r="CO1568" i="15"/>
  <c r="CN1568" i="15"/>
  <c r="CM1568" i="15"/>
  <c r="CL1568" i="15"/>
  <c r="CJ1568" i="15"/>
  <c r="CI1568" i="15"/>
  <c r="CH1568" i="15"/>
  <c r="CG1568" i="15"/>
  <c r="CF1568" i="15"/>
  <c r="CD1568" i="15"/>
  <c r="CC1568" i="15"/>
  <c r="CB1568" i="15"/>
  <c r="CA1568" i="15"/>
  <c r="CO1567" i="15"/>
  <c r="CN1567" i="15"/>
  <c r="CM1567" i="15"/>
  <c r="CL1567" i="15"/>
  <c r="CJ1567" i="15"/>
  <c r="CI1567" i="15"/>
  <c r="CG1567" i="15"/>
  <c r="CH1567" i="15" s="1"/>
  <c r="CF1567" i="15"/>
  <c r="CD1567" i="15"/>
  <c r="CC1567" i="15"/>
  <c r="CB1567" i="15"/>
  <c r="CA1567" i="15"/>
  <c r="CM1566" i="15"/>
  <c r="CO1566" i="15" s="1"/>
  <c r="CL1566" i="15"/>
  <c r="CN1566" i="15" s="1"/>
  <c r="CJ1566" i="15"/>
  <c r="CI1566" i="15"/>
  <c r="CG1566" i="15"/>
  <c r="CH1566" i="15" s="1"/>
  <c r="CF1566" i="15"/>
  <c r="CD1566" i="15"/>
  <c r="CC1566" i="15"/>
  <c r="CB1566" i="15"/>
  <c r="CA1566" i="15"/>
  <c r="CN1565" i="15"/>
  <c r="CM1565" i="15"/>
  <c r="CO1565" i="15" s="1"/>
  <c r="CL1565" i="15"/>
  <c r="CI1565" i="15"/>
  <c r="CJ1565" i="15" s="1"/>
  <c r="CG1565" i="15"/>
  <c r="CH1565" i="15" s="1"/>
  <c r="CF1565" i="15"/>
  <c r="CD1565" i="15"/>
  <c r="CC1565" i="15"/>
  <c r="CB1565" i="15"/>
  <c r="CA1565" i="15"/>
  <c r="CN1564" i="15"/>
  <c r="CM1564" i="15"/>
  <c r="CO1564" i="15" s="1"/>
  <c r="CL1564" i="15"/>
  <c r="CI1564" i="15"/>
  <c r="CJ1564" i="15" s="1"/>
  <c r="CH1564" i="15"/>
  <c r="CG1564" i="15"/>
  <c r="CF1564" i="15"/>
  <c r="CD1564" i="15"/>
  <c r="CC1564" i="15"/>
  <c r="CB1564" i="15"/>
  <c r="CA1564" i="15"/>
  <c r="CO1563" i="15"/>
  <c r="CM1563" i="15"/>
  <c r="CL1563" i="15"/>
  <c r="CN1563" i="15" s="1"/>
  <c r="CI1563" i="15"/>
  <c r="CJ1563" i="15" s="1"/>
  <c r="CG1563" i="15"/>
  <c r="CH1563" i="15" s="1"/>
  <c r="CF1563" i="15"/>
  <c r="CD1563" i="15"/>
  <c r="CC1563" i="15"/>
  <c r="CB1563" i="15"/>
  <c r="CA1563" i="15"/>
  <c r="CO1562" i="15"/>
  <c r="CM1562" i="15"/>
  <c r="CL1562" i="15"/>
  <c r="CN1562" i="15" s="1"/>
  <c r="CJ1562" i="15"/>
  <c r="CI1562" i="15"/>
  <c r="CH1562" i="15"/>
  <c r="CG1562" i="15"/>
  <c r="CF1562" i="15"/>
  <c r="CD1562" i="15"/>
  <c r="CC1562" i="15"/>
  <c r="CB1562" i="15"/>
  <c r="CA1562" i="15"/>
  <c r="CM1561" i="15"/>
  <c r="CO1561" i="15" s="1"/>
  <c r="CL1561" i="15"/>
  <c r="CN1561" i="15" s="1"/>
  <c r="CI1561" i="15"/>
  <c r="CJ1561" i="15" s="1"/>
  <c r="CH1561" i="15"/>
  <c r="CG1561" i="15"/>
  <c r="CF1561" i="15"/>
  <c r="CD1561" i="15"/>
  <c r="CC1561" i="15"/>
  <c r="CB1561" i="15"/>
  <c r="CA1561" i="15"/>
  <c r="CO1560" i="15"/>
  <c r="CN1560" i="15"/>
  <c r="CM1560" i="15"/>
  <c r="CL1560" i="15"/>
  <c r="CJ1560" i="15"/>
  <c r="CI1560" i="15"/>
  <c r="CH1560" i="15"/>
  <c r="CG1560" i="15"/>
  <c r="CF1560" i="15"/>
  <c r="CD1560" i="15"/>
  <c r="CC1560" i="15"/>
  <c r="CB1560" i="15"/>
  <c r="CA1560" i="15"/>
  <c r="CO1559" i="15"/>
  <c r="CN1559" i="15"/>
  <c r="CM1559" i="15"/>
  <c r="CL1559" i="15"/>
  <c r="CJ1559" i="15"/>
  <c r="CI1559" i="15"/>
  <c r="CG1559" i="15"/>
  <c r="CH1559" i="15" s="1"/>
  <c r="CF1559" i="15"/>
  <c r="CD1559" i="15"/>
  <c r="CC1559" i="15"/>
  <c r="CB1559" i="15"/>
  <c r="CA1559" i="15"/>
  <c r="CM1558" i="15"/>
  <c r="CO1558" i="15" s="1"/>
  <c r="CL1558" i="15"/>
  <c r="CN1558" i="15" s="1"/>
  <c r="CJ1558" i="15"/>
  <c r="CI1558" i="15"/>
  <c r="CG1558" i="15"/>
  <c r="CH1558" i="15" s="1"/>
  <c r="CF1558" i="15"/>
  <c r="CD1558" i="15"/>
  <c r="CC1558" i="15"/>
  <c r="CB1558" i="15"/>
  <c r="CA1558" i="15"/>
  <c r="CN1557" i="15"/>
  <c r="CM1557" i="15"/>
  <c r="CO1557" i="15" s="1"/>
  <c r="CL1557" i="15"/>
  <c r="CI1557" i="15"/>
  <c r="CJ1557" i="15" s="1"/>
  <c r="CG1557" i="15"/>
  <c r="CH1557" i="15" s="1"/>
  <c r="CF1557" i="15"/>
  <c r="CD1557" i="15"/>
  <c r="CC1557" i="15"/>
  <c r="CB1557" i="15"/>
  <c r="CA1557" i="15"/>
  <c r="CN1556" i="15"/>
  <c r="CM1556" i="15"/>
  <c r="CO1556" i="15" s="1"/>
  <c r="CL1556" i="15"/>
  <c r="CI1556" i="15"/>
  <c r="CJ1556" i="15" s="1"/>
  <c r="CH1556" i="15"/>
  <c r="CG1556" i="15"/>
  <c r="CF1556" i="15"/>
  <c r="CD1556" i="15"/>
  <c r="CC1556" i="15"/>
  <c r="CB1556" i="15"/>
  <c r="CA1556" i="15"/>
  <c r="CO1555" i="15"/>
  <c r="CM1555" i="15"/>
  <c r="CL1555" i="15"/>
  <c r="CN1555" i="15" s="1"/>
  <c r="CI1555" i="15"/>
  <c r="CJ1555" i="15" s="1"/>
  <c r="CG1555" i="15"/>
  <c r="CH1555" i="15" s="1"/>
  <c r="CF1555" i="15"/>
  <c r="CD1555" i="15"/>
  <c r="CC1555" i="15"/>
  <c r="CB1555" i="15"/>
  <c r="CA1555" i="15"/>
  <c r="CO1554" i="15"/>
  <c r="CM1554" i="15"/>
  <c r="CL1554" i="15"/>
  <c r="CN1554" i="15" s="1"/>
  <c r="CJ1554" i="15"/>
  <c r="CI1554" i="15"/>
  <c r="CH1554" i="15"/>
  <c r="CG1554" i="15"/>
  <c r="CF1554" i="15"/>
  <c r="CD1554" i="15"/>
  <c r="CC1554" i="15"/>
  <c r="CB1554" i="15"/>
  <c r="CA1554" i="15"/>
  <c r="CM1553" i="15"/>
  <c r="CO1553" i="15" s="1"/>
  <c r="CL1553" i="15"/>
  <c r="CN1553" i="15" s="1"/>
  <c r="CI1553" i="15"/>
  <c r="CJ1553" i="15" s="1"/>
  <c r="CH1553" i="15"/>
  <c r="CG1553" i="15"/>
  <c r="CF1553" i="15"/>
  <c r="CD1553" i="15"/>
  <c r="CC1553" i="15"/>
  <c r="CB1553" i="15"/>
  <c r="CA1553" i="15"/>
  <c r="CO1552" i="15"/>
  <c r="CN1552" i="15"/>
  <c r="CM1552" i="15"/>
  <c r="CL1552" i="15"/>
  <c r="CJ1552" i="15"/>
  <c r="CI1552" i="15"/>
  <c r="CH1552" i="15"/>
  <c r="CG1552" i="15"/>
  <c r="CF1552" i="15"/>
  <c r="CD1552" i="15"/>
  <c r="CC1552" i="15"/>
  <c r="CB1552" i="15"/>
  <c r="CA1552" i="15"/>
  <c r="CO1551" i="15"/>
  <c r="CN1551" i="15"/>
  <c r="CM1551" i="15"/>
  <c r="CL1551" i="15"/>
  <c r="CJ1551" i="15"/>
  <c r="CI1551" i="15"/>
  <c r="CG1551" i="15"/>
  <c r="CH1551" i="15" s="1"/>
  <c r="CF1551" i="15"/>
  <c r="CD1551" i="15"/>
  <c r="CC1551" i="15"/>
  <c r="CB1551" i="15"/>
  <c r="CA1551" i="15"/>
  <c r="CM1550" i="15"/>
  <c r="CO1550" i="15" s="1"/>
  <c r="CL1550" i="15"/>
  <c r="CN1550" i="15" s="1"/>
  <c r="CJ1550" i="15"/>
  <c r="CI1550" i="15"/>
  <c r="CG1550" i="15"/>
  <c r="CH1550" i="15" s="1"/>
  <c r="CF1550" i="15"/>
  <c r="CD1550" i="15"/>
  <c r="CC1550" i="15"/>
  <c r="CB1550" i="15"/>
  <c r="CA1550" i="15"/>
  <c r="CN1549" i="15"/>
  <c r="CM1549" i="15"/>
  <c r="CO1549" i="15" s="1"/>
  <c r="CL1549" i="15"/>
  <c r="CI1549" i="15"/>
  <c r="CJ1549" i="15" s="1"/>
  <c r="CG1549" i="15"/>
  <c r="CH1549" i="15" s="1"/>
  <c r="CF1549" i="15"/>
  <c r="CD1549" i="15"/>
  <c r="CC1549" i="15"/>
  <c r="CB1549" i="15"/>
  <c r="CA1549" i="15"/>
  <c r="CN1548" i="15"/>
  <c r="CM1548" i="15"/>
  <c r="CO1548" i="15" s="1"/>
  <c r="CL1548" i="15"/>
  <c r="CI1548" i="15"/>
  <c r="CJ1548" i="15" s="1"/>
  <c r="CH1548" i="15"/>
  <c r="CG1548" i="15"/>
  <c r="CF1548" i="15"/>
  <c r="CD1548" i="15"/>
  <c r="CC1548" i="15"/>
  <c r="CB1548" i="15"/>
  <c r="CA1548" i="15"/>
  <c r="CO1547" i="15"/>
  <c r="CM1547" i="15"/>
  <c r="CL1547" i="15"/>
  <c r="CN1547" i="15" s="1"/>
  <c r="CI1547" i="15"/>
  <c r="CJ1547" i="15" s="1"/>
  <c r="CG1547" i="15"/>
  <c r="CH1547" i="15" s="1"/>
  <c r="CF1547" i="15"/>
  <c r="CD1547" i="15"/>
  <c r="CC1547" i="15"/>
  <c r="CB1547" i="15"/>
  <c r="CA1547" i="15"/>
  <c r="CO1546" i="15"/>
  <c r="CM1546" i="15"/>
  <c r="CL1546" i="15"/>
  <c r="CN1546" i="15" s="1"/>
  <c r="CJ1546" i="15"/>
  <c r="CI1546" i="15"/>
  <c r="CH1546" i="15"/>
  <c r="CG1546" i="15"/>
  <c r="CF1546" i="15"/>
  <c r="CD1546" i="15"/>
  <c r="CC1546" i="15"/>
  <c r="CB1546" i="15"/>
  <c r="CA1546" i="15"/>
  <c r="CN1545" i="15"/>
  <c r="CM1545" i="15"/>
  <c r="CO1545" i="15" s="1"/>
  <c r="CL1545" i="15"/>
  <c r="CI1545" i="15"/>
  <c r="CJ1545" i="15" s="1"/>
  <c r="CH1545" i="15"/>
  <c r="CG1545" i="15"/>
  <c r="CF1545" i="15"/>
  <c r="CD1545" i="15"/>
  <c r="CC1545" i="15"/>
  <c r="CB1545" i="15"/>
  <c r="CA1545" i="15"/>
  <c r="CO1544" i="15"/>
  <c r="CN1544" i="15"/>
  <c r="CM1544" i="15"/>
  <c r="CL1544" i="15"/>
  <c r="CJ1544" i="15"/>
  <c r="CI1544" i="15"/>
  <c r="CH1544" i="15"/>
  <c r="CG1544" i="15"/>
  <c r="CF1544" i="15"/>
  <c r="CD1544" i="15"/>
  <c r="CC1544" i="15"/>
  <c r="CB1544" i="15"/>
  <c r="CA1544" i="15"/>
  <c r="CO1543" i="15"/>
  <c r="CN1543" i="15"/>
  <c r="CM1543" i="15"/>
  <c r="CL1543" i="15"/>
  <c r="CJ1543" i="15"/>
  <c r="CI1543" i="15"/>
  <c r="CG1543" i="15"/>
  <c r="CH1543" i="15" s="1"/>
  <c r="CF1543" i="15"/>
  <c r="CD1543" i="15"/>
  <c r="CC1543" i="15"/>
  <c r="CB1543" i="15"/>
  <c r="CA1543" i="15"/>
  <c r="CM1542" i="15"/>
  <c r="CO1542" i="15" s="1"/>
  <c r="CL1542" i="15"/>
  <c r="CN1542" i="15" s="1"/>
  <c r="CJ1542" i="15"/>
  <c r="CI1542" i="15"/>
  <c r="CG1542" i="15"/>
  <c r="CH1542" i="15" s="1"/>
  <c r="CF1542" i="15"/>
  <c r="CD1542" i="15"/>
  <c r="CC1542" i="15"/>
  <c r="CB1542" i="15"/>
  <c r="CA1542" i="15"/>
  <c r="CN1541" i="15"/>
  <c r="CM1541" i="15"/>
  <c r="CO1541" i="15" s="1"/>
  <c r="CL1541" i="15"/>
  <c r="CI1541" i="15"/>
  <c r="CJ1541" i="15" s="1"/>
  <c r="CG1541" i="15"/>
  <c r="CH1541" i="15" s="1"/>
  <c r="CF1541" i="15"/>
  <c r="CD1541" i="15"/>
  <c r="CC1541" i="15"/>
  <c r="CB1541" i="15"/>
  <c r="CA1541" i="15"/>
  <c r="CO1540" i="15"/>
  <c r="CN1540" i="15"/>
  <c r="CM1540" i="15"/>
  <c r="CL1540" i="15"/>
  <c r="CI1540" i="15"/>
  <c r="CJ1540" i="15" s="1"/>
  <c r="CH1540" i="15"/>
  <c r="CG1540" i="15"/>
  <c r="CF1540" i="15"/>
  <c r="CD1540" i="15"/>
  <c r="CC1540" i="15"/>
  <c r="CB1540" i="15"/>
  <c r="CA1540" i="15"/>
  <c r="CO1539" i="15"/>
  <c r="CM1539" i="15"/>
  <c r="CL1539" i="15"/>
  <c r="CN1539" i="15" s="1"/>
  <c r="CI1539" i="15"/>
  <c r="CJ1539" i="15" s="1"/>
  <c r="CG1539" i="15"/>
  <c r="CH1539" i="15" s="1"/>
  <c r="CF1539" i="15"/>
  <c r="CD1539" i="15"/>
  <c r="CC1539" i="15"/>
  <c r="CB1539" i="15"/>
  <c r="CA1539" i="15"/>
  <c r="CO1538" i="15"/>
  <c r="CM1538" i="15"/>
  <c r="CL1538" i="15"/>
  <c r="CN1538" i="15" s="1"/>
  <c r="CJ1538" i="15"/>
  <c r="CI1538" i="15"/>
  <c r="CH1538" i="15"/>
  <c r="CG1538" i="15"/>
  <c r="CF1538" i="15"/>
  <c r="CD1538" i="15"/>
  <c r="CC1538" i="15"/>
  <c r="CB1538" i="15"/>
  <c r="CA1538" i="15"/>
  <c r="CM1537" i="15"/>
  <c r="CO1537" i="15" s="1"/>
  <c r="CL1537" i="15"/>
  <c r="CN1537" i="15" s="1"/>
  <c r="CI1537" i="15"/>
  <c r="CJ1537" i="15" s="1"/>
  <c r="CH1537" i="15"/>
  <c r="CG1537" i="15"/>
  <c r="CF1537" i="15"/>
  <c r="CD1537" i="15"/>
  <c r="CC1537" i="15"/>
  <c r="CB1537" i="15"/>
  <c r="CA1537" i="15"/>
  <c r="CO1536" i="15"/>
  <c r="CN1536" i="15"/>
  <c r="CM1536" i="15"/>
  <c r="CL1536" i="15"/>
  <c r="CJ1536" i="15"/>
  <c r="CI1536" i="15"/>
  <c r="CH1536" i="15"/>
  <c r="CG1536" i="15"/>
  <c r="CF1536" i="15"/>
  <c r="CD1536" i="15"/>
  <c r="CC1536" i="15"/>
  <c r="CB1536" i="15"/>
  <c r="CA1536" i="15"/>
  <c r="CO1535" i="15"/>
  <c r="CN1535" i="15"/>
  <c r="CM1535" i="15"/>
  <c r="CL1535" i="15"/>
  <c r="CJ1535" i="15"/>
  <c r="CI1535" i="15"/>
  <c r="CG1535" i="15"/>
  <c r="CH1535" i="15" s="1"/>
  <c r="CF1535" i="15"/>
  <c r="CD1535" i="15"/>
  <c r="CC1535" i="15"/>
  <c r="CB1535" i="15"/>
  <c r="CA1535" i="15"/>
  <c r="CM1534" i="15"/>
  <c r="CO1534" i="15" s="1"/>
  <c r="CL1534" i="15"/>
  <c r="CN1534" i="15" s="1"/>
  <c r="CJ1534" i="15"/>
  <c r="CI1534" i="15"/>
  <c r="CG1534" i="15"/>
  <c r="CH1534" i="15" s="1"/>
  <c r="CF1534" i="15"/>
  <c r="CD1534" i="15"/>
  <c r="CC1534" i="15"/>
  <c r="CB1534" i="15"/>
  <c r="CA1534" i="15"/>
  <c r="CN1533" i="15"/>
  <c r="CM1533" i="15"/>
  <c r="CO1533" i="15" s="1"/>
  <c r="CL1533" i="15"/>
  <c r="CI1533" i="15"/>
  <c r="CJ1533" i="15" s="1"/>
  <c r="CG1533" i="15"/>
  <c r="CH1533" i="15" s="1"/>
  <c r="CF1533" i="15"/>
  <c r="CD1533" i="15"/>
  <c r="CC1533" i="15"/>
  <c r="CB1533" i="15"/>
  <c r="CA1533" i="15"/>
  <c r="CN1532" i="15"/>
  <c r="CM1532" i="15"/>
  <c r="CO1532" i="15" s="1"/>
  <c r="CL1532" i="15"/>
  <c r="CI1532" i="15"/>
  <c r="CJ1532" i="15" s="1"/>
  <c r="CH1532" i="15"/>
  <c r="CG1532" i="15"/>
  <c r="CF1532" i="15"/>
  <c r="CD1532" i="15"/>
  <c r="CC1532" i="15"/>
  <c r="CB1532" i="15"/>
  <c r="CA1532" i="15"/>
  <c r="CO1531" i="15"/>
  <c r="CM1531" i="15"/>
  <c r="CL1531" i="15"/>
  <c r="CN1531" i="15" s="1"/>
  <c r="CI1531" i="15"/>
  <c r="CJ1531" i="15" s="1"/>
  <c r="CG1531" i="15"/>
  <c r="CH1531" i="15" s="1"/>
  <c r="CF1531" i="15"/>
  <c r="CD1531" i="15"/>
  <c r="CC1531" i="15"/>
  <c r="CB1531" i="15"/>
  <c r="CA1531" i="15"/>
  <c r="CO1530" i="15"/>
  <c r="CM1530" i="15"/>
  <c r="CL1530" i="15"/>
  <c r="CN1530" i="15" s="1"/>
  <c r="CJ1530" i="15"/>
  <c r="CI1530" i="15"/>
  <c r="CH1530" i="15"/>
  <c r="CG1530" i="15"/>
  <c r="CF1530" i="15"/>
  <c r="CD1530" i="15"/>
  <c r="CC1530" i="15"/>
  <c r="CB1530" i="15"/>
  <c r="CA1530" i="15"/>
  <c r="CM1529" i="15"/>
  <c r="CO1529" i="15" s="1"/>
  <c r="CL1529" i="15"/>
  <c r="CN1529" i="15" s="1"/>
  <c r="CI1529" i="15"/>
  <c r="CJ1529" i="15" s="1"/>
  <c r="CH1529" i="15"/>
  <c r="CG1529" i="15"/>
  <c r="CF1529" i="15"/>
  <c r="CD1529" i="15"/>
  <c r="CC1529" i="15"/>
  <c r="CB1529" i="15"/>
  <c r="CA1529" i="15"/>
  <c r="CO1528" i="15"/>
  <c r="CN1528" i="15"/>
  <c r="CM1528" i="15"/>
  <c r="CL1528" i="15"/>
  <c r="CJ1528" i="15"/>
  <c r="CI1528" i="15"/>
  <c r="CH1528" i="15"/>
  <c r="CG1528" i="15"/>
  <c r="CF1528" i="15"/>
  <c r="CD1528" i="15"/>
  <c r="CC1528" i="15"/>
  <c r="CB1528" i="15"/>
  <c r="CA1528" i="15"/>
  <c r="CO1527" i="15"/>
  <c r="CN1527" i="15"/>
  <c r="CM1527" i="15"/>
  <c r="CL1527" i="15"/>
  <c r="CJ1527" i="15"/>
  <c r="CI1527" i="15"/>
  <c r="CG1527" i="15"/>
  <c r="CH1527" i="15" s="1"/>
  <c r="CF1527" i="15"/>
  <c r="CD1527" i="15"/>
  <c r="CC1527" i="15"/>
  <c r="CB1527" i="15"/>
  <c r="CA1527" i="15"/>
  <c r="CM1526" i="15"/>
  <c r="CO1526" i="15" s="1"/>
  <c r="CL1526" i="15"/>
  <c r="CN1526" i="15" s="1"/>
  <c r="CJ1526" i="15"/>
  <c r="CI1526" i="15"/>
  <c r="CG1526" i="15"/>
  <c r="CH1526" i="15" s="1"/>
  <c r="CF1526" i="15"/>
  <c r="CD1526" i="15"/>
  <c r="CC1526" i="15"/>
  <c r="CB1526" i="15"/>
  <c r="CA1526" i="15"/>
  <c r="CN1525" i="15"/>
  <c r="CM1525" i="15"/>
  <c r="CO1525" i="15" s="1"/>
  <c r="CL1525" i="15"/>
  <c r="CI1525" i="15"/>
  <c r="CJ1525" i="15" s="1"/>
  <c r="CG1525" i="15"/>
  <c r="CH1525" i="15" s="1"/>
  <c r="CF1525" i="15"/>
  <c r="CD1525" i="15"/>
  <c r="CC1525" i="15"/>
  <c r="CB1525" i="15"/>
  <c r="CA1525" i="15"/>
  <c r="CN1524" i="15"/>
  <c r="CM1524" i="15"/>
  <c r="CO1524" i="15" s="1"/>
  <c r="CL1524" i="15"/>
  <c r="CI1524" i="15"/>
  <c r="CJ1524" i="15" s="1"/>
  <c r="CH1524" i="15"/>
  <c r="CG1524" i="15"/>
  <c r="CF1524" i="15"/>
  <c r="CD1524" i="15"/>
  <c r="CC1524" i="15"/>
  <c r="CB1524" i="15"/>
  <c r="CA1524" i="15"/>
  <c r="CO1523" i="15"/>
  <c r="CM1523" i="15"/>
  <c r="CL1523" i="15"/>
  <c r="CN1523" i="15" s="1"/>
  <c r="CI1523" i="15"/>
  <c r="CJ1523" i="15" s="1"/>
  <c r="CG1523" i="15"/>
  <c r="CH1523" i="15" s="1"/>
  <c r="CF1523" i="15"/>
  <c r="CD1523" i="15"/>
  <c r="CC1523" i="15"/>
  <c r="CB1523" i="15"/>
  <c r="CA1523" i="15"/>
  <c r="CO1522" i="15"/>
  <c r="CM1522" i="15"/>
  <c r="CL1522" i="15"/>
  <c r="CN1522" i="15" s="1"/>
  <c r="CJ1522" i="15"/>
  <c r="CI1522" i="15"/>
  <c r="CH1522" i="15"/>
  <c r="CG1522" i="15"/>
  <c r="CF1522" i="15"/>
  <c r="CD1522" i="15"/>
  <c r="CC1522" i="15"/>
  <c r="CB1522" i="15"/>
  <c r="CA1522" i="15"/>
  <c r="CM1521" i="15"/>
  <c r="CO1521" i="15" s="1"/>
  <c r="CL1521" i="15"/>
  <c r="CN1521" i="15" s="1"/>
  <c r="CI1521" i="15"/>
  <c r="CJ1521" i="15" s="1"/>
  <c r="CH1521" i="15"/>
  <c r="CG1521" i="15"/>
  <c r="CF1521" i="15"/>
  <c r="CD1521" i="15"/>
  <c r="CC1521" i="15"/>
  <c r="CB1521" i="15"/>
  <c r="CA1521" i="15"/>
  <c r="CO1520" i="15"/>
  <c r="CN1520" i="15"/>
  <c r="CM1520" i="15"/>
  <c r="CL1520" i="15"/>
  <c r="CJ1520" i="15"/>
  <c r="CI1520" i="15"/>
  <c r="CH1520" i="15"/>
  <c r="CG1520" i="15"/>
  <c r="CF1520" i="15"/>
  <c r="CD1520" i="15"/>
  <c r="CC1520" i="15"/>
  <c r="CB1520" i="15"/>
  <c r="CA1520" i="15"/>
  <c r="CO1519" i="15"/>
  <c r="CN1519" i="15"/>
  <c r="CM1519" i="15"/>
  <c r="CL1519" i="15"/>
  <c r="CJ1519" i="15"/>
  <c r="CI1519" i="15"/>
  <c r="CG1519" i="15"/>
  <c r="CH1519" i="15" s="1"/>
  <c r="CF1519" i="15"/>
  <c r="CD1519" i="15"/>
  <c r="CC1519" i="15"/>
  <c r="CB1519" i="15"/>
  <c r="CA1519" i="15"/>
  <c r="CM1518" i="15"/>
  <c r="CO1518" i="15" s="1"/>
  <c r="CL1518" i="15"/>
  <c r="CN1518" i="15" s="1"/>
  <c r="CJ1518" i="15"/>
  <c r="CI1518" i="15"/>
  <c r="CG1518" i="15"/>
  <c r="CH1518" i="15" s="1"/>
  <c r="CF1518" i="15"/>
  <c r="CD1518" i="15"/>
  <c r="CC1518" i="15"/>
  <c r="CB1518" i="15"/>
  <c r="CA1518" i="15"/>
  <c r="CN1517" i="15"/>
  <c r="CM1517" i="15"/>
  <c r="CO1517" i="15" s="1"/>
  <c r="CL1517" i="15"/>
  <c r="CI1517" i="15"/>
  <c r="CJ1517" i="15" s="1"/>
  <c r="CG1517" i="15"/>
  <c r="CH1517" i="15" s="1"/>
  <c r="CF1517" i="15"/>
  <c r="CD1517" i="15"/>
  <c r="CC1517" i="15"/>
  <c r="CB1517" i="15"/>
  <c r="CA1517" i="15"/>
  <c r="CN1516" i="15"/>
  <c r="CM1516" i="15"/>
  <c r="CO1516" i="15" s="1"/>
  <c r="CL1516" i="15"/>
  <c r="CI1516" i="15"/>
  <c r="CJ1516" i="15" s="1"/>
  <c r="CH1516" i="15"/>
  <c r="CG1516" i="15"/>
  <c r="CF1516" i="15"/>
  <c r="CD1516" i="15"/>
  <c r="CC1516" i="15"/>
  <c r="CB1516" i="15"/>
  <c r="CA1516" i="15"/>
  <c r="CO1515" i="15"/>
  <c r="CM1515" i="15"/>
  <c r="CL1515" i="15"/>
  <c r="CN1515" i="15" s="1"/>
  <c r="CI1515" i="15"/>
  <c r="CJ1515" i="15" s="1"/>
  <c r="CG1515" i="15"/>
  <c r="CH1515" i="15" s="1"/>
  <c r="CF1515" i="15"/>
  <c r="CD1515" i="15"/>
  <c r="CC1515" i="15"/>
  <c r="CB1515" i="15"/>
  <c r="CA1515" i="15"/>
  <c r="CO1514" i="15"/>
  <c r="CM1514" i="15"/>
  <c r="CL1514" i="15"/>
  <c r="CN1514" i="15" s="1"/>
  <c r="CJ1514" i="15"/>
  <c r="CI1514" i="15"/>
  <c r="CH1514" i="15"/>
  <c r="CG1514" i="15"/>
  <c r="CF1514" i="15"/>
  <c r="CD1514" i="15"/>
  <c r="CC1514" i="15"/>
  <c r="CB1514" i="15"/>
  <c r="CA1514" i="15"/>
  <c r="CN1513" i="15"/>
  <c r="CM1513" i="15"/>
  <c r="CO1513" i="15" s="1"/>
  <c r="CL1513" i="15"/>
  <c r="CI1513" i="15"/>
  <c r="CJ1513" i="15" s="1"/>
  <c r="CH1513" i="15"/>
  <c r="CG1513" i="15"/>
  <c r="CF1513" i="15"/>
  <c r="CD1513" i="15"/>
  <c r="CC1513" i="15"/>
  <c r="CB1513" i="15"/>
  <c r="CA1513" i="15"/>
  <c r="CO1512" i="15"/>
  <c r="CN1512" i="15"/>
  <c r="CM1512" i="15"/>
  <c r="CL1512" i="15"/>
  <c r="CJ1512" i="15"/>
  <c r="CI1512" i="15"/>
  <c r="CH1512" i="15"/>
  <c r="CG1512" i="15"/>
  <c r="CF1512" i="15"/>
  <c r="CD1512" i="15"/>
  <c r="CC1512" i="15"/>
  <c r="CB1512" i="15"/>
  <c r="CA1512" i="15"/>
  <c r="CO1511" i="15"/>
  <c r="CN1511" i="15"/>
  <c r="CM1511" i="15"/>
  <c r="CL1511" i="15"/>
  <c r="CJ1511" i="15"/>
  <c r="CI1511" i="15"/>
  <c r="CG1511" i="15"/>
  <c r="CH1511" i="15" s="1"/>
  <c r="CF1511" i="15"/>
  <c r="CD1511" i="15"/>
  <c r="CC1511" i="15"/>
  <c r="CB1511" i="15"/>
  <c r="CA1511" i="15"/>
  <c r="CM1510" i="15"/>
  <c r="CO1510" i="15" s="1"/>
  <c r="CL1510" i="15"/>
  <c r="CN1510" i="15" s="1"/>
  <c r="CJ1510" i="15"/>
  <c r="CI1510" i="15"/>
  <c r="CG1510" i="15"/>
  <c r="CH1510" i="15" s="1"/>
  <c r="CF1510" i="15"/>
  <c r="CD1510" i="15"/>
  <c r="CC1510" i="15"/>
  <c r="CB1510" i="15"/>
  <c r="CA1510" i="15"/>
  <c r="CN1509" i="15"/>
  <c r="CM1509" i="15"/>
  <c r="CO1509" i="15" s="1"/>
  <c r="CL1509" i="15"/>
  <c r="CI1509" i="15"/>
  <c r="CJ1509" i="15" s="1"/>
  <c r="CG1509" i="15"/>
  <c r="CH1509" i="15" s="1"/>
  <c r="CF1509" i="15"/>
  <c r="CD1509" i="15"/>
  <c r="CC1509" i="15"/>
  <c r="CB1509" i="15"/>
  <c r="CA1509" i="15"/>
  <c r="CO1508" i="15"/>
  <c r="CN1508" i="15"/>
  <c r="CM1508" i="15"/>
  <c r="CL1508" i="15"/>
  <c r="CI1508" i="15"/>
  <c r="CJ1508" i="15" s="1"/>
  <c r="CH1508" i="15"/>
  <c r="CG1508" i="15"/>
  <c r="CF1508" i="15"/>
  <c r="CD1508" i="15"/>
  <c r="CC1508" i="15"/>
  <c r="CB1508" i="15"/>
  <c r="CA1508" i="15"/>
  <c r="CO1507" i="15"/>
  <c r="CM1507" i="15"/>
  <c r="CL1507" i="15"/>
  <c r="CN1507" i="15" s="1"/>
  <c r="CI1507" i="15"/>
  <c r="CJ1507" i="15" s="1"/>
  <c r="CG1507" i="15"/>
  <c r="CH1507" i="15" s="1"/>
  <c r="CF1507" i="15"/>
  <c r="CD1507" i="15"/>
  <c r="CC1507" i="15"/>
  <c r="CB1507" i="15"/>
  <c r="CA1507" i="15"/>
  <c r="CO1506" i="15"/>
  <c r="CM1506" i="15"/>
  <c r="CL1506" i="15"/>
  <c r="CN1506" i="15" s="1"/>
  <c r="CJ1506" i="15"/>
  <c r="CI1506" i="15"/>
  <c r="CH1506" i="15"/>
  <c r="CG1506" i="15"/>
  <c r="CF1506" i="15"/>
  <c r="CD1506" i="15"/>
  <c r="CC1506" i="15"/>
  <c r="CB1506" i="15"/>
  <c r="CA1506" i="15"/>
  <c r="CM1505" i="15"/>
  <c r="CO1505" i="15" s="1"/>
  <c r="CL1505" i="15"/>
  <c r="CN1505" i="15" s="1"/>
  <c r="CI1505" i="15"/>
  <c r="CJ1505" i="15" s="1"/>
  <c r="CH1505" i="15"/>
  <c r="CG1505" i="15"/>
  <c r="CF1505" i="15"/>
  <c r="CD1505" i="15"/>
  <c r="CC1505" i="15"/>
  <c r="CB1505" i="15"/>
  <c r="CA1505" i="15"/>
  <c r="CO1504" i="15"/>
  <c r="CN1504" i="15"/>
  <c r="CM1504" i="15"/>
  <c r="CL1504" i="15"/>
  <c r="CJ1504" i="15"/>
  <c r="CI1504" i="15"/>
  <c r="CH1504" i="15"/>
  <c r="CG1504" i="15"/>
  <c r="CF1504" i="15"/>
  <c r="CD1504" i="15"/>
  <c r="CC1504" i="15"/>
  <c r="CB1504" i="15"/>
  <c r="CA1504" i="15"/>
  <c r="CO1503" i="15"/>
  <c r="CN1503" i="15"/>
  <c r="CM1503" i="15"/>
  <c r="CL1503" i="15"/>
  <c r="CJ1503" i="15"/>
  <c r="CI1503" i="15"/>
  <c r="CG1503" i="15"/>
  <c r="CH1503" i="15" s="1"/>
  <c r="CF1503" i="15"/>
  <c r="CD1503" i="15"/>
  <c r="CC1503" i="15"/>
  <c r="CB1503" i="15"/>
  <c r="CA1503" i="15"/>
  <c r="CM1502" i="15"/>
  <c r="CO1502" i="15" s="1"/>
  <c r="CL1502" i="15"/>
  <c r="CN1502" i="15" s="1"/>
  <c r="CJ1502" i="15"/>
  <c r="CI1502" i="15"/>
  <c r="CG1502" i="15"/>
  <c r="CH1502" i="15" s="1"/>
  <c r="CF1502" i="15"/>
  <c r="CD1502" i="15"/>
  <c r="CC1502" i="15"/>
  <c r="CB1502" i="15"/>
  <c r="CA1502" i="15"/>
  <c r="CN1501" i="15"/>
  <c r="CM1501" i="15"/>
  <c r="CO1501" i="15" s="1"/>
  <c r="CL1501" i="15"/>
  <c r="CI1501" i="15"/>
  <c r="CJ1501" i="15" s="1"/>
  <c r="CG1501" i="15"/>
  <c r="CH1501" i="15" s="1"/>
  <c r="CF1501" i="15"/>
  <c r="CD1501" i="15"/>
  <c r="CC1501" i="15"/>
  <c r="CB1501" i="15"/>
  <c r="CA1501" i="15"/>
  <c r="CN1500" i="15"/>
  <c r="CM1500" i="15"/>
  <c r="CO1500" i="15" s="1"/>
  <c r="CL1500" i="15"/>
  <c r="CI1500" i="15"/>
  <c r="CJ1500" i="15" s="1"/>
  <c r="CH1500" i="15"/>
  <c r="CG1500" i="15"/>
  <c r="CF1500" i="15"/>
  <c r="CD1500" i="15"/>
  <c r="CC1500" i="15"/>
  <c r="CB1500" i="15"/>
  <c r="CA1500" i="15"/>
  <c r="CO1499" i="15"/>
  <c r="CM1499" i="15"/>
  <c r="CL1499" i="15"/>
  <c r="CN1499" i="15" s="1"/>
  <c r="CI1499" i="15"/>
  <c r="CJ1499" i="15" s="1"/>
  <c r="CG1499" i="15"/>
  <c r="CH1499" i="15" s="1"/>
  <c r="CF1499" i="15"/>
  <c r="CD1499" i="15"/>
  <c r="CC1499" i="15"/>
  <c r="CB1499" i="15"/>
  <c r="CA1499" i="15"/>
  <c r="CO1498" i="15"/>
  <c r="CM1498" i="15"/>
  <c r="CL1498" i="15"/>
  <c r="CN1498" i="15" s="1"/>
  <c r="CJ1498" i="15"/>
  <c r="CI1498" i="15"/>
  <c r="CH1498" i="15"/>
  <c r="CG1498" i="15"/>
  <c r="CF1498" i="15"/>
  <c r="CD1498" i="15"/>
  <c r="CC1498" i="15"/>
  <c r="CB1498" i="15"/>
  <c r="CA1498" i="15"/>
  <c r="CM1497" i="15"/>
  <c r="CO1497" i="15" s="1"/>
  <c r="CL1497" i="15"/>
  <c r="CN1497" i="15" s="1"/>
  <c r="CI1497" i="15"/>
  <c r="CJ1497" i="15" s="1"/>
  <c r="CH1497" i="15"/>
  <c r="CG1497" i="15"/>
  <c r="CF1497" i="15"/>
  <c r="CD1497" i="15"/>
  <c r="CC1497" i="15"/>
  <c r="CB1497" i="15"/>
  <c r="CA1497" i="15"/>
  <c r="CO1496" i="15"/>
  <c r="CN1496" i="15"/>
  <c r="CM1496" i="15"/>
  <c r="CL1496" i="15"/>
  <c r="CJ1496" i="15"/>
  <c r="CI1496" i="15"/>
  <c r="CH1496" i="15"/>
  <c r="CG1496" i="15"/>
  <c r="CF1496" i="15"/>
  <c r="CD1496" i="15"/>
  <c r="CC1496" i="15"/>
  <c r="CB1496" i="15"/>
  <c r="CA1496" i="15"/>
  <c r="CO1495" i="15"/>
  <c r="CN1495" i="15"/>
  <c r="CM1495" i="15"/>
  <c r="CL1495" i="15"/>
  <c r="CJ1495" i="15"/>
  <c r="CI1495" i="15"/>
  <c r="CG1495" i="15"/>
  <c r="CH1495" i="15" s="1"/>
  <c r="CF1495" i="15"/>
  <c r="CD1495" i="15"/>
  <c r="CC1495" i="15"/>
  <c r="CB1495" i="15"/>
  <c r="CA1495" i="15"/>
  <c r="CM1494" i="15"/>
  <c r="CO1494" i="15" s="1"/>
  <c r="CL1494" i="15"/>
  <c r="CN1494" i="15" s="1"/>
  <c r="CJ1494" i="15"/>
  <c r="CI1494" i="15"/>
  <c r="CG1494" i="15"/>
  <c r="CH1494" i="15" s="1"/>
  <c r="CF1494" i="15"/>
  <c r="CD1494" i="15"/>
  <c r="CC1494" i="15"/>
  <c r="CB1494" i="15"/>
  <c r="CA1494" i="15"/>
  <c r="CN1493" i="15"/>
  <c r="CM1493" i="15"/>
  <c r="CO1493" i="15" s="1"/>
  <c r="CL1493" i="15"/>
  <c r="CI1493" i="15"/>
  <c r="CJ1493" i="15" s="1"/>
  <c r="CG1493" i="15"/>
  <c r="CH1493" i="15" s="1"/>
  <c r="CF1493" i="15"/>
  <c r="CD1493" i="15"/>
  <c r="CC1493" i="15"/>
  <c r="CB1493" i="15"/>
  <c r="CA1493" i="15"/>
  <c r="CN1492" i="15"/>
  <c r="CM1492" i="15"/>
  <c r="CO1492" i="15" s="1"/>
  <c r="CL1492" i="15"/>
  <c r="CI1492" i="15"/>
  <c r="CJ1492" i="15" s="1"/>
  <c r="CH1492" i="15"/>
  <c r="CG1492" i="15"/>
  <c r="CF1492" i="15"/>
  <c r="CD1492" i="15"/>
  <c r="CC1492" i="15"/>
  <c r="CB1492" i="15"/>
  <c r="CA1492" i="15"/>
  <c r="CO1491" i="15"/>
  <c r="CM1491" i="15"/>
  <c r="CL1491" i="15"/>
  <c r="CN1491" i="15" s="1"/>
  <c r="CI1491" i="15"/>
  <c r="CJ1491" i="15" s="1"/>
  <c r="CG1491" i="15"/>
  <c r="CH1491" i="15" s="1"/>
  <c r="CF1491" i="15"/>
  <c r="CD1491" i="15"/>
  <c r="CC1491" i="15"/>
  <c r="CB1491" i="15"/>
  <c r="CA1491" i="15"/>
  <c r="CO1490" i="15"/>
  <c r="CM1490" i="15"/>
  <c r="CL1490" i="15"/>
  <c r="CN1490" i="15" s="1"/>
  <c r="CJ1490" i="15"/>
  <c r="CI1490" i="15"/>
  <c r="CG1490" i="15"/>
  <c r="CH1490" i="15" s="1"/>
  <c r="CF1490" i="15"/>
  <c r="CD1490" i="15"/>
  <c r="CC1490" i="15"/>
  <c r="CB1490" i="15"/>
  <c r="CA1490" i="15"/>
  <c r="CN1489" i="15"/>
  <c r="CM1489" i="15"/>
  <c r="CO1489" i="15" s="1"/>
  <c r="CL1489" i="15"/>
  <c r="CI1489" i="15"/>
  <c r="CJ1489" i="15" s="1"/>
  <c r="CH1489" i="15"/>
  <c r="CG1489" i="15"/>
  <c r="CF1489" i="15"/>
  <c r="CD1489" i="15"/>
  <c r="CC1489" i="15"/>
  <c r="CB1489" i="15"/>
  <c r="CA1489" i="15"/>
  <c r="CN1488" i="15"/>
  <c r="CM1488" i="15"/>
  <c r="CO1488" i="15" s="1"/>
  <c r="CL1488" i="15"/>
  <c r="CJ1488" i="15"/>
  <c r="CI1488" i="15"/>
  <c r="CH1488" i="15"/>
  <c r="CG1488" i="15"/>
  <c r="CF1488" i="15"/>
  <c r="CD1488" i="15"/>
  <c r="CC1488" i="15"/>
  <c r="CB1488" i="15"/>
  <c r="CA1488" i="15"/>
  <c r="CO1487" i="15"/>
  <c r="CN1487" i="15"/>
  <c r="CM1487" i="15"/>
  <c r="CL1487" i="15"/>
  <c r="CJ1487" i="15"/>
  <c r="CI1487" i="15"/>
  <c r="CG1487" i="15"/>
  <c r="CH1487" i="15" s="1"/>
  <c r="CF1487" i="15"/>
  <c r="CD1487" i="15"/>
  <c r="CC1487" i="15"/>
  <c r="CB1487" i="15"/>
  <c r="CA1487" i="15"/>
  <c r="CM1486" i="15"/>
  <c r="CO1486" i="15" s="1"/>
  <c r="CL1486" i="15"/>
  <c r="CN1486" i="15" s="1"/>
  <c r="CJ1486" i="15"/>
  <c r="CI1486" i="15"/>
  <c r="CG1486" i="15"/>
  <c r="CH1486" i="15" s="1"/>
  <c r="CF1486" i="15"/>
  <c r="CD1486" i="15"/>
  <c r="CC1486" i="15"/>
  <c r="CB1486" i="15"/>
  <c r="CA1486" i="15"/>
  <c r="CM1485" i="15"/>
  <c r="CO1485" i="15" s="1"/>
  <c r="CL1485" i="15"/>
  <c r="CN1485" i="15" s="1"/>
  <c r="CI1485" i="15"/>
  <c r="CJ1485" i="15" s="1"/>
  <c r="CH1485" i="15"/>
  <c r="CG1485" i="15"/>
  <c r="CF1485" i="15"/>
  <c r="CD1485" i="15"/>
  <c r="CC1485" i="15"/>
  <c r="CB1485" i="15"/>
  <c r="CA1485" i="15"/>
  <c r="CN1484" i="15"/>
  <c r="CM1484" i="15"/>
  <c r="CO1484" i="15" s="1"/>
  <c r="CL1484" i="15"/>
  <c r="CI1484" i="15"/>
  <c r="CJ1484" i="15" s="1"/>
  <c r="CH1484" i="15"/>
  <c r="CG1484" i="15"/>
  <c r="CF1484" i="15"/>
  <c r="CD1484" i="15"/>
  <c r="CC1484" i="15"/>
  <c r="CB1484" i="15"/>
  <c r="CA1484" i="15"/>
  <c r="CO1483" i="15"/>
  <c r="CM1483" i="15"/>
  <c r="CL1483" i="15"/>
  <c r="CN1483" i="15" s="1"/>
  <c r="CJ1483" i="15"/>
  <c r="CI1483" i="15"/>
  <c r="CG1483" i="15"/>
  <c r="CH1483" i="15" s="1"/>
  <c r="CF1483" i="15"/>
  <c r="CD1483" i="15"/>
  <c r="CC1483" i="15"/>
  <c r="CB1483" i="15"/>
  <c r="CA1483" i="15"/>
  <c r="CO1482" i="15"/>
  <c r="CM1482" i="15"/>
  <c r="CL1482" i="15"/>
  <c r="CN1482" i="15" s="1"/>
  <c r="CJ1482" i="15"/>
  <c r="CI1482" i="15"/>
  <c r="CH1482" i="15"/>
  <c r="CG1482" i="15"/>
  <c r="CF1482" i="15"/>
  <c r="CD1482" i="15"/>
  <c r="CC1482" i="15"/>
  <c r="CB1482" i="15"/>
  <c r="CA1482" i="15"/>
  <c r="CN1481" i="15"/>
  <c r="CM1481" i="15"/>
  <c r="CO1481" i="15" s="1"/>
  <c r="CL1481" i="15"/>
  <c r="CI1481" i="15"/>
  <c r="CJ1481" i="15" s="1"/>
  <c r="CH1481" i="15"/>
  <c r="CG1481" i="15"/>
  <c r="CF1481" i="15"/>
  <c r="CD1481" i="15"/>
  <c r="CC1481" i="15"/>
  <c r="CB1481" i="15"/>
  <c r="CA1481" i="15"/>
  <c r="CN1480" i="15"/>
  <c r="CM1480" i="15"/>
  <c r="CO1480" i="15" s="1"/>
  <c r="CL1480" i="15"/>
  <c r="CJ1480" i="15"/>
  <c r="CI1480" i="15"/>
  <c r="CH1480" i="15"/>
  <c r="CG1480" i="15"/>
  <c r="CF1480" i="15"/>
  <c r="CD1480" i="15"/>
  <c r="CC1480" i="15"/>
  <c r="CB1480" i="15"/>
  <c r="CA1480" i="15"/>
  <c r="CO1479" i="15"/>
  <c r="CN1479" i="15"/>
  <c r="CM1479" i="15"/>
  <c r="CL1479" i="15"/>
  <c r="CJ1479" i="15"/>
  <c r="CI1479" i="15"/>
  <c r="CG1479" i="15"/>
  <c r="CH1479" i="15" s="1"/>
  <c r="CF1479" i="15"/>
  <c r="CD1479" i="15"/>
  <c r="CC1479" i="15"/>
  <c r="CB1479" i="15"/>
  <c r="CA1479" i="15"/>
  <c r="CM1478" i="15"/>
  <c r="CO1478" i="15" s="1"/>
  <c r="CL1478" i="15"/>
  <c r="CN1478" i="15" s="1"/>
  <c r="CJ1478" i="15"/>
  <c r="CI1478" i="15"/>
  <c r="CG1478" i="15"/>
  <c r="CH1478" i="15" s="1"/>
  <c r="CF1478" i="15"/>
  <c r="CD1478" i="15"/>
  <c r="CC1478" i="15"/>
  <c r="CB1478" i="15"/>
  <c r="CA1478" i="15"/>
  <c r="CM1477" i="15"/>
  <c r="CO1477" i="15" s="1"/>
  <c r="CL1477" i="15"/>
  <c r="CN1477" i="15" s="1"/>
  <c r="CI1477" i="15"/>
  <c r="CJ1477" i="15" s="1"/>
  <c r="CG1477" i="15"/>
  <c r="CH1477" i="15" s="1"/>
  <c r="CF1477" i="15"/>
  <c r="CD1477" i="15"/>
  <c r="CC1477" i="15"/>
  <c r="CB1477" i="15"/>
  <c r="CA1477" i="15"/>
  <c r="CN1476" i="15"/>
  <c r="CM1476" i="15"/>
  <c r="CO1476" i="15" s="1"/>
  <c r="CL1476" i="15"/>
  <c r="CI1476" i="15"/>
  <c r="CJ1476" i="15" s="1"/>
  <c r="CH1476" i="15"/>
  <c r="CG1476" i="15"/>
  <c r="CF1476" i="15"/>
  <c r="CD1476" i="15"/>
  <c r="CC1476" i="15"/>
  <c r="CB1476" i="15"/>
  <c r="CA1476" i="15"/>
  <c r="CO1475" i="15"/>
  <c r="CM1475" i="15"/>
  <c r="CL1475" i="15"/>
  <c r="CN1475" i="15" s="1"/>
  <c r="CJ1475" i="15"/>
  <c r="CI1475" i="15"/>
  <c r="CG1475" i="15"/>
  <c r="CH1475" i="15" s="1"/>
  <c r="CF1475" i="15"/>
  <c r="CD1475" i="15"/>
  <c r="CC1475" i="15"/>
  <c r="CB1475" i="15"/>
  <c r="CA1475" i="15"/>
  <c r="CO1474" i="15"/>
  <c r="CM1474" i="15"/>
  <c r="CL1474" i="15"/>
  <c r="CN1474" i="15" s="1"/>
  <c r="CJ1474" i="15"/>
  <c r="CI1474" i="15"/>
  <c r="CG1474" i="15"/>
  <c r="CH1474" i="15" s="1"/>
  <c r="CF1474" i="15"/>
  <c r="CD1474" i="15"/>
  <c r="CC1474" i="15"/>
  <c r="CB1474" i="15"/>
  <c r="CA1474" i="15"/>
  <c r="CM1473" i="15"/>
  <c r="CO1473" i="15" s="1"/>
  <c r="CL1473" i="15"/>
  <c r="CN1473" i="15" s="1"/>
  <c r="CI1473" i="15"/>
  <c r="CJ1473" i="15" s="1"/>
  <c r="CH1473" i="15"/>
  <c r="CG1473" i="15"/>
  <c r="CF1473" i="15"/>
  <c r="CD1473" i="15"/>
  <c r="CC1473" i="15"/>
  <c r="CB1473" i="15"/>
  <c r="CA1473" i="15"/>
  <c r="CN1472" i="15"/>
  <c r="CM1472" i="15"/>
  <c r="CO1472" i="15" s="1"/>
  <c r="CL1472" i="15"/>
  <c r="CI1472" i="15"/>
  <c r="CJ1472" i="15" s="1"/>
  <c r="CH1472" i="15"/>
  <c r="CG1472" i="15"/>
  <c r="CF1472" i="15"/>
  <c r="CD1472" i="15"/>
  <c r="CC1472" i="15"/>
  <c r="CB1472" i="15"/>
  <c r="CA1472" i="15"/>
  <c r="CO1471" i="15"/>
  <c r="CN1471" i="15"/>
  <c r="CM1471" i="15"/>
  <c r="CL1471" i="15"/>
  <c r="CJ1471" i="15"/>
  <c r="CI1471" i="15"/>
  <c r="CG1471" i="15"/>
  <c r="CH1471" i="15" s="1"/>
  <c r="CF1471" i="15"/>
  <c r="CD1471" i="15"/>
  <c r="CC1471" i="15"/>
  <c r="CB1471" i="15"/>
  <c r="CA1471" i="15"/>
  <c r="CM1470" i="15"/>
  <c r="CO1470" i="15" s="1"/>
  <c r="CL1470" i="15"/>
  <c r="CN1470" i="15" s="1"/>
  <c r="CJ1470" i="15"/>
  <c r="CI1470" i="15"/>
  <c r="CG1470" i="15"/>
  <c r="CH1470" i="15" s="1"/>
  <c r="CF1470" i="15"/>
  <c r="CD1470" i="15"/>
  <c r="CC1470" i="15"/>
  <c r="CB1470" i="15"/>
  <c r="CA1470" i="15"/>
  <c r="CN1469" i="15"/>
  <c r="CM1469" i="15"/>
  <c r="CO1469" i="15" s="1"/>
  <c r="CL1469" i="15"/>
  <c r="CI1469" i="15"/>
  <c r="CJ1469" i="15" s="1"/>
  <c r="CG1469" i="15"/>
  <c r="CH1469" i="15" s="1"/>
  <c r="CF1469" i="15"/>
  <c r="CD1469" i="15"/>
  <c r="CC1469" i="15"/>
  <c r="CB1469" i="15"/>
  <c r="CA1469" i="15"/>
  <c r="CN1468" i="15"/>
  <c r="CM1468" i="15"/>
  <c r="CO1468" i="15" s="1"/>
  <c r="CL1468" i="15"/>
  <c r="CI1468" i="15"/>
  <c r="CJ1468" i="15" s="1"/>
  <c r="CH1468" i="15"/>
  <c r="CG1468" i="15"/>
  <c r="CF1468" i="15"/>
  <c r="CD1468" i="15"/>
  <c r="CC1468" i="15"/>
  <c r="CB1468" i="15"/>
  <c r="CA1468" i="15"/>
  <c r="CO1467" i="15"/>
  <c r="CM1467" i="15"/>
  <c r="CL1467" i="15"/>
  <c r="CN1467" i="15" s="1"/>
  <c r="CJ1467" i="15"/>
  <c r="CI1467" i="15"/>
  <c r="CG1467" i="15"/>
  <c r="CH1467" i="15" s="1"/>
  <c r="CF1467" i="15"/>
  <c r="CD1467" i="15"/>
  <c r="CC1467" i="15"/>
  <c r="CB1467" i="15"/>
  <c r="CA1467" i="15"/>
  <c r="CO1466" i="15"/>
  <c r="CM1466" i="15"/>
  <c r="CL1466" i="15"/>
  <c r="CN1466" i="15" s="1"/>
  <c r="CJ1466" i="15"/>
  <c r="CI1466" i="15"/>
  <c r="CG1466" i="15"/>
  <c r="CH1466" i="15" s="1"/>
  <c r="CF1466" i="15"/>
  <c r="CD1466" i="15"/>
  <c r="CC1466" i="15"/>
  <c r="CB1466" i="15"/>
  <c r="CA1466" i="15"/>
  <c r="CM1465" i="15"/>
  <c r="CO1465" i="15" s="1"/>
  <c r="CL1465" i="15"/>
  <c r="CN1465" i="15" s="1"/>
  <c r="CI1465" i="15"/>
  <c r="CJ1465" i="15" s="1"/>
  <c r="CH1465" i="15"/>
  <c r="CG1465" i="15"/>
  <c r="CF1465" i="15"/>
  <c r="CD1465" i="15"/>
  <c r="CC1465" i="15"/>
  <c r="CB1465" i="15"/>
  <c r="CA1465" i="15"/>
  <c r="CO1464" i="15"/>
  <c r="CN1464" i="15"/>
  <c r="CM1464" i="15"/>
  <c r="CL1464" i="15"/>
  <c r="CJ1464" i="15"/>
  <c r="CI1464" i="15"/>
  <c r="CH1464" i="15"/>
  <c r="CG1464" i="15"/>
  <c r="CF1464" i="15"/>
  <c r="CD1464" i="15"/>
  <c r="CC1464" i="15"/>
  <c r="CB1464" i="15"/>
  <c r="CA1464" i="15"/>
  <c r="CO1463" i="15"/>
  <c r="CN1463" i="15"/>
  <c r="CM1463" i="15"/>
  <c r="CL1463" i="15"/>
  <c r="CJ1463" i="15"/>
  <c r="CI1463" i="15"/>
  <c r="CG1463" i="15"/>
  <c r="CH1463" i="15" s="1"/>
  <c r="CF1463" i="15"/>
  <c r="CD1463" i="15"/>
  <c r="CC1463" i="15"/>
  <c r="CB1463" i="15"/>
  <c r="CA1463" i="15"/>
  <c r="CM1462" i="15"/>
  <c r="CO1462" i="15" s="1"/>
  <c r="CL1462" i="15"/>
  <c r="CN1462" i="15" s="1"/>
  <c r="CJ1462" i="15"/>
  <c r="CI1462" i="15"/>
  <c r="CG1462" i="15"/>
  <c r="CH1462" i="15" s="1"/>
  <c r="CF1462" i="15"/>
  <c r="CD1462" i="15"/>
  <c r="CC1462" i="15"/>
  <c r="CB1462" i="15"/>
  <c r="CA1462" i="15"/>
  <c r="CN1461" i="15"/>
  <c r="CM1461" i="15"/>
  <c r="CO1461" i="15" s="1"/>
  <c r="CL1461" i="15"/>
  <c r="CI1461" i="15"/>
  <c r="CJ1461" i="15" s="1"/>
  <c r="CG1461" i="15"/>
  <c r="CH1461" i="15" s="1"/>
  <c r="CF1461" i="15"/>
  <c r="CD1461" i="15"/>
  <c r="CC1461" i="15"/>
  <c r="CB1461" i="15"/>
  <c r="CA1461" i="15"/>
  <c r="CN1460" i="15"/>
  <c r="CM1460" i="15"/>
  <c r="CO1460" i="15" s="1"/>
  <c r="CL1460" i="15"/>
  <c r="CI1460" i="15"/>
  <c r="CJ1460" i="15" s="1"/>
  <c r="CH1460" i="15"/>
  <c r="CG1460" i="15"/>
  <c r="CF1460" i="15"/>
  <c r="CD1460" i="15"/>
  <c r="CC1460" i="15"/>
  <c r="CB1460" i="15"/>
  <c r="CA1460" i="15"/>
  <c r="CO1459" i="15"/>
  <c r="CM1459" i="15"/>
  <c r="CL1459" i="15"/>
  <c r="CN1459" i="15" s="1"/>
  <c r="CI1459" i="15"/>
  <c r="CJ1459" i="15" s="1"/>
  <c r="CG1459" i="15"/>
  <c r="CH1459" i="15" s="1"/>
  <c r="CF1459" i="15"/>
  <c r="CD1459" i="15"/>
  <c r="CC1459" i="15"/>
  <c r="CB1459" i="15"/>
  <c r="CA1459" i="15"/>
  <c r="CM1458" i="15"/>
  <c r="CO1458" i="15" s="1"/>
  <c r="CL1458" i="15"/>
  <c r="CN1458" i="15" s="1"/>
  <c r="CJ1458" i="15"/>
  <c r="CI1458" i="15"/>
  <c r="CG1458" i="15"/>
  <c r="CH1458" i="15" s="1"/>
  <c r="CF1458" i="15"/>
  <c r="CD1458" i="15"/>
  <c r="CC1458" i="15"/>
  <c r="CB1458" i="15"/>
  <c r="CA1458" i="15"/>
  <c r="CN1457" i="15"/>
  <c r="CM1457" i="15"/>
  <c r="CO1457" i="15" s="1"/>
  <c r="CL1457" i="15"/>
  <c r="CI1457" i="15"/>
  <c r="CJ1457" i="15" s="1"/>
  <c r="CG1457" i="15"/>
  <c r="CH1457" i="15" s="1"/>
  <c r="CF1457" i="15"/>
  <c r="CD1457" i="15"/>
  <c r="CC1457" i="15"/>
  <c r="CB1457" i="15"/>
  <c r="CA1457" i="15"/>
  <c r="CN1456" i="15"/>
  <c r="CM1456" i="15"/>
  <c r="CO1456" i="15" s="1"/>
  <c r="CL1456" i="15"/>
  <c r="CI1456" i="15"/>
  <c r="CJ1456" i="15" s="1"/>
  <c r="CH1456" i="15"/>
  <c r="CG1456" i="15"/>
  <c r="CF1456" i="15"/>
  <c r="CD1456" i="15"/>
  <c r="CC1456" i="15"/>
  <c r="CB1456" i="15"/>
  <c r="CA1456" i="15"/>
  <c r="CO1455" i="15"/>
  <c r="CM1455" i="15"/>
  <c r="CL1455" i="15"/>
  <c r="CN1455" i="15" s="1"/>
  <c r="CI1455" i="15"/>
  <c r="CJ1455" i="15" s="1"/>
  <c r="CG1455" i="15"/>
  <c r="CH1455" i="15" s="1"/>
  <c r="CF1455" i="15"/>
  <c r="CD1455" i="15"/>
  <c r="CC1455" i="15"/>
  <c r="CB1455" i="15"/>
  <c r="CA1455" i="15"/>
  <c r="CM1454" i="15"/>
  <c r="CO1454" i="15" s="1"/>
  <c r="CL1454" i="15"/>
  <c r="CN1454" i="15" s="1"/>
  <c r="CJ1454" i="15"/>
  <c r="CI1454" i="15"/>
  <c r="CG1454" i="15"/>
  <c r="CH1454" i="15" s="1"/>
  <c r="CF1454" i="15"/>
  <c r="CD1454" i="15"/>
  <c r="CC1454" i="15"/>
  <c r="CB1454" i="15"/>
  <c r="CA1454" i="15"/>
  <c r="CN1453" i="15"/>
  <c r="CM1453" i="15"/>
  <c r="CO1453" i="15" s="1"/>
  <c r="CL1453" i="15"/>
  <c r="CI1453" i="15"/>
  <c r="CJ1453" i="15" s="1"/>
  <c r="CG1453" i="15"/>
  <c r="CH1453" i="15" s="1"/>
  <c r="CF1453" i="15"/>
  <c r="CD1453" i="15"/>
  <c r="CC1453" i="15"/>
  <c r="CB1453" i="15"/>
  <c r="CA1453" i="15"/>
  <c r="CN1452" i="15"/>
  <c r="CM1452" i="15"/>
  <c r="CO1452" i="15" s="1"/>
  <c r="CL1452" i="15"/>
  <c r="CJ1452" i="15"/>
  <c r="CI1452" i="15"/>
  <c r="CH1452" i="15"/>
  <c r="CG1452" i="15"/>
  <c r="CF1452" i="15"/>
  <c r="CD1452" i="15"/>
  <c r="CC1452" i="15"/>
  <c r="CB1452" i="15"/>
  <c r="CA1452" i="15"/>
  <c r="CO1451" i="15"/>
  <c r="CM1451" i="15"/>
  <c r="CL1451" i="15"/>
  <c r="CN1451" i="15" s="1"/>
  <c r="CI1451" i="15"/>
  <c r="CJ1451" i="15" s="1"/>
  <c r="CG1451" i="15"/>
  <c r="CH1451" i="15" s="1"/>
  <c r="CF1451" i="15"/>
  <c r="CD1451" i="15"/>
  <c r="CC1451" i="15"/>
  <c r="CB1451" i="15"/>
  <c r="CA1451" i="15"/>
  <c r="CM1450" i="15"/>
  <c r="CO1450" i="15" s="1"/>
  <c r="CL1450" i="15"/>
  <c r="CN1450" i="15" s="1"/>
  <c r="CJ1450" i="15"/>
  <c r="CI1450" i="15"/>
  <c r="CG1450" i="15"/>
  <c r="CH1450" i="15" s="1"/>
  <c r="CF1450" i="15"/>
  <c r="CD1450" i="15"/>
  <c r="CC1450" i="15"/>
  <c r="CB1450" i="15"/>
  <c r="CA1450" i="15"/>
  <c r="CN1449" i="15"/>
  <c r="CM1449" i="15"/>
  <c r="CO1449" i="15" s="1"/>
  <c r="CL1449" i="15"/>
  <c r="CI1449" i="15"/>
  <c r="CJ1449" i="15" s="1"/>
  <c r="CG1449" i="15"/>
  <c r="CH1449" i="15" s="1"/>
  <c r="CF1449" i="15"/>
  <c r="CD1449" i="15"/>
  <c r="CC1449" i="15"/>
  <c r="CB1449" i="15"/>
  <c r="CA1449" i="15"/>
  <c r="CN1448" i="15"/>
  <c r="CM1448" i="15"/>
  <c r="CO1448" i="15" s="1"/>
  <c r="CL1448" i="15"/>
  <c r="CI1448" i="15"/>
  <c r="CJ1448" i="15" s="1"/>
  <c r="CH1448" i="15"/>
  <c r="CG1448" i="15"/>
  <c r="CF1448" i="15"/>
  <c r="CD1448" i="15"/>
  <c r="CC1448" i="15"/>
  <c r="CB1448" i="15"/>
  <c r="CA1448" i="15"/>
  <c r="CO1447" i="15"/>
  <c r="CM1447" i="15"/>
  <c r="CL1447" i="15"/>
  <c r="CN1447" i="15" s="1"/>
  <c r="CI1447" i="15"/>
  <c r="CJ1447" i="15" s="1"/>
  <c r="CG1447" i="15"/>
  <c r="CH1447" i="15" s="1"/>
  <c r="CF1447" i="15"/>
  <c r="CD1447" i="15"/>
  <c r="CC1447" i="15"/>
  <c r="CB1447" i="15"/>
  <c r="CA1447" i="15"/>
  <c r="CM1446" i="15"/>
  <c r="CO1446" i="15" s="1"/>
  <c r="CL1446" i="15"/>
  <c r="CN1446" i="15" s="1"/>
  <c r="CJ1446" i="15"/>
  <c r="CI1446" i="15"/>
  <c r="CG1446" i="15"/>
  <c r="CH1446" i="15" s="1"/>
  <c r="CF1446" i="15"/>
  <c r="CD1446" i="15"/>
  <c r="CC1446" i="15"/>
  <c r="CB1446" i="15"/>
  <c r="CA1446" i="15"/>
  <c r="CN1445" i="15"/>
  <c r="CM1445" i="15"/>
  <c r="CO1445" i="15" s="1"/>
  <c r="CL1445" i="15"/>
  <c r="CI1445" i="15"/>
  <c r="CJ1445" i="15" s="1"/>
  <c r="CG1445" i="15"/>
  <c r="CH1445" i="15" s="1"/>
  <c r="CF1445" i="15"/>
  <c r="CD1445" i="15"/>
  <c r="CC1445" i="15"/>
  <c r="CB1445" i="15"/>
  <c r="CA1445" i="15"/>
  <c r="CN1444" i="15"/>
  <c r="CM1444" i="15"/>
  <c r="CO1444" i="15" s="1"/>
  <c r="CL1444" i="15"/>
  <c r="CI1444" i="15"/>
  <c r="CJ1444" i="15" s="1"/>
  <c r="CH1444" i="15"/>
  <c r="CG1444" i="15"/>
  <c r="CF1444" i="15"/>
  <c r="CD1444" i="15"/>
  <c r="CC1444" i="15"/>
  <c r="CB1444" i="15"/>
  <c r="CA1444" i="15"/>
  <c r="CO1443" i="15"/>
  <c r="CM1443" i="15"/>
  <c r="CL1443" i="15"/>
  <c r="CN1443" i="15" s="1"/>
  <c r="CI1443" i="15"/>
  <c r="CJ1443" i="15" s="1"/>
  <c r="CG1443" i="15"/>
  <c r="CH1443" i="15" s="1"/>
  <c r="CF1443" i="15"/>
  <c r="CD1443" i="15"/>
  <c r="CC1443" i="15"/>
  <c r="CB1443" i="15"/>
  <c r="CA1443" i="15"/>
  <c r="CM1442" i="15"/>
  <c r="CO1442" i="15" s="1"/>
  <c r="CL1442" i="15"/>
  <c r="CN1442" i="15" s="1"/>
  <c r="CJ1442" i="15"/>
  <c r="CI1442" i="15"/>
  <c r="CG1442" i="15"/>
  <c r="CH1442" i="15" s="1"/>
  <c r="CF1442" i="15"/>
  <c r="CD1442" i="15"/>
  <c r="CC1442" i="15"/>
  <c r="CB1442" i="15"/>
  <c r="CA1442" i="15"/>
  <c r="CN1441" i="15"/>
  <c r="CM1441" i="15"/>
  <c r="CO1441" i="15" s="1"/>
  <c r="CL1441" i="15"/>
  <c r="CI1441" i="15"/>
  <c r="CJ1441" i="15" s="1"/>
  <c r="CG1441" i="15"/>
  <c r="CH1441" i="15" s="1"/>
  <c r="CF1441" i="15"/>
  <c r="CD1441" i="15"/>
  <c r="CC1441" i="15"/>
  <c r="CB1441" i="15"/>
  <c r="CA1441" i="15"/>
  <c r="CN1440" i="15"/>
  <c r="CM1440" i="15"/>
  <c r="CO1440" i="15" s="1"/>
  <c r="CL1440" i="15"/>
  <c r="CI1440" i="15"/>
  <c r="CJ1440" i="15" s="1"/>
  <c r="CH1440" i="15"/>
  <c r="CG1440" i="15"/>
  <c r="CF1440" i="15"/>
  <c r="CD1440" i="15"/>
  <c r="CC1440" i="15"/>
  <c r="CB1440" i="15"/>
  <c r="CA1440" i="15"/>
  <c r="CO1439" i="15"/>
  <c r="CM1439" i="15"/>
  <c r="CL1439" i="15"/>
  <c r="CN1439" i="15" s="1"/>
  <c r="CI1439" i="15"/>
  <c r="CJ1439" i="15" s="1"/>
  <c r="CG1439" i="15"/>
  <c r="CH1439" i="15" s="1"/>
  <c r="CF1439" i="15"/>
  <c r="CD1439" i="15"/>
  <c r="CC1439" i="15"/>
  <c r="CB1439" i="15"/>
  <c r="CA1439" i="15"/>
  <c r="CM1438" i="15"/>
  <c r="CO1438" i="15" s="1"/>
  <c r="CL1438" i="15"/>
  <c r="CN1438" i="15" s="1"/>
  <c r="CJ1438" i="15"/>
  <c r="CI1438" i="15"/>
  <c r="CG1438" i="15"/>
  <c r="CH1438" i="15" s="1"/>
  <c r="CF1438" i="15"/>
  <c r="CD1438" i="15"/>
  <c r="CC1438" i="15"/>
  <c r="CB1438" i="15"/>
  <c r="CA1438" i="15"/>
  <c r="CN1437" i="15"/>
  <c r="CM1437" i="15"/>
  <c r="CO1437" i="15" s="1"/>
  <c r="CL1437" i="15"/>
  <c r="CI1437" i="15"/>
  <c r="CJ1437" i="15" s="1"/>
  <c r="CG1437" i="15"/>
  <c r="CH1437" i="15" s="1"/>
  <c r="CF1437" i="15"/>
  <c r="CD1437" i="15"/>
  <c r="CC1437" i="15"/>
  <c r="CB1437" i="15"/>
  <c r="CA1437" i="15"/>
  <c r="CN1436" i="15"/>
  <c r="CM1436" i="15"/>
  <c r="CO1436" i="15" s="1"/>
  <c r="CL1436" i="15"/>
  <c r="CJ1436" i="15"/>
  <c r="CI1436" i="15"/>
  <c r="CH1436" i="15"/>
  <c r="CG1436" i="15"/>
  <c r="CF1436" i="15"/>
  <c r="CD1436" i="15"/>
  <c r="CC1436" i="15"/>
  <c r="CB1436" i="15"/>
  <c r="CA1436" i="15"/>
  <c r="CO1435" i="15"/>
  <c r="CM1435" i="15"/>
  <c r="CL1435" i="15"/>
  <c r="CN1435" i="15" s="1"/>
  <c r="CI1435" i="15"/>
  <c r="CJ1435" i="15" s="1"/>
  <c r="CH1435" i="15"/>
  <c r="CG1435" i="15"/>
  <c r="CF1435" i="15"/>
  <c r="CD1435" i="15"/>
  <c r="CC1435" i="15"/>
  <c r="CB1435" i="15"/>
  <c r="CA1435" i="15"/>
  <c r="CO1434" i="15"/>
  <c r="CM1434" i="15"/>
  <c r="CL1434" i="15"/>
  <c r="CN1434" i="15" s="1"/>
  <c r="CJ1434" i="15"/>
  <c r="CI1434" i="15"/>
  <c r="CH1434" i="15"/>
  <c r="CG1434" i="15"/>
  <c r="CF1434" i="15"/>
  <c r="CD1434" i="15"/>
  <c r="CC1434" i="15"/>
  <c r="CB1434" i="15"/>
  <c r="CA1434" i="15"/>
  <c r="CM1433" i="15"/>
  <c r="CO1433" i="15" s="1"/>
  <c r="CL1433" i="15"/>
  <c r="CN1433" i="15" s="1"/>
  <c r="CJ1433" i="15"/>
  <c r="CI1433" i="15"/>
  <c r="CH1433" i="15"/>
  <c r="CG1433" i="15"/>
  <c r="CF1433" i="15"/>
  <c r="CD1433" i="15"/>
  <c r="CC1433" i="15"/>
  <c r="CB1433" i="15"/>
  <c r="CA1433" i="15"/>
  <c r="CO1432" i="15"/>
  <c r="CN1432" i="15"/>
  <c r="CM1432" i="15"/>
  <c r="CL1432" i="15"/>
  <c r="CI1432" i="15"/>
  <c r="CJ1432" i="15" s="1"/>
  <c r="CG1432" i="15"/>
  <c r="CH1432" i="15" s="1"/>
  <c r="CF1432" i="15"/>
  <c r="CD1432" i="15"/>
  <c r="CC1432" i="15"/>
  <c r="CB1432" i="15"/>
  <c r="CA1432" i="15"/>
  <c r="CM1431" i="15"/>
  <c r="CO1431" i="15" s="1"/>
  <c r="CL1431" i="15"/>
  <c r="CN1431" i="15" s="1"/>
  <c r="CJ1431" i="15"/>
  <c r="CI1431" i="15"/>
  <c r="CG1431" i="15"/>
  <c r="CH1431" i="15" s="1"/>
  <c r="CF1431" i="15"/>
  <c r="CD1431" i="15"/>
  <c r="CC1431" i="15"/>
  <c r="CB1431" i="15"/>
  <c r="CA1431" i="15"/>
  <c r="CO1430" i="15"/>
  <c r="CM1430" i="15"/>
  <c r="CL1430" i="15"/>
  <c r="CN1430" i="15" s="1"/>
  <c r="CI1430" i="15"/>
  <c r="CJ1430" i="15" s="1"/>
  <c r="CG1430" i="15"/>
  <c r="CH1430" i="15" s="1"/>
  <c r="CF1430" i="15"/>
  <c r="CD1430" i="15"/>
  <c r="CC1430" i="15"/>
  <c r="CB1430" i="15"/>
  <c r="CA1430" i="15"/>
  <c r="CM1429" i="15"/>
  <c r="CO1429" i="15" s="1"/>
  <c r="CL1429" i="15"/>
  <c r="CN1429" i="15" s="1"/>
  <c r="CI1429" i="15"/>
  <c r="CJ1429" i="15" s="1"/>
  <c r="CH1429" i="15"/>
  <c r="CG1429" i="15"/>
  <c r="CF1429" i="15"/>
  <c r="CD1429" i="15"/>
  <c r="CC1429" i="15"/>
  <c r="CB1429" i="15"/>
  <c r="CA1429" i="15"/>
  <c r="CO1428" i="15"/>
  <c r="CN1428" i="15"/>
  <c r="CM1428" i="15"/>
  <c r="CL1428" i="15"/>
  <c r="CJ1428" i="15"/>
  <c r="CI1428" i="15"/>
  <c r="CH1428" i="15"/>
  <c r="CG1428" i="15"/>
  <c r="CF1428" i="15"/>
  <c r="CD1428" i="15"/>
  <c r="CC1428" i="15"/>
  <c r="CB1428" i="15"/>
  <c r="CA1428" i="15"/>
  <c r="CO1427" i="15"/>
  <c r="CN1427" i="15"/>
  <c r="CM1427" i="15"/>
  <c r="CL1427" i="15"/>
  <c r="CJ1427" i="15"/>
  <c r="CI1427" i="15"/>
  <c r="CG1427" i="15"/>
  <c r="CH1427" i="15" s="1"/>
  <c r="CF1427" i="15"/>
  <c r="CD1427" i="15"/>
  <c r="CC1427" i="15"/>
  <c r="CB1427" i="15"/>
  <c r="CA1427" i="15"/>
  <c r="CM1426" i="15"/>
  <c r="CO1426" i="15" s="1"/>
  <c r="CL1426" i="15"/>
  <c r="CN1426" i="15" s="1"/>
  <c r="CJ1426" i="15"/>
  <c r="CI1426" i="15"/>
  <c r="CG1426" i="15"/>
  <c r="CH1426" i="15" s="1"/>
  <c r="CF1426" i="15"/>
  <c r="CD1426" i="15"/>
  <c r="CC1426" i="15"/>
  <c r="CB1426" i="15"/>
  <c r="CA1426" i="15"/>
  <c r="CM1425" i="15"/>
  <c r="CO1425" i="15" s="1"/>
  <c r="CL1425" i="15"/>
  <c r="CN1425" i="15" s="1"/>
  <c r="CI1425" i="15"/>
  <c r="CJ1425" i="15" s="1"/>
  <c r="CH1425" i="15"/>
  <c r="CG1425" i="15"/>
  <c r="CF1425" i="15"/>
  <c r="CD1425" i="15"/>
  <c r="CC1425" i="15"/>
  <c r="CB1425" i="15"/>
  <c r="CA1425" i="15"/>
  <c r="CN1424" i="15"/>
  <c r="CM1424" i="15"/>
  <c r="CO1424" i="15" s="1"/>
  <c r="CL1424" i="15"/>
  <c r="CI1424" i="15"/>
  <c r="CJ1424" i="15" s="1"/>
  <c r="CH1424" i="15"/>
  <c r="CG1424" i="15"/>
  <c r="CF1424" i="15"/>
  <c r="CD1424" i="15"/>
  <c r="CC1424" i="15"/>
  <c r="CB1424" i="15"/>
  <c r="CA1424" i="15"/>
  <c r="CO1423" i="15"/>
  <c r="CN1423" i="15"/>
  <c r="CM1423" i="15"/>
  <c r="CL1423" i="15"/>
  <c r="CJ1423" i="15"/>
  <c r="CI1423" i="15"/>
  <c r="CG1423" i="15"/>
  <c r="CH1423" i="15" s="1"/>
  <c r="CF1423" i="15"/>
  <c r="CD1423" i="15"/>
  <c r="CC1423" i="15"/>
  <c r="CB1423" i="15"/>
  <c r="CA1423" i="15"/>
  <c r="CO1422" i="15"/>
  <c r="CM1422" i="15"/>
  <c r="CL1422" i="15"/>
  <c r="CN1422" i="15" s="1"/>
  <c r="CI1422" i="15"/>
  <c r="CJ1422" i="15" s="1"/>
  <c r="CH1422" i="15"/>
  <c r="CG1422" i="15"/>
  <c r="CF1422" i="15"/>
  <c r="CD1422" i="15"/>
  <c r="CC1422" i="15"/>
  <c r="CB1422" i="15"/>
  <c r="CA1422" i="15"/>
  <c r="CO1421" i="15"/>
  <c r="CN1421" i="15"/>
  <c r="CM1421" i="15"/>
  <c r="CL1421" i="15"/>
  <c r="CI1421" i="15"/>
  <c r="CJ1421" i="15" s="1"/>
  <c r="CG1421" i="15"/>
  <c r="CH1421" i="15" s="1"/>
  <c r="CF1421" i="15"/>
  <c r="CD1421" i="15"/>
  <c r="CC1421" i="15"/>
  <c r="CB1421" i="15"/>
  <c r="CA1421" i="15"/>
  <c r="CM1420" i="15"/>
  <c r="CO1420" i="15" s="1"/>
  <c r="CL1420" i="15"/>
  <c r="CN1420" i="15" s="1"/>
  <c r="CI1420" i="15"/>
  <c r="CJ1420" i="15" s="1"/>
  <c r="CG1420" i="15"/>
  <c r="CH1420" i="15" s="1"/>
  <c r="CF1420" i="15"/>
  <c r="CD1420" i="15"/>
  <c r="CC1420" i="15"/>
  <c r="CB1420" i="15"/>
  <c r="CA1420" i="15"/>
  <c r="CO1419" i="15"/>
  <c r="CM1419" i="15"/>
  <c r="CL1419" i="15"/>
  <c r="CN1419" i="15" s="1"/>
  <c r="CI1419" i="15"/>
  <c r="CJ1419" i="15" s="1"/>
  <c r="CH1419" i="15"/>
  <c r="CG1419" i="15"/>
  <c r="CF1419" i="15"/>
  <c r="CD1419" i="15"/>
  <c r="CC1419" i="15"/>
  <c r="CB1419" i="15"/>
  <c r="CA1419" i="15"/>
  <c r="CO1418" i="15"/>
  <c r="CM1418" i="15"/>
  <c r="CL1418" i="15"/>
  <c r="CN1418" i="15" s="1"/>
  <c r="CI1418" i="15"/>
  <c r="CJ1418" i="15" s="1"/>
  <c r="CH1418" i="15"/>
  <c r="CG1418" i="15"/>
  <c r="CF1418" i="15"/>
  <c r="CD1418" i="15"/>
  <c r="CC1418" i="15"/>
  <c r="CB1418" i="15"/>
  <c r="CA1418" i="15"/>
  <c r="CM1417" i="15"/>
  <c r="CO1417" i="15" s="1"/>
  <c r="CL1417" i="15"/>
  <c r="CN1417" i="15" s="1"/>
  <c r="CI1417" i="15"/>
  <c r="CJ1417" i="15" s="1"/>
  <c r="CH1417" i="15"/>
  <c r="CG1417" i="15"/>
  <c r="CF1417" i="15"/>
  <c r="CD1417" i="15"/>
  <c r="CC1417" i="15"/>
  <c r="CB1417" i="15"/>
  <c r="CA1417" i="15"/>
  <c r="CO1416" i="15"/>
  <c r="CN1416" i="15"/>
  <c r="CM1416" i="15"/>
  <c r="CL1416" i="15"/>
  <c r="CJ1416" i="15"/>
  <c r="CI1416" i="15"/>
  <c r="CG1416" i="15"/>
  <c r="CH1416" i="15" s="1"/>
  <c r="CF1416" i="15"/>
  <c r="CD1416" i="15"/>
  <c r="CC1416" i="15"/>
  <c r="CB1416" i="15"/>
  <c r="CA1416" i="15"/>
  <c r="CM1415" i="15"/>
  <c r="CO1415" i="15" s="1"/>
  <c r="CL1415" i="15"/>
  <c r="CN1415" i="15" s="1"/>
  <c r="CJ1415" i="15"/>
  <c r="CI1415" i="15"/>
  <c r="CG1415" i="15"/>
  <c r="CH1415" i="15" s="1"/>
  <c r="CF1415" i="15"/>
  <c r="CD1415" i="15"/>
  <c r="CC1415" i="15"/>
  <c r="CB1415" i="15"/>
  <c r="CA1415" i="15"/>
  <c r="CM1414" i="15"/>
  <c r="CO1414" i="15" s="1"/>
  <c r="CL1414" i="15"/>
  <c r="CN1414" i="15" s="1"/>
  <c r="CJ1414" i="15"/>
  <c r="CI1414" i="15"/>
  <c r="CH1414" i="15"/>
  <c r="CG1414" i="15"/>
  <c r="CF1414" i="15"/>
  <c r="CD1414" i="15"/>
  <c r="CC1414" i="15"/>
  <c r="CB1414" i="15"/>
  <c r="CA1414" i="15"/>
  <c r="CN1413" i="15"/>
  <c r="CM1413" i="15"/>
  <c r="CO1413" i="15" s="1"/>
  <c r="CL1413" i="15"/>
  <c r="CI1413" i="15"/>
  <c r="CJ1413" i="15" s="1"/>
  <c r="CG1413" i="15"/>
  <c r="CH1413" i="15" s="1"/>
  <c r="CF1413" i="15"/>
  <c r="CD1413" i="15"/>
  <c r="CC1413" i="15"/>
  <c r="CB1413" i="15"/>
  <c r="CA1413" i="15"/>
  <c r="CM1412" i="15"/>
  <c r="CO1412" i="15" s="1"/>
  <c r="CL1412" i="15"/>
  <c r="CN1412" i="15" s="1"/>
  <c r="CI1412" i="15"/>
  <c r="CJ1412" i="15" s="1"/>
  <c r="CG1412" i="15"/>
  <c r="CH1412" i="15" s="1"/>
  <c r="CF1412" i="15"/>
  <c r="CD1412" i="15"/>
  <c r="CC1412" i="15"/>
  <c r="CB1412" i="15"/>
  <c r="CA1412" i="15"/>
  <c r="CO1411" i="15"/>
  <c r="CM1411" i="15"/>
  <c r="CL1411" i="15"/>
  <c r="CN1411" i="15" s="1"/>
  <c r="CI1411" i="15"/>
  <c r="CJ1411" i="15" s="1"/>
  <c r="CH1411" i="15"/>
  <c r="CG1411" i="15"/>
  <c r="CF1411" i="15"/>
  <c r="CD1411" i="15"/>
  <c r="CC1411" i="15"/>
  <c r="CB1411" i="15"/>
  <c r="CA1411" i="15"/>
  <c r="CN1410" i="15"/>
  <c r="CM1410" i="15"/>
  <c r="CO1410" i="15" s="1"/>
  <c r="CL1410" i="15"/>
  <c r="CI1410" i="15"/>
  <c r="CJ1410" i="15" s="1"/>
  <c r="CH1410" i="15"/>
  <c r="CG1410" i="15"/>
  <c r="CF1410" i="15"/>
  <c r="CD1410" i="15"/>
  <c r="CC1410" i="15"/>
  <c r="CB1410" i="15"/>
  <c r="CA1410" i="15"/>
  <c r="CM1409" i="15"/>
  <c r="CO1409" i="15" s="1"/>
  <c r="CL1409" i="15"/>
  <c r="CN1409" i="15" s="1"/>
  <c r="CJ1409" i="15"/>
  <c r="CI1409" i="15"/>
  <c r="CH1409" i="15"/>
  <c r="CG1409" i="15"/>
  <c r="CF1409" i="15"/>
  <c r="CD1409" i="15"/>
  <c r="CC1409" i="15"/>
  <c r="CB1409" i="15"/>
  <c r="CA1409" i="15"/>
  <c r="CO1408" i="15"/>
  <c r="CN1408" i="15"/>
  <c r="CM1408" i="15"/>
  <c r="CL1408" i="15"/>
  <c r="CJ1408" i="15"/>
  <c r="CI1408" i="15"/>
  <c r="CH1408" i="15"/>
  <c r="CG1408" i="15"/>
  <c r="CF1408" i="15"/>
  <c r="CD1408" i="15"/>
  <c r="CC1408" i="15"/>
  <c r="CB1408" i="15"/>
  <c r="CA1408" i="15"/>
  <c r="CM1407" i="15"/>
  <c r="CO1407" i="15" s="1"/>
  <c r="CL1407" i="15"/>
  <c r="CN1407" i="15" s="1"/>
  <c r="CJ1407" i="15"/>
  <c r="CI1407" i="15"/>
  <c r="CG1407" i="15"/>
  <c r="CH1407" i="15" s="1"/>
  <c r="CF1407" i="15"/>
  <c r="CD1407" i="15"/>
  <c r="CC1407" i="15"/>
  <c r="CB1407" i="15"/>
  <c r="CA1407" i="15"/>
  <c r="CM1406" i="15"/>
  <c r="CO1406" i="15" s="1"/>
  <c r="CL1406" i="15"/>
  <c r="CN1406" i="15" s="1"/>
  <c r="CJ1406" i="15"/>
  <c r="CI1406" i="15"/>
  <c r="CG1406" i="15"/>
  <c r="CH1406" i="15" s="1"/>
  <c r="CF1406" i="15"/>
  <c r="CD1406" i="15"/>
  <c r="CC1406" i="15"/>
  <c r="CB1406" i="15"/>
  <c r="CA1406" i="15"/>
  <c r="CN1405" i="15"/>
  <c r="CM1405" i="15"/>
  <c r="CO1405" i="15" s="1"/>
  <c r="CL1405" i="15"/>
  <c r="CI1405" i="15"/>
  <c r="CJ1405" i="15" s="1"/>
  <c r="CG1405" i="15"/>
  <c r="CH1405" i="15" s="1"/>
  <c r="CF1405" i="15"/>
  <c r="CD1405" i="15"/>
  <c r="CC1405" i="15"/>
  <c r="CB1405" i="15"/>
  <c r="CA1405" i="15"/>
  <c r="CM1404" i="15"/>
  <c r="CO1404" i="15" s="1"/>
  <c r="CL1404" i="15"/>
  <c r="CN1404" i="15" s="1"/>
  <c r="CJ1404" i="15"/>
  <c r="CI1404" i="15"/>
  <c r="CG1404" i="15"/>
  <c r="CH1404" i="15" s="1"/>
  <c r="CF1404" i="15"/>
  <c r="CD1404" i="15"/>
  <c r="CC1404" i="15"/>
  <c r="CB1404" i="15"/>
  <c r="CA1404" i="15"/>
  <c r="CO1403" i="15"/>
  <c r="CM1403" i="15"/>
  <c r="CL1403" i="15"/>
  <c r="CN1403" i="15" s="1"/>
  <c r="CI1403" i="15"/>
  <c r="CJ1403" i="15" s="1"/>
  <c r="CG1403" i="15"/>
  <c r="CH1403" i="15" s="1"/>
  <c r="CF1403" i="15"/>
  <c r="CD1403" i="15"/>
  <c r="CC1403" i="15"/>
  <c r="CB1403" i="15"/>
  <c r="CA1403" i="15"/>
  <c r="CM1402" i="15"/>
  <c r="CO1402" i="15" s="1"/>
  <c r="CL1402" i="15"/>
  <c r="CN1402" i="15" s="1"/>
  <c r="CI1402" i="15"/>
  <c r="CJ1402" i="15" s="1"/>
  <c r="CH1402" i="15"/>
  <c r="CG1402" i="15"/>
  <c r="CF1402" i="15"/>
  <c r="CD1402" i="15"/>
  <c r="CC1402" i="15"/>
  <c r="CB1402" i="15"/>
  <c r="CA1402" i="15"/>
  <c r="CM1401" i="15"/>
  <c r="CO1401" i="15" s="1"/>
  <c r="CL1401" i="15"/>
  <c r="CN1401" i="15" s="1"/>
  <c r="CI1401" i="15"/>
  <c r="CJ1401" i="15" s="1"/>
  <c r="CH1401" i="15"/>
  <c r="CG1401" i="15"/>
  <c r="CF1401" i="15"/>
  <c r="CD1401" i="15"/>
  <c r="CC1401" i="15"/>
  <c r="CB1401" i="15"/>
  <c r="CA1401" i="15"/>
  <c r="CO1400" i="15"/>
  <c r="CN1400" i="15"/>
  <c r="CM1400" i="15"/>
  <c r="CL1400" i="15"/>
  <c r="CJ1400" i="15"/>
  <c r="CI1400" i="15"/>
  <c r="CH1400" i="15"/>
  <c r="CG1400" i="15"/>
  <c r="CF1400" i="15"/>
  <c r="CD1400" i="15"/>
  <c r="CC1400" i="15"/>
  <c r="CB1400" i="15"/>
  <c r="CA1400" i="15"/>
  <c r="CN1399" i="15"/>
  <c r="CM1399" i="15"/>
  <c r="CO1399" i="15" s="1"/>
  <c r="CL1399" i="15"/>
  <c r="CJ1399" i="15"/>
  <c r="CI1399" i="15"/>
  <c r="CG1399" i="15"/>
  <c r="CH1399" i="15" s="1"/>
  <c r="CF1399" i="15"/>
  <c r="CD1399" i="15"/>
  <c r="CC1399" i="15"/>
  <c r="CB1399" i="15"/>
  <c r="CA1399" i="15"/>
  <c r="CM1398" i="15"/>
  <c r="CO1398" i="15" s="1"/>
  <c r="CL1398" i="15"/>
  <c r="CN1398" i="15" s="1"/>
  <c r="CI1398" i="15"/>
  <c r="CJ1398" i="15" s="1"/>
  <c r="CH1398" i="15"/>
  <c r="CG1398" i="15"/>
  <c r="CF1398" i="15"/>
  <c r="CD1398" i="15"/>
  <c r="CC1398" i="15"/>
  <c r="CB1398" i="15"/>
  <c r="CA1398" i="15"/>
  <c r="CN1397" i="15"/>
  <c r="CM1397" i="15"/>
  <c r="CO1397" i="15" s="1"/>
  <c r="CL1397" i="15"/>
  <c r="CI1397" i="15"/>
  <c r="CJ1397" i="15" s="1"/>
  <c r="CG1397" i="15"/>
  <c r="CH1397" i="15" s="1"/>
  <c r="CF1397" i="15"/>
  <c r="CD1397" i="15"/>
  <c r="CC1397" i="15"/>
  <c r="CB1397" i="15"/>
  <c r="CA1397" i="15"/>
  <c r="CM1396" i="15"/>
  <c r="CO1396" i="15" s="1"/>
  <c r="CL1396" i="15"/>
  <c r="CN1396" i="15" s="1"/>
  <c r="CJ1396" i="15"/>
  <c r="CI1396" i="15"/>
  <c r="CG1396" i="15"/>
  <c r="CH1396" i="15" s="1"/>
  <c r="CF1396" i="15"/>
  <c r="CD1396" i="15"/>
  <c r="CC1396" i="15"/>
  <c r="CB1396" i="15"/>
  <c r="CA1396" i="15"/>
  <c r="CO1395" i="15"/>
  <c r="CM1395" i="15"/>
  <c r="CL1395" i="15"/>
  <c r="CN1395" i="15" s="1"/>
  <c r="CI1395" i="15"/>
  <c r="CJ1395" i="15" s="1"/>
  <c r="CG1395" i="15"/>
  <c r="CH1395" i="15" s="1"/>
  <c r="CF1395" i="15"/>
  <c r="CD1395" i="15"/>
  <c r="CC1395" i="15"/>
  <c r="CB1395" i="15"/>
  <c r="CA1395" i="15"/>
  <c r="CN1394" i="15"/>
  <c r="CM1394" i="15"/>
  <c r="CO1394" i="15" s="1"/>
  <c r="CL1394" i="15"/>
  <c r="CI1394" i="15"/>
  <c r="CJ1394" i="15" s="1"/>
  <c r="CH1394" i="15"/>
  <c r="CG1394" i="15"/>
  <c r="CF1394" i="15"/>
  <c r="CD1394" i="15"/>
  <c r="CC1394" i="15"/>
  <c r="CB1394" i="15"/>
  <c r="CA1394" i="15"/>
  <c r="CM1393" i="15"/>
  <c r="CO1393" i="15" s="1"/>
  <c r="CL1393" i="15"/>
  <c r="CN1393" i="15" s="1"/>
  <c r="CI1393" i="15"/>
  <c r="CJ1393" i="15" s="1"/>
  <c r="CH1393" i="15"/>
  <c r="CG1393" i="15"/>
  <c r="CF1393" i="15"/>
  <c r="CD1393" i="15"/>
  <c r="CC1393" i="15"/>
  <c r="CB1393" i="15"/>
  <c r="CA1393" i="15"/>
  <c r="CO1392" i="15"/>
  <c r="CN1392" i="15"/>
  <c r="CM1392" i="15"/>
  <c r="CL1392" i="15"/>
  <c r="CJ1392" i="15"/>
  <c r="CI1392" i="15"/>
  <c r="CH1392" i="15"/>
  <c r="CG1392" i="15"/>
  <c r="CF1392" i="15"/>
  <c r="CD1392" i="15"/>
  <c r="CC1392" i="15"/>
  <c r="CB1392" i="15"/>
  <c r="CA1392" i="15"/>
  <c r="CN1391" i="15"/>
  <c r="CM1391" i="15"/>
  <c r="CO1391" i="15" s="1"/>
  <c r="CL1391" i="15"/>
  <c r="CJ1391" i="15"/>
  <c r="CI1391" i="15"/>
  <c r="CG1391" i="15"/>
  <c r="CH1391" i="15" s="1"/>
  <c r="CF1391" i="15"/>
  <c r="CD1391" i="15"/>
  <c r="CC1391" i="15"/>
  <c r="CB1391" i="15"/>
  <c r="CA1391" i="15"/>
  <c r="CM1390" i="15"/>
  <c r="CO1390" i="15" s="1"/>
  <c r="CL1390" i="15"/>
  <c r="CN1390" i="15" s="1"/>
  <c r="CJ1390" i="15"/>
  <c r="CI1390" i="15"/>
  <c r="CG1390" i="15"/>
  <c r="CH1390" i="15" s="1"/>
  <c r="CF1390" i="15"/>
  <c r="CD1390" i="15"/>
  <c r="CC1390" i="15"/>
  <c r="CB1390" i="15"/>
  <c r="CA1390" i="15"/>
  <c r="CO1389" i="15"/>
  <c r="CN1389" i="15"/>
  <c r="CM1389" i="15"/>
  <c r="CL1389" i="15"/>
  <c r="CI1389" i="15"/>
  <c r="CJ1389" i="15" s="1"/>
  <c r="CG1389" i="15"/>
  <c r="CH1389" i="15" s="1"/>
  <c r="CF1389" i="15"/>
  <c r="CD1389" i="15"/>
  <c r="CC1389" i="15"/>
  <c r="CB1389" i="15"/>
  <c r="CA1389" i="15"/>
  <c r="CM1388" i="15"/>
  <c r="CO1388" i="15" s="1"/>
  <c r="CL1388" i="15"/>
  <c r="CN1388" i="15" s="1"/>
  <c r="CJ1388" i="15"/>
  <c r="CI1388" i="15"/>
  <c r="CG1388" i="15"/>
  <c r="CH1388" i="15" s="1"/>
  <c r="CF1388" i="15"/>
  <c r="CD1388" i="15"/>
  <c r="CC1388" i="15"/>
  <c r="CB1388" i="15"/>
  <c r="CA1388" i="15"/>
  <c r="CO1387" i="15"/>
  <c r="CM1387" i="15"/>
  <c r="CL1387" i="15"/>
  <c r="CN1387" i="15" s="1"/>
  <c r="CI1387" i="15"/>
  <c r="CJ1387" i="15" s="1"/>
  <c r="CG1387" i="15"/>
  <c r="CH1387" i="15" s="1"/>
  <c r="CF1387" i="15"/>
  <c r="CD1387" i="15"/>
  <c r="CC1387" i="15"/>
  <c r="CB1387" i="15"/>
  <c r="CA1387" i="15"/>
  <c r="CO1386" i="15"/>
  <c r="CM1386" i="15"/>
  <c r="CL1386" i="15"/>
  <c r="CN1386" i="15" s="1"/>
  <c r="CI1386" i="15"/>
  <c r="CJ1386" i="15" s="1"/>
  <c r="CH1386" i="15"/>
  <c r="CG1386" i="15"/>
  <c r="CF1386" i="15"/>
  <c r="CD1386" i="15"/>
  <c r="CC1386" i="15"/>
  <c r="CB1386" i="15"/>
  <c r="CA1386" i="15"/>
  <c r="CM1385" i="15"/>
  <c r="CO1385" i="15" s="1"/>
  <c r="CL1385" i="15"/>
  <c r="CN1385" i="15" s="1"/>
  <c r="CI1385" i="15"/>
  <c r="CJ1385" i="15" s="1"/>
  <c r="CH1385" i="15"/>
  <c r="CG1385" i="15"/>
  <c r="CF1385" i="15"/>
  <c r="CD1385" i="15"/>
  <c r="CC1385" i="15"/>
  <c r="CB1385" i="15"/>
  <c r="CA1385" i="15"/>
  <c r="CO1384" i="15"/>
  <c r="CN1384" i="15"/>
  <c r="CM1384" i="15"/>
  <c r="CL1384" i="15"/>
  <c r="CJ1384" i="15"/>
  <c r="CI1384" i="15"/>
  <c r="CH1384" i="15"/>
  <c r="CG1384" i="15"/>
  <c r="CF1384" i="15"/>
  <c r="CD1384" i="15"/>
  <c r="CC1384" i="15"/>
  <c r="CB1384" i="15"/>
  <c r="CA1384" i="15"/>
  <c r="CM1383" i="15"/>
  <c r="CO1383" i="15" s="1"/>
  <c r="CL1383" i="15"/>
  <c r="CN1383" i="15" s="1"/>
  <c r="CJ1383" i="15"/>
  <c r="CI1383" i="15"/>
  <c r="CG1383" i="15"/>
  <c r="CH1383" i="15" s="1"/>
  <c r="CF1383" i="15"/>
  <c r="CD1383" i="15"/>
  <c r="CC1383" i="15"/>
  <c r="CB1383" i="15"/>
  <c r="CA1383" i="15"/>
  <c r="CM1382" i="15"/>
  <c r="CO1382" i="15" s="1"/>
  <c r="CL1382" i="15"/>
  <c r="CN1382" i="15" s="1"/>
  <c r="CI1382" i="15"/>
  <c r="CJ1382" i="15" s="1"/>
  <c r="CH1382" i="15"/>
  <c r="CG1382" i="15"/>
  <c r="CF1382" i="15"/>
  <c r="CD1382" i="15"/>
  <c r="CC1382" i="15"/>
  <c r="CB1382" i="15"/>
  <c r="CA1382" i="15"/>
  <c r="CO1381" i="15"/>
  <c r="CN1381" i="15"/>
  <c r="CM1381" i="15"/>
  <c r="CL1381" i="15"/>
  <c r="CI1381" i="15"/>
  <c r="CJ1381" i="15" s="1"/>
  <c r="CG1381" i="15"/>
  <c r="CH1381" i="15" s="1"/>
  <c r="CF1381" i="15"/>
  <c r="CD1381" i="15"/>
  <c r="CC1381" i="15"/>
  <c r="CB1381" i="15"/>
  <c r="CA1381" i="15"/>
  <c r="CM1380" i="15"/>
  <c r="CO1380" i="15" s="1"/>
  <c r="CL1380" i="15"/>
  <c r="CN1380" i="15" s="1"/>
  <c r="CI1380" i="15"/>
  <c r="CJ1380" i="15" s="1"/>
  <c r="CG1380" i="15"/>
  <c r="CH1380" i="15" s="1"/>
  <c r="CF1380" i="15"/>
  <c r="CD1380" i="15"/>
  <c r="CC1380" i="15"/>
  <c r="CB1380" i="15"/>
  <c r="CA1380" i="15"/>
  <c r="CO1379" i="15"/>
  <c r="CM1379" i="15"/>
  <c r="CL1379" i="15"/>
  <c r="CN1379" i="15" s="1"/>
  <c r="CI1379" i="15"/>
  <c r="CJ1379" i="15" s="1"/>
  <c r="CH1379" i="15"/>
  <c r="CG1379" i="15"/>
  <c r="CF1379" i="15"/>
  <c r="CD1379" i="15"/>
  <c r="CC1379" i="15"/>
  <c r="CB1379" i="15"/>
  <c r="CA1379" i="15"/>
  <c r="CO1378" i="15"/>
  <c r="CN1378" i="15"/>
  <c r="CM1378" i="15"/>
  <c r="CL1378" i="15"/>
  <c r="CI1378" i="15"/>
  <c r="CJ1378" i="15" s="1"/>
  <c r="CH1378" i="15"/>
  <c r="CG1378" i="15"/>
  <c r="CF1378" i="15"/>
  <c r="CD1378" i="15"/>
  <c r="CC1378" i="15"/>
  <c r="CB1378" i="15"/>
  <c r="CA1378" i="15"/>
  <c r="CM1377" i="15"/>
  <c r="CO1377" i="15" s="1"/>
  <c r="CL1377" i="15"/>
  <c r="CN1377" i="15" s="1"/>
  <c r="CJ1377" i="15"/>
  <c r="CI1377" i="15"/>
  <c r="CH1377" i="15"/>
  <c r="CG1377" i="15"/>
  <c r="CF1377" i="15"/>
  <c r="CD1377" i="15"/>
  <c r="CC1377" i="15"/>
  <c r="CB1377" i="15"/>
  <c r="CA1377" i="15"/>
  <c r="CO1376" i="15"/>
  <c r="CN1376" i="15"/>
  <c r="CM1376" i="15"/>
  <c r="CL1376" i="15"/>
  <c r="CJ1376" i="15"/>
  <c r="CI1376" i="15"/>
  <c r="CG1376" i="15"/>
  <c r="CH1376" i="15" s="1"/>
  <c r="CF1376" i="15"/>
  <c r="CD1376" i="15"/>
  <c r="CC1376" i="15"/>
  <c r="CB1376" i="15"/>
  <c r="CA1376" i="15"/>
  <c r="CM1375" i="15"/>
  <c r="CO1375" i="15" s="1"/>
  <c r="CL1375" i="15"/>
  <c r="CN1375" i="15" s="1"/>
  <c r="CJ1375" i="15"/>
  <c r="CI1375" i="15"/>
  <c r="CG1375" i="15"/>
  <c r="CH1375" i="15" s="1"/>
  <c r="CF1375" i="15"/>
  <c r="CD1375" i="15"/>
  <c r="CC1375" i="15"/>
  <c r="CB1375" i="15"/>
  <c r="CA1375" i="15"/>
  <c r="CM1374" i="15"/>
  <c r="CO1374" i="15" s="1"/>
  <c r="CL1374" i="15"/>
  <c r="CN1374" i="15" s="1"/>
  <c r="CJ1374" i="15"/>
  <c r="CI1374" i="15"/>
  <c r="CH1374" i="15"/>
  <c r="CG1374" i="15"/>
  <c r="CF1374" i="15"/>
  <c r="CD1374" i="15"/>
  <c r="CC1374" i="15"/>
  <c r="CB1374" i="15"/>
  <c r="CA1374" i="15"/>
  <c r="CN1373" i="15"/>
  <c r="CM1373" i="15"/>
  <c r="CO1373" i="15" s="1"/>
  <c r="CL1373" i="15"/>
  <c r="CI1373" i="15"/>
  <c r="CJ1373" i="15" s="1"/>
  <c r="CG1373" i="15"/>
  <c r="CH1373" i="15" s="1"/>
  <c r="CF1373" i="15"/>
  <c r="CD1373" i="15"/>
  <c r="CC1373" i="15"/>
  <c r="CB1373" i="15"/>
  <c r="CA1373" i="15"/>
  <c r="CM1372" i="15"/>
  <c r="CO1372" i="15" s="1"/>
  <c r="CL1372" i="15"/>
  <c r="CN1372" i="15" s="1"/>
  <c r="CI1372" i="15"/>
  <c r="CJ1372" i="15" s="1"/>
  <c r="CG1372" i="15"/>
  <c r="CH1372" i="15" s="1"/>
  <c r="CF1372" i="15"/>
  <c r="CD1372" i="15"/>
  <c r="CC1372" i="15"/>
  <c r="CB1372" i="15"/>
  <c r="CA1372" i="15"/>
  <c r="CO1371" i="15"/>
  <c r="CM1371" i="15"/>
  <c r="CL1371" i="15"/>
  <c r="CN1371" i="15" s="1"/>
  <c r="CI1371" i="15"/>
  <c r="CJ1371" i="15" s="1"/>
  <c r="CG1371" i="15"/>
  <c r="CH1371" i="15" s="1"/>
  <c r="CF1371" i="15"/>
  <c r="CD1371" i="15"/>
  <c r="CC1371" i="15"/>
  <c r="CB1371" i="15"/>
  <c r="CA1371" i="15"/>
  <c r="CM1370" i="15"/>
  <c r="CO1370" i="15" s="1"/>
  <c r="CL1370" i="15"/>
  <c r="CN1370" i="15" s="1"/>
  <c r="CI1370" i="15"/>
  <c r="CJ1370" i="15" s="1"/>
  <c r="CH1370" i="15"/>
  <c r="CG1370" i="15"/>
  <c r="CF1370" i="15"/>
  <c r="CD1370" i="15"/>
  <c r="CC1370" i="15"/>
  <c r="CB1370" i="15"/>
  <c r="CA1370" i="15"/>
  <c r="CM1369" i="15"/>
  <c r="CO1369" i="15" s="1"/>
  <c r="CL1369" i="15"/>
  <c r="CN1369" i="15" s="1"/>
  <c r="CI1369" i="15"/>
  <c r="CJ1369" i="15" s="1"/>
  <c r="CH1369" i="15"/>
  <c r="CG1369" i="15"/>
  <c r="CF1369" i="15"/>
  <c r="CD1369" i="15"/>
  <c r="CC1369" i="15"/>
  <c r="CB1369" i="15"/>
  <c r="CA1369" i="15"/>
  <c r="CO1368" i="15"/>
  <c r="CN1368" i="15"/>
  <c r="CM1368" i="15"/>
  <c r="CL1368" i="15"/>
  <c r="CJ1368" i="15"/>
  <c r="CI1368" i="15"/>
  <c r="CG1368" i="15"/>
  <c r="CH1368" i="15" s="1"/>
  <c r="CF1368" i="15"/>
  <c r="CD1368" i="15"/>
  <c r="CC1368" i="15"/>
  <c r="CB1368" i="15"/>
  <c r="CA1368" i="15"/>
  <c r="CN1367" i="15"/>
  <c r="CM1367" i="15"/>
  <c r="CO1367" i="15" s="1"/>
  <c r="CL1367" i="15"/>
  <c r="CJ1367" i="15"/>
  <c r="CI1367" i="15"/>
  <c r="CG1367" i="15"/>
  <c r="CH1367" i="15" s="1"/>
  <c r="CF1367" i="15"/>
  <c r="CD1367" i="15"/>
  <c r="CC1367" i="15"/>
  <c r="CB1367" i="15"/>
  <c r="CA1367" i="15"/>
  <c r="CM1366" i="15"/>
  <c r="CO1366" i="15" s="1"/>
  <c r="CL1366" i="15"/>
  <c r="CN1366" i="15" s="1"/>
  <c r="CI1366" i="15"/>
  <c r="CJ1366" i="15" s="1"/>
  <c r="CG1366" i="15"/>
  <c r="CH1366" i="15" s="1"/>
  <c r="CF1366" i="15"/>
  <c r="CD1366" i="15"/>
  <c r="CC1366" i="15"/>
  <c r="CB1366" i="15"/>
  <c r="CA1366" i="15"/>
  <c r="CN1365" i="15"/>
  <c r="CM1365" i="15"/>
  <c r="CO1365" i="15" s="1"/>
  <c r="CL1365" i="15"/>
  <c r="CI1365" i="15"/>
  <c r="CJ1365" i="15" s="1"/>
  <c r="CG1365" i="15"/>
  <c r="CH1365" i="15" s="1"/>
  <c r="CF1365" i="15"/>
  <c r="CD1365" i="15"/>
  <c r="CC1365" i="15"/>
  <c r="CB1365" i="15"/>
  <c r="CA1365" i="15"/>
  <c r="CM1364" i="15"/>
  <c r="CO1364" i="15" s="1"/>
  <c r="CL1364" i="15"/>
  <c r="CN1364" i="15" s="1"/>
  <c r="CJ1364" i="15"/>
  <c r="CI1364" i="15"/>
  <c r="CH1364" i="15"/>
  <c r="CG1364" i="15"/>
  <c r="CF1364" i="15"/>
  <c r="CD1364" i="15"/>
  <c r="CC1364" i="15"/>
  <c r="CB1364" i="15"/>
  <c r="CA1364" i="15"/>
  <c r="CO1363" i="15"/>
  <c r="CM1363" i="15"/>
  <c r="CL1363" i="15"/>
  <c r="CN1363" i="15" s="1"/>
  <c r="CI1363" i="15"/>
  <c r="CJ1363" i="15" s="1"/>
  <c r="CH1363" i="15"/>
  <c r="CG1363" i="15"/>
  <c r="CF1363" i="15"/>
  <c r="CD1363" i="15"/>
  <c r="CC1363" i="15"/>
  <c r="CB1363" i="15"/>
  <c r="CA1363" i="15"/>
  <c r="CO1362" i="15"/>
  <c r="CN1362" i="15"/>
  <c r="CM1362" i="15"/>
  <c r="CL1362" i="15"/>
  <c r="CJ1362" i="15"/>
  <c r="CI1362" i="15"/>
  <c r="CH1362" i="15"/>
  <c r="CG1362" i="15"/>
  <c r="CF1362" i="15"/>
  <c r="CD1362" i="15"/>
  <c r="CC1362" i="15"/>
  <c r="CB1362" i="15"/>
  <c r="CA1362" i="15"/>
  <c r="CM1361" i="15"/>
  <c r="CO1361" i="15" s="1"/>
  <c r="CL1361" i="15"/>
  <c r="CN1361" i="15" s="1"/>
  <c r="CI1361" i="15"/>
  <c r="CJ1361" i="15" s="1"/>
  <c r="CH1361" i="15"/>
  <c r="CG1361" i="15"/>
  <c r="CF1361" i="15"/>
  <c r="CD1361" i="15"/>
  <c r="CC1361" i="15"/>
  <c r="CB1361" i="15"/>
  <c r="CA1361" i="15"/>
  <c r="CO1360" i="15"/>
  <c r="CN1360" i="15"/>
  <c r="CM1360" i="15"/>
  <c r="CL1360" i="15"/>
  <c r="CJ1360" i="15"/>
  <c r="CI1360" i="15"/>
  <c r="CG1360" i="15"/>
  <c r="CH1360" i="15" s="1"/>
  <c r="CF1360" i="15"/>
  <c r="CD1360" i="15"/>
  <c r="CC1360" i="15"/>
  <c r="CB1360" i="15"/>
  <c r="CA1360" i="15"/>
  <c r="CM1359" i="15"/>
  <c r="CO1359" i="15" s="1"/>
  <c r="CL1359" i="15"/>
  <c r="CN1359" i="15" s="1"/>
  <c r="CJ1359" i="15"/>
  <c r="CI1359" i="15"/>
  <c r="CG1359" i="15"/>
  <c r="CH1359" i="15" s="1"/>
  <c r="CF1359" i="15"/>
  <c r="CD1359" i="15"/>
  <c r="CC1359" i="15"/>
  <c r="CB1359" i="15"/>
  <c r="CA1359" i="15"/>
  <c r="CM1358" i="15"/>
  <c r="CO1358" i="15" s="1"/>
  <c r="CL1358" i="15"/>
  <c r="CN1358" i="15" s="1"/>
  <c r="CI1358" i="15"/>
  <c r="CJ1358" i="15" s="1"/>
  <c r="CH1358" i="15"/>
  <c r="CG1358" i="15"/>
  <c r="CF1358" i="15"/>
  <c r="CD1358" i="15"/>
  <c r="CC1358" i="15"/>
  <c r="CB1358" i="15"/>
  <c r="CA1358" i="15"/>
  <c r="CN1357" i="15"/>
  <c r="CM1357" i="15"/>
  <c r="CO1357" i="15" s="1"/>
  <c r="CL1357" i="15"/>
  <c r="CI1357" i="15"/>
  <c r="CJ1357" i="15" s="1"/>
  <c r="CG1357" i="15"/>
  <c r="CH1357" i="15" s="1"/>
  <c r="CF1357" i="15"/>
  <c r="CD1357" i="15"/>
  <c r="CC1357" i="15"/>
  <c r="CB1357" i="15"/>
  <c r="CA1357" i="15"/>
  <c r="CM1356" i="15"/>
  <c r="CO1356" i="15" s="1"/>
  <c r="CL1356" i="15"/>
  <c r="CN1356" i="15" s="1"/>
  <c r="CJ1356" i="15"/>
  <c r="CI1356" i="15"/>
  <c r="CH1356" i="15"/>
  <c r="CG1356" i="15"/>
  <c r="CF1356" i="15"/>
  <c r="CD1356" i="15"/>
  <c r="CC1356" i="15"/>
  <c r="CB1356" i="15"/>
  <c r="CA1356" i="15"/>
  <c r="CO1355" i="15"/>
  <c r="CM1355" i="15"/>
  <c r="CL1355" i="15"/>
  <c r="CN1355" i="15" s="1"/>
  <c r="CI1355" i="15"/>
  <c r="CJ1355" i="15" s="1"/>
  <c r="CG1355" i="15"/>
  <c r="CH1355" i="15" s="1"/>
  <c r="CF1355" i="15"/>
  <c r="CD1355" i="15"/>
  <c r="CC1355" i="15"/>
  <c r="CB1355" i="15"/>
  <c r="CA1355" i="15"/>
  <c r="CO1354" i="15"/>
  <c r="CM1354" i="15"/>
  <c r="CL1354" i="15"/>
  <c r="CN1354" i="15" s="1"/>
  <c r="CJ1354" i="15"/>
  <c r="CI1354" i="15"/>
  <c r="CH1354" i="15"/>
  <c r="CG1354" i="15"/>
  <c r="CF1354" i="15"/>
  <c r="CD1354" i="15"/>
  <c r="CC1354" i="15"/>
  <c r="CB1354" i="15"/>
  <c r="CA1354" i="15"/>
  <c r="CM1353" i="15"/>
  <c r="CO1353" i="15" s="1"/>
  <c r="CL1353" i="15"/>
  <c r="CN1353" i="15" s="1"/>
  <c r="CJ1353" i="15"/>
  <c r="CI1353" i="15"/>
  <c r="CH1353" i="15"/>
  <c r="CG1353" i="15"/>
  <c r="CF1353" i="15"/>
  <c r="CD1353" i="15"/>
  <c r="CC1353" i="15"/>
  <c r="CB1353" i="15"/>
  <c r="CA1353" i="15"/>
  <c r="CO1352" i="15"/>
  <c r="CN1352" i="15"/>
  <c r="CM1352" i="15"/>
  <c r="CL1352" i="15"/>
  <c r="CJ1352" i="15"/>
  <c r="CI1352" i="15"/>
  <c r="CG1352" i="15"/>
  <c r="CH1352" i="15" s="1"/>
  <c r="CF1352" i="15"/>
  <c r="CD1352" i="15"/>
  <c r="CC1352" i="15"/>
  <c r="CB1352" i="15"/>
  <c r="CA1352" i="15"/>
  <c r="CN1351" i="15"/>
  <c r="CM1351" i="15"/>
  <c r="CO1351" i="15" s="1"/>
  <c r="CL1351" i="15"/>
  <c r="CJ1351" i="15"/>
  <c r="CI1351" i="15"/>
  <c r="CG1351" i="15"/>
  <c r="CH1351" i="15" s="1"/>
  <c r="CF1351" i="15"/>
  <c r="CD1351" i="15"/>
  <c r="CC1351" i="15"/>
  <c r="CB1351" i="15"/>
  <c r="CA1351" i="15"/>
  <c r="CM1350" i="15"/>
  <c r="CO1350" i="15" s="1"/>
  <c r="CL1350" i="15"/>
  <c r="CN1350" i="15" s="1"/>
  <c r="CI1350" i="15"/>
  <c r="CJ1350" i="15" s="1"/>
  <c r="CG1350" i="15"/>
  <c r="CH1350" i="15" s="1"/>
  <c r="CF1350" i="15"/>
  <c r="CD1350" i="15"/>
  <c r="CC1350" i="15"/>
  <c r="CB1350" i="15"/>
  <c r="CA1350" i="15"/>
  <c r="CN1349" i="15"/>
  <c r="CM1349" i="15"/>
  <c r="CO1349" i="15" s="1"/>
  <c r="CL1349" i="15"/>
  <c r="CI1349" i="15"/>
  <c r="CJ1349" i="15" s="1"/>
  <c r="CG1349" i="15"/>
  <c r="CH1349" i="15" s="1"/>
  <c r="CF1349" i="15"/>
  <c r="CD1349" i="15"/>
  <c r="CC1349" i="15"/>
  <c r="CB1349" i="15"/>
  <c r="CA1349" i="15"/>
  <c r="CM1348" i="15"/>
  <c r="CO1348" i="15" s="1"/>
  <c r="CL1348" i="15"/>
  <c r="CN1348" i="15" s="1"/>
  <c r="CJ1348" i="15"/>
  <c r="CI1348" i="15"/>
  <c r="CG1348" i="15"/>
  <c r="CH1348" i="15" s="1"/>
  <c r="CF1348" i="15"/>
  <c r="CD1348" i="15"/>
  <c r="CC1348" i="15"/>
  <c r="CB1348" i="15"/>
  <c r="CA1348" i="15"/>
  <c r="CO1347" i="15"/>
  <c r="CM1347" i="15"/>
  <c r="CL1347" i="15"/>
  <c r="CN1347" i="15" s="1"/>
  <c r="CI1347" i="15"/>
  <c r="CJ1347" i="15" s="1"/>
  <c r="CG1347" i="15"/>
  <c r="CH1347" i="15" s="1"/>
  <c r="CF1347" i="15"/>
  <c r="CD1347" i="15"/>
  <c r="CC1347" i="15"/>
  <c r="CB1347" i="15"/>
  <c r="CA1347" i="15"/>
  <c r="CN1346" i="15"/>
  <c r="CM1346" i="15"/>
  <c r="CO1346" i="15" s="1"/>
  <c r="CL1346" i="15"/>
  <c r="CI1346" i="15"/>
  <c r="CJ1346" i="15" s="1"/>
  <c r="CH1346" i="15"/>
  <c r="CG1346" i="15"/>
  <c r="CF1346" i="15"/>
  <c r="CD1346" i="15"/>
  <c r="CC1346" i="15"/>
  <c r="CB1346" i="15"/>
  <c r="CA1346" i="15"/>
  <c r="CM1345" i="15"/>
  <c r="CO1345" i="15" s="1"/>
  <c r="CL1345" i="15"/>
  <c r="CN1345" i="15" s="1"/>
  <c r="CI1345" i="15"/>
  <c r="CJ1345" i="15" s="1"/>
  <c r="CH1345" i="15"/>
  <c r="CG1345" i="15"/>
  <c r="CF1345" i="15"/>
  <c r="CD1345" i="15"/>
  <c r="CC1345" i="15"/>
  <c r="CB1345" i="15"/>
  <c r="CA1345" i="15"/>
  <c r="CO1344" i="15"/>
  <c r="CN1344" i="15"/>
  <c r="CM1344" i="15"/>
  <c r="CL1344" i="15"/>
  <c r="CJ1344" i="15"/>
  <c r="CI1344" i="15"/>
  <c r="CH1344" i="15"/>
  <c r="CG1344" i="15"/>
  <c r="CF1344" i="15"/>
  <c r="CD1344" i="15"/>
  <c r="CC1344" i="15"/>
  <c r="CB1344" i="15"/>
  <c r="CA1344" i="15"/>
  <c r="CN1343" i="15"/>
  <c r="CM1343" i="15"/>
  <c r="CO1343" i="15" s="1"/>
  <c r="CL1343" i="15"/>
  <c r="CJ1343" i="15"/>
  <c r="CI1343" i="15"/>
  <c r="CG1343" i="15"/>
  <c r="CH1343" i="15" s="1"/>
  <c r="CF1343" i="15"/>
  <c r="CD1343" i="15"/>
  <c r="CC1343" i="15"/>
  <c r="CB1343" i="15"/>
  <c r="CA1343" i="15"/>
  <c r="CM1342" i="15"/>
  <c r="CO1342" i="15" s="1"/>
  <c r="CL1342" i="15"/>
  <c r="CN1342" i="15" s="1"/>
  <c r="CJ1342" i="15"/>
  <c r="CI1342" i="15"/>
  <c r="CG1342" i="15"/>
  <c r="CH1342" i="15" s="1"/>
  <c r="CF1342" i="15"/>
  <c r="CD1342" i="15"/>
  <c r="CC1342" i="15"/>
  <c r="CB1342" i="15"/>
  <c r="CA1342" i="15"/>
  <c r="CO1341" i="15"/>
  <c r="CN1341" i="15"/>
  <c r="CM1341" i="15"/>
  <c r="CL1341" i="15"/>
  <c r="CI1341" i="15"/>
  <c r="CJ1341" i="15" s="1"/>
  <c r="CG1341" i="15"/>
  <c r="CH1341" i="15" s="1"/>
  <c r="CF1341" i="15"/>
  <c r="CD1341" i="15"/>
  <c r="CC1341" i="15"/>
  <c r="CB1341" i="15"/>
  <c r="CA1341" i="15"/>
  <c r="CM1340" i="15"/>
  <c r="CO1340" i="15" s="1"/>
  <c r="CL1340" i="15"/>
  <c r="CN1340" i="15" s="1"/>
  <c r="CJ1340" i="15"/>
  <c r="CI1340" i="15"/>
  <c r="CG1340" i="15"/>
  <c r="CH1340" i="15" s="1"/>
  <c r="CF1340" i="15"/>
  <c r="CD1340" i="15"/>
  <c r="CC1340" i="15"/>
  <c r="CB1340" i="15"/>
  <c r="CA1340" i="15"/>
  <c r="CO1339" i="15"/>
  <c r="CM1339" i="15"/>
  <c r="CL1339" i="15"/>
  <c r="CN1339" i="15" s="1"/>
  <c r="CI1339" i="15"/>
  <c r="CJ1339" i="15" s="1"/>
  <c r="CG1339" i="15"/>
  <c r="CH1339" i="15" s="1"/>
  <c r="CF1339" i="15"/>
  <c r="CD1339" i="15"/>
  <c r="CC1339" i="15"/>
  <c r="CB1339" i="15"/>
  <c r="CA1339" i="15"/>
  <c r="CO1338" i="15"/>
  <c r="CM1338" i="15"/>
  <c r="CL1338" i="15"/>
  <c r="CN1338" i="15" s="1"/>
  <c r="CI1338" i="15"/>
  <c r="CJ1338" i="15" s="1"/>
  <c r="CH1338" i="15"/>
  <c r="CG1338" i="15"/>
  <c r="CF1338" i="15"/>
  <c r="CD1338" i="15"/>
  <c r="CC1338" i="15"/>
  <c r="CB1338" i="15"/>
  <c r="CA1338" i="15"/>
  <c r="CM1337" i="15"/>
  <c r="CO1337" i="15" s="1"/>
  <c r="CL1337" i="15"/>
  <c r="CN1337" i="15" s="1"/>
  <c r="CI1337" i="15"/>
  <c r="CJ1337" i="15" s="1"/>
  <c r="CH1337" i="15"/>
  <c r="CG1337" i="15"/>
  <c r="CF1337" i="15"/>
  <c r="CD1337" i="15"/>
  <c r="CC1337" i="15"/>
  <c r="CB1337" i="15"/>
  <c r="CA1337" i="15"/>
  <c r="CO1336" i="15"/>
  <c r="CN1336" i="15"/>
  <c r="CM1336" i="15"/>
  <c r="CL1336" i="15"/>
  <c r="CJ1336" i="15"/>
  <c r="CI1336" i="15"/>
  <c r="CG1336" i="15"/>
  <c r="CH1336" i="15" s="1"/>
  <c r="CF1336" i="15"/>
  <c r="CD1336" i="15"/>
  <c r="CC1336" i="15"/>
  <c r="CB1336" i="15"/>
  <c r="CA1336" i="15"/>
  <c r="CM1335" i="15"/>
  <c r="CO1335" i="15" s="1"/>
  <c r="CL1335" i="15"/>
  <c r="CN1335" i="15" s="1"/>
  <c r="CJ1335" i="15"/>
  <c r="CI1335" i="15"/>
  <c r="CG1335" i="15"/>
  <c r="CH1335" i="15" s="1"/>
  <c r="CF1335" i="15"/>
  <c r="CD1335" i="15"/>
  <c r="CC1335" i="15"/>
  <c r="CB1335" i="15"/>
  <c r="CA1335" i="15"/>
  <c r="CM1334" i="15"/>
  <c r="CO1334" i="15" s="1"/>
  <c r="CL1334" i="15"/>
  <c r="CN1334" i="15" s="1"/>
  <c r="CJ1334" i="15"/>
  <c r="CI1334" i="15"/>
  <c r="CG1334" i="15"/>
  <c r="CH1334" i="15" s="1"/>
  <c r="CF1334" i="15"/>
  <c r="CD1334" i="15"/>
  <c r="CC1334" i="15"/>
  <c r="CB1334" i="15"/>
  <c r="CA1334" i="15"/>
  <c r="CO1333" i="15"/>
  <c r="CN1333" i="15"/>
  <c r="CM1333" i="15"/>
  <c r="CL1333" i="15"/>
  <c r="CI1333" i="15"/>
  <c r="CJ1333" i="15" s="1"/>
  <c r="CG1333" i="15"/>
  <c r="CH1333" i="15" s="1"/>
  <c r="CF1333" i="15"/>
  <c r="CD1333" i="15"/>
  <c r="CC1333" i="15"/>
  <c r="CB1333" i="15"/>
  <c r="CA1333" i="15"/>
  <c r="CM1332" i="15"/>
  <c r="CO1332" i="15" s="1"/>
  <c r="CL1332" i="15"/>
  <c r="CN1332" i="15" s="1"/>
  <c r="CI1332" i="15"/>
  <c r="CJ1332" i="15" s="1"/>
  <c r="CG1332" i="15"/>
  <c r="CH1332" i="15" s="1"/>
  <c r="CF1332" i="15"/>
  <c r="CD1332" i="15"/>
  <c r="CC1332" i="15"/>
  <c r="CB1332" i="15"/>
  <c r="CA1332" i="15"/>
  <c r="CO1331" i="15"/>
  <c r="CM1331" i="15"/>
  <c r="CL1331" i="15"/>
  <c r="CN1331" i="15" s="1"/>
  <c r="CI1331" i="15"/>
  <c r="CJ1331" i="15" s="1"/>
  <c r="CG1331" i="15"/>
  <c r="CH1331" i="15" s="1"/>
  <c r="CF1331" i="15"/>
  <c r="CD1331" i="15"/>
  <c r="CC1331" i="15"/>
  <c r="CB1331" i="15"/>
  <c r="CA1331" i="15"/>
  <c r="CM1330" i="15"/>
  <c r="CO1330" i="15" s="1"/>
  <c r="CL1330" i="15"/>
  <c r="CN1330" i="15" s="1"/>
  <c r="CI1330" i="15"/>
  <c r="CJ1330" i="15" s="1"/>
  <c r="CH1330" i="15"/>
  <c r="CG1330" i="15"/>
  <c r="CF1330" i="15"/>
  <c r="CD1330" i="15"/>
  <c r="CC1330" i="15"/>
  <c r="CB1330" i="15"/>
  <c r="CA1330" i="15"/>
  <c r="CN1329" i="15"/>
  <c r="CM1329" i="15"/>
  <c r="CO1329" i="15" s="1"/>
  <c r="CL1329" i="15"/>
  <c r="CJ1329" i="15"/>
  <c r="CI1329" i="15"/>
  <c r="CH1329" i="15"/>
  <c r="CG1329" i="15"/>
  <c r="CF1329" i="15"/>
  <c r="CD1329" i="15"/>
  <c r="CC1329" i="15"/>
  <c r="CB1329" i="15"/>
  <c r="CA1329" i="15"/>
  <c r="CO1328" i="15"/>
  <c r="CN1328" i="15"/>
  <c r="CM1328" i="15"/>
  <c r="CL1328" i="15"/>
  <c r="CJ1328" i="15"/>
  <c r="CI1328" i="15"/>
  <c r="CH1328" i="15"/>
  <c r="CG1328" i="15"/>
  <c r="CF1328" i="15"/>
  <c r="CD1328" i="15"/>
  <c r="CC1328" i="15"/>
  <c r="CB1328" i="15"/>
  <c r="CA1328" i="15"/>
  <c r="CM1327" i="15"/>
  <c r="CO1327" i="15" s="1"/>
  <c r="CL1327" i="15"/>
  <c r="CN1327" i="15" s="1"/>
  <c r="CJ1327" i="15"/>
  <c r="CI1327" i="15"/>
  <c r="CG1327" i="15"/>
  <c r="CH1327" i="15" s="1"/>
  <c r="CF1327" i="15"/>
  <c r="CD1327" i="15"/>
  <c r="CC1327" i="15"/>
  <c r="CB1327" i="15"/>
  <c r="CA1327" i="15"/>
  <c r="CM1326" i="15"/>
  <c r="CO1326" i="15" s="1"/>
  <c r="CL1326" i="15"/>
  <c r="CN1326" i="15" s="1"/>
  <c r="CI1326" i="15"/>
  <c r="CJ1326" i="15" s="1"/>
  <c r="CH1326" i="15"/>
  <c r="CG1326" i="15"/>
  <c r="CF1326" i="15"/>
  <c r="CD1326" i="15"/>
  <c r="CC1326" i="15"/>
  <c r="CB1326" i="15"/>
  <c r="CA1326" i="15"/>
  <c r="CO1325" i="15"/>
  <c r="CN1325" i="15"/>
  <c r="CM1325" i="15"/>
  <c r="CL1325" i="15"/>
  <c r="CI1325" i="15"/>
  <c r="CJ1325" i="15" s="1"/>
  <c r="CG1325" i="15"/>
  <c r="CH1325" i="15" s="1"/>
  <c r="CF1325" i="15"/>
  <c r="CD1325" i="15"/>
  <c r="CC1325" i="15"/>
  <c r="CB1325" i="15"/>
  <c r="CA1325" i="15"/>
  <c r="CO1324" i="15"/>
  <c r="CM1324" i="15"/>
  <c r="CL1324" i="15"/>
  <c r="CN1324" i="15" s="1"/>
  <c r="CI1324" i="15"/>
  <c r="CJ1324" i="15" s="1"/>
  <c r="CG1324" i="15"/>
  <c r="CH1324" i="15" s="1"/>
  <c r="CF1324" i="15"/>
  <c r="CD1324" i="15"/>
  <c r="CC1324" i="15"/>
  <c r="CB1324" i="15"/>
  <c r="CA1324" i="15"/>
  <c r="CO1323" i="15"/>
  <c r="CM1323" i="15"/>
  <c r="CL1323" i="15"/>
  <c r="CN1323" i="15" s="1"/>
  <c r="CI1323" i="15"/>
  <c r="CJ1323" i="15" s="1"/>
  <c r="CG1323" i="15"/>
  <c r="CH1323" i="15" s="1"/>
  <c r="CF1323" i="15"/>
  <c r="CD1323" i="15"/>
  <c r="CC1323" i="15"/>
  <c r="CB1323" i="15"/>
  <c r="CA1323" i="15"/>
  <c r="CO1322" i="15"/>
  <c r="CM1322" i="15"/>
  <c r="CL1322" i="15"/>
  <c r="CN1322" i="15" s="1"/>
  <c r="CI1322" i="15"/>
  <c r="CJ1322" i="15" s="1"/>
  <c r="CH1322" i="15"/>
  <c r="CG1322" i="15"/>
  <c r="CF1322" i="15"/>
  <c r="CD1322" i="15"/>
  <c r="CC1322" i="15"/>
  <c r="CB1322" i="15"/>
  <c r="CA1322" i="15"/>
  <c r="CM1321" i="15"/>
  <c r="CO1321" i="15" s="1"/>
  <c r="CL1321" i="15"/>
  <c r="CN1321" i="15" s="1"/>
  <c r="CI1321" i="15"/>
  <c r="CJ1321" i="15" s="1"/>
  <c r="CH1321" i="15"/>
  <c r="CG1321" i="15"/>
  <c r="CF1321" i="15"/>
  <c r="CD1321" i="15"/>
  <c r="CC1321" i="15"/>
  <c r="CB1321" i="15"/>
  <c r="CA1321" i="15"/>
  <c r="CO1320" i="15"/>
  <c r="CN1320" i="15"/>
  <c r="CM1320" i="15"/>
  <c r="CL1320" i="15"/>
  <c r="CJ1320" i="15"/>
  <c r="CI1320" i="15"/>
  <c r="CG1320" i="15"/>
  <c r="CH1320" i="15" s="1"/>
  <c r="CF1320" i="15"/>
  <c r="CD1320" i="15"/>
  <c r="CC1320" i="15"/>
  <c r="CB1320" i="15"/>
  <c r="CA1320" i="15"/>
  <c r="CM1319" i="15"/>
  <c r="CO1319" i="15" s="1"/>
  <c r="CL1319" i="15"/>
  <c r="CN1319" i="15" s="1"/>
  <c r="CJ1319" i="15"/>
  <c r="CI1319" i="15"/>
  <c r="CG1319" i="15"/>
  <c r="CH1319" i="15" s="1"/>
  <c r="CF1319" i="15"/>
  <c r="CD1319" i="15"/>
  <c r="CC1319" i="15"/>
  <c r="CB1319" i="15"/>
  <c r="CA1319" i="15"/>
  <c r="CM1318" i="15"/>
  <c r="CO1318" i="15" s="1"/>
  <c r="CL1318" i="15"/>
  <c r="CN1318" i="15" s="1"/>
  <c r="CJ1318" i="15"/>
  <c r="CI1318" i="15"/>
  <c r="CH1318" i="15"/>
  <c r="CG1318" i="15"/>
  <c r="CF1318" i="15"/>
  <c r="CD1318" i="15"/>
  <c r="CC1318" i="15"/>
  <c r="CB1318" i="15"/>
  <c r="CA1318" i="15"/>
  <c r="CO1317" i="15"/>
  <c r="CN1317" i="15"/>
  <c r="CM1317" i="15"/>
  <c r="CL1317" i="15"/>
  <c r="CI1317" i="15"/>
  <c r="CJ1317" i="15" s="1"/>
  <c r="CG1317" i="15"/>
  <c r="CH1317" i="15" s="1"/>
  <c r="CF1317" i="15"/>
  <c r="CD1317" i="15"/>
  <c r="CC1317" i="15"/>
  <c r="CB1317" i="15"/>
  <c r="CA1317" i="15"/>
  <c r="CM1316" i="15"/>
  <c r="CO1316" i="15" s="1"/>
  <c r="CL1316" i="15"/>
  <c r="CN1316" i="15" s="1"/>
  <c r="CI1316" i="15"/>
  <c r="CJ1316" i="15" s="1"/>
  <c r="CG1316" i="15"/>
  <c r="CH1316" i="15" s="1"/>
  <c r="CF1316" i="15"/>
  <c r="CD1316" i="15"/>
  <c r="CC1316" i="15"/>
  <c r="CB1316" i="15"/>
  <c r="CA1316" i="15"/>
  <c r="CO1315" i="15"/>
  <c r="CM1315" i="15"/>
  <c r="CL1315" i="15"/>
  <c r="CN1315" i="15" s="1"/>
  <c r="CI1315" i="15"/>
  <c r="CJ1315" i="15" s="1"/>
  <c r="CG1315" i="15"/>
  <c r="CH1315" i="15" s="1"/>
  <c r="CF1315" i="15"/>
  <c r="CD1315" i="15"/>
  <c r="CC1315" i="15"/>
  <c r="CB1315" i="15"/>
  <c r="CA1315" i="15"/>
  <c r="CM1314" i="15"/>
  <c r="CO1314" i="15" s="1"/>
  <c r="CL1314" i="15"/>
  <c r="CN1314" i="15" s="1"/>
  <c r="CI1314" i="15"/>
  <c r="CJ1314" i="15" s="1"/>
  <c r="CH1314" i="15"/>
  <c r="CG1314" i="15"/>
  <c r="CF1314" i="15"/>
  <c r="CD1314" i="15"/>
  <c r="CC1314" i="15"/>
  <c r="CB1314" i="15"/>
  <c r="CA1314" i="15"/>
  <c r="CN1313" i="15"/>
  <c r="CM1313" i="15"/>
  <c r="CO1313" i="15" s="1"/>
  <c r="CL1313" i="15"/>
  <c r="CJ1313" i="15"/>
  <c r="CI1313" i="15"/>
  <c r="CH1313" i="15"/>
  <c r="CG1313" i="15"/>
  <c r="CF1313" i="15"/>
  <c r="CD1313" i="15"/>
  <c r="CC1313" i="15"/>
  <c r="CB1313" i="15"/>
  <c r="CA1313" i="15"/>
  <c r="CO1312" i="15"/>
  <c r="CN1312" i="15"/>
  <c r="CM1312" i="15"/>
  <c r="CL1312" i="15"/>
  <c r="CJ1312" i="15"/>
  <c r="CI1312" i="15"/>
  <c r="CH1312" i="15"/>
  <c r="CG1312" i="15"/>
  <c r="CF1312" i="15"/>
  <c r="CD1312" i="15"/>
  <c r="CC1312" i="15"/>
  <c r="CB1312" i="15"/>
  <c r="CA1312" i="15"/>
  <c r="CM1311" i="15"/>
  <c r="CO1311" i="15" s="1"/>
  <c r="CL1311" i="15"/>
  <c r="CN1311" i="15" s="1"/>
  <c r="CJ1311" i="15"/>
  <c r="CI1311" i="15"/>
  <c r="CG1311" i="15"/>
  <c r="CH1311" i="15" s="1"/>
  <c r="CF1311" i="15"/>
  <c r="CD1311" i="15"/>
  <c r="CC1311" i="15"/>
  <c r="CB1311" i="15"/>
  <c r="CA1311" i="15"/>
  <c r="CM1310" i="15"/>
  <c r="CO1310" i="15" s="1"/>
  <c r="CL1310" i="15"/>
  <c r="CN1310" i="15" s="1"/>
  <c r="CI1310" i="15"/>
  <c r="CJ1310" i="15" s="1"/>
  <c r="CH1310" i="15"/>
  <c r="CG1310" i="15"/>
  <c r="CF1310" i="15"/>
  <c r="CD1310" i="15"/>
  <c r="CC1310" i="15"/>
  <c r="CB1310" i="15"/>
  <c r="CA1310" i="15"/>
  <c r="CO1309" i="15"/>
  <c r="CN1309" i="15"/>
  <c r="CM1309" i="15"/>
  <c r="CL1309" i="15"/>
  <c r="CI1309" i="15"/>
  <c r="CJ1309" i="15" s="1"/>
  <c r="CG1309" i="15"/>
  <c r="CH1309" i="15" s="1"/>
  <c r="CF1309" i="15"/>
  <c r="CD1309" i="15"/>
  <c r="CC1309" i="15"/>
  <c r="CB1309" i="15"/>
  <c r="CA1309" i="15"/>
  <c r="CO1308" i="15"/>
  <c r="CM1308" i="15"/>
  <c r="CL1308" i="15"/>
  <c r="CN1308" i="15" s="1"/>
  <c r="CI1308" i="15"/>
  <c r="CJ1308" i="15" s="1"/>
  <c r="CG1308" i="15"/>
  <c r="CH1308" i="15" s="1"/>
  <c r="CF1308" i="15"/>
  <c r="CD1308" i="15"/>
  <c r="CC1308" i="15"/>
  <c r="CB1308" i="15"/>
  <c r="CA1308" i="15"/>
  <c r="CO1307" i="15"/>
  <c r="CM1307" i="15"/>
  <c r="CL1307" i="15"/>
  <c r="CN1307" i="15" s="1"/>
  <c r="CI1307" i="15"/>
  <c r="CJ1307" i="15" s="1"/>
  <c r="CG1307" i="15"/>
  <c r="CH1307" i="15" s="1"/>
  <c r="CF1307" i="15"/>
  <c r="CD1307" i="15"/>
  <c r="CC1307" i="15"/>
  <c r="CB1307" i="15"/>
  <c r="CA1307" i="15"/>
  <c r="CO1306" i="15"/>
  <c r="CM1306" i="15"/>
  <c r="CL1306" i="15"/>
  <c r="CN1306" i="15" s="1"/>
  <c r="CI1306" i="15"/>
  <c r="CJ1306" i="15" s="1"/>
  <c r="CH1306" i="15"/>
  <c r="CG1306" i="15"/>
  <c r="CF1306" i="15"/>
  <c r="CD1306" i="15"/>
  <c r="CC1306" i="15"/>
  <c r="CB1306" i="15"/>
  <c r="CA1306" i="15"/>
  <c r="CM1305" i="15"/>
  <c r="CO1305" i="15" s="1"/>
  <c r="CL1305" i="15"/>
  <c r="CN1305" i="15" s="1"/>
  <c r="CI1305" i="15"/>
  <c r="CJ1305" i="15" s="1"/>
  <c r="CH1305" i="15"/>
  <c r="CG1305" i="15"/>
  <c r="CF1305" i="15"/>
  <c r="CD1305" i="15"/>
  <c r="CC1305" i="15"/>
  <c r="CB1305" i="15"/>
  <c r="CA1305" i="15"/>
  <c r="CO1304" i="15"/>
  <c r="CN1304" i="15"/>
  <c r="CM1304" i="15"/>
  <c r="CL1304" i="15"/>
  <c r="CJ1304" i="15"/>
  <c r="CI1304" i="15"/>
  <c r="CG1304" i="15"/>
  <c r="CH1304" i="15" s="1"/>
  <c r="CF1304" i="15"/>
  <c r="CD1304" i="15"/>
  <c r="CC1304" i="15"/>
  <c r="CB1304" i="15"/>
  <c r="CA1304" i="15"/>
  <c r="CM1303" i="15"/>
  <c r="CO1303" i="15" s="1"/>
  <c r="CL1303" i="15"/>
  <c r="CN1303" i="15" s="1"/>
  <c r="CJ1303" i="15"/>
  <c r="CI1303" i="15"/>
  <c r="CG1303" i="15"/>
  <c r="CH1303" i="15" s="1"/>
  <c r="CF1303" i="15"/>
  <c r="CD1303" i="15"/>
  <c r="CC1303" i="15"/>
  <c r="CB1303" i="15"/>
  <c r="CA1303" i="15"/>
  <c r="CM1302" i="15"/>
  <c r="CO1302" i="15" s="1"/>
  <c r="CL1302" i="15"/>
  <c r="CN1302" i="15" s="1"/>
  <c r="CJ1302" i="15"/>
  <c r="CI1302" i="15"/>
  <c r="CH1302" i="15"/>
  <c r="CG1302" i="15"/>
  <c r="CF1302" i="15"/>
  <c r="CD1302" i="15"/>
  <c r="CC1302" i="15"/>
  <c r="CB1302" i="15"/>
  <c r="CA1302" i="15"/>
  <c r="CO1301" i="15"/>
  <c r="CM1301" i="15"/>
  <c r="CL1301" i="15"/>
  <c r="CN1301" i="15" s="1"/>
  <c r="CI1301" i="15"/>
  <c r="CJ1301" i="15" s="1"/>
  <c r="CG1301" i="15"/>
  <c r="CH1301" i="15" s="1"/>
  <c r="CF1301" i="15"/>
  <c r="CD1301" i="15"/>
  <c r="CC1301" i="15"/>
  <c r="CB1301" i="15"/>
  <c r="CA1301" i="15"/>
  <c r="CO1300" i="15"/>
  <c r="CM1300" i="15"/>
  <c r="CL1300" i="15"/>
  <c r="CN1300" i="15" s="1"/>
  <c r="CJ1300" i="15"/>
  <c r="CI1300" i="15"/>
  <c r="CG1300" i="15"/>
  <c r="CH1300" i="15" s="1"/>
  <c r="CF1300" i="15"/>
  <c r="CD1300" i="15"/>
  <c r="CC1300" i="15"/>
  <c r="CB1300" i="15"/>
  <c r="CA1300" i="15"/>
  <c r="CM1299" i="15"/>
  <c r="CO1299" i="15" s="1"/>
  <c r="CL1299" i="15"/>
  <c r="CN1299" i="15" s="1"/>
  <c r="CI1299" i="15"/>
  <c r="CJ1299" i="15" s="1"/>
  <c r="CH1299" i="15"/>
  <c r="CG1299" i="15"/>
  <c r="CF1299" i="15"/>
  <c r="CD1299" i="15"/>
  <c r="CC1299" i="15"/>
  <c r="CB1299" i="15"/>
  <c r="CA1299" i="15"/>
  <c r="CO1298" i="15"/>
  <c r="CN1298" i="15"/>
  <c r="CM1298" i="15"/>
  <c r="CL1298" i="15"/>
  <c r="CI1298" i="15"/>
  <c r="CJ1298" i="15" s="1"/>
  <c r="CH1298" i="15"/>
  <c r="CG1298" i="15"/>
  <c r="CF1298" i="15"/>
  <c r="CD1298" i="15"/>
  <c r="CC1298" i="15"/>
  <c r="CB1298" i="15"/>
  <c r="CA1298" i="15"/>
  <c r="CO1297" i="15"/>
  <c r="CN1297" i="15"/>
  <c r="CM1297" i="15"/>
  <c r="CL1297" i="15"/>
  <c r="CJ1297" i="15"/>
  <c r="CI1297" i="15"/>
  <c r="CG1297" i="15"/>
  <c r="CH1297" i="15" s="1"/>
  <c r="CF1297" i="15"/>
  <c r="CD1297" i="15"/>
  <c r="CC1297" i="15"/>
  <c r="CB1297" i="15"/>
  <c r="CA1297" i="15"/>
  <c r="CM1296" i="15"/>
  <c r="CO1296" i="15" s="1"/>
  <c r="CL1296" i="15"/>
  <c r="CN1296" i="15" s="1"/>
  <c r="CJ1296" i="15"/>
  <c r="CI1296" i="15"/>
  <c r="CH1296" i="15"/>
  <c r="CG1296" i="15"/>
  <c r="CF1296" i="15"/>
  <c r="CD1296" i="15"/>
  <c r="CC1296" i="15"/>
  <c r="CB1296" i="15"/>
  <c r="CA1296" i="15"/>
  <c r="CN1295" i="15"/>
  <c r="CM1295" i="15"/>
  <c r="CO1295" i="15" s="1"/>
  <c r="CL1295" i="15"/>
  <c r="CI1295" i="15"/>
  <c r="CJ1295" i="15" s="1"/>
  <c r="CG1295" i="15"/>
  <c r="CH1295" i="15" s="1"/>
  <c r="CF1295" i="15"/>
  <c r="CD1295" i="15"/>
  <c r="CC1295" i="15"/>
  <c r="CB1295" i="15"/>
  <c r="CA1295" i="15"/>
  <c r="CN1294" i="15"/>
  <c r="CM1294" i="15"/>
  <c r="CO1294" i="15" s="1"/>
  <c r="CL1294" i="15"/>
  <c r="CJ1294" i="15"/>
  <c r="CI1294" i="15"/>
  <c r="CH1294" i="15"/>
  <c r="CG1294" i="15"/>
  <c r="CF1294" i="15"/>
  <c r="CD1294" i="15"/>
  <c r="CC1294" i="15"/>
  <c r="CB1294" i="15"/>
  <c r="CA1294" i="15"/>
  <c r="CO1293" i="15"/>
  <c r="CM1293" i="15"/>
  <c r="CL1293" i="15"/>
  <c r="CN1293" i="15" s="1"/>
  <c r="CJ1293" i="15"/>
  <c r="CI1293" i="15"/>
  <c r="CG1293" i="15"/>
  <c r="CH1293" i="15" s="1"/>
  <c r="CF1293" i="15"/>
  <c r="CD1293" i="15"/>
  <c r="CC1293" i="15"/>
  <c r="CB1293" i="15"/>
  <c r="CA1293" i="15"/>
  <c r="CO1292" i="15"/>
  <c r="CM1292" i="15"/>
  <c r="CL1292" i="15"/>
  <c r="CN1292" i="15" s="1"/>
  <c r="CJ1292" i="15"/>
  <c r="CI1292" i="15"/>
  <c r="CG1292" i="15"/>
  <c r="CH1292" i="15" s="1"/>
  <c r="CF1292" i="15"/>
  <c r="CD1292" i="15"/>
  <c r="CC1292" i="15"/>
  <c r="CB1292" i="15"/>
  <c r="CA1292" i="15"/>
  <c r="CM1291" i="15"/>
  <c r="CO1291" i="15" s="1"/>
  <c r="CL1291" i="15"/>
  <c r="CN1291" i="15" s="1"/>
  <c r="CI1291" i="15"/>
  <c r="CJ1291" i="15" s="1"/>
  <c r="CH1291" i="15"/>
  <c r="CG1291" i="15"/>
  <c r="CF1291" i="15"/>
  <c r="CD1291" i="15"/>
  <c r="CC1291" i="15"/>
  <c r="CB1291" i="15"/>
  <c r="CA1291" i="15"/>
  <c r="CO1290" i="15"/>
  <c r="CN1290" i="15"/>
  <c r="CM1290" i="15"/>
  <c r="CL1290" i="15"/>
  <c r="CI1290" i="15"/>
  <c r="CJ1290" i="15" s="1"/>
  <c r="CH1290" i="15"/>
  <c r="CG1290" i="15"/>
  <c r="CF1290" i="15"/>
  <c r="CD1290" i="15"/>
  <c r="CC1290" i="15"/>
  <c r="CB1290" i="15"/>
  <c r="CA1290" i="15"/>
  <c r="CO1289" i="15"/>
  <c r="CN1289" i="15"/>
  <c r="CM1289" i="15"/>
  <c r="CL1289" i="15"/>
  <c r="CJ1289" i="15"/>
  <c r="CI1289" i="15"/>
  <c r="CG1289" i="15"/>
  <c r="CH1289" i="15" s="1"/>
  <c r="CF1289" i="15"/>
  <c r="CD1289" i="15"/>
  <c r="CC1289" i="15"/>
  <c r="CB1289" i="15"/>
  <c r="CA1289" i="15"/>
  <c r="CM1288" i="15"/>
  <c r="CO1288" i="15" s="1"/>
  <c r="CL1288" i="15"/>
  <c r="CN1288" i="15" s="1"/>
  <c r="CJ1288" i="15"/>
  <c r="CI1288" i="15"/>
  <c r="CH1288" i="15"/>
  <c r="CG1288" i="15"/>
  <c r="CF1288" i="15"/>
  <c r="CD1288" i="15"/>
  <c r="CC1288" i="15"/>
  <c r="CB1288" i="15"/>
  <c r="CA1288" i="15"/>
  <c r="CN1287" i="15"/>
  <c r="CM1287" i="15"/>
  <c r="CO1287" i="15" s="1"/>
  <c r="CL1287" i="15"/>
  <c r="CI1287" i="15"/>
  <c r="CJ1287" i="15" s="1"/>
  <c r="CG1287" i="15"/>
  <c r="CH1287" i="15" s="1"/>
  <c r="CF1287" i="15"/>
  <c r="CD1287" i="15"/>
  <c r="CC1287" i="15"/>
  <c r="CB1287" i="15"/>
  <c r="CA1287" i="15"/>
  <c r="CN1286" i="15"/>
  <c r="CM1286" i="15"/>
  <c r="CO1286" i="15" s="1"/>
  <c r="CL1286" i="15"/>
  <c r="CJ1286" i="15"/>
  <c r="CI1286" i="15"/>
  <c r="CH1286" i="15"/>
  <c r="CG1286" i="15"/>
  <c r="CF1286" i="15"/>
  <c r="CD1286" i="15"/>
  <c r="CC1286" i="15"/>
  <c r="CB1286" i="15"/>
  <c r="CA1286" i="15"/>
  <c r="CO1285" i="15"/>
  <c r="CM1285" i="15"/>
  <c r="CL1285" i="15"/>
  <c r="CN1285" i="15" s="1"/>
  <c r="CI1285" i="15"/>
  <c r="CJ1285" i="15" s="1"/>
  <c r="CG1285" i="15"/>
  <c r="CH1285" i="15" s="1"/>
  <c r="CF1285" i="15"/>
  <c r="CD1285" i="15"/>
  <c r="CC1285" i="15"/>
  <c r="CB1285" i="15"/>
  <c r="CA1285" i="15"/>
  <c r="CO1284" i="15"/>
  <c r="CM1284" i="15"/>
  <c r="CL1284" i="15"/>
  <c r="CN1284" i="15" s="1"/>
  <c r="CJ1284" i="15"/>
  <c r="CI1284" i="15"/>
  <c r="CG1284" i="15"/>
  <c r="CH1284" i="15" s="1"/>
  <c r="CF1284" i="15"/>
  <c r="CD1284" i="15"/>
  <c r="CC1284" i="15"/>
  <c r="CB1284" i="15"/>
  <c r="CA1284" i="15"/>
  <c r="CM1283" i="15"/>
  <c r="CO1283" i="15" s="1"/>
  <c r="CL1283" i="15"/>
  <c r="CN1283" i="15" s="1"/>
  <c r="CI1283" i="15"/>
  <c r="CJ1283" i="15" s="1"/>
  <c r="CH1283" i="15"/>
  <c r="CG1283" i="15"/>
  <c r="CF1283" i="15"/>
  <c r="CD1283" i="15"/>
  <c r="CC1283" i="15"/>
  <c r="CB1283" i="15"/>
  <c r="CA1283" i="15"/>
  <c r="CO1282" i="15"/>
  <c r="CN1282" i="15"/>
  <c r="CM1282" i="15"/>
  <c r="CL1282" i="15"/>
  <c r="CI1282" i="15"/>
  <c r="CJ1282" i="15" s="1"/>
  <c r="CH1282" i="15"/>
  <c r="CG1282" i="15"/>
  <c r="CF1282" i="15"/>
  <c r="CD1282" i="15"/>
  <c r="CC1282" i="15"/>
  <c r="CB1282" i="15"/>
  <c r="CA1282" i="15"/>
  <c r="CO1281" i="15"/>
  <c r="CN1281" i="15"/>
  <c r="CM1281" i="15"/>
  <c r="CL1281" i="15"/>
  <c r="CJ1281" i="15"/>
  <c r="CI1281" i="15"/>
  <c r="CG1281" i="15"/>
  <c r="CH1281" i="15" s="1"/>
  <c r="CF1281" i="15"/>
  <c r="CD1281" i="15"/>
  <c r="CC1281" i="15"/>
  <c r="CB1281" i="15"/>
  <c r="CA1281" i="15"/>
  <c r="CM1280" i="15"/>
  <c r="CO1280" i="15" s="1"/>
  <c r="CL1280" i="15"/>
  <c r="CN1280" i="15" s="1"/>
  <c r="CJ1280" i="15"/>
  <c r="CI1280" i="15"/>
  <c r="CH1280" i="15"/>
  <c r="CG1280" i="15"/>
  <c r="CF1280" i="15"/>
  <c r="CD1280" i="15"/>
  <c r="CC1280" i="15"/>
  <c r="CB1280" i="15"/>
  <c r="CA1280" i="15"/>
  <c r="CN1279" i="15"/>
  <c r="CM1279" i="15"/>
  <c r="CO1279" i="15" s="1"/>
  <c r="CL1279" i="15"/>
  <c r="CI1279" i="15"/>
  <c r="CJ1279" i="15" s="1"/>
  <c r="CG1279" i="15"/>
  <c r="CH1279" i="15" s="1"/>
  <c r="CF1279" i="15"/>
  <c r="CD1279" i="15"/>
  <c r="CC1279" i="15"/>
  <c r="CB1279" i="15"/>
  <c r="CA1279" i="15"/>
  <c r="CN1278" i="15"/>
  <c r="CM1278" i="15"/>
  <c r="CO1278" i="15" s="1"/>
  <c r="CL1278" i="15"/>
  <c r="CJ1278" i="15"/>
  <c r="CI1278" i="15"/>
  <c r="CH1278" i="15"/>
  <c r="CG1278" i="15"/>
  <c r="CF1278" i="15"/>
  <c r="CD1278" i="15"/>
  <c r="CC1278" i="15"/>
  <c r="CB1278" i="15"/>
  <c r="CA1278" i="15"/>
  <c r="CO1277" i="15"/>
  <c r="CM1277" i="15"/>
  <c r="CL1277" i="15"/>
  <c r="CN1277" i="15" s="1"/>
  <c r="CI1277" i="15"/>
  <c r="CJ1277" i="15" s="1"/>
  <c r="CG1277" i="15"/>
  <c r="CH1277" i="15" s="1"/>
  <c r="CF1277" i="15"/>
  <c r="CD1277" i="15"/>
  <c r="CC1277" i="15"/>
  <c r="CB1277" i="15"/>
  <c r="CA1277" i="15"/>
  <c r="CM1276" i="15"/>
  <c r="CO1276" i="15" s="1"/>
  <c r="CL1276" i="15"/>
  <c r="CN1276" i="15" s="1"/>
  <c r="CJ1276" i="15"/>
  <c r="CI1276" i="15"/>
  <c r="CG1276" i="15"/>
  <c r="CH1276" i="15" s="1"/>
  <c r="CF1276" i="15"/>
  <c r="CD1276" i="15"/>
  <c r="CC1276" i="15"/>
  <c r="CB1276" i="15"/>
  <c r="CA1276" i="15"/>
  <c r="CM1275" i="15"/>
  <c r="CO1275" i="15" s="1"/>
  <c r="CL1275" i="15"/>
  <c r="CN1275" i="15" s="1"/>
  <c r="CI1275" i="15"/>
  <c r="CJ1275" i="15" s="1"/>
  <c r="CH1275" i="15"/>
  <c r="CG1275" i="15"/>
  <c r="CF1275" i="15"/>
  <c r="CD1275" i="15"/>
  <c r="CC1275" i="15"/>
  <c r="CB1275" i="15"/>
  <c r="CA1275" i="15"/>
  <c r="CO1274" i="15"/>
  <c r="CN1274" i="15"/>
  <c r="CM1274" i="15"/>
  <c r="CL1274" i="15"/>
  <c r="CI1274" i="15"/>
  <c r="CJ1274" i="15" s="1"/>
  <c r="CH1274" i="15"/>
  <c r="CG1274" i="15"/>
  <c r="CF1274" i="15"/>
  <c r="CD1274" i="15"/>
  <c r="CC1274" i="15"/>
  <c r="CB1274" i="15"/>
  <c r="CA1274" i="15"/>
  <c r="CO1273" i="15"/>
  <c r="CN1273" i="15"/>
  <c r="CM1273" i="15"/>
  <c r="CL1273" i="15"/>
  <c r="CJ1273" i="15"/>
  <c r="CI1273" i="15"/>
  <c r="CG1273" i="15"/>
  <c r="CH1273" i="15" s="1"/>
  <c r="CF1273" i="15"/>
  <c r="CD1273" i="15"/>
  <c r="CC1273" i="15"/>
  <c r="CB1273" i="15"/>
  <c r="CA1273" i="15"/>
  <c r="CM1272" i="15"/>
  <c r="CO1272" i="15" s="1"/>
  <c r="CL1272" i="15"/>
  <c r="CN1272" i="15" s="1"/>
  <c r="CJ1272" i="15"/>
  <c r="CI1272" i="15"/>
  <c r="CH1272" i="15"/>
  <c r="CG1272" i="15"/>
  <c r="CF1272" i="15"/>
  <c r="CD1272" i="15"/>
  <c r="CC1272" i="15"/>
  <c r="CB1272" i="15"/>
  <c r="CA1272" i="15"/>
  <c r="CN1271" i="15"/>
  <c r="CM1271" i="15"/>
  <c r="CO1271" i="15" s="1"/>
  <c r="CL1271" i="15"/>
  <c r="CI1271" i="15"/>
  <c r="CJ1271" i="15" s="1"/>
  <c r="CH1271" i="15"/>
  <c r="CG1271" i="15"/>
  <c r="CF1271" i="15"/>
  <c r="CD1271" i="15"/>
  <c r="CC1271" i="15"/>
  <c r="CB1271" i="15"/>
  <c r="CA1271" i="15"/>
  <c r="CN1270" i="15"/>
  <c r="CM1270" i="15"/>
  <c r="CO1270" i="15" s="1"/>
  <c r="CL1270" i="15"/>
  <c r="CJ1270" i="15"/>
  <c r="CI1270" i="15"/>
  <c r="CH1270" i="15"/>
  <c r="CG1270" i="15"/>
  <c r="CF1270" i="15"/>
  <c r="CD1270" i="15"/>
  <c r="CC1270" i="15"/>
  <c r="CB1270" i="15"/>
  <c r="CA1270" i="15"/>
  <c r="CO1269" i="15"/>
  <c r="CM1269" i="15"/>
  <c r="CL1269" i="15"/>
  <c r="CN1269" i="15" s="1"/>
  <c r="CI1269" i="15"/>
  <c r="CJ1269" i="15" s="1"/>
  <c r="CG1269" i="15"/>
  <c r="CH1269" i="15" s="1"/>
  <c r="CF1269" i="15"/>
  <c r="CD1269" i="15"/>
  <c r="CC1269" i="15"/>
  <c r="CB1269" i="15"/>
  <c r="CA1269" i="15"/>
  <c r="CM1268" i="15"/>
  <c r="CO1268" i="15" s="1"/>
  <c r="CL1268" i="15"/>
  <c r="CN1268" i="15" s="1"/>
  <c r="CJ1268" i="15"/>
  <c r="CI1268" i="15"/>
  <c r="CG1268" i="15"/>
  <c r="CH1268" i="15" s="1"/>
  <c r="CF1268" i="15"/>
  <c r="CD1268" i="15"/>
  <c r="CC1268" i="15"/>
  <c r="CB1268" i="15"/>
  <c r="CA1268" i="15"/>
  <c r="CM1267" i="15"/>
  <c r="CO1267" i="15" s="1"/>
  <c r="CL1267" i="15"/>
  <c r="CN1267" i="15" s="1"/>
  <c r="CI1267" i="15"/>
  <c r="CJ1267" i="15" s="1"/>
  <c r="CH1267" i="15"/>
  <c r="CG1267" i="15"/>
  <c r="CF1267" i="15"/>
  <c r="CD1267" i="15"/>
  <c r="CC1267" i="15"/>
  <c r="CB1267" i="15"/>
  <c r="CA1267" i="15"/>
  <c r="CO1266" i="15"/>
  <c r="CN1266" i="15"/>
  <c r="CM1266" i="15"/>
  <c r="CL1266" i="15"/>
  <c r="CI1266" i="15"/>
  <c r="CJ1266" i="15" s="1"/>
  <c r="CH1266" i="15"/>
  <c r="CG1266" i="15"/>
  <c r="CF1266" i="15"/>
  <c r="CD1266" i="15"/>
  <c r="CC1266" i="15"/>
  <c r="CB1266" i="15"/>
  <c r="CA1266" i="15"/>
  <c r="CO1265" i="15"/>
  <c r="CM1265" i="15"/>
  <c r="CL1265" i="15"/>
  <c r="CN1265" i="15" s="1"/>
  <c r="CJ1265" i="15"/>
  <c r="CI1265" i="15"/>
  <c r="CG1265" i="15"/>
  <c r="CH1265" i="15" s="1"/>
  <c r="CF1265" i="15"/>
  <c r="CD1265" i="15"/>
  <c r="CC1265" i="15"/>
  <c r="CB1265" i="15"/>
  <c r="CA1265" i="15"/>
  <c r="CM1264" i="15"/>
  <c r="CO1264" i="15" s="1"/>
  <c r="CL1264" i="15"/>
  <c r="CN1264" i="15" s="1"/>
  <c r="CJ1264" i="15"/>
  <c r="CI1264" i="15"/>
  <c r="CH1264" i="15"/>
  <c r="CG1264" i="15"/>
  <c r="CF1264" i="15"/>
  <c r="CD1264" i="15"/>
  <c r="CC1264" i="15"/>
  <c r="CB1264" i="15"/>
  <c r="CA1264" i="15"/>
  <c r="CN1263" i="15"/>
  <c r="CM1263" i="15"/>
  <c r="CO1263" i="15" s="1"/>
  <c r="CL1263" i="15"/>
  <c r="CI1263" i="15"/>
  <c r="CJ1263" i="15" s="1"/>
  <c r="CG1263" i="15"/>
  <c r="CH1263" i="15" s="1"/>
  <c r="CF1263" i="15"/>
  <c r="CD1263" i="15"/>
  <c r="CC1263" i="15"/>
  <c r="CB1263" i="15"/>
  <c r="CA1263" i="15"/>
  <c r="CN1262" i="15"/>
  <c r="CM1262" i="15"/>
  <c r="CO1262" i="15" s="1"/>
  <c r="CL1262" i="15"/>
  <c r="CJ1262" i="15"/>
  <c r="CI1262" i="15"/>
  <c r="CH1262" i="15"/>
  <c r="CG1262" i="15"/>
  <c r="CF1262" i="15"/>
  <c r="CD1262" i="15"/>
  <c r="CC1262" i="15"/>
  <c r="CB1262" i="15"/>
  <c r="CA1262" i="15"/>
  <c r="CO1261" i="15"/>
  <c r="CM1261" i="15"/>
  <c r="CL1261" i="15"/>
  <c r="CN1261" i="15" s="1"/>
  <c r="CJ1261" i="15"/>
  <c r="CI1261" i="15"/>
  <c r="CG1261" i="15"/>
  <c r="CH1261" i="15" s="1"/>
  <c r="CF1261" i="15"/>
  <c r="CD1261" i="15"/>
  <c r="CC1261" i="15"/>
  <c r="CB1261" i="15"/>
  <c r="CA1261" i="15"/>
  <c r="CO1260" i="15"/>
  <c r="CM1260" i="15"/>
  <c r="CL1260" i="15"/>
  <c r="CN1260" i="15" s="1"/>
  <c r="CJ1260" i="15"/>
  <c r="CI1260" i="15"/>
  <c r="CG1260" i="15"/>
  <c r="CH1260" i="15" s="1"/>
  <c r="CF1260" i="15"/>
  <c r="CD1260" i="15"/>
  <c r="CC1260" i="15"/>
  <c r="CB1260" i="15"/>
  <c r="CA1260" i="15"/>
  <c r="CM1259" i="15"/>
  <c r="CO1259" i="15" s="1"/>
  <c r="CL1259" i="15"/>
  <c r="CN1259" i="15" s="1"/>
  <c r="CI1259" i="15"/>
  <c r="CJ1259" i="15" s="1"/>
  <c r="CH1259" i="15"/>
  <c r="CG1259" i="15"/>
  <c r="CF1259" i="15"/>
  <c r="CD1259" i="15"/>
  <c r="CC1259" i="15"/>
  <c r="CB1259" i="15"/>
  <c r="CA1259" i="15"/>
  <c r="CO1258" i="15"/>
  <c r="CN1258" i="15"/>
  <c r="CM1258" i="15"/>
  <c r="CL1258" i="15"/>
  <c r="CI1258" i="15"/>
  <c r="CJ1258" i="15" s="1"/>
  <c r="CH1258" i="15"/>
  <c r="CG1258" i="15"/>
  <c r="CF1258" i="15"/>
  <c r="CD1258" i="15"/>
  <c r="CC1258" i="15"/>
  <c r="CB1258" i="15"/>
  <c r="CA1258" i="15"/>
  <c r="CO1257" i="15"/>
  <c r="CM1257" i="15"/>
  <c r="CL1257" i="15"/>
  <c r="CN1257" i="15" s="1"/>
  <c r="CJ1257" i="15"/>
  <c r="CI1257" i="15"/>
  <c r="CG1257" i="15"/>
  <c r="CH1257" i="15" s="1"/>
  <c r="CF1257" i="15"/>
  <c r="CD1257" i="15"/>
  <c r="CC1257" i="15"/>
  <c r="CB1257" i="15"/>
  <c r="CA1257" i="15"/>
  <c r="CM1256" i="15"/>
  <c r="CO1256" i="15" s="1"/>
  <c r="CL1256" i="15"/>
  <c r="CN1256" i="15" s="1"/>
  <c r="CJ1256" i="15"/>
  <c r="CI1256" i="15"/>
  <c r="CH1256" i="15"/>
  <c r="CG1256" i="15"/>
  <c r="CF1256" i="15"/>
  <c r="CD1256" i="15"/>
  <c r="CC1256" i="15"/>
  <c r="CB1256" i="15"/>
  <c r="CA1256" i="15"/>
  <c r="CN1255" i="15"/>
  <c r="CM1255" i="15"/>
  <c r="CO1255" i="15" s="1"/>
  <c r="CL1255" i="15"/>
  <c r="CI1255" i="15"/>
  <c r="CJ1255" i="15" s="1"/>
  <c r="CG1255" i="15"/>
  <c r="CH1255" i="15" s="1"/>
  <c r="CF1255" i="15"/>
  <c r="CD1255" i="15"/>
  <c r="CC1255" i="15"/>
  <c r="CB1255" i="15"/>
  <c r="CA1255" i="15"/>
  <c r="CN1254" i="15"/>
  <c r="CM1254" i="15"/>
  <c r="CO1254" i="15" s="1"/>
  <c r="CL1254" i="15"/>
  <c r="CJ1254" i="15"/>
  <c r="CI1254" i="15"/>
  <c r="CH1254" i="15"/>
  <c r="CG1254" i="15"/>
  <c r="CF1254" i="15"/>
  <c r="CD1254" i="15"/>
  <c r="CC1254" i="15"/>
  <c r="CB1254" i="15"/>
  <c r="CA1254" i="15"/>
  <c r="CO1253" i="15"/>
  <c r="CN1253" i="15"/>
  <c r="CM1253" i="15"/>
  <c r="CL1253" i="15"/>
  <c r="CI1253" i="15"/>
  <c r="CJ1253" i="15" s="1"/>
  <c r="CG1253" i="15"/>
  <c r="CH1253" i="15" s="1"/>
  <c r="CF1253" i="15"/>
  <c r="CD1253" i="15"/>
  <c r="CC1253" i="15"/>
  <c r="CB1253" i="15"/>
  <c r="CA1253" i="15"/>
  <c r="CM1252" i="15"/>
  <c r="CO1252" i="15" s="1"/>
  <c r="CL1252" i="15"/>
  <c r="CN1252" i="15" s="1"/>
  <c r="CJ1252" i="15"/>
  <c r="CI1252" i="15"/>
  <c r="CG1252" i="15"/>
  <c r="CH1252" i="15" s="1"/>
  <c r="CF1252" i="15"/>
  <c r="CD1252" i="15"/>
  <c r="CC1252" i="15"/>
  <c r="CB1252" i="15"/>
  <c r="CA1252" i="15"/>
  <c r="CM1251" i="15"/>
  <c r="CO1251" i="15" s="1"/>
  <c r="CL1251" i="15"/>
  <c r="CN1251" i="15" s="1"/>
  <c r="CI1251" i="15"/>
  <c r="CJ1251" i="15" s="1"/>
  <c r="CH1251" i="15"/>
  <c r="CG1251" i="15"/>
  <c r="CF1251" i="15"/>
  <c r="CD1251" i="15"/>
  <c r="CC1251" i="15"/>
  <c r="CB1251" i="15"/>
  <c r="CA1251" i="15"/>
  <c r="CO1250" i="15"/>
  <c r="CN1250" i="15"/>
  <c r="CM1250" i="15"/>
  <c r="CL1250" i="15"/>
  <c r="CI1250" i="15"/>
  <c r="CJ1250" i="15" s="1"/>
  <c r="CH1250" i="15"/>
  <c r="CG1250" i="15"/>
  <c r="CF1250" i="15"/>
  <c r="CD1250" i="15"/>
  <c r="CC1250" i="15"/>
  <c r="CB1250" i="15"/>
  <c r="CA1250" i="15"/>
  <c r="CO1249" i="15"/>
  <c r="CM1249" i="15"/>
  <c r="CL1249" i="15"/>
  <c r="CN1249" i="15" s="1"/>
  <c r="CJ1249" i="15"/>
  <c r="CI1249" i="15"/>
  <c r="CG1249" i="15"/>
  <c r="CH1249" i="15" s="1"/>
  <c r="CF1249" i="15"/>
  <c r="CD1249" i="15"/>
  <c r="CC1249" i="15"/>
  <c r="CB1249" i="15"/>
  <c r="CA1249" i="15"/>
  <c r="CO1248" i="15"/>
  <c r="CM1248" i="15"/>
  <c r="CL1248" i="15"/>
  <c r="CN1248" i="15" s="1"/>
  <c r="CJ1248" i="15"/>
  <c r="CI1248" i="15"/>
  <c r="CH1248" i="15"/>
  <c r="CG1248" i="15"/>
  <c r="CF1248" i="15"/>
  <c r="CD1248" i="15"/>
  <c r="CC1248" i="15"/>
  <c r="CB1248" i="15"/>
  <c r="CA1248" i="15"/>
  <c r="CN1247" i="15"/>
  <c r="CM1247" i="15"/>
  <c r="CO1247" i="15" s="1"/>
  <c r="CL1247" i="15"/>
  <c r="CI1247" i="15"/>
  <c r="CJ1247" i="15" s="1"/>
  <c r="CH1247" i="15"/>
  <c r="CG1247" i="15"/>
  <c r="CF1247" i="15"/>
  <c r="CD1247" i="15"/>
  <c r="CC1247" i="15"/>
  <c r="CB1247" i="15"/>
  <c r="CA1247" i="15"/>
  <c r="CN1246" i="15"/>
  <c r="CM1246" i="15"/>
  <c r="CO1246" i="15" s="1"/>
  <c r="CL1246" i="15"/>
  <c r="CJ1246" i="15"/>
  <c r="CI1246" i="15"/>
  <c r="CH1246" i="15"/>
  <c r="CG1246" i="15"/>
  <c r="CF1246" i="15"/>
  <c r="CD1246" i="15"/>
  <c r="CC1246" i="15"/>
  <c r="CB1246" i="15"/>
  <c r="CA1246" i="15"/>
  <c r="CO1245" i="15"/>
  <c r="CN1245" i="15"/>
  <c r="CM1245" i="15"/>
  <c r="CL1245" i="15"/>
  <c r="CJ1245" i="15"/>
  <c r="CI1245" i="15"/>
  <c r="CG1245" i="15"/>
  <c r="CH1245" i="15" s="1"/>
  <c r="CF1245" i="15"/>
  <c r="CD1245" i="15"/>
  <c r="CC1245" i="15"/>
  <c r="CB1245" i="15"/>
  <c r="CA1245" i="15"/>
  <c r="CO1244" i="15"/>
  <c r="CM1244" i="15"/>
  <c r="CL1244" i="15"/>
  <c r="CN1244" i="15" s="1"/>
  <c r="CJ1244" i="15"/>
  <c r="CI1244" i="15"/>
  <c r="CG1244" i="15"/>
  <c r="CH1244" i="15" s="1"/>
  <c r="CF1244" i="15"/>
  <c r="CD1244" i="15"/>
  <c r="CC1244" i="15"/>
  <c r="CB1244" i="15"/>
  <c r="CA1244" i="15"/>
  <c r="CM1243" i="15"/>
  <c r="CO1243" i="15" s="1"/>
  <c r="CL1243" i="15"/>
  <c r="CN1243" i="15" s="1"/>
  <c r="CI1243" i="15"/>
  <c r="CJ1243" i="15" s="1"/>
  <c r="CH1243" i="15"/>
  <c r="CG1243" i="15"/>
  <c r="CF1243" i="15"/>
  <c r="CD1243" i="15"/>
  <c r="CC1243" i="15"/>
  <c r="CB1243" i="15"/>
  <c r="CA1243" i="15"/>
  <c r="CO1242" i="15"/>
  <c r="CN1242" i="15"/>
  <c r="CM1242" i="15"/>
  <c r="CL1242" i="15"/>
  <c r="CI1242" i="15"/>
  <c r="CJ1242" i="15" s="1"/>
  <c r="CH1242" i="15"/>
  <c r="CG1242" i="15"/>
  <c r="CF1242" i="15"/>
  <c r="CD1242" i="15"/>
  <c r="CC1242" i="15"/>
  <c r="CB1242" i="15"/>
  <c r="CA1242" i="15"/>
  <c r="CO1241" i="15"/>
  <c r="CM1241" i="15"/>
  <c r="CL1241" i="15"/>
  <c r="CN1241" i="15" s="1"/>
  <c r="CJ1241" i="15"/>
  <c r="CI1241" i="15"/>
  <c r="CG1241" i="15"/>
  <c r="CH1241" i="15" s="1"/>
  <c r="CF1241" i="15"/>
  <c r="CD1241" i="15"/>
  <c r="CC1241" i="15"/>
  <c r="CB1241" i="15"/>
  <c r="CA1241" i="15"/>
  <c r="CO1240" i="15"/>
  <c r="CM1240" i="15"/>
  <c r="CL1240" i="15"/>
  <c r="CN1240" i="15" s="1"/>
  <c r="CJ1240" i="15"/>
  <c r="CI1240" i="15"/>
  <c r="CH1240" i="15"/>
  <c r="CG1240" i="15"/>
  <c r="CF1240" i="15"/>
  <c r="CD1240" i="15"/>
  <c r="CC1240" i="15"/>
  <c r="CB1240" i="15"/>
  <c r="CA1240" i="15"/>
  <c r="CN1239" i="15"/>
  <c r="CM1239" i="15"/>
  <c r="CO1239" i="15" s="1"/>
  <c r="CL1239" i="15"/>
  <c r="CI1239" i="15"/>
  <c r="CJ1239" i="15" s="1"/>
  <c r="CG1239" i="15"/>
  <c r="CH1239" i="15" s="1"/>
  <c r="CF1239" i="15"/>
  <c r="CD1239" i="15"/>
  <c r="CC1239" i="15"/>
  <c r="CB1239" i="15"/>
  <c r="CA1239" i="15"/>
  <c r="CN1238" i="15"/>
  <c r="CM1238" i="15"/>
  <c r="CO1238" i="15" s="1"/>
  <c r="CL1238" i="15"/>
  <c r="CJ1238" i="15"/>
  <c r="CI1238" i="15"/>
  <c r="CH1238" i="15"/>
  <c r="CG1238" i="15"/>
  <c r="CF1238" i="15"/>
  <c r="CD1238" i="15"/>
  <c r="CC1238" i="15"/>
  <c r="CB1238" i="15"/>
  <c r="CA1238" i="15"/>
  <c r="CO1237" i="15"/>
  <c r="CN1237" i="15"/>
  <c r="CM1237" i="15"/>
  <c r="CL1237" i="15"/>
  <c r="CI1237" i="15"/>
  <c r="CJ1237" i="15" s="1"/>
  <c r="CG1237" i="15"/>
  <c r="CH1237" i="15" s="1"/>
  <c r="CF1237" i="15"/>
  <c r="CD1237" i="15"/>
  <c r="CC1237" i="15"/>
  <c r="CB1237" i="15"/>
  <c r="CA1237" i="15"/>
  <c r="CM1236" i="15"/>
  <c r="CO1236" i="15" s="1"/>
  <c r="CL1236" i="15"/>
  <c r="CN1236" i="15" s="1"/>
  <c r="CJ1236" i="15"/>
  <c r="CI1236" i="15"/>
  <c r="CG1236" i="15"/>
  <c r="CH1236" i="15" s="1"/>
  <c r="CF1236" i="15"/>
  <c r="CD1236" i="15"/>
  <c r="CC1236" i="15"/>
  <c r="CB1236" i="15"/>
  <c r="CA1236" i="15"/>
  <c r="CM1235" i="15"/>
  <c r="CO1235" i="15" s="1"/>
  <c r="CL1235" i="15"/>
  <c r="CN1235" i="15" s="1"/>
  <c r="CI1235" i="15"/>
  <c r="CJ1235" i="15" s="1"/>
  <c r="CH1235" i="15"/>
  <c r="CG1235" i="15"/>
  <c r="CF1235" i="15"/>
  <c r="CD1235" i="15"/>
  <c r="CC1235" i="15"/>
  <c r="CB1235" i="15"/>
  <c r="CA1235" i="15"/>
  <c r="CO1234" i="15"/>
  <c r="CN1234" i="15"/>
  <c r="CM1234" i="15"/>
  <c r="CL1234" i="15"/>
  <c r="CI1234" i="15"/>
  <c r="CJ1234" i="15" s="1"/>
  <c r="CH1234" i="15"/>
  <c r="CG1234" i="15"/>
  <c r="CF1234" i="15"/>
  <c r="CD1234" i="15"/>
  <c r="CC1234" i="15"/>
  <c r="CB1234" i="15"/>
  <c r="CA1234" i="15"/>
  <c r="CO1233" i="15"/>
  <c r="CM1233" i="15"/>
  <c r="CL1233" i="15"/>
  <c r="CN1233" i="15" s="1"/>
  <c r="CJ1233" i="15"/>
  <c r="CI1233" i="15"/>
  <c r="CG1233" i="15"/>
  <c r="CH1233" i="15" s="1"/>
  <c r="CF1233" i="15"/>
  <c r="CD1233" i="15"/>
  <c r="CC1233" i="15"/>
  <c r="CB1233" i="15"/>
  <c r="CA1233" i="15"/>
  <c r="CO1232" i="15"/>
  <c r="CM1232" i="15"/>
  <c r="CL1232" i="15"/>
  <c r="CN1232" i="15" s="1"/>
  <c r="CJ1232" i="15"/>
  <c r="CI1232" i="15"/>
  <c r="CH1232" i="15"/>
  <c r="CG1232" i="15"/>
  <c r="CF1232" i="15"/>
  <c r="CD1232" i="15"/>
  <c r="CC1232" i="15"/>
  <c r="CB1232" i="15"/>
  <c r="CA1232" i="15"/>
  <c r="CN1231" i="15"/>
  <c r="CM1231" i="15"/>
  <c r="CO1231" i="15" s="1"/>
  <c r="CL1231" i="15"/>
  <c r="CI1231" i="15"/>
  <c r="CJ1231" i="15" s="1"/>
  <c r="CH1231" i="15"/>
  <c r="CG1231" i="15"/>
  <c r="CF1231" i="15"/>
  <c r="CD1231" i="15"/>
  <c r="CC1231" i="15"/>
  <c r="CB1231" i="15"/>
  <c r="CA1231" i="15"/>
  <c r="CN1230" i="15"/>
  <c r="CM1230" i="15"/>
  <c r="CO1230" i="15" s="1"/>
  <c r="CL1230" i="15"/>
  <c r="CJ1230" i="15"/>
  <c r="CI1230" i="15"/>
  <c r="CH1230" i="15"/>
  <c r="CG1230" i="15"/>
  <c r="CF1230" i="15"/>
  <c r="CD1230" i="15"/>
  <c r="CC1230" i="15"/>
  <c r="CB1230" i="15"/>
  <c r="CA1230" i="15"/>
  <c r="CO1229" i="15"/>
  <c r="CN1229" i="15"/>
  <c r="CM1229" i="15"/>
  <c r="CL1229" i="15"/>
  <c r="CJ1229" i="15"/>
  <c r="CI1229" i="15"/>
  <c r="CG1229" i="15"/>
  <c r="CH1229" i="15" s="1"/>
  <c r="CF1229" i="15"/>
  <c r="CD1229" i="15"/>
  <c r="CC1229" i="15"/>
  <c r="CB1229" i="15"/>
  <c r="CA1229" i="15"/>
  <c r="CO1228" i="15"/>
  <c r="CM1228" i="15"/>
  <c r="CL1228" i="15"/>
  <c r="CN1228" i="15" s="1"/>
  <c r="CJ1228" i="15"/>
  <c r="CI1228" i="15"/>
  <c r="CG1228" i="15"/>
  <c r="CH1228" i="15" s="1"/>
  <c r="CF1228" i="15"/>
  <c r="CD1228" i="15"/>
  <c r="CC1228" i="15"/>
  <c r="CB1228" i="15"/>
  <c r="CA1228" i="15"/>
  <c r="CM1227" i="15"/>
  <c r="CO1227" i="15" s="1"/>
  <c r="CL1227" i="15"/>
  <c r="CN1227" i="15" s="1"/>
  <c r="CI1227" i="15"/>
  <c r="CJ1227" i="15" s="1"/>
  <c r="CH1227" i="15"/>
  <c r="CG1227" i="15"/>
  <c r="CF1227" i="15"/>
  <c r="CD1227" i="15"/>
  <c r="CC1227" i="15"/>
  <c r="CB1227" i="15"/>
  <c r="CA1227" i="15"/>
  <c r="CO1226" i="15"/>
  <c r="CN1226" i="15"/>
  <c r="CM1226" i="15"/>
  <c r="CL1226" i="15"/>
  <c r="CI1226" i="15"/>
  <c r="CJ1226" i="15" s="1"/>
  <c r="CH1226" i="15"/>
  <c r="CG1226" i="15"/>
  <c r="CF1226" i="15"/>
  <c r="CD1226" i="15"/>
  <c r="CC1226" i="15"/>
  <c r="CB1226" i="15"/>
  <c r="CA1226" i="15"/>
  <c r="CO1225" i="15"/>
  <c r="CM1225" i="15"/>
  <c r="CL1225" i="15"/>
  <c r="CN1225" i="15" s="1"/>
  <c r="CJ1225" i="15"/>
  <c r="CI1225" i="15"/>
  <c r="CG1225" i="15"/>
  <c r="CH1225" i="15" s="1"/>
  <c r="CF1225" i="15"/>
  <c r="CD1225" i="15"/>
  <c r="CC1225" i="15"/>
  <c r="CB1225" i="15"/>
  <c r="CA1225" i="15"/>
  <c r="CO1224" i="15"/>
  <c r="CM1224" i="15"/>
  <c r="CL1224" i="15"/>
  <c r="CN1224" i="15" s="1"/>
  <c r="CJ1224" i="15"/>
  <c r="CI1224" i="15"/>
  <c r="CH1224" i="15"/>
  <c r="CG1224" i="15"/>
  <c r="CF1224" i="15"/>
  <c r="CD1224" i="15"/>
  <c r="CC1224" i="15"/>
  <c r="CB1224" i="15"/>
  <c r="CA1224" i="15"/>
  <c r="CN1223" i="15"/>
  <c r="CM1223" i="15"/>
  <c r="CO1223" i="15" s="1"/>
  <c r="CL1223" i="15"/>
  <c r="CI1223" i="15"/>
  <c r="CJ1223" i="15" s="1"/>
  <c r="CG1223" i="15"/>
  <c r="CH1223" i="15" s="1"/>
  <c r="CF1223" i="15"/>
  <c r="CD1223" i="15"/>
  <c r="CC1223" i="15"/>
  <c r="CB1223" i="15"/>
  <c r="CA1223" i="15"/>
  <c r="CN1222" i="15"/>
  <c r="CM1222" i="15"/>
  <c r="CO1222" i="15" s="1"/>
  <c r="CL1222" i="15"/>
  <c r="CJ1222" i="15"/>
  <c r="CI1222" i="15"/>
  <c r="CH1222" i="15"/>
  <c r="CG1222" i="15"/>
  <c r="CF1222" i="15"/>
  <c r="CD1222" i="15"/>
  <c r="CC1222" i="15"/>
  <c r="CB1222" i="15"/>
  <c r="CA1222" i="15"/>
  <c r="CO1221" i="15"/>
  <c r="CN1221" i="15"/>
  <c r="CM1221" i="15"/>
  <c r="CL1221" i="15"/>
  <c r="CI1221" i="15"/>
  <c r="CJ1221" i="15" s="1"/>
  <c r="CG1221" i="15"/>
  <c r="CH1221" i="15" s="1"/>
  <c r="CF1221" i="15"/>
  <c r="CD1221" i="15"/>
  <c r="CC1221" i="15"/>
  <c r="CB1221" i="15"/>
  <c r="CA1221" i="15"/>
  <c r="CM1220" i="15"/>
  <c r="CO1220" i="15" s="1"/>
  <c r="CL1220" i="15"/>
  <c r="CN1220" i="15" s="1"/>
  <c r="CJ1220" i="15"/>
  <c r="CI1220" i="15"/>
  <c r="CG1220" i="15"/>
  <c r="CH1220" i="15" s="1"/>
  <c r="CF1220" i="15"/>
  <c r="CD1220" i="15"/>
  <c r="CC1220" i="15"/>
  <c r="CB1220" i="15"/>
  <c r="CA1220" i="15"/>
  <c r="CM1219" i="15"/>
  <c r="CO1219" i="15" s="1"/>
  <c r="CL1219" i="15"/>
  <c r="CN1219" i="15" s="1"/>
  <c r="CI1219" i="15"/>
  <c r="CJ1219" i="15" s="1"/>
  <c r="CH1219" i="15"/>
  <c r="CG1219" i="15"/>
  <c r="CF1219" i="15"/>
  <c r="CD1219" i="15"/>
  <c r="CC1219" i="15"/>
  <c r="CB1219" i="15"/>
  <c r="CA1219" i="15"/>
  <c r="CO1218" i="15"/>
  <c r="CN1218" i="15"/>
  <c r="CM1218" i="15"/>
  <c r="CL1218" i="15"/>
  <c r="CI1218" i="15"/>
  <c r="CJ1218" i="15" s="1"/>
  <c r="CH1218" i="15"/>
  <c r="CG1218" i="15"/>
  <c r="CF1218" i="15"/>
  <c r="CD1218" i="15"/>
  <c r="CC1218" i="15"/>
  <c r="CB1218" i="15"/>
  <c r="CA1218" i="15"/>
  <c r="CO1217" i="15"/>
  <c r="CM1217" i="15"/>
  <c r="CL1217" i="15"/>
  <c r="CN1217" i="15" s="1"/>
  <c r="CJ1217" i="15"/>
  <c r="CI1217" i="15"/>
  <c r="CG1217" i="15"/>
  <c r="CH1217" i="15" s="1"/>
  <c r="CF1217" i="15"/>
  <c r="CD1217" i="15"/>
  <c r="CC1217" i="15"/>
  <c r="CB1217" i="15"/>
  <c r="CA1217" i="15"/>
  <c r="CO1216" i="15"/>
  <c r="CM1216" i="15"/>
  <c r="CL1216" i="15"/>
  <c r="CN1216" i="15" s="1"/>
  <c r="CJ1216" i="15"/>
  <c r="CI1216" i="15"/>
  <c r="CH1216" i="15"/>
  <c r="CG1216" i="15"/>
  <c r="CF1216" i="15"/>
  <c r="CD1216" i="15"/>
  <c r="CC1216" i="15"/>
  <c r="CB1216" i="15"/>
  <c r="CA1216" i="15"/>
  <c r="CN1215" i="15"/>
  <c r="CM1215" i="15"/>
  <c r="CO1215" i="15" s="1"/>
  <c r="CL1215" i="15"/>
  <c r="CI1215" i="15"/>
  <c r="CJ1215" i="15" s="1"/>
  <c r="CH1215" i="15"/>
  <c r="CG1215" i="15"/>
  <c r="CF1215" i="15"/>
  <c r="CD1215" i="15"/>
  <c r="CC1215" i="15"/>
  <c r="CB1215" i="15"/>
  <c r="CA1215" i="15"/>
  <c r="CN1214" i="15"/>
  <c r="CM1214" i="15"/>
  <c r="CO1214" i="15" s="1"/>
  <c r="CL1214" i="15"/>
  <c r="CJ1214" i="15"/>
  <c r="CI1214" i="15"/>
  <c r="CH1214" i="15"/>
  <c r="CG1214" i="15"/>
  <c r="CF1214" i="15"/>
  <c r="CD1214" i="15"/>
  <c r="CC1214" i="15"/>
  <c r="CB1214" i="15"/>
  <c r="CA1214" i="15"/>
  <c r="CO1213" i="15"/>
  <c r="CN1213" i="15"/>
  <c r="CM1213" i="15"/>
  <c r="CL1213" i="15"/>
  <c r="CJ1213" i="15"/>
  <c r="CI1213" i="15"/>
  <c r="CG1213" i="15"/>
  <c r="CH1213" i="15" s="1"/>
  <c r="CF1213" i="15"/>
  <c r="CD1213" i="15"/>
  <c r="CC1213" i="15"/>
  <c r="CB1213" i="15"/>
  <c r="CA1213" i="15"/>
  <c r="CO1212" i="15"/>
  <c r="CM1212" i="15"/>
  <c r="CL1212" i="15"/>
  <c r="CN1212" i="15" s="1"/>
  <c r="CJ1212" i="15"/>
  <c r="CI1212" i="15"/>
  <c r="CG1212" i="15"/>
  <c r="CH1212" i="15" s="1"/>
  <c r="CF1212" i="15"/>
  <c r="CD1212" i="15"/>
  <c r="CC1212" i="15"/>
  <c r="CB1212" i="15"/>
  <c r="CA1212" i="15"/>
  <c r="CM1211" i="15"/>
  <c r="CO1211" i="15" s="1"/>
  <c r="CL1211" i="15"/>
  <c r="CN1211" i="15" s="1"/>
  <c r="CI1211" i="15"/>
  <c r="CJ1211" i="15" s="1"/>
  <c r="CH1211" i="15"/>
  <c r="CG1211" i="15"/>
  <c r="CF1211" i="15"/>
  <c r="CD1211" i="15"/>
  <c r="CC1211" i="15"/>
  <c r="CB1211" i="15"/>
  <c r="CA1211" i="15"/>
  <c r="CO1210" i="15"/>
  <c r="CN1210" i="15"/>
  <c r="CM1210" i="15"/>
  <c r="CL1210" i="15"/>
  <c r="CI1210" i="15"/>
  <c r="CJ1210" i="15" s="1"/>
  <c r="CH1210" i="15"/>
  <c r="CG1210" i="15"/>
  <c r="CF1210" i="15"/>
  <c r="CD1210" i="15"/>
  <c r="CC1210" i="15"/>
  <c r="CB1210" i="15"/>
  <c r="CA1210" i="15"/>
  <c r="CO1209" i="15"/>
  <c r="CM1209" i="15"/>
  <c r="CL1209" i="15"/>
  <c r="CN1209" i="15" s="1"/>
  <c r="CJ1209" i="15"/>
  <c r="CI1209" i="15"/>
  <c r="CG1209" i="15"/>
  <c r="CH1209" i="15" s="1"/>
  <c r="CF1209" i="15"/>
  <c r="CD1209" i="15"/>
  <c r="CC1209" i="15"/>
  <c r="CB1209" i="15"/>
  <c r="CA1209" i="15"/>
  <c r="CO1208" i="15"/>
  <c r="CM1208" i="15"/>
  <c r="CL1208" i="15"/>
  <c r="CN1208" i="15" s="1"/>
  <c r="CJ1208" i="15"/>
  <c r="CI1208" i="15"/>
  <c r="CH1208" i="15"/>
  <c r="CG1208" i="15"/>
  <c r="CF1208" i="15"/>
  <c r="CD1208" i="15"/>
  <c r="CC1208" i="15"/>
  <c r="CB1208" i="15"/>
  <c r="CA1208" i="15"/>
  <c r="CN1207" i="15"/>
  <c r="CM1207" i="15"/>
  <c r="CO1207" i="15" s="1"/>
  <c r="CL1207" i="15"/>
  <c r="CI1207" i="15"/>
  <c r="CJ1207" i="15" s="1"/>
  <c r="CG1207" i="15"/>
  <c r="CH1207" i="15" s="1"/>
  <c r="CF1207" i="15"/>
  <c r="CD1207" i="15"/>
  <c r="CC1207" i="15"/>
  <c r="CB1207" i="15"/>
  <c r="CA1207" i="15"/>
  <c r="CN1206" i="15"/>
  <c r="CM1206" i="15"/>
  <c r="CO1206" i="15" s="1"/>
  <c r="CL1206" i="15"/>
  <c r="CJ1206" i="15"/>
  <c r="CI1206" i="15"/>
  <c r="CH1206" i="15"/>
  <c r="CG1206" i="15"/>
  <c r="CF1206" i="15"/>
  <c r="CD1206" i="15"/>
  <c r="CC1206" i="15"/>
  <c r="CB1206" i="15"/>
  <c r="CA1206" i="15"/>
  <c r="CO1205" i="15"/>
  <c r="CN1205" i="15"/>
  <c r="CM1205" i="15"/>
  <c r="CL1205" i="15"/>
  <c r="CI1205" i="15"/>
  <c r="CJ1205" i="15" s="1"/>
  <c r="CG1205" i="15"/>
  <c r="CH1205" i="15" s="1"/>
  <c r="CF1205" i="15"/>
  <c r="CD1205" i="15"/>
  <c r="CC1205" i="15"/>
  <c r="CB1205" i="15"/>
  <c r="CA1205" i="15"/>
  <c r="CM1204" i="15"/>
  <c r="CO1204" i="15" s="1"/>
  <c r="CL1204" i="15"/>
  <c r="CN1204" i="15" s="1"/>
  <c r="CJ1204" i="15"/>
  <c r="CI1204" i="15"/>
  <c r="CG1204" i="15"/>
  <c r="CH1204" i="15" s="1"/>
  <c r="CF1204" i="15"/>
  <c r="CD1204" i="15"/>
  <c r="CC1204" i="15"/>
  <c r="CB1204" i="15"/>
  <c r="CA1204" i="15"/>
  <c r="CM1203" i="15"/>
  <c r="CO1203" i="15" s="1"/>
  <c r="CL1203" i="15"/>
  <c r="CN1203" i="15" s="1"/>
  <c r="CI1203" i="15"/>
  <c r="CJ1203" i="15" s="1"/>
  <c r="CH1203" i="15"/>
  <c r="CG1203" i="15"/>
  <c r="CF1203" i="15"/>
  <c r="CD1203" i="15"/>
  <c r="CC1203" i="15"/>
  <c r="CB1203" i="15"/>
  <c r="CA1203" i="15"/>
  <c r="CO1202" i="15"/>
  <c r="CN1202" i="15"/>
  <c r="CM1202" i="15"/>
  <c r="CL1202" i="15"/>
  <c r="CI1202" i="15"/>
  <c r="CJ1202" i="15" s="1"/>
  <c r="CH1202" i="15"/>
  <c r="CG1202" i="15"/>
  <c r="CF1202" i="15"/>
  <c r="CD1202" i="15"/>
  <c r="CC1202" i="15"/>
  <c r="CB1202" i="15"/>
  <c r="CA1202" i="15"/>
  <c r="CO1201" i="15"/>
  <c r="CM1201" i="15"/>
  <c r="CL1201" i="15"/>
  <c r="CN1201" i="15" s="1"/>
  <c r="CJ1201" i="15"/>
  <c r="CI1201" i="15"/>
  <c r="CG1201" i="15"/>
  <c r="CH1201" i="15" s="1"/>
  <c r="CF1201" i="15"/>
  <c r="CD1201" i="15"/>
  <c r="CC1201" i="15"/>
  <c r="CB1201" i="15"/>
  <c r="CA1201" i="15"/>
  <c r="CO1200" i="15"/>
  <c r="CM1200" i="15"/>
  <c r="CL1200" i="15"/>
  <c r="CN1200" i="15" s="1"/>
  <c r="CJ1200" i="15"/>
  <c r="CI1200" i="15"/>
  <c r="CH1200" i="15"/>
  <c r="CG1200" i="15"/>
  <c r="CF1200" i="15"/>
  <c r="CD1200" i="15"/>
  <c r="CC1200" i="15"/>
  <c r="CB1200" i="15"/>
  <c r="CA1200" i="15"/>
  <c r="CN1199" i="15"/>
  <c r="CM1199" i="15"/>
  <c r="CO1199" i="15" s="1"/>
  <c r="CL1199" i="15"/>
  <c r="CI1199" i="15"/>
  <c r="CJ1199" i="15" s="1"/>
  <c r="CH1199" i="15"/>
  <c r="CG1199" i="15"/>
  <c r="CF1199" i="15"/>
  <c r="CD1199" i="15"/>
  <c r="CC1199" i="15"/>
  <c r="CB1199" i="15"/>
  <c r="CA1199" i="15"/>
  <c r="CN1198" i="15"/>
  <c r="CM1198" i="15"/>
  <c r="CO1198" i="15" s="1"/>
  <c r="CL1198" i="15"/>
  <c r="CJ1198" i="15"/>
  <c r="CI1198" i="15"/>
  <c r="CH1198" i="15"/>
  <c r="CG1198" i="15"/>
  <c r="CF1198" i="15"/>
  <c r="CD1198" i="15"/>
  <c r="CC1198" i="15"/>
  <c r="CB1198" i="15"/>
  <c r="CA1198" i="15"/>
  <c r="CO1197" i="15"/>
  <c r="CN1197" i="15"/>
  <c r="CM1197" i="15"/>
  <c r="CL1197" i="15"/>
  <c r="CJ1197" i="15"/>
  <c r="CI1197" i="15"/>
  <c r="CG1197" i="15"/>
  <c r="CH1197" i="15" s="1"/>
  <c r="CF1197" i="15"/>
  <c r="CD1197" i="15"/>
  <c r="CC1197" i="15"/>
  <c r="CB1197" i="15"/>
  <c r="CA1197" i="15"/>
  <c r="CO1196" i="15"/>
  <c r="CM1196" i="15"/>
  <c r="CL1196" i="15"/>
  <c r="CN1196" i="15" s="1"/>
  <c r="CJ1196" i="15"/>
  <c r="CI1196" i="15"/>
  <c r="CG1196" i="15"/>
  <c r="CH1196" i="15" s="1"/>
  <c r="CF1196" i="15"/>
  <c r="CD1196" i="15"/>
  <c r="CC1196" i="15"/>
  <c r="CB1196" i="15"/>
  <c r="CA1196" i="15"/>
  <c r="CM1195" i="15"/>
  <c r="CO1195" i="15" s="1"/>
  <c r="CL1195" i="15"/>
  <c r="CN1195" i="15" s="1"/>
  <c r="CI1195" i="15"/>
  <c r="CJ1195" i="15" s="1"/>
  <c r="CH1195" i="15"/>
  <c r="CG1195" i="15"/>
  <c r="CF1195" i="15"/>
  <c r="CD1195" i="15"/>
  <c r="CC1195" i="15"/>
  <c r="CB1195" i="15"/>
  <c r="CA1195" i="15"/>
  <c r="CO1194" i="15"/>
  <c r="CN1194" i="15"/>
  <c r="CM1194" i="15"/>
  <c r="CL1194" i="15"/>
  <c r="CI1194" i="15"/>
  <c r="CJ1194" i="15" s="1"/>
  <c r="CH1194" i="15"/>
  <c r="CG1194" i="15"/>
  <c r="CF1194" i="15"/>
  <c r="CD1194" i="15"/>
  <c r="CC1194" i="15"/>
  <c r="CB1194" i="15"/>
  <c r="CA1194" i="15"/>
  <c r="CO1193" i="15"/>
  <c r="CM1193" i="15"/>
  <c r="CL1193" i="15"/>
  <c r="CN1193" i="15" s="1"/>
  <c r="CJ1193" i="15"/>
  <c r="CI1193" i="15"/>
  <c r="CG1193" i="15"/>
  <c r="CH1193" i="15" s="1"/>
  <c r="CF1193" i="15"/>
  <c r="CD1193" i="15"/>
  <c r="CC1193" i="15"/>
  <c r="CB1193" i="15"/>
  <c r="CA1193" i="15"/>
  <c r="CO1192" i="15"/>
  <c r="CM1192" i="15"/>
  <c r="CL1192" i="15"/>
  <c r="CN1192" i="15" s="1"/>
  <c r="CJ1192" i="15"/>
  <c r="CI1192" i="15"/>
  <c r="CG1192" i="15"/>
  <c r="CH1192" i="15" s="1"/>
  <c r="CF1192" i="15"/>
  <c r="CD1192" i="15"/>
  <c r="CC1192" i="15"/>
  <c r="CB1192" i="15"/>
  <c r="CA1192" i="15"/>
  <c r="CN1191" i="15"/>
  <c r="CM1191" i="15"/>
  <c r="CO1191" i="15" s="1"/>
  <c r="CL1191" i="15"/>
  <c r="CI1191" i="15"/>
  <c r="CJ1191" i="15" s="1"/>
  <c r="CG1191" i="15"/>
  <c r="CH1191" i="15" s="1"/>
  <c r="CF1191" i="15"/>
  <c r="CD1191" i="15"/>
  <c r="CC1191" i="15"/>
  <c r="CB1191" i="15"/>
  <c r="CA1191" i="15"/>
  <c r="CN1190" i="15"/>
  <c r="CM1190" i="15"/>
  <c r="CO1190" i="15" s="1"/>
  <c r="CL1190" i="15"/>
  <c r="CI1190" i="15"/>
  <c r="CJ1190" i="15" s="1"/>
  <c r="CH1190" i="15"/>
  <c r="CG1190" i="15"/>
  <c r="CF1190" i="15"/>
  <c r="CD1190" i="15"/>
  <c r="CC1190" i="15"/>
  <c r="CB1190" i="15"/>
  <c r="CA1190" i="15"/>
  <c r="CO1189" i="15"/>
  <c r="CN1189" i="15"/>
  <c r="CM1189" i="15"/>
  <c r="CL1189" i="15"/>
  <c r="CI1189" i="15"/>
  <c r="CJ1189" i="15" s="1"/>
  <c r="CG1189" i="15"/>
  <c r="CH1189" i="15" s="1"/>
  <c r="CF1189" i="15"/>
  <c r="CD1189" i="15"/>
  <c r="CC1189" i="15"/>
  <c r="CB1189" i="15"/>
  <c r="CA1189" i="15"/>
  <c r="CM1188" i="15"/>
  <c r="CO1188" i="15" s="1"/>
  <c r="CL1188" i="15"/>
  <c r="CN1188" i="15" s="1"/>
  <c r="CJ1188" i="15"/>
  <c r="CI1188" i="15"/>
  <c r="CG1188" i="15"/>
  <c r="CH1188" i="15" s="1"/>
  <c r="CF1188" i="15"/>
  <c r="CD1188" i="15"/>
  <c r="CC1188" i="15"/>
  <c r="CB1188" i="15"/>
  <c r="CA1188" i="15"/>
  <c r="CM1187" i="15"/>
  <c r="CO1187" i="15" s="1"/>
  <c r="CL1187" i="15"/>
  <c r="CN1187" i="15" s="1"/>
  <c r="CI1187" i="15"/>
  <c r="CJ1187" i="15" s="1"/>
  <c r="CG1187" i="15"/>
  <c r="CH1187" i="15" s="1"/>
  <c r="CF1187" i="15"/>
  <c r="CD1187" i="15"/>
  <c r="CC1187" i="15"/>
  <c r="CB1187" i="15"/>
  <c r="CA1187" i="15"/>
  <c r="CN1186" i="15"/>
  <c r="CM1186" i="15"/>
  <c r="CO1186" i="15" s="1"/>
  <c r="CL1186" i="15"/>
  <c r="CI1186" i="15"/>
  <c r="CJ1186" i="15" s="1"/>
  <c r="CH1186" i="15"/>
  <c r="CG1186" i="15"/>
  <c r="CF1186" i="15"/>
  <c r="CD1186" i="15"/>
  <c r="CC1186" i="15"/>
  <c r="CB1186" i="15"/>
  <c r="CA1186" i="15"/>
  <c r="CO1185" i="15"/>
  <c r="CM1185" i="15"/>
  <c r="CL1185" i="15"/>
  <c r="CN1185" i="15" s="1"/>
  <c r="CJ1185" i="15"/>
  <c r="CI1185" i="15"/>
  <c r="CG1185" i="15"/>
  <c r="CH1185" i="15" s="1"/>
  <c r="CF1185" i="15"/>
  <c r="CD1185" i="15"/>
  <c r="CC1185" i="15"/>
  <c r="CB1185" i="15"/>
  <c r="CA1185" i="15"/>
  <c r="CO1184" i="15"/>
  <c r="CM1184" i="15"/>
  <c r="CL1184" i="15"/>
  <c r="CN1184" i="15" s="1"/>
  <c r="CJ1184" i="15"/>
  <c r="CI1184" i="15"/>
  <c r="CG1184" i="15"/>
  <c r="CH1184" i="15" s="1"/>
  <c r="CF1184" i="15"/>
  <c r="CD1184" i="15"/>
  <c r="CC1184" i="15"/>
  <c r="CB1184" i="15"/>
  <c r="CA1184" i="15"/>
  <c r="CM1183" i="15"/>
  <c r="CO1183" i="15" s="1"/>
  <c r="CL1183" i="15"/>
  <c r="CN1183" i="15" s="1"/>
  <c r="CI1183" i="15"/>
  <c r="CJ1183" i="15" s="1"/>
  <c r="CH1183" i="15"/>
  <c r="CG1183" i="15"/>
  <c r="CF1183" i="15"/>
  <c r="CD1183" i="15"/>
  <c r="CC1183" i="15"/>
  <c r="CB1183" i="15"/>
  <c r="CA1183" i="15"/>
  <c r="CN1182" i="15"/>
  <c r="CM1182" i="15"/>
  <c r="CO1182" i="15" s="1"/>
  <c r="CL1182" i="15"/>
  <c r="CJ1182" i="15"/>
  <c r="CI1182" i="15"/>
  <c r="CH1182" i="15"/>
  <c r="CG1182" i="15"/>
  <c r="CF1182" i="15"/>
  <c r="CD1182" i="15"/>
  <c r="CC1182" i="15"/>
  <c r="CB1182" i="15"/>
  <c r="CA1182" i="15"/>
  <c r="CO1181" i="15"/>
  <c r="CN1181" i="15"/>
  <c r="CM1181" i="15"/>
  <c r="CL1181" i="15"/>
  <c r="CJ1181" i="15"/>
  <c r="CI1181" i="15"/>
  <c r="CG1181" i="15"/>
  <c r="CH1181" i="15" s="1"/>
  <c r="CF1181" i="15"/>
  <c r="CD1181" i="15"/>
  <c r="CC1181" i="15"/>
  <c r="CB1181" i="15"/>
  <c r="CA1181" i="15"/>
  <c r="CO1180" i="15"/>
  <c r="CM1180" i="15"/>
  <c r="CL1180" i="15"/>
  <c r="CN1180" i="15" s="1"/>
  <c r="CJ1180" i="15"/>
  <c r="CI1180" i="15"/>
  <c r="CG1180" i="15"/>
  <c r="CH1180" i="15" s="1"/>
  <c r="CF1180" i="15"/>
  <c r="CD1180" i="15"/>
  <c r="CC1180" i="15"/>
  <c r="CB1180" i="15"/>
  <c r="CA1180" i="15"/>
  <c r="CM1179" i="15"/>
  <c r="CO1179" i="15" s="1"/>
  <c r="CL1179" i="15"/>
  <c r="CN1179" i="15" s="1"/>
  <c r="CI1179" i="15"/>
  <c r="CJ1179" i="15" s="1"/>
  <c r="CG1179" i="15"/>
  <c r="CH1179" i="15" s="1"/>
  <c r="CF1179" i="15"/>
  <c r="CD1179" i="15"/>
  <c r="CC1179" i="15"/>
  <c r="CB1179" i="15"/>
  <c r="CA1179" i="15"/>
  <c r="CN1178" i="15"/>
  <c r="CM1178" i="15"/>
  <c r="CO1178" i="15" s="1"/>
  <c r="CL1178" i="15"/>
  <c r="CI1178" i="15"/>
  <c r="CJ1178" i="15" s="1"/>
  <c r="CH1178" i="15"/>
  <c r="CG1178" i="15"/>
  <c r="CF1178" i="15"/>
  <c r="CD1178" i="15"/>
  <c r="CC1178" i="15"/>
  <c r="CB1178" i="15"/>
  <c r="CA1178" i="15"/>
  <c r="CO1177" i="15"/>
  <c r="CM1177" i="15"/>
  <c r="CL1177" i="15"/>
  <c r="CN1177" i="15" s="1"/>
  <c r="CI1177" i="15"/>
  <c r="CJ1177" i="15" s="1"/>
  <c r="CG1177" i="15"/>
  <c r="CH1177" i="15" s="1"/>
  <c r="CF1177" i="15"/>
  <c r="CD1177" i="15"/>
  <c r="CC1177" i="15"/>
  <c r="CB1177" i="15"/>
  <c r="CA1177" i="15"/>
  <c r="CM1176" i="15"/>
  <c r="CO1176" i="15" s="1"/>
  <c r="CL1176" i="15"/>
  <c r="CN1176" i="15" s="1"/>
  <c r="CJ1176" i="15"/>
  <c r="CI1176" i="15"/>
  <c r="CH1176" i="15"/>
  <c r="CG1176" i="15"/>
  <c r="CF1176" i="15"/>
  <c r="CD1176" i="15"/>
  <c r="CC1176" i="15"/>
  <c r="CB1176" i="15"/>
  <c r="CA1176" i="15"/>
  <c r="CM1175" i="15"/>
  <c r="CO1175" i="15" s="1"/>
  <c r="CL1175" i="15"/>
  <c r="CN1175" i="15" s="1"/>
  <c r="CI1175" i="15"/>
  <c r="CJ1175" i="15" s="1"/>
  <c r="CG1175" i="15"/>
  <c r="CH1175" i="15" s="1"/>
  <c r="CF1175" i="15"/>
  <c r="CD1175" i="15"/>
  <c r="CC1175" i="15"/>
  <c r="CB1175" i="15"/>
  <c r="CA1175" i="15"/>
  <c r="CN1174" i="15"/>
  <c r="CM1174" i="15"/>
  <c r="CO1174" i="15" s="1"/>
  <c r="CL1174" i="15"/>
  <c r="CI1174" i="15"/>
  <c r="CJ1174" i="15" s="1"/>
  <c r="CG1174" i="15"/>
  <c r="CH1174" i="15" s="1"/>
  <c r="CF1174" i="15"/>
  <c r="CD1174" i="15"/>
  <c r="CC1174" i="15"/>
  <c r="CB1174" i="15"/>
  <c r="CA1174" i="15"/>
  <c r="CM1173" i="15"/>
  <c r="CO1173" i="15" s="1"/>
  <c r="CL1173" i="15"/>
  <c r="CN1173" i="15" s="1"/>
  <c r="CI1173" i="15"/>
  <c r="CJ1173" i="15" s="1"/>
  <c r="CG1173" i="15"/>
  <c r="CH1173" i="15" s="1"/>
  <c r="CF1173" i="15"/>
  <c r="CD1173" i="15"/>
  <c r="CC1173" i="15"/>
  <c r="CB1173" i="15"/>
  <c r="CA1173" i="15"/>
  <c r="CM1172" i="15"/>
  <c r="CO1172" i="15" s="1"/>
  <c r="CL1172" i="15"/>
  <c r="CN1172" i="15" s="1"/>
  <c r="CI1172" i="15"/>
  <c r="CJ1172" i="15" s="1"/>
  <c r="CG1172" i="15"/>
  <c r="CH1172" i="15" s="1"/>
  <c r="CF1172" i="15"/>
  <c r="CD1172" i="15"/>
  <c r="CC1172" i="15"/>
  <c r="CB1172" i="15"/>
  <c r="CA1172" i="15"/>
  <c r="CM1171" i="15"/>
  <c r="CO1171" i="15" s="1"/>
  <c r="CL1171" i="15"/>
  <c r="CN1171" i="15" s="1"/>
  <c r="CI1171" i="15"/>
  <c r="CJ1171" i="15" s="1"/>
  <c r="CH1171" i="15"/>
  <c r="CG1171" i="15"/>
  <c r="CF1171" i="15"/>
  <c r="CD1171" i="15"/>
  <c r="CC1171" i="15"/>
  <c r="CB1171" i="15"/>
  <c r="CA1171" i="15"/>
  <c r="CO1170" i="15"/>
  <c r="CN1170" i="15"/>
  <c r="CM1170" i="15"/>
  <c r="CL1170" i="15"/>
  <c r="CJ1170" i="15"/>
  <c r="CI1170" i="15"/>
  <c r="CH1170" i="15"/>
  <c r="CG1170" i="15"/>
  <c r="CF1170" i="15"/>
  <c r="CD1170" i="15"/>
  <c r="CC1170" i="15"/>
  <c r="CB1170" i="15"/>
  <c r="CA1170" i="15"/>
  <c r="CO1169" i="15"/>
  <c r="CM1169" i="15"/>
  <c r="CL1169" i="15"/>
  <c r="CN1169" i="15" s="1"/>
  <c r="CJ1169" i="15"/>
  <c r="CI1169" i="15"/>
  <c r="CG1169" i="15"/>
  <c r="CH1169" i="15" s="1"/>
  <c r="CF1169" i="15"/>
  <c r="CD1169" i="15"/>
  <c r="CC1169" i="15"/>
  <c r="CB1169" i="15"/>
  <c r="CA1169" i="15"/>
  <c r="CM1168" i="15"/>
  <c r="CO1168" i="15" s="1"/>
  <c r="CL1168" i="15"/>
  <c r="CN1168" i="15" s="1"/>
  <c r="CJ1168" i="15"/>
  <c r="CI1168" i="15"/>
  <c r="CG1168" i="15"/>
  <c r="CH1168" i="15" s="1"/>
  <c r="CF1168" i="15"/>
  <c r="CD1168" i="15"/>
  <c r="CC1168" i="15"/>
  <c r="CB1168" i="15"/>
  <c r="CA1168" i="15"/>
  <c r="CM1167" i="15"/>
  <c r="CO1167" i="15" s="1"/>
  <c r="CL1167" i="15"/>
  <c r="CN1167" i="15" s="1"/>
  <c r="CJ1167" i="15"/>
  <c r="CI1167" i="15"/>
  <c r="CH1167" i="15"/>
  <c r="CG1167" i="15"/>
  <c r="CF1167" i="15"/>
  <c r="CD1167" i="15"/>
  <c r="CC1167" i="15"/>
  <c r="CB1167" i="15"/>
  <c r="CA1167" i="15"/>
  <c r="CN1166" i="15"/>
  <c r="CM1166" i="15"/>
  <c r="CO1166" i="15" s="1"/>
  <c r="CL1166" i="15"/>
  <c r="CI1166" i="15"/>
  <c r="CJ1166" i="15" s="1"/>
  <c r="CH1166" i="15"/>
  <c r="CG1166" i="15"/>
  <c r="CF1166" i="15"/>
  <c r="CD1166" i="15"/>
  <c r="CC1166" i="15"/>
  <c r="CB1166" i="15"/>
  <c r="CA1166" i="15"/>
  <c r="CO1165" i="15"/>
  <c r="CN1165" i="15"/>
  <c r="CM1165" i="15"/>
  <c r="CL1165" i="15"/>
  <c r="CI1165" i="15"/>
  <c r="CJ1165" i="15" s="1"/>
  <c r="CG1165" i="15"/>
  <c r="CH1165" i="15" s="1"/>
  <c r="CF1165" i="15"/>
  <c r="CD1165" i="15"/>
  <c r="CC1165" i="15"/>
  <c r="CB1165" i="15"/>
  <c r="CA1165" i="15"/>
  <c r="CM1164" i="15"/>
  <c r="CO1164" i="15" s="1"/>
  <c r="CL1164" i="15"/>
  <c r="CN1164" i="15" s="1"/>
  <c r="CI1164" i="15"/>
  <c r="CJ1164" i="15" s="1"/>
  <c r="CH1164" i="15"/>
  <c r="CG1164" i="15"/>
  <c r="CF1164" i="15"/>
  <c r="CD1164" i="15"/>
  <c r="CC1164" i="15"/>
  <c r="CB1164" i="15"/>
  <c r="CA1164" i="15"/>
  <c r="CO1163" i="15"/>
  <c r="CN1163" i="15"/>
  <c r="CM1163" i="15"/>
  <c r="CL1163" i="15"/>
  <c r="CI1163" i="15"/>
  <c r="CJ1163" i="15" s="1"/>
  <c r="CG1163" i="15"/>
  <c r="CH1163" i="15" s="1"/>
  <c r="CF1163" i="15"/>
  <c r="CD1163" i="15"/>
  <c r="CC1163" i="15"/>
  <c r="CB1163" i="15"/>
  <c r="CA1163" i="15"/>
  <c r="CM1162" i="15"/>
  <c r="CO1162" i="15" s="1"/>
  <c r="CL1162" i="15"/>
  <c r="CN1162" i="15" s="1"/>
  <c r="CI1162" i="15"/>
  <c r="CJ1162" i="15" s="1"/>
  <c r="CH1162" i="15"/>
  <c r="CG1162" i="15"/>
  <c r="CF1162" i="15"/>
  <c r="CD1162" i="15"/>
  <c r="CC1162" i="15"/>
  <c r="CB1162" i="15"/>
  <c r="CA1162" i="15"/>
  <c r="CO1161" i="15"/>
  <c r="CM1161" i="15"/>
  <c r="CL1161" i="15"/>
  <c r="CN1161" i="15" s="1"/>
  <c r="CI1161" i="15"/>
  <c r="CJ1161" i="15" s="1"/>
  <c r="CG1161" i="15"/>
  <c r="CH1161" i="15" s="1"/>
  <c r="CF1161" i="15"/>
  <c r="CD1161" i="15"/>
  <c r="CC1161" i="15"/>
  <c r="CB1161" i="15"/>
  <c r="CA1161" i="15"/>
  <c r="CM1160" i="15"/>
  <c r="CO1160" i="15" s="1"/>
  <c r="CL1160" i="15"/>
  <c r="CN1160" i="15" s="1"/>
  <c r="CJ1160" i="15"/>
  <c r="CI1160" i="15"/>
  <c r="CG1160" i="15"/>
  <c r="CH1160" i="15" s="1"/>
  <c r="CF1160" i="15"/>
  <c r="CD1160" i="15"/>
  <c r="CC1160" i="15"/>
  <c r="CB1160" i="15"/>
  <c r="CA1160" i="15"/>
  <c r="CM1159" i="15"/>
  <c r="CO1159" i="15" s="1"/>
  <c r="CL1159" i="15"/>
  <c r="CN1159" i="15" s="1"/>
  <c r="CI1159" i="15"/>
  <c r="CJ1159" i="15" s="1"/>
  <c r="CH1159" i="15"/>
  <c r="CG1159" i="15"/>
  <c r="CF1159" i="15"/>
  <c r="CD1159" i="15"/>
  <c r="CC1159" i="15"/>
  <c r="CB1159" i="15"/>
  <c r="CA1159" i="15"/>
  <c r="CO1158" i="15"/>
  <c r="CN1158" i="15"/>
  <c r="CM1158" i="15"/>
  <c r="CL1158" i="15"/>
  <c r="CI1158" i="15"/>
  <c r="CJ1158" i="15" s="1"/>
  <c r="CG1158" i="15"/>
  <c r="CH1158" i="15" s="1"/>
  <c r="CF1158" i="15"/>
  <c r="CD1158" i="15"/>
  <c r="CC1158" i="15"/>
  <c r="CB1158" i="15"/>
  <c r="CA1158" i="15"/>
  <c r="CM1157" i="15"/>
  <c r="CO1157" i="15" s="1"/>
  <c r="CL1157" i="15"/>
  <c r="CN1157" i="15" s="1"/>
  <c r="CJ1157" i="15"/>
  <c r="CI1157" i="15"/>
  <c r="CG1157" i="15"/>
  <c r="CH1157" i="15" s="1"/>
  <c r="CF1157" i="15"/>
  <c r="CD1157" i="15"/>
  <c r="CC1157" i="15"/>
  <c r="CB1157" i="15"/>
  <c r="CA1157" i="15"/>
  <c r="CM1156" i="15"/>
  <c r="CO1156" i="15" s="1"/>
  <c r="CL1156" i="15"/>
  <c r="CN1156" i="15" s="1"/>
  <c r="CI1156" i="15"/>
  <c r="CJ1156" i="15" s="1"/>
  <c r="CG1156" i="15"/>
  <c r="CH1156" i="15" s="1"/>
  <c r="CF1156" i="15"/>
  <c r="CD1156" i="15"/>
  <c r="CC1156" i="15"/>
  <c r="CB1156" i="15"/>
  <c r="CA1156" i="15"/>
  <c r="CN1155" i="15"/>
  <c r="CM1155" i="15"/>
  <c r="CO1155" i="15" s="1"/>
  <c r="CL1155" i="15"/>
  <c r="CI1155" i="15"/>
  <c r="CJ1155" i="15" s="1"/>
  <c r="CG1155" i="15"/>
  <c r="CH1155" i="15" s="1"/>
  <c r="CF1155" i="15"/>
  <c r="CD1155" i="15"/>
  <c r="CC1155" i="15"/>
  <c r="CB1155" i="15"/>
  <c r="CA1155" i="15"/>
  <c r="CM1154" i="15"/>
  <c r="CO1154" i="15" s="1"/>
  <c r="CL1154" i="15"/>
  <c r="CN1154" i="15" s="1"/>
  <c r="CI1154" i="15"/>
  <c r="CJ1154" i="15" s="1"/>
  <c r="CH1154" i="15"/>
  <c r="CG1154" i="15"/>
  <c r="CF1154" i="15"/>
  <c r="CD1154" i="15"/>
  <c r="CC1154" i="15"/>
  <c r="CB1154" i="15"/>
  <c r="CA1154" i="15"/>
  <c r="CO1153" i="15"/>
  <c r="CM1153" i="15"/>
  <c r="CL1153" i="15"/>
  <c r="CN1153" i="15" s="1"/>
  <c r="CI1153" i="15"/>
  <c r="CJ1153" i="15" s="1"/>
  <c r="CG1153" i="15"/>
  <c r="CH1153" i="15" s="1"/>
  <c r="CF1153" i="15"/>
  <c r="CD1153" i="15"/>
  <c r="CC1153" i="15"/>
  <c r="CB1153" i="15"/>
  <c r="CA1153" i="15"/>
  <c r="CM1152" i="15"/>
  <c r="CO1152" i="15" s="1"/>
  <c r="CL1152" i="15"/>
  <c r="CN1152" i="15" s="1"/>
  <c r="CJ1152" i="15"/>
  <c r="CI1152" i="15"/>
  <c r="CG1152" i="15"/>
  <c r="CH1152" i="15" s="1"/>
  <c r="CF1152" i="15"/>
  <c r="CD1152" i="15"/>
  <c r="CC1152" i="15"/>
  <c r="CB1152" i="15"/>
  <c r="CA1152" i="15"/>
  <c r="CM1151" i="15"/>
  <c r="CO1151" i="15" s="1"/>
  <c r="CL1151" i="15"/>
  <c r="CN1151" i="15" s="1"/>
  <c r="CI1151" i="15"/>
  <c r="CJ1151" i="15" s="1"/>
  <c r="CH1151" i="15"/>
  <c r="CG1151" i="15"/>
  <c r="CF1151" i="15"/>
  <c r="CD1151" i="15"/>
  <c r="CC1151" i="15"/>
  <c r="CB1151" i="15"/>
  <c r="CA1151" i="15"/>
  <c r="CO1150" i="15"/>
  <c r="CN1150" i="15"/>
  <c r="CM1150" i="15"/>
  <c r="CL1150" i="15"/>
  <c r="CI1150" i="15"/>
  <c r="CJ1150" i="15" s="1"/>
  <c r="CG1150" i="15"/>
  <c r="CH1150" i="15" s="1"/>
  <c r="CF1150" i="15"/>
  <c r="CD1150" i="15"/>
  <c r="CC1150" i="15"/>
  <c r="CB1150" i="15"/>
  <c r="CA1150" i="15"/>
  <c r="CM1149" i="15"/>
  <c r="CO1149" i="15" s="1"/>
  <c r="CL1149" i="15"/>
  <c r="CN1149" i="15" s="1"/>
  <c r="CJ1149" i="15"/>
  <c r="CI1149" i="15"/>
  <c r="CG1149" i="15"/>
  <c r="CH1149" i="15" s="1"/>
  <c r="CF1149" i="15"/>
  <c r="CD1149" i="15"/>
  <c r="CC1149" i="15"/>
  <c r="CB1149" i="15"/>
  <c r="CA1149" i="15"/>
  <c r="CM1148" i="15"/>
  <c r="CO1148" i="15" s="1"/>
  <c r="CL1148" i="15"/>
  <c r="CN1148" i="15" s="1"/>
  <c r="CI1148" i="15"/>
  <c r="CJ1148" i="15" s="1"/>
  <c r="CG1148" i="15"/>
  <c r="CH1148" i="15" s="1"/>
  <c r="CF1148" i="15"/>
  <c r="CD1148" i="15"/>
  <c r="CC1148" i="15"/>
  <c r="CB1148" i="15"/>
  <c r="CA1148" i="15"/>
  <c r="CN1147" i="15"/>
  <c r="CM1147" i="15"/>
  <c r="CO1147" i="15" s="1"/>
  <c r="CL1147" i="15"/>
  <c r="CI1147" i="15"/>
  <c r="CJ1147" i="15" s="1"/>
  <c r="CG1147" i="15"/>
  <c r="CH1147" i="15" s="1"/>
  <c r="CF1147" i="15"/>
  <c r="CD1147" i="15"/>
  <c r="CC1147" i="15"/>
  <c r="CB1147" i="15"/>
  <c r="CA1147" i="15"/>
  <c r="CM1146" i="15"/>
  <c r="CO1146" i="15" s="1"/>
  <c r="CL1146" i="15"/>
  <c r="CN1146" i="15" s="1"/>
  <c r="CI1146" i="15"/>
  <c r="CJ1146" i="15" s="1"/>
  <c r="CH1146" i="15"/>
  <c r="CG1146" i="15"/>
  <c r="CF1146" i="15"/>
  <c r="CD1146" i="15"/>
  <c r="CC1146" i="15"/>
  <c r="CB1146" i="15"/>
  <c r="CA1146" i="15"/>
  <c r="CO1145" i="15"/>
  <c r="CM1145" i="15"/>
  <c r="CL1145" i="15"/>
  <c r="CN1145" i="15" s="1"/>
  <c r="CI1145" i="15"/>
  <c r="CJ1145" i="15" s="1"/>
  <c r="CG1145" i="15"/>
  <c r="CH1145" i="15" s="1"/>
  <c r="CF1145" i="15"/>
  <c r="CD1145" i="15"/>
  <c r="CC1145" i="15"/>
  <c r="CB1145" i="15"/>
  <c r="CA1145" i="15"/>
  <c r="CM1144" i="15"/>
  <c r="CO1144" i="15" s="1"/>
  <c r="CL1144" i="15"/>
  <c r="CN1144" i="15" s="1"/>
  <c r="CJ1144" i="15"/>
  <c r="CI1144" i="15"/>
  <c r="CG1144" i="15"/>
  <c r="CH1144" i="15" s="1"/>
  <c r="CF1144" i="15"/>
  <c r="CD1144" i="15"/>
  <c r="CC1144" i="15"/>
  <c r="CB1144" i="15"/>
  <c r="CA1144" i="15"/>
  <c r="CM1143" i="15"/>
  <c r="CO1143" i="15" s="1"/>
  <c r="CL1143" i="15"/>
  <c r="CN1143" i="15" s="1"/>
  <c r="CI1143" i="15"/>
  <c r="CJ1143" i="15" s="1"/>
  <c r="CH1143" i="15"/>
  <c r="CG1143" i="15"/>
  <c r="CF1143" i="15"/>
  <c r="CD1143" i="15"/>
  <c r="CC1143" i="15"/>
  <c r="CB1143" i="15"/>
  <c r="CA1143" i="15"/>
  <c r="CO1142" i="15"/>
  <c r="CN1142" i="15"/>
  <c r="CM1142" i="15"/>
  <c r="CL1142" i="15"/>
  <c r="CI1142" i="15"/>
  <c r="CJ1142" i="15" s="1"/>
  <c r="CG1142" i="15"/>
  <c r="CH1142" i="15" s="1"/>
  <c r="CF1142" i="15"/>
  <c r="CD1142" i="15"/>
  <c r="CC1142" i="15"/>
  <c r="CB1142" i="15"/>
  <c r="CA1142" i="15"/>
  <c r="CM1141" i="15"/>
  <c r="CO1141" i="15" s="1"/>
  <c r="CL1141" i="15"/>
  <c r="CN1141" i="15" s="1"/>
  <c r="CJ1141" i="15"/>
  <c r="CI1141" i="15"/>
  <c r="CG1141" i="15"/>
  <c r="CH1141" i="15" s="1"/>
  <c r="CF1141" i="15"/>
  <c r="CD1141" i="15"/>
  <c r="CC1141" i="15"/>
  <c r="CB1141" i="15"/>
  <c r="CA1141" i="15"/>
  <c r="CM1140" i="15"/>
  <c r="CO1140" i="15" s="1"/>
  <c r="CL1140" i="15"/>
  <c r="CN1140" i="15" s="1"/>
  <c r="CI1140" i="15"/>
  <c r="CJ1140" i="15" s="1"/>
  <c r="CG1140" i="15"/>
  <c r="CH1140" i="15" s="1"/>
  <c r="CF1140" i="15"/>
  <c r="CD1140" i="15"/>
  <c r="CC1140" i="15"/>
  <c r="CB1140" i="15"/>
  <c r="CA1140" i="15"/>
  <c r="CN1139" i="15"/>
  <c r="CM1139" i="15"/>
  <c r="CO1139" i="15" s="1"/>
  <c r="CL1139" i="15"/>
  <c r="CI1139" i="15"/>
  <c r="CJ1139" i="15" s="1"/>
  <c r="CG1139" i="15"/>
  <c r="CH1139" i="15" s="1"/>
  <c r="CF1139" i="15"/>
  <c r="CD1139" i="15"/>
  <c r="CC1139" i="15"/>
  <c r="CB1139" i="15"/>
  <c r="CA1139" i="15"/>
  <c r="CM1138" i="15"/>
  <c r="CO1138" i="15" s="1"/>
  <c r="CL1138" i="15"/>
  <c r="CN1138" i="15" s="1"/>
  <c r="CI1138" i="15"/>
  <c r="CJ1138" i="15" s="1"/>
  <c r="CH1138" i="15"/>
  <c r="CG1138" i="15"/>
  <c r="CF1138" i="15"/>
  <c r="CD1138" i="15"/>
  <c r="CC1138" i="15"/>
  <c r="CB1138" i="15"/>
  <c r="CA1138" i="15"/>
  <c r="CO1137" i="15"/>
  <c r="CM1137" i="15"/>
  <c r="CL1137" i="15"/>
  <c r="CN1137" i="15" s="1"/>
  <c r="CI1137" i="15"/>
  <c r="CJ1137" i="15" s="1"/>
  <c r="CG1137" i="15"/>
  <c r="CH1137" i="15" s="1"/>
  <c r="CF1137" i="15"/>
  <c r="CD1137" i="15"/>
  <c r="CC1137" i="15"/>
  <c r="CB1137" i="15"/>
  <c r="CA1137" i="15"/>
  <c r="CM1136" i="15"/>
  <c r="CO1136" i="15" s="1"/>
  <c r="CL1136" i="15"/>
  <c r="CN1136" i="15" s="1"/>
  <c r="CJ1136" i="15"/>
  <c r="CI1136" i="15"/>
  <c r="CG1136" i="15"/>
  <c r="CH1136" i="15" s="1"/>
  <c r="CF1136" i="15"/>
  <c r="CD1136" i="15"/>
  <c r="CC1136" i="15"/>
  <c r="CB1136" i="15"/>
  <c r="CA1136" i="15"/>
  <c r="CM1135" i="15"/>
  <c r="CO1135" i="15" s="1"/>
  <c r="CL1135" i="15"/>
  <c r="CN1135" i="15" s="1"/>
  <c r="CI1135" i="15"/>
  <c r="CJ1135" i="15" s="1"/>
  <c r="CH1135" i="15"/>
  <c r="CG1135" i="15"/>
  <c r="CF1135" i="15"/>
  <c r="CD1135" i="15"/>
  <c r="CC1135" i="15"/>
  <c r="CB1135" i="15"/>
  <c r="CA1135" i="15"/>
  <c r="CO1134" i="15"/>
  <c r="CN1134" i="15"/>
  <c r="CM1134" i="15"/>
  <c r="CL1134" i="15"/>
  <c r="CI1134" i="15"/>
  <c r="CJ1134" i="15" s="1"/>
  <c r="CG1134" i="15"/>
  <c r="CH1134" i="15" s="1"/>
  <c r="CF1134" i="15"/>
  <c r="CD1134" i="15"/>
  <c r="CC1134" i="15"/>
  <c r="CB1134" i="15"/>
  <c r="CA1134" i="15"/>
  <c r="CM1133" i="15"/>
  <c r="CO1133" i="15" s="1"/>
  <c r="CL1133" i="15"/>
  <c r="CN1133" i="15" s="1"/>
  <c r="CJ1133" i="15"/>
  <c r="CI1133" i="15"/>
  <c r="CG1133" i="15"/>
  <c r="CH1133" i="15" s="1"/>
  <c r="CF1133" i="15"/>
  <c r="CD1133" i="15"/>
  <c r="CC1133" i="15"/>
  <c r="CB1133" i="15"/>
  <c r="CA1133" i="15"/>
  <c r="CM1132" i="15"/>
  <c r="CO1132" i="15" s="1"/>
  <c r="CL1132" i="15"/>
  <c r="CN1132" i="15" s="1"/>
  <c r="CI1132" i="15"/>
  <c r="CJ1132" i="15" s="1"/>
  <c r="CG1132" i="15"/>
  <c r="CH1132" i="15" s="1"/>
  <c r="CF1132" i="15"/>
  <c r="CD1132" i="15"/>
  <c r="CC1132" i="15"/>
  <c r="CB1132" i="15"/>
  <c r="CA1132" i="15"/>
  <c r="CN1131" i="15"/>
  <c r="CM1131" i="15"/>
  <c r="CO1131" i="15" s="1"/>
  <c r="CL1131" i="15"/>
  <c r="CI1131" i="15"/>
  <c r="CJ1131" i="15" s="1"/>
  <c r="CG1131" i="15"/>
  <c r="CH1131" i="15" s="1"/>
  <c r="CF1131" i="15"/>
  <c r="CD1131" i="15"/>
  <c r="CC1131" i="15"/>
  <c r="CB1131" i="15"/>
  <c r="CA1131" i="15"/>
  <c r="CM1130" i="15"/>
  <c r="CO1130" i="15" s="1"/>
  <c r="CL1130" i="15"/>
  <c r="CN1130" i="15" s="1"/>
  <c r="CI1130" i="15"/>
  <c r="CJ1130" i="15" s="1"/>
  <c r="CH1130" i="15"/>
  <c r="CG1130" i="15"/>
  <c r="CF1130" i="15"/>
  <c r="CD1130" i="15"/>
  <c r="CC1130" i="15"/>
  <c r="CB1130" i="15"/>
  <c r="CA1130" i="15"/>
  <c r="CO1129" i="15"/>
  <c r="CM1129" i="15"/>
  <c r="CL1129" i="15"/>
  <c r="CN1129" i="15" s="1"/>
  <c r="CI1129" i="15"/>
  <c r="CJ1129" i="15" s="1"/>
  <c r="CG1129" i="15"/>
  <c r="CH1129" i="15" s="1"/>
  <c r="CF1129" i="15"/>
  <c r="CD1129" i="15"/>
  <c r="CC1129" i="15"/>
  <c r="CB1129" i="15"/>
  <c r="CA1129" i="15"/>
  <c r="CM1128" i="15"/>
  <c r="CO1128" i="15" s="1"/>
  <c r="CL1128" i="15"/>
  <c r="CN1128" i="15" s="1"/>
  <c r="CJ1128" i="15"/>
  <c r="CI1128" i="15"/>
  <c r="CH1128" i="15"/>
  <c r="CG1128" i="15"/>
  <c r="CF1128" i="15"/>
  <c r="CD1128" i="15"/>
  <c r="CC1128" i="15"/>
  <c r="CB1128" i="15"/>
  <c r="CA1128" i="15"/>
  <c r="CM1127" i="15"/>
  <c r="CO1127" i="15" s="1"/>
  <c r="CL1127" i="15"/>
  <c r="CN1127" i="15" s="1"/>
  <c r="CI1127" i="15"/>
  <c r="CJ1127" i="15" s="1"/>
  <c r="CH1127" i="15"/>
  <c r="CG1127" i="15"/>
  <c r="CF1127" i="15"/>
  <c r="CD1127" i="15"/>
  <c r="CC1127" i="15"/>
  <c r="CB1127" i="15"/>
  <c r="CA1127" i="15"/>
  <c r="CO1126" i="15"/>
  <c r="CN1126" i="15"/>
  <c r="CM1126" i="15"/>
  <c r="CL1126" i="15"/>
  <c r="CJ1126" i="15"/>
  <c r="CI1126" i="15"/>
  <c r="CG1126" i="15"/>
  <c r="CH1126" i="15" s="1"/>
  <c r="CF1126" i="15"/>
  <c r="CD1126" i="15"/>
  <c r="CC1126" i="15"/>
  <c r="CB1126" i="15"/>
  <c r="CA1126" i="15"/>
  <c r="CM1125" i="15"/>
  <c r="CO1125" i="15" s="1"/>
  <c r="CL1125" i="15"/>
  <c r="CN1125" i="15" s="1"/>
  <c r="CJ1125" i="15"/>
  <c r="CI1125" i="15"/>
  <c r="CG1125" i="15"/>
  <c r="CH1125" i="15" s="1"/>
  <c r="CF1125" i="15"/>
  <c r="CD1125" i="15"/>
  <c r="CC1125" i="15"/>
  <c r="CB1125" i="15"/>
  <c r="CA1125" i="15"/>
  <c r="CM1124" i="15"/>
  <c r="CO1124" i="15" s="1"/>
  <c r="CL1124" i="15"/>
  <c r="CN1124" i="15" s="1"/>
  <c r="CI1124" i="15"/>
  <c r="CJ1124" i="15" s="1"/>
  <c r="CG1124" i="15"/>
  <c r="CH1124" i="15" s="1"/>
  <c r="CF1124" i="15"/>
  <c r="CD1124" i="15"/>
  <c r="CC1124" i="15"/>
  <c r="CB1124" i="15"/>
  <c r="CA1124" i="15"/>
  <c r="CN1123" i="15"/>
  <c r="CM1123" i="15"/>
  <c r="CO1123" i="15" s="1"/>
  <c r="CL1123" i="15"/>
  <c r="CI1123" i="15"/>
  <c r="CJ1123" i="15" s="1"/>
  <c r="CG1123" i="15"/>
  <c r="CH1123" i="15" s="1"/>
  <c r="CF1123" i="15"/>
  <c r="CD1123" i="15"/>
  <c r="CC1123" i="15"/>
  <c r="CB1123" i="15"/>
  <c r="CA1123" i="15"/>
  <c r="CM1122" i="15"/>
  <c r="CO1122" i="15" s="1"/>
  <c r="CL1122" i="15"/>
  <c r="CN1122" i="15" s="1"/>
  <c r="CI1122" i="15"/>
  <c r="CJ1122" i="15" s="1"/>
  <c r="CH1122" i="15"/>
  <c r="CG1122" i="15"/>
  <c r="CF1122" i="15"/>
  <c r="CD1122" i="15"/>
  <c r="CC1122" i="15"/>
  <c r="CB1122" i="15"/>
  <c r="CA1122" i="15"/>
  <c r="CO1121" i="15"/>
  <c r="CM1121" i="15"/>
  <c r="CL1121" i="15"/>
  <c r="CN1121" i="15" s="1"/>
  <c r="CI1121" i="15"/>
  <c r="CJ1121" i="15" s="1"/>
  <c r="CG1121" i="15"/>
  <c r="CH1121" i="15" s="1"/>
  <c r="CF1121" i="15"/>
  <c r="CD1121" i="15"/>
  <c r="CC1121" i="15"/>
  <c r="CB1121" i="15"/>
  <c r="CA1121" i="15"/>
  <c r="CM1120" i="15"/>
  <c r="CO1120" i="15" s="1"/>
  <c r="CL1120" i="15"/>
  <c r="CN1120" i="15" s="1"/>
  <c r="CJ1120" i="15"/>
  <c r="CI1120" i="15"/>
  <c r="CH1120" i="15"/>
  <c r="CG1120" i="15"/>
  <c r="CF1120" i="15"/>
  <c r="CD1120" i="15"/>
  <c r="CC1120" i="15"/>
  <c r="CB1120" i="15"/>
  <c r="CA1120" i="15"/>
  <c r="CM1119" i="15"/>
  <c r="CO1119" i="15" s="1"/>
  <c r="CL1119" i="15"/>
  <c r="CN1119" i="15" s="1"/>
  <c r="CI1119" i="15"/>
  <c r="CJ1119" i="15" s="1"/>
  <c r="CH1119" i="15"/>
  <c r="CG1119" i="15"/>
  <c r="CF1119" i="15"/>
  <c r="CD1119" i="15"/>
  <c r="CC1119" i="15"/>
  <c r="CB1119" i="15"/>
  <c r="CA1119" i="15"/>
  <c r="CO1118" i="15"/>
  <c r="CN1118" i="15"/>
  <c r="CM1118" i="15"/>
  <c r="CL1118" i="15"/>
  <c r="CJ1118" i="15"/>
  <c r="CI1118" i="15"/>
  <c r="CG1118" i="15"/>
  <c r="CH1118" i="15" s="1"/>
  <c r="CF1118" i="15"/>
  <c r="CD1118" i="15"/>
  <c r="CC1118" i="15"/>
  <c r="CB1118" i="15"/>
  <c r="CA1118" i="15"/>
  <c r="CM1117" i="15"/>
  <c r="CO1117" i="15" s="1"/>
  <c r="CL1117" i="15"/>
  <c r="CN1117" i="15" s="1"/>
  <c r="CJ1117" i="15"/>
  <c r="CI1117" i="15"/>
  <c r="CG1117" i="15"/>
  <c r="CH1117" i="15" s="1"/>
  <c r="CF1117" i="15"/>
  <c r="CD1117" i="15"/>
  <c r="CC1117" i="15"/>
  <c r="CB1117" i="15"/>
  <c r="CA1117" i="15"/>
  <c r="CM1116" i="15"/>
  <c r="CO1116" i="15" s="1"/>
  <c r="CL1116" i="15"/>
  <c r="CN1116" i="15" s="1"/>
  <c r="CI1116" i="15"/>
  <c r="CJ1116" i="15" s="1"/>
  <c r="CH1116" i="15"/>
  <c r="CG1116" i="15"/>
  <c r="CF1116" i="15"/>
  <c r="CD1116" i="15"/>
  <c r="CC1116" i="15"/>
  <c r="CB1116" i="15"/>
  <c r="CA1116" i="15"/>
  <c r="CN1115" i="15"/>
  <c r="CM1115" i="15"/>
  <c r="CO1115" i="15" s="1"/>
  <c r="CL1115" i="15"/>
  <c r="CI1115" i="15"/>
  <c r="CJ1115" i="15" s="1"/>
  <c r="CG1115" i="15"/>
  <c r="CH1115" i="15" s="1"/>
  <c r="CF1115" i="15"/>
  <c r="CD1115" i="15"/>
  <c r="CC1115" i="15"/>
  <c r="CB1115" i="15"/>
  <c r="CA1115" i="15"/>
  <c r="CM1114" i="15"/>
  <c r="CO1114" i="15" s="1"/>
  <c r="CL1114" i="15"/>
  <c r="CN1114" i="15" s="1"/>
  <c r="CI1114" i="15"/>
  <c r="CJ1114" i="15" s="1"/>
  <c r="CH1114" i="15"/>
  <c r="CG1114" i="15"/>
  <c r="CF1114" i="15"/>
  <c r="CD1114" i="15"/>
  <c r="CC1114" i="15"/>
  <c r="CB1114" i="15"/>
  <c r="CA1114" i="15"/>
  <c r="CO1113" i="15"/>
  <c r="CM1113" i="15"/>
  <c r="CL1113" i="15"/>
  <c r="CN1113" i="15" s="1"/>
  <c r="CI1113" i="15"/>
  <c r="CJ1113" i="15" s="1"/>
  <c r="CG1113" i="15"/>
  <c r="CH1113" i="15" s="1"/>
  <c r="CF1113" i="15"/>
  <c r="CD1113" i="15"/>
  <c r="CC1113" i="15"/>
  <c r="CB1113" i="15"/>
  <c r="CA1113" i="15"/>
  <c r="CM1112" i="15"/>
  <c r="CO1112" i="15" s="1"/>
  <c r="CL1112" i="15"/>
  <c r="CN1112" i="15" s="1"/>
  <c r="CJ1112" i="15"/>
  <c r="CI1112" i="15"/>
  <c r="CH1112" i="15"/>
  <c r="CG1112" i="15"/>
  <c r="CF1112" i="15"/>
  <c r="CD1112" i="15"/>
  <c r="CC1112" i="15"/>
  <c r="CB1112" i="15"/>
  <c r="CA1112" i="15"/>
  <c r="CM1111" i="15"/>
  <c r="CO1111" i="15" s="1"/>
  <c r="CL1111" i="15"/>
  <c r="CN1111" i="15" s="1"/>
  <c r="CI1111" i="15"/>
  <c r="CJ1111" i="15" s="1"/>
  <c r="CH1111" i="15"/>
  <c r="CG1111" i="15"/>
  <c r="CF1111" i="15"/>
  <c r="CD1111" i="15"/>
  <c r="CC1111" i="15"/>
  <c r="CB1111" i="15"/>
  <c r="CA1111" i="15"/>
  <c r="CO1110" i="15"/>
  <c r="CN1110" i="15"/>
  <c r="CM1110" i="15"/>
  <c r="CL1110" i="15"/>
  <c r="CJ1110" i="15"/>
  <c r="CI1110" i="15"/>
  <c r="CG1110" i="15"/>
  <c r="CH1110" i="15" s="1"/>
  <c r="CF1110" i="15"/>
  <c r="CD1110" i="15"/>
  <c r="CC1110" i="15"/>
  <c r="CB1110" i="15"/>
  <c r="CA1110" i="15"/>
  <c r="CM1109" i="15"/>
  <c r="CO1109" i="15" s="1"/>
  <c r="CL1109" i="15"/>
  <c r="CN1109" i="15" s="1"/>
  <c r="CJ1109" i="15"/>
  <c r="CI1109" i="15"/>
  <c r="CG1109" i="15"/>
  <c r="CH1109" i="15" s="1"/>
  <c r="CF1109" i="15"/>
  <c r="CD1109" i="15"/>
  <c r="CC1109" i="15"/>
  <c r="CB1109" i="15"/>
  <c r="CA1109" i="15"/>
  <c r="CM1108" i="15"/>
  <c r="CO1108" i="15" s="1"/>
  <c r="CL1108" i="15"/>
  <c r="CN1108" i="15" s="1"/>
  <c r="CI1108" i="15"/>
  <c r="CJ1108" i="15" s="1"/>
  <c r="CH1108" i="15"/>
  <c r="CG1108" i="15"/>
  <c r="CF1108" i="15"/>
  <c r="CD1108" i="15"/>
  <c r="CC1108" i="15"/>
  <c r="CB1108" i="15"/>
  <c r="CA1108" i="15"/>
  <c r="CN1107" i="15"/>
  <c r="CM1107" i="15"/>
  <c r="CO1107" i="15" s="1"/>
  <c r="CL1107" i="15"/>
  <c r="CI1107" i="15"/>
  <c r="CJ1107" i="15" s="1"/>
  <c r="CG1107" i="15"/>
  <c r="CH1107" i="15" s="1"/>
  <c r="CF1107" i="15"/>
  <c r="CD1107" i="15"/>
  <c r="CC1107" i="15"/>
  <c r="CB1107" i="15"/>
  <c r="CA1107" i="15"/>
  <c r="CM1106" i="15"/>
  <c r="CO1106" i="15" s="1"/>
  <c r="CL1106" i="15"/>
  <c r="CN1106" i="15" s="1"/>
  <c r="CJ1106" i="15"/>
  <c r="CI1106" i="15"/>
  <c r="CH1106" i="15"/>
  <c r="CG1106" i="15"/>
  <c r="CF1106" i="15"/>
  <c r="CD1106" i="15"/>
  <c r="CC1106" i="15"/>
  <c r="CB1106" i="15"/>
  <c r="CA1106" i="15"/>
  <c r="CO1105" i="15"/>
  <c r="CM1105" i="15"/>
  <c r="CL1105" i="15"/>
  <c r="CN1105" i="15" s="1"/>
  <c r="CI1105" i="15"/>
  <c r="CJ1105" i="15" s="1"/>
  <c r="CG1105" i="15"/>
  <c r="CH1105" i="15" s="1"/>
  <c r="CF1105" i="15"/>
  <c r="CD1105" i="15"/>
  <c r="CC1105" i="15"/>
  <c r="CB1105" i="15"/>
  <c r="CA1105" i="15"/>
  <c r="CM1104" i="15"/>
  <c r="CO1104" i="15" s="1"/>
  <c r="CL1104" i="15"/>
  <c r="CN1104" i="15" s="1"/>
  <c r="CI1104" i="15"/>
  <c r="CJ1104" i="15" s="1"/>
  <c r="CH1104" i="15"/>
  <c r="CG1104" i="15"/>
  <c r="CF1104" i="15"/>
  <c r="CD1104" i="15"/>
  <c r="CC1104" i="15"/>
  <c r="CB1104" i="15"/>
  <c r="CA1104" i="15"/>
  <c r="CM1103" i="15"/>
  <c r="CO1103" i="15" s="1"/>
  <c r="CL1103" i="15"/>
  <c r="CN1103" i="15" s="1"/>
  <c r="CI1103" i="15"/>
  <c r="CJ1103" i="15" s="1"/>
  <c r="CH1103" i="15"/>
  <c r="CG1103" i="15"/>
  <c r="CF1103" i="15"/>
  <c r="CD1103" i="15"/>
  <c r="CC1103" i="15"/>
  <c r="CB1103" i="15"/>
  <c r="CA1103" i="15"/>
  <c r="CO1102" i="15"/>
  <c r="CN1102" i="15"/>
  <c r="CM1102" i="15"/>
  <c r="CL1102" i="15"/>
  <c r="CI1102" i="15"/>
  <c r="CJ1102" i="15" s="1"/>
  <c r="CG1102" i="15"/>
  <c r="CH1102" i="15" s="1"/>
  <c r="CF1102" i="15"/>
  <c r="CD1102" i="15"/>
  <c r="CC1102" i="15"/>
  <c r="CB1102" i="15"/>
  <c r="CA1102" i="15"/>
  <c r="CM1101" i="15"/>
  <c r="CO1101" i="15" s="1"/>
  <c r="CL1101" i="15"/>
  <c r="CN1101" i="15" s="1"/>
  <c r="CJ1101" i="15"/>
  <c r="CI1101" i="15"/>
  <c r="CG1101" i="15"/>
  <c r="CH1101" i="15" s="1"/>
  <c r="CF1101" i="15"/>
  <c r="CD1101" i="15"/>
  <c r="CC1101" i="15"/>
  <c r="CB1101" i="15"/>
  <c r="CA1101" i="15"/>
  <c r="CO1100" i="15"/>
  <c r="CM1100" i="15"/>
  <c r="CL1100" i="15"/>
  <c r="CN1100" i="15" s="1"/>
  <c r="CI1100" i="15"/>
  <c r="CJ1100" i="15" s="1"/>
  <c r="CH1100" i="15"/>
  <c r="CG1100" i="15"/>
  <c r="CF1100" i="15"/>
  <c r="CD1100" i="15"/>
  <c r="CC1100" i="15"/>
  <c r="CB1100" i="15"/>
  <c r="CA1100" i="15"/>
  <c r="CN1099" i="15"/>
  <c r="CM1099" i="15"/>
  <c r="CO1099" i="15" s="1"/>
  <c r="CL1099" i="15"/>
  <c r="CI1099" i="15"/>
  <c r="CJ1099" i="15" s="1"/>
  <c r="CG1099" i="15"/>
  <c r="CH1099" i="15" s="1"/>
  <c r="CF1099" i="15"/>
  <c r="CD1099" i="15"/>
  <c r="CC1099" i="15"/>
  <c r="CB1099" i="15"/>
  <c r="CA1099" i="15"/>
  <c r="CM1098" i="15"/>
  <c r="CO1098" i="15" s="1"/>
  <c r="CL1098" i="15"/>
  <c r="CN1098" i="15" s="1"/>
  <c r="CI1098" i="15"/>
  <c r="CJ1098" i="15" s="1"/>
  <c r="CH1098" i="15"/>
  <c r="CG1098" i="15"/>
  <c r="CF1098" i="15"/>
  <c r="CD1098" i="15"/>
  <c r="CC1098" i="15"/>
  <c r="CB1098" i="15"/>
  <c r="CA1098" i="15"/>
  <c r="CO1097" i="15"/>
  <c r="CN1097" i="15"/>
  <c r="CM1097" i="15"/>
  <c r="CL1097" i="15"/>
  <c r="CI1097" i="15"/>
  <c r="CJ1097" i="15" s="1"/>
  <c r="CG1097" i="15"/>
  <c r="CH1097" i="15" s="1"/>
  <c r="CF1097" i="15"/>
  <c r="CD1097" i="15"/>
  <c r="CC1097" i="15"/>
  <c r="CB1097" i="15"/>
  <c r="CA1097" i="15"/>
  <c r="CM1096" i="15"/>
  <c r="CO1096" i="15" s="1"/>
  <c r="CL1096" i="15"/>
  <c r="CN1096" i="15" s="1"/>
  <c r="CJ1096" i="15"/>
  <c r="CI1096" i="15"/>
  <c r="CG1096" i="15"/>
  <c r="CH1096" i="15" s="1"/>
  <c r="CF1096" i="15"/>
  <c r="CD1096" i="15"/>
  <c r="CC1096" i="15"/>
  <c r="CB1096" i="15"/>
  <c r="CA1096" i="15"/>
  <c r="CM1095" i="15"/>
  <c r="CO1095" i="15" s="1"/>
  <c r="CL1095" i="15"/>
  <c r="CN1095" i="15" s="1"/>
  <c r="CI1095" i="15"/>
  <c r="CJ1095" i="15" s="1"/>
  <c r="CH1095" i="15"/>
  <c r="CG1095" i="15"/>
  <c r="CF1095" i="15"/>
  <c r="CD1095" i="15"/>
  <c r="CC1095" i="15"/>
  <c r="CB1095" i="15"/>
  <c r="CA1095" i="15"/>
  <c r="CO1094" i="15"/>
  <c r="CN1094" i="15"/>
  <c r="CM1094" i="15"/>
  <c r="CL1094" i="15"/>
  <c r="CI1094" i="15"/>
  <c r="CJ1094" i="15" s="1"/>
  <c r="CG1094" i="15"/>
  <c r="CH1094" i="15" s="1"/>
  <c r="CF1094" i="15"/>
  <c r="CD1094" i="15"/>
  <c r="CC1094" i="15"/>
  <c r="CB1094" i="15"/>
  <c r="CA1094" i="15"/>
  <c r="CM1093" i="15"/>
  <c r="CO1093" i="15" s="1"/>
  <c r="CL1093" i="15"/>
  <c r="CN1093" i="15" s="1"/>
  <c r="CJ1093" i="15"/>
  <c r="CI1093" i="15"/>
  <c r="CG1093" i="15"/>
  <c r="CH1093" i="15" s="1"/>
  <c r="CF1093" i="15"/>
  <c r="CD1093" i="15"/>
  <c r="CC1093" i="15"/>
  <c r="CB1093" i="15"/>
  <c r="CA1093" i="15"/>
  <c r="CO1092" i="15"/>
  <c r="CM1092" i="15"/>
  <c r="CL1092" i="15"/>
  <c r="CN1092" i="15" s="1"/>
  <c r="CI1092" i="15"/>
  <c r="CJ1092" i="15" s="1"/>
  <c r="CH1092" i="15"/>
  <c r="CG1092" i="15"/>
  <c r="CF1092" i="15"/>
  <c r="CD1092" i="15"/>
  <c r="CC1092" i="15"/>
  <c r="CB1092" i="15"/>
  <c r="CA1092" i="15"/>
  <c r="CN1091" i="15"/>
  <c r="CM1091" i="15"/>
  <c r="CO1091" i="15" s="1"/>
  <c r="CL1091" i="15"/>
  <c r="CI1091" i="15"/>
  <c r="CJ1091" i="15" s="1"/>
  <c r="CG1091" i="15"/>
  <c r="CH1091" i="15" s="1"/>
  <c r="CF1091" i="15"/>
  <c r="CD1091" i="15"/>
  <c r="CC1091" i="15"/>
  <c r="CB1091" i="15"/>
  <c r="CA1091" i="15"/>
  <c r="CM1090" i="15"/>
  <c r="CO1090" i="15" s="1"/>
  <c r="CL1090" i="15"/>
  <c r="CN1090" i="15" s="1"/>
  <c r="CI1090" i="15"/>
  <c r="CJ1090" i="15" s="1"/>
  <c r="CH1090" i="15"/>
  <c r="CG1090" i="15"/>
  <c r="CF1090" i="15"/>
  <c r="CD1090" i="15"/>
  <c r="CC1090" i="15"/>
  <c r="CB1090" i="15"/>
  <c r="CA1090" i="15"/>
  <c r="CO1089" i="15"/>
  <c r="CN1089" i="15"/>
  <c r="CM1089" i="15"/>
  <c r="CL1089" i="15"/>
  <c r="CI1089" i="15"/>
  <c r="CJ1089" i="15" s="1"/>
  <c r="CG1089" i="15"/>
  <c r="CH1089" i="15" s="1"/>
  <c r="CF1089" i="15"/>
  <c r="CD1089" i="15"/>
  <c r="CC1089" i="15"/>
  <c r="CB1089" i="15"/>
  <c r="CA1089" i="15"/>
  <c r="CM1088" i="15"/>
  <c r="CO1088" i="15" s="1"/>
  <c r="CL1088" i="15"/>
  <c r="CN1088" i="15" s="1"/>
  <c r="CJ1088" i="15"/>
  <c r="CI1088" i="15"/>
  <c r="CG1088" i="15"/>
  <c r="CH1088" i="15" s="1"/>
  <c r="CF1088" i="15"/>
  <c r="CD1088" i="15"/>
  <c r="CC1088" i="15"/>
  <c r="CB1088" i="15"/>
  <c r="CA1088" i="15"/>
  <c r="CM1087" i="15"/>
  <c r="CO1087" i="15" s="1"/>
  <c r="CL1087" i="15"/>
  <c r="CN1087" i="15" s="1"/>
  <c r="CI1087" i="15"/>
  <c r="CJ1087" i="15" s="1"/>
  <c r="CH1087" i="15"/>
  <c r="CG1087" i="15"/>
  <c r="CF1087" i="15"/>
  <c r="CD1087" i="15"/>
  <c r="CC1087" i="15"/>
  <c r="CB1087" i="15"/>
  <c r="CA1087" i="15"/>
  <c r="CO1086" i="15"/>
  <c r="CN1086" i="15"/>
  <c r="CM1086" i="15"/>
  <c r="CL1086" i="15"/>
  <c r="CI1086" i="15"/>
  <c r="CJ1086" i="15" s="1"/>
  <c r="CG1086" i="15"/>
  <c r="CH1086" i="15" s="1"/>
  <c r="CF1086" i="15"/>
  <c r="CD1086" i="15"/>
  <c r="CC1086" i="15"/>
  <c r="CB1086" i="15"/>
  <c r="CA1086" i="15"/>
  <c r="CM1085" i="15"/>
  <c r="CO1085" i="15" s="1"/>
  <c r="CL1085" i="15"/>
  <c r="CN1085" i="15" s="1"/>
  <c r="CJ1085" i="15"/>
  <c r="CI1085" i="15"/>
  <c r="CG1085" i="15"/>
  <c r="CH1085" i="15" s="1"/>
  <c r="CF1085" i="15"/>
  <c r="CD1085" i="15"/>
  <c r="CC1085" i="15"/>
  <c r="CB1085" i="15"/>
  <c r="CA1085" i="15"/>
  <c r="CM1084" i="15"/>
  <c r="CO1084" i="15" s="1"/>
  <c r="CL1084" i="15"/>
  <c r="CN1084" i="15" s="1"/>
  <c r="CI1084" i="15"/>
  <c r="CJ1084" i="15" s="1"/>
  <c r="CG1084" i="15"/>
  <c r="CH1084" i="15" s="1"/>
  <c r="CF1084" i="15"/>
  <c r="CD1084" i="15"/>
  <c r="CC1084" i="15"/>
  <c r="CB1084" i="15"/>
  <c r="CA1084" i="15"/>
  <c r="CN1083" i="15"/>
  <c r="CM1083" i="15"/>
  <c r="CO1083" i="15" s="1"/>
  <c r="CL1083" i="15"/>
  <c r="CI1083" i="15"/>
  <c r="CJ1083" i="15" s="1"/>
  <c r="CG1083" i="15"/>
  <c r="CH1083" i="15" s="1"/>
  <c r="CF1083" i="15"/>
  <c r="CD1083" i="15"/>
  <c r="CC1083" i="15"/>
  <c r="CB1083" i="15"/>
  <c r="CA1083" i="15"/>
  <c r="CM1082" i="15"/>
  <c r="CO1082" i="15" s="1"/>
  <c r="CL1082" i="15"/>
  <c r="CN1082" i="15" s="1"/>
  <c r="CI1082" i="15"/>
  <c r="CJ1082" i="15" s="1"/>
  <c r="CH1082" i="15"/>
  <c r="CG1082" i="15"/>
  <c r="CF1082" i="15"/>
  <c r="CD1082" i="15"/>
  <c r="CC1082" i="15"/>
  <c r="CB1082" i="15"/>
  <c r="CA1082" i="15"/>
  <c r="CO1081" i="15"/>
  <c r="CM1081" i="15"/>
  <c r="CL1081" i="15"/>
  <c r="CN1081" i="15" s="1"/>
  <c r="CI1081" i="15"/>
  <c r="CJ1081" i="15" s="1"/>
  <c r="CG1081" i="15"/>
  <c r="CH1081" i="15" s="1"/>
  <c r="CF1081" i="15"/>
  <c r="CD1081" i="15"/>
  <c r="CC1081" i="15"/>
  <c r="CB1081" i="15"/>
  <c r="CA1081" i="15"/>
  <c r="CM1080" i="15"/>
  <c r="CO1080" i="15" s="1"/>
  <c r="CL1080" i="15"/>
  <c r="CN1080" i="15" s="1"/>
  <c r="CJ1080" i="15"/>
  <c r="CI1080" i="15"/>
  <c r="CH1080" i="15"/>
  <c r="CG1080" i="15"/>
  <c r="CF1080" i="15"/>
  <c r="CD1080" i="15"/>
  <c r="CC1080" i="15"/>
  <c r="CB1080" i="15"/>
  <c r="CA1080" i="15"/>
  <c r="CM1079" i="15"/>
  <c r="CO1079" i="15" s="1"/>
  <c r="CL1079" i="15"/>
  <c r="CN1079" i="15" s="1"/>
  <c r="CI1079" i="15"/>
  <c r="CJ1079" i="15" s="1"/>
  <c r="CH1079" i="15"/>
  <c r="CG1079" i="15"/>
  <c r="CF1079" i="15"/>
  <c r="CD1079" i="15"/>
  <c r="CC1079" i="15"/>
  <c r="CB1079" i="15"/>
  <c r="CA1079" i="15"/>
  <c r="CO1078" i="15"/>
  <c r="CN1078" i="15"/>
  <c r="CM1078" i="15"/>
  <c r="CL1078" i="15"/>
  <c r="CJ1078" i="15"/>
  <c r="CI1078" i="15"/>
  <c r="CG1078" i="15"/>
  <c r="CH1078" i="15" s="1"/>
  <c r="CF1078" i="15"/>
  <c r="CD1078" i="15"/>
  <c r="CC1078" i="15"/>
  <c r="CB1078" i="15"/>
  <c r="CA1078" i="15"/>
  <c r="CM1077" i="15"/>
  <c r="CO1077" i="15" s="1"/>
  <c r="CL1077" i="15"/>
  <c r="CN1077" i="15" s="1"/>
  <c r="CJ1077" i="15"/>
  <c r="CI1077" i="15"/>
  <c r="CG1077" i="15"/>
  <c r="CH1077" i="15" s="1"/>
  <c r="CF1077" i="15"/>
  <c r="CD1077" i="15"/>
  <c r="CC1077" i="15"/>
  <c r="CB1077" i="15"/>
  <c r="CA1077" i="15"/>
  <c r="CM1076" i="15"/>
  <c r="CO1076" i="15" s="1"/>
  <c r="CL1076" i="15"/>
  <c r="CN1076" i="15" s="1"/>
  <c r="CI1076" i="15"/>
  <c r="CJ1076" i="15" s="1"/>
  <c r="CG1076" i="15"/>
  <c r="CH1076" i="15" s="1"/>
  <c r="CF1076" i="15"/>
  <c r="CD1076" i="15"/>
  <c r="CC1076" i="15"/>
  <c r="CB1076" i="15"/>
  <c r="CA1076" i="15"/>
  <c r="CN1075" i="15"/>
  <c r="CM1075" i="15"/>
  <c r="CO1075" i="15" s="1"/>
  <c r="CL1075" i="15"/>
  <c r="CI1075" i="15"/>
  <c r="CJ1075" i="15" s="1"/>
  <c r="CG1075" i="15"/>
  <c r="CH1075" i="15" s="1"/>
  <c r="CF1075" i="15"/>
  <c r="CD1075" i="15"/>
  <c r="CC1075" i="15"/>
  <c r="CB1075" i="15"/>
  <c r="CA1075" i="15"/>
  <c r="CM1074" i="15"/>
  <c r="CO1074" i="15" s="1"/>
  <c r="CL1074" i="15"/>
  <c r="CN1074" i="15" s="1"/>
  <c r="CI1074" i="15"/>
  <c r="CJ1074" i="15" s="1"/>
  <c r="CG1074" i="15"/>
  <c r="CH1074" i="15" s="1"/>
  <c r="CF1074" i="15"/>
  <c r="CD1074" i="15"/>
  <c r="CC1074" i="15"/>
  <c r="CB1074" i="15"/>
  <c r="CA1074" i="15"/>
  <c r="CO1073" i="15"/>
  <c r="CM1073" i="15"/>
  <c r="CL1073" i="15"/>
  <c r="CN1073" i="15" s="1"/>
  <c r="CI1073" i="15"/>
  <c r="CJ1073" i="15" s="1"/>
  <c r="CG1073" i="15"/>
  <c r="CH1073" i="15" s="1"/>
  <c r="CF1073" i="15"/>
  <c r="CD1073" i="15"/>
  <c r="CC1073" i="15"/>
  <c r="CB1073" i="15"/>
  <c r="CA1073" i="15"/>
  <c r="CM1072" i="15"/>
  <c r="CO1072" i="15" s="1"/>
  <c r="CL1072" i="15"/>
  <c r="CN1072" i="15" s="1"/>
  <c r="CI1072" i="15"/>
  <c r="CJ1072" i="15" s="1"/>
  <c r="CH1072" i="15"/>
  <c r="CG1072" i="15"/>
  <c r="CF1072" i="15"/>
  <c r="CD1072" i="15"/>
  <c r="CC1072" i="15"/>
  <c r="CB1072" i="15"/>
  <c r="CA1072" i="15"/>
  <c r="CO1071" i="15"/>
  <c r="CM1071" i="15"/>
  <c r="CL1071" i="15"/>
  <c r="CN1071" i="15" s="1"/>
  <c r="CI1071" i="15"/>
  <c r="CJ1071" i="15" s="1"/>
  <c r="CH1071" i="15"/>
  <c r="CG1071" i="15"/>
  <c r="CF1071" i="15"/>
  <c r="CD1071" i="15"/>
  <c r="CC1071" i="15"/>
  <c r="CB1071" i="15"/>
  <c r="CA1071" i="15"/>
  <c r="CO1070" i="15"/>
  <c r="CN1070" i="15"/>
  <c r="CM1070" i="15"/>
  <c r="CL1070" i="15"/>
  <c r="CJ1070" i="15"/>
  <c r="CI1070" i="15"/>
  <c r="CG1070" i="15"/>
  <c r="CH1070" i="15" s="1"/>
  <c r="CF1070" i="15"/>
  <c r="CD1070" i="15"/>
  <c r="CC1070" i="15"/>
  <c r="CB1070" i="15"/>
  <c r="CA1070" i="15"/>
  <c r="CM1069" i="15"/>
  <c r="CO1069" i="15" s="1"/>
  <c r="CL1069" i="15"/>
  <c r="CN1069" i="15" s="1"/>
  <c r="CJ1069" i="15"/>
  <c r="CI1069" i="15"/>
  <c r="CG1069" i="15"/>
  <c r="CH1069" i="15" s="1"/>
  <c r="CF1069" i="15"/>
  <c r="CD1069" i="15"/>
  <c r="CC1069" i="15"/>
  <c r="CB1069" i="15"/>
  <c r="CA1069" i="15"/>
  <c r="CN1068" i="15"/>
  <c r="CM1068" i="15"/>
  <c r="CO1068" i="15" s="1"/>
  <c r="CL1068" i="15"/>
  <c r="CI1068" i="15"/>
  <c r="CJ1068" i="15" s="1"/>
  <c r="CG1068" i="15"/>
  <c r="CH1068" i="15" s="1"/>
  <c r="CF1068" i="15"/>
  <c r="CD1068" i="15"/>
  <c r="CC1068" i="15"/>
  <c r="CB1068" i="15"/>
  <c r="CA1068" i="15"/>
  <c r="CN1067" i="15"/>
  <c r="CM1067" i="15"/>
  <c r="CO1067" i="15" s="1"/>
  <c r="CL1067" i="15"/>
  <c r="CI1067" i="15"/>
  <c r="CJ1067" i="15" s="1"/>
  <c r="CG1067" i="15"/>
  <c r="CH1067" i="15" s="1"/>
  <c r="CF1067" i="15"/>
  <c r="CD1067" i="15"/>
  <c r="CC1067" i="15"/>
  <c r="CB1067" i="15"/>
  <c r="CA1067" i="15"/>
  <c r="CM1066" i="15"/>
  <c r="CO1066" i="15" s="1"/>
  <c r="CL1066" i="15"/>
  <c r="CN1066" i="15" s="1"/>
  <c r="CI1066" i="15"/>
  <c r="CJ1066" i="15" s="1"/>
  <c r="CG1066" i="15"/>
  <c r="CH1066" i="15" s="1"/>
  <c r="CF1066" i="15"/>
  <c r="CD1066" i="15"/>
  <c r="CC1066" i="15"/>
  <c r="CB1066" i="15"/>
  <c r="CA1066" i="15"/>
  <c r="CO1065" i="15"/>
  <c r="CM1065" i="15"/>
  <c r="CL1065" i="15"/>
  <c r="CN1065" i="15" s="1"/>
  <c r="CI1065" i="15"/>
  <c r="CJ1065" i="15" s="1"/>
  <c r="CG1065" i="15"/>
  <c r="CH1065" i="15" s="1"/>
  <c r="CF1065" i="15"/>
  <c r="CD1065" i="15"/>
  <c r="CC1065" i="15"/>
  <c r="CB1065" i="15"/>
  <c r="CA1065" i="15"/>
  <c r="CM1064" i="15"/>
  <c r="CO1064" i="15" s="1"/>
  <c r="CL1064" i="15"/>
  <c r="CN1064" i="15" s="1"/>
  <c r="CI1064" i="15"/>
  <c r="CJ1064" i="15" s="1"/>
  <c r="CH1064" i="15"/>
  <c r="CG1064" i="15"/>
  <c r="CF1064" i="15"/>
  <c r="CD1064" i="15"/>
  <c r="CC1064" i="15"/>
  <c r="CB1064" i="15"/>
  <c r="CA1064" i="15"/>
  <c r="CM1063" i="15"/>
  <c r="CO1063" i="15" s="1"/>
  <c r="CL1063" i="15"/>
  <c r="CN1063" i="15" s="1"/>
  <c r="CI1063" i="15"/>
  <c r="CJ1063" i="15" s="1"/>
  <c r="CH1063" i="15"/>
  <c r="CG1063" i="15"/>
  <c r="CF1063" i="15"/>
  <c r="CD1063" i="15"/>
  <c r="CC1063" i="15"/>
  <c r="CB1063" i="15"/>
  <c r="CA1063" i="15"/>
  <c r="CO1062" i="15"/>
  <c r="CN1062" i="15"/>
  <c r="CM1062" i="15"/>
  <c r="CL1062" i="15"/>
  <c r="CJ1062" i="15"/>
  <c r="CI1062" i="15"/>
  <c r="CG1062" i="15"/>
  <c r="CH1062" i="15" s="1"/>
  <c r="CF1062" i="15"/>
  <c r="CD1062" i="15"/>
  <c r="CC1062" i="15"/>
  <c r="CB1062" i="15"/>
  <c r="CA1062" i="15"/>
  <c r="CM1061" i="15"/>
  <c r="CO1061" i="15" s="1"/>
  <c r="CL1061" i="15"/>
  <c r="CN1061" i="15" s="1"/>
  <c r="CJ1061" i="15"/>
  <c r="CI1061" i="15"/>
  <c r="CG1061" i="15"/>
  <c r="CH1061" i="15" s="1"/>
  <c r="CF1061" i="15"/>
  <c r="CD1061" i="15"/>
  <c r="CC1061" i="15"/>
  <c r="CB1061" i="15"/>
  <c r="CA1061" i="15"/>
  <c r="CM1060" i="15"/>
  <c r="CO1060" i="15" s="1"/>
  <c r="CL1060" i="15"/>
  <c r="CN1060" i="15" s="1"/>
  <c r="CI1060" i="15"/>
  <c r="CJ1060" i="15" s="1"/>
  <c r="CH1060" i="15"/>
  <c r="CG1060" i="15"/>
  <c r="CF1060" i="15"/>
  <c r="CD1060" i="15"/>
  <c r="CC1060" i="15"/>
  <c r="CB1060" i="15"/>
  <c r="CA1060" i="15"/>
  <c r="CN1059" i="15"/>
  <c r="CM1059" i="15"/>
  <c r="CO1059" i="15" s="1"/>
  <c r="CL1059" i="15"/>
  <c r="CI1059" i="15"/>
  <c r="CJ1059" i="15" s="1"/>
  <c r="CG1059" i="15"/>
  <c r="CH1059" i="15" s="1"/>
  <c r="CF1059" i="15"/>
  <c r="CD1059" i="15"/>
  <c r="CC1059" i="15"/>
  <c r="CB1059" i="15"/>
  <c r="CA1059" i="15"/>
  <c r="CM1058" i="15"/>
  <c r="CO1058" i="15" s="1"/>
  <c r="CL1058" i="15"/>
  <c r="CN1058" i="15" s="1"/>
  <c r="CJ1058" i="15"/>
  <c r="CI1058" i="15"/>
  <c r="CG1058" i="15"/>
  <c r="CH1058" i="15" s="1"/>
  <c r="CF1058" i="15"/>
  <c r="CD1058" i="15"/>
  <c r="CC1058" i="15"/>
  <c r="CB1058" i="15"/>
  <c r="CA1058" i="15"/>
  <c r="CO1057" i="15"/>
  <c r="CM1057" i="15"/>
  <c r="CL1057" i="15"/>
  <c r="CN1057" i="15" s="1"/>
  <c r="CI1057" i="15"/>
  <c r="CJ1057" i="15" s="1"/>
  <c r="CG1057" i="15"/>
  <c r="CH1057" i="15" s="1"/>
  <c r="CF1057" i="15"/>
  <c r="CD1057" i="15"/>
  <c r="CC1057" i="15"/>
  <c r="CB1057" i="15"/>
  <c r="CA1057" i="15"/>
  <c r="CM1056" i="15"/>
  <c r="CO1056" i="15" s="1"/>
  <c r="CL1056" i="15"/>
  <c r="CN1056" i="15" s="1"/>
  <c r="CI1056" i="15"/>
  <c r="CJ1056" i="15" s="1"/>
  <c r="CH1056" i="15"/>
  <c r="CG1056" i="15"/>
  <c r="CF1056" i="15"/>
  <c r="CD1056" i="15"/>
  <c r="CC1056" i="15"/>
  <c r="CB1056" i="15"/>
  <c r="CA1056" i="15"/>
  <c r="CM1055" i="15"/>
  <c r="CO1055" i="15" s="1"/>
  <c r="CL1055" i="15"/>
  <c r="CN1055" i="15" s="1"/>
  <c r="CI1055" i="15"/>
  <c r="CJ1055" i="15" s="1"/>
  <c r="CH1055" i="15"/>
  <c r="CG1055" i="15"/>
  <c r="CF1055" i="15"/>
  <c r="CD1055" i="15"/>
  <c r="CC1055" i="15"/>
  <c r="CB1055" i="15"/>
  <c r="CA1055" i="15"/>
  <c r="CO1054" i="15"/>
  <c r="CN1054" i="15"/>
  <c r="CM1054" i="15"/>
  <c r="CL1054" i="15"/>
  <c r="CJ1054" i="15"/>
  <c r="CI1054" i="15"/>
  <c r="CG1054" i="15"/>
  <c r="CH1054" i="15" s="1"/>
  <c r="CF1054" i="15"/>
  <c r="CD1054" i="15"/>
  <c r="CC1054" i="15"/>
  <c r="CB1054" i="15"/>
  <c r="CA1054" i="15"/>
  <c r="CM1053" i="15"/>
  <c r="CO1053" i="15" s="1"/>
  <c r="CL1053" i="15"/>
  <c r="CN1053" i="15" s="1"/>
  <c r="CJ1053" i="15"/>
  <c r="CI1053" i="15"/>
  <c r="CG1053" i="15"/>
  <c r="CH1053" i="15" s="1"/>
  <c r="CF1053" i="15"/>
  <c r="CD1053" i="15"/>
  <c r="CC1053" i="15"/>
  <c r="CB1053" i="15"/>
  <c r="CA1053" i="15"/>
  <c r="CN1052" i="15"/>
  <c r="CM1052" i="15"/>
  <c r="CO1052" i="15" s="1"/>
  <c r="CL1052" i="15"/>
  <c r="CI1052" i="15"/>
  <c r="CJ1052" i="15" s="1"/>
  <c r="CG1052" i="15"/>
  <c r="CH1052" i="15" s="1"/>
  <c r="CF1052" i="15"/>
  <c r="CD1052" i="15"/>
  <c r="CC1052" i="15"/>
  <c r="CB1052" i="15"/>
  <c r="CA1052" i="15"/>
  <c r="CN1051" i="15"/>
  <c r="CM1051" i="15"/>
  <c r="CO1051" i="15" s="1"/>
  <c r="CL1051" i="15"/>
  <c r="CI1051" i="15"/>
  <c r="CJ1051" i="15" s="1"/>
  <c r="CG1051" i="15"/>
  <c r="CH1051" i="15" s="1"/>
  <c r="CF1051" i="15"/>
  <c r="CD1051" i="15"/>
  <c r="CC1051" i="15"/>
  <c r="CB1051" i="15"/>
  <c r="CA1051" i="15"/>
  <c r="CM1050" i="15"/>
  <c r="CO1050" i="15" s="1"/>
  <c r="CL1050" i="15"/>
  <c r="CN1050" i="15" s="1"/>
  <c r="CI1050" i="15"/>
  <c r="CJ1050" i="15" s="1"/>
  <c r="CG1050" i="15"/>
  <c r="CH1050" i="15" s="1"/>
  <c r="CF1050" i="15"/>
  <c r="CD1050" i="15"/>
  <c r="CC1050" i="15"/>
  <c r="CB1050" i="15"/>
  <c r="CA1050" i="15"/>
  <c r="CO1049" i="15"/>
  <c r="CM1049" i="15"/>
  <c r="CL1049" i="15"/>
  <c r="CN1049" i="15" s="1"/>
  <c r="CI1049" i="15"/>
  <c r="CJ1049" i="15" s="1"/>
  <c r="CG1049" i="15"/>
  <c r="CH1049" i="15" s="1"/>
  <c r="CF1049" i="15"/>
  <c r="CD1049" i="15"/>
  <c r="CC1049" i="15"/>
  <c r="CB1049" i="15"/>
  <c r="CA1049" i="15"/>
  <c r="CM1048" i="15"/>
  <c r="CO1048" i="15" s="1"/>
  <c r="CL1048" i="15"/>
  <c r="CN1048" i="15" s="1"/>
  <c r="CI1048" i="15"/>
  <c r="CJ1048" i="15" s="1"/>
  <c r="CH1048" i="15"/>
  <c r="CG1048" i="15"/>
  <c r="CF1048" i="15"/>
  <c r="CD1048" i="15"/>
  <c r="CC1048" i="15"/>
  <c r="CB1048" i="15"/>
  <c r="CA1048" i="15"/>
  <c r="CO1047" i="15"/>
  <c r="CM1047" i="15"/>
  <c r="CL1047" i="15"/>
  <c r="CN1047" i="15" s="1"/>
  <c r="CI1047" i="15"/>
  <c r="CJ1047" i="15" s="1"/>
  <c r="CH1047" i="15"/>
  <c r="CG1047" i="15"/>
  <c r="CF1047" i="15"/>
  <c r="CD1047" i="15"/>
  <c r="CC1047" i="15"/>
  <c r="CB1047" i="15"/>
  <c r="CA1047" i="15"/>
  <c r="CO1046" i="15"/>
  <c r="CN1046" i="15"/>
  <c r="CM1046" i="15"/>
  <c r="CL1046" i="15"/>
  <c r="CJ1046" i="15"/>
  <c r="CI1046" i="15"/>
  <c r="CG1046" i="15"/>
  <c r="CH1046" i="15" s="1"/>
  <c r="CF1046" i="15"/>
  <c r="CD1046" i="15"/>
  <c r="CC1046" i="15"/>
  <c r="CB1046" i="15"/>
  <c r="CA1046" i="15"/>
  <c r="CM1045" i="15"/>
  <c r="CO1045" i="15" s="1"/>
  <c r="CL1045" i="15"/>
  <c r="CN1045" i="15" s="1"/>
  <c r="CJ1045" i="15"/>
  <c r="CI1045" i="15"/>
  <c r="CG1045" i="15"/>
  <c r="CH1045" i="15" s="1"/>
  <c r="CF1045" i="15"/>
  <c r="CD1045" i="15"/>
  <c r="CC1045" i="15"/>
  <c r="CB1045" i="15"/>
  <c r="CA1045" i="15"/>
  <c r="CN1044" i="15"/>
  <c r="CM1044" i="15"/>
  <c r="CO1044" i="15" s="1"/>
  <c r="CL1044" i="15"/>
  <c r="CI1044" i="15"/>
  <c r="CJ1044" i="15" s="1"/>
  <c r="CH1044" i="15"/>
  <c r="CG1044" i="15"/>
  <c r="CF1044" i="15"/>
  <c r="CD1044" i="15"/>
  <c r="CC1044" i="15"/>
  <c r="CB1044" i="15"/>
  <c r="CA1044" i="15"/>
  <c r="CN1043" i="15"/>
  <c r="CM1043" i="15"/>
  <c r="CO1043" i="15" s="1"/>
  <c r="CL1043" i="15"/>
  <c r="CI1043" i="15"/>
  <c r="CJ1043" i="15" s="1"/>
  <c r="CG1043" i="15"/>
  <c r="CH1043" i="15" s="1"/>
  <c r="CF1043" i="15"/>
  <c r="CD1043" i="15"/>
  <c r="CC1043" i="15"/>
  <c r="CB1043" i="15"/>
  <c r="CA1043" i="15"/>
  <c r="CM1042" i="15"/>
  <c r="CO1042" i="15" s="1"/>
  <c r="CL1042" i="15"/>
  <c r="CN1042" i="15" s="1"/>
  <c r="CI1042" i="15"/>
  <c r="CJ1042" i="15" s="1"/>
  <c r="CG1042" i="15"/>
  <c r="CH1042" i="15" s="1"/>
  <c r="CF1042" i="15"/>
  <c r="CD1042" i="15"/>
  <c r="CC1042" i="15"/>
  <c r="CB1042" i="15"/>
  <c r="CA1042" i="15"/>
  <c r="CO1041" i="15"/>
  <c r="CM1041" i="15"/>
  <c r="CL1041" i="15"/>
  <c r="CN1041" i="15" s="1"/>
  <c r="CI1041" i="15"/>
  <c r="CJ1041" i="15" s="1"/>
  <c r="CG1041" i="15"/>
  <c r="CH1041" i="15" s="1"/>
  <c r="CF1041" i="15"/>
  <c r="CD1041" i="15"/>
  <c r="CC1041" i="15"/>
  <c r="CB1041" i="15"/>
  <c r="CA1041" i="15"/>
  <c r="CM1040" i="15"/>
  <c r="CO1040" i="15" s="1"/>
  <c r="CL1040" i="15"/>
  <c r="CN1040" i="15" s="1"/>
  <c r="CI1040" i="15"/>
  <c r="CJ1040" i="15" s="1"/>
  <c r="CH1040" i="15"/>
  <c r="CG1040" i="15"/>
  <c r="CF1040" i="15"/>
  <c r="CD1040" i="15"/>
  <c r="CC1040" i="15"/>
  <c r="CB1040" i="15"/>
  <c r="CA1040" i="15"/>
  <c r="CO1039" i="15"/>
  <c r="CM1039" i="15"/>
  <c r="CL1039" i="15"/>
  <c r="CN1039" i="15" s="1"/>
  <c r="CI1039" i="15"/>
  <c r="CJ1039" i="15" s="1"/>
  <c r="CH1039" i="15"/>
  <c r="CG1039" i="15"/>
  <c r="CF1039" i="15"/>
  <c r="CD1039" i="15"/>
  <c r="CC1039" i="15"/>
  <c r="CB1039" i="15"/>
  <c r="CA1039" i="15"/>
  <c r="CO1038" i="15"/>
  <c r="CN1038" i="15"/>
  <c r="CM1038" i="15"/>
  <c r="CL1038" i="15"/>
  <c r="CJ1038" i="15"/>
  <c r="CI1038" i="15"/>
  <c r="CG1038" i="15"/>
  <c r="CH1038" i="15" s="1"/>
  <c r="CF1038" i="15"/>
  <c r="CD1038" i="15"/>
  <c r="CC1038" i="15"/>
  <c r="CB1038" i="15"/>
  <c r="CA1038" i="15"/>
  <c r="CM1037" i="15"/>
  <c r="CO1037" i="15" s="1"/>
  <c r="CL1037" i="15"/>
  <c r="CN1037" i="15" s="1"/>
  <c r="CJ1037" i="15"/>
  <c r="CI1037" i="15"/>
  <c r="CG1037" i="15"/>
  <c r="CH1037" i="15" s="1"/>
  <c r="CF1037" i="15"/>
  <c r="CD1037" i="15"/>
  <c r="CC1037" i="15"/>
  <c r="CB1037" i="15"/>
  <c r="CA1037" i="15"/>
  <c r="CN1036" i="15"/>
  <c r="CM1036" i="15"/>
  <c r="CO1036" i="15" s="1"/>
  <c r="CL1036" i="15"/>
  <c r="CI1036" i="15"/>
  <c r="CJ1036" i="15" s="1"/>
  <c r="CG1036" i="15"/>
  <c r="CH1036" i="15" s="1"/>
  <c r="CF1036" i="15"/>
  <c r="CD1036" i="15"/>
  <c r="CC1036" i="15"/>
  <c r="CB1036" i="15"/>
  <c r="CA1036" i="15"/>
  <c r="CN1035" i="15"/>
  <c r="CM1035" i="15"/>
  <c r="CO1035" i="15" s="1"/>
  <c r="CL1035" i="15"/>
  <c r="CI1035" i="15"/>
  <c r="CJ1035" i="15" s="1"/>
  <c r="CG1035" i="15"/>
  <c r="CH1035" i="15" s="1"/>
  <c r="CF1035" i="15"/>
  <c r="CD1035" i="15"/>
  <c r="CC1035" i="15"/>
  <c r="CB1035" i="15"/>
  <c r="CA1035" i="15"/>
  <c r="CM1034" i="15"/>
  <c r="CO1034" i="15" s="1"/>
  <c r="CL1034" i="15"/>
  <c r="CN1034" i="15" s="1"/>
  <c r="CI1034" i="15"/>
  <c r="CJ1034" i="15" s="1"/>
  <c r="CG1034" i="15"/>
  <c r="CH1034" i="15" s="1"/>
  <c r="CF1034" i="15"/>
  <c r="CD1034" i="15"/>
  <c r="CC1034" i="15"/>
  <c r="CB1034" i="15"/>
  <c r="CA1034" i="15"/>
  <c r="CO1033" i="15"/>
  <c r="CM1033" i="15"/>
  <c r="CL1033" i="15"/>
  <c r="CN1033" i="15" s="1"/>
  <c r="CI1033" i="15"/>
  <c r="CJ1033" i="15" s="1"/>
  <c r="CG1033" i="15"/>
  <c r="CH1033" i="15" s="1"/>
  <c r="CF1033" i="15"/>
  <c r="CD1033" i="15"/>
  <c r="CC1033" i="15"/>
  <c r="CB1033" i="15"/>
  <c r="CA1033" i="15"/>
  <c r="CM1032" i="15"/>
  <c r="CO1032" i="15" s="1"/>
  <c r="CL1032" i="15"/>
  <c r="CN1032" i="15" s="1"/>
  <c r="CI1032" i="15"/>
  <c r="CJ1032" i="15" s="1"/>
  <c r="CH1032" i="15"/>
  <c r="CG1032" i="15"/>
  <c r="CF1032" i="15"/>
  <c r="CD1032" i="15"/>
  <c r="CC1032" i="15"/>
  <c r="CB1032" i="15"/>
  <c r="CA1032" i="15"/>
  <c r="CM1031" i="15"/>
  <c r="CO1031" i="15" s="1"/>
  <c r="CL1031" i="15"/>
  <c r="CN1031" i="15" s="1"/>
  <c r="CI1031" i="15"/>
  <c r="CJ1031" i="15" s="1"/>
  <c r="CH1031" i="15"/>
  <c r="CG1031" i="15"/>
  <c r="CF1031" i="15"/>
  <c r="CD1031" i="15"/>
  <c r="CC1031" i="15"/>
  <c r="CB1031" i="15"/>
  <c r="CA1031" i="15"/>
  <c r="CO1030" i="15"/>
  <c r="CN1030" i="15"/>
  <c r="CM1030" i="15"/>
  <c r="CL1030" i="15"/>
  <c r="CJ1030" i="15"/>
  <c r="CI1030" i="15"/>
  <c r="CG1030" i="15"/>
  <c r="CH1030" i="15" s="1"/>
  <c r="CF1030" i="15"/>
  <c r="CD1030" i="15"/>
  <c r="CC1030" i="15"/>
  <c r="CB1030" i="15"/>
  <c r="CA1030" i="15"/>
  <c r="CM1029" i="15"/>
  <c r="CO1029" i="15" s="1"/>
  <c r="CL1029" i="15"/>
  <c r="CN1029" i="15" s="1"/>
  <c r="CJ1029" i="15"/>
  <c r="CI1029" i="15"/>
  <c r="CG1029" i="15"/>
  <c r="CH1029" i="15" s="1"/>
  <c r="CF1029" i="15"/>
  <c r="CD1029" i="15"/>
  <c r="CC1029" i="15"/>
  <c r="CB1029" i="15"/>
  <c r="CA1029" i="15"/>
  <c r="CM1028" i="15"/>
  <c r="CO1028" i="15" s="1"/>
  <c r="CL1028" i="15"/>
  <c r="CN1028" i="15" s="1"/>
  <c r="CI1028" i="15"/>
  <c r="CJ1028" i="15" s="1"/>
  <c r="CG1028" i="15"/>
  <c r="CH1028" i="15" s="1"/>
  <c r="CF1028" i="15"/>
  <c r="CD1028" i="15"/>
  <c r="CC1028" i="15"/>
  <c r="CB1028" i="15"/>
  <c r="CA1028" i="15"/>
  <c r="CN1027" i="15"/>
  <c r="CM1027" i="15"/>
  <c r="CO1027" i="15" s="1"/>
  <c r="CL1027" i="15"/>
  <c r="CI1027" i="15"/>
  <c r="CJ1027" i="15" s="1"/>
  <c r="CG1027" i="15"/>
  <c r="CH1027" i="15" s="1"/>
  <c r="CF1027" i="15"/>
  <c r="CD1027" i="15"/>
  <c r="CC1027" i="15"/>
  <c r="CB1027" i="15"/>
  <c r="CA1027" i="15"/>
  <c r="CM1026" i="15"/>
  <c r="CO1026" i="15" s="1"/>
  <c r="CL1026" i="15"/>
  <c r="CN1026" i="15" s="1"/>
  <c r="CI1026" i="15"/>
  <c r="CJ1026" i="15" s="1"/>
  <c r="CG1026" i="15"/>
  <c r="CH1026" i="15" s="1"/>
  <c r="CF1026" i="15"/>
  <c r="CD1026" i="15"/>
  <c r="CC1026" i="15"/>
  <c r="CB1026" i="15"/>
  <c r="CA1026" i="15"/>
  <c r="CO1025" i="15"/>
  <c r="CM1025" i="15"/>
  <c r="CL1025" i="15"/>
  <c r="CN1025" i="15" s="1"/>
  <c r="CI1025" i="15"/>
  <c r="CJ1025" i="15" s="1"/>
  <c r="CG1025" i="15"/>
  <c r="CH1025" i="15" s="1"/>
  <c r="CF1025" i="15"/>
  <c r="CD1025" i="15"/>
  <c r="CC1025" i="15"/>
  <c r="CB1025" i="15"/>
  <c r="CA1025" i="15"/>
  <c r="CM1024" i="15"/>
  <c r="CO1024" i="15" s="1"/>
  <c r="CL1024" i="15"/>
  <c r="CN1024" i="15" s="1"/>
  <c r="CI1024" i="15"/>
  <c r="CJ1024" i="15" s="1"/>
  <c r="CH1024" i="15"/>
  <c r="CG1024" i="15"/>
  <c r="CF1024" i="15"/>
  <c r="CD1024" i="15"/>
  <c r="CC1024" i="15"/>
  <c r="CB1024" i="15"/>
  <c r="CA1024" i="15"/>
  <c r="CM1023" i="15"/>
  <c r="CO1023" i="15" s="1"/>
  <c r="CL1023" i="15"/>
  <c r="CN1023" i="15" s="1"/>
  <c r="CI1023" i="15"/>
  <c r="CJ1023" i="15" s="1"/>
  <c r="CH1023" i="15"/>
  <c r="CG1023" i="15"/>
  <c r="CF1023" i="15"/>
  <c r="CD1023" i="15"/>
  <c r="CC1023" i="15"/>
  <c r="CB1023" i="15"/>
  <c r="CA1023" i="15"/>
  <c r="CO1022" i="15"/>
  <c r="CN1022" i="15"/>
  <c r="CM1022" i="15"/>
  <c r="CL1022" i="15"/>
  <c r="CJ1022" i="15"/>
  <c r="CI1022" i="15"/>
  <c r="CG1022" i="15"/>
  <c r="CH1022" i="15" s="1"/>
  <c r="CF1022" i="15"/>
  <c r="CD1022" i="15"/>
  <c r="CC1022" i="15"/>
  <c r="CB1022" i="15"/>
  <c r="CA1022" i="15"/>
  <c r="CM1021" i="15"/>
  <c r="CO1021" i="15" s="1"/>
  <c r="CL1021" i="15"/>
  <c r="CN1021" i="15" s="1"/>
  <c r="CJ1021" i="15"/>
  <c r="CI1021" i="15"/>
  <c r="CG1021" i="15"/>
  <c r="CH1021" i="15" s="1"/>
  <c r="CF1021" i="15"/>
  <c r="CD1021" i="15"/>
  <c r="CC1021" i="15"/>
  <c r="CB1021" i="15"/>
  <c r="CA1021" i="15"/>
  <c r="CM1020" i="15"/>
  <c r="CO1020" i="15" s="1"/>
  <c r="CL1020" i="15"/>
  <c r="CN1020" i="15" s="1"/>
  <c r="CI1020" i="15"/>
  <c r="CJ1020" i="15" s="1"/>
  <c r="CH1020" i="15"/>
  <c r="CG1020" i="15"/>
  <c r="CF1020" i="15"/>
  <c r="CD1020" i="15"/>
  <c r="CC1020" i="15"/>
  <c r="CB1020" i="15"/>
  <c r="CA1020" i="15"/>
  <c r="CN1019" i="15"/>
  <c r="CM1019" i="15"/>
  <c r="CO1019" i="15" s="1"/>
  <c r="CL1019" i="15"/>
  <c r="CI1019" i="15"/>
  <c r="CJ1019" i="15" s="1"/>
  <c r="CG1019" i="15"/>
  <c r="CH1019" i="15" s="1"/>
  <c r="CF1019" i="15"/>
  <c r="CD1019" i="15"/>
  <c r="CC1019" i="15"/>
  <c r="CB1019" i="15"/>
  <c r="CA1019" i="15"/>
  <c r="CM1018" i="15"/>
  <c r="CO1018" i="15" s="1"/>
  <c r="CL1018" i="15"/>
  <c r="CN1018" i="15" s="1"/>
  <c r="CI1018" i="15"/>
  <c r="CJ1018" i="15" s="1"/>
  <c r="CG1018" i="15"/>
  <c r="CH1018" i="15" s="1"/>
  <c r="CF1018" i="15"/>
  <c r="CD1018" i="15"/>
  <c r="CC1018" i="15"/>
  <c r="CB1018" i="15"/>
  <c r="CA1018" i="15"/>
  <c r="CO1017" i="15"/>
  <c r="CM1017" i="15"/>
  <c r="CL1017" i="15"/>
  <c r="CN1017" i="15" s="1"/>
  <c r="CI1017" i="15"/>
  <c r="CJ1017" i="15" s="1"/>
  <c r="CG1017" i="15"/>
  <c r="CH1017" i="15" s="1"/>
  <c r="CF1017" i="15"/>
  <c r="CD1017" i="15"/>
  <c r="CC1017" i="15"/>
  <c r="CB1017" i="15"/>
  <c r="CA1017" i="15"/>
  <c r="CM1016" i="15"/>
  <c r="CO1016" i="15" s="1"/>
  <c r="CL1016" i="15"/>
  <c r="CN1016" i="15" s="1"/>
  <c r="CI1016" i="15"/>
  <c r="CJ1016" i="15" s="1"/>
  <c r="CH1016" i="15"/>
  <c r="CG1016" i="15"/>
  <c r="CF1016" i="15"/>
  <c r="CD1016" i="15"/>
  <c r="CC1016" i="15"/>
  <c r="CB1016" i="15"/>
  <c r="CA1016" i="15"/>
  <c r="CM1015" i="15"/>
  <c r="CO1015" i="15" s="1"/>
  <c r="CL1015" i="15"/>
  <c r="CN1015" i="15" s="1"/>
  <c r="CI1015" i="15"/>
  <c r="CJ1015" i="15" s="1"/>
  <c r="CH1015" i="15"/>
  <c r="CG1015" i="15"/>
  <c r="CF1015" i="15"/>
  <c r="CD1015" i="15"/>
  <c r="CC1015" i="15"/>
  <c r="CB1015" i="15"/>
  <c r="CA1015" i="15"/>
  <c r="CO1014" i="15"/>
  <c r="CN1014" i="15"/>
  <c r="CM1014" i="15"/>
  <c r="CL1014" i="15"/>
  <c r="CJ1014" i="15"/>
  <c r="CI1014" i="15"/>
  <c r="CG1014" i="15"/>
  <c r="CH1014" i="15" s="1"/>
  <c r="CF1014" i="15"/>
  <c r="CD1014" i="15"/>
  <c r="CC1014" i="15"/>
  <c r="CB1014" i="15"/>
  <c r="CA1014" i="15"/>
  <c r="CM1013" i="15"/>
  <c r="CO1013" i="15" s="1"/>
  <c r="CL1013" i="15"/>
  <c r="CN1013" i="15" s="1"/>
  <c r="CJ1013" i="15"/>
  <c r="CI1013" i="15"/>
  <c r="CG1013" i="15"/>
  <c r="CH1013" i="15" s="1"/>
  <c r="CF1013" i="15"/>
  <c r="CD1013" i="15"/>
  <c r="CC1013" i="15"/>
  <c r="CB1013" i="15"/>
  <c r="CA1013" i="15"/>
  <c r="CM1012" i="15"/>
  <c r="CO1012" i="15" s="1"/>
  <c r="CL1012" i="15"/>
  <c r="CN1012" i="15" s="1"/>
  <c r="CI1012" i="15"/>
  <c r="CJ1012" i="15" s="1"/>
  <c r="CG1012" i="15"/>
  <c r="CH1012" i="15" s="1"/>
  <c r="CF1012" i="15"/>
  <c r="CD1012" i="15"/>
  <c r="CC1012" i="15"/>
  <c r="CB1012" i="15"/>
  <c r="CA1012" i="15"/>
  <c r="CN1011" i="15"/>
  <c r="CM1011" i="15"/>
  <c r="CO1011" i="15" s="1"/>
  <c r="CL1011" i="15"/>
  <c r="CI1011" i="15"/>
  <c r="CJ1011" i="15" s="1"/>
  <c r="CG1011" i="15"/>
  <c r="CH1011" i="15" s="1"/>
  <c r="CF1011" i="15"/>
  <c r="CD1011" i="15"/>
  <c r="CC1011" i="15"/>
  <c r="CB1011" i="15"/>
  <c r="CA1011" i="15"/>
  <c r="CM1010" i="15"/>
  <c r="CO1010" i="15" s="1"/>
  <c r="CL1010" i="15"/>
  <c r="CN1010" i="15" s="1"/>
  <c r="CJ1010" i="15"/>
  <c r="CI1010" i="15"/>
  <c r="CG1010" i="15"/>
  <c r="CH1010" i="15" s="1"/>
  <c r="CF1010" i="15"/>
  <c r="CD1010" i="15"/>
  <c r="CC1010" i="15"/>
  <c r="CB1010" i="15"/>
  <c r="CA1010" i="15"/>
  <c r="CO1009" i="15"/>
  <c r="CM1009" i="15"/>
  <c r="CL1009" i="15"/>
  <c r="CN1009" i="15" s="1"/>
  <c r="CI1009" i="15"/>
  <c r="CJ1009" i="15" s="1"/>
  <c r="CG1009" i="15"/>
  <c r="CH1009" i="15" s="1"/>
  <c r="CF1009" i="15"/>
  <c r="CD1009" i="15"/>
  <c r="CC1009" i="15"/>
  <c r="CB1009" i="15"/>
  <c r="CA1009" i="15"/>
  <c r="CM1008" i="15"/>
  <c r="CO1008" i="15" s="1"/>
  <c r="CL1008" i="15"/>
  <c r="CN1008" i="15" s="1"/>
  <c r="CI1008" i="15"/>
  <c r="CJ1008" i="15" s="1"/>
  <c r="CH1008" i="15"/>
  <c r="CG1008" i="15"/>
  <c r="CF1008" i="15"/>
  <c r="CD1008" i="15"/>
  <c r="CC1008" i="15"/>
  <c r="CB1008" i="15"/>
  <c r="CA1008" i="15"/>
  <c r="CM1007" i="15"/>
  <c r="CO1007" i="15" s="1"/>
  <c r="CL1007" i="15"/>
  <c r="CN1007" i="15" s="1"/>
  <c r="CI1007" i="15"/>
  <c r="CJ1007" i="15" s="1"/>
  <c r="CH1007" i="15"/>
  <c r="CG1007" i="15"/>
  <c r="CF1007" i="15"/>
  <c r="CD1007" i="15"/>
  <c r="CC1007" i="15"/>
  <c r="CB1007" i="15"/>
  <c r="CA1007" i="15"/>
  <c r="CO1006" i="15"/>
  <c r="CN1006" i="15"/>
  <c r="CM1006" i="15"/>
  <c r="CL1006" i="15"/>
  <c r="CJ1006" i="15"/>
  <c r="CI1006" i="15"/>
  <c r="CG1006" i="15"/>
  <c r="CH1006" i="15" s="1"/>
  <c r="CF1006" i="15"/>
  <c r="CD1006" i="15"/>
  <c r="CC1006" i="15"/>
  <c r="CB1006" i="15"/>
  <c r="CA1006" i="15"/>
  <c r="CM1005" i="15"/>
  <c r="CO1005" i="15" s="1"/>
  <c r="CL1005" i="15"/>
  <c r="CN1005" i="15" s="1"/>
  <c r="CJ1005" i="15"/>
  <c r="CI1005" i="15"/>
  <c r="CG1005" i="15"/>
  <c r="CH1005" i="15" s="1"/>
  <c r="CF1005" i="15"/>
  <c r="CD1005" i="15"/>
  <c r="CC1005" i="15"/>
  <c r="CB1005" i="15"/>
  <c r="CA1005" i="15"/>
  <c r="CM1004" i="15"/>
  <c r="CO1004" i="15" s="1"/>
  <c r="CL1004" i="15"/>
  <c r="CN1004" i="15" s="1"/>
  <c r="CI1004" i="15"/>
  <c r="CJ1004" i="15" s="1"/>
  <c r="CG1004" i="15"/>
  <c r="CH1004" i="15" s="1"/>
  <c r="CF1004" i="15"/>
  <c r="CD1004" i="15"/>
  <c r="CC1004" i="15"/>
  <c r="CB1004" i="15"/>
  <c r="CA1004" i="15"/>
  <c r="CN1003" i="15"/>
  <c r="CM1003" i="15"/>
  <c r="CO1003" i="15" s="1"/>
  <c r="CL1003" i="15"/>
  <c r="CI1003" i="15"/>
  <c r="CJ1003" i="15" s="1"/>
  <c r="CG1003" i="15"/>
  <c r="CH1003" i="15" s="1"/>
  <c r="CF1003" i="15"/>
  <c r="CD1003" i="15"/>
  <c r="CC1003" i="15"/>
  <c r="CB1003" i="15"/>
  <c r="CA1003" i="15"/>
  <c r="CM1002" i="15"/>
  <c r="CO1002" i="15" s="1"/>
  <c r="CL1002" i="15"/>
  <c r="CN1002" i="15" s="1"/>
  <c r="CI1002" i="15"/>
  <c r="CJ1002" i="15" s="1"/>
  <c r="CG1002" i="15"/>
  <c r="CH1002" i="15" s="1"/>
  <c r="CF1002" i="15"/>
  <c r="CD1002" i="15"/>
  <c r="CC1002" i="15"/>
  <c r="CB1002" i="15"/>
  <c r="CA1002" i="15"/>
  <c r="CO1001" i="15"/>
  <c r="CM1001" i="15"/>
  <c r="CL1001" i="15"/>
  <c r="CN1001" i="15" s="1"/>
  <c r="CI1001" i="15"/>
  <c r="CJ1001" i="15" s="1"/>
  <c r="CG1001" i="15"/>
  <c r="CH1001" i="15" s="1"/>
  <c r="CF1001" i="15"/>
  <c r="CD1001" i="15"/>
  <c r="CC1001" i="15"/>
  <c r="CB1001" i="15"/>
  <c r="CA1001" i="15"/>
  <c r="CM1000" i="15"/>
  <c r="CO1000" i="15" s="1"/>
  <c r="CL1000" i="15"/>
  <c r="CN1000" i="15" s="1"/>
  <c r="CI1000" i="15"/>
  <c r="CJ1000" i="15" s="1"/>
  <c r="CH1000" i="15"/>
  <c r="CG1000" i="15"/>
  <c r="CF1000" i="15"/>
  <c r="CD1000" i="15"/>
  <c r="CC1000" i="15"/>
  <c r="CB1000" i="15"/>
  <c r="CA1000" i="15"/>
  <c r="CM999" i="15"/>
  <c r="CO999" i="15" s="1"/>
  <c r="CL999" i="15"/>
  <c r="CN999" i="15" s="1"/>
  <c r="CI999" i="15"/>
  <c r="CJ999" i="15" s="1"/>
  <c r="CH999" i="15"/>
  <c r="CG999" i="15"/>
  <c r="CF999" i="15"/>
  <c r="CD999" i="15"/>
  <c r="CC999" i="15"/>
  <c r="CB999" i="15"/>
  <c r="CA999" i="15"/>
  <c r="CO998" i="15"/>
  <c r="CN998" i="15"/>
  <c r="CM998" i="15"/>
  <c r="CL998" i="15"/>
  <c r="CJ998" i="15"/>
  <c r="CI998" i="15"/>
  <c r="CG998" i="15"/>
  <c r="CH998" i="15" s="1"/>
  <c r="CF998" i="15"/>
  <c r="CD998" i="15"/>
  <c r="CC998" i="15"/>
  <c r="CB998" i="15"/>
  <c r="CA998" i="15"/>
  <c r="CM997" i="15"/>
  <c r="CO997" i="15" s="1"/>
  <c r="CL997" i="15"/>
  <c r="CN997" i="15" s="1"/>
  <c r="CJ997" i="15"/>
  <c r="CI997" i="15"/>
  <c r="CG997" i="15"/>
  <c r="CH997" i="15" s="1"/>
  <c r="CF997" i="15"/>
  <c r="CD997" i="15"/>
  <c r="CC997" i="15"/>
  <c r="CB997" i="15"/>
  <c r="CA997" i="15"/>
  <c r="CM996" i="15"/>
  <c r="CO996" i="15" s="1"/>
  <c r="CL996" i="15"/>
  <c r="CN996" i="15" s="1"/>
  <c r="CI996" i="15"/>
  <c r="CJ996" i="15" s="1"/>
  <c r="CG996" i="15"/>
  <c r="CH996" i="15" s="1"/>
  <c r="CF996" i="15"/>
  <c r="CD996" i="15"/>
  <c r="CC996" i="15"/>
  <c r="CB996" i="15"/>
  <c r="CA996" i="15"/>
  <c r="CO995" i="15"/>
  <c r="CN995" i="15"/>
  <c r="CM995" i="15"/>
  <c r="CL995" i="15"/>
  <c r="CI995" i="15"/>
  <c r="CJ995" i="15" s="1"/>
  <c r="CG995" i="15"/>
  <c r="CH995" i="15" s="1"/>
  <c r="CF995" i="15"/>
  <c r="CD995" i="15"/>
  <c r="CC995" i="15"/>
  <c r="CB995" i="15"/>
  <c r="CA995" i="15"/>
  <c r="CM994" i="15"/>
  <c r="CO994" i="15" s="1"/>
  <c r="CL994" i="15"/>
  <c r="CN994" i="15" s="1"/>
  <c r="CI994" i="15"/>
  <c r="CJ994" i="15" s="1"/>
  <c r="CG994" i="15"/>
  <c r="CH994" i="15" s="1"/>
  <c r="CF994" i="15"/>
  <c r="CD994" i="15"/>
  <c r="CC994" i="15"/>
  <c r="CB994" i="15"/>
  <c r="CA994" i="15"/>
  <c r="CO993" i="15"/>
  <c r="CM993" i="15"/>
  <c r="CL993" i="15"/>
  <c r="CN993" i="15" s="1"/>
  <c r="CI993" i="15"/>
  <c r="CJ993" i="15" s="1"/>
  <c r="CG993" i="15"/>
  <c r="CH993" i="15" s="1"/>
  <c r="CF993" i="15"/>
  <c r="CD993" i="15"/>
  <c r="CC993" i="15"/>
  <c r="CB993" i="15"/>
  <c r="CA993" i="15"/>
  <c r="CN992" i="15"/>
  <c r="CM992" i="15"/>
  <c r="CO992" i="15" s="1"/>
  <c r="CL992" i="15"/>
  <c r="CI992" i="15"/>
  <c r="CJ992" i="15" s="1"/>
  <c r="CH992" i="15"/>
  <c r="CG992" i="15"/>
  <c r="CF992" i="15"/>
  <c r="CD992" i="15"/>
  <c r="CC992" i="15"/>
  <c r="CB992" i="15"/>
  <c r="CA992" i="15"/>
  <c r="CM991" i="15"/>
  <c r="CO991" i="15" s="1"/>
  <c r="CL991" i="15"/>
  <c r="CN991" i="15" s="1"/>
  <c r="CI991" i="15"/>
  <c r="CJ991" i="15" s="1"/>
  <c r="CH991" i="15"/>
  <c r="CG991" i="15"/>
  <c r="CF991" i="15"/>
  <c r="CD991" i="15"/>
  <c r="CC991" i="15"/>
  <c r="CB991" i="15"/>
  <c r="CA991" i="15"/>
  <c r="CO990" i="15"/>
  <c r="CN990" i="15"/>
  <c r="CM990" i="15"/>
  <c r="CL990" i="15"/>
  <c r="CJ990" i="15"/>
  <c r="CI990" i="15"/>
  <c r="CG990" i="15"/>
  <c r="CH990" i="15" s="1"/>
  <c r="CF990" i="15"/>
  <c r="CD990" i="15"/>
  <c r="CC990" i="15"/>
  <c r="CB990" i="15"/>
  <c r="CA990" i="15"/>
  <c r="CM989" i="15"/>
  <c r="CO989" i="15" s="1"/>
  <c r="CL989" i="15"/>
  <c r="CN989" i="15" s="1"/>
  <c r="CJ989" i="15"/>
  <c r="CI989" i="15"/>
  <c r="CG989" i="15"/>
  <c r="CH989" i="15" s="1"/>
  <c r="CF989" i="15"/>
  <c r="CD989" i="15"/>
  <c r="CC989" i="15"/>
  <c r="CB989" i="15"/>
  <c r="CA989" i="15"/>
  <c r="CM988" i="15"/>
  <c r="CO988" i="15" s="1"/>
  <c r="CL988" i="15"/>
  <c r="CN988" i="15" s="1"/>
  <c r="CI988" i="15"/>
  <c r="CJ988" i="15" s="1"/>
  <c r="CG988" i="15"/>
  <c r="CH988" i="15" s="1"/>
  <c r="CF988" i="15"/>
  <c r="CD988" i="15"/>
  <c r="CC988" i="15"/>
  <c r="CB988" i="15"/>
  <c r="CA988" i="15"/>
  <c r="CN987" i="15"/>
  <c r="CM987" i="15"/>
  <c r="CO987" i="15" s="1"/>
  <c r="CL987" i="15"/>
  <c r="CI987" i="15"/>
  <c r="CJ987" i="15" s="1"/>
  <c r="CG987" i="15"/>
  <c r="CH987" i="15" s="1"/>
  <c r="CF987" i="15"/>
  <c r="CD987" i="15"/>
  <c r="CC987" i="15"/>
  <c r="CB987" i="15"/>
  <c r="CA987" i="15"/>
  <c r="CM986" i="15"/>
  <c r="CO986" i="15" s="1"/>
  <c r="CL986" i="15"/>
  <c r="CN986" i="15" s="1"/>
  <c r="CJ986" i="15"/>
  <c r="CI986" i="15"/>
  <c r="CG986" i="15"/>
  <c r="CH986" i="15" s="1"/>
  <c r="CF986" i="15"/>
  <c r="CD986" i="15"/>
  <c r="CC986" i="15"/>
  <c r="CB986" i="15"/>
  <c r="CA986" i="15"/>
  <c r="CO985" i="15"/>
  <c r="CM985" i="15"/>
  <c r="CL985" i="15"/>
  <c r="CN985" i="15" s="1"/>
  <c r="CI985" i="15"/>
  <c r="CJ985" i="15" s="1"/>
  <c r="CG985" i="15"/>
  <c r="CH985" i="15" s="1"/>
  <c r="CF985" i="15"/>
  <c r="CD985" i="15"/>
  <c r="CC985" i="15"/>
  <c r="CB985" i="15"/>
  <c r="CA985" i="15"/>
  <c r="CM984" i="15"/>
  <c r="CO984" i="15" s="1"/>
  <c r="CL984" i="15"/>
  <c r="CN984" i="15" s="1"/>
  <c r="CI984" i="15"/>
  <c r="CJ984" i="15" s="1"/>
  <c r="CH984" i="15"/>
  <c r="CG984" i="15"/>
  <c r="CF984" i="15"/>
  <c r="CD984" i="15"/>
  <c r="CC984" i="15"/>
  <c r="CB984" i="15"/>
  <c r="CA984" i="15"/>
  <c r="CM983" i="15"/>
  <c r="CO983" i="15" s="1"/>
  <c r="CL983" i="15"/>
  <c r="CN983" i="15" s="1"/>
  <c r="CJ983" i="15"/>
  <c r="CI983" i="15"/>
  <c r="CH983" i="15"/>
  <c r="CG983" i="15"/>
  <c r="CF983" i="15"/>
  <c r="CD983" i="15"/>
  <c r="CC983" i="15"/>
  <c r="CB983" i="15"/>
  <c r="CA983" i="15"/>
  <c r="CO982" i="15"/>
  <c r="CN982" i="15"/>
  <c r="CM982" i="15"/>
  <c r="CL982" i="15"/>
  <c r="CJ982" i="15"/>
  <c r="CI982" i="15"/>
  <c r="CG982" i="15"/>
  <c r="CH982" i="15" s="1"/>
  <c r="CF982" i="15"/>
  <c r="CD982" i="15"/>
  <c r="CC982" i="15"/>
  <c r="CB982" i="15"/>
  <c r="CA982" i="15"/>
  <c r="CM981" i="15"/>
  <c r="CO981" i="15" s="1"/>
  <c r="CL981" i="15"/>
  <c r="CN981" i="15" s="1"/>
  <c r="CJ981" i="15"/>
  <c r="CI981" i="15"/>
  <c r="CG981" i="15"/>
  <c r="CH981" i="15" s="1"/>
  <c r="CF981" i="15"/>
  <c r="CD981" i="15"/>
  <c r="CC981" i="15"/>
  <c r="CB981" i="15"/>
  <c r="CA981" i="15"/>
  <c r="CM980" i="15"/>
  <c r="CO980" i="15" s="1"/>
  <c r="CL980" i="15"/>
  <c r="CN980" i="15" s="1"/>
  <c r="CI980" i="15"/>
  <c r="CJ980" i="15" s="1"/>
  <c r="CG980" i="15"/>
  <c r="CH980" i="15" s="1"/>
  <c r="CF980" i="15"/>
  <c r="CD980" i="15"/>
  <c r="CC980" i="15"/>
  <c r="CB980" i="15"/>
  <c r="CA980" i="15"/>
  <c r="CO979" i="15"/>
  <c r="CN979" i="15"/>
  <c r="CM979" i="15"/>
  <c r="CL979" i="15"/>
  <c r="CI979" i="15"/>
  <c r="CJ979" i="15" s="1"/>
  <c r="CG979" i="15"/>
  <c r="CH979" i="15" s="1"/>
  <c r="CF979" i="15"/>
  <c r="CD979" i="15"/>
  <c r="CC979" i="15"/>
  <c r="CB979" i="15"/>
  <c r="CA979" i="15"/>
  <c r="CM978" i="15"/>
  <c r="CO978" i="15" s="1"/>
  <c r="CL978" i="15"/>
  <c r="CN978" i="15" s="1"/>
  <c r="CI978" i="15"/>
  <c r="CJ978" i="15" s="1"/>
  <c r="CG978" i="15"/>
  <c r="CH978" i="15" s="1"/>
  <c r="CF978" i="15"/>
  <c r="CD978" i="15"/>
  <c r="CC978" i="15"/>
  <c r="CB978" i="15"/>
  <c r="CA978" i="15"/>
  <c r="CO977" i="15"/>
  <c r="CM977" i="15"/>
  <c r="CL977" i="15"/>
  <c r="CN977" i="15" s="1"/>
  <c r="CI977" i="15"/>
  <c r="CJ977" i="15" s="1"/>
  <c r="CG977" i="15"/>
  <c r="CH977" i="15" s="1"/>
  <c r="CF977" i="15"/>
  <c r="CD977" i="15"/>
  <c r="CC977" i="15"/>
  <c r="CB977" i="15"/>
  <c r="CA977" i="15"/>
  <c r="CM976" i="15"/>
  <c r="CO976" i="15" s="1"/>
  <c r="CL976" i="15"/>
  <c r="CN976" i="15" s="1"/>
  <c r="CI976" i="15"/>
  <c r="CJ976" i="15" s="1"/>
  <c r="CH976" i="15"/>
  <c r="CG976" i="15"/>
  <c r="CF976" i="15"/>
  <c r="CD976" i="15"/>
  <c r="CC976" i="15"/>
  <c r="CB976" i="15"/>
  <c r="CA976" i="15"/>
  <c r="CM975" i="15"/>
  <c r="CO975" i="15" s="1"/>
  <c r="CL975" i="15"/>
  <c r="CN975" i="15" s="1"/>
  <c r="CI975" i="15"/>
  <c r="CJ975" i="15" s="1"/>
  <c r="CH975" i="15"/>
  <c r="CG975" i="15"/>
  <c r="CF975" i="15"/>
  <c r="CD975" i="15"/>
  <c r="CC975" i="15"/>
  <c r="CB975" i="15"/>
  <c r="CA975" i="15"/>
  <c r="CO974" i="15"/>
  <c r="CN974" i="15"/>
  <c r="CM974" i="15"/>
  <c r="CL974" i="15"/>
  <c r="CJ974" i="15"/>
  <c r="CI974" i="15"/>
  <c r="CG974" i="15"/>
  <c r="CH974" i="15" s="1"/>
  <c r="CF974" i="15"/>
  <c r="CD974" i="15"/>
  <c r="CC974" i="15"/>
  <c r="CB974" i="15"/>
  <c r="CA974" i="15"/>
  <c r="CM973" i="15"/>
  <c r="CO973" i="15" s="1"/>
  <c r="CL973" i="15"/>
  <c r="CN973" i="15" s="1"/>
  <c r="CJ973" i="15"/>
  <c r="CI973" i="15"/>
  <c r="CG973" i="15"/>
  <c r="CH973" i="15" s="1"/>
  <c r="CF973" i="15"/>
  <c r="CD973" i="15"/>
  <c r="CC973" i="15"/>
  <c r="CB973" i="15"/>
  <c r="CA973" i="15"/>
  <c r="CM972" i="15"/>
  <c r="CO972" i="15" s="1"/>
  <c r="CL972" i="15"/>
  <c r="CN972" i="15" s="1"/>
  <c r="CI972" i="15"/>
  <c r="CJ972" i="15" s="1"/>
  <c r="CH972" i="15"/>
  <c r="CG972" i="15"/>
  <c r="CF972" i="15"/>
  <c r="CD972" i="15"/>
  <c r="CC972" i="15"/>
  <c r="CB972" i="15"/>
  <c r="CA972" i="15"/>
  <c r="CN971" i="15"/>
  <c r="CM971" i="15"/>
  <c r="CO971" i="15" s="1"/>
  <c r="CL971" i="15"/>
  <c r="CI971" i="15"/>
  <c r="CJ971" i="15" s="1"/>
  <c r="CG971" i="15"/>
  <c r="CH971" i="15" s="1"/>
  <c r="CF971" i="15"/>
  <c r="CD971" i="15"/>
  <c r="CC971" i="15"/>
  <c r="CB971" i="15"/>
  <c r="CA971" i="15"/>
  <c r="CM970" i="15"/>
  <c r="CO970" i="15" s="1"/>
  <c r="CL970" i="15"/>
  <c r="CN970" i="15" s="1"/>
  <c r="CI970" i="15"/>
  <c r="CJ970" i="15" s="1"/>
  <c r="CG970" i="15"/>
  <c r="CH970" i="15" s="1"/>
  <c r="CF970" i="15"/>
  <c r="CD970" i="15"/>
  <c r="CC970" i="15"/>
  <c r="CB970" i="15"/>
  <c r="CA970" i="15"/>
  <c r="CO969" i="15"/>
  <c r="CM969" i="15"/>
  <c r="CL969" i="15"/>
  <c r="CN969" i="15" s="1"/>
  <c r="CI969" i="15"/>
  <c r="CJ969" i="15" s="1"/>
  <c r="CH969" i="15"/>
  <c r="CG969" i="15"/>
  <c r="CF969" i="15"/>
  <c r="CD969" i="15"/>
  <c r="CC969" i="15"/>
  <c r="CB969" i="15"/>
  <c r="CA969" i="15"/>
  <c r="CM968" i="15"/>
  <c r="CO968" i="15" s="1"/>
  <c r="CL968" i="15"/>
  <c r="CN968" i="15" s="1"/>
  <c r="CI968" i="15"/>
  <c r="CJ968" i="15" s="1"/>
  <c r="CH968" i="15"/>
  <c r="CG968" i="15"/>
  <c r="CF968" i="15"/>
  <c r="CD968" i="15"/>
  <c r="CC968" i="15"/>
  <c r="CB968" i="15"/>
  <c r="CA968" i="15"/>
  <c r="CM967" i="15"/>
  <c r="CO967" i="15" s="1"/>
  <c r="CL967" i="15"/>
  <c r="CN967" i="15" s="1"/>
  <c r="CI967" i="15"/>
  <c r="CJ967" i="15" s="1"/>
  <c r="CH967" i="15"/>
  <c r="CG967" i="15"/>
  <c r="CF967" i="15"/>
  <c r="CD967" i="15"/>
  <c r="CC967" i="15"/>
  <c r="CB967" i="15"/>
  <c r="CA967" i="15"/>
  <c r="CO966" i="15"/>
  <c r="CN966" i="15"/>
  <c r="CM966" i="15"/>
  <c r="CL966" i="15"/>
  <c r="CJ966" i="15"/>
  <c r="CI966" i="15"/>
  <c r="CG966" i="15"/>
  <c r="CH966" i="15" s="1"/>
  <c r="CF966" i="15"/>
  <c r="CD966" i="15"/>
  <c r="CC966" i="15"/>
  <c r="CB966" i="15"/>
  <c r="CA966" i="15"/>
  <c r="CM965" i="15"/>
  <c r="CO965" i="15" s="1"/>
  <c r="CL965" i="15"/>
  <c r="CN965" i="15" s="1"/>
  <c r="CJ965" i="15"/>
  <c r="CI965" i="15"/>
  <c r="CG965" i="15"/>
  <c r="CH965" i="15" s="1"/>
  <c r="CF965" i="15"/>
  <c r="CD965" i="15"/>
  <c r="CC965" i="15"/>
  <c r="CB965" i="15"/>
  <c r="CA965" i="15"/>
  <c r="CM964" i="15"/>
  <c r="CO964" i="15" s="1"/>
  <c r="CL964" i="15"/>
  <c r="CN964" i="15" s="1"/>
  <c r="CI964" i="15"/>
  <c r="CJ964" i="15" s="1"/>
  <c r="CG964" i="15"/>
  <c r="CH964" i="15" s="1"/>
  <c r="CF964" i="15"/>
  <c r="CD964" i="15"/>
  <c r="CC964" i="15"/>
  <c r="CB964" i="15"/>
  <c r="CA964" i="15"/>
  <c r="CO963" i="15"/>
  <c r="CN963" i="15"/>
  <c r="CM963" i="15"/>
  <c r="CL963" i="15"/>
  <c r="CI963" i="15"/>
  <c r="CJ963" i="15" s="1"/>
  <c r="CG963" i="15"/>
  <c r="CH963" i="15" s="1"/>
  <c r="CF963" i="15"/>
  <c r="CD963" i="15"/>
  <c r="CC963" i="15"/>
  <c r="CB963" i="15"/>
  <c r="CA963" i="15"/>
  <c r="CM962" i="15"/>
  <c r="CO962" i="15" s="1"/>
  <c r="CL962" i="15"/>
  <c r="CN962" i="15" s="1"/>
  <c r="CI962" i="15"/>
  <c r="CJ962" i="15" s="1"/>
  <c r="CG962" i="15"/>
  <c r="CH962" i="15" s="1"/>
  <c r="CF962" i="15"/>
  <c r="CD962" i="15"/>
  <c r="CC962" i="15"/>
  <c r="CB962" i="15"/>
  <c r="CA962" i="15"/>
  <c r="CO961" i="15"/>
  <c r="CM961" i="15"/>
  <c r="CL961" i="15"/>
  <c r="CN961" i="15" s="1"/>
  <c r="CI961" i="15"/>
  <c r="CJ961" i="15" s="1"/>
  <c r="CG961" i="15"/>
  <c r="CH961" i="15" s="1"/>
  <c r="CF961" i="15"/>
  <c r="CD961" i="15"/>
  <c r="CC961" i="15"/>
  <c r="CB961" i="15"/>
  <c r="CA961" i="15"/>
  <c r="CN960" i="15"/>
  <c r="CM960" i="15"/>
  <c r="CO960" i="15" s="1"/>
  <c r="CL960" i="15"/>
  <c r="CI960" i="15"/>
  <c r="CJ960" i="15" s="1"/>
  <c r="CH960" i="15"/>
  <c r="CG960" i="15"/>
  <c r="CF960" i="15"/>
  <c r="CD960" i="15"/>
  <c r="CC960" i="15"/>
  <c r="CB960" i="15"/>
  <c r="CA960" i="15"/>
  <c r="CM959" i="15"/>
  <c r="CO959" i="15" s="1"/>
  <c r="CL959" i="15"/>
  <c r="CN959" i="15" s="1"/>
  <c r="CI959" i="15"/>
  <c r="CJ959" i="15" s="1"/>
  <c r="CH959" i="15"/>
  <c r="CG959" i="15"/>
  <c r="CF959" i="15"/>
  <c r="CD959" i="15"/>
  <c r="CC959" i="15"/>
  <c r="CB959" i="15"/>
  <c r="CA959" i="15"/>
  <c r="CO958" i="15"/>
  <c r="CN958" i="15"/>
  <c r="CM958" i="15"/>
  <c r="CL958" i="15"/>
  <c r="CJ958" i="15"/>
  <c r="CI958" i="15"/>
  <c r="CG958" i="15"/>
  <c r="CH958" i="15" s="1"/>
  <c r="CF958" i="15"/>
  <c r="CD958" i="15"/>
  <c r="CC958" i="15"/>
  <c r="CB958" i="15"/>
  <c r="CA958" i="15"/>
  <c r="CM957" i="15"/>
  <c r="CO957" i="15" s="1"/>
  <c r="CL957" i="15"/>
  <c r="CN957" i="15" s="1"/>
  <c r="CJ957" i="15"/>
  <c r="CI957" i="15"/>
  <c r="CG957" i="15"/>
  <c r="CH957" i="15" s="1"/>
  <c r="CF957" i="15"/>
  <c r="CD957" i="15"/>
  <c r="CC957" i="15"/>
  <c r="CB957" i="15"/>
  <c r="CA957" i="15"/>
  <c r="CM956" i="15"/>
  <c r="CO956" i="15" s="1"/>
  <c r="CL956" i="15"/>
  <c r="CN956" i="15" s="1"/>
  <c r="CI956" i="15"/>
  <c r="CJ956" i="15" s="1"/>
  <c r="CG956" i="15"/>
  <c r="CH956" i="15" s="1"/>
  <c r="CF956" i="15"/>
  <c r="CD956" i="15"/>
  <c r="CC956" i="15"/>
  <c r="CB956" i="15"/>
  <c r="CA956" i="15"/>
  <c r="CO955" i="15"/>
  <c r="CN955" i="15"/>
  <c r="CM955" i="15"/>
  <c r="CL955" i="15"/>
  <c r="CI955" i="15"/>
  <c r="CJ955" i="15" s="1"/>
  <c r="CG955" i="15"/>
  <c r="CH955" i="15" s="1"/>
  <c r="CF955" i="15"/>
  <c r="CD955" i="15"/>
  <c r="CC955" i="15"/>
  <c r="CB955" i="15"/>
  <c r="CA955" i="15"/>
  <c r="CM954" i="15"/>
  <c r="CO954" i="15" s="1"/>
  <c r="CL954" i="15"/>
  <c r="CN954" i="15" s="1"/>
  <c r="CJ954" i="15"/>
  <c r="CI954" i="15"/>
  <c r="CG954" i="15"/>
  <c r="CH954" i="15" s="1"/>
  <c r="CF954" i="15"/>
  <c r="CD954" i="15"/>
  <c r="CC954" i="15"/>
  <c r="CB954" i="15"/>
  <c r="CA954" i="15"/>
  <c r="CO953" i="15"/>
  <c r="CM953" i="15"/>
  <c r="CL953" i="15"/>
  <c r="CN953" i="15" s="1"/>
  <c r="CI953" i="15"/>
  <c r="CJ953" i="15" s="1"/>
  <c r="CG953" i="15"/>
  <c r="CH953" i="15" s="1"/>
  <c r="CF953" i="15"/>
  <c r="CD953" i="15"/>
  <c r="CC953" i="15"/>
  <c r="CB953" i="15"/>
  <c r="CA953" i="15"/>
  <c r="CN952" i="15"/>
  <c r="CM952" i="15"/>
  <c r="CO952" i="15" s="1"/>
  <c r="CL952" i="15"/>
  <c r="CI952" i="15"/>
  <c r="CJ952" i="15" s="1"/>
  <c r="CH952" i="15"/>
  <c r="CG952" i="15"/>
  <c r="CF952" i="15"/>
  <c r="CD952" i="15"/>
  <c r="CC952" i="15"/>
  <c r="CB952" i="15"/>
  <c r="CA952" i="15"/>
  <c r="CM951" i="15"/>
  <c r="CO951" i="15" s="1"/>
  <c r="CL951" i="15"/>
  <c r="CN951" i="15" s="1"/>
  <c r="CJ951" i="15"/>
  <c r="CI951" i="15"/>
  <c r="CH951" i="15"/>
  <c r="CG951" i="15"/>
  <c r="CF951" i="15"/>
  <c r="CD951" i="15"/>
  <c r="CC951" i="15"/>
  <c r="CB951" i="15"/>
  <c r="CA951" i="15"/>
  <c r="CO950" i="15"/>
  <c r="CN950" i="15"/>
  <c r="CM950" i="15"/>
  <c r="CL950" i="15"/>
  <c r="CJ950" i="15"/>
  <c r="CI950" i="15"/>
  <c r="CG950" i="15"/>
  <c r="CH950" i="15" s="1"/>
  <c r="CF950" i="15"/>
  <c r="CD950" i="15"/>
  <c r="CC950" i="15"/>
  <c r="CB950" i="15"/>
  <c r="CA950" i="15"/>
  <c r="CM949" i="15"/>
  <c r="CO949" i="15" s="1"/>
  <c r="CL949" i="15"/>
  <c r="CN949" i="15" s="1"/>
  <c r="CJ949" i="15"/>
  <c r="CI949" i="15"/>
  <c r="CG949" i="15"/>
  <c r="CH949" i="15" s="1"/>
  <c r="CF949" i="15"/>
  <c r="CD949" i="15"/>
  <c r="CC949" i="15"/>
  <c r="CB949" i="15"/>
  <c r="CA949" i="15"/>
  <c r="CM948" i="15"/>
  <c r="CO948" i="15" s="1"/>
  <c r="CL948" i="15"/>
  <c r="CN948" i="15" s="1"/>
  <c r="CI948" i="15"/>
  <c r="CJ948" i="15" s="1"/>
  <c r="CG948" i="15"/>
  <c r="CH948" i="15" s="1"/>
  <c r="CF948" i="15"/>
  <c r="CD948" i="15"/>
  <c r="CC948" i="15"/>
  <c r="CB948" i="15"/>
  <c r="CA948" i="15"/>
  <c r="CN947" i="15"/>
  <c r="CM947" i="15"/>
  <c r="CO947" i="15" s="1"/>
  <c r="CL947" i="15"/>
  <c r="CI947" i="15"/>
  <c r="CJ947" i="15" s="1"/>
  <c r="CG947" i="15"/>
  <c r="CH947" i="15" s="1"/>
  <c r="CF947" i="15"/>
  <c r="CD947" i="15"/>
  <c r="CC947" i="15"/>
  <c r="CB947" i="15"/>
  <c r="CA947" i="15"/>
  <c r="CM946" i="15"/>
  <c r="CO946" i="15" s="1"/>
  <c r="CL946" i="15"/>
  <c r="CN946" i="15" s="1"/>
  <c r="CI946" i="15"/>
  <c r="CJ946" i="15" s="1"/>
  <c r="CG946" i="15"/>
  <c r="CH946" i="15" s="1"/>
  <c r="CF946" i="15"/>
  <c r="CD946" i="15"/>
  <c r="CC946" i="15"/>
  <c r="CB946" i="15"/>
  <c r="CA946" i="15"/>
  <c r="CO945" i="15"/>
  <c r="CM945" i="15"/>
  <c r="CL945" i="15"/>
  <c r="CN945" i="15" s="1"/>
  <c r="CI945" i="15"/>
  <c r="CJ945" i="15" s="1"/>
  <c r="CG945" i="15"/>
  <c r="CH945" i="15" s="1"/>
  <c r="CF945" i="15"/>
  <c r="CD945" i="15"/>
  <c r="CC945" i="15"/>
  <c r="CB945" i="15"/>
  <c r="CA945" i="15"/>
  <c r="CM944" i="15"/>
  <c r="CO944" i="15" s="1"/>
  <c r="CL944" i="15"/>
  <c r="CN944" i="15" s="1"/>
  <c r="CI944" i="15"/>
  <c r="CJ944" i="15" s="1"/>
  <c r="CH944" i="15"/>
  <c r="CG944" i="15"/>
  <c r="CF944" i="15"/>
  <c r="CD944" i="15"/>
  <c r="CC944" i="15"/>
  <c r="CB944" i="15"/>
  <c r="CA944" i="15"/>
  <c r="CM943" i="15"/>
  <c r="CO943" i="15" s="1"/>
  <c r="CL943" i="15"/>
  <c r="CN943" i="15" s="1"/>
  <c r="CI943" i="15"/>
  <c r="CJ943" i="15" s="1"/>
  <c r="CH943" i="15"/>
  <c r="CG943" i="15"/>
  <c r="CF943" i="15"/>
  <c r="CD943" i="15"/>
  <c r="CC943" i="15"/>
  <c r="CB943" i="15"/>
  <c r="CA943" i="15"/>
  <c r="CO942" i="15"/>
  <c r="CN942" i="15"/>
  <c r="CM942" i="15"/>
  <c r="CL942" i="15"/>
  <c r="CJ942" i="15"/>
  <c r="CI942" i="15"/>
  <c r="CG942" i="15"/>
  <c r="CH942" i="15" s="1"/>
  <c r="CF942" i="15"/>
  <c r="CD942" i="15"/>
  <c r="CC942" i="15"/>
  <c r="CB942" i="15"/>
  <c r="CA942" i="15"/>
  <c r="CM941" i="15"/>
  <c r="CO941" i="15" s="1"/>
  <c r="CL941" i="15"/>
  <c r="CN941" i="15" s="1"/>
  <c r="CJ941" i="15"/>
  <c r="CI941" i="15"/>
  <c r="CG941" i="15"/>
  <c r="CH941" i="15" s="1"/>
  <c r="CF941" i="15"/>
  <c r="CD941" i="15"/>
  <c r="CC941" i="15"/>
  <c r="CB941" i="15"/>
  <c r="CA941" i="15"/>
  <c r="CM940" i="15"/>
  <c r="CO940" i="15" s="1"/>
  <c r="CL940" i="15"/>
  <c r="CN940" i="15" s="1"/>
  <c r="CI940" i="15"/>
  <c r="CJ940" i="15" s="1"/>
  <c r="CH940" i="15"/>
  <c r="CG940" i="15"/>
  <c r="CF940" i="15"/>
  <c r="CD940" i="15"/>
  <c r="CC940" i="15"/>
  <c r="CB940" i="15"/>
  <c r="CA940" i="15"/>
  <c r="CN939" i="15"/>
  <c r="CM939" i="15"/>
  <c r="CO939" i="15" s="1"/>
  <c r="CL939" i="15"/>
  <c r="CI939" i="15"/>
  <c r="CJ939" i="15" s="1"/>
  <c r="CG939" i="15"/>
  <c r="CH939" i="15" s="1"/>
  <c r="CF939" i="15"/>
  <c r="CD939" i="15"/>
  <c r="CC939" i="15"/>
  <c r="CB939" i="15"/>
  <c r="CA939" i="15"/>
  <c r="CM938" i="15"/>
  <c r="CO938" i="15" s="1"/>
  <c r="CL938" i="15"/>
  <c r="CN938" i="15" s="1"/>
  <c r="CI938" i="15"/>
  <c r="CJ938" i="15" s="1"/>
  <c r="CG938" i="15"/>
  <c r="CH938" i="15" s="1"/>
  <c r="CF938" i="15"/>
  <c r="CD938" i="15"/>
  <c r="CC938" i="15"/>
  <c r="CB938" i="15"/>
  <c r="CA938" i="15"/>
  <c r="CO937" i="15"/>
  <c r="CM937" i="15"/>
  <c r="CL937" i="15"/>
  <c r="CN937" i="15" s="1"/>
  <c r="CI937" i="15"/>
  <c r="CJ937" i="15" s="1"/>
  <c r="CH937" i="15"/>
  <c r="CG937" i="15"/>
  <c r="CF937" i="15"/>
  <c r="CD937" i="15"/>
  <c r="CC937" i="15"/>
  <c r="CB937" i="15"/>
  <c r="CA937" i="15"/>
  <c r="CM936" i="15"/>
  <c r="CO936" i="15" s="1"/>
  <c r="CL936" i="15"/>
  <c r="CN936" i="15" s="1"/>
  <c r="CI936" i="15"/>
  <c r="CJ936" i="15" s="1"/>
  <c r="CH936" i="15"/>
  <c r="CG936" i="15"/>
  <c r="CF936" i="15"/>
  <c r="CD936" i="15"/>
  <c r="CC936" i="15"/>
  <c r="CB936" i="15"/>
  <c r="CA936" i="15"/>
  <c r="CM935" i="15"/>
  <c r="CO935" i="15" s="1"/>
  <c r="CL935" i="15"/>
  <c r="CN935" i="15" s="1"/>
  <c r="CI935" i="15"/>
  <c r="CJ935" i="15" s="1"/>
  <c r="CH935" i="15"/>
  <c r="CG935" i="15"/>
  <c r="CF935" i="15"/>
  <c r="CD935" i="15"/>
  <c r="CC935" i="15"/>
  <c r="CB935" i="15"/>
  <c r="CA935" i="15"/>
  <c r="CO934" i="15"/>
  <c r="CN934" i="15"/>
  <c r="CM934" i="15"/>
  <c r="CL934" i="15"/>
  <c r="CJ934" i="15"/>
  <c r="CI934" i="15"/>
  <c r="CG934" i="15"/>
  <c r="CH934" i="15" s="1"/>
  <c r="CF934" i="15"/>
  <c r="CD934" i="15"/>
  <c r="CC934" i="15"/>
  <c r="CB934" i="15"/>
  <c r="CA934" i="15"/>
  <c r="CM933" i="15"/>
  <c r="CO933" i="15" s="1"/>
  <c r="CL933" i="15"/>
  <c r="CN933" i="15" s="1"/>
  <c r="CJ933" i="15"/>
  <c r="CI933" i="15"/>
  <c r="CG933" i="15"/>
  <c r="CH933" i="15" s="1"/>
  <c r="CF933" i="15"/>
  <c r="CD933" i="15"/>
  <c r="CC933" i="15"/>
  <c r="CB933" i="15"/>
  <c r="CA933" i="15"/>
  <c r="CM932" i="15"/>
  <c r="CO932" i="15" s="1"/>
  <c r="CL932" i="15"/>
  <c r="CN932" i="15" s="1"/>
  <c r="CI932" i="15"/>
  <c r="CJ932" i="15" s="1"/>
  <c r="CG932" i="15"/>
  <c r="CH932" i="15" s="1"/>
  <c r="CF932" i="15"/>
  <c r="CD932" i="15"/>
  <c r="CC932" i="15"/>
  <c r="CB932" i="15"/>
  <c r="CA932" i="15"/>
  <c r="CO931" i="15"/>
  <c r="CN931" i="15"/>
  <c r="CM931" i="15"/>
  <c r="CL931" i="15"/>
  <c r="CI931" i="15"/>
  <c r="CJ931" i="15" s="1"/>
  <c r="CG931" i="15"/>
  <c r="CH931" i="15" s="1"/>
  <c r="CF931" i="15"/>
  <c r="CD931" i="15"/>
  <c r="CC931" i="15"/>
  <c r="CB931" i="15"/>
  <c r="CA931" i="15"/>
  <c r="CM930" i="15"/>
  <c r="CO930" i="15" s="1"/>
  <c r="CL930" i="15"/>
  <c r="CN930" i="15" s="1"/>
  <c r="CI930" i="15"/>
  <c r="CJ930" i="15" s="1"/>
  <c r="CG930" i="15"/>
  <c r="CH930" i="15" s="1"/>
  <c r="CF930" i="15"/>
  <c r="CD930" i="15"/>
  <c r="CC930" i="15"/>
  <c r="CB930" i="15"/>
  <c r="CA930" i="15"/>
  <c r="CO929" i="15"/>
  <c r="CM929" i="15"/>
  <c r="CL929" i="15"/>
  <c r="CN929" i="15" s="1"/>
  <c r="CI929" i="15"/>
  <c r="CJ929" i="15" s="1"/>
  <c r="CG929" i="15"/>
  <c r="CH929" i="15" s="1"/>
  <c r="CF929" i="15"/>
  <c r="CD929" i="15"/>
  <c r="CC929" i="15"/>
  <c r="CB929" i="15"/>
  <c r="CA929" i="15"/>
  <c r="CN928" i="15"/>
  <c r="CM928" i="15"/>
  <c r="CO928" i="15" s="1"/>
  <c r="CL928" i="15"/>
  <c r="CI928" i="15"/>
  <c r="CJ928" i="15" s="1"/>
  <c r="CG928" i="15"/>
  <c r="CH928" i="15" s="1"/>
  <c r="CF928" i="15"/>
  <c r="CD928" i="15"/>
  <c r="CC928" i="15"/>
  <c r="CB928" i="15"/>
  <c r="CA928" i="15"/>
  <c r="CM927" i="15"/>
  <c r="CO927" i="15" s="1"/>
  <c r="CL927" i="15"/>
  <c r="CN927" i="15" s="1"/>
  <c r="CJ927" i="15"/>
  <c r="CI927" i="15"/>
  <c r="CH927" i="15"/>
  <c r="CG927" i="15"/>
  <c r="CF927" i="15"/>
  <c r="CD927" i="15"/>
  <c r="CC927" i="15"/>
  <c r="CB927" i="15"/>
  <c r="CA927" i="15"/>
  <c r="CO926" i="15"/>
  <c r="CN926" i="15"/>
  <c r="CM926" i="15"/>
  <c r="CL926" i="15"/>
  <c r="CI926" i="15"/>
  <c r="CJ926" i="15" s="1"/>
  <c r="CG926" i="15"/>
  <c r="CH926" i="15" s="1"/>
  <c r="CF926" i="15"/>
  <c r="CD926" i="15"/>
  <c r="CC926" i="15"/>
  <c r="CB926" i="15"/>
  <c r="CA926" i="15"/>
  <c r="CM925" i="15"/>
  <c r="CO925" i="15" s="1"/>
  <c r="CL925" i="15"/>
  <c r="CN925" i="15" s="1"/>
  <c r="CJ925" i="15"/>
  <c r="CI925" i="15"/>
  <c r="CG925" i="15"/>
  <c r="CH925" i="15" s="1"/>
  <c r="CF925" i="15"/>
  <c r="CD925" i="15"/>
  <c r="CC925" i="15"/>
  <c r="CB925" i="15"/>
  <c r="CA925" i="15"/>
  <c r="CO924" i="15"/>
  <c r="CM924" i="15"/>
  <c r="CL924" i="15"/>
  <c r="CN924" i="15" s="1"/>
  <c r="CJ924" i="15"/>
  <c r="CI924" i="15"/>
  <c r="CG924" i="15"/>
  <c r="CH924" i="15" s="1"/>
  <c r="CF924" i="15"/>
  <c r="CD924" i="15"/>
  <c r="CC924" i="15"/>
  <c r="CB924" i="15"/>
  <c r="CA924" i="15"/>
  <c r="CM923" i="15"/>
  <c r="CO923" i="15" s="1"/>
  <c r="CL923" i="15"/>
  <c r="CN923" i="15" s="1"/>
  <c r="CI923" i="15"/>
  <c r="CJ923" i="15" s="1"/>
  <c r="CH923" i="15"/>
  <c r="CG923" i="15"/>
  <c r="CF923" i="15"/>
  <c r="CD923" i="15"/>
  <c r="CC923" i="15"/>
  <c r="CB923" i="15"/>
  <c r="CA923" i="15"/>
  <c r="CM922" i="15"/>
  <c r="CO922" i="15" s="1"/>
  <c r="CL922" i="15"/>
  <c r="CN922" i="15" s="1"/>
  <c r="CJ922" i="15"/>
  <c r="CI922" i="15"/>
  <c r="CH922" i="15"/>
  <c r="CG922" i="15"/>
  <c r="CF922" i="15"/>
  <c r="CD922" i="15"/>
  <c r="CC922" i="15"/>
  <c r="CB922" i="15"/>
  <c r="CA922" i="15"/>
  <c r="CO921" i="15"/>
  <c r="CM921" i="15"/>
  <c r="CL921" i="15"/>
  <c r="CN921" i="15" s="1"/>
  <c r="CI921" i="15"/>
  <c r="CJ921" i="15" s="1"/>
  <c r="CG921" i="15"/>
  <c r="CH921" i="15" s="1"/>
  <c r="CF921" i="15"/>
  <c r="CD921" i="15"/>
  <c r="CC921" i="15"/>
  <c r="CB921" i="15"/>
  <c r="CA921" i="15"/>
  <c r="CN920" i="15"/>
  <c r="CM920" i="15"/>
  <c r="CO920" i="15" s="1"/>
  <c r="CL920" i="15"/>
  <c r="CJ920" i="15"/>
  <c r="CI920" i="15"/>
  <c r="CH920" i="15"/>
  <c r="CG920" i="15"/>
  <c r="CF920" i="15"/>
  <c r="CD920" i="15"/>
  <c r="CC920" i="15"/>
  <c r="CB920" i="15"/>
  <c r="CA920" i="15"/>
  <c r="CN919" i="15"/>
  <c r="CM919" i="15"/>
  <c r="CO919" i="15" s="1"/>
  <c r="CL919" i="15"/>
  <c r="CJ919" i="15"/>
  <c r="CI919" i="15"/>
  <c r="CH919" i="15"/>
  <c r="CG919" i="15"/>
  <c r="CF919" i="15"/>
  <c r="CD919" i="15"/>
  <c r="CC919" i="15"/>
  <c r="CB919" i="15"/>
  <c r="CA919" i="15"/>
  <c r="CO918" i="15"/>
  <c r="CN918" i="15"/>
  <c r="CM918" i="15"/>
  <c r="CL918" i="15"/>
  <c r="CJ918" i="15"/>
  <c r="CI918" i="15"/>
  <c r="CG918" i="15"/>
  <c r="CH918" i="15" s="1"/>
  <c r="CF918" i="15"/>
  <c r="CD918" i="15"/>
  <c r="CC918" i="15"/>
  <c r="CB918" i="15"/>
  <c r="CA918" i="15"/>
  <c r="CM917" i="15"/>
  <c r="CO917" i="15" s="1"/>
  <c r="CL917" i="15"/>
  <c r="CN917" i="15" s="1"/>
  <c r="CJ917" i="15"/>
  <c r="CI917" i="15"/>
  <c r="CG917" i="15"/>
  <c r="CH917" i="15" s="1"/>
  <c r="CF917" i="15"/>
  <c r="CD917" i="15"/>
  <c r="CC917" i="15"/>
  <c r="CB917" i="15"/>
  <c r="CA917" i="15"/>
  <c r="CM916" i="15"/>
  <c r="CO916" i="15" s="1"/>
  <c r="CL916" i="15"/>
  <c r="CN916" i="15" s="1"/>
  <c r="CI916" i="15"/>
  <c r="CJ916" i="15" s="1"/>
  <c r="CG916" i="15"/>
  <c r="CH916" i="15" s="1"/>
  <c r="CF916" i="15"/>
  <c r="CD916" i="15"/>
  <c r="CC916" i="15"/>
  <c r="CB916" i="15"/>
  <c r="CA916" i="15"/>
  <c r="CN915" i="15"/>
  <c r="CM915" i="15"/>
  <c r="CO915" i="15" s="1"/>
  <c r="CL915" i="15"/>
  <c r="CI915" i="15"/>
  <c r="CJ915" i="15" s="1"/>
  <c r="CH915" i="15"/>
  <c r="CG915" i="15"/>
  <c r="CF915" i="15"/>
  <c r="CD915" i="15"/>
  <c r="CC915" i="15"/>
  <c r="CB915" i="15"/>
  <c r="CA915" i="15"/>
  <c r="CO914" i="15"/>
  <c r="CM914" i="15"/>
  <c r="CL914" i="15"/>
  <c r="CN914" i="15" s="1"/>
  <c r="CI914" i="15"/>
  <c r="CJ914" i="15" s="1"/>
  <c r="CG914" i="15"/>
  <c r="CH914" i="15" s="1"/>
  <c r="CF914" i="15"/>
  <c r="CD914" i="15"/>
  <c r="CC914" i="15"/>
  <c r="CB914" i="15"/>
  <c r="CA914" i="15"/>
  <c r="CO913" i="15"/>
  <c r="CM913" i="15"/>
  <c r="CL913" i="15"/>
  <c r="CN913" i="15" s="1"/>
  <c r="CJ913" i="15"/>
  <c r="CI913" i="15"/>
  <c r="CH913" i="15"/>
  <c r="CG913" i="15"/>
  <c r="CF913" i="15"/>
  <c r="CD913" i="15"/>
  <c r="CC913" i="15"/>
  <c r="CB913" i="15"/>
  <c r="CA913" i="15"/>
  <c r="CM912" i="15"/>
  <c r="CO912" i="15" s="1"/>
  <c r="CL912" i="15"/>
  <c r="CN912" i="15" s="1"/>
  <c r="CI912" i="15"/>
  <c r="CJ912" i="15" s="1"/>
  <c r="CH912" i="15"/>
  <c r="CG912" i="15"/>
  <c r="CF912" i="15"/>
  <c r="CD912" i="15"/>
  <c r="CC912" i="15"/>
  <c r="CB912" i="15"/>
  <c r="CA912" i="15"/>
  <c r="CN911" i="15"/>
  <c r="CM911" i="15"/>
  <c r="CO911" i="15" s="1"/>
  <c r="CL911" i="15"/>
  <c r="CJ911" i="15"/>
  <c r="CI911" i="15"/>
  <c r="CH911" i="15"/>
  <c r="CG911" i="15"/>
  <c r="CF911" i="15"/>
  <c r="CD911" i="15"/>
  <c r="CC911" i="15"/>
  <c r="CB911" i="15"/>
  <c r="CA911" i="15"/>
  <c r="CO910" i="15"/>
  <c r="CN910" i="15"/>
  <c r="CM910" i="15"/>
  <c r="CL910" i="15"/>
  <c r="CJ910" i="15"/>
  <c r="CI910" i="15"/>
  <c r="CG910" i="15"/>
  <c r="CH910" i="15" s="1"/>
  <c r="CF910" i="15"/>
  <c r="CD910" i="15"/>
  <c r="CC910" i="15"/>
  <c r="CB910" i="15"/>
  <c r="CA910" i="15"/>
  <c r="CM909" i="15"/>
  <c r="CO909" i="15" s="1"/>
  <c r="CL909" i="15"/>
  <c r="CN909" i="15" s="1"/>
  <c r="CJ909" i="15"/>
  <c r="CI909" i="15"/>
  <c r="CG909" i="15"/>
  <c r="CH909" i="15" s="1"/>
  <c r="CF909" i="15"/>
  <c r="CD909" i="15"/>
  <c r="CC909" i="15"/>
  <c r="CB909" i="15"/>
  <c r="CA909" i="15"/>
  <c r="CM908" i="15"/>
  <c r="CO908" i="15" s="1"/>
  <c r="CL908" i="15"/>
  <c r="CN908" i="15" s="1"/>
  <c r="CI908" i="15"/>
  <c r="CJ908" i="15" s="1"/>
  <c r="CG908" i="15"/>
  <c r="CH908" i="15" s="1"/>
  <c r="CF908" i="15"/>
  <c r="CD908" i="15"/>
  <c r="CC908" i="15"/>
  <c r="CB908" i="15"/>
  <c r="CA908" i="15"/>
  <c r="CN907" i="15"/>
  <c r="CM907" i="15"/>
  <c r="CO907" i="15" s="1"/>
  <c r="CL907" i="15"/>
  <c r="CI907" i="15"/>
  <c r="CJ907" i="15" s="1"/>
  <c r="CH907" i="15"/>
  <c r="CG907" i="15"/>
  <c r="CF907" i="15"/>
  <c r="CD907" i="15"/>
  <c r="CC907" i="15"/>
  <c r="CB907" i="15"/>
  <c r="CA907" i="15"/>
  <c r="CO906" i="15"/>
  <c r="CM906" i="15"/>
  <c r="CL906" i="15"/>
  <c r="CN906" i="15" s="1"/>
  <c r="CI906" i="15"/>
  <c r="CJ906" i="15" s="1"/>
  <c r="CG906" i="15"/>
  <c r="CH906" i="15" s="1"/>
  <c r="CF906" i="15"/>
  <c r="CD906" i="15"/>
  <c r="CC906" i="15"/>
  <c r="CB906" i="15"/>
  <c r="CA906" i="15"/>
  <c r="CO905" i="15"/>
  <c r="CM905" i="15"/>
  <c r="CL905" i="15"/>
  <c r="CN905" i="15" s="1"/>
  <c r="CJ905" i="15"/>
  <c r="CI905" i="15"/>
  <c r="CH905" i="15"/>
  <c r="CG905" i="15"/>
  <c r="CF905" i="15"/>
  <c r="CD905" i="15"/>
  <c r="CC905" i="15"/>
  <c r="CB905" i="15"/>
  <c r="CA905" i="15"/>
  <c r="CM904" i="15"/>
  <c r="CO904" i="15" s="1"/>
  <c r="CL904" i="15"/>
  <c r="CN904" i="15" s="1"/>
  <c r="CI904" i="15"/>
  <c r="CJ904" i="15" s="1"/>
  <c r="CH904" i="15"/>
  <c r="CG904" i="15"/>
  <c r="CF904" i="15"/>
  <c r="CD904" i="15"/>
  <c r="CC904" i="15"/>
  <c r="CB904" i="15"/>
  <c r="CA904" i="15"/>
  <c r="CN903" i="15"/>
  <c r="CM903" i="15"/>
  <c r="CO903" i="15" s="1"/>
  <c r="CL903" i="15"/>
  <c r="CJ903" i="15"/>
  <c r="CI903" i="15"/>
  <c r="CH903" i="15"/>
  <c r="CG903" i="15"/>
  <c r="CF903" i="15"/>
  <c r="CD903" i="15"/>
  <c r="CC903" i="15"/>
  <c r="CB903" i="15"/>
  <c r="CA903" i="15"/>
  <c r="CO902" i="15"/>
  <c r="CN902" i="15"/>
  <c r="CM902" i="15"/>
  <c r="CL902" i="15"/>
  <c r="CJ902" i="15"/>
  <c r="CI902" i="15"/>
  <c r="CG902" i="15"/>
  <c r="CH902" i="15" s="1"/>
  <c r="CF902" i="15"/>
  <c r="CD902" i="15"/>
  <c r="CC902" i="15"/>
  <c r="CB902" i="15"/>
  <c r="CA902" i="15"/>
  <c r="CM901" i="15"/>
  <c r="CO901" i="15" s="1"/>
  <c r="CL901" i="15"/>
  <c r="CN901" i="15" s="1"/>
  <c r="CJ901" i="15"/>
  <c r="CI901" i="15"/>
  <c r="CG901" i="15"/>
  <c r="CH901" i="15" s="1"/>
  <c r="CF901" i="15"/>
  <c r="CD901" i="15"/>
  <c r="CC901" i="15"/>
  <c r="CB901" i="15"/>
  <c r="CA901" i="15"/>
  <c r="CM900" i="15"/>
  <c r="CO900" i="15" s="1"/>
  <c r="CL900" i="15"/>
  <c r="CN900" i="15" s="1"/>
  <c r="CI900" i="15"/>
  <c r="CJ900" i="15" s="1"/>
  <c r="CG900" i="15"/>
  <c r="CH900" i="15" s="1"/>
  <c r="CF900" i="15"/>
  <c r="CD900" i="15"/>
  <c r="CC900" i="15"/>
  <c r="CB900" i="15"/>
  <c r="CA900" i="15"/>
  <c r="CO899" i="15"/>
  <c r="CN899" i="15"/>
  <c r="CM899" i="15"/>
  <c r="CL899" i="15"/>
  <c r="CI899" i="15"/>
  <c r="CJ899" i="15" s="1"/>
  <c r="CH899" i="15"/>
  <c r="CG899" i="15"/>
  <c r="CF899" i="15"/>
  <c r="CD899" i="15"/>
  <c r="CC899" i="15"/>
  <c r="CB899" i="15"/>
  <c r="CA899" i="15"/>
  <c r="CO898" i="15"/>
  <c r="CM898" i="15"/>
  <c r="CL898" i="15"/>
  <c r="CN898" i="15" s="1"/>
  <c r="CI898" i="15"/>
  <c r="CJ898" i="15" s="1"/>
  <c r="CG898" i="15"/>
  <c r="CH898" i="15" s="1"/>
  <c r="CF898" i="15"/>
  <c r="CD898" i="15"/>
  <c r="CC898" i="15"/>
  <c r="CB898" i="15"/>
  <c r="CA898" i="15"/>
  <c r="CO897" i="15"/>
  <c r="CM897" i="15"/>
  <c r="CL897" i="15"/>
  <c r="CN897" i="15" s="1"/>
  <c r="CJ897" i="15"/>
  <c r="CI897" i="15"/>
  <c r="CH897" i="15"/>
  <c r="CG897" i="15"/>
  <c r="CF897" i="15"/>
  <c r="CD897" i="15"/>
  <c r="CC897" i="15"/>
  <c r="CB897" i="15"/>
  <c r="CA897" i="15"/>
  <c r="CN896" i="15"/>
  <c r="CM896" i="15"/>
  <c r="CO896" i="15" s="1"/>
  <c r="CL896" i="15"/>
  <c r="CI896" i="15"/>
  <c r="CJ896" i="15" s="1"/>
  <c r="CH896" i="15"/>
  <c r="CG896" i="15"/>
  <c r="CF896" i="15"/>
  <c r="CD896" i="15"/>
  <c r="CC896" i="15"/>
  <c r="CB896" i="15"/>
  <c r="CA896" i="15"/>
  <c r="CN895" i="15"/>
  <c r="CM895" i="15"/>
  <c r="CO895" i="15" s="1"/>
  <c r="CL895" i="15"/>
  <c r="CJ895" i="15"/>
  <c r="CI895" i="15"/>
  <c r="CH895" i="15"/>
  <c r="CG895" i="15"/>
  <c r="CF895" i="15"/>
  <c r="CD895" i="15"/>
  <c r="CC895" i="15"/>
  <c r="CB895" i="15"/>
  <c r="CA895" i="15"/>
  <c r="CO894" i="15"/>
  <c r="CN894" i="15"/>
  <c r="CM894" i="15"/>
  <c r="CL894" i="15"/>
  <c r="CJ894" i="15"/>
  <c r="CI894" i="15"/>
  <c r="CG894" i="15"/>
  <c r="CH894" i="15" s="1"/>
  <c r="CF894" i="15"/>
  <c r="CD894" i="15"/>
  <c r="CC894" i="15"/>
  <c r="CB894" i="15"/>
  <c r="CA894" i="15"/>
  <c r="CM893" i="15"/>
  <c r="CO893" i="15" s="1"/>
  <c r="CL893" i="15"/>
  <c r="CN893" i="15" s="1"/>
  <c r="CJ893" i="15"/>
  <c r="CI893" i="15"/>
  <c r="CG893" i="15"/>
  <c r="CH893" i="15" s="1"/>
  <c r="CF893" i="15"/>
  <c r="CD893" i="15"/>
  <c r="CC893" i="15"/>
  <c r="CB893" i="15"/>
  <c r="CA893" i="15"/>
  <c r="CM892" i="15"/>
  <c r="CO892" i="15" s="1"/>
  <c r="CL892" i="15"/>
  <c r="CN892" i="15" s="1"/>
  <c r="CI892" i="15"/>
  <c r="CJ892" i="15" s="1"/>
  <c r="CG892" i="15"/>
  <c r="CH892" i="15" s="1"/>
  <c r="CF892" i="15"/>
  <c r="CD892" i="15"/>
  <c r="CC892" i="15"/>
  <c r="CB892" i="15"/>
  <c r="CA892" i="15"/>
  <c r="CO891" i="15"/>
  <c r="CN891" i="15"/>
  <c r="CM891" i="15"/>
  <c r="CL891" i="15"/>
  <c r="CI891" i="15"/>
  <c r="CJ891" i="15" s="1"/>
  <c r="CH891" i="15"/>
  <c r="CG891" i="15"/>
  <c r="CF891" i="15"/>
  <c r="CD891" i="15"/>
  <c r="CC891" i="15"/>
  <c r="CB891" i="15"/>
  <c r="CA891" i="15"/>
  <c r="CO890" i="15"/>
  <c r="CM890" i="15"/>
  <c r="CL890" i="15"/>
  <c r="CN890" i="15" s="1"/>
  <c r="CI890" i="15"/>
  <c r="CJ890" i="15" s="1"/>
  <c r="CG890" i="15"/>
  <c r="CH890" i="15" s="1"/>
  <c r="CF890" i="15"/>
  <c r="CD890" i="15"/>
  <c r="CC890" i="15"/>
  <c r="CB890" i="15"/>
  <c r="CA890" i="15"/>
  <c r="CO889" i="15"/>
  <c r="CM889" i="15"/>
  <c r="CL889" i="15"/>
  <c r="CN889" i="15" s="1"/>
  <c r="CJ889" i="15"/>
  <c r="CI889" i="15"/>
  <c r="CH889" i="15"/>
  <c r="CG889" i="15"/>
  <c r="CF889" i="15"/>
  <c r="CD889" i="15"/>
  <c r="CC889" i="15"/>
  <c r="CB889" i="15"/>
  <c r="CA889" i="15"/>
  <c r="CN888" i="15"/>
  <c r="CM888" i="15"/>
  <c r="CO888" i="15" s="1"/>
  <c r="CL888" i="15"/>
  <c r="CI888" i="15"/>
  <c r="CJ888" i="15" s="1"/>
  <c r="CH888" i="15"/>
  <c r="CG888" i="15"/>
  <c r="CF888" i="15"/>
  <c r="CD888" i="15"/>
  <c r="CC888" i="15"/>
  <c r="CB888" i="15"/>
  <c r="CA888" i="15"/>
  <c r="CN887" i="15"/>
  <c r="CM887" i="15"/>
  <c r="CO887" i="15" s="1"/>
  <c r="CL887" i="15"/>
  <c r="CJ887" i="15"/>
  <c r="CI887" i="15"/>
  <c r="CH887" i="15"/>
  <c r="CG887" i="15"/>
  <c r="CF887" i="15"/>
  <c r="CD887" i="15"/>
  <c r="CC887" i="15"/>
  <c r="CB887" i="15"/>
  <c r="CA887" i="15"/>
  <c r="CO886" i="15"/>
  <c r="CN886" i="15"/>
  <c r="CM886" i="15"/>
  <c r="CL886" i="15"/>
  <c r="CJ886" i="15"/>
  <c r="CI886" i="15"/>
  <c r="CG886" i="15"/>
  <c r="CH886" i="15" s="1"/>
  <c r="CF886" i="15"/>
  <c r="CD886" i="15"/>
  <c r="CC886" i="15"/>
  <c r="CB886" i="15"/>
  <c r="CA886" i="15"/>
  <c r="CM885" i="15"/>
  <c r="CO885" i="15" s="1"/>
  <c r="CL885" i="15"/>
  <c r="CN885" i="15" s="1"/>
  <c r="CJ885" i="15"/>
  <c r="CI885" i="15"/>
  <c r="CG885" i="15"/>
  <c r="CH885" i="15" s="1"/>
  <c r="CF885" i="15"/>
  <c r="CD885" i="15"/>
  <c r="CC885" i="15"/>
  <c r="CB885" i="15"/>
  <c r="CA885" i="15"/>
  <c r="CM884" i="15"/>
  <c r="CO884" i="15" s="1"/>
  <c r="CL884" i="15"/>
  <c r="CN884" i="15" s="1"/>
  <c r="CI884" i="15"/>
  <c r="CJ884" i="15" s="1"/>
  <c r="CG884" i="15"/>
  <c r="CH884" i="15" s="1"/>
  <c r="CF884" i="15"/>
  <c r="CD884" i="15"/>
  <c r="CC884" i="15"/>
  <c r="CB884" i="15"/>
  <c r="CA884" i="15"/>
  <c r="CO883" i="15"/>
  <c r="CN883" i="15"/>
  <c r="CM883" i="15"/>
  <c r="CL883" i="15"/>
  <c r="CI883" i="15"/>
  <c r="CJ883" i="15" s="1"/>
  <c r="CH883" i="15"/>
  <c r="CG883" i="15"/>
  <c r="CF883" i="15"/>
  <c r="CD883" i="15"/>
  <c r="CC883" i="15"/>
  <c r="CB883" i="15"/>
  <c r="CA883" i="15"/>
  <c r="CO882" i="15"/>
  <c r="CM882" i="15"/>
  <c r="CL882" i="15"/>
  <c r="CN882" i="15" s="1"/>
  <c r="CI882" i="15"/>
  <c r="CJ882" i="15" s="1"/>
  <c r="CG882" i="15"/>
  <c r="CH882" i="15" s="1"/>
  <c r="CF882" i="15"/>
  <c r="CD882" i="15"/>
  <c r="CC882" i="15"/>
  <c r="CB882" i="15"/>
  <c r="CA882" i="15"/>
  <c r="CO881" i="15"/>
  <c r="CM881" i="15"/>
  <c r="CL881" i="15"/>
  <c r="CN881" i="15" s="1"/>
  <c r="CJ881" i="15"/>
  <c r="CI881" i="15"/>
  <c r="CH881" i="15"/>
  <c r="CG881" i="15"/>
  <c r="CF881" i="15"/>
  <c r="CD881" i="15"/>
  <c r="CC881" i="15"/>
  <c r="CB881" i="15"/>
  <c r="CA881" i="15"/>
  <c r="CN880" i="15"/>
  <c r="CM880" i="15"/>
  <c r="CO880" i="15" s="1"/>
  <c r="CL880" i="15"/>
  <c r="CI880" i="15"/>
  <c r="CJ880" i="15" s="1"/>
  <c r="CH880" i="15"/>
  <c r="CG880" i="15"/>
  <c r="CF880" i="15"/>
  <c r="CD880" i="15"/>
  <c r="CC880" i="15"/>
  <c r="CB880" i="15"/>
  <c r="CA880" i="15"/>
  <c r="CN879" i="15"/>
  <c r="CM879" i="15"/>
  <c r="CO879" i="15" s="1"/>
  <c r="CL879" i="15"/>
  <c r="CJ879" i="15"/>
  <c r="CI879" i="15"/>
  <c r="CH879" i="15"/>
  <c r="CG879" i="15"/>
  <c r="CF879" i="15"/>
  <c r="CD879" i="15"/>
  <c r="CC879" i="15"/>
  <c r="CB879" i="15"/>
  <c r="CA879" i="15"/>
  <c r="CO878" i="15"/>
  <c r="CN878" i="15"/>
  <c r="CM878" i="15"/>
  <c r="CL878" i="15"/>
  <c r="CJ878" i="15"/>
  <c r="CI878" i="15"/>
  <c r="CG878" i="15"/>
  <c r="CH878" i="15" s="1"/>
  <c r="CF878" i="15"/>
  <c r="CD878" i="15"/>
  <c r="CC878" i="15"/>
  <c r="CB878" i="15"/>
  <c r="CA878" i="15"/>
  <c r="CM877" i="15"/>
  <c r="CO877" i="15" s="1"/>
  <c r="CL877" i="15"/>
  <c r="CN877" i="15" s="1"/>
  <c r="CJ877" i="15"/>
  <c r="CI877" i="15"/>
  <c r="CG877" i="15"/>
  <c r="CH877" i="15" s="1"/>
  <c r="CF877" i="15"/>
  <c r="CD877" i="15"/>
  <c r="CC877" i="15"/>
  <c r="CB877" i="15"/>
  <c r="CA877" i="15"/>
  <c r="CM876" i="15"/>
  <c r="CO876" i="15" s="1"/>
  <c r="CL876" i="15"/>
  <c r="CN876" i="15" s="1"/>
  <c r="CI876" i="15"/>
  <c r="CJ876" i="15" s="1"/>
  <c r="CG876" i="15"/>
  <c r="CH876" i="15" s="1"/>
  <c r="CF876" i="15"/>
  <c r="CD876" i="15"/>
  <c r="CC876" i="15"/>
  <c r="CB876" i="15"/>
  <c r="CA876" i="15"/>
  <c r="CO875" i="15"/>
  <c r="CN875" i="15"/>
  <c r="CM875" i="15"/>
  <c r="CL875" i="15"/>
  <c r="CI875" i="15"/>
  <c r="CJ875" i="15" s="1"/>
  <c r="CH875" i="15"/>
  <c r="CG875" i="15"/>
  <c r="CF875" i="15"/>
  <c r="CD875" i="15"/>
  <c r="CC875" i="15"/>
  <c r="CB875" i="15"/>
  <c r="CA875" i="15"/>
  <c r="CO874" i="15"/>
  <c r="CM874" i="15"/>
  <c r="CL874" i="15"/>
  <c r="CN874" i="15" s="1"/>
  <c r="CI874" i="15"/>
  <c r="CJ874" i="15" s="1"/>
  <c r="CG874" i="15"/>
  <c r="CH874" i="15" s="1"/>
  <c r="CF874" i="15"/>
  <c r="CD874" i="15"/>
  <c r="CC874" i="15"/>
  <c r="CB874" i="15"/>
  <c r="CA874" i="15"/>
  <c r="CO873" i="15"/>
  <c r="CM873" i="15"/>
  <c r="CL873" i="15"/>
  <c r="CN873" i="15" s="1"/>
  <c r="CJ873" i="15"/>
  <c r="CI873" i="15"/>
  <c r="CH873" i="15"/>
  <c r="CG873" i="15"/>
  <c r="CF873" i="15"/>
  <c r="CD873" i="15"/>
  <c r="CC873" i="15"/>
  <c r="CB873" i="15"/>
  <c r="CA873" i="15"/>
  <c r="CN872" i="15"/>
  <c r="CM872" i="15"/>
  <c r="CO872" i="15" s="1"/>
  <c r="CL872" i="15"/>
  <c r="CI872" i="15"/>
  <c r="CJ872" i="15" s="1"/>
  <c r="CH872" i="15"/>
  <c r="CG872" i="15"/>
  <c r="CF872" i="15"/>
  <c r="CD872" i="15"/>
  <c r="CC872" i="15"/>
  <c r="CB872" i="15"/>
  <c r="CA872" i="15"/>
  <c r="CN871" i="15"/>
  <c r="CM871" i="15"/>
  <c r="CO871" i="15" s="1"/>
  <c r="CL871" i="15"/>
  <c r="CJ871" i="15"/>
  <c r="CI871" i="15"/>
  <c r="CH871" i="15"/>
  <c r="CG871" i="15"/>
  <c r="CF871" i="15"/>
  <c r="CD871" i="15"/>
  <c r="CC871" i="15"/>
  <c r="CB871" i="15"/>
  <c r="CA871" i="15"/>
  <c r="CO870" i="15"/>
  <c r="CN870" i="15"/>
  <c r="CM870" i="15"/>
  <c r="CL870" i="15"/>
  <c r="CJ870" i="15"/>
  <c r="CI870" i="15"/>
  <c r="CG870" i="15"/>
  <c r="CH870" i="15" s="1"/>
  <c r="CF870" i="15"/>
  <c r="CD870" i="15"/>
  <c r="CC870" i="15"/>
  <c r="CB870" i="15"/>
  <c r="CA870" i="15"/>
  <c r="CM869" i="15"/>
  <c r="CO869" i="15" s="1"/>
  <c r="CL869" i="15"/>
  <c r="CN869" i="15" s="1"/>
  <c r="CJ869" i="15"/>
  <c r="CI869" i="15"/>
  <c r="CG869" i="15"/>
  <c r="CH869" i="15" s="1"/>
  <c r="CF869" i="15"/>
  <c r="CD869" i="15"/>
  <c r="CC869" i="15"/>
  <c r="CB869" i="15"/>
  <c r="CA869" i="15"/>
  <c r="CM868" i="15"/>
  <c r="CO868" i="15" s="1"/>
  <c r="CL868" i="15"/>
  <c r="CN868" i="15" s="1"/>
  <c r="CI868" i="15"/>
  <c r="CJ868" i="15" s="1"/>
  <c r="CG868" i="15"/>
  <c r="CH868" i="15" s="1"/>
  <c r="CF868" i="15"/>
  <c r="CD868" i="15"/>
  <c r="CC868" i="15"/>
  <c r="CB868" i="15"/>
  <c r="CA868" i="15"/>
  <c r="CO867" i="15"/>
  <c r="CN867" i="15"/>
  <c r="CM867" i="15"/>
  <c r="CL867" i="15"/>
  <c r="CI867" i="15"/>
  <c r="CJ867" i="15" s="1"/>
  <c r="CH867" i="15"/>
  <c r="CG867" i="15"/>
  <c r="CF867" i="15"/>
  <c r="CD867" i="15"/>
  <c r="CC867" i="15"/>
  <c r="CB867" i="15"/>
  <c r="CA867" i="15"/>
  <c r="CO866" i="15"/>
  <c r="CM866" i="15"/>
  <c r="CL866" i="15"/>
  <c r="CN866" i="15" s="1"/>
  <c r="CI866" i="15"/>
  <c r="CJ866" i="15" s="1"/>
  <c r="CG866" i="15"/>
  <c r="CH866" i="15" s="1"/>
  <c r="CF866" i="15"/>
  <c r="CD866" i="15"/>
  <c r="CC866" i="15"/>
  <c r="CB866" i="15"/>
  <c r="CA866" i="15"/>
  <c r="CO865" i="15"/>
  <c r="CM865" i="15"/>
  <c r="CL865" i="15"/>
  <c r="CN865" i="15" s="1"/>
  <c r="CJ865" i="15"/>
  <c r="CI865" i="15"/>
  <c r="CH865" i="15"/>
  <c r="CG865" i="15"/>
  <c r="CF865" i="15"/>
  <c r="CD865" i="15"/>
  <c r="CC865" i="15"/>
  <c r="CB865" i="15"/>
  <c r="CA865" i="15"/>
  <c r="CN864" i="15"/>
  <c r="CM864" i="15"/>
  <c r="CO864" i="15" s="1"/>
  <c r="CL864" i="15"/>
  <c r="CI864" i="15"/>
  <c r="CJ864" i="15" s="1"/>
  <c r="CH864" i="15"/>
  <c r="CG864" i="15"/>
  <c r="CF864" i="15"/>
  <c r="CD864" i="15"/>
  <c r="CC864" i="15"/>
  <c r="CB864" i="15"/>
  <c r="CA864" i="15"/>
  <c r="CN863" i="15"/>
  <c r="CM863" i="15"/>
  <c r="CO863" i="15" s="1"/>
  <c r="CL863" i="15"/>
  <c r="CJ863" i="15"/>
  <c r="CI863" i="15"/>
  <c r="CH863" i="15"/>
  <c r="CG863" i="15"/>
  <c r="CF863" i="15"/>
  <c r="CD863" i="15"/>
  <c r="CC863" i="15"/>
  <c r="CB863" i="15"/>
  <c r="CA863" i="15"/>
  <c r="CO862" i="15"/>
  <c r="CN862" i="15"/>
  <c r="CM862" i="15"/>
  <c r="CL862" i="15"/>
  <c r="CJ862" i="15"/>
  <c r="CI862" i="15"/>
  <c r="CG862" i="15"/>
  <c r="CH862" i="15" s="1"/>
  <c r="CF862" i="15"/>
  <c r="CD862" i="15"/>
  <c r="CC862" i="15"/>
  <c r="CB862" i="15"/>
  <c r="CA862" i="15"/>
  <c r="CM861" i="15"/>
  <c r="CO861" i="15" s="1"/>
  <c r="CL861" i="15"/>
  <c r="CN861" i="15" s="1"/>
  <c r="CJ861" i="15"/>
  <c r="CI861" i="15"/>
  <c r="CG861" i="15"/>
  <c r="CH861" i="15" s="1"/>
  <c r="CF861" i="15"/>
  <c r="CD861" i="15"/>
  <c r="CC861" i="15"/>
  <c r="CB861" i="15"/>
  <c r="CA861" i="15"/>
  <c r="CM860" i="15"/>
  <c r="CO860" i="15" s="1"/>
  <c r="CL860" i="15"/>
  <c r="CN860" i="15" s="1"/>
  <c r="CI860" i="15"/>
  <c r="CJ860" i="15" s="1"/>
  <c r="CG860" i="15"/>
  <c r="CH860" i="15" s="1"/>
  <c r="CF860" i="15"/>
  <c r="CD860" i="15"/>
  <c r="CC860" i="15"/>
  <c r="CB860" i="15"/>
  <c r="CA860" i="15"/>
  <c r="CO859" i="15"/>
  <c r="CN859" i="15"/>
  <c r="CM859" i="15"/>
  <c r="CL859" i="15"/>
  <c r="CI859" i="15"/>
  <c r="CJ859" i="15" s="1"/>
  <c r="CH859" i="15"/>
  <c r="CG859" i="15"/>
  <c r="CF859" i="15"/>
  <c r="CD859" i="15"/>
  <c r="CC859" i="15"/>
  <c r="CB859" i="15"/>
  <c r="CA859" i="15"/>
  <c r="CO858" i="15"/>
  <c r="CM858" i="15"/>
  <c r="CL858" i="15"/>
  <c r="CN858" i="15" s="1"/>
  <c r="CI858" i="15"/>
  <c r="CJ858" i="15" s="1"/>
  <c r="CG858" i="15"/>
  <c r="CH858" i="15" s="1"/>
  <c r="CF858" i="15"/>
  <c r="CD858" i="15"/>
  <c r="CC858" i="15"/>
  <c r="CB858" i="15"/>
  <c r="CA858" i="15"/>
  <c r="CO857" i="15"/>
  <c r="CM857" i="15"/>
  <c r="CL857" i="15"/>
  <c r="CN857" i="15" s="1"/>
  <c r="CJ857" i="15"/>
  <c r="CI857" i="15"/>
  <c r="CH857" i="15"/>
  <c r="CG857" i="15"/>
  <c r="CF857" i="15"/>
  <c r="CD857" i="15"/>
  <c r="CC857" i="15"/>
  <c r="CB857" i="15"/>
  <c r="CA857" i="15"/>
  <c r="CN856" i="15"/>
  <c r="CM856" i="15"/>
  <c r="CO856" i="15" s="1"/>
  <c r="CL856" i="15"/>
  <c r="CI856" i="15"/>
  <c r="CJ856" i="15" s="1"/>
  <c r="CH856" i="15"/>
  <c r="CG856" i="15"/>
  <c r="CF856" i="15"/>
  <c r="CD856" i="15"/>
  <c r="CC856" i="15"/>
  <c r="CB856" i="15"/>
  <c r="CA856" i="15"/>
  <c r="CN855" i="15"/>
  <c r="CM855" i="15"/>
  <c r="CO855" i="15" s="1"/>
  <c r="CL855" i="15"/>
  <c r="CJ855" i="15"/>
  <c r="CI855" i="15"/>
  <c r="CH855" i="15"/>
  <c r="CG855" i="15"/>
  <c r="CF855" i="15"/>
  <c r="CD855" i="15"/>
  <c r="CC855" i="15"/>
  <c r="CB855" i="15"/>
  <c r="CA855" i="15"/>
  <c r="CO854" i="15"/>
  <c r="CN854" i="15"/>
  <c r="CM854" i="15"/>
  <c r="CL854" i="15"/>
  <c r="CJ854" i="15"/>
  <c r="CI854" i="15"/>
  <c r="CG854" i="15"/>
  <c r="CH854" i="15" s="1"/>
  <c r="CF854" i="15"/>
  <c r="CD854" i="15"/>
  <c r="CC854" i="15"/>
  <c r="CB854" i="15"/>
  <c r="CA854" i="15"/>
  <c r="CM853" i="15"/>
  <c r="CO853" i="15" s="1"/>
  <c r="CL853" i="15"/>
  <c r="CN853" i="15" s="1"/>
  <c r="CJ853" i="15"/>
  <c r="CI853" i="15"/>
  <c r="CG853" i="15"/>
  <c r="CH853" i="15" s="1"/>
  <c r="CF853" i="15"/>
  <c r="CD853" i="15"/>
  <c r="CC853" i="15"/>
  <c r="CB853" i="15"/>
  <c r="CA853" i="15"/>
  <c r="CM852" i="15"/>
  <c r="CO852" i="15" s="1"/>
  <c r="CL852" i="15"/>
  <c r="CN852" i="15" s="1"/>
  <c r="CI852" i="15"/>
  <c r="CJ852" i="15" s="1"/>
  <c r="CG852" i="15"/>
  <c r="CH852" i="15" s="1"/>
  <c r="CF852" i="15"/>
  <c r="CD852" i="15"/>
  <c r="CC852" i="15"/>
  <c r="CB852" i="15"/>
  <c r="CA852" i="15"/>
  <c r="CO851" i="15"/>
  <c r="CN851" i="15"/>
  <c r="CM851" i="15"/>
  <c r="CL851" i="15"/>
  <c r="CI851" i="15"/>
  <c r="CJ851" i="15" s="1"/>
  <c r="CH851" i="15"/>
  <c r="CG851" i="15"/>
  <c r="CF851" i="15"/>
  <c r="CD851" i="15"/>
  <c r="CC851" i="15"/>
  <c r="CB851" i="15"/>
  <c r="CA851" i="15"/>
  <c r="CO850" i="15"/>
  <c r="CM850" i="15"/>
  <c r="CL850" i="15"/>
  <c r="CN850" i="15" s="1"/>
  <c r="CI850" i="15"/>
  <c r="CJ850" i="15" s="1"/>
  <c r="CG850" i="15"/>
  <c r="CH850" i="15" s="1"/>
  <c r="CF850" i="15"/>
  <c r="CD850" i="15"/>
  <c r="CC850" i="15"/>
  <c r="CB850" i="15"/>
  <c r="CA850" i="15"/>
  <c r="CO849" i="15"/>
  <c r="CM849" i="15"/>
  <c r="CL849" i="15"/>
  <c r="CN849" i="15" s="1"/>
  <c r="CJ849" i="15"/>
  <c r="CI849" i="15"/>
  <c r="CH849" i="15"/>
  <c r="CG849" i="15"/>
  <c r="CF849" i="15"/>
  <c r="CD849" i="15"/>
  <c r="CC849" i="15"/>
  <c r="CB849" i="15"/>
  <c r="CA849" i="15"/>
  <c r="CN848" i="15"/>
  <c r="CM848" i="15"/>
  <c r="CO848" i="15" s="1"/>
  <c r="CL848" i="15"/>
  <c r="CI848" i="15"/>
  <c r="CJ848" i="15" s="1"/>
  <c r="CH848" i="15"/>
  <c r="CG848" i="15"/>
  <c r="CF848" i="15"/>
  <c r="CD848" i="15"/>
  <c r="CC848" i="15"/>
  <c r="CB848" i="15"/>
  <c r="CA848" i="15"/>
  <c r="CN847" i="15"/>
  <c r="CM847" i="15"/>
  <c r="CO847" i="15" s="1"/>
  <c r="CL847" i="15"/>
  <c r="CJ847" i="15"/>
  <c r="CI847" i="15"/>
  <c r="CH847" i="15"/>
  <c r="CG847" i="15"/>
  <c r="CF847" i="15"/>
  <c r="CD847" i="15"/>
  <c r="CC847" i="15"/>
  <c r="CB847" i="15"/>
  <c r="CA847" i="15"/>
  <c r="CO846" i="15"/>
  <c r="CN846" i="15"/>
  <c r="CM846" i="15"/>
  <c r="CL846" i="15"/>
  <c r="CJ846" i="15"/>
  <c r="CI846" i="15"/>
  <c r="CG846" i="15"/>
  <c r="CH846" i="15" s="1"/>
  <c r="CF846" i="15"/>
  <c r="CD846" i="15"/>
  <c r="CC846" i="15"/>
  <c r="CB846" i="15"/>
  <c r="CA846" i="15"/>
  <c r="CM845" i="15"/>
  <c r="CO845" i="15" s="1"/>
  <c r="CL845" i="15"/>
  <c r="CN845" i="15" s="1"/>
  <c r="CJ845" i="15"/>
  <c r="CI845" i="15"/>
  <c r="CG845" i="15"/>
  <c r="CH845" i="15" s="1"/>
  <c r="CF845" i="15"/>
  <c r="CD845" i="15"/>
  <c r="CC845" i="15"/>
  <c r="CB845" i="15"/>
  <c r="CA845" i="15"/>
  <c r="CM844" i="15"/>
  <c r="CO844" i="15" s="1"/>
  <c r="CL844" i="15"/>
  <c r="CN844" i="15" s="1"/>
  <c r="CI844" i="15"/>
  <c r="CJ844" i="15" s="1"/>
  <c r="CG844" i="15"/>
  <c r="CH844" i="15" s="1"/>
  <c r="CF844" i="15"/>
  <c r="CD844" i="15"/>
  <c r="CC844" i="15"/>
  <c r="CB844" i="15"/>
  <c r="CA844" i="15"/>
  <c r="CO843" i="15"/>
  <c r="CN843" i="15"/>
  <c r="CM843" i="15"/>
  <c r="CL843" i="15"/>
  <c r="CI843" i="15"/>
  <c r="CJ843" i="15" s="1"/>
  <c r="CH843" i="15"/>
  <c r="CG843" i="15"/>
  <c r="CF843" i="15"/>
  <c r="CD843" i="15"/>
  <c r="CC843" i="15"/>
  <c r="CB843" i="15"/>
  <c r="CA843" i="15"/>
  <c r="CO842" i="15"/>
  <c r="CM842" i="15"/>
  <c r="CL842" i="15"/>
  <c r="CN842" i="15" s="1"/>
  <c r="CI842" i="15"/>
  <c r="CJ842" i="15" s="1"/>
  <c r="CG842" i="15"/>
  <c r="CH842" i="15" s="1"/>
  <c r="CF842" i="15"/>
  <c r="CD842" i="15"/>
  <c r="CC842" i="15"/>
  <c r="CB842" i="15"/>
  <c r="CA842" i="15"/>
  <c r="CO841" i="15"/>
  <c r="CM841" i="15"/>
  <c r="CL841" i="15"/>
  <c r="CN841" i="15" s="1"/>
  <c r="CJ841" i="15"/>
  <c r="CI841" i="15"/>
  <c r="CH841" i="15"/>
  <c r="CG841" i="15"/>
  <c r="CF841" i="15"/>
  <c r="CD841" i="15"/>
  <c r="CC841" i="15"/>
  <c r="CB841" i="15"/>
  <c r="CA841" i="15"/>
  <c r="CN840" i="15"/>
  <c r="CM840" i="15"/>
  <c r="CO840" i="15" s="1"/>
  <c r="CL840" i="15"/>
  <c r="CI840" i="15"/>
  <c r="CJ840" i="15" s="1"/>
  <c r="CH840" i="15"/>
  <c r="CG840" i="15"/>
  <c r="CF840" i="15"/>
  <c r="CD840" i="15"/>
  <c r="CC840" i="15"/>
  <c r="CB840" i="15"/>
  <c r="CA840" i="15"/>
  <c r="CN839" i="15"/>
  <c r="CM839" i="15"/>
  <c r="CO839" i="15" s="1"/>
  <c r="CL839" i="15"/>
  <c r="CJ839" i="15"/>
  <c r="CI839" i="15"/>
  <c r="CH839" i="15"/>
  <c r="CG839" i="15"/>
  <c r="CF839" i="15"/>
  <c r="CD839" i="15"/>
  <c r="CC839" i="15"/>
  <c r="CB839" i="15"/>
  <c r="CA839" i="15"/>
  <c r="CO838" i="15"/>
  <c r="CN838" i="15"/>
  <c r="CM838" i="15"/>
  <c r="CL838" i="15"/>
  <c r="CJ838" i="15"/>
  <c r="CI838" i="15"/>
  <c r="CG838" i="15"/>
  <c r="CH838" i="15" s="1"/>
  <c r="CF838" i="15"/>
  <c r="CD838" i="15"/>
  <c r="CC838" i="15"/>
  <c r="CB838" i="15"/>
  <c r="CA838" i="15"/>
  <c r="CM837" i="15"/>
  <c r="CO837" i="15" s="1"/>
  <c r="CL837" i="15"/>
  <c r="CN837" i="15" s="1"/>
  <c r="CJ837" i="15"/>
  <c r="CI837" i="15"/>
  <c r="CG837" i="15"/>
  <c r="CH837" i="15" s="1"/>
  <c r="CF837" i="15"/>
  <c r="CD837" i="15"/>
  <c r="CC837" i="15"/>
  <c r="CB837" i="15"/>
  <c r="CA837" i="15"/>
  <c r="CM836" i="15"/>
  <c r="CO836" i="15" s="1"/>
  <c r="CL836" i="15"/>
  <c r="CN836" i="15" s="1"/>
  <c r="CI836" i="15"/>
  <c r="CJ836" i="15" s="1"/>
  <c r="CG836" i="15"/>
  <c r="CH836" i="15" s="1"/>
  <c r="CF836" i="15"/>
  <c r="CD836" i="15"/>
  <c r="CC836" i="15"/>
  <c r="CB836" i="15"/>
  <c r="CA836" i="15"/>
  <c r="CO835" i="15"/>
  <c r="CN835" i="15"/>
  <c r="CM835" i="15"/>
  <c r="CL835" i="15"/>
  <c r="CI835" i="15"/>
  <c r="CJ835" i="15" s="1"/>
  <c r="CH835" i="15"/>
  <c r="CG835" i="15"/>
  <c r="CF835" i="15"/>
  <c r="CD835" i="15"/>
  <c r="CC835" i="15"/>
  <c r="CB835" i="15"/>
  <c r="CA835" i="15"/>
  <c r="CO834" i="15"/>
  <c r="CM834" i="15"/>
  <c r="CL834" i="15"/>
  <c r="CN834" i="15" s="1"/>
  <c r="CI834" i="15"/>
  <c r="CJ834" i="15" s="1"/>
  <c r="CG834" i="15"/>
  <c r="CH834" i="15" s="1"/>
  <c r="CF834" i="15"/>
  <c r="CD834" i="15"/>
  <c r="CC834" i="15"/>
  <c r="CB834" i="15"/>
  <c r="CA834" i="15"/>
  <c r="CO833" i="15"/>
  <c r="CM833" i="15"/>
  <c r="CL833" i="15"/>
  <c r="CN833" i="15" s="1"/>
  <c r="CJ833" i="15"/>
  <c r="CI833" i="15"/>
  <c r="CH833" i="15"/>
  <c r="CG833" i="15"/>
  <c r="CF833" i="15"/>
  <c r="CD833" i="15"/>
  <c r="CC833" i="15"/>
  <c r="CB833" i="15"/>
  <c r="CA833" i="15"/>
  <c r="CN832" i="15"/>
  <c r="CM832" i="15"/>
  <c r="CO832" i="15" s="1"/>
  <c r="CL832" i="15"/>
  <c r="CI832" i="15"/>
  <c r="CJ832" i="15" s="1"/>
  <c r="CH832" i="15"/>
  <c r="CG832" i="15"/>
  <c r="CF832" i="15"/>
  <c r="CD832" i="15"/>
  <c r="CC832" i="15"/>
  <c r="CB832" i="15"/>
  <c r="CA832" i="15"/>
  <c r="CN831" i="15"/>
  <c r="CM831" i="15"/>
  <c r="CO831" i="15" s="1"/>
  <c r="CL831" i="15"/>
  <c r="CJ831" i="15"/>
  <c r="CI831" i="15"/>
  <c r="CH831" i="15"/>
  <c r="CG831" i="15"/>
  <c r="CF831" i="15"/>
  <c r="CD831" i="15"/>
  <c r="CC831" i="15"/>
  <c r="CB831" i="15"/>
  <c r="CA831" i="15"/>
  <c r="CO830" i="15"/>
  <c r="CN830" i="15"/>
  <c r="CM830" i="15"/>
  <c r="CL830" i="15"/>
  <c r="CJ830" i="15"/>
  <c r="CI830" i="15"/>
  <c r="CG830" i="15"/>
  <c r="CH830" i="15" s="1"/>
  <c r="CF830" i="15"/>
  <c r="CD830" i="15"/>
  <c r="CC830" i="15"/>
  <c r="CB830" i="15"/>
  <c r="CA830" i="15"/>
  <c r="CM829" i="15"/>
  <c r="CO829" i="15" s="1"/>
  <c r="CL829" i="15"/>
  <c r="CN829" i="15" s="1"/>
  <c r="CJ829" i="15"/>
  <c r="CI829" i="15"/>
  <c r="CG829" i="15"/>
  <c r="CH829" i="15" s="1"/>
  <c r="CF829" i="15"/>
  <c r="CD829" i="15"/>
  <c r="CC829" i="15"/>
  <c r="CB829" i="15"/>
  <c r="CA829" i="15"/>
  <c r="CM828" i="15"/>
  <c r="CO828" i="15" s="1"/>
  <c r="CL828" i="15"/>
  <c r="CN828" i="15" s="1"/>
  <c r="CI828" i="15"/>
  <c r="CJ828" i="15" s="1"/>
  <c r="CG828" i="15"/>
  <c r="CH828" i="15" s="1"/>
  <c r="CF828" i="15"/>
  <c r="CD828" i="15"/>
  <c r="CC828" i="15"/>
  <c r="CB828" i="15"/>
  <c r="CA828" i="15"/>
  <c r="CO827" i="15"/>
  <c r="CN827" i="15"/>
  <c r="CM827" i="15"/>
  <c r="CL827" i="15"/>
  <c r="CI827" i="15"/>
  <c r="CJ827" i="15" s="1"/>
  <c r="CH827" i="15"/>
  <c r="CG827" i="15"/>
  <c r="CF827" i="15"/>
  <c r="CD827" i="15"/>
  <c r="CC827" i="15"/>
  <c r="CB827" i="15"/>
  <c r="CA827" i="15"/>
  <c r="CO826" i="15"/>
  <c r="CM826" i="15"/>
  <c r="CL826" i="15"/>
  <c r="CN826" i="15" s="1"/>
  <c r="CI826" i="15"/>
  <c r="CJ826" i="15" s="1"/>
  <c r="CG826" i="15"/>
  <c r="CH826" i="15" s="1"/>
  <c r="CF826" i="15"/>
  <c r="CD826" i="15"/>
  <c r="CC826" i="15"/>
  <c r="CB826" i="15"/>
  <c r="CA826" i="15"/>
  <c r="CO825" i="15"/>
  <c r="CM825" i="15"/>
  <c r="CL825" i="15"/>
  <c r="CN825" i="15" s="1"/>
  <c r="CJ825" i="15"/>
  <c r="CI825" i="15"/>
  <c r="CH825" i="15"/>
  <c r="CG825" i="15"/>
  <c r="CF825" i="15"/>
  <c r="CD825" i="15"/>
  <c r="CC825" i="15"/>
  <c r="CB825" i="15"/>
  <c r="CA825" i="15"/>
  <c r="CN824" i="15"/>
  <c r="CM824" i="15"/>
  <c r="CO824" i="15" s="1"/>
  <c r="CL824" i="15"/>
  <c r="CI824" i="15"/>
  <c r="CJ824" i="15" s="1"/>
  <c r="CH824" i="15"/>
  <c r="CG824" i="15"/>
  <c r="CF824" i="15"/>
  <c r="CD824" i="15"/>
  <c r="CC824" i="15"/>
  <c r="CB824" i="15"/>
  <c r="CA824" i="15"/>
  <c r="CN823" i="15"/>
  <c r="CM823" i="15"/>
  <c r="CO823" i="15" s="1"/>
  <c r="CL823" i="15"/>
  <c r="CJ823" i="15"/>
  <c r="CI823" i="15"/>
  <c r="CH823" i="15"/>
  <c r="CG823" i="15"/>
  <c r="CF823" i="15"/>
  <c r="CD823" i="15"/>
  <c r="CC823" i="15"/>
  <c r="CB823" i="15"/>
  <c r="CA823" i="15"/>
  <c r="CO822" i="15"/>
  <c r="CN822" i="15"/>
  <c r="CM822" i="15"/>
  <c r="CL822" i="15"/>
  <c r="CJ822" i="15"/>
  <c r="CI822" i="15"/>
  <c r="CG822" i="15"/>
  <c r="CH822" i="15" s="1"/>
  <c r="CF822" i="15"/>
  <c r="CD822" i="15"/>
  <c r="CC822" i="15"/>
  <c r="CB822" i="15"/>
  <c r="CA822" i="15"/>
  <c r="CM821" i="15"/>
  <c r="CO821" i="15" s="1"/>
  <c r="CL821" i="15"/>
  <c r="CN821" i="15" s="1"/>
  <c r="CJ821" i="15"/>
  <c r="CI821" i="15"/>
  <c r="CG821" i="15"/>
  <c r="CH821" i="15" s="1"/>
  <c r="CF821" i="15"/>
  <c r="CD821" i="15"/>
  <c r="CC821" i="15"/>
  <c r="CB821" i="15"/>
  <c r="CA821" i="15"/>
  <c r="CM820" i="15"/>
  <c r="CO820" i="15" s="1"/>
  <c r="CL820" i="15"/>
  <c r="CN820" i="15" s="1"/>
  <c r="CI820" i="15"/>
  <c r="CJ820" i="15" s="1"/>
  <c r="CG820" i="15"/>
  <c r="CH820" i="15" s="1"/>
  <c r="CF820" i="15"/>
  <c r="CD820" i="15"/>
  <c r="CC820" i="15"/>
  <c r="CB820" i="15"/>
  <c r="CA820" i="15"/>
  <c r="CO819" i="15"/>
  <c r="CN819" i="15"/>
  <c r="CM819" i="15"/>
  <c r="CL819" i="15"/>
  <c r="CI819" i="15"/>
  <c r="CJ819" i="15" s="1"/>
  <c r="CH819" i="15"/>
  <c r="CG819" i="15"/>
  <c r="CF819" i="15"/>
  <c r="CD819" i="15"/>
  <c r="CC819" i="15"/>
  <c r="CB819" i="15"/>
  <c r="CA819" i="15"/>
  <c r="CO818" i="15"/>
  <c r="CM818" i="15"/>
  <c r="CL818" i="15"/>
  <c r="CN818" i="15" s="1"/>
  <c r="CI818" i="15"/>
  <c r="CJ818" i="15" s="1"/>
  <c r="CG818" i="15"/>
  <c r="CH818" i="15" s="1"/>
  <c r="CF818" i="15"/>
  <c r="CD818" i="15"/>
  <c r="CC818" i="15"/>
  <c r="CB818" i="15"/>
  <c r="CA818" i="15"/>
  <c r="CO817" i="15"/>
  <c r="CM817" i="15"/>
  <c r="CL817" i="15"/>
  <c r="CN817" i="15" s="1"/>
  <c r="CJ817" i="15"/>
  <c r="CI817" i="15"/>
  <c r="CH817" i="15"/>
  <c r="CG817" i="15"/>
  <c r="CF817" i="15"/>
  <c r="CD817" i="15"/>
  <c r="CC817" i="15"/>
  <c r="CB817" i="15"/>
  <c r="CA817" i="15"/>
  <c r="CN816" i="15"/>
  <c r="CM816" i="15"/>
  <c r="CO816" i="15" s="1"/>
  <c r="CL816" i="15"/>
  <c r="CI816" i="15"/>
  <c r="CJ816" i="15" s="1"/>
  <c r="CH816" i="15"/>
  <c r="CG816" i="15"/>
  <c r="CF816" i="15"/>
  <c r="CD816" i="15"/>
  <c r="CC816" i="15"/>
  <c r="CB816" i="15"/>
  <c r="CA816" i="15"/>
  <c r="CN815" i="15"/>
  <c r="CM815" i="15"/>
  <c r="CO815" i="15" s="1"/>
  <c r="CL815" i="15"/>
  <c r="CJ815" i="15"/>
  <c r="CI815" i="15"/>
  <c r="CH815" i="15"/>
  <c r="CG815" i="15"/>
  <c r="CF815" i="15"/>
  <c r="CD815" i="15"/>
  <c r="CC815" i="15"/>
  <c r="CB815" i="15"/>
  <c r="CA815" i="15"/>
  <c r="CO814" i="15"/>
  <c r="CN814" i="15"/>
  <c r="CM814" i="15"/>
  <c r="CL814" i="15"/>
  <c r="CJ814" i="15"/>
  <c r="CI814" i="15"/>
  <c r="CG814" i="15"/>
  <c r="CH814" i="15" s="1"/>
  <c r="CF814" i="15"/>
  <c r="CD814" i="15"/>
  <c r="CC814" i="15"/>
  <c r="CB814" i="15"/>
  <c r="CA814" i="15"/>
  <c r="CM813" i="15"/>
  <c r="CO813" i="15" s="1"/>
  <c r="CL813" i="15"/>
  <c r="CN813" i="15" s="1"/>
  <c r="CJ813" i="15"/>
  <c r="CI813" i="15"/>
  <c r="CG813" i="15"/>
  <c r="CH813" i="15" s="1"/>
  <c r="CF813" i="15"/>
  <c r="CD813" i="15"/>
  <c r="CC813" i="15"/>
  <c r="CB813" i="15"/>
  <c r="CA813" i="15"/>
  <c r="CM812" i="15"/>
  <c r="CO812" i="15" s="1"/>
  <c r="CL812" i="15"/>
  <c r="CN812" i="15" s="1"/>
  <c r="CI812" i="15"/>
  <c r="CJ812" i="15" s="1"/>
  <c r="CG812" i="15"/>
  <c r="CH812" i="15" s="1"/>
  <c r="CF812" i="15"/>
  <c r="CD812" i="15"/>
  <c r="CC812" i="15"/>
  <c r="CB812" i="15"/>
  <c r="CA812" i="15"/>
  <c r="CO811" i="15"/>
  <c r="CN811" i="15"/>
  <c r="CM811" i="15"/>
  <c r="CL811" i="15"/>
  <c r="CI811" i="15"/>
  <c r="CJ811" i="15" s="1"/>
  <c r="CH811" i="15"/>
  <c r="CG811" i="15"/>
  <c r="CF811" i="15"/>
  <c r="CD811" i="15"/>
  <c r="CC811" i="15"/>
  <c r="CB811" i="15"/>
  <c r="CA811" i="15"/>
  <c r="CO810" i="15"/>
  <c r="CM810" i="15"/>
  <c r="CL810" i="15"/>
  <c r="CN810" i="15" s="1"/>
  <c r="CI810" i="15"/>
  <c r="CJ810" i="15" s="1"/>
  <c r="CG810" i="15"/>
  <c r="CH810" i="15" s="1"/>
  <c r="CF810" i="15"/>
  <c r="CD810" i="15"/>
  <c r="CC810" i="15"/>
  <c r="CB810" i="15"/>
  <c r="CA810" i="15"/>
  <c r="CO809" i="15"/>
  <c r="CM809" i="15"/>
  <c r="CL809" i="15"/>
  <c r="CN809" i="15" s="1"/>
  <c r="CJ809" i="15"/>
  <c r="CI809" i="15"/>
  <c r="CH809" i="15"/>
  <c r="CG809" i="15"/>
  <c r="CF809" i="15"/>
  <c r="CD809" i="15"/>
  <c r="CC809" i="15"/>
  <c r="CB809" i="15"/>
  <c r="CA809" i="15"/>
  <c r="CN808" i="15"/>
  <c r="CM808" i="15"/>
  <c r="CO808" i="15" s="1"/>
  <c r="CL808" i="15"/>
  <c r="CI808" i="15"/>
  <c r="CJ808" i="15" s="1"/>
  <c r="CH808" i="15"/>
  <c r="CG808" i="15"/>
  <c r="CF808" i="15"/>
  <c r="CD808" i="15"/>
  <c r="CC808" i="15"/>
  <c r="CB808" i="15"/>
  <c r="CA808" i="15"/>
  <c r="CN807" i="15"/>
  <c r="CM807" i="15"/>
  <c r="CO807" i="15" s="1"/>
  <c r="CL807" i="15"/>
  <c r="CJ807" i="15"/>
  <c r="CI807" i="15"/>
  <c r="CH807" i="15"/>
  <c r="CG807" i="15"/>
  <c r="CF807" i="15"/>
  <c r="CD807" i="15"/>
  <c r="CC807" i="15"/>
  <c r="CB807" i="15"/>
  <c r="CA807" i="15"/>
  <c r="CO806" i="15"/>
  <c r="CN806" i="15"/>
  <c r="CM806" i="15"/>
  <c r="CL806" i="15"/>
  <c r="CJ806" i="15"/>
  <c r="CI806" i="15"/>
  <c r="CG806" i="15"/>
  <c r="CH806" i="15" s="1"/>
  <c r="CF806" i="15"/>
  <c r="CD806" i="15"/>
  <c r="CC806" i="15"/>
  <c r="CB806" i="15"/>
  <c r="CA806" i="15"/>
  <c r="CM805" i="15"/>
  <c r="CO805" i="15" s="1"/>
  <c r="CL805" i="15"/>
  <c r="CN805" i="15" s="1"/>
  <c r="CJ805" i="15"/>
  <c r="CI805" i="15"/>
  <c r="CG805" i="15"/>
  <c r="CH805" i="15" s="1"/>
  <c r="CF805" i="15"/>
  <c r="CD805" i="15"/>
  <c r="CC805" i="15"/>
  <c r="CB805" i="15"/>
  <c r="CA805" i="15"/>
  <c r="CM804" i="15"/>
  <c r="CO804" i="15" s="1"/>
  <c r="CL804" i="15"/>
  <c r="CN804" i="15" s="1"/>
  <c r="CI804" i="15"/>
  <c r="CJ804" i="15" s="1"/>
  <c r="CG804" i="15"/>
  <c r="CH804" i="15" s="1"/>
  <c r="CF804" i="15"/>
  <c r="CD804" i="15"/>
  <c r="CC804" i="15"/>
  <c r="CB804" i="15"/>
  <c r="CA804" i="15"/>
  <c r="CN803" i="15"/>
  <c r="CM803" i="15"/>
  <c r="CO803" i="15" s="1"/>
  <c r="CL803" i="15"/>
  <c r="CI803" i="15"/>
  <c r="CJ803" i="15" s="1"/>
  <c r="CH803" i="15"/>
  <c r="CG803" i="15"/>
  <c r="CF803" i="15"/>
  <c r="CD803" i="15"/>
  <c r="CC803" i="15"/>
  <c r="CB803" i="15"/>
  <c r="CA803" i="15"/>
  <c r="CO802" i="15"/>
  <c r="CM802" i="15"/>
  <c r="CL802" i="15"/>
  <c r="CN802" i="15" s="1"/>
  <c r="CI802" i="15"/>
  <c r="CJ802" i="15" s="1"/>
  <c r="CG802" i="15"/>
  <c r="CH802" i="15" s="1"/>
  <c r="CF802" i="15"/>
  <c r="CD802" i="15"/>
  <c r="CC802" i="15"/>
  <c r="CB802" i="15"/>
  <c r="CA802" i="15"/>
  <c r="CO801" i="15"/>
  <c r="CM801" i="15"/>
  <c r="CL801" i="15"/>
  <c r="CN801" i="15" s="1"/>
  <c r="CJ801" i="15"/>
  <c r="CI801" i="15"/>
  <c r="CH801" i="15"/>
  <c r="CG801" i="15"/>
  <c r="CF801" i="15"/>
  <c r="CD801" i="15"/>
  <c r="CC801" i="15"/>
  <c r="CB801" i="15"/>
  <c r="CA801" i="15"/>
  <c r="CM800" i="15"/>
  <c r="CO800" i="15" s="1"/>
  <c r="CL800" i="15"/>
  <c r="CN800" i="15" s="1"/>
  <c r="CI800" i="15"/>
  <c r="CJ800" i="15" s="1"/>
  <c r="CH800" i="15"/>
  <c r="CG800" i="15"/>
  <c r="CF800" i="15"/>
  <c r="CD800" i="15"/>
  <c r="CC800" i="15"/>
  <c r="CB800" i="15"/>
  <c r="CA800" i="15"/>
  <c r="CN799" i="15"/>
  <c r="CM799" i="15"/>
  <c r="CO799" i="15" s="1"/>
  <c r="CL799" i="15"/>
  <c r="CJ799" i="15"/>
  <c r="CI799" i="15"/>
  <c r="CH799" i="15"/>
  <c r="CG799" i="15"/>
  <c r="CF799" i="15"/>
  <c r="CD799" i="15"/>
  <c r="CC799" i="15"/>
  <c r="CB799" i="15"/>
  <c r="CA799" i="15"/>
  <c r="CO798" i="15"/>
  <c r="CN798" i="15"/>
  <c r="CM798" i="15"/>
  <c r="CL798" i="15"/>
  <c r="CJ798" i="15"/>
  <c r="CI798" i="15"/>
  <c r="CG798" i="15"/>
  <c r="CH798" i="15" s="1"/>
  <c r="CF798" i="15"/>
  <c r="CD798" i="15"/>
  <c r="CC798" i="15"/>
  <c r="CB798" i="15"/>
  <c r="CA798" i="15"/>
  <c r="CM797" i="15"/>
  <c r="CO797" i="15" s="1"/>
  <c r="CL797" i="15"/>
  <c r="CN797" i="15" s="1"/>
  <c r="CJ797" i="15"/>
  <c r="CI797" i="15"/>
  <c r="CG797" i="15"/>
  <c r="CH797" i="15" s="1"/>
  <c r="CF797" i="15"/>
  <c r="CD797" i="15"/>
  <c r="CC797" i="15"/>
  <c r="CB797" i="15"/>
  <c r="CA797" i="15"/>
  <c r="CM796" i="15"/>
  <c r="CO796" i="15" s="1"/>
  <c r="CL796" i="15"/>
  <c r="CN796" i="15" s="1"/>
  <c r="CI796" i="15"/>
  <c r="CJ796" i="15" s="1"/>
  <c r="CG796" i="15"/>
  <c r="CH796" i="15" s="1"/>
  <c r="CF796" i="15"/>
  <c r="CD796" i="15"/>
  <c r="CC796" i="15"/>
  <c r="CB796" i="15"/>
  <c r="CA796" i="15"/>
  <c r="CN795" i="15"/>
  <c r="CM795" i="15"/>
  <c r="CO795" i="15" s="1"/>
  <c r="CL795" i="15"/>
  <c r="CI795" i="15"/>
  <c r="CJ795" i="15" s="1"/>
  <c r="CH795" i="15"/>
  <c r="CG795" i="15"/>
  <c r="CF795" i="15"/>
  <c r="CD795" i="15"/>
  <c r="CC795" i="15"/>
  <c r="CB795" i="15"/>
  <c r="CA795" i="15"/>
  <c r="CO794" i="15"/>
  <c r="CM794" i="15"/>
  <c r="CL794" i="15"/>
  <c r="CN794" i="15" s="1"/>
  <c r="CI794" i="15"/>
  <c r="CJ794" i="15" s="1"/>
  <c r="CG794" i="15"/>
  <c r="CH794" i="15" s="1"/>
  <c r="CF794" i="15"/>
  <c r="CD794" i="15"/>
  <c r="CC794" i="15"/>
  <c r="CB794" i="15"/>
  <c r="CA794" i="15"/>
  <c r="CO793" i="15"/>
  <c r="CM793" i="15"/>
  <c r="CL793" i="15"/>
  <c r="CN793" i="15" s="1"/>
  <c r="CJ793" i="15"/>
  <c r="CI793" i="15"/>
  <c r="CH793" i="15"/>
  <c r="CG793" i="15"/>
  <c r="CF793" i="15"/>
  <c r="CD793" i="15"/>
  <c r="CC793" i="15"/>
  <c r="CB793" i="15"/>
  <c r="CA793" i="15"/>
  <c r="CM792" i="15"/>
  <c r="CO792" i="15" s="1"/>
  <c r="CL792" i="15"/>
  <c r="CN792" i="15" s="1"/>
  <c r="CI792" i="15"/>
  <c r="CJ792" i="15" s="1"/>
  <c r="CH792" i="15"/>
  <c r="CG792" i="15"/>
  <c r="CF792" i="15"/>
  <c r="CD792" i="15"/>
  <c r="CC792" i="15"/>
  <c r="CB792" i="15"/>
  <c r="CA792" i="15"/>
  <c r="CN791" i="15"/>
  <c r="CM791" i="15"/>
  <c r="CO791" i="15" s="1"/>
  <c r="CL791" i="15"/>
  <c r="CJ791" i="15"/>
  <c r="CI791" i="15"/>
  <c r="CH791" i="15"/>
  <c r="CG791" i="15"/>
  <c r="CF791" i="15"/>
  <c r="CD791" i="15"/>
  <c r="CC791" i="15"/>
  <c r="CB791" i="15"/>
  <c r="CA791" i="15"/>
  <c r="CO790" i="15"/>
  <c r="CN790" i="15"/>
  <c r="CM790" i="15"/>
  <c r="CL790" i="15"/>
  <c r="CJ790" i="15"/>
  <c r="CI790" i="15"/>
  <c r="CG790" i="15"/>
  <c r="CH790" i="15" s="1"/>
  <c r="CF790" i="15"/>
  <c r="CD790" i="15"/>
  <c r="CC790" i="15"/>
  <c r="CB790" i="15"/>
  <c r="CA790" i="15"/>
  <c r="CM789" i="15"/>
  <c r="CO789" i="15" s="1"/>
  <c r="CL789" i="15"/>
  <c r="CN789" i="15" s="1"/>
  <c r="CJ789" i="15"/>
  <c r="CI789" i="15"/>
  <c r="CG789" i="15"/>
  <c r="CH789" i="15" s="1"/>
  <c r="CF789" i="15"/>
  <c r="CD789" i="15"/>
  <c r="CC789" i="15"/>
  <c r="CB789" i="15"/>
  <c r="CA789" i="15"/>
  <c r="CM788" i="15"/>
  <c r="CO788" i="15" s="1"/>
  <c r="CL788" i="15"/>
  <c r="CN788" i="15" s="1"/>
  <c r="CI788" i="15"/>
  <c r="CJ788" i="15" s="1"/>
  <c r="CH788" i="15"/>
  <c r="CG788" i="15"/>
  <c r="CF788" i="15"/>
  <c r="CD788" i="15"/>
  <c r="CC788" i="15"/>
  <c r="CB788" i="15"/>
  <c r="CA788" i="15"/>
  <c r="CO787" i="15"/>
  <c r="CN787" i="15"/>
  <c r="CM787" i="15"/>
  <c r="CL787" i="15"/>
  <c r="CI787" i="15"/>
  <c r="CJ787" i="15" s="1"/>
  <c r="CH787" i="15"/>
  <c r="CG787" i="15"/>
  <c r="CF787" i="15"/>
  <c r="CD787" i="15"/>
  <c r="CC787" i="15"/>
  <c r="CB787" i="15"/>
  <c r="CA787" i="15"/>
  <c r="CO786" i="15"/>
  <c r="CN786" i="15"/>
  <c r="CM786" i="15"/>
  <c r="CL786" i="15"/>
  <c r="CI786" i="15"/>
  <c r="CJ786" i="15" s="1"/>
  <c r="CG786" i="15"/>
  <c r="CH786" i="15" s="1"/>
  <c r="CF786" i="15"/>
  <c r="CD786" i="15"/>
  <c r="CC786" i="15"/>
  <c r="CB786" i="15"/>
  <c r="CA786" i="15"/>
  <c r="CO785" i="15"/>
  <c r="CM785" i="15"/>
  <c r="CL785" i="15"/>
  <c r="CN785" i="15" s="1"/>
  <c r="CJ785" i="15"/>
  <c r="CI785" i="15"/>
  <c r="CG785" i="15"/>
  <c r="CH785" i="15" s="1"/>
  <c r="CF785" i="15"/>
  <c r="CD785" i="15"/>
  <c r="CC785" i="15"/>
  <c r="CB785" i="15"/>
  <c r="CA785" i="15"/>
  <c r="CN784" i="15"/>
  <c r="CM784" i="15"/>
  <c r="CO784" i="15" s="1"/>
  <c r="CL784" i="15"/>
  <c r="CI784" i="15"/>
  <c r="CJ784" i="15" s="1"/>
  <c r="CG784" i="15"/>
  <c r="CH784" i="15" s="1"/>
  <c r="CF784" i="15"/>
  <c r="CD784" i="15"/>
  <c r="CC784" i="15"/>
  <c r="CB784" i="15"/>
  <c r="CA784" i="15"/>
  <c r="CN783" i="15"/>
  <c r="CM783" i="15"/>
  <c r="CO783" i="15" s="1"/>
  <c r="CL783" i="15"/>
  <c r="CI783" i="15"/>
  <c r="CJ783" i="15" s="1"/>
  <c r="CH783" i="15"/>
  <c r="CG783" i="15"/>
  <c r="CF783" i="15"/>
  <c r="CD783" i="15"/>
  <c r="CC783" i="15"/>
  <c r="CB783" i="15"/>
  <c r="CA783" i="15"/>
  <c r="CO782" i="15"/>
  <c r="CN782" i="15"/>
  <c r="CM782" i="15"/>
  <c r="CL782" i="15"/>
  <c r="CI782" i="15"/>
  <c r="CJ782" i="15" s="1"/>
  <c r="CG782" i="15"/>
  <c r="CH782" i="15" s="1"/>
  <c r="CF782" i="15"/>
  <c r="CD782" i="15"/>
  <c r="CC782" i="15"/>
  <c r="CB782" i="15"/>
  <c r="CA782" i="15"/>
  <c r="CM781" i="15"/>
  <c r="CO781" i="15" s="1"/>
  <c r="CL781" i="15"/>
  <c r="CN781" i="15" s="1"/>
  <c r="CJ781" i="15"/>
  <c r="CI781" i="15"/>
  <c r="CG781" i="15"/>
  <c r="CH781" i="15" s="1"/>
  <c r="CF781" i="15"/>
  <c r="CD781" i="15"/>
  <c r="CC781" i="15"/>
  <c r="CB781" i="15"/>
  <c r="CA781" i="15"/>
  <c r="CM780" i="15"/>
  <c r="CO780" i="15" s="1"/>
  <c r="CL780" i="15"/>
  <c r="CN780" i="15" s="1"/>
  <c r="CJ780" i="15"/>
  <c r="CI780" i="15"/>
  <c r="CH780" i="15"/>
  <c r="CG780" i="15"/>
  <c r="CF780" i="15"/>
  <c r="CD780" i="15"/>
  <c r="CC780" i="15"/>
  <c r="CB780" i="15"/>
  <c r="CA780" i="15"/>
  <c r="CO779" i="15"/>
  <c r="CN779" i="15"/>
  <c r="CM779" i="15"/>
  <c r="CL779" i="15"/>
  <c r="CJ779" i="15"/>
  <c r="CI779" i="15"/>
  <c r="CG779" i="15"/>
  <c r="CH779" i="15" s="1"/>
  <c r="CF779" i="15"/>
  <c r="CD779" i="15"/>
  <c r="CC779" i="15"/>
  <c r="CB779" i="15"/>
  <c r="CA779" i="15"/>
  <c r="CN778" i="15"/>
  <c r="CM778" i="15"/>
  <c r="CO778" i="15" s="1"/>
  <c r="CL778" i="15"/>
  <c r="CJ778" i="15"/>
  <c r="CI778" i="15"/>
  <c r="CG778" i="15"/>
  <c r="CH778" i="15" s="1"/>
  <c r="CF778" i="15"/>
  <c r="CD778" i="15"/>
  <c r="CC778" i="15"/>
  <c r="CB778" i="15"/>
  <c r="CA778" i="15"/>
  <c r="CN777" i="15"/>
  <c r="CM777" i="15"/>
  <c r="CO777" i="15" s="1"/>
  <c r="CL777" i="15"/>
  <c r="CI777" i="15"/>
  <c r="CJ777" i="15" s="1"/>
  <c r="CG777" i="15"/>
  <c r="CH777" i="15" s="1"/>
  <c r="CF777" i="15"/>
  <c r="CD777" i="15"/>
  <c r="CC777" i="15"/>
  <c r="CB777" i="15"/>
  <c r="CA777" i="15"/>
  <c r="CO776" i="15"/>
  <c r="CN776" i="15"/>
  <c r="CM776" i="15"/>
  <c r="CL776" i="15"/>
  <c r="CI776" i="15"/>
  <c r="CJ776" i="15" s="1"/>
  <c r="CG776" i="15"/>
  <c r="CH776" i="15" s="1"/>
  <c r="CF776" i="15"/>
  <c r="CD776" i="15"/>
  <c r="CC776" i="15"/>
  <c r="CB776" i="15"/>
  <c r="CA776" i="15"/>
  <c r="CM775" i="15"/>
  <c r="CO775" i="15" s="1"/>
  <c r="CL775" i="15"/>
  <c r="CN775" i="15" s="1"/>
  <c r="CI775" i="15"/>
  <c r="CJ775" i="15" s="1"/>
  <c r="CG775" i="15"/>
  <c r="CH775" i="15" s="1"/>
  <c r="CF775" i="15"/>
  <c r="CD775" i="15"/>
  <c r="CC775" i="15"/>
  <c r="CB775" i="15"/>
  <c r="CA775" i="15"/>
  <c r="CM774" i="15"/>
  <c r="CO774" i="15" s="1"/>
  <c r="CL774" i="15"/>
  <c r="CN774" i="15" s="1"/>
  <c r="CI774" i="15"/>
  <c r="CJ774" i="15" s="1"/>
  <c r="CH774" i="15"/>
  <c r="CG774" i="15"/>
  <c r="CF774" i="15"/>
  <c r="CD774" i="15"/>
  <c r="CC774" i="15"/>
  <c r="CB774" i="15"/>
  <c r="CA774" i="15"/>
  <c r="CO773" i="15"/>
  <c r="CN773" i="15"/>
  <c r="CM773" i="15"/>
  <c r="CL773" i="15"/>
  <c r="CI773" i="15"/>
  <c r="CJ773" i="15" s="1"/>
  <c r="CH773" i="15"/>
  <c r="CG773" i="15"/>
  <c r="CF773" i="15"/>
  <c r="CD773" i="15"/>
  <c r="CC773" i="15"/>
  <c r="CB773" i="15"/>
  <c r="CA773" i="15"/>
  <c r="CO772" i="15"/>
  <c r="CM772" i="15"/>
  <c r="CL772" i="15"/>
  <c r="CN772" i="15" s="1"/>
  <c r="CJ772" i="15"/>
  <c r="CI772" i="15"/>
  <c r="CH772" i="15"/>
  <c r="CG772" i="15"/>
  <c r="CF772" i="15"/>
  <c r="CD772" i="15"/>
  <c r="CC772" i="15"/>
  <c r="CB772" i="15"/>
  <c r="CA772" i="15"/>
  <c r="CO771" i="15"/>
  <c r="CM771" i="15"/>
  <c r="CL771" i="15"/>
  <c r="CN771" i="15" s="1"/>
  <c r="CJ771" i="15"/>
  <c r="CI771" i="15"/>
  <c r="CG771" i="15"/>
  <c r="CH771" i="15" s="1"/>
  <c r="CF771" i="15"/>
  <c r="CD771" i="15"/>
  <c r="CC771" i="15"/>
  <c r="CB771" i="15"/>
  <c r="CA771" i="15"/>
  <c r="CN770" i="15"/>
  <c r="CM770" i="15"/>
  <c r="CO770" i="15" s="1"/>
  <c r="CL770" i="15"/>
  <c r="CJ770" i="15"/>
  <c r="CI770" i="15"/>
  <c r="CG770" i="15"/>
  <c r="CH770" i="15" s="1"/>
  <c r="CF770" i="15"/>
  <c r="CD770" i="15"/>
  <c r="CC770" i="15"/>
  <c r="CB770" i="15"/>
  <c r="CA770" i="15"/>
  <c r="CN769" i="15"/>
  <c r="CM769" i="15"/>
  <c r="CO769" i="15" s="1"/>
  <c r="CL769" i="15"/>
  <c r="CI769" i="15"/>
  <c r="CJ769" i="15" s="1"/>
  <c r="CG769" i="15"/>
  <c r="CH769" i="15" s="1"/>
  <c r="CF769" i="15"/>
  <c r="CD769" i="15"/>
  <c r="CC769" i="15"/>
  <c r="CB769" i="15"/>
  <c r="CA769" i="15"/>
  <c r="CO768" i="15"/>
  <c r="CN768" i="15"/>
  <c r="CM768" i="15"/>
  <c r="CL768" i="15"/>
  <c r="CI768" i="15"/>
  <c r="CJ768" i="15" s="1"/>
  <c r="CG768" i="15"/>
  <c r="CH768" i="15" s="1"/>
  <c r="CF768" i="15"/>
  <c r="CD768" i="15"/>
  <c r="CC768" i="15"/>
  <c r="CB768" i="15"/>
  <c r="CA768" i="15"/>
  <c r="CM767" i="15"/>
  <c r="CO767" i="15" s="1"/>
  <c r="CL767" i="15"/>
  <c r="CN767" i="15" s="1"/>
  <c r="CI767" i="15"/>
  <c r="CJ767" i="15" s="1"/>
  <c r="CG767" i="15"/>
  <c r="CH767" i="15" s="1"/>
  <c r="CF767" i="15"/>
  <c r="CD767" i="15"/>
  <c r="CC767" i="15"/>
  <c r="CB767" i="15"/>
  <c r="CA767" i="15"/>
  <c r="CM766" i="15"/>
  <c r="CO766" i="15" s="1"/>
  <c r="CL766" i="15"/>
  <c r="CN766" i="15" s="1"/>
  <c r="CI766" i="15"/>
  <c r="CJ766" i="15" s="1"/>
  <c r="CH766" i="15"/>
  <c r="CG766" i="15"/>
  <c r="CF766" i="15"/>
  <c r="CD766" i="15"/>
  <c r="CC766" i="15"/>
  <c r="CB766" i="15"/>
  <c r="CA766" i="15"/>
  <c r="CO765" i="15"/>
  <c r="CN765" i="15"/>
  <c r="CM765" i="15"/>
  <c r="CL765" i="15"/>
  <c r="CI765" i="15"/>
  <c r="CJ765" i="15" s="1"/>
  <c r="CH765" i="15"/>
  <c r="CG765" i="15"/>
  <c r="CF765" i="15"/>
  <c r="CD765" i="15"/>
  <c r="CC765" i="15"/>
  <c r="CB765" i="15"/>
  <c r="CA765" i="15"/>
  <c r="CO764" i="15"/>
  <c r="CM764" i="15"/>
  <c r="CL764" i="15"/>
  <c r="CN764" i="15" s="1"/>
  <c r="CJ764" i="15"/>
  <c r="CI764" i="15"/>
  <c r="CH764" i="15"/>
  <c r="CG764" i="15"/>
  <c r="CF764" i="15"/>
  <c r="CD764" i="15"/>
  <c r="CC764" i="15"/>
  <c r="CB764" i="15"/>
  <c r="CA764" i="15"/>
  <c r="CO763" i="15"/>
  <c r="CM763" i="15"/>
  <c r="CL763" i="15"/>
  <c r="CN763" i="15" s="1"/>
  <c r="CJ763" i="15"/>
  <c r="CI763" i="15"/>
  <c r="CG763" i="15"/>
  <c r="CH763" i="15" s="1"/>
  <c r="CF763" i="15"/>
  <c r="CD763" i="15"/>
  <c r="CC763" i="15"/>
  <c r="CB763" i="15"/>
  <c r="CA763" i="15"/>
  <c r="CN762" i="15"/>
  <c r="CM762" i="15"/>
  <c r="CO762" i="15" s="1"/>
  <c r="CL762" i="15"/>
  <c r="CJ762" i="15"/>
  <c r="CI762" i="15"/>
  <c r="CG762" i="15"/>
  <c r="CH762" i="15" s="1"/>
  <c r="CF762" i="15"/>
  <c r="CD762" i="15"/>
  <c r="CC762" i="15"/>
  <c r="CB762" i="15"/>
  <c r="CA762" i="15"/>
  <c r="CN761" i="15"/>
  <c r="CM761" i="15"/>
  <c r="CO761" i="15" s="1"/>
  <c r="CL761" i="15"/>
  <c r="CI761" i="15"/>
  <c r="CJ761" i="15" s="1"/>
  <c r="CG761" i="15"/>
  <c r="CH761" i="15" s="1"/>
  <c r="CF761" i="15"/>
  <c r="CD761" i="15"/>
  <c r="CC761" i="15"/>
  <c r="CB761" i="15"/>
  <c r="CA761" i="15"/>
  <c r="CO760" i="15"/>
  <c r="CN760" i="15"/>
  <c r="CM760" i="15"/>
  <c r="CL760" i="15"/>
  <c r="CI760" i="15"/>
  <c r="CJ760" i="15" s="1"/>
  <c r="CG760" i="15"/>
  <c r="CH760" i="15" s="1"/>
  <c r="CF760" i="15"/>
  <c r="CD760" i="15"/>
  <c r="CC760" i="15"/>
  <c r="CB760" i="15"/>
  <c r="CA760" i="15"/>
  <c r="CM759" i="15"/>
  <c r="CO759" i="15" s="1"/>
  <c r="CL759" i="15"/>
  <c r="CN759" i="15" s="1"/>
  <c r="CI759" i="15"/>
  <c r="CJ759" i="15" s="1"/>
  <c r="CG759" i="15"/>
  <c r="CH759" i="15" s="1"/>
  <c r="CF759" i="15"/>
  <c r="CD759" i="15"/>
  <c r="CC759" i="15"/>
  <c r="CB759" i="15"/>
  <c r="CA759" i="15"/>
  <c r="CM758" i="15"/>
  <c r="CO758" i="15" s="1"/>
  <c r="CL758" i="15"/>
  <c r="CN758" i="15" s="1"/>
  <c r="CI758" i="15"/>
  <c r="CJ758" i="15" s="1"/>
  <c r="CH758" i="15"/>
  <c r="CG758" i="15"/>
  <c r="CF758" i="15"/>
  <c r="CD758" i="15"/>
  <c r="CC758" i="15"/>
  <c r="CB758" i="15"/>
  <c r="CA758" i="15"/>
  <c r="CO757" i="15"/>
  <c r="CN757" i="15"/>
  <c r="CM757" i="15"/>
  <c r="CL757" i="15"/>
  <c r="CI757" i="15"/>
  <c r="CJ757" i="15" s="1"/>
  <c r="CH757" i="15"/>
  <c r="CG757" i="15"/>
  <c r="CF757" i="15"/>
  <c r="CD757" i="15"/>
  <c r="CC757" i="15"/>
  <c r="CB757" i="15"/>
  <c r="CA757" i="15"/>
  <c r="CO756" i="15"/>
  <c r="CM756" i="15"/>
  <c r="CL756" i="15"/>
  <c r="CN756" i="15" s="1"/>
  <c r="CJ756" i="15"/>
  <c r="CI756" i="15"/>
  <c r="CH756" i="15"/>
  <c r="CG756" i="15"/>
  <c r="CF756" i="15"/>
  <c r="CD756" i="15"/>
  <c r="CC756" i="15"/>
  <c r="CB756" i="15"/>
  <c r="CA756" i="15"/>
  <c r="CO755" i="15"/>
  <c r="CM755" i="15"/>
  <c r="CL755" i="15"/>
  <c r="CN755" i="15" s="1"/>
  <c r="CJ755" i="15"/>
  <c r="CI755" i="15"/>
  <c r="CG755" i="15"/>
  <c r="CH755" i="15" s="1"/>
  <c r="CF755" i="15"/>
  <c r="CD755" i="15"/>
  <c r="CC755" i="15"/>
  <c r="CB755" i="15"/>
  <c r="CA755" i="15"/>
  <c r="CN754" i="15"/>
  <c r="CM754" i="15"/>
  <c r="CO754" i="15" s="1"/>
  <c r="CL754" i="15"/>
  <c r="CJ754" i="15"/>
  <c r="CI754" i="15"/>
  <c r="CG754" i="15"/>
  <c r="CH754" i="15" s="1"/>
  <c r="CF754" i="15"/>
  <c r="CD754" i="15"/>
  <c r="CC754" i="15"/>
  <c r="CB754" i="15"/>
  <c r="CA754" i="15"/>
  <c r="CN753" i="15"/>
  <c r="CM753" i="15"/>
  <c r="CO753" i="15" s="1"/>
  <c r="CL753" i="15"/>
  <c r="CI753" i="15"/>
  <c r="CJ753" i="15" s="1"/>
  <c r="CG753" i="15"/>
  <c r="CH753" i="15" s="1"/>
  <c r="CF753" i="15"/>
  <c r="CD753" i="15"/>
  <c r="CC753" i="15"/>
  <c r="CB753" i="15"/>
  <c r="CA753" i="15"/>
  <c r="CO752" i="15"/>
  <c r="CN752" i="15"/>
  <c r="CM752" i="15"/>
  <c r="CL752" i="15"/>
  <c r="CI752" i="15"/>
  <c r="CJ752" i="15" s="1"/>
  <c r="CG752" i="15"/>
  <c r="CH752" i="15" s="1"/>
  <c r="CF752" i="15"/>
  <c r="CD752" i="15"/>
  <c r="CC752" i="15"/>
  <c r="CB752" i="15"/>
  <c r="CA752" i="15"/>
  <c r="CM751" i="15"/>
  <c r="CO751" i="15" s="1"/>
  <c r="CL751" i="15"/>
  <c r="CN751" i="15" s="1"/>
  <c r="CI751" i="15"/>
  <c r="CJ751" i="15" s="1"/>
  <c r="CG751" i="15"/>
  <c r="CH751" i="15" s="1"/>
  <c r="CF751" i="15"/>
  <c r="CD751" i="15"/>
  <c r="CC751" i="15"/>
  <c r="CB751" i="15"/>
  <c r="CA751" i="15"/>
  <c r="CM750" i="15"/>
  <c r="CO750" i="15" s="1"/>
  <c r="CL750" i="15"/>
  <c r="CN750" i="15" s="1"/>
  <c r="CI750" i="15"/>
  <c r="CJ750" i="15" s="1"/>
  <c r="CH750" i="15"/>
  <c r="CG750" i="15"/>
  <c r="CF750" i="15"/>
  <c r="CD750" i="15"/>
  <c r="CC750" i="15"/>
  <c r="CB750" i="15"/>
  <c r="CA750" i="15"/>
  <c r="CO749" i="15"/>
  <c r="CN749" i="15"/>
  <c r="CM749" i="15"/>
  <c r="CL749" i="15"/>
  <c r="CI749" i="15"/>
  <c r="CJ749" i="15" s="1"/>
  <c r="CH749" i="15"/>
  <c r="CG749" i="15"/>
  <c r="CF749" i="15"/>
  <c r="CD749" i="15"/>
  <c r="CC749" i="15"/>
  <c r="CB749" i="15"/>
  <c r="CA749" i="15"/>
  <c r="CO748" i="15"/>
  <c r="CM748" i="15"/>
  <c r="CL748" i="15"/>
  <c r="CN748" i="15" s="1"/>
  <c r="CJ748" i="15"/>
  <c r="CI748" i="15"/>
  <c r="CH748" i="15"/>
  <c r="CG748" i="15"/>
  <c r="CF748" i="15"/>
  <c r="CD748" i="15"/>
  <c r="CC748" i="15"/>
  <c r="CB748" i="15"/>
  <c r="CA748" i="15"/>
  <c r="CO747" i="15"/>
  <c r="CM747" i="15"/>
  <c r="CL747" i="15"/>
  <c r="CN747" i="15" s="1"/>
  <c r="CJ747" i="15"/>
  <c r="CI747" i="15"/>
  <c r="CG747" i="15"/>
  <c r="CH747" i="15" s="1"/>
  <c r="CF747" i="15"/>
  <c r="CD747" i="15"/>
  <c r="CC747" i="15"/>
  <c r="CB747" i="15"/>
  <c r="CA747" i="15"/>
  <c r="CN746" i="15"/>
  <c r="CM746" i="15"/>
  <c r="CO746" i="15" s="1"/>
  <c r="CL746" i="15"/>
  <c r="CJ746" i="15"/>
  <c r="CI746" i="15"/>
  <c r="CG746" i="15"/>
  <c r="CH746" i="15" s="1"/>
  <c r="CF746" i="15"/>
  <c r="CD746" i="15"/>
  <c r="CC746" i="15"/>
  <c r="CB746" i="15"/>
  <c r="CA746" i="15"/>
  <c r="CN745" i="15"/>
  <c r="CM745" i="15"/>
  <c r="CO745" i="15" s="1"/>
  <c r="CL745" i="15"/>
  <c r="CI745" i="15"/>
  <c r="CJ745" i="15" s="1"/>
  <c r="CG745" i="15"/>
  <c r="CH745" i="15" s="1"/>
  <c r="CF745" i="15"/>
  <c r="CD745" i="15"/>
  <c r="CC745" i="15"/>
  <c r="CB745" i="15"/>
  <c r="CA745" i="15"/>
  <c r="CO744" i="15"/>
  <c r="CN744" i="15"/>
  <c r="CM744" i="15"/>
  <c r="CL744" i="15"/>
  <c r="CI744" i="15"/>
  <c r="CJ744" i="15" s="1"/>
  <c r="CG744" i="15"/>
  <c r="CH744" i="15" s="1"/>
  <c r="CF744" i="15"/>
  <c r="CD744" i="15"/>
  <c r="CC744" i="15"/>
  <c r="CB744" i="15"/>
  <c r="CA744" i="15"/>
  <c r="CM743" i="15"/>
  <c r="CO743" i="15" s="1"/>
  <c r="CL743" i="15"/>
  <c r="CN743" i="15" s="1"/>
  <c r="CI743" i="15"/>
  <c r="CJ743" i="15" s="1"/>
  <c r="CG743" i="15"/>
  <c r="CH743" i="15" s="1"/>
  <c r="CF743" i="15"/>
  <c r="CD743" i="15"/>
  <c r="CC743" i="15"/>
  <c r="CB743" i="15"/>
  <c r="CA743" i="15"/>
  <c r="CM742" i="15"/>
  <c r="CO742" i="15" s="1"/>
  <c r="CL742" i="15"/>
  <c r="CN742" i="15" s="1"/>
  <c r="CI742" i="15"/>
  <c r="CJ742" i="15" s="1"/>
  <c r="CH742" i="15"/>
  <c r="CG742" i="15"/>
  <c r="CF742" i="15"/>
  <c r="CD742" i="15"/>
  <c r="CC742" i="15"/>
  <c r="CB742" i="15"/>
  <c r="CA742" i="15"/>
  <c r="CO741" i="15"/>
  <c r="CN741" i="15"/>
  <c r="CM741" i="15"/>
  <c r="CL741" i="15"/>
  <c r="CI741" i="15"/>
  <c r="CJ741" i="15" s="1"/>
  <c r="CH741" i="15"/>
  <c r="CG741" i="15"/>
  <c r="CF741" i="15"/>
  <c r="CD741" i="15"/>
  <c r="CC741" i="15"/>
  <c r="CB741" i="15"/>
  <c r="CA741" i="15"/>
  <c r="CO740" i="15"/>
  <c r="CM740" i="15"/>
  <c r="CL740" i="15"/>
  <c r="CN740" i="15" s="1"/>
  <c r="CJ740" i="15"/>
  <c r="CI740" i="15"/>
  <c r="CH740" i="15"/>
  <c r="CG740" i="15"/>
  <c r="CF740" i="15"/>
  <c r="CD740" i="15"/>
  <c r="CC740" i="15"/>
  <c r="CB740" i="15"/>
  <c r="CA740" i="15"/>
  <c r="CO739" i="15"/>
  <c r="CM739" i="15"/>
  <c r="CL739" i="15"/>
  <c r="CN739" i="15" s="1"/>
  <c r="CJ739" i="15"/>
  <c r="CI739" i="15"/>
  <c r="CG739" i="15"/>
  <c r="CH739" i="15" s="1"/>
  <c r="CF739" i="15"/>
  <c r="CD739" i="15"/>
  <c r="CC739" i="15"/>
  <c r="CB739" i="15"/>
  <c r="CA739" i="15"/>
  <c r="CN738" i="15"/>
  <c r="CM738" i="15"/>
  <c r="CO738" i="15" s="1"/>
  <c r="CL738" i="15"/>
  <c r="CJ738" i="15"/>
  <c r="CI738" i="15"/>
  <c r="CG738" i="15"/>
  <c r="CH738" i="15" s="1"/>
  <c r="CF738" i="15"/>
  <c r="CD738" i="15"/>
  <c r="CC738" i="15"/>
  <c r="CB738" i="15"/>
  <c r="CA738" i="15"/>
  <c r="CN737" i="15"/>
  <c r="CM737" i="15"/>
  <c r="CO737" i="15" s="1"/>
  <c r="CL737" i="15"/>
  <c r="CI737" i="15"/>
  <c r="CJ737" i="15" s="1"/>
  <c r="CG737" i="15"/>
  <c r="CH737" i="15" s="1"/>
  <c r="CF737" i="15"/>
  <c r="CD737" i="15"/>
  <c r="CC737" i="15"/>
  <c r="CB737" i="15"/>
  <c r="CA737" i="15"/>
  <c r="CO736" i="15"/>
  <c r="CN736" i="15"/>
  <c r="CM736" i="15"/>
  <c r="CL736" i="15"/>
  <c r="CI736" i="15"/>
  <c r="CJ736" i="15" s="1"/>
  <c r="CG736" i="15"/>
  <c r="CH736" i="15" s="1"/>
  <c r="CF736" i="15"/>
  <c r="CD736" i="15"/>
  <c r="CC736" i="15"/>
  <c r="CB736" i="15"/>
  <c r="CA736" i="15"/>
  <c r="CM735" i="15"/>
  <c r="CO735" i="15" s="1"/>
  <c r="CL735" i="15"/>
  <c r="CN735" i="15" s="1"/>
  <c r="CI735" i="15"/>
  <c r="CJ735" i="15" s="1"/>
  <c r="CG735" i="15"/>
  <c r="CH735" i="15" s="1"/>
  <c r="CF735" i="15"/>
  <c r="CD735" i="15"/>
  <c r="CC735" i="15"/>
  <c r="CB735" i="15"/>
  <c r="CA735" i="15"/>
  <c r="CM734" i="15"/>
  <c r="CO734" i="15" s="1"/>
  <c r="CL734" i="15"/>
  <c r="CN734" i="15" s="1"/>
  <c r="CI734" i="15"/>
  <c r="CJ734" i="15" s="1"/>
  <c r="CH734" i="15"/>
  <c r="CG734" i="15"/>
  <c r="CF734" i="15"/>
  <c r="CD734" i="15"/>
  <c r="CC734" i="15"/>
  <c r="CB734" i="15"/>
  <c r="CA734" i="15"/>
  <c r="CO733" i="15"/>
  <c r="CN733" i="15"/>
  <c r="CM733" i="15"/>
  <c r="CL733" i="15"/>
  <c r="CI733" i="15"/>
  <c r="CJ733" i="15" s="1"/>
  <c r="CH733" i="15"/>
  <c r="CG733" i="15"/>
  <c r="CF733" i="15"/>
  <c r="CD733" i="15"/>
  <c r="CC733" i="15"/>
  <c r="CB733" i="15"/>
  <c r="CA733" i="15"/>
  <c r="CO732" i="15"/>
  <c r="CM732" i="15"/>
  <c r="CL732" i="15"/>
  <c r="CN732" i="15" s="1"/>
  <c r="CJ732" i="15"/>
  <c r="CI732" i="15"/>
  <c r="CH732" i="15"/>
  <c r="CG732" i="15"/>
  <c r="CF732" i="15"/>
  <c r="CD732" i="15"/>
  <c r="CC732" i="15"/>
  <c r="CB732" i="15"/>
  <c r="CA732" i="15"/>
  <c r="CO731" i="15"/>
  <c r="CM731" i="15"/>
  <c r="CL731" i="15"/>
  <c r="CN731" i="15" s="1"/>
  <c r="CJ731" i="15"/>
  <c r="CI731" i="15"/>
  <c r="CG731" i="15"/>
  <c r="CH731" i="15" s="1"/>
  <c r="CF731" i="15"/>
  <c r="CD731" i="15"/>
  <c r="CC731" i="15"/>
  <c r="CB731" i="15"/>
  <c r="CA731" i="15"/>
  <c r="CN730" i="15"/>
  <c r="CM730" i="15"/>
  <c r="CO730" i="15" s="1"/>
  <c r="CL730" i="15"/>
  <c r="CJ730" i="15"/>
  <c r="CI730" i="15"/>
  <c r="CG730" i="15"/>
  <c r="CH730" i="15" s="1"/>
  <c r="CF730" i="15"/>
  <c r="CD730" i="15"/>
  <c r="CC730" i="15"/>
  <c r="CB730" i="15"/>
  <c r="CA730" i="15"/>
  <c r="CN729" i="15"/>
  <c r="CM729" i="15"/>
  <c r="CO729" i="15" s="1"/>
  <c r="CL729" i="15"/>
  <c r="CI729" i="15"/>
  <c r="CJ729" i="15" s="1"/>
  <c r="CG729" i="15"/>
  <c r="CH729" i="15" s="1"/>
  <c r="CF729" i="15"/>
  <c r="CD729" i="15"/>
  <c r="CC729" i="15"/>
  <c r="CB729" i="15"/>
  <c r="CA729" i="15"/>
  <c r="CO728" i="15"/>
  <c r="CN728" i="15"/>
  <c r="CM728" i="15"/>
  <c r="CL728" i="15"/>
  <c r="CI728" i="15"/>
  <c r="CJ728" i="15" s="1"/>
  <c r="CG728" i="15"/>
  <c r="CH728" i="15" s="1"/>
  <c r="CF728" i="15"/>
  <c r="CD728" i="15"/>
  <c r="CC728" i="15"/>
  <c r="CB728" i="15"/>
  <c r="CA728" i="15"/>
  <c r="CM727" i="15"/>
  <c r="CO727" i="15" s="1"/>
  <c r="CL727" i="15"/>
  <c r="CN727" i="15" s="1"/>
  <c r="CI727" i="15"/>
  <c r="CJ727" i="15" s="1"/>
  <c r="CG727" i="15"/>
  <c r="CH727" i="15" s="1"/>
  <c r="CF727" i="15"/>
  <c r="CD727" i="15"/>
  <c r="CC727" i="15"/>
  <c r="CB727" i="15"/>
  <c r="CA727" i="15"/>
  <c r="CM726" i="15"/>
  <c r="CO726" i="15" s="1"/>
  <c r="CL726" i="15"/>
  <c r="CN726" i="15" s="1"/>
  <c r="CI726" i="15"/>
  <c r="CJ726" i="15" s="1"/>
  <c r="CH726" i="15"/>
  <c r="CG726" i="15"/>
  <c r="CF726" i="15"/>
  <c r="CD726" i="15"/>
  <c r="CC726" i="15"/>
  <c r="CB726" i="15"/>
  <c r="CA726" i="15"/>
  <c r="CO725" i="15"/>
  <c r="CN725" i="15"/>
  <c r="CM725" i="15"/>
  <c r="CL725" i="15"/>
  <c r="CI725" i="15"/>
  <c r="CJ725" i="15" s="1"/>
  <c r="CH725" i="15"/>
  <c r="CG725" i="15"/>
  <c r="CF725" i="15"/>
  <c r="CD725" i="15"/>
  <c r="CC725" i="15"/>
  <c r="CB725" i="15"/>
  <c r="CA725" i="15"/>
  <c r="CO724" i="15"/>
  <c r="CM724" i="15"/>
  <c r="CL724" i="15"/>
  <c r="CN724" i="15" s="1"/>
  <c r="CJ724" i="15"/>
  <c r="CI724" i="15"/>
  <c r="CH724" i="15"/>
  <c r="CG724" i="15"/>
  <c r="CF724" i="15"/>
  <c r="CD724" i="15"/>
  <c r="CC724" i="15"/>
  <c r="CB724" i="15"/>
  <c r="CA724" i="15"/>
  <c r="CO723" i="15"/>
  <c r="CM723" i="15"/>
  <c r="CL723" i="15"/>
  <c r="CN723" i="15" s="1"/>
  <c r="CJ723" i="15"/>
  <c r="CI723" i="15"/>
  <c r="CG723" i="15"/>
  <c r="CH723" i="15" s="1"/>
  <c r="CF723" i="15"/>
  <c r="CD723" i="15"/>
  <c r="CC723" i="15"/>
  <c r="CB723" i="15"/>
  <c r="CA723" i="15"/>
  <c r="CN722" i="15"/>
  <c r="CM722" i="15"/>
  <c r="CO722" i="15" s="1"/>
  <c r="CL722" i="15"/>
  <c r="CJ722" i="15"/>
  <c r="CI722" i="15"/>
  <c r="CG722" i="15"/>
  <c r="CH722" i="15" s="1"/>
  <c r="CF722" i="15"/>
  <c r="CD722" i="15"/>
  <c r="CC722" i="15"/>
  <c r="CB722" i="15"/>
  <c r="CA722" i="15"/>
  <c r="CN721" i="15"/>
  <c r="CM721" i="15"/>
  <c r="CO721" i="15" s="1"/>
  <c r="CL721" i="15"/>
  <c r="CI721" i="15"/>
  <c r="CJ721" i="15" s="1"/>
  <c r="CG721" i="15"/>
  <c r="CH721" i="15" s="1"/>
  <c r="CF721" i="15"/>
  <c r="CD721" i="15"/>
  <c r="CC721" i="15"/>
  <c r="CB721" i="15"/>
  <c r="CA721" i="15"/>
  <c r="CO720" i="15"/>
  <c r="CN720" i="15"/>
  <c r="CM720" i="15"/>
  <c r="CL720" i="15"/>
  <c r="CI720" i="15"/>
  <c r="CJ720" i="15" s="1"/>
  <c r="CG720" i="15"/>
  <c r="CH720" i="15" s="1"/>
  <c r="CF720" i="15"/>
  <c r="CD720" i="15"/>
  <c r="CC720" i="15"/>
  <c r="CB720" i="15"/>
  <c r="CA720" i="15"/>
  <c r="CM719" i="15"/>
  <c r="CO719" i="15" s="1"/>
  <c r="CL719" i="15"/>
  <c r="CN719" i="15" s="1"/>
  <c r="CI719" i="15"/>
  <c r="CJ719" i="15" s="1"/>
  <c r="CG719" i="15"/>
  <c r="CH719" i="15" s="1"/>
  <c r="CF719" i="15"/>
  <c r="CD719" i="15"/>
  <c r="CC719" i="15"/>
  <c r="CB719" i="15"/>
  <c r="CA719" i="15"/>
  <c r="CM718" i="15"/>
  <c r="CO718" i="15" s="1"/>
  <c r="CL718" i="15"/>
  <c r="CN718" i="15" s="1"/>
  <c r="CI718" i="15"/>
  <c r="CJ718" i="15" s="1"/>
  <c r="CH718" i="15"/>
  <c r="CG718" i="15"/>
  <c r="CF718" i="15"/>
  <c r="CD718" i="15"/>
  <c r="CC718" i="15"/>
  <c r="CB718" i="15"/>
  <c r="CA718" i="15"/>
  <c r="CO717" i="15"/>
  <c r="CN717" i="15"/>
  <c r="CM717" i="15"/>
  <c r="CL717" i="15"/>
  <c r="CI717" i="15"/>
  <c r="CJ717" i="15" s="1"/>
  <c r="CH717" i="15"/>
  <c r="CG717" i="15"/>
  <c r="CF717" i="15"/>
  <c r="CD717" i="15"/>
  <c r="CC717" i="15"/>
  <c r="CB717" i="15"/>
  <c r="CA717" i="15"/>
  <c r="CO716" i="15"/>
  <c r="CM716" i="15"/>
  <c r="CL716" i="15"/>
  <c r="CN716" i="15" s="1"/>
  <c r="CJ716" i="15"/>
  <c r="CI716" i="15"/>
  <c r="CH716" i="15"/>
  <c r="CG716" i="15"/>
  <c r="CF716" i="15"/>
  <c r="CD716" i="15"/>
  <c r="CC716" i="15"/>
  <c r="CB716" i="15"/>
  <c r="CA716" i="15"/>
  <c r="CO715" i="15"/>
  <c r="CM715" i="15"/>
  <c r="CL715" i="15"/>
  <c r="CN715" i="15" s="1"/>
  <c r="CJ715" i="15"/>
  <c r="CI715" i="15"/>
  <c r="CG715" i="15"/>
  <c r="CH715" i="15" s="1"/>
  <c r="CF715" i="15"/>
  <c r="CD715" i="15"/>
  <c r="CC715" i="15"/>
  <c r="CB715" i="15"/>
  <c r="CA715" i="15"/>
  <c r="CN714" i="15"/>
  <c r="CM714" i="15"/>
  <c r="CO714" i="15" s="1"/>
  <c r="CL714" i="15"/>
  <c r="CJ714" i="15"/>
  <c r="CI714" i="15"/>
  <c r="CG714" i="15"/>
  <c r="CH714" i="15" s="1"/>
  <c r="CF714" i="15"/>
  <c r="CD714" i="15"/>
  <c r="CC714" i="15"/>
  <c r="CB714" i="15"/>
  <c r="CA714" i="15"/>
  <c r="CN713" i="15"/>
  <c r="CM713" i="15"/>
  <c r="CO713" i="15" s="1"/>
  <c r="CL713" i="15"/>
  <c r="CI713" i="15"/>
  <c r="CJ713" i="15" s="1"/>
  <c r="CG713" i="15"/>
  <c r="CH713" i="15" s="1"/>
  <c r="CF713" i="15"/>
  <c r="CD713" i="15"/>
  <c r="CC713" i="15"/>
  <c r="CB713" i="15"/>
  <c r="CA713" i="15"/>
  <c r="CO712" i="15"/>
  <c r="CN712" i="15"/>
  <c r="CM712" i="15"/>
  <c r="CL712" i="15"/>
  <c r="CI712" i="15"/>
  <c r="CJ712" i="15" s="1"/>
  <c r="CG712" i="15"/>
  <c r="CH712" i="15" s="1"/>
  <c r="CF712" i="15"/>
  <c r="CD712" i="15"/>
  <c r="CC712" i="15"/>
  <c r="CB712" i="15"/>
  <c r="CA712" i="15"/>
  <c r="CM711" i="15"/>
  <c r="CO711" i="15" s="1"/>
  <c r="CL711" i="15"/>
  <c r="CN711" i="15" s="1"/>
  <c r="CI711" i="15"/>
  <c r="CJ711" i="15" s="1"/>
  <c r="CG711" i="15"/>
  <c r="CH711" i="15" s="1"/>
  <c r="CF711" i="15"/>
  <c r="CD711" i="15"/>
  <c r="CC711" i="15"/>
  <c r="CB711" i="15"/>
  <c r="CA711" i="15"/>
  <c r="CM710" i="15"/>
  <c r="CO710" i="15" s="1"/>
  <c r="CL710" i="15"/>
  <c r="CN710" i="15" s="1"/>
  <c r="CI710" i="15"/>
  <c r="CJ710" i="15" s="1"/>
  <c r="CH710" i="15"/>
  <c r="CG710" i="15"/>
  <c r="CF710" i="15"/>
  <c r="CD710" i="15"/>
  <c r="CC710" i="15"/>
  <c r="CB710" i="15"/>
  <c r="CA710" i="15"/>
  <c r="CO709" i="15"/>
  <c r="CN709" i="15"/>
  <c r="CM709" i="15"/>
  <c r="CL709" i="15"/>
  <c r="CI709" i="15"/>
  <c r="CJ709" i="15" s="1"/>
  <c r="CH709" i="15"/>
  <c r="CG709" i="15"/>
  <c r="CF709" i="15"/>
  <c r="CD709" i="15"/>
  <c r="CC709" i="15"/>
  <c r="CB709" i="15"/>
  <c r="CA709" i="15"/>
  <c r="CO708" i="15"/>
  <c r="CM708" i="15"/>
  <c r="CL708" i="15"/>
  <c r="CN708" i="15" s="1"/>
  <c r="CJ708" i="15"/>
  <c r="CI708" i="15"/>
  <c r="CH708" i="15"/>
  <c r="CG708" i="15"/>
  <c r="CF708" i="15"/>
  <c r="CD708" i="15"/>
  <c r="CC708" i="15"/>
  <c r="CB708" i="15"/>
  <c r="CA708" i="15"/>
  <c r="CO707" i="15"/>
  <c r="CM707" i="15"/>
  <c r="CL707" i="15"/>
  <c r="CN707" i="15" s="1"/>
  <c r="CJ707" i="15"/>
  <c r="CI707" i="15"/>
  <c r="CG707" i="15"/>
  <c r="CH707" i="15" s="1"/>
  <c r="CF707" i="15"/>
  <c r="CD707" i="15"/>
  <c r="CC707" i="15"/>
  <c r="CB707" i="15"/>
  <c r="CA707" i="15"/>
  <c r="CN706" i="15"/>
  <c r="CM706" i="15"/>
  <c r="CO706" i="15" s="1"/>
  <c r="CL706" i="15"/>
  <c r="CJ706" i="15"/>
  <c r="CI706" i="15"/>
  <c r="CG706" i="15"/>
  <c r="CH706" i="15" s="1"/>
  <c r="CF706" i="15"/>
  <c r="CD706" i="15"/>
  <c r="CC706" i="15"/>
  <c r="CB706" i="15"/>
  <c r="CA706" i="15"/>
  <c r="CN705" i="15"/>
  <c r="CM705" i="15"/>
  <c r="CO705" i="15" s="1"/>
  <c r="CL705" i="15"/>
  <c r="CI705" i="15"/>
  <c r="CJ705" i="15" s="1"/>
  <c r="CH705" i="15"/>
  <c r="CG705" i="15"/>
  <c r="CF705" i="15"/>
  <c r="CD705" i="15"/>
  <c r="CC705" i="15"/>
  <c r="CB705" i="15"/>
  <c r="CA705" i="15"/>
  <c r="CO704" i="15"/>
  <c r="CN704" i="15"/>
  <c r="CM704" i="15"/>
  <c r="CL704" i="15"/>
  <c r="CI704" i="15"/>
  <c r="CJ704" i="15" s="1"/>
  <c r="CG704" i="15"/>
  <c r="CH704" i="15" s="1"/>
  <c r="CF704" i="15"/>
  <c r="CD704" i="15"/>
  <c r="CC704" i="15"/>
  <c r="CB704" i="15"/>
  <c r="CA704" i="15"/>
  <c r="CM703" i="15"/>
  <c r="CO703" i="15" s="1"/>
  <c r="CL703" i="15"/>
  <c r="CN703" i="15" s="1"/>
  <c r="CJ703" i="15"/>
  <c r="CI703" i="15"/>
  <c r="CG703" i="15"/>
  <c r="CH703" i="15" s="1"/>
  <c r="CF703" i="15"/>
  <c r="CD703" i="15"/>
  <c r="CC703" i="15"/>
  <c r="CB703" i="15"/>
  <c r="CA703" i="15"/>
  <c r="CM702" i="15"/>
  <c r="CO702" i="15" s="1"/>
  <c r="CL702" i="15"/>
  <c r="CN702" i="15" s="1"/>
  <c r="CI702" i="15"/>
  <c r="CJ702" i="15" s="1"/>
  <c r="CH702" i="15"/>
  <c r="CG702" i="15"/>
  <c r="CF702" i="15"/>
  <c r="CD702" i="15"/>
  <c r="CC702" i="15"/>
  <c r="CB702" i="15"/>
  <c r="CA702" i="15"/>
  <c r="CO701" i="15"/>
  <c r="CN701" i="15"/>
  <c r="CM701" i="15"/>
  <c r="CL701" i="15"/>
  <c r="CI701" i="15"/>
  <c r="CJ701" i="15" s="1"/>
  <c r="CH701" i="15"/>
  <c r="CG701" i="15"/>
  <c r="CF701" i="15"/>
  <c r="CD701" i="15"/>
  <c r="CC701" i="15"/>
  <c r="CB701" i="15"/>
  <c r="CA701" i="15"/>
  <c r="CO700" i="15"/>
  <c r="CM700" i="15"/>
  <c r="CL700" i="15"/>
  <c r="CN700" i="15" s="1"/>
  <c r="CJ700" i="15"/>
  <c r="CI700" i="15"/>
  <c r="CH700" i="15"/>
  <c r="CG700" i="15"/>
  <c r="CF700" i="15"/>
  <c r="CD700" i="15"/>
  <c r="CC700" i="15"/>
  <c r="CB700" i="15"/>
  <c r="CA700" i="15"/>
  <c r="CO699" i="15"/>
  <c r="CM699" i="15"/>
  <c r="CL699" i="15"/>
  <c r="CN699" i="15" s="1"/>
  <c r="CJ699" i="15"/>
  <c r="CI699" i="15"/>
  <c r="CH699" i="15"/>
  <c r="CG699" i="15"/>
  <c r="CF699" i="15"/>
  <c r="CD699" i="15"/>
  <c r="CC699" i="15"/>
  <c r="CB699" i="15"/>
  <c r="CA699" i="15"/>
  <c r="CN698" i="15"/>
  <c r="CM698" i="15"/>
  <c r="CO698" i="15" s="1"/>
  <c r="CL698" i="15"/>
  <c r="CJ698" i="15"/>
  <c r="CI698" i="15"/>
  <c r="CG698" i="15"/>
  <c r="CH698" i="15" s="1"/>
  <c r="CF698" i="15"/>
  <c r="CD698" i="15"/>
  <c r="CC698" i="15"/>
  <c r="CB698" i="15"/>
  <c r="CA698" i="15"/>
  <c r="CN697" i="15"/>
  <c r="CM697" i="15"/>
  <c r="CO697" i="15" s="1"/>
  <c r="CL697" i="15"/>
  <c r="CJ697" i="15"/>
  <c r="CI697" i="15"/>
  <c r="CH697" i="15"/>
  <c r="CG697" i="15"/>
  <c r="CF697" i="15"/>
  <c r="CD697" i="15"/>
  <c r="CC697" i="15"/>
  <c r="CB697" i="15"/>
  <c r="CA697" i="15"/>
  <c r="CO696" i="15"/>
  <c r="CN696" i="15"/>
  <c r="CM696" i="15"/>
  <c r="CL696" i="15"/>
  <c r="CI696" i="15"/>
  <c r="CJ696" i="15" s="1"/>
  <c r="CG696" i="15"/>
  <c r="CH696" i="15" s="1"/>
  <c r="CF696" i="15"/>
  <c r="CD696" i="15"/>
  <c r="CC696" i="15"/>
  <c r="CB696" i="15"/>
  <c r="CA696" i="15"/>
  <c r="CM695" i="15"/>
  <c r="CO695" i="15" s="1"/>
  <c r="CL695" i="15"/>
  <c r="CN695" i="15" s="1"/>
  <c r="CJ695" i="15"/>
  <c r="CI695" i="15"/>
  <c r="CG695" i="15"/>
  <c r="CH695" i="15" s="1"/>
  <c r="CF695" i="15"/>
  <c r="CD695" i="15"/>
  <c r="CC695" i="15"/>
  <c r="CB695" i="15"/>
  <c r="CA695" i="15"/>
  <c r="CM694" i="15"/>
  <c r="CO694" i="15" s="1"/>
  <c r="CL694" i="15"/>
  <c r="CN694" i="15" s="1"/>
  <c r="CI694" i="15"/>
  <c r="CJ694" i="15" s="1"/>
  <c r="CH694" i="15"/>
  <c r="CG694" i="15"/>
  <c r="CF694" i="15"/>
  <c r="CD694" i="15"/>
  <c r="CC694" i="15"/>
  <c r="CB694" i="15"/>
  <c r="CA694" i="15"/>
  <c r="CO693" i="15"/>
  <c r="CN693" i="15"/>
  <c r="CM693" i="15"/>
  <c r="CL693" i="15"/>
  <c r="CI693" i="15"/>
  <c r="CJ693" i="15" s="1"/>
  <c r="CG693" i="15"/>
  <c r="CH693" i="15" s="1"/>
  <c r="CF693" i="15"/>
  <c r="CD693" i="15"/>
  <c r="CC693" i="15"/>
  <c r="CB693" i="15"/>
  <c r="CA693" i="15"/>
  <c r="CM692" i="15"/>
  <c r="CO692" i="15" s="1"/>
  <c r="CL692" i="15"/>
  <c r="CN692" i="15" s="1"/>
  <c r="CJ692" i="15"/>
  <c r="CI692" i="15"/>
  <c r="CH692" i="15"/>
  <c r="CG692" i="15"/>
  <c r="CF692" i="15"/>
  <c r="CD692" i="15"/>
  <c r="CC692" i="15"/>
  <c r="CB692" i="15"/>
  <c r="CA692" i="15"/>
  <c r="CO691" i="15"/>
  <c r="CM691" i="15"/>
  <c r="CL691" i="15"/>
  <c r="CN691" i="15" s="1"/>
  <c r="CI691" i="15"/>
  <c r="CJ691" i="15" s="1"/>
  <c r="CG691" i="15"/>
  <c r="CH691" i="15" s="1"/>
  <c r="CF691" i="15"/>
  <c r="CD691" i="15"/>
  <c r="CC691" i="15"/>
  <c r="CB691" i="15"/>
  <c r="CA691" i="15"/>
  <c r="CN690" i="15"/>
  <c r="CM690" i="15"/>
  <c r="CO690" i="15" s="1"/>
  <c r="CL690" i="15"/>
  <c r="CJ690" i="15"/>
  <c r="CI690" i="15"/>
  <c r="CG690" i="15"/>
  <c r="CH690" i="15" s="1"/>
  <c r="CF690" i="15"/>
  <c r="CD690" i="15"/>
  <c r="CC690" i="15"/>
  <c r="CB690" i="15"/>
  <c r="CA690" i="15"/>
  <c r="CM689" i="15"/>
  <c r="CO689" i="15" s="1"/>
  <c r="CL689" i="15"/>
  <c r="CN689" i="15" s="1"/>
  <c r="CI689" i="15"/>
  <c r="CJ689" i="15" s="1"/>
  <c r="CH689" i="15"/>
  <c r="CG689" i="15"/>
  <c r="CF689" i="15"/>
  <c r="CD689" i="15"/>
  <c r="CC689" i="15"/>
  <c r="CB689" i="15"/>
  <c r="CA689" i="15"/>
  <c r="CO688" i="15"/>
  <c r="CN688" i="15"/>
  <c r="CM688" i="15"/>
  <c r="CL688" i="15"/>
  <c r="CI688" i="15"/>
  <c r="CJ688" i="15" s="1"/>
  <c r="CG688" i="15"/>
  <c r="CH688" i="15" s="1"/>
  <c r="CF688" i="15"/>
  <c r="CD688" i="15"/>
  <c r="CC688" i="15"/>
  <c r="CB688" i="15"/>
  <c r="CA688" i="15"/>
  <c r="CM687" i="15"/>
  <c r="CO687" i="15" s="1"/>
  <c r="CL687" i="15"/>
  <c r="CN687" i="15" s="1"/>
  <c r="CJ687" i="15"/>
  <c r="CI687" i="15"/>
  <c r="CG687" i="15"/>
  <c r="CH687" i="15" s="1"/>
  <c r="CF687" i="15"/>
  <c r="CD687" i="15"/>
  <c r="CC687" i="15"/>
  <c r="CB687" i="15"/>
  <c r="CA687" i="15"/>
  <c r="CM686" i="15"/>
  <c r="CO686" i="15" s="1"/>
  <c r="CL686" i="15"/>
  <c r="CN686" i="15" s="1"/>
  <c r="CI686" i="15"/>
  <c r="CJ686" i="15" s="1"/>
  <c r="CH686" i="15"/>
  <c r="CG686" i="15"/>
  <c r="CF686" i="15"/>
  <c r="CD686" i="15"/>
  <c r="CC686" i="15"/>
  <c r="CB686" i="15"/>
  <c r="CA686" i="15"/>
  <c r="CO685" i="15"/>
  <c r="CN685" i="15"/>
  <c r="CM685" i="15"/>
  <c r="CL685" i="15"/>
  <c r="CI685" i="15"/>
  <c r="CJ685" i="15" s="1"/>
  <c r="CG685" i="15"/>
  <c r="CH685" i="15" s="1"/>
  <c r="CF685" i="15"/>
  <c r="CD685" i="15"/>
  <c r="CC685" i="15"/>
  <c r="CB685" i="15"/>
  <c r="CA685" i="15"/>
  <c r="CM684" i="15"/>
  <c r="CO684" i="15" s="1"/>
  <c r="CL684" i="15"/>
  <c r="CN684" i="15" s="1"/>
  <c r="CJ684" i="15"/>
  <c r="CI684" i="15"/>
  <c r="CH684" i="15"/>
  <c r="CG684" i="15"/>
  <c r="CF684" i="15"/>
  <c r="CD684" i="15"/>
  <c r="CC684" i="15"/>
  <c r="CB684" i="15"/>
  <c r="CA684" i="15"/>
  <c r="CO683" i="15"/>
  <c r="CM683" i="15"/>
  <c r="CL683" i="15"/>
  <c r="CN683" i="15" s="1"/>
  <c r="CI683" i="15"/>
  <c r="CJ683" i="15" s="1"/>
  <c r="CH683" i="15"/>
  <c r="CG683" i="15"/>
  <c r="CF683" i="15"/>
  <c r="CD683" i="15"/>
  <c r="CC683" i="15"/>
  <c r="CB683" i="15"/>
  <c r="CA683" i="15"/>
  <c r="CN682" i="15"/>
  <c r="CM682" i="15"/>
  <c r="CO682" i="15" s="1"/>
  <c r="CL682" i="15"/>
  <c r="CJ682" i="15"/>
  <c r="CI682" i="15"/>
  <c r="CG682" i="15"/>
  <c r="CH682" i="15" s="1"/>
  <c r="CF682" i="15"/>
  <c r="CD682" i="15"/>
  <c r="CC682" i="15"/>
  <c r="CB682" i="15"/>
  <c r="CA682" i="15"/>
  <c r="CM681" i="15"/>
  <c r="CO681" i="15" s="1"/>
  <c r="CL681" i="15"/>
  <c r="CN681" i="15" s="1"/>
  <c r="CJ681" i="15"/>
  <c r="CI681" i="15"/>
  <c r="CH681" i="15"/>
  <c r="CG681" i="15"/>
  <c r="CF681" i="15"/>
  <c r="CD681" i="15"/>
  <c r="CC681" i="15"/>
  <c r="CB681" i="15"/>
  <c r="CA681" i="15"/>
  <c r="CO680" i="15"/>
  <c r="CN680" i="15"/>
  <c r="CM680" i="15"/>
  <c r="CL680" i="15"/>
  <c r="CI680" i="15"/>
  <c r="CJ680" i="15" s="1"/>
  <c r="CG680" i="15"/>
  <c r="CH680" i="15" s="1"/>
  <c r="CF680" i="15"/>
  <c r="CD680" i="15"/>
  <c r="CC680" i="15"/>
  <c r="CB680" i="15"/>
  <c r="CA680" i="15"/>
  <c r="CM679" i="15"/>
  <c r="CO679" i="15" s="1"/>
  <c r="CL679" i="15"/>
  <c r="CN679" i="15" s="1"/>
  <c r="CJ679" i="15"/>
  <c r="CI679" i="15"/>
  <c r="CG679" i="15"/>
  <c r="CH679" i="15" s="1"/>
  <c r="CF679" i="15"/>
  <c r="CD679" i="15"/>
  <c r="CC679" i="15"/>
  <c r="CB679" i="15"/>
  <c r="CA679" i="15"/>
  <c r="CM678" i="15"/>
  <c r="CO678" i="15" s="1"/>
  <c r="CL678" i="15"/>
  <c r="CN678" i="15" s="1"/>
  <c r="CI678" i="15"/>
  <c r="CJ678" i="15" s="1"/>
  <c r="CH678" i="15"/>
  <c r="CG678" i="15"/>
  <c r="CF678" i="15"/>
  <c r="CD678" i="15"/>
  <c r="CC678" i="15"/>
  <c r="CB678" i="15"/>
  <c r="CA678" i="15"/>
  <c r="CO677" i="15"/>
  <c r="CN677" i="15"/>
  <c r="CM677" i="15"/>
  <c r="CL677" i="15"/>
  <c r="CI677" i="15"/>
  <c r="CJ677" i="15" s="1"/>
  <c r="CG677" i="15"/>
  <c r="CH677" i="15" s="1"/>
  <c r="CF677" i="15"/>
  <c r="CD677" i="15"/>
  <c r="CC677" i="15"/>
  <c r="CB677" i="15"/>
  <c r="CA677" i="15"/>
  <c r="CM676" i="15"/>
  <c r="CO676" i="15" s="1"/>
  <c r="CL676" i="15"/>
  <c r="CN676" i="15" s="1"/>
  <c r="CJ676" i="15"/>
  <c r="CI676" i="15"/>
  <c r="CH676" i="15"/>
  <c r="CG676" i="15"/>
  <c r="CF676" i="15"/>
  <c r="CD676" i="15"/>
  <c r="CC676" i="15"/>
  <c r="CB676" i="15"/>
  <c r="CA676" i="15"/>
  <c r="CO675" i="15"/>
  <c r="CM675" i="15"/>
  <c r="CL675" i="15"/>
  <c r="CN675" i="15" s="1"/>
  <c r="CI675" i="15"/>
  <c r="CJ675" i="15" s="1"/>
  <c r="CG675" i="15"/>
  <c r="CH675" i="15" s="1"/>
  <c r="CF675" i="15"/>
  <c r="CD675" i="15"/>
  <c r="CC675" i="15"/>
  <c r="CB675" i="15"/>
  <c r="CA675" i="15"/>
  <c r="CN674" i="15"/>
  <c r="CM674" i="15"/>
  <c r="CO674" i="15" s="1"/>
  <c r="CL674" i="15"/>
  <c r="CJ674" i="15"/>
  <c r="CI674" i="15"/>
  <c r="CG674" i="15"/>
  <c r="CH674" i="15" s="1"/>
  <c r="CF674" i="15"/>
  <c r="CD674" i="15"/>
  <c r="CC674" i="15"/>
  <c r="CB674" i="15"/>
  <c r="CA674" i="15"/>
  <c r="CM673" i="15"/>
  <c r="CO673" i="15" s="1"/>
  <c r="CL673" i="15"/>
  <c r="CN673" i="15" s="1"/>
  <c r="CI673" i="15"/>
  <c r="CJ673" i="15" s="1"/>
  <c r="CH673" i="15"/>
  <c r="CG673" i="15"/>
  <c r="CF673" i="15"/>
  <c r="CD673" i="15"/>
  <c r="CC673" i="15"/>
  <c r="CB673" i="15"/>
  <c r="CA673" i="15"/>
  <c r="CO672" i="15"/>
  <c r="CN672" i="15"/>
  <c r="CM672" i="15"/>
  <c r="CL672" i="15"/>
  <c r="CI672" i="15"/>
  <c r="CJ672" i="15" s="1"/>
  <c r="CG672" i="15"/>
  <c r="CH672" i="15" s="1"/>
  <c r="CF672" i="15"/>
  <c r="CD672" i="15"/>
  <c r="CC672" i="15"/>
  <c r="CB672" i="15"/>
  <c r="CA672" i="15"/>
  <c r="CM671" i="15"/>
  <c r="CO671" i="15" s="1"/>
  <c r="CL671" i="15"/>
  <c r="CN671" i="15" s="1"/>
  <c r="CJ671" i="15"/>
  <c r="CI671" i="15"/>
  <c r="CG671" i="15"/>
  <c r="CH671" i="15" s="1"/>
  <c r="CF671" i="15"/>
  <c r="CD671" i="15"/>
  <c r="CC671" i="15"/>
  <c r="CB671" i="15"/>
  <c r="CA671" i="15"/>
  <c r="CM670" i="15"/>
  <c r="CO670" i="15" s="1"/>
  <c r="CL670" i="15"/>
  <c r="CN670" i="15" s="1"/>
  <c r="CI670" i="15"/>
  <c r="CJ670" i="15" s="1"/>
  <c r="CH670" i="15"/>
  <c r="CG670" i="15"/>
  <c r="CF670" i="15"/>
  <c r="CD670" i="15"/>
  <c r="CC670" i="15"/>
  <c r="CB670" i="15"/>
  <c r="CA670" i="15"/>
  <c r="CO669" i="15"/>
  <c r="CN669" i="15"/>
  <c r="CM669" i="15"/>
  <c r="CL669" i="15"/>
  <c r="CI669" i="15"/>
  <c r="CJ669" i="15" s="1"/>
  <c r="CG669" i="15"/>
  <c r="CH669" i="15" s="1"/>
  <c r="CF669" i="15"/>
  <c r="CD669" i="15"/>
  <c r="CC669" i="15"/>
  <c r="CB669" i="15"/>
  <c r="CA669" i="15"/>
  <c r="CM668" i="15"/>
  <c r="CO668" i="15" s="1"/>
  <c r="CL668" i="15"/>
  <c r="CN668" i="15" s="1"/>
  <c r="CJ668" i="15"/>
  <c r="CI668" i="15"/>
  <c r="CH668" i="15"/>
  <c r="CG668" i="15"/>
  <c r="CF668" i="15"/>
  <c r="CD668" i="15"/>
  <c r="CC668" i="15"/>
  <c r="CB668" i="15"/>
  <c r="CA668" i="15"/>
  <c r="CO667" i="15"/>
  <c r="CM667" i="15"/>
  <c r="CL667" i="15"/>
  <c r="CN667" i="15" s="1"/>
  <c r="CI667" i="15"/>
  <c r="CJ667" i="15" s="1"/>
  <c r="CH667" i="15"/>
  <c r="CG667" i="15"/>
  <c r="CF667" i="15"/>
  <c r="CD667" i="15"/>
  <c r="CC667" i="15"/>
  <c r="CB667" i="15"/>
  <c r="CA667" i="15"/>
  <c r="CN666" i="15"/>
  <c r="CM666" i="15"/>
  <c r="CO666" i="15" s="1"/>
  <c r="CL666" i="15"/>
  <c r="CJ666" i="15"/>
  <c r="CI666" i="15"/>
  <c r="CG666" i="15"/>
  <c r="CH666" i="15" s="1"/>
  <c r="CF666" i="15"/>
  <c r="CD666" i="15"/>
  <c r="CC666" i="15"/>
  <c r="CB666" i="15"/>
  <c r="CA666" i="15"/>
  <c r="CM665" i="15"/>
  <c r="CO665" i="15" s="1"/>
  <c r="CL665" i="15"/>
  <c r="CN665" i="15" s="1"/>
  <c r="CJ665" i="15"/>
  <c r="CI665" i="15"/>
  <c r="CH665" i="15"/>
  <c r="CG665" i="15"/>
  <c r="CF665" i="15"/>
  <c r="CD665" i="15"/>
  <c r="CC665" i="15"/>
  <c r="CB665" i="15"/>
  <c r="CA665" i="15"/>
  <c r="CO664" i="15"/>
  <c r="CN664" i="15"/>
  <c r="CM664" i="15"/>
  <c r="CL664" i="15"/>
  <c r="CI664" i="15"/>
  <c r="CJ664" i="15" s="1"/>
  <c r="CG664" i="15"/>
  <c r="CH664" i="15" s="1"/>
  <c r="CF664" i="15"/>
  <c r="CD664" i="15"/>
  <c r="CC664" i="15"/>
  <c r="CB664" i="15"/>
  <c r="CA664" i="15"/>
  <c r="CM663" i="15"/>
  <c r="CO663" i="15" s="1"/>
  <c r="CL663" i="15"/>
  <c r="CN663" i="15" s="1"/>
  <c r="CJ663" i="15"/>
  <c r="CI663" i="15"/>
  <c r="CG663" i="15"/>
  <c r="CH663" i="15" s="1"/>
  <c r="CF663" i="15"/>
  <c r="CD663" i="15"/>
  <c r="CC663" i="15"/>
  <c r="CB663" i="15"/>
  <c r="CA663" i="15"/>
  <c r="CM662" i="15"/>
  <c r="CO662" i="15" s="1"/>
  <c r="CL662" i="15"/>
  <c r="CN662" i="15" s="1"/>
  <c r="CI662" i="15"/>
  <c r="CJ662" i="15" s="1"/>
  <c r="CH662" i="15"/>
  <c r="CG662" i="15"/>
  <c r="CF662" i="15"/>
  <c r="CD662" i="15"/>
  <c r="CC662" i="15"/>
  <c r="CB662" i="15"/>
  <c r="CA662" i="15"/>
  <c r="CO661" i="15"/>
  <c r="CN661" i="15"/>
  <c r="CM661" i="15"/>
  <c r="CL661" i="15"/>
  <c r="CI661" i="15"/>
  <c r="CJ661" i="15" s="1"/>
  <c r="CG661" i="15"/>
  <c r="CH661" i="15" s="1"/>
  <c r="CF661" i="15"/>
  <c r="CD661" i="15"/>
  <c r="CC661" i="15"/>
  <c r="CB661" i="15"/>
  <c r="CA661" i="15"/>
  <c r="CM660" i="15"/>
  <c r="CO660" i="15" s="1"/>
  <c r="CL660" i="15"/>
  <c r="CN660" i="15" s="1"/>
  <c r="CJ660" i="15"/>
  <c r="CI660" i="15"/>
  <c r="CH660" i="15"/>
  <c r="CG660" i="15"/>
  <c r="CF660" i="15"/>
  <c r="CD660" i="15"/>
  <c r="CC660" i="15"/>
  <c r="CB660" i="15"/>
  <c r="CA660" i="15"/>
  <c r="CO659" i="15"/>
  <c r="CM659" i="15"/>
  <c r="CL659" i="15"/>
  <c r="CN659" i="15" s="1"/>
  <c r="CI659" i="15"/>
  <c r="CJ659" i="15" s="1"/>
  <c r="CG659" i="15"/>
  <c r="CH659" i="15" s="1"/>
  <c r="CF659" i="15"/>
  <c r="CD659" i="15"/>
  <c r="CC659" i="15"/>
  <c r="CB659" i="15"/>
  <c r="CA659" i="15"/>
  <c r="CN658" i="15"/>
  <c r="CM658" i="15"/>
  <c r="CO658" i="15" s="1"/>
  <c r="CL658" i="15"/>
  <c r="CJ658" i="15"/>
  <c r="CI658" i="15"/>
  <c r="CG658" i="15"/>
  <c r="CH658" i="15" s="1"/>
  <c r="CF658" i="15"/>
  <c r="CD658" i="15"/>
  <c r="CC658" i="15"/>
  <c r="CB658" i="15"/>
  <c r="CA658" i="15"/>
  <c r="CM657" i="15"/>
  <c r="CO657" i="15" s="1"/>
  <c r="CL657" i="15"/>
  <c r="CN657" i="15" s="1"/>
  <c r="CI657" i="15"/>
  <c r="CJ657" i="15" s="1"/>
  <c r="CH657" i="15"/>
  <c r="CG657" i="15"/>
  <c r="CF657" i="15"/>
  <c r="CD657" i="15"/>
  <c r="CC657" i="15"/>
  <c r="CB657" i="15"/>
  <c r="CA657" i="15"/>
  <c r="CO656" i="15"/>
  <c r="CN656" i="15"/>
  <c r="CM656" i="15"/>
  <c r="CL656" i="15"/>
  <c r="CI656" i="15"/>
  <c r="CJ656" i="15" s="1"/>
  <c r="CG656" i="15"/>
  <c r="CH656" i="15" s="1"/>
  <c r="CF656" i="15"/>
  <c r="CD656" i="15"/>
  <c r="CC656" i="15"/>
  <c r="CB656" i="15"/>
  <c r="CA656" i="15"/>
  <c r="CM655" i="15"/>
  <c r="CO655" i="15" s="1"/>
  <c r="CL655" i="15"/>
  <c r="CN655" i="15" s="1"/>
  <c r="CJ655" i="15"/>
  <c r="CI655" i="15"/>
  <c r="CG655" i="15"/>
  <c r="CH655" i="15" s="1"/>
  <c r="CF655" i="15"/>
  <c r="CD655" i="15"/>
  <c r="CC655" i="15"/>
  <c r="CB655" i="15"/>
  <c r="CA655" i="15"/>
  <c r="CM654" i="15"/>
  <c r="CO654" i="15" s="1"/>
  <c r="CL654" i="15"/>
  <c r="CN654" i="15" s="1"/>
  <c r="CI654" i="15"/>
  <c r="CJ654" i="15" s="1"/>
  <c r="CH654" i="15"/>
  <c r="CG654" i="15"/>
  <c r="CF654" i="15"/>
  <c r="CD654" i="15"/>
  <c r="CC654" i="15"/>
  <c r="CB654" i="15"/>
  <c r="CA654" i="15"/>
  <c r="CO653" i="15"/>
  <c r="CN653" i="15"/>
  <c r="CM653" i="15"/>
  <c r="CL653" i="15"/>
  <c r="CI653" i="15"/>
  <c r="CJ653" i="15" s="1"/>
  <c r="CG653" i="15"/>
  <c r="CH653" i="15" s="1"/>
  <c r="CF653" i="15"/>
  <c r="CD653" i="15"/>
  <c r="CC653" i="15"/>
  <c r="CB653" i="15"/>
  <c r="CA653" i="15"/>
  <c r="CM652" i="15"/>
  <c r="CO652" i="15" s="1"/>
  <c r="CL652" i="15"/>
  <c r="CN652" i="15" s="1"/>
  <c r="CJ652" i="15"/>
  <c r="CI652" i="15"/>
  <c r="CH652" i="15"/>
  <c r="CG652" i="15"/>
  <c r="CF652" i="15"/>
  <c r="CD652" i="15"/>
  <c r="CC652" i="15"/>
  <c r="CB652" i="15"/>
  <c r="CA652" i="15"/>
  <c r="CO651" i="15"/>
  <c r="CM651" i="15"/>
  <c r="CL651" i="15"/>
  <c r="CN651" i="15" s="1"/>
  <c r="CI651" i="15"/>
  <c r="CJ651" i="15" s="1"/>
  <c r="CH651" i="15"/>
  <c r="CG651" i="15"/>
  <c r="CF651" i="15"/>
  <c r="CD651" i="15"/>
  <c r="CC651" i="15"/>
  <c r="CB651" i="15"/>
  <c r="CA651" i="15"/>
  <c r="CN650" i="15"/>
  <c r="CM650" i="15"/>
  <c r="CO650" i="15" s="1"/>
  <c r="CL650" i="15"/>
  <c r="CJ650" i="15"/>
  <c r="CI650" i="15"/>
  <c r="CG650" i="15"/>
  <c r="CH650" i="15" s="1"/>
  <c r="CF650" i="15"/>
  <c r="CD650" i="15"/>
  <c r="CC650" i="15"/>
  <c r="CB650" i="15"/>
  <c r="CA650" i="15"/>
  <c r="CM649" i="15"/>
  <c r="CO649" i="15" s="1"/>
  <c r="CL649" i="15"/>
  <c r="CN649" i="15" s="1"/>
  <c r="CJ649" i="15"/>
  <c r="CI649" i="15"/>
  <c r="CH649" i="15"/>
  <c r="CG649" i="15"/>
  <c r="CF649" i="15"/>
  <c r="CD649" i="15"/>
  <c r="CC649" i="15"/>
  <c r="CB649" i="15"/>
  <c r="CA649" i="15"/>
  <c r="CO648" i="15"/>
  <c r="CN648" i="15"/>
  <c r="CM648" i="15"/>
  <c r="CL648" i="15"/>
  <c r="CI648" i="15"/>
  <c r="CJ648" i="15" s="1"/>
  <c r="CG648" i="15"/>
  <c r="CH648" i="15" s="1"/>
  <c r="CF648" i="15"/>
  <c r="CD648" i="15"/>
  <c r="CC648" i="15"/>
  <c r="CB648" i="15"/>
  <c r="CA648" i="15"/>
  <c r="CM647" i="15"/>
  <c r="CO647" i="15" s="1"/>
  <c r="CL647" i="15"/>
  <c r="CN647" i="15" s="1"/>
  <c r="CJ647" i="15"/>
  <c r="CI647" i="15"/>
  <c r="CG647" i="15"/>
  <c r="CH647" i="15" s="1"/>
  <c r="CF647" i="15"/>
  <c r="CD647" i="15"/>
  <c r="CC647" i="15"/>
  <c r="CB647" i="15"/>
  <c r="CA647" i="15"/>
  <c r="CM646" i="15"/>
  <c r="CO646" i="15" s="1"/>
  <c r="CL646" i="15"/>
  <c r="CN646" i="15" s="1"/>
  <c r="CI646" i="15"/>
  <c r="CJ646" i="15" s="1"/>
  <c r="CH646" i="15"/>
  <c r="CG646" i="15"/>
  <c r="CF646" i="15"/>
  <c r="CD646" i="15"/>
  <c r="CC646" i="15"/>
  <c r="CB646" i="15"/>
  <c r="CA646" i="15"/>
  <c r="CO645" i="15"/>
  <c r="CN645" i="15"/>
  <c r="CM645" i="15"/>
  <c r="CL645" i="15"/>
  <c r="CI645" i="15"/>
  <c r="CJ645" i="15" s="1"/>
  <c r="CG645" i="15"/>
  <c r="CH645" i="15" s="1"/>
  <c r="CF645" i="15"/>
  <c r="CD645" i="15"/>
  <c r="CC645" i="15"/>
  <c r="CB645" i="15"/>
  <c r="CA645" i="15"/>
  <c r="CM644" i="15"/>
  <c r="CO644" i="15" s="1"/>
  <c r="CL644" i="15"/>
  <c r="CN644" i="15" s="1"/>
  <c r="CJ644" i="15"/>
  <c r="CI644" i="15"/>
  <c r="CH644" i="15"/>
  <c r="CG644" i="15"/>
  <c r="CF644" i="15"/>
  <c r="CD644" i="15"/>
  <c r="CC644" i="15"/>
  <c r="CB644" i="15"/>
  <c r="CA644" i="15"/>
  <c r="CO643" i="15"/>
  <c r="CM643" i="15"/>
  <c r="CL643" i="15"/>
  <c r="CN643" i="15" s="1"/>
  <c r="CI643" i="15"/>
  <c r="CJ643" i="15" s="1"/>
  <c r="CG643" i="15"/>
  <c r="CH643" i="15" s="1"/>
  <c r="CF643" i="15"/>
  <c r="CD643" i="15"/>
  <c r="CC643" i="15"/>
  <c r="CB643" i="15"/>
  <c r="CA643" i="15"/>
  <c r="CN642" i="15"/>
  <c r="CM642" i="15"/>
  <c r="CO642" i="15" s="1"/>
  <c r="CL642" i="15"/>
  <c r="CJ642" i="15"/>
  <c r="CI642" i="15"/>
  <c r="CG642" i="15"/>
  <c r="CH642" i="15" s="1"/>
  <c r="CF642" i="15"/>
  <c r="CD642" i="15"/>
  <c r="CC642" i="15"/>
  <c r="CB642" i="15"/>
  <c r="CA642" i="15"/>
  <c r="CM641" i="15"/>
  <c r="CO641" i="15" s="1"/>
  <c r="CL641" i="15"/>
  <c r="CN641" i="15" s="1"/>
  <c r="CI641" i="15"/>
  <c r="CJ641" i="15" s="1"/>
  <c r="CH641" i="15"/>
  <c r="CG641" i="15"/>
  <c r="CF641" i="15"/>
  <c r="CD641" i="15"/>
  <c r="CC641" i="15"/>
  <c r="CB641" i="15"/>
  <c r="CA641" i="15"/>
  <c r="CO640" i="15"/>
  <c r="CN640" i="15"/>
  <c r="CM640" i="15"/>
  <c r="CL640" i="15"/>
  <c r="CI640" i="15"/>
  <c r="CJ640" i="15" s="1"/>
  <c r="CG640" i="15"/>
  <c r="CH640" i="15" s="1"/>
  <c r="CF640" i="15"/>
  <c r="CD640" i="15"/>
  <c r="CC640" i="15"/>
  <c r="CB640" i="15"/>
  <c r="CA640" i="15"/>
  <c r="CM639" i="15"/>
  <c r="CO639" i="15" s="1"/>
  <c r="CL639" i="15"/>
  <c r="CN639" i="15" s="1"/>
  <c r="CJ639" i="15"/>
  <c r="CI639" i="15"/>
  <c r="CG639" i="15"/>
  <c r="CH639" i="15" s="1"/>
  <c r="CF639" i="15"/>
  <c r="CD639" i="15"/>
  <c r="CC639" i="15"/>
  <c r="CB639" i="15"/>
  <c r="CA639" i="15"/>
  <c r="CM638" i="15"/>
  <c r="CO638" i="15" s="1"/>
  <c r="CL638" i="15"/>
  <c r="CN638" i="15" s="1"/>
  <c r="CI638" i="15"/>
  <c r="CJ638" i="15" s="1"/>
  <c r="CH638" i="15"/>
  <c r="CG638" i="15"/>
  <c r="CF638" i="15"/>
  <c r="CD638" i="15"/>
  <c r="CC638" i="15"/>
  <c r="CB638" i="15"/>
  <c r="CA638" i="15"/>
  <c r="CO637" i="15"/>
  <c r="CN637" i="15"/>
  <c r="CM637" i="15"/>
  <c r="CL637" i="15"/>
  <c r="CI637" i="15"/>
  <c r="CJ637" i="15" s="1"/>
  <c r="CG637" i="15"/>
  <c r="CH637" i="15" s="1"/>
  <c r="CF637" i="15"/>
  <c r="CD637" i="15"/>
  <c r="CC637" i="15"/>
  <c r="CB637" i="15"/>
  <c r="CA637" i="15"/>
  <c r="CM636" i="15"/>
  <c r="CO636" i="15" s="1"/>
  <c r="CL636" i="15"/>
  <c r="CN636" i="15" s="1"/>
  <c r="CJ636" i="15"/>
  <c r="CI636" i="15"/>
  <c r="CH636" i="15"/>
  <c r="CG636" i="15"/>
  <c r="CF636" i="15"/>
  <c r="CD636" i="15"/>
  <c r="CC636" i="15"/>
  <c r="CB636" i="15"/>
  <c r="CA636" i="15"/>
  <c r="CO635" i="15"/>
  <c r="CM635" i="15"/>
  <c r="CL635" i="15"/>
  <c r="CN635" i="15" s="1"/>
  <c r="CI635" i="15"/>
  <c r="CJ635" i="15" s="1"/>
  <c r="CH635" i="15"/>
  <c r="CG635" i="15"/>
  <c r="CF635" i="15"/>
  <c r="CD635" i="15"/>
  <c r="CC635" i="15"/>
  <c r="CB635" i="15"/>
  <c r="CA635" i="15"/>
  <c r="CN634" i="15"/>
  <c r="CM634" i="15"/>
  <c r="CO634" i="15" s="1"/>
  <c r="CL634" i="15"/>
  <c r="CJ634" i="15"/>
  <c r="CI634" i="15"/>
  <c r="CG634" i="15"/>
  <c r="CH634" i="15" s="1"/>
  <c r="CF634" i="15"/>
  <c r="CD634" i="15"/>
  <c r="CC634" i="15"/>
  <c r="CB634" i="15"/>
  <c r="CA634" i="15"/>
  <c r="CM633" i="15"/>
  <c r="CO633" i="15" s="1"/>
  <c r="CL633" i="15"/>
  <c r="CN633" i="15" s="1"/>
  <c r="CJ633" i="15"/>
  <c r="CI633" i="15"/>
  <c r="CH633" i="15"/>
  <c r="CG633" i="15"/>
  <c r="CF633" i="15"/>
  <c r="CD633" i="15"/>
  <c r="CC633" i="15"/>
  <c r="CB633" i="15"/>
  <c r="CA633" i="15"/>
  <c r="CO632" i="15"/>
  <c r="CN632" i="15"/>
  <c r="CM632" i="15"/>
  <c r="CL632" i="15"/>
  <c r="CI632" i="15"/>
  <c r="CJ632" i="15" s="1"/>
  <c r="CG632" i="15"/>
  <c r="CH632" i="15" s="1"/>
  <c r="CF632" i="15"/>
  <c r="CD632" i="15"/>
  <c r="CC632" i="15"/>
  <c r="CB632" i="15"/>
  <c r="CA632" i="15"/>
  <c r="CM631" i="15"/>
  <c r="CO631" i="15" s="1"/>
  <c r="CL631" i="15"/>
  <c r="CN631" i="15" s="1"/>
  <c r="CJ631" i="15"/>
  <c r="CI631" i="15"/>
  <c r="CG631" i="15"/>
  <c r="CH631" i="15" s="1"/>
  <c r="CF631" i="15"/>
  <c r="CD631" i="15"/>
  <c r="CC631" i="15"/>
  <c r="CB631" i="15"/>
  <c r="CA631" i="15"/>
  <c r="CM630" i="15"/>
  <c r="CO630" i="15" s="1"/>
  <c r="CL630" i="15"/>
  <c r="CN630" i="15" s="1"/>
  <c r="CI630" i="15"/>
  <c r="CJ630" i="15" s="1"/>
  <c r="CH630" i="15"/>
  <c r="CG630" i="15"/>
  <c r="CF630" i="15"/>
  <c r="CD630" i="15"/>
  <c r="CC630" i="15"/>
  <c r="CB630" i="15"/>
  <c r="CA630" i="15"/>
  <c r="CO629" i="15"/>
  <c r="CN629" i="15"/>
  <c r="CM629" i="15"/>
  <c r="CL629" i="15"/>
  <c r="CI629" i="15"/>
  <c r="CJ629" i="15" s="1"/>
  <c r="CG629" i="15"/>
  <c r="CH629" i="15" s="1"/>
  <c r="CF629" i="15"/>
  <c r="CD629" i="15"/>
  <c r="CC629" i="15"/>
  <c r="CB629" i="15"/>
  <c r="CA629" i="15"/>
  <c r="CM628" i="15"/>
  <c r="CO628" i="15" s="1"/>
  <c r="CL628" i="15"/>
  <c r="CN628" i="15" s="1"/>
  <c r="CJ628" i="15"/>
  <c r="CI628" i="15"/>
  <c r="CH628" i="15"/>
  <c r="CG628" i="15"/>
  <c r="CF628" i="15"/>
  <c r="CD628" i="15"/>
  <c r="CC628" i="15"/>
  <c r="CB628" i="15"/>
  <c r="CA628" i="15"/>
  <c r="CO627" i="15"/>
  <c r="CM627" i="15"/>
  <c r="CL627" i="15"/>
  <c r="CN627" i="15" s="1"/>
  <c r="CI627" i="15"/>
  <c r="CJ627" i="15" s="1"/>
  <c r="CG627" i="15"/>
  <c r="CH627" i="15" s="1"/>
  <c r="CF627" i="15"/>
  <c r="CD627" i="15"/>
  <c r="CC627" i="15"/>
  <c r="CB627" i="15"/>
  <c r="CA627" i="15"/>
  <c r="CN626" i="15"/>
  <c r="CM626" i="15"/>
  <c r="CO626" i="15" s="1"/>
  <c r="CL626" i="15"/>
  <c r="CJ626" i="15"/>
  <c r="CI626" i="15"/>
  <c r="CG626" i="15"/>
  <c r="CH626" i="15" s="1"/>
  <c r="CF626" i="15"/>
  <c r="CD626" i="15"/>
  <c r="CC626" i="15"/>
  <c r="CB626" i="15"/>
  <c r="CA626" i="15"/>
  <c r="CM625" i="15"/>
  <c r="CO625" i="15" s="1"/>
  <c r="CL625" i="15"/>
  <c r="CN625" i="15" s="1"/>
  <c r="CJ625" i="15"/>
  <c r="CI625" i="15"/>
  <c r="CH625" i="15"/>
  <c r="CG625" i="15"/>
  <c r="CF625" i="15"/>
  <c r="CD625" i="15"/>
  <c r="CC625" i="15"/>
  <c r="CB625" i="15"/>
  <c r="CA625" i="15"/>
  <c r="CO624" i="15"/>
  <c r="CN624" i="15"/>
  <c r="CM624" i="15"/>
  <c r="CL624" i="15"/>
  <c r="CI624" i="15"/>
  <c r="CJ624" i="15" s="1"/>
  <c r="CG624" i="15"/>
  <c r="CH624" i="15" s="1"/>
  <c r="CF624" i="15"/>
  <c r="CD624" i="15"/>
  <c r="CC624" i="15"/>
  <c r="CB624" i="15"/>
  <c r="CA624" i="15"/>
  <c r="CM623" i="15"/>
  <c r="CO623" i="15" s="1"/>
  <c r="CL623" i="15"/>
  <c r="CN623" i="15" s="1"/>
  <c r="CJ623" i="15"/>
  <c r="CI623" i="15"/>
  <c r="CG623" i="15"/>
  <c r="CH623" i="15" s="1"/>
  <c r="CF623" i="15"/>
  <c r="CD623" i="15"/>
  <c r="CC623" i="15"/>
  <c r="CB623" i="15"/>
  <c r="CA623" i="15"/>
  <c r="CM622" i="15"/>
  <c r="CO622" i="15" s="1"/>
  <c r="CL622" i="15"/>
  <c r="CN622" i="15" s="1"/>
  <c r="CI622" i="15"/>
  <c r="CJ622" i="15" s="1"/>
  <c r="CH622" i="15"/>
  <c r="CG622" i="15"/>
  <c r="CF622" i="15"/>
  <c r="CD622" i="15"/>
  <c r="CC622" i="15"/>
  <c r="CB622" i="15"/>
  <c r="CA622" i="15"/>
  <c r="CO621" i="15"/>
  <c r="CN621" i="15"/>
  <c r="CM621" i="15"/>
  <c r="CL621" i="15"/>
  <c r="CI621" i="15"/>
  <c r="CJ621" i="15" s="1"/>
  <c r="CG621" i="15"/>
  <c r="CH621" i="15" s="1"/>
  <c r="CF621" i="15"/>
  <c r="CD621" i="15"/>
  <c r="CC621" i="15"/>
  <c r="CB621" i="15"/>
  <c r="CA621" i="15"/>
  <c r="CM620" i="15"/>
  <c r="CO620" i="15" s="1"/>
  <c r="CL620" i="15"/>
  <c r="CN620" i="15" s="1"/>
  <c r="CJ620" i="15"/>
  <c r="CI620" i="15"/>
  <c r="CH620" i="15"/>
  <c r="CG620" i="15"/>
  <c r="CF620" i="15"/>
  <c r="CD620" i="15"/>
  <c r="CC620" i="15"/>
  <c r="CB620" i="15"/>
  <c r="CA620" i="15"/>
  <c r="CO619" i="15"/>
  <c r="CM619" i="15"/>
  <c r="CL619" i="15"/>
  <c r="CN619" i="15" s="1"/>
  <c r="CI619" i="15"/>
  <c r="CJ619" i="15" s="1"/>
  <c r="CH619" i="15"/>
  <c r="CG619" i="15"/>
  <c r="CF619" i="15"/>
  <c r="CD619" i="15"/>
  <c r="CC619" i="15"/>
  <c r="CB619" i="15"/>
  <c r="CA619" i="15"/>
  <c r="CN618" i="15"/>
  <c r="CM618" i="15"/>
  <c r="CO618" i="15" s="1"/>
  <c r="CL618" i="15"/>
  <c r="CJ618" i="15"/>
  <c r="CI618" i="15"/>
  <c r="CG618" i="15"/>
  <c r="CH618" i="15" s="1"/>
  <c r="CF618" i="15"/>
  <c r="CD618" i="15"/>
  <c r="CC618" i="15"/>
  <c r="CB618" i="15"/>
  <c r="CA618" i="15"/>
  <c r="CM617" i="15"/>
  <c r="CO617" i="15" s="1"/>
  <c r="CL617" i="15"/>
  <c r="CN617" i="15" s="1"/>
  <c r="CJ617" i="15"/>
  <c r="CI617" i="15"/>
  <c r="CH617" i="15"/>
  <c r="CG617" i="15"/>
  <c r="CF617" i="15"/>
  <c r="CD617" i="15"/>
  <c r="CC617" i="15"/>
  <c r="CB617" i="15"/>
  <c r="CA617" i="15"/>
  <c r="CO616" i="15"/>
  <c r="CN616" i="15"/>
  <c r="CM616" i="15"/>
  <c r="CL616" i="15"/>
  <c r="CI616" i="15"/>
  <c r="CJ616" i="15" s="1"/>
  <c r="CG616" i="15"/>
  <c r="CH616" i="15" s="1"/>
  <c r="CF616" i="15"/>
  <c r="CD616" i="15"/>
  <c r="CC616" i="15"/>
  <c r="CB616" i="15"/>
  <c r="CA616" i="15"/>
  <c r="CM615" i="15"/>
  <c r="CO615" i="15" s="1"/>
  <c r="CL615" i="15"/>
  <c r="CN615" i="15" s="1"/>
  <c r="CJ615" i="15"/>
  <c r="CI615" i="15"/>
  <c r="CG615" i="15"/>
  <c r="CH615" i="15" s="1"/>
  <c r="CF615" i="15"/>
  <c r="CD615" i="15"/>
  <c r="CC615" i="15"/>
  <c r="CB615" i="15"/>
  <c r="CA615" i="15"/>
  <c r="CM614" i="15"/>
  <c r="CO614" i="15" s="1"/>
  <c r="CL614" i="15"/>
  <c r="CN614" i="15" s="1"/>
  <c r="CI614" i="15"/>
  <c r="CJ614" i="15" s="1"/>
  <c r="CH614" i="15"/>
  <c r="CG614" i="15"/>
  <c r="CF614" i="15"/>
  <c r="CD614" i="15"/>
  <c r="CC614" i="15"/>
  <c r="CB614" i="15"/>
  <c r="CA614" i="15"/>
  <c r="CO613" i="15"/>
  <c r="CN613" i="15"/>
  <c r="CM613" i="15"/>
  <c r="CL613" i="15"/>
  <c r="CI613" i="15"/>
  <c r="CJ613" i="15" s="1"/>
  <c r="CG613" i="15"/>
  <c r="CH613" i="15" s="1"/>
  <c r="CF613" i="15"/>
  <c r="CD613" i="15"/>
  <c r="CC613" i="15"/>
  <c r="CB613" i="15"/>
  <c r="CA613" i="15"/>
  <c r="CM612" i="15"/>
  <c r="CO612" i="15" s="1"/>
  <c r="CL612" i="15"/>
  <c r="CN612" i="15" s="1"/>
  <c r="CJ612" i="15"/>
  <c r="CI612" i="15"/>
  <c r="CH612" i="15"/>
  <c r="CG612" i="15"/>
  <c r="CF612" i="15"/>
  <c r="CD612" i="15"/>
  <c r="CC612" i="15"/>
  <c r="CB612" i="15"/>
  <c r="CA612" i="15"/>
  <c r="CO611" i="15"/>
  <c r="CM611" i="15"/>
  <c r="CL611" i="15"/>
  <c r="CN611" i="15" s="1"/>
  <c r="CI611" i="15"/>
  <c r="CJ611" i="15" s="1"/>
  <c r="CH611" i="15"/>
  <c r="CG611" i="15"/>
  <c r="CF611" i="15"/>
  <c r="CD611" i="15"/>
  <c r="CC611" i="15"/>
  <c r="CB611" i="15"/>
  <c r="CA611" i="15"/>
  <c r="CN610" i="15"/>
  <c r="CM610" i="15"/>
  <c r="CO610" i="15" s="1"/>
  <c r="CL610" i="15"/>
  <c r="CJ610" i="15"/>
  <c r="CI610" i="15"/>
  <c r="CG610" i="15"/>
  <c r="CH610" i="15" s="1"/>
  <c r="CF610" i="15"/>
  <c r="CD610" i="15"/>
  <c r="CC610" i="15"/>
  <c r="CB610" i="15"/>
  <c r="CA610" i="15"/>
  <c r="CM609" i="15"/>
  <c r="CO609" i="15" s="1"/>
  <c r="CL609" i="15"/>
  <c r="CN609" i="15" s="1"/>
  <c r="CI609" i="15"/>
  <c r="CJ609" i="15" s="1"/>
  <c r="CH609" i="15"/>
  <c r="CG609" i="15"/>
  <c r="CF609" i="15"/>
  <c r="CD609" i="15"/>
  <c r="CC609" i="15"/>
  <c r="CB609" i="15"/>
  <c r="CA609" i="15"/>
  <c r="CO608" i="15"/>
  <c r="CN608" i="15"/>
  <c r="CM608" i="15"/>
  <c r="CL608" i="15"/>
  <c r="CI608" i="15"/>
  <c r="CJ608" i="15" s="1"/>
  <c r="CG608" i="15"/>
  <c r="CH608" i="15" s="1"/>
  <c r="CF608" i="15"/>
  <c r="CD608" i="15"/>
  <c r="CC608" i="15"/>
  <c r="CB608" i="15"/>
  <c r="CA608" i="15"/>
  <c r="CM607" i="15"/>
  <c r="CO607" i="15" s="1"/>
  <c r="CL607" i="15"/>
  <c r="CN607" i="15" s="1"/>
  <c r="CJ607" i="15"/>
  <c r="CI607" i="15"/>
  <c r="CG607" i="15"/>
  <c r="CH607" i="15" s="1"/>
  <c r="CF607" i="15"/>
  <c r="CD607" i="15"/>
  <c r="CC607" i="15"/>
  <c r="CB607" i="15"/>
  <c r="CA607" i="15"/>
  <c r="CM606" i="15"/>
  <c r="CO606" i="15" s="1"/>
  <c r="CL606" i="15"/>
  <c r="CN606" i="15" s="1"/>
  <c r="CI606" i="15"/>
  <c r="CJ606" i="15" s="1"/>
  <c r="CH606" i="15"/>
  <c r="CG606" i="15"/>
  <c r="CF606" i="15"/>
  <c r="CD606" i="15"/>
  <c r="CC606" i="15"/>
  <c r="CB606" i="15"/>
  <c r="CA606" i="15"/>
  <c r="CO605" i="15"/>
  <c r="CN605" i="15"/>
  <c r="CM605" i="15"/>
  <c r="CL605" i="15"/>
  <c r="CI605" i="15"/>
  <c r="CJ605" i="15" s="1"/>
  <c r="CG605" i="15"/>
  <c r="CH605" i="15" s="1"/>
  <c r="CF605" i="15"/>
  <c r="CD605" i="15"/>
  <c r="CC605" i="15"/>
  <c r="CB605" i="15"/>
  <c r="CA605" i="15"/>
  <c r="CM604" i="15"/>
  <c r="CO604" i="15" s="1"/>
  <c r="CL604" i="15"/>
  <c r="CN604" i="15" s="1"/>
  <c r="CJ604" i="15"/>
  <c r="CI604" i="15"/>
  <c r="CH604" i="15"/>
  <c r="CG604" i="15"/>
  <c r="CF604" i="15"/>
  <c r="CD604" i="15"/>
  <c r="CC604" i="15"/>
  <c r="CB604" i="15"/>
  <c r="CA604" i="15"/>
  <c r="CO603" i="15"/>
  <c r="CM603" i="15"/>
  <c r="CL603" i="15"/>
  <c r="CN603" i="15" s="1"/>
  <c r="CI603" i="15"/>
  <c r="CJ603" i="15" s="1"/>
  <c r="CH603" i="15"/>
  <c r="CG603" i="15"/>
  <c r="CF603" i="15"/>
  <c r="CD603" i="15"/>
  <c r="CC603" i="15"/>
  <c r="CB603" i="15"/>
  <c r="CA603" i="15"/>
  <c r="CN602" i="15"/>
  <c r="CM602" i="15"/>
  <c r="CO602" i="15" s="1"/>
  <c r="CL602" i="15"/>
  <c r="CJ602" i="15"/>
  <c r="CI602" i="15"/>
  <c r="CG602" i="15"/>
  <c r="CH602" i="15" s="1"/>
  <c r="CF602" i="15"/>
  <c r="CD602" i="15"/>
  <c r="CC602" i="15"/>
  <c r="CB602" i="15"/>
  <c r="CA602" i="15"/>
  <c r="CM601" i="15"/>
  <c r="CO601" i="15" s="1"/>
  <c r="CL601" i="15"/>
  <c r="CN601" i="15" s="1"/>
  <c r="CJ601" i="15"/>
  <c r="CI601" i="15"/>
  <c r="CH601" i="15"/>
  <c r="CG601" i="15"/>
  <c r="CF601" i="15"/>
  <c r="CD601" i="15"/>
  <c r="CC601" i="15"/>
  <c r="CB601" i="15"/>
  <c r="CA601" i="15"/>
  <c r="CO600" i="15"/>
  <c r="CN600" i="15"/>
  <c r="CM600" i="15"/>
  <c r="CL600" i="15"/>
  <c r="CI600" i="15"/>
  <c r="CJ600" i="15" s="1"/>
  <c r="CG600" i="15"/>
  <c r="CH600" i="15" s="1"/>
  <c r="CF600" i="15"/>
  <c r="CD600" i="15"/>
  <c r="CC600" i="15"/>
  <c r="CB600" i="15"/>
  <c r="CA600" i="15"/>
  <c r="CM599" i="15"/>
  <c r="CO599" i="15" s="1"/>
  <c r="CL599" i="15"/>
  <c r="CN599" i="15" s="1"/>
  <c r="CJ599" i="15"/>
  <c r="CI599" i="15"/>
  <c r="CG599" i="15"/>
  <c r="CH599" i="15" s="1"/>
  <c r="CF599" i="15"/>
  <c r="CD599" i="15"/>
  <c r="CC599" i="15"/>
  <c r="CB599" i="15"/>
  <c r="CA599" i="15"/>
  <c r="CM598" i="15"/>
  <c r="CO598" i="15" s="1"/>
  <c r="CL598" i="15"/>
  <c r="CN598" i="15" s="1"/>
  <c r="CI598" i="15"/>
  <c r="CJ598" i="15" s="1"/>
  <c r="CH598" i="15"/>
  <c r="CG598" i="15"/>
  <c r="CF598" i="15"/>
  <c r="CD598" i="15"/>
  <c r="CC598" i="15"/>
  <c r="CB598" i="15"/>
  <c r="CA598" i="15"/>
  <c r="CO597" i="15"/>
  <c r="CN597" i="15"/>
  <c r="CM597" i="15"/>
  <c r="CL597" i="15"/>
  <c r="CI597" i="15"/>
  <c r="CJ597" i="15" s="1"/>
  <c r="CG597" i="15"/>
  <c r="CH597" i="15" s="1"/>
  <c r="CF597" i="15"/>
  <c r="CD597" i="15"/>
  <c r="CC597" i="15"/>
  <c r="CB597" i="15"/>
  <c r="CA597" i="15"/>
  <c r="CM596" i="15"/>
  <c r="CO596" i="15" s="1"/>
  <c r="CL596" i="15"/>
  <c r="CN596" i="15" s="1"/>
  <c r="CJ596" i="15"/>
  <c r="CI596" i="15"/>
  <c r="CH596" i="15"/>
  <c r="CG596" i="15"/>
  <c r="CF596" i="15"/>
  <c r="CD596" i="15"/>
  <c r="CC596" i="15"/>
  <c r="CB596" i="15"/>
  <c r="CA596" i="15"/>
  <c r="CO595" i="15"/>
  <c r="CM595" i="15"/>
  <c r="CL595" i="15"/>
  <c r="CN595" i="15" s="1"/>
  <c r="CI595" i="15"/>
  <c r="CJ595" i="15" s="1"/>
  <c r="CG595" i="15"/>
  <c r="CH595" i="15" s="1"/>
  <c r="CF595" i="15"/>
  <c r="CD595" i="15"/>
  <c r="CC595" i="15"/>
  <c r="CB595" i="15"/>
  <c r="CA595" i="15"/>
  <c r="CN594" i="15"/>
  <c r="CM594" i="15"/>
  <c r="CO594" i="15" s="1"/>
  <c r="CL594" i="15"/>
  <c r="CJ594" i="15"/>
  <c r="CI594" i="15"/>
  <c r="CG594" i="15"/>
  <c r="CH594" i="15" s="1"/>
  <c r="CF594" i="15"/>
  <c r="CD594" i="15"/>
  <c r="CC594" i="15"/>
  <c r="CB594" i="15"/>
  <c r="CA594" i="15"/>
  <c r="CM593" i="15"/>
  <c r="CO593" i="15" s="1"/>
  <c r="CL593" i="15"/>
  <c r="CN593" i="15" s="1"/>
  <c r="CJ593" i="15"/>
  <c r="CI593" i="15"/>
  <c r="CH593" i="15"/>
  <c r="CG593" i="15"/>
  <c r="CF593" i="15"/>
  <c r="CD593" i="15"/>
  <c r="CC593" i="15"/>
  <c r="CB593" i="15"/>
  <c r="CA593" i="15"/>
  <c r="CO592" i="15"/>
  <c r="CN592" i="15"/>
  <c r="CM592" i="15"/>
  <c r="CL592" i="15"/>
  <c r="CI592" i="15"/>
  <c r="CJ592" i="15" s="1"/>
  <c r="CG592" i="15"/>
  <c r="CH592" i="15" s="1"/>
  <c r="CF592" i="15"/>
  <c r="CD592" i="15"/>
  <c r="CC592" i="15"/>
  <c r="CB592" i="15"/>
  <c r="CA592" i="15"/>
  <c r="CM591" i="15"/>
  <c r="CO591" i="15" s="1"/>
  <c r="CL591" i="15"/>
  <c r="CN591" i="15" s="1"/>
  <c r="CJ591" i="15"/>
  <c r="CI591" i="15"/>
  <c r="CG591" i="15"/>
  <c r="CH591" i="15" s="1"/>
  <c r="CF591" i="15"/>
  <c r="CD591" i="15"/>
  <c r="CC591" i="15"/>
  <c r="CB591" i="15"/>
  <c r="CA591" i="15"/>
  <c r="CM590" i="15"/>
  <c r="CO590" i="15" s="1"/>
  <c r="CL590" i="15"/>
  <c r="CN590" i="15" s="1"/>
  <c r="CI590" i="15"/>
  <c r="CJ590" i="15" s="1"/>
  <c r="CH590" i="15"/>
  <c r="CG590" i="15"/>
  <c r="CF590" i="15"/>
  <c r="CD590" i="15"/>
  <c r="CC590" i="15"/>
  <c r="CB590" i="15"/>
  <c r="CA590" i="15"/>
  <c r="CO589" i="15"/>
  <c r="CN589" i="15"/>
  <c r="CM589" i="15"/>
  <c r="CL589" i="15"/>
  <c r="CI589" i="15"/>
  <c r="CJ589" i="15" s="1"/>
  <c r="CG589" i="15"/>
  <c r="CH589" i="15" s="1"/>
  <c r="CF589" i="15"/>
  <c r="CD589" i="15"/>
  <c r="CC589" i="15"/>
  <c r="CB589" i="15"/>
  <c r="CA589" i="15"/>
  <c r="CM588" i="15"/>
  <c r="CO588" i="15" s="1"/>
  <c r="CL588" i="15"/>
  <c r="CN588" i="15" s="1"/>
  <c r="CJ588" i="15"/>
  <c r="CI588" i="15"/>
  <c r="CH588" i="15"/>
  <c r="CG588" i="15"/>
  <c r="CF588" i="15"/>
  <c r="CD588" i="15"/>
  <c r="CC588" i="15"/>
  <c r="CB588" i="15"/>
  <c r="CA588" i="15"/>
  <c r="CO587" i="15"/>
  <c r="CM587" i="15"/>
  <c r="CL587" i="15"/>
  <c r="CN587" i="15" s="1"/>
  <c r="CI587" i="15"/>
  <c r="CJ587" i="15" s="1"/>
  <c r="CH587" i="15"/>
  <c r="CG587" i="15"/>
  <c r="CF587" i="15"/>
  <c r="CD587" i="15"/>
  <c r="CC587" i="15"/>
  <c r="CB587" i="15"/>
  <c r="CA587" i="15"/>
  <c r="CN586" i="15"/>
  <c r="CM586" i="15"/>
  <c r="CO586" i="15" s="1"/>
  <c r="CL586" i="15"/>
  <c r="CJ586" i="15"/>
  <c r="CI586" i="15"/>
  <c r="CG586" i="15"/>
  <c r="CH586" i="15" s="1"/>
  <c r="CF586" i="15"/>
  <c r="CD586" i="15"/>
  <c r="CC586" i="15"/>
  <c r="CB586" i="15"/>
  <c r="CA586" i="15"/>
  <c r="CM585" i="15"/>
  <c r="CO585" i="15" s="1"/>
  <c r="CL585" i="15"/>
  <c r="CN585" i="15" s="1"/>
  <c r="CJ585" i="15"/>
  <c r="CI585" i="15"/>
  <c r="CH585" i="15"/>
  <c r="CG585" i="15"/>
  <c r="CF585" i="15"/>
  <c r="CD585" i="15"/>
  <c r="CC585" i="15"/>
  <c r="CB585" i="15"/>
  <c r="CA585" i="15"/>
  <c r="CO584" i="15"/>
  <c r="CN584" i="15"/>
  <c r="CM584" i="15"/>
  <c r="CL584" i="15"/>
  <c r="CI584" i="15"/>
  <c r="CJ584" i="15" s="1"/>
  <c r="CG584" i="15"/>
  <c r="CH584" i="15" s="1"/>
  <c r="CF584" i="15"/>
  <c r="CD584" i="15"/>
  <c r="CC584" i="15"/>
  <c r="CB584" i="15"/>
  <c r="CA584" i="15"/>
  <c r="CM583" i="15"/>
  <c r="CO583" i="15" s="1"/>
  <c r="CL583" i="15"/>
  <c r="CN583" i="15" s="1"/>
  <c r="CJ583" i="15"/>
  <c r="CI583" i="15"/>
  <c r="CG583" i="15"/>
  <c r="CH583" i="15" s="1"/>
  <c r="CF583" i="15"/>
  <c r="CD583" i="15"/>
  <c r="CC583" i="15"/>
  <c r="CB583" i="15"/>
  <c r="CA583" i="15"/>
  <c r="CM582" i="15"/>
  <c r="CO582" i="15" s="1"/>
  <c r="CL582" i="15"/>
  <c r="CN582" i="15" s="1"/>
  <c r="CI582" i="15"/>
  <c r="CJ582" i="15" s="1"/>
  <c r="CH582" i="15"/>
  <c r="CG582" i="15"/>
  <c r="CF582" i="15"/>
  <c r="CD582" i="15"/>
  <c r="CC582" i="15"/>
  <c r="CB582" i="15"/>
  <c r="CA582" i="15"/>
  <c r="CO581" i="15"/>
  <c r="CN581" i="15"/>
  <c r="CM581" i="15"/>
  <c r="CL581" i="15"/>
  <c r="CI581" i="15"/>
  <c r="CJ581" i="15" s="1"/>
  <c r="CG581" i="15"/>
  <c r="CH581" i="15" s="1"/>
  <c r="CF581" i="15"/>
  <c r="CD581" i="15"/>
  <c r="CC581" i="15"/>
  <c r="CB581" i="15"/>
  <c r="CA581" i="15"/>
  <c r="CM580" i="15"/>
  <c r="CO580" i="15" s="1"/>
  <c r="CL580" i="15"/>
  <c r="CN580" i="15" s="1"/>
  <c r="CJ580" i="15"/>
  <c r="CI580" i="15"/>
  <c r="CH580" i="15"/>
  <c r="CG580" i="15"/>
  <c r="CF580" i="15"/>
  <c r="CD580" i="15"/>
  <c r="CC580" i="15"/>
  <c r="CB580" i="15"/>
  <c r="CA580" i="15"/>
  <c r="CO579" i="15"/>
  <c r="CM579" i="15"/>
  <c r="CL579" i="15"/>
  <c r="CN579" i="15" s="1"/>
  <c r="CI579" i="15"/>
  <c r="CJ579" i="15" s="1"/>
  <c r="CH579" i="15"/>
  <c r="CG579" i="15"/>
  <c r="CF579" i="15"/>
  <c r="CD579" i="15"/>
  <c r="CC579" i="15"/>
  <c r="CB579" i="15"/>
  <c r="CA579" i="15"/>
  <c r="CN578" i="15"/>
  <c r="CM578" i="15"/>
  <c r="CO578" i="15" s="1"/>
  <c r="CL578" i="15"/>
  <c r="CJ578" i="15"/>
  <c r="CI578" i="15"/>
  <c r="CG578" i="15"/>
  <c r="CH578" i="15" s="1"/>
  <c r="CF578" i="15"/>
  <c r="CD578" i="15"/>
  <c r="CC578" i="15"/>
  <c r="CB578" i="15"/>
  <c r="CA578" i="15"/>
  <c r="CM577" i="15"/>
  <c r="CO577" i="15" s="1"/>
  <c r="CL577" i="15"/>
  <c r="CN577" i="15" s="1"/>
  <c r="CI577" i="15"/>
  <c r="CJ577" i="15" s="1"/>
  <c r="CH577" i="15"/>
  <c r="CG577" i="15"/>
  <c r="CF577" i="15"/>
  <c r="CD577" i="15"/>
  <c r="CC577" i="15"/>
  <c r="CB577" i="15"/>
  <c r="CA577" i="15"/>
  <c r="CO576" i="15"/>
  <c r="CN576" i="15"/>
  <c r="CM576" i="15"/>
  <c r="CL576" i="15"/>
  <c r="CI576" i="15"/>
  <c r="CJ576" i="15" s="1"/>
  <c r="CG576" i="15"/>
  <c r="CH576" i="15" s="1"/>
  <c r="CF576" i="15"/>
  <c r="CD576" i="15"/>
  <c r="CC576" i="15"/>
  <c r="CB576" i="15"/>
  <c r="CA576" i="15"/>
  <c r="CM575" i="15"/>
  <c r="CO575" i="15" s="1"/>
  <c r="CL575" i="15"/>
  <c r="CN575" i="15" s="1"/>
  <c r="CJ575" i="15"/>
  <c r="CI575" i="15"/>
  <c r="CG575" i="15"/>
  <c r="CH575" i="15" s="1"/>
  <c r="CF575" i="15"/>
  <c r="CD575" i="15"/>
  <c r="CC575" i="15"/>
  <c r="CB575" i="15"/>
  <c r="CA575" i="15"/>
  <c r="CM574" i="15"/>
  <c r="CO574" i="15" s="1"/>
  <c r="CL574" i="15"/>
  <c r="CN574" i="15" s="1"/>
  <c r="CI574" i="15"/>
  <c r="CJ574" i="15" s="1"/>
  <c r="CH574" i="15"/>
  <c r="CG574" i="15"/>
  <c r="CF574" i="15"/>
  <c r="CD574" i="15"/>
  <c r="CC574" i="15"/>
  <c r="CB574" i="15"/>
  <c r="CA574" i="15"/>
  <c r="CO573" i="15"/>
  <c r="CN573" i="15"/>
  <c r="CM573" i="15"/>
  <c r="CL573" i="15"/>
  <c r="CI573" i="15"/>
  <c r="CJ573" i="15" s="1"/>
  <c r="CG573" i="15"/>
  <c r="CH573" i="15" s="1"/>
  <c r="CF573" i="15"/>
  <c r="CD573" i="15"/>
  <c r="CC573" i="15"/>
  <c r="CB573" i="15"/>
  <c r="CA573" i="15"/>
  <c r="CM572" i="15"/>
  <c r="CO572" i="15" s="1"/>
  <c r="CL572" i="15"/>
  <c r="CN572" i="15" s="1"/>
  <c r="CJ572" i="15"/>
  <c r="CI572" i="15"/>
  <c r="CH572" i="15"/>
  <c r="CG572" i="15"/>
  <c r="CF572" i="15"/>
  <c r="CD572" i="15"/>
  <c r="CC572" i="15"/>
  <c r="CB572" i="15"/>
  <c r="CA572" i="15"/>
  <c r="CO571" i="15"/>
  <c r="CM571" i="15"/>
  <c r="CL571" i="15"/>
  <c r="CN571" i="15" s="1"/>
  <c r="CI571" i="15"/>
  <c r="CJ571" i="15" s="1"/>
  <c r="CH571" i="15"/>
  <c r="CG571" i="15"/>
  <c r="CF571" i="15"/>
  <c r="CD571" i="15"/>
  <c r="CC571" i="15"/>
  <c r="CB571" i="15"/>
  <c r="CA571" i="15"/>
  <c r="CN570" i="15"/>
  <c r="CM570" i="15"/>
  <c r="CO570" i="15" s="1"/>
  <c r="CL570" i="15"/>
  <c r="CJ570" i="15"/>
  <c r="CI570" i="15"/>
  <c r="CG570" i="15"/>
  <c r="CH570" i="15" s="1"/>
  <c r="CF570" i="15"/>
  <c r="CD570" i="15"/>
  <c r="CC570" i="15"/>
  <c r="CB570" i="15"/>
  <c r="CA570" i="15"/>
  <c r="CM569" i="15"/>
  <c r="CO569" i="15" s="1"/>
  <c r="CL569" i="15"/>
  <c r="CN569" i="15" s="1"/>
  <c r="CJ569" i="15"/>
  <c r="CI569" i="15"/>
  <c r="CH569" i="15"/>
  <c r="CG569" i="15"/>
  <c r="CF569" i="15"/>
  <c r="CD569" i="15"/>
  <c r="CC569" i="15"/>
  <c r="CB569" i="15"/>
  <c r="CA569" i="15"/>
  <c r="CO568" i="15"/>
  <c r="CN568" i="15"/>
  <c r="CM568" i="15"/>
  <c r="CL568" i="15"/>
  <c r="CI568" i="15"/>
  <c r="CJ568" i="15" s="1"/>
  <c r="CG568" i="15"/>
  <c r="CH568" i="15" s="1"/>
  <c r="CF568" i="15"/>
  <c r="CD568" i="15"/>
  <c r="CC568" i="15"/>
  <c r="CB568" i="15"/>
  <c r="CA568" i="15"/>
  <c r="CM567" i="15"/>
  <c r="CO567" i="15" s="1"/>
  <c r="CL567" i="15"/>
  <c r="CN567" i="15" s="1"/>
  <c r="CJ567" i="15"/>
  <c r="CI567" i="15"/>
  <c r="CG567" i="15"/>
  <c r="CH567" i="15" s="1"/>
  <c r="CF567" i="15"/>
  <c r="CD567" i="15"/>
  <c r="CC567" i="15"/>
  <c r="CB567" i="15"/>
  <c r="CA567" i="15"/>
  <c r="CM566" i="15"/>
  <c r="CO566" i="15" s="1"/>
  <c r="CL566" i="15"/>
  <c r="CN566" i="15" s="1"/>
  <c r="CI566" i="15"/>
  <c r="CJ566" i="15" s="1"/>
  <c r="CH566" i="15"/>
  <c r="CG566" i="15"/>
  <c r="CF566" i="15"/>
  <c r="CD566" i="15"/>
  <c r="CC566" i="15"/>
  <c r="CB566" i="15"/>
  <c r="CA566" i="15"/>
  <c r="CO565" i="15"/>
  <c r="CN565" i="15"/>
  <c r="CM565" i="15"/>
  <c r="CL565" i="15"/>
  <c r="CI565" i="15"/>
  <c r="CJ565" i="15" s="1"/>
  <c r="CG565" i="15"/>
  <c r="CH565" i="15" s="1"/>
  <c r="CF565" i="15"/>
  <c r="CD565" i="15"/>
  <c r="CC565" i="15"/>
  <c r="CB565" i="15"/>
  <c r="CA565" i="15"/>
  <c r="CM564" i="15"/>
  <c r="CO564" i="15" s="1"/>
  <c r="CL564" i="15"/>
  <c r="CN564" i="15" s="1"/>
  <c r="CJ564" i="15"/>
  <c r="CI564" i="15"/>
  <c r="CH564" i="15"/>
  <c r="CG564" i="15"/>
  <c r="CF564" i="15"/>
  <c r="CD564" i="15"/>
  <c r="CC564" i="15"/>
  <c r="CB564" i="15"/>
  <c r="CA564" i="15"/>
  <c r="CO563" i="15"/>
  <c r="CM563" i="15"/>
  <c r="CL563" i="15"/>
  <c r="CN563" i="15" s="1"/>
  <c r="CI563" i="15"/>
  <c r="CJ563" i="15" s="1"/>
  <c r="CG563" i="15"/>
  <c r="CH563" i="15" s="1"/>
  <c r="CF563" i="15"/>
  <c r="CD563" i="15"/>
  <c r="CC563" i="15"/>
  <c r="CB563" i="15"/>
  <c r="CA563" i="15"/>
  <c r="CN562" i="15"/>
  <c r="CM562" i="15"/>
  <c r="CO562" i="15" s="1"/>
  <c r="CL562" i="15"/>
  <c r="CJ562" i="15"/>
  <c r="CI562" i="15"/>
  <c r="CG562" i="15"/>
  <c r="CH562" i="15" s="1"/>
  <c r="CF562" i="15"/>
  <c r="CD562" i="15"/>
  <c r="CC562" i="15"/>
  <c r="CB562" i="15"/>
  <c r="CA562" i="15"/>
  <c r="CM561" i="15"/>
  <c r="CO561" i="15" s="1"/>
  <c r="CL561" i="15"/>
  <c r="CN561" i="15" s="1"/>
  <c r="CJ561" i="15"/>
  <c r="CI561" i="15"/>
  <c r="CH561" i="15"/>
  <c r="CG561" i="15"/>
  <c r="CF561" i="15"/>
  <c r="CD561" i="15"/>
  <c r="CC561" i="15"/>
  <c r="CB561" i="15"/>
  <c r="CA561" i="15"/>
  <c r="CO560" i="15"/>
  <c r="CN560" i="15"/>
  <c r="CM560" i="15"/>
  <c r="CL560" i="15"/>
  <c r="CI560" i="15"/>
  <c r="CJ560" i="15" s="1"/>
  <c r="CG560" i="15"/>
  <c r="CH560" i="15" s="1"/>
  <c r="CF560" i="15"/>
  <c r="CD560" i="15"/>
  <c r="CC560" i="15"/>
  <c r="CB560" i="15"/>
  <c r="CA560" i="15"/>
  <c r="CM559" i="15"/>
  <c r="CO559" i="15" s="1"/>
  <c r="CL559" i="15"/>
  <c r="CN559" i="15" s="1"/>
  <c r="CJ559" i="15"/>
  <c r="CI559" i="15"/>
  <c r="CG559" i="15"/>
  <c r="CH559" i="15" s="1"/>
  <c r="CF559" i="15"/>
  <c r="CD559" i="15"/>
  <c r="CC559" i="15"/>
  <c r="CB559" i="15"/>
  <c r="CA559" i="15"/>
  <c r="CM558" i="15"/>
  <c r="CO558" i="15" s="1"/>
  <c r="CL558" i="15"/>
  <c r="CN558" i="15" s="1"/>
  <c r="CI558" i="15"/>
  <c r="CJ558" i="15" s="1"/>
  <c r="CH558" i="15"/>
  <c r="CG558" i="15"/>
  <c r="CF558" i="15"/>
  <c r="CD558" i="15"/>
  <c r="CC558" i="15"/>
  <c r="CB558" i="15"/>
  <c r="CA558" i="15"/>
  <c r="CO557" i="15"/>
  <c r="CN557" i="15"/>
  <c r="CM557" i="15"/>
  <c r="CL557" i="15"/>
  <c r="CI557" i="15"/>
  <c r="CJ557" i="15" s="1"/>
  <c r="CG557" i="15"/>
  <c r="CH557" i="15" s="1"/>
  <c r="CF557" i="15"/>
  <c r="CD557" i="15"/>
  <c r="CC557" i="15"/>
  <c r="CB557" i="15"/>
  <c r="CA557" i="15"/>
  <c r="CM556" i="15"/>
  <c r="CO556" i="15" s="1"/>
  <c r="CL556" i="15"/>
  <c r="CN556" i="15" s="1"/>
  <c r="CJ556" i="15"/>
  <c r="CI556" i="15"/>
  <c r="CH556" i="15"/>
  <c r="CG556" i="15"/>
  <c r="CF556" i="15"/>
  <c r="CD556" i="15"/>
  <c r="CC556" i="15"/>
  <c r="CB556" i="15"/>
  <c r="CA556" i="15"/>
  <c r="CO555" i="15"/>
  <c r="CM555" i="15"/>
  <c r="CL555" i="15"/>
  <c r="CN555" i="15" s="1"/>
  <c r="CI555" i="15"/>
  <c r="CJ555" i="15" s="1"/>
  <c r="CH555" i="15"/>
  <c r="CG555" i="15"/>
  <c r="CF555" i="15"/>
  <c r="CD555" i="15"/>
  <c r="CC555" i="15"/>
  <c r="CB555" i="15"/>
  <c r="CA555" i="15"/>
  <c r="CN554" i="15"/>
  <c r="CM554" i="15"/>
  <c r="CO554" i="15" s="1"/>
  <c r="CL554" i="15"/>
  <c r="CJ554" i="15"/>
  <c r="CI554" i="15"/>
  <c r="CG554" i="15"/>
  <c r="CH554" i="15" s="1"/>
  <c r="CF554" i="15"/>
  <c r="CD554" i="15"/>
  <c r="CC554" i="15"/>
  <c r="CB554" i="15"/>
  <c r="CA554" i="15"/>
  <c r="CM553" i="15"/>
  <c r="CO553" i="15" s="1"/>
  <c r="CL553" i="15"/>
  <c r="CN553" i="15" s="1"/>
  <c r="CJ553" i="15"/>
  <c r="CI553" i="15"/>
  <c r="CH553" i="15"/>
  <c r="CG553" i="15"/>
  <c r="CF553" i="15"/>
  <c r="CD553" i="15"/>
  <c r="CC553" i="15"/>
  <c r="CB553" i="15"/>
  <c r="CA553" i="15"/>
  <c r="CO552" i="15"/>
  <c r="CN552" i="15"/>
  <c r="CM552" i="15"/>
  <c r="CL552" i="15"/>
  <c r="CI552" i="15"/>
  <c r="CJ552" i="15" s="1"/>
  <c r="CG552" i="15"/>
  <c r="CH552" i="15" s="1"/>
  <c r="CF552" i="15"/>
  <c r="CD552" i="15"/>
  <c r="CC552" i="15"/>
  <c r="CB552" i="15"/>
  <c r="CA552" i="15"/>
  <c r="CM551" i="15"/>
  <c r="CO551" i="15" s="1"/>
  <c r="CL551" i="15"/>
  <c r="CN551" i="15" s="1"/>
  <c r="CJ551" i="15"/>
  <c r="CI551" i="15"/>
  <c r="CG551" i="15"/>
  <c r="CH551" i="15" s="1"/>
  <c r="CF551" i="15"/>
  <c r="CD551" i="15"/>
  <c r="CC551" i="15"/>
  <c r="CB551" i="15"/>
  <c r="CA551" i="15"/>
  <c r="CM550" i="15"/>
  <c r="CO550" i="15" s="1"/>
  <c r="CL550" i="15"/>
  <c r="CN550" i="15" s="1"/>
  <c r="CI550" i="15"/>
  <c r="CJ550" i="15" s="1"/>
  <c r="CH550" i="15"/>
  <c r="CG550" i="15"/>
  <c r="CF550" i="15"/>
  <c r="CD550" i="15"/>
  <c r="CC550" i="15"/>
  <c r="CB550" i="15"/>
  <c r="CA550" i="15"/>
  <c r="CO549" i="15"/>
  <c r="CN549" i="15"/>
  <c r="CM549" i="15"/>
  <c r="CL549" i="15"/>
  <c r="CI549" i="15"/>
  <c r="CJ549" i="15" s="1"/>
  <c r="CG549" i="15"/>
  <c r="CH549" i="15" s="1"/>
  <c r="CF549" i="15"/>
  <c r="CD549" i="15"/>
  <c r="CC549" i="15"/>
  <c r="CB549" i="15"/>
  <c r="CA549" i="15"/>
  <c r="CM548" i="15"/>
  <c r="CO548" i="15" s="1"/>
  <c r="CL548" i="15"/>
  <c r="CN548" i="15" s="1"/>
  <c r="CJ548" i="15"/>
  <c r="CI548" i="15"/>
  <c r="CH548" i="15"/>
  <c r="CG548" i="15"/>
  <c r="CF548" i="15"/>
  <c r="CD548" i="15"/>
  <c r="CC548" i="15"/>
  <c r="CB548" i="15"/>
  <c r="CA548" i="15"/>
  <c r="CO547" i="15"/>
  <c r="CM547" i="15"/>
  <c r="CL547" i="15"/>
  <c r="CN547" i="15" s="1"/>
  <c r="CI547" i="15"/>
  <c r="CJ547" i="15" s="1"/>
  <c r="CH547" i="15"/>
  <c r="CG547" i="15"/>
  <c r="CF547" i="15"/>
  <c r="CD547" i="15"/>
  <c r="CC547" i="15"/>
  <c r="CB547" i="15"/>
  <c r="CA547" i="15"/>
  <c r="CN546" i="15"/>
  <c r="CM546" i="15"/>
  <c r="CO546" i="15" s="1"/>
  <c r="CL546" i="15"/>
  <c r="CJ546" i="15"/>
  <c r="CI546" i="15"/>
  <c r="CG546" i="15"/>
  <c r="CH546" i="15" s="1"/>
  <c r="CF546" i="15"/>
  <c r="CD546" i="15"/>
  <c r="CC546" i="15"/>
  <c r="CB546" i="15"/>
  <c r="CA546" i="15"/>
  <c r="CM545" i="15"/>
  <c r="CO545" i="15" s="1"/>
  <c r="CL545" i="15"/>
  <c r="CN545" i="15" s="1"/>
  <c r="CI545" i="15"/>
  <c r="CJ545" i="15" s="1"/>
  <c r="CH545" i="15"/>
  <c r="CG545" i="15"/>
  <c r="CF545" i="15"/>
  <c r="CD545" i="15"/>
  <c r="CC545" i="15"/>
  <c r="CB545" i="15"/>
  <c r="CA545" i="15"/>
  <c r="CO544" i="15"/>
  <c r="CN544" i="15"/>
  <c r="CM544" i="15"/>
  <c r="CL544" i="15"/>
  <c r="CI544" i="15"/>
  <c r="CJ544" i="15" s="1"/>
  <c r="CG544" i="15"/>
  <c r="CH544" i="15" s="1"/>
  <c r="CF544" i="15"/>
  <c r="CD544" i="15"/>
  <c r="CC544" i="15"/>
  <c r="CB544" i="15"/>
  <c r="CA544" i="15"/>
  <c r="CM543" i="15"/>
  <c r="CO543" i="15" s="1"/>
  <c r="CL543" i="15"/>
  <c r="CN543" i="15" s="1"/>
  <c r="CJ543" i="15"/>
  <c r="CI543" i="15"/>
  <c r="CG543" i="15"/>
  <c r="CH543" i="15" s="1"/>
  <c r="CF543" i="15"/>
  <c r="CD543" i="15"/>
  <c r="CC543" i="15"/>
  <c r="CB543" i="15"/>
  <c r="CA543" i="15"/>
  <c r="CM542" i="15"/>
  <c r="CO542" i="15" s="1"/>
  <c r="CL542" i="15"/>
  <c r="CN542" i="15" s="1"/>
  <c r="CI542" i="15"/>
  <c r="CJ542" i="15" s="1"/>
  <c r="CH542" i="15"/>
  <c r="CG542" i="15"/>
  <c r="CF542" i="15"/>
  <c r="CD542" i="15"/>
  <c r="CC542" i="15"/>
  <c r="CB542" i="15"/>
  <c r="CA542" i="15"/>
  <c r="CO541" i="15"/>
  <c r="CN541" i="15"/>
  <c r="CM541" i="15"/>
  <c r="CL541" i="15"/>
  <c r="CI541" i="15"/>
  <c r="CJ541" i="15" s="1"/>
  <c r="CG541" i="15"/>
  <c r="CH541" i="15" s="1"/>
  <c r="CF541" i="15"/>
  <c r="CD541" i="15"/>
  <c r="CC541" i="15"/>
  <c r="CB541" i="15"/>
  <c r="CA541" i="15"/>
  <c r="CM540" i="15"/>
  <c r="CO540" i="15" s="1"/>
  <c r="CL540" i="15"/>
  <c r="CN540" i="15" s="1"/>
  <c r="CJ540" i="15"/>
  <c r="CI540" i="15"/>
  <c r="CH540" i="15"/>
  <c r="CG540" i="15"/>
  <c r="CF540" i="15"/>
  <c r="CD540" i="15"/>
  <c r="CC540" i="15"/>
  <c r="CB540" i="15"/>
  <c r="CA540" i="15"/>
  <c r="CO539" i="15"/>
  <c r="CM539" i="15"/>
  <c r="CL539" i="15"/>
  <c r="CN539" i="15" s="1"/>
  <c r="CI539" i="15"/>
  <c r="CJ539" i="15" s="1"/>
  <c r="CH539" i="15"/>
  <c r="CG539" i="15"/>
  <c r="CF539" i="15"/>
  <c r="CD539" i="15"/>
  <c r="CC539" i="15"/>
  <c r="CB539" i="15"/>
  <c r="CA539" i="15"/>
  <c r="CN538" i="15"/>
  <c r="CM538" i="15"/>
  <c r="CO538" i="15" s="1"/>
  <c r="CL538" i="15"/>
  <c r="CJ538" i="15"/>
  <c r="CI538" i="15"/>
  <c r="CG538" i="15"/>
  <c r="CH538" i="15" s="1"/>
  <c r="CF538" i="15"/>
  <c r="CD538" i="15"/>
  <c r="CC538" i="15"/>
  <c r="CB538" i="15"/>
  <c r="CA538" i="15"/>
  <c r="CM537" i="15"/>
  <c r="CO537" i="15" s="1"/>
  <c r="CL537" i="15"/>
  <c r="CN537" i="15" s="1"/>
  <c r="CJ537" i="15"/>
  <c r="CI537" i="15"/>
  <c r="CH537" i="15"/>
  <c r="CG537" i="15"/>
  <c r="CF537" i="15"/>
  <c r="CD537" i="15"/>
  <c r="CC537" i="15"/>
  <c r="CB537" i="15"/>
  <c r="CA537" i="15"/>
  <c r="CO536" i="15"/>
  <c r="CN536" i="15"/>
  <c r="CM536" i="15"/>
  <c r="CL536" i="15"/>
  <c r="CI536" i="15"/>
  <c r="CJ536" i="15" s="1"/>
  <c r="CG536" i="15"/>
  <c r="CH536" i="15" s="1"/>
  <c r="CF536" i="15"/>
  <c r="CD536" i="15"/>
  <c r="CC536" i="15"/>
  <c r="CB536" i="15"/>
  <c r="CA536" i="15"/>
  <c r="CM535" i="15"/>
  <c r="CO535" i="15" s="1"/>
  <c r="CL535" i="15"/>
  <c r="CN535" i="15" s="1"/>
  <c r="CJ535" i="15"/>
  <c r="CI535" i="15"/>
  <c r="CG535" i="15"/>
  <c r="CH535" i="15" s="1"/>
  <c r="CF535" i="15"/>
  <c r="CD535" i="15"/>
  <c r="CC535" i="15"/>
  <c r="CB535" i="15"/>
  <c r="CA535" i="15"/>
  <c r="CM534" i="15"/>
  <c r="CO534" i="15" s="1"/>
  <c r="CL534" i="15"/>
  <c r="CN534" i="15" s="1"/>
  <c r="CI534" i="15"/>
  <c r="CJ534" i="15" s="1"/>
  <c r="CH534" i="15"/>
  <c r="CG534" i="15"/>
  <c r="CF534" i="15"/>
  <c r="CD534" i="15"/>
  <c r="CC534" i="15"/>
  <c r="CB534" i="15"/>
  <c r="CA534" i="15"/>
  <c r="CO533" i="15"/>
  <c r="CN533" i="15"/>
  <c r="CM533" i="15"/>
  <c r="CL533" i="15"/>
  <c r="CI533" i="15"/>
  <c r="CJ533" i="15" s="1"/>
  <c r="CH533" i="15"/>
  <c r="CG533" i="15"/>
  <c r="CF533" i="15"/>
  <c r="CD533" i="15"/>
  <c r="CC533" i="15"/>
  <c r="CB533" i="15"/>
  <c r="CA533" i="15"/>
  <c r="CM532" i="15"/>
  <c r="CO532" i="15" s="1"/>
  <c r="CL532" i="15"/>
  <c r="CN532" i="15" s="1"/>
  <c r="CJ532" i="15"/>
  <c r="CI532" i="15"/>
  <c r="CH532" i="15"/>
  <c r="CG532" i="15"/>
  <c r="CF532" i="15"/>
  <c r="CD532" i="15"/>
  <c r="CC532" i="15"/>
  <c r="CB532" i="15"/>
  <c r="CA532" i="15"/>
  <c r="CO531" i="15"/>
  <c r="CM531" i="15"/>
  <c r="CL531" i="15"/>
  <c r="CN531" i="15" s="1"/>
  <c r="CJ531" i="15"/>
  <c r="CI531" i="15"/>
  <c r="CH531" i="15"/>
  <c r="CG531" i="15"/>
  <c r="CF531" i="15"/>
  <c r="CD531" i="15"/>
  <c r="CC531" i="15"/>
  <c r="CB531" i="15"/>
  <c r="CA531" i="15"/>
  <c r="CN530" i="15"/>
  <c r="CM530" i="15"/>
  <c r="CO530" i="15" s="1"/>
  <c r="CL530" i="15"/>
  <c r="CJ530" i="15"/>
  <c r="CI530" i="15"/>
  <c r="CG530" i="15"/>
  <c r="CH530" i="15" s="1"/>
  <c r="CF530" i="15"/>
  <c r="CD530" i="15"/>
  <c r="CC530" i="15"/>
  <c r="CB530" i="15"/>
  <c r="CA530" i="15"/>
  <c r="CM529" i="15"/>
  <c r="CO529" i="15" s="1"/>
  <c r="CL529" i="15"/>
  <c r="CN529" i="15" s="1"/>
  <c r="CJ529" i="15"/>
  <c r="CI529" i="15"/>
  <c r="CH529" i="15"/>
  <c r="CG529" i="15"/>
  <c r="CF529" i="15"/>
  <c r="CD529" i="15"/>
  <c r="CC529" i="15"/>
  <c r="CB529" i="15"/>
  <c r="CA529" i="15"/>
  <c r="CO528" i="15"/>
  <c r="CN528" i="15"/>
  <c r="CM528" i="15"/>
  <c r="CL528" i="15"/>
  <c r="CI528" i="15"/>
  <c r="CJ528" i="15" s="1"/>
  <c r="CG528" i="15"/>
  <c r="CH528" i="15" s="1"/>
  <c r="CF528" i="15"/>
  <c r="CD528" i="15"/>
  <c r="CC528" i="15"/>
  <c r="CB528" i="15"/>
  <c r="CA528" i="15"/>
  <c r="CM527" i="15"/>
  <c r="CO527" i="15" s="1"/>
  <c r="CL527" i="15"/>
  <c r="CN527" i="15" s="1"/>
  <c r="CJ527" i="15"/>
  <c r="CI527" i="15"/>
  <c r="CG527" i="15"/>
  <c r="CH527" i="15" s="1"/>
  <c r="CF527" i="15"/>
  <c r="CD527" i="15"/>
  <c r="CC527" i="15"/>
  <c r="CB527" i="15"/>
  <c r="CA527" i="15"/>
  <c r="CM526" i="15"/>
  <c r="CO526" i="15" s="1"/>
  <c r="CL526" i="15"/>
  <c r="CN526" i="15" s="1"/>
  <c r="CI526" i="15"/>
  <c r="CJ526" i="15" s="1"/>
  <c r="CH526" i="15"/>
  <c r="CG526" i="15"/>
  <c r="CF526" i="15"/>
  <c r="CD526" i="15"/>
  <c r="CC526" i="15"/>
  <c r="CB526" i="15"/>
  <c r="CA526" i="15"/>
  <c r="CO525" i="15"/>
  <c r="CN525" i="15"/>
  <c r="CM525" i="15"/>
  <c r="CL525" i="15"/>
  <c r="CI525" i="15"/>
  <c r="CJ525" i="15" s="1"/>
  <c r="CH525" i="15"/>
  <c r="CG525" i="15"/>
  <c r="CF525" i="15"/>
  <c r="CD525" i="15"/>
  <c r="CC525" i="15"/>
  <c r="CB525" i="15"/>
  <c r="CA525" i="15"/>
  <c r="CM524" i="15"/>
  <c r="CO524" i="15" s="1"/>
  <c r="CL524" i="15"/>
  <c r="CN524" i="15" s="1"/>
  <c r="CJ524" i="15"/>
  <c r="CI524" i="15"/>
  <c r="CH524" i="15"/>
  <c r="CG524" i="15"/>
  <c r="CF524" i="15"/>
  <c r="CD524" i="15"/>
  <c r="CC524" i="15"/>
  <c r="CB524" i="15"/>
  <c r="CA524" i="15"/>
  <c r="CO523" i="15"/>
  <c r="CM523" i="15"/>
  <c r="CL523" i="15"/>
  <c r="CN523" i="15" s="1"/>
  <c r="CJ523" i="15"/>
  <c r="CI523" i="15"/>
  <c r="CH523" i="15"/>
  <c r="CG523" i="15"/>
  <c r="CF523" i="15"/>
  <c r="CD523" i="15"/>
  <c r="CC523" i="15"/>
  <c r="CB523" i="15"/>
  <c r="CA523" i="15"/>
  <c r="CN522" i="15"/>
  <c r="CM522" i="15"/>
  <c r="CO522" i="15" s="1"/>
  <c r="CL522" i="15"/>
  <c r="CJ522" i="15"/>
  <c r="CI522" i="15"/>
  <c r="CG522" i="15"/>
  <c r="CH522" i="15" s="1"/>
  <c r="CF522" i="15"/>
  <c r="CD522" i="15"/>
  <c r="CC522" i="15"/>
  <c r="CB522" i="15"/>
  <c r="CA522" i="15"/>
  <c r="CM521" i="15"/>
  <c r="CO521" i="15" s="1"/>
  <c r="CL521" i="15"/>
  <c r="CN521" i="15" s="1"/>
  <c r="CJ521" i="15"/>
  <c r="CI521" i="15"/>
  <c r="CH521" i="15"/>
  <c r="CG521" i="15"/>
  <c r="CF521" i="15"/>
  <c r="CD521" i="15"/>
  <c r="CC521" i="15"/>
  <c r="CB521" i="15"/>
  <c r="CA521" i="15"/>
  <c r="CO520" i="15"/>
  <c r="CN520" i="15"/>
  <c r="CM520" i="15"/>
  <c r="CL520" i="15"/>
  <c r="CI520" i="15"/>
  <c r="CJ520" i="15" s="1"/>
  <c r="CG520" i="15"/>
  <c r="CH520" i="15" s="1"/>
  <c r="CF520" i="15"/>
  <c r="CD520" i="15"/>
  <c r="CC520" i="15"/>
  <c r="CB520" i="15"/>
  <c r="CA520" i="15"/>
  <c r="CM519" i="15"/>
  <c r="CO519" i="15" s="1"/>
  <c r="CL519" i="15"/>
  <c r="CN519" i="15" s="1"/>
  <c r="CJ519" i="15"/>
  <c r="CI519" i="15"/>
  <c r="CG519" i="15"/>
  <c r="CH519" i="15" s="1"/>
  <c r="CF519" i="15"/>
  <c r="CD519" i="15"/>
  <c r="CC519" i="15"/>
  <c r="CB519" i="15"/>
  <c r="CA519" i="15"/>
  <c r="CM518" i="15"/>
  <c r="CO518" i="15" s="1"/>
  <c r="CL518" i="15"/>
  <c r="CN518" i="15" s="1"/>
  <c r="CI518" i="15"/>
  <c r="CJ518" i="15" s="1"/>
  <c r="CH518" i="15"/>
  <c r="CG518" i="15"/>
  <c r="CF518" i="15"/>
  <c r="CD518" i="15"/>
  <c r="CC518" i="15"/>
  <c r="CB518" i="15"/>
  <c r="CA518" i="15"/>
  <c r="CO517" i="15"/>
  <c r="CN517" i="15"/>
  <c r="CM517" i="15"/>
  <c r="CL517" i="15"/>
  <c r="CI517" i="15"/>
  <c r="CJ517" i="15" s="1"/>
  <c r="CH517" i="15"/>
  <c r="CG517" i="15"/>
  <c r="CF517" i="15"/>
  <c r="CD517" i="15"/>
  <c r="CC517" i="15"/>
  <c r="CB517" i="15"/>
  <c r="CA517" i="15"/>
  <c r="CM516" i="15"/>
  <c r="CO516" i="15" s="1"/>
  <c r="CL516" i="15"/>
  <c r="CN516" i="15" s="1"/>
  <c r="CJ516" i="15"/>
  <c r="CI516" i="15"/>
  <c r="CG516" i="15"/>
  <c r="CH516" i="15" s="1"/>
  <c r="CF516" i="15"/>
  <c r="CD516" i="15"/>
  <c r="CC516" i="15"/>
  <c r="CB516" i="15"/>
  <c r="CA516" i="15"/>
  <c r="CO515" i="15"/>
  <c r="CM515" i="15"/>
  <c r="CL515" i="15"/>
  <c r="CN515" i="15" s="1"/>
  <c r="CJ515" i="15"/>
  <c r="CI515" i="15"/>
  <c r="CH515" i="15"/>
  <c r="CG515" i="15"/>
  <c r="CF515" i="15"/>
  <c r="CD515" i="15"/>
  <c r="CC515" i="15"/>
  <c r="CB515" i="15"/>
  <c r="CA515" i="15"/>
  <c r="CN514" i="15"/>
  <c r="CM514" i="15"/>
  <c r="CO514" i="15" s="1"/>
  <c r="CL514" i="15"/>
  <c r="CI514" i="15"/>
  <c r="CJ514" i="15" s="1"/>
  <c r="CG514" i="15"/>
  <c r="CH514" i="15" s="1"/>
  <c r="CF514" i="15"/>
  <c r="CD514" i="15"/>
  <c r="CC514" i="15"/>
  <c r="CB514" i="15"/>
  <c r="CA514" i="15"/>
  <c r="CM513" i="15"/>
  <c r="CO513" i="15" s="1"/>
  <c r="CL513" i="15"/>
  <c r="CN513" i="15" s="1"/>
  <c r="CJ513" i="15"/>
  <c r="CI513" i="15"/>
  <c r="CH513" i="15"/>
  <c r="CG513" i="15"/>
  <c r="CF513" i="15"/>
  <c r="CD513" i="15"/>
  <c r="CC513" i="15"/>
  <c r="CB513" i="15"/>
  <c r="CA513" i="15"/>
  <c r="CO512" i="15"/>
  <c r="CN512" i="15"/>
  <c r="CM512" i="15"/>
  <c r="CL512" i="15"/>
  <c r="CI512" i="15"/>
  <c r="CJ512" i="15" s="1"/>
  <c r="CG512" i="15"/>
  <c r="CH512" i="15" s="1"/>
  <c r="CF512" i="15"/>
  <c r="CD512" i="15"/>
  <c r="CC512" i="15"/>
  <c r="CB512" i="15"/>
  <c r="CA512" i="15"/>
  <c r="CM511" i="15"/>
  <c r="CO511" i="15" s="1"/>
  <c r="CL511" i="15"/>
  <c r="CN511" i="15" s="1"/>
  <c r="CJ511" i="15"/>
  <c r="CI511" i="15"/>
  <c r="CG511" i="15"/>
  <c r="CH511" i="15" s="1"/>
  <c r="CF511" i="15"/>
  <c r="CD511" i="15"/>
  <c r="CC511" i="15"/>
  <c r="CB511" i="15"/>
  <c r="CA511" i="15"/>
  <c r="CM510" i="15"/>
  <c r="CO510" i="15" s="1"/>
  <c r="CL510" i="15"/>
  <c r="CN510" i="15" s="1"/>
  <c r="CI510" i="15"/>
  <c r="CJ510" i="15" s="1"/>
  <c r="CH510" i="15"/>
  <c r="CG510" i="15"/>
  <c r="CF510" i="15"/>
  <c r="CD510" i="15"/>
  <c r="CC510" i="15"/>
  <c r="CB510" i="15"/>
  <c r="CA510" i="15"/>
  <c r="CO509" i="15"/>
  <c r="CN509" i="15"/>
  <c r="CM509" i="15"/>
  <c r="CL509" i="15"/>
  <c r="CI509" i="15"/>
  <c r="CJ509" i="15" s="1"/>
  <c r="CH509" i="15"/>
  <c r="CG509" i="15"/>
  <c r="CF509" i="15"/>
  <c r="CD509" i="15"/>
  <c r="CC509" i="15"/>
  <c r="CB509" i="15"/>
  <c r="CA509" i="15"/>
  <c r="CM508" i="15"/>
  <c r="CO508" i="15" s="1"/>
  <c r="CL508" i="15"/>
  <c r="CN508" i="15" s="1"/>
  <c r="CJ508" i="15"/>
  <c r="CI508" i="15"/>
  <c r="CG508" i="15"/>
  <c r="CH508" i="15" s="1"/>
  <c r="CF508" i="15"/>
  <c r="CD508" i="15"/>
  <c r="CC508" i="15"/>
  <c r="CB508" i="15"/>
  <c r="CA508" i="15"/>
  <c r="CO507" i="15"/>
  <c r="CM507" i="15"/>
  <c r="CL507" i="15"/>
  <c r="CN507" i="15" s="1"/>
  <c r="CJ507" i="15"/>
  <c r="CI507" i="15"/>
  <c r="CG507" i="15"/>
  <c r="CH507" i="15" s="1"/>
  <c r="CF507" i="15"/>
  <c r="CD507" i="15"/>
  <c r="CC507" i="15"/>
  <c r="CB507" i="15"/>
  <c r="CA507" i="15"/>
  <c r="CN506" i="15"/>
  <c r="CM506" i="15"/>
  <c r="CO506" i="15" s="1"/>
  <c r="CL506" i="15"/>
  <c r="CI506" i="15"/>
  <c r="CJ506" i="15" s="1"/>
  <c r="CG506" i="15"/>
  <c r="CH506" i="15" s="1"/>
  <c r="CF506" i="15"/>
  <c r="CD506" i="15"/>
  <c r="CC506" i="15"/>
  <c r="CB506" i="15"/>
  <c r="CA506" i="15"/>
  <c r="CM505" i="15"/>
  <c r="CO505" i="15" s="1"/>
  <c r="CL505" i="15"/>
  <c r="CN505" i="15" s="1"/>
  <c r="CJ505" i="15"/>
  <c r="CI505" i="15"/>
  <c r="CH505" i="15"/>
  <c r="CG505" i="15"/>
  <c r="CF505" i="15"/>
  <c r="CD505" i="15"/>
  <c r="CC505" i="15"/>
  <c r="CB505" i="15"/>
  <c r="CA505" i="15"/>
  <c r="CO504" i="15"/>
  <c r="CN504" i="15"/>
  <c r="CM504" i="15"/>
  <c r="CL504" i="15"/>
  <c r="CI504" i="15"/>
  <c r="CJ504" i="15" s="1"/>
  <c r="CG504" i="15"/>
  <c r="CH504" i="15" s="1"/>
  <c r="CF504" i="15"/>
  <c r="CD504" i="15"/>
  <c r="CC504" i="15"/>
  <c r="CB504" i="15"/>
  <c r="CA504" i="15"/>
  <c r="CM503" i="15"/>
  <c r="CO503" i="15" s="1"/>
  <c r="CL503" i="15"/>
  <c r="CN503" i="15" s="1"/>
  <c r="CJ503" i="15"/>
  <c r="CI503" i="15"/>
  <c r="CG503" i="15"/>
  <c r="CH503" i="15" s="1"/>
  <c r="CF503" i="15"/>
  <c r="CD503" i="15"/>
  <c r="CC503" i="15"/>
  <c r="CB503" i="15"/>
  <c r="CA503" i="15"/>
  <c r="CM502" i="15"/>
  <c r="CO502" i="15" s="1"/>
  <c r="CL502" i="15"/>
  <c r="CN502" i="15" s="1"/>
  <c r="CI502" i="15"/>
  <c r="CJ502" i="15" s="1"/>
  <c r="CH502" i="15"/>
  <c r="CG502" i="15"/>
  <c r="CF502" i="15"/>
  <c r="CD502" i="15"/>
  <c r="CC502" i="15"/>
  <c r="CB502" i="15"/>
  <c r="CA502" i="15"/>
  <c r="CO501" i="15"/>
  <c r="CN501" i="15"/>
  <c r="CM501" i="15"/>
  <c r="CL501" i="15"/>
  <c r="CI501" i="15"/>
  <c r="CJ501" i="15" s="1"/>
  <c r="CH501" i="15"/>
  <c r="CG501" i="15"/>
  <c r="CF501" i="15"/>
  <c r="CD501" i="15"/>
  <c r="CC501" i="15"/>
  <c r="CB501" i="15"/>
  <c r="CA501" i="15"/>
  <c r="CM500" i="15"/>
  <c r="CO500" i="15" s="1"/>
  <c r="CL500" i="15"/>
  <c r="CN500" i="15" s="1"/>
  <c r="CJ500" i="15"/>
  <c r="CI500" i="15"/>
  <c r="CG500" i="15"/>
  <c r="CH500" i="15" s="1"/>
  <c r="CF500" i="15"/>
  <c r="CD500" i="15"/>
  <c r="CC500" i="15"/>
  <c r="CB500" i="15"/>
  <c r="CA500" i="15"/>
  <c r="CO499" i="15"/>
  <c r="CM499" i="15"/>
  <c r="CL499" i="15"/>
  <c r="CN499" i="15" s="1"/>
  <c r="CJ499" i="15"/>
  <c r="CI499" i="15"/>
  <c r="CG499" i="15"/>
  <c r="CH499" i="15" s="1"/>
  <c r="CF499" i="15"/>
  <c r="CD499" i="15"/>
  <c r="CC499" i="15"/>
  <c r="CB499" i="15"/>
  <c r="CA499" i="15"/>
  <c r="CN498" i="15"/>
  <c r="CM498" i="15"/>
  <c r="CO498" i="15" s="1"/>
  <c r="CL498" i="15"/>
  <c r="CI498" i="15"/>
  <c r="CJ498" i="15" s="1"/>
  <c r="CG498" i="15"/>
  <c r="CH498" i="15" s="1"/>
  <c r="CF498" i="15"/>
  <c r="CD498" i="15"/>
  <c r="CC498" i="15"/>
  <c r="CB498" i="15"/>
  <c r="CA498" i="15"/>
  <c r="CM497" i="15"/>
  <c r="CO497" i="15" s="1"/>
  <c r="CL497" i="15"/>
  <c r="CN497" i="15" s="1"/>
  <c r="CI497" i="15"/>
  <c r="CJ497" i="15" s="1"/>
  <c r="CH497" i="15"/>
  <c r="CG497" i="15"/>
  <c r="CF497" i="15"/>
  <c r="CD497" i="15"/>
  <c r="CC497" i="15"/>
  <c r="CB497" i="15"/>
  <c r="CA497" i="15"/>
  <c r="CO496" i="15"/>
  <c r="CN496" i="15"/>
  <c r="CM496" i="15"/>
  <c r="CL496" i="15"/>
  <c r="CI496" i="15"/>
  <c r="CJ496" i="15" s="1"/>
  <c r="CG496" i="15"/>
  <c r="CH496" i="15" s="1"/>
  <c r="CF496" i="15"/>
  <c r="CD496" i="15"/>
  <c r="CC496" i="15"/>
  <c r="CB496" i="15"/>
  <c r="CA496" i="15"/>
  <c r="CM495" i="15"/>
  <c r="CO495" i="15" s="1"/>
  <c r="CL495" i="15"/>
  <c r="CN495" i="15" s="1"/>
  <c r="CJ495" i="15"/>
  <c r="CI495" i="15"/>
  <c r="CG495" i="15"/>
  <c r="CH495" i="15" s="1"/>
  <c r="CF495" i="15"/>
  <c r="CD495" i="15"/>
  <c r="CC495" i="15"/>
  <c r="CB495" i="15"/>
  <c r="CA495" i="15"/>
  <c r="CM494" i="15"/>
  <c r="CO494" i="15" s="1"/>
  <c r="CL494" i="15"/>
  <c r="CN494" i="15" s="1"/>
  <c r="CI494" i="15"/>
  <c r="CJ494" i="15" s="1"/>
  <c r="CH494" i="15"/>
  <c r="CG494" i="15"/>
  <c r="CF494" i="15"/>
  <c r="CD494" i="15"/>
  <c r="CC494" i="15"/>
  <c r="CB494" i="15"/>
  <c r="CA494" i="15"/>
  <c r="CO493" i="15"/>
  <c r="CN493" i="15"/>
  <c r="CM493" i="15"/>
  <c r="CL493" i="15"/>
  <c r="CI493" i="15"/>
  <c r="CJ493" i="15" s="1"/>
  <c r="CH493" i="15"/>
  <c r="CG493" i="15"/>
  <c r="CF493" i="15"/>
  <c r="CD493" i="15"/>
  <c r="CC493" i="15"/>
  <c r="CB493" i="15"/>
  <c r="CA493" i="15"/>
  <c r="CM492" i="15"/>
  <c r="CO492" i="15" s="1"/>
  <c r="CL492" i="15"/>
  <c r="CN492" i="15" s="1"/>
  <c r="CJ492" i="15"/>
  <c r="CI492" i="15"/>
  <c r="CG492" i="15"/>
  <c r="CH492" i="15" s="1"/>
  <c r="CF492" i="15"/>
  <c r="CD492" i="15"/>
  <c r="CC492" i="15"/>
  <c r="CB492" i="15"/>
  <c r="CA492" i="15"/>
  <c r="CO491" i="15"/>
  <c r="CM491" i="15"/>
  <c r="CL491" i="15"/>
  <c r="CN491" i="15" s="1"/>
  <c r="CJ491" i="15"/>
  <c r="CI491" i="15"/>
  <c r="CG491" i="15"/>
  <c r="CH491" i="15" s="1"/>
  <c r="CF491" i="15"/>
  <c r="CD491" i="15"/>
  <c r="CC491" i="15"/>
  <c r="CB491" i="15"/>
  <c r="CA491" i="15"/>
  <c r="CN490" i="15"/>
  <c r="CM490" i="15"/>
  <c r="CO490" i="15" s="1"/>
  <c r="CL490" i="15"/>
  <c r="CI490" i="15"/>
  <c r="CJ490" i="15" s="1"/>
  <c r="CG490" i="15"/>
  <c r="CH490" i="15" s="1"/>
  <c r="CF490" i="15"/>
  <c r="CD490" i="15"/>
  <c r="CC490" i="15"/>
  <c r="CB490" i="15"/>
  <c r="CA490" i="15"/>
  <c r="CM489" i="15"/>
  <c r="CO489" i="15" s="1"/>
  <c r="CL489" i="15"/>
  <c r="CN489" i="15" s="1"/>
  <c r="CJ489" i="15"/>
  <c r="CI489" i="15"/>
  <c r="CH489" i="15"/>
  <c r="CG489" i="15"/>
  <c r="CF489" i="15"/>
  <c r="CD489" i="15"/>
  <c r="CC489" i="15"/>
  <c r="CB489" i="15"/>
  <c r="CA489" i="15"/>
  <c r="CO488" i="15"/>
  <c r="CN488" i="15"/>
  <c r="CM488" i="15"/>
  <c r="CL488" i="15"/>
  <c r="CI488" i="15"/>
  <c r="CJ488" i="15" s="1"/>
  <c r="CG488" i="15"/>
  <c r="CH488" i="15" s="1"/>
  <c r="CF488" i="15"/>
  <c r="CD488" i="15"/>
  <c r="CC488" i="15"/>
  <c r="CB488" i="15"/>
  <c r="CA488" i="15"/>
  <c r="CO487" i="15"/>
  <c r="CM487" i="15"/>
  <c r="CL487" i="15"/>
  <c r="CN487" i="15" s="1"/>
  <c r="CJ487" i="15"/>
  <c r="CI487" i="15"/>
  <c r="CG487" i="15"/>
  <c r="CH487" i="15" s="1"/>
  <c r="CF487" i="15"/>
  <c r="CD487" i="15"/>
  <c r="CC487" i="15"/>
  <c r="CB487" i="15"/>
  <c r="CA487" i="15"/>
  <c r="CM486" i="15"/>
  <c r="CO486" i="15" s="1"/>
  <c r="CL486" i="15"/>
  <c r="CN486" i="15" s="1"/>
  <c r="CI486" i="15"/>
  <c r="CJ486" i="15" s="1"/>
  <c r="CH486" i="15"/>
  <c r="CG486" i="15"/>
  <c r="CF486" i="15"/>
  <c r="CD486" i="15"/>
  <c r="CC486" i="15"/>
  <c r="CB486" i="15"/>
  <c r="CA486" i="15"/>
  <c r="CO485" i="15"/>
  <c r="CN485" i="15"/>
  <c r="CM485" i="15"/>
  <c r="CL485" i="15"/>
  <c r="CI485" i="15"/>
  <c r="CJ485" i="15" s="1"/>
  <c r="CH485" i="15"/>
  <c r="CG485" i="15"/>
  <c r="CF485" i="15"/>
  <c r="CD485" i="15"/>
  <c r="CC485" i="15"/>
  <c r="CB485" i="15"/>
  <c r="CA485" i="15"/>
  <c r="CN484" i="15"/>
  <c r="CM484" i="15"/>
  <c r="CO484" i="15" s="1"/>
  <c r="CL484" i="15"/>
  <c r="CJ484" i="15"/>
  <c r="CI484" i="15"/>
  <c r="CG484" i="15"/>
  <c r="CH484" i="15" s="1"/>
  <c r="CF484" i="15"/>
  <c r="CD484" i="15"/>
  <c r="CC484" i="15"/>
  <c r="CB484" i="15"/>
  <c r="CA484" i="15"/>
  <c r="CO483" i="15"/>
  <c r="CM483" i="15"/>
  <c r="CL483" i="15"/>
  <c r="CN483" i="15" s="1"/>
  <c r="CJ483" i="15"/>
  <c r="CI483" i="15"/>
  <c r="CG483" i="15"/>
  <c r="CH483" i="15" s="1"/>
  <c r="CF483" i="15"/>
  <c r="CD483" i="15"/>
  <c r="CC483" i="15"/>
  <c r="CB483" i="15"/>
  <c r="CA483" i="15"/>
  <c r="CO482" i="15"/>
  <c r="CN482" i="15"/>
  <c r="CM482" i="15"/>
  <c r="CL482" i="15"/>
  <c r="CI482" i="15"/>
  <c r="CJ482" i="15" s="1"/>
  <c r="CG482" i="15"/>
  <c r="CH482" i="15" s="1"/>
  <c r="CF482" i="15"/>
  <c r="CD482" i="15"/>
  <c r="CC482" i="15"/>
  <c r="CB482" i="15"/>
  <c r="CA482" i="15"/>
  <c r="CM481" i="15"/>
  <c r="CO481" i="15" s="1"/>
  <c r="CL481" i="15"/>
  <c r="CN481" i="15" s="1"/>
  <c r="CI481" i="15"/>
  <c r="CJ481" i="15" s="1"/>
  <c r="CH481" i="15"/>
  <c r="CG481" i="15"/>
  <c r="CF481" i="15"/>
  <c r="CD481" i="15"/>
  <c r="CC481" i="15"/>
  <c r="CB481" i="15"/>
  <c r="CA481" i="15"/>
  <c r="CO480" i="15"/>
  <c r="CN480" i="15"/>
  <c r="CM480" i="15"/>
  <c r="CL480" i="15"/>
  <c r="CI480" i="15"/>
  <c r="CJ480" i="15" s="1"/>
  <c r="CG480" i="15"/>
  <c r="CH480" i="15" s="1"/>
  <c r="CF480" i="15"/>
  <c r="CD480" i="15"/>
  <c r="CC480" i="15"/>
  <c r="CB480" i="15"/>
  <c r="CA480" i="15"/>
  <c r="CM479" i="15"/>
  <c r="CO479" i="15" s="1"/>
  <c r="CL479" i="15"/>
  <c r="CN479" i="15" s="1"/>
  <c r="CJ479" i="15"/>
  <c r="CI479" i="15"/>
  <c r="CG479" i="15"/>
  <c r="CH479" i="15" s="1"/>
  <c r="CF479" i="15"/>
  <c r="CD479" i="15"/>
  <c r="CC479" i="15"/>
  <c r="CB479" i="15"/>
  <c r="CA479" i="15"/>
  <c r="CM478" i="15"/>
  <c r="CO478" i="15" s="1"/>
  <c r="CL478" i="15"/>
  <c r="CN478" i="15" s="1"/>
  <c r="CJ478" i="15"/>
  <c r="CI478" i="15"/>
  <c r="CH478" i="15"/>
  <c r="CG478" i="15"/>
  <c r="CF478" i="15"/>
  <c r="CD478" i="15"/>
  <c r="CC478" i="15"/>
  <c r="CB478" i="15"/>
  <c r="CA478" i="15"/>
  <c r="CO477" i="15"/>
  <c r="CN477" i="15"/>
  <c r="CM477" i="15"/>
  <c r="CL477" i="15"/>
  <c r="CI477" i="15"/>
  <c r="CJ477" i="15" s="1"/>
  <c r="CG477" i="15"/>
  <c r="CH477" i="15" s="1"/>
  <c r="CF477" i="15"/>
  <c r="CD477" i="15"/>
  <c r="CC477" i="15"/>
  <c r="CB477" i="15"/>
  <c r="CA477" i="15"/>
  <c r="CM476" i="15"/>
  <c r="CO476" i="15" s="1"/>
  <c r="CL476" i="15"/>
  <c r="CN476" i="15" s="1"/>
  <c r="CJ476" i="15"/>
  <c r="CI476" i="15"/>
  <c r="CG476" i="15"/>
  <c r="CH476" i="15" s="1"/>
  <c r="CF476" i="15"/>
  <c r="CD476" i="15"/>
  <c r="CC476" i="15"/>
  <c r="CB476" i="15"/>
  <c r="CA476" i="15"/>
  <c r="CO475" i="15"/>
  <c r="CM475" i="15"/>
  <c r="CL475" i="15"/>
  <c r="CN475" i="15" s="1"/>
  <c r="CI475" i="15"/>
  <c r="CJ475" i="15" s="1"/>
  <c r="CG475" i="15"/>
  <c r="CH475" i="15" s="1"/>
  <c r="CF475" i="15"/>
  <c r="CD475" i="15"/>
  <c r="CC475" i="15"/>
  <c r="CB475" i="15"/>
  <c r="CA475" i="15"/>
  <c r="CN474" i="15"/>
  <c r="CM474" i="15"/>
  <c r="CO474" i="15" s="1"/>
  <c r="CL474" i="15"/>
  <c r="CI474" i="15"/>
  <c r="CJ474" i="15" s="1"/>
  <c r="CG474" i="15"/>
  <c r="CH474" i="15" s="1"/>
  <c r="CF474" i="15"/>
  <c r="CD474" i="15"/>
  <c r="CC474" i="15"/>
  <c r="CB474" i="15"/>
  <c r="CA474" i="15"/>
  <c r="CM473" i="15"/>
  <c r="CO473" i="15" s="1"/>
  <c r="CL473" i="15"/>
  <c r="CN473" i="15" s="1"/>
  <c r="CI473" i="15"/>
  <c r="CJ473" i="15" s="1"/>
  <c r="CH473" i="15"/>
  <c r="CG473" i="15"/>
  <c r="CF473" i="15"/>
  <c r="CD473" i="15"/>
  <c r="CC473" i="15"/>
  <c r="CB473" i="15"/>
  <c r="CA473" i="15"/>
  <c r="CO472" i="15"/>
  <c r="CN472" i="15"/>
  <c r="CM472" i="15"/>
  <c r="CL472" i="15"/>
  <c r="CI472" i="15"/>
  <c r="CJ472" i="15" s="1"/>
  <c r="CH472" i="15"/>
  <c r="CG472" i="15"/>
  <c r="CF472" i="15"/>
  <c r="CD472" i="15"/>
  <c r="CC472" i="15"/>
  <c r="CB472" i="15"/>
  <c r="CA472" i="15"/>
  <c r="CO471" i="15"/>
  <c r="CN471" i="15"/>
  <c r="CM471" i="15"/>
  <c r="CL471" i="15"/>
  <c r="CJ471" i="15"/>
  <c r="CI471" i="15"/>
  <c r="CG471" i="15"/>
  <c r="CH471" i="15" s="1"/>
  <c r="CF471" i="15"/>
  <c r="CD471" i="15"/>
  <c r="CC471" i="15"/>
  <c r="CB471" i="15"/>
  <c r="CA471" i="15"/>
  <c r="CM470" i="15"/>
  <c r="CO470" i="15" s="1"/>
  <c r="CL470" i="15"/>
  <c r="CN470" i="15" s="1"/>
  <c r="CJ470" i="15"/>
  <c r="CI470" i="15"/>
  <c r="CG470" i="15"/>
  <c r="CH470" i="15" s="1"/>
  <c r="CF470" i="15"/>
  <c r="CD470" i="15"/>
  <c r="CC470" i="15"/>
  <c r="CB470" i="15"/>
  <c r="CA470" i="15"/>
  <c r="CN469" i="15"/>
  <c r="CM469" i="15"/>
  <c r="CO469" i="15" s="1"/>
  <c r="CL469" i="15"/>
  <c r="CI469" i="15"/>
  <c r="CJ469" i="15" s="1"/>
  <c r="CH469" i="15"/>
  <c r="CG469" i="15"/>
  <c r="CF469" i="15"/>
  <c r="CD469" i="15"/>
  <c r="CC469" i="15"/>
  <c r="CB469" i="15"/>
  <c r="CA469" i="15"/>
  <c r="CN468" i="15"/>
  <c r="CM468" i="15"/>
  <c r="CO468" i="15" s="1"/>
  <c r="CL468" i="15"/>
  <c r="CJ468" i="15"/>
  <c r="CI468" i="15"/>
  <c r="CG468" i="15"/>
  <c r="CH468" i="15" s="1"/>
  <c r="CF468" i="15"/>
  <c r="CD468" i="15"/>
  <c r="CC468" i="15"/>
  <c r="CB468" i="15"/>
  <c r="CA468" i="15"/>
  <c r="CO467" i="15"/>
  <c r="CM467" i="15"/>
  <c r="CL467" i="15"/>
  <c r="CN467" i="15" s="1"/>
  <c r="CJ467" i="15"/>
  <c r="CI467" i="15"/>
  <c r="CG467" i="15"/>
  <c r="CH467" i="15" s="1"/>
  <c r="CF467" i="15"/>
  <c r="CD467" i="15"/>
  <c r="CC467" i="15"/>
  <c r="CB467" i="15"/>
  <c r="CA467" i="15"/>
  <c r="CO466" i="15"/>
  <c r="CN466" i="15"/>
  <c r="CM466" i="15"/>
  <c r="CL466" i="15"/>
  <c r="CI466" i="15"/>
  <c r="CJ466" i="15" s="1"/>
  <c r="CG466" i="15"/>
  <c r="CH466" i="15" s="1"/>
  <c r="CF466" i="15"/>
  <c r="CD466" i="15"/>
  <c r="CC466" i="15"/>
  <c r="CB466" i="15"/>
  <c r="CA466" i="15"/>
  <c r="CM465" i="15"/>
  <c r="CO465" i="15" s="1"/>
  <c r="CL465" i="15"/>
  <c r="CN465" i="15" s="1"/>
  <c r="CI465" i="15"/>
  <c r="CJ465" i="15" s="1"/>
  <c r="CH465" i="15"/>
  <c r="CG465" i="15"/>
  <c r="CF465" i="15"/>
  <c r="CD465" i="15"/>
  <c r="CC465" i="15"/>
  <c r="CB465" i="15"/>
  <c r="CA465" i="15"/>
  <c r="CO464" i="15"/>
  <c r="CN464" i="15"/>
  <c r="CM464" i="15"/>
  <c r="CL464" i="15"/>
  <c r="CI464" i="15"/>
  <c r="CJ464" i="15" s="1"/>
  <c r="CG464" i="15"/>
  <c r="CH464" i="15" s="1"/>
  <c r="CF464" i="15"/>
  <c r="CD464" i="15"/>
  <c r="CC464" i="15"/>
  <c r="CB464" i="15"/>
  <c r="CA464" i="15"/>
  <c r="CM463" i="15"/>
  <c r="CO463" i="15" s="1"/>
  <c r="CL463" i="15"/>
  <c r="CN463" i="15" s="1"/>
  <c r="CJ463" i="15"/>
  <c r="CI463" i="15"/>
  <c r="CG463" i="15"/>
  <c r="CH463" i="15" s="1"/>
  <c r="CF463" i="15"/>
  <c r="CD463" i="15"/>
  <c r="CC463" i="15"/>
  <c r="CB463" i="15"/>
  <c r="CA463" i="15"/>
  <c r="CM462" i="15"/>
  <c r="CO462" i="15" s="1"/>
  <c r="CL462" i="15"/>
  <c r="CN462" i="15" s="1"/>
  <c r="CJ462" i="15"/>
  <c r="CI462" i="15"/>
  <c r="CH462" i="15"/>
  <c r="CG462" i="15"/>
  <c r="CF462" i="15"/>
  <c r="CD462" i="15"/>
  <c r="CC462" i="15"/>
  <c r="CB462" i="15"/>
  <c r="CA462" i="15"/>
  <c r="CO461" i="15"/>
  <c r="CN461" i="15"/>
  <c r="CM461" i="15"/>
  <c r="CL461" i="15"/>
  <c r="CI461" i="15"/>
  <c r="CJ461" i="15" s="1"/>
  <c r="CG461" i="15"/>
  <c r="CH461" i="15" s="1"/>
  <c r="CF461" i="15"/>
  <c r="CD461" i="15"/>
  <c r="CC461" i="15"/>
  <c r="CB461" i="15"/>
  <c r="CA461" i="15"/>
  <c r="CM460" i="15"/>
  <c r="CO460" i="15" s="1"/>
  <c r="CL460" i="15"/>
  <c r="CN460" i="15" s="1"/>
  <c r="CJ460" i="15"/>
  <c r="CI460" i="15"/>
  <c r="CG460" i="15"/>
  <c r="CH460" i="15" s="1"/>
  <c r="CF460" i="15"/>
  <c r="CD460" i="15"/>
  <c r="CC460" i="15"/>
  <c r="CB460" i="15"/>
  <c r="CA460" i="15"/>
  <c r="CO459" i="15"/>
  <c r="CM459" i="15"/>
  <c r="CL459" i="15"/>
  <c r="CN459" i="15" s="1"/>
  <c r="CI459" i="15"/>
  <c r="CJ459" i="15" s="1"/>
  <c r="CG459" i="15"/>
  <c r="CH459" i="15" s="1"/>
  <c r="CF459" i="15"/>
  <c r="CD459" i="15"/>
  <c r="CC459" i="15"/>
  <c r="CB459" i="15"/>
  <c r="CA459" i="15"/>
  <c r="CM458" i="15"/>
  <c r="CO458" i="15" s="1"/>
  <c r="CL458" i="15"/>
  <c r="CN458" i="15" s="1"/>
  <c r="CI458" i="15"/>
  <c r="CJ458" i="15" s="1"/>
  <c r="CG458" i="15"/>
  <c r="CH458" i="15" s="1"/>
  <c r="CF458" i="15"/>
  <c r="CD458" i="15"/>
  <c r="CC458" i="15"/>
  <c r="CB458" i="15"/>
  <c r="CA458" i="15"/>
  <c r="CM457" i="15"/>
  <c r="CO457" i="15" s="1"/>
  <c r="CL457" i="15"/>
  <c r="CN457" i="15" s="1"/>
  <c r="CI457" i="15"/>
  <c r="CJ457" i="15" s="1"/>
  <c r="CH457" i="15"/>
  <c r="CG457" i="15"/>
  <c r="CF457" i="15"/>
  <c r="CD457" i="15"/>
  <c r="CC457" i="15"/>
  <c r="CB457" i="15"/>
  <c r="CA457" i="15"/>
  <c r="CO456" i="15"/>
  <c r="CN456" i="15"/>
  <c r="CM456" i="15"/>
  <c r="CL456" i="15"/>
  <c r="CI456" i="15"/>
  <c r="CJ456" i="15" s="1"/>
  <c r="CH456" i="15"/>
  <c r="CG456" i="15"/>
  <c r="CF456" i="15"/>
  <c r="CD456" i="15"/>
  <c r="CC456" i="15"/>
  <c r="CB456" i="15"/>
  <c r="CA456" i="15"/>
  <c r="CO455" i="15"/>
  <c r="CN455" i="15"/>
  <c r="CM455" i="15"/>
  <c r="CL455" i="15"/>
  <c r="CJ455" i="15"/>
  <c r="CI455" i="15"/>
  <c r="CG455" i="15"/>
  <c r="CH455" i="15" s="1"/>
  <c r="CF455" i="15"/>
  <c r="CD455" i="15"/>
  <c r="CC455" i="15"/>
  <c r="CB455" i="15"/>
  <c r="CA455" i="15"/>
  <c r="CM454" i="15"/>
  <c r="CO454" i="15" s="1"/>
  <c r="CL454" i="15"/>
  <c r="CN454" i="15" s="1"/>
  <c r="CJ454" i="15"/>
  <c r="CI454" i="15"/>
  <c r="CG454" i="15"/>
  <c r="CH454" i="15" s="1"/>
  <c r="CF454" i="15"/>
  <c r="CD454" i="15"/>
  <c r="CC454" i="15"/>
  <c r="CB454" i="15"/>
  <c r="CA454" i="15"/>
  <c r="CN453" i="15"/>
  <c r="CM453" i="15"/>
  <c r="CO453" i="15" s="1"/>
  <c r="CL453" i="15"/>
  <c r="CI453" i="15"/>
  <c r="CJ453" i="15" s="1"/>
  <c r="CH453" i="15"/>
  <c r="CG453" i="15"/>
  <c r="CF453" i="15"/>
  <c r="CD453" i="15"/>
  <c r="CC453" i="15"/>
  <c r="CB453" i="15"/>
  <c r="CA453" i="15"/>
  <c r="CN452" i="15"/>
  <c r="CM452" i="15"/>
  <c r="CO452" i="15" s="1"/>
  <c r="CL452" i="15"/>
  <c r="CJ452" i="15"/>
  <c r="CI452" i="15"/>
  <c r="CG452" i="15"/>
  <c r="CH452" i="15" s="1"/>
  <c r="CF452" i="15"/>
  <c r="CD452" i="15"/>
  <c r="CC452" i="15"/>
  <c r="CB452" i="15"/>
  <c r="CA452" i="15"/>
  <c r="CO451" i="15"/>
  <c r="CM451" i="15"/>
  <c r="CL451" i="15"/>
  <c r="CN451" i="15" s="1"/>
  <c r="CJ451" i="15"/>
  <c r="CI451" i="15"/>
  <c r="CG451" i="15"/>
  <c r="CH451" i="15" s="1"/>
  <c r="CF451" i="15"/>
  <c r="CD451" i="15"/>
  <c r="CC451" i="15"/>
  <c r="CB451" i="15"/>
  <c r="CA451" i="15"/>
  <c r="CO450" i="15"/>
  <c r="CN450" i="15"/>
  <c r="CM450" i="15"/>
  <c r="CL450" i="15"/>
  <c r="CI450" i="15"/>
  <c r="CJ450" i="15" s="1"/>
  <c r="CG450" i="15"/>
  <c r="CH450" i="15" s="1"/>
  <c r="CF450" i="15"/>
  <c r="CD450" i="15"/>
  <c r="CC450" i="15"/>
  <c r="CB450" i="15"/>
  <c r="CA450" i="15"/>
  <c r="CM449" i="15"/>
  <c r="CO449" i="15" s="1"/>
  <c r="CL449" i="15"/>
  <c r="CN449" i="15" s="1"/>
  <c r="CI449" i="15"/>
  <c r="CJ449" i="15" s="1"/>
  <c r="CH449" i="15"/>
  <c r="CG449" i="15"/>
  <c r="CF449" i="15"/>
  <c r="CD449" i="15"/>
  <c r="CC449" i="15"/>
  <c r="CB449" i="15"/>
  <c r="CA449" i="15"/>
  <c r="CO448" i="15"/>
  <c r="CN448" i="15"/>
  <c r="CM448" i="15"/>
  <c r="CL448" i="15"/>
  <c r="CI448" i="15"/>
  <c r="CJ448" i="15" s="1"/>
  <c r="CG448" i="15"/>
  <c r="CH448" i="15" s="1"/>
  <c r="CF448" i="15"/>
  <c r="CD448" i="15"/>
  <c r="CC448" i="15"/>
  <c r="CB448" i="15"/>
  <c r="CA448" i="15"/>
  <c r="CM447" i="15"/>
  <c r="CO447" i="15" s="1"/>
  <c r="CL447" i="15"/>
  <c r="CN447" i="15" s="1"/>
  <c r="CI447" i="15"/>
  <c r="CJ447" i="15" s="1"/>
  <c r="CG447" i="15"/>
  <c r="CH447" i="15" s="1"/>
  <c r="CF447" i="15"/>
  <c r="CD447" i="15"/>
  <c r="CC447" i="15"/>
  <c r="CB447" i="15"/>
  <c r="CA447" i="15"/>
  <c r="CM446" i="15"/>
  <c r="CO446" i="15" s="1"/>
  <c r="CL446" i="15"/>
  <c r="CN446" i="15" s="1"/>
  <c r="CI446" i="15"/>
  <c r="CJ446" i="15" s="1"/>
  <c r="CG446" i="15"/>
  <c r="CH446" i="15" s="1"/>
  <c r="CF446" i="15"/>
  <c r="CD446" i="15"/>
  <c r="CC446" i="15"/>
  <c r="CB446" i="15"/>
  <c r="CA446" i="15"/>
  <c r="CM445" i="15"/>
  <c r="CO445" i="15" s="1"/>
  <c r="CL445" i="15"/>
  <c r="CN445" i="15" s="1"/>
  <c r="CI445" i="15"/>
  <c r="CJ445" i="15" s="1"/>
  <c r="CH445" i="15"/>
  <c r="CG445" i="15"/>
  <c r="CF445" i="15"/>
  <c r="CD445" i="15"/>
  <c r="CC445" i="15"/>
  <c r="CB445" i="15"/>
  <c r="CA445" i="15"/>
  <c r="CO444" i="15"/>
  <c r="CN444" i="15"/>
  <c r="CM444" i="15"/>
  <c r="CL444" i="15"/>
  <c r="CI444" i="15"/>
  <c r="CJ444" i="15" s="1"/>
  <c r="CG444" i="15"/>
  <c r="CH444" i="15" s="1"/>
  <c r="CF444" i="15"/>
  <c r="CD444" i="15"/>
  <c r="CC444" i="15"/>
  <c r="CB444" i="15"/>
  <c r="CA444" i="15"/>
  <c r="CM443" i="15"/>
  <c r="CO443" i="15" s="1"/>
  <c r="CL443" i="15"/>
  <c r="CN443" i="15" s="1"/>
  <c r="CJ443" i="15"/>
  <c r="CI443" i="15"/>
  <c r="CH443" i="15"/>
  <c r="CG443" i="15"/>
  <c r="CF443" i="15"/>
  <c r="CD443" i="15"/>
  <c r="CC443" i="15"/>
  <c r="CB443" i="15"/>
  <c r="CA443" i="15"/>
  <c r="CO442" i="15"/>
  <c r="CM442" i="15"/>
  <c r="CL442" i="15"/>
  <c r="CN442" i="15" s="1"/>
  <c r="CI442" i="15"/>
  <c r="CJ442" i="15" s="1"/>
  <c r="CH442" i="15"/>
  <c r="CG442" i="15"/>
  <c r="CF442" i="15"/>
  <c r="CD442" i="15"/>
  <c r="CC442" i="15"/>
  <c r="CB442" i="15"/>
  <c r="CA442" i="15"/>
  <c r="CO441" i="15"/>
  <c r="CN441" i="15"/>
  <c r="CM441" i="15"/>
  <c r="CL441" i="15"/>
  <c r="CJ441" i="15"/>
  <c r="CI441" i="15"/>
  <c r="CH441" i="15"/>
  <c r="CG441" i="15"/>
  <c r="CF441" i="15"/>
  <c r="CD441" i="15"/>
  <c r="CC441" i="15"/>
  <c r="CB441" i="15"/>
  <c r="CA441" i="15"/>
  <c r="CM440" i="15"/>
  <c r="CO440" i="15" s="1"/>
  <c r="CL440" i="15"/>
  <c r="CN440" i="15" s="1"/>
  <c r="CJ440" i="15"/>
  <c r="CI440" i="15"/>
  <c r="CG440" i="15"/>
  <c r="CH440" i="15" s="1"/>
  <c r="CF440" i="15"/>
  <c r="CD440" i="15"/>
  <c r="CC440" i="15"/>
  <c r="CB440" i="15"/>
  <c r="CA440" i="15"/>
  <c r="CO439" i="15"/>
  <c r="CN439" i="15"/>
  <c r="CM439" i="15"/>
  <c r="CL439" i="15"/>
  <c r="CJ439" i="15"/>
  <c r="CI439" i="15"/>
  <c r="CG439" i="15"/>
  <c r="CH439" i="15" s="1"/>
  <c r="CF439" i="15"/>
  <c r="CD439" i="15"/>
  <c r="CC439" i="15"/>
  <c r="CB439" i="15"/>
  <c r="CA439" i="15"/>
  <c r="CN438" i="15"/>
  <c r="CM438" i="15"/>
  <c r="CO438" i="15" s="1"/>
  <c r="CL438" i="15"/>
  <c r="CI438" i="15"/>
  <c r="CJ438" i="15" s="1"/>
  <c r="CG438" i="15"/>
  <c r="CH438" i="15" s="1"/>
  <c r="CF438" i="15"/>
  <c r="CD438" i="15"/>
  <c r="CC438" i="15"/>
  <c r="CB438" i="15"/>
  <c r="CA438" i="15"/>
  <c r="CM437" i="15"/>
  <c r="CO437" i="15" s="1"/>
  <c r="CL437" i="15"/>
  <c r="CN437" i="15" s="1"/>
  <c r="CI437" i="15"/>
  <c r="CJ437" i="15" s="1"/>
  <c r="CH437" i="15"/>
  <c r="CG437" i="15"/>
  <c r="CF437" i="15"/>
  <c r="CD437" i="15"/>
  <c r="CC437" i="15"/>
  <c r="CB437" i="15"/>
  <c r="CA437" i="15"/>
  <c r="CO436" i="15"/>
  <c r="CN436" i="15"/>
  <c r="CM436" i="15"/>
  <c r="CL436" i="15"/>
  <c r="CI436" i="15"/>
  <c r="CJ436" i="15" s="1"/>
  <c r="CG436" i="15"/>
  <c r="CH436" i="15" s="1"/>
  <c r="CF436" i="15"/>
  <c r="CD436" i="15"/>
  <c r="CC436" i="15"/>
  <c r="CB436" i="15"/>
  <c r="CA436" i="15"/>
  <c r="CM435" i="15"/>
  <c r="CO435" i="15" s="1"/>
  <c r="CL435" i="15"/>
  <c r="CN435" i="15" s="1"/>
  <c r="CJ435" i="15"/>
  <c r="CI435" i="15"/>
  <c r="CH435" i="15"/>
  <c r="CG435" i="15"/>
  <c r="CF435" i="15"/>
  <c r="CD435" i="15"/>
  <c r="CC435" i="15"/>
  <c r="CB435" i="15"/>
  <c r="CA435" i="15"/>
  <c r="CO434" i="15"/>
  <c r="CM434" i="15"/>
  <c r="CL434" i="15"/>
  <c r="CN434" i="15" s="1"/>
  <c r="CI434" i="15"/>
  <c r="CJ434" i="15" s="1"/>
  <c r="CH434" i="15"/>
  <c r="CG434" i="15"/>
  <c r="CF434" i="15"/>
  <c r="CD434" i="15"/>
  <c r="CC434" i="15"/>
  <c r="CB434" i="15"/>
  <c r="CA434" i="15"/>
  <c r="CO433" i="15"/>
  <c r="CN433" i="15"/>
  <c r="CM433" i="15"/>
  <c r="CL433" i="15"/>
  <c r="CJ433" i="15"/>
  <c r="CI433" i="15"/>
  <c r="CH433" i="15"/>
  <c r="CG433" i="15"/>
  <c r="CF433" i="15"/>
  <c r="CD433" i="15"/>
  <c r="CC433" i="15"/>
  <c r="CB433" i="15"/>
  <c r="CA433" i="15"/>
  <c r="CM432" i="15"/>
  <c r="CO432" i="15" s="1"/>
  <c r="CL432" i="15"/>
  <c r="CN432" i="15" s="1"/>
  <c r="CJ432" i="15"/>
  <c r="CI432" i="15"/>
  <c r="CG432" i="15"/>
  <c r="CH432" i="15" s="1"/>
  <c r="CF432" i="15"/>
  <c r="CD432" i="15"/>
  <c r="CC432" i="15"/>
  <c r="CB432" i="15"/>
  <c r="CA432" i="15"/>
  <c r="CO431" i="15"/>
  <c r="CN431" i="15"/>
  <c r="CM431" i="15"/>
  <c r="CL431" i="15"/>
  <c r="CJ431" i="15"/>
  <c r="CI431" i="15"/>
  <c r="CG431" i="15"/>
  <c r="CH431" i="15" s="1"/>
  <c r="CF431" i="15"/>
  <c r="CD431" i="15"/>
  <c r="CC431" i="15"/>
  <c r="CB431" i="15"/>
  <c r="CA431" i="15"/>
  <c r="CN430" i="15"/>
  <c r="CM430" i="15"/>
  <c r="CO430" i="15" s="1"/>
  <c r="CL430" i="15"/>
  <c r="CI430" i="15"/>
  <c r="CJ430" i="15" s="1"/>
  <c r="CG430" i="15"/>
  <c r="CH430" i="15" s="1"/>
  <c r="CF430" i="15"/>
  <c r="CD430" i="15"/>
  <c r="CC430" i="15"/>
  <c r="CB430" i="15"/>
  <c r="CA430" i="15"/>
  <c r="CM429" i="15"/>
  <c r="CO429" i="15" s="1"/>
  <c r="CL429" i="15"/>
  <c r="CN429" i="15" s="1"/>
  <c r="CI429" i="15"/>
  <c r="CJ429" i="15" s="1"/>
  <c r="CH429" i="15"/>
  <c r="CG429" i="15"/>
  <c r="CF429" i="15"/>
  <c r="CD429" i="15"/>
  <c r="CC429" i="15"/>
  <c r="CB429" i="15"/>
  <c r="CA429" i="15"/>
  <c r="CO428" i="15"/>
  <c r="CN428" i="15"/>
  <c r="CM428" i="15"/>
  <c r="CL428" i="15"/>
  <c r="CI428" i="15"/>
  <c r="CJ428" i="15" s="1"/>
  <c r="CG428" i="15"/>
  <c r="CH428" i="15" s="1"/>
  <c r="CF428" i="15"/>
  <c r="CD428" i="15"/>
  <c r="CC428" i="15"/>
  <c r="CB428" i="15"/>
  <c r="CA428" i="15"/>
  <c r="CM427" i="15"/>
  <c r="CO427" i="15" s="1"/>
  <c r="CL427" i="15"/>
  <c r="CN427" i="15" s="1"/>
  <c r="CJ427" i="15"/>
  <c r="CI427" i="15"/>
  <c r="CH427" i="15"/>
  <c r="CG427" i="15"/>
  <c r="CF427" i="15"/>
  <c r="CD427" i="15"/>
  <c r="CC427" i="15"/>
  <c r="CB427" i="15"/>
  <c r="CA427" i="15"/>
  <c r="CO426" i="15"/>
  <c r="CM426" i="15"/>
  <c r="CL426" i="15"/>
  <c r="CN426" i="15" s="1"/>
  <c r="CI426" i="15"/>
  <c r="CJ426" i="15" s="1"/>
  <c r="CH426" i="15"/>
  <c r="CG426" i="15"/>
  <c r="CF426" i="15"/>
  <c r="CD426" i="15"/>
  <c r="CC426" i="15"/>
  <c r="CB426" i="15"/>
  <c r="CA426" i="15"/>
  <c r="CO425" i="15"/>
  <c r="CN425" i="15"/>
  <c r="CM425" i="15"/>
  <c r="CL425" i="15"/>
  <c r="CJ425" i="15"/>
  <c r="CI425" i="15"/>
  <c r="CH425" i="15"/>
  <c r="CG425" i="15"/>
  <c r="CF425" i="15"/>
  <c r="CD425" i="15"/>
  <c r="CC425" i="15"/>
  <c r="CB425" i="15"/>
  <c r="CA425" i="15"/>
  <c r="CM424" i="15"/>
  <c r="CO424" i="15" s="1"/>
  <c r="CL424" i="15"/>
  <c r="CN424" i="15" s="1"/>
  <c r="CJ424" i="15"/>
  <c r="CI424" i="15"/>
  <c r="CG424" i="15"/>
  <c r="CH424" i="15" s="1"/>
  <c r="CF424" i="15"/>
  <c r="CD424" i="15"/>
  <c r="CC424" i="15"/>
  <c r="CB424" i="15"/>
  <c r="CA424" i="15"/>
  <c r="CO423" i="15"/>
  <c r="CN423" i="15"/>
  <c r="CM423" i="15"/>
  <c r="CL423" i="15"/>
  <c r="CJ423" i="15"/>
  <c r="CI423" i="15"/>
  <c r="CG423" i="15"/>
  <c r="CH423" i="15" s="1"/>
  <c r="CF423" i="15"/>
  <c r="CD423" i="15"/>
  <c r="CC423" i="15"/>
  <c r="CB423" i="15"/>
  <c r="CA423" i="15"/>
  <c r="CN422" i="15"/>
  <c r="CM422" i="15"/>
  <c r="CO422" i="15" s="1"/>
  <c r="CL422" i="15"/>
  <c r="CI422" i="15"/>
  <c r="CJ422" i="15" s="1"/>
  <c r="CG422" i="15"/>
  <c r="CH422" i="15" s="1"/>
  <c r="CF422" i="15"/>
  <c r="CD422" i="15"/>
  <c r="CC422" i="15"/>
  <c r="CB422" i="15"/>
  <c r="CA422" i="15"/>
  <c r="CM421" i="15"/>
  <c r="CO421" i="15" s="1"/>
  <c r="CL421" i="15"/>
  <c r="CN421" i="15" s="1"/>
  <c r="CI421" i="15"/>
  <c r="CJ421" i="15" s="1"/>
  <c r="CH421" i="15"/>
  <c r="CG421" i="15"/>
  <c r="CF421" i="15"/>
  <c r="CD421" i="15"/>
  <c r="CC421" i="15"/>
  <c r="CB421" i="15"/>
  <c r="CA421" i="15"/>
  <c r="CO420" i="15"/>
  <c r="CN420" i="15"/>
  <c r="CM420" i="15"/>
  <c r="CL420" i="15"/>
  <c r="CI420" i="15"/>
  <c r="CJ420" i="15" s="1"/>
  <c r="CG420" i="15"/>
  <c r="CH420" i="15" s="1"/>
  <c r="CF420" i="15"/>
  <c r="CD420" i="15"/>
  <c r="CC420" i="15"/>
  <c r="CB420" i="15"/>
  <c r="CA420" i="15"/>
  <c r="CM419" i="15"/>
  <c r="CO419" i="15" s="1"/>
  <c r="CL419" i="15"/>
  <c r="CN419" i="15" s="1"/>
  <c r="CJ419" i="15"/>
  <c r="CI419" i="15"/>
  <c r="CH419" i="15"/>
  <c r="CG419" i="15"/>
  <c r="CF419" i="15"/>
  <c r="CD419" i="15"/>
  <c r="CC419" i="15"/>
  <c r="CB419" i="15"/>
  <c r="CA419" i="15"/>
  <c r="CO418" i="15"/>
  <c r="CM418" i="15"/>
  <c r="CL418" i="15"/>
  <c r="CN418" i="15" s="1"/>
  <c r="CI418" i="15"/>
  <c r="CJ418" i="15" s="1"/>
  <c r="CH418" i="15"/>
  <c r="CG418" i="15"/>
  <c r="CF418" i="15"/>
  <c r="CD418" i="15"/>
  <c r="CC418" i="15"/>
  <c r="CB418" i="15"/>
  <c r="CA418" i="15"/>
  <c r="CO417" i="15"/>
  <c r="CN417" i="15"/>
  <c r="CM417" i="15"/>
  <c r="CL417" i="15"/>
  <c r="CJ417" i="15"/>
  <c r="CI417" i="15"/>
  <c r="CH417" i="15"/>
  <c r="CG417" i="15"/>
  <c r="CF417" i="15"/>
  <c r="CD417" i="15"/>
  <c r="CC417" i="15"/>
  <c r="CB417" i="15"/>
  <c r="CA417" i="15"/>
  <c r="CM416" i="15"/>
  <c r="CO416" i="15" s="1"/>
  <c r="CL416" i="15"/>
  <c r="CN416" i="15" s="1"/>
  <c r="CJ416" i="15"/>
  <c r="CI416" i="15"/>
  <c r="CG416" i="15"/>
  <c r="CH416" i="15" s="1"/>
  <c r="CF416" i="15"/>
  <c r="CD416" i="15"/>
  <c r="CC416" i="15"/>
  <c r="CB416" i="15"/>
  <c r="CA416" i="15"/>
  <c r="CO415" i="15"/>
  <c r="CN415" i="15"/>
  <c r="CM415" i="15"/>
  <c r="CL415" i="15"/>
  <c r="CJ415" i="15"/>
  <c r="CI415" i="15"/>
  <c r="CG415" i="15"/>
  <c r="CH415" i="15" s="1"/>
  <c r="CF415" i="15"/>
  <c r="CD415" i="15"/>
  <c r="CC415" i="15"/>
  <c r="CB415" i="15"/>
  <c r="CA415" i="15"/>
  <c r="CN414" i="15"/>
  <c r="CM414" i="15"/>
  <c r="CO414" i="15" s="1"/>
  <c r="CL414" i="15"/>
  <c r="CI414" i="15"/>
  <c r="CJ414" i="15" s="1"/>
  <c r="CG414" i="15"/>
  <c r="CH414" i="15" s="1"/>
  <c r="CF414" i="15"/>
  <c r="CD414" i="15"/>
  <c r="CC414" i="15"/>
  <c r="CB414" i="15"/>
  <c r="CA414" i="15"/>
  <c r="CM413" i="15"/>
  <c r="CO413" i="15" s="1"/>
  <c r="CL413" i="15"/>
  <c r="CN413" i="15" s="1"/>
  <c r="CI413" i="15"/>
  <c r="CJ413" i="15" s="1"/>
  <c r="CH413" i="15"/>
  <c r="CG413" i="15"/>
  <c r="CF413" i="15"/>
  <c r="CD413" i="15"/>
  <c r="CC413" i="15"/>
  <c r="CB413" i="15"/>
  <c r="CA413" i="15"/>
  <c r="CO412" i="15"/>
  <c r="CN412" i="15"/>
  <c r="CM412" i="15"/>
  <c r="CL412" i="15"/>
  <c r="CI412" i="15"/>
  <c r="CJ412" i="15" s="1"/>
  <c r="CG412" i="15"/>
  <c r="CH412" i="15" s="1"/>
  <c r="CF412" i="15"/>
  <c r="CD412" i="15"/>
  <c r="CC412" i="15"/>
  <c r="CB412" i="15"/>
  <c r="CA412" i="15"/>
  <c r="CM411" i="15"/>
  <c r="CO411" i="15" s="1"/>
  <c r="CL411" i="15"/>
  <c r="CN411" i="15" s="1"/>
  <c r="CJ411" i="15"/>
  <c r="CI411" i="15"/>
  <c r="CH411" i="15"/>
  <c r="CG411" i="15"/>
  <c r="CF411" i="15"/>
  <c r="CD411" i="15"/>
  <c r="CC411" i="15"/>
  <c r="CB411" i="15"/>
  <c r="CA411" i="15"/>
  <c r="CO410" i="15"/>
  <c r="CM410" i="15"/>
  <c r="CL410" i="15"/>
  <c r="CN410" i="15" s="1"/>
  <c r="CI410" i="15"/>
  <c r="CJ410" i="15" s="1"/>
  <c r="CH410" i="15"/>
  <c r="CG410" i="15"/>
  <c r="CF410" i="15"/>
  <c r="CD410" i="15"/>
  <c r="CC410" i="15"/>
  <c r="CB410" i="15"/>
  <c r="CA410" i="15"/>
  <c r="CO409" i="15"/>
  <c r="CN409" i="15"/>
  <c r="CM409" i="15"/>
  <c r="CL409" i="15"/>
  <c r="CJ409" i="15"/>
  <c r="CI409" i="15"/>
  <c r="CH409" i="15"/>
  <c r="CG409" i="15"/>
  <c r="CF409" i="15"/>
  <c r="CD409" i="15"/>
  <c r="CC409" i="15"/>
  <c r="CB409" i="15"/>
  <c r="CA409" i="15"/>
  <c r="CM408" i="15"/>
  <c r="CO408" i="15" s="1"/>
  <c r="CL408" i="15"/>
  <c r="CN408" i="15" s="1"/>
  <c r="CJ408" i="15"/>
  <c r="CI408" i="15"/>
  <c r="CG408" i="15"/>
  <c r="CH408" i="15" s="1"/>
  <c r="CF408" i="15"/>
  <c r="CD408" i="15"/>
  <c r="CC408" i="15"/>
  <c r="CB408" i="15"/>
  <c r="CA408" i="15"/>
  <c r="CO407" i="15"/>
  <c r="CN407" i="15"/>
  <c r="CM407" i="15"/>
  <c r="CL407" i="15"/>
  <c r="CJ407" i="15"/>
  <c r="CI407" i="15"/>
  <c r="CG407" i="15"/>
  <c r="CH407" i="15" s="1"/>
  <c r="CF407" i="15"/>
  <c r="CD407" i="15"/>
  <c r="CC407" i="15"/>
  <c r="CB407" i="15"/>
  <c r="CA407" i="15"/>
  <c r="CN406" i="15"/>
  <c r="CM406" i="15"/>
  <c r="CO406" i="15" s="1"/>
  <c r="CL406" i="15"/>
  <c r="CI406" i="15"/>
  <c r="CJ406" i="15" s="1"/>
  <c r="CG406" i="15"/>
  <c r="CH406" i="15" s="1"/>
  <c r="CF406" i="15"/>
  <c r="CD406" i="15"/>
  <c r="CC406" i="15"/>
  <c r="CB406" i="15"/>
  <c r="CA406" i="15"/>
  <c r="CM405" i="15"/>
  <c r="CO405" i="15" s="1"/>
  <c r="CL405" i="15"/>
  <c r="CN405" i="15" s="1"/>
  <c r="CI405" i="15"/>
  <c r="CJ405" i="15" s="1"/>
  <c r="CH405" i="15"/>
  <c r="CG405" i="15"/>
  <c r="CF405" i="15"/>
  <c r="CD405" i="15"/>
  <c r="CC405" i="15"/>
  <c r="CB405" i="15"/>
  <c r="CA405" i="15"/>
  <c r="CO404" i="15"/>
  <c r="CN404" i="15"/>
  <c r="CM404" i="15"/>
  <c r="CL404" i="15"/>
  <c r="CI404" i="15"/>
  <c r="CJ404" i="15" s="1"/>
  <c r="CG404" i="15"/>
  <c r="CH404" i="15" s="1"/>
  <c r="CF404" i="15"/>
  <c r="CD404" i="15"/>
  <c r="CC404" i="15"/>
  <c r="CB404" i="15"/>
  <c r="CA404" i="15"/>
  <c r="CM403" i="15"/>
  <c r="CO403" i="15" s="1"/>
  <c r="CL403" i="15"/>
  <c r="CN403" i="15" s="1"/>
  <c r="CJ403" i="15"/>
  <c r="CI403" i="15"/>
  <c r="CH403" i="15"/>
  <c r="CG403" i="15"/>
  <c r="CF403" i="15"/>
  <c r="CD403" i="15"/>
  <c r="CC403" i="15"/>
  <c r="CB403" i="15"/>
  <c r="CA403" i="15"/>
  <c r="CO402" i="15"/>
  <c r="CM402" i="15"/>
  <c r="CL402" i="15"/>
  <c r="CN402" i="15" s="1"/>
  <c r="CI402" i="15"/>
  <c r="CJ402" i="15" s="1"/>
  <c r="CH402" i="15"/>
  <c r="CG402" i="15"/>
  <c r="CF402" i="15"/>
  <c r="CD402" i="15"/>
  <c r="CC402" i="15"/>
  <c r="CB402" i="15"/>
  <c r="CA402" i="15"/>
  <c r="CO401" i="15"/>
  <c r="CN401" i="15"/>
  <c r="CM401" i="15"/>
  <c r="CL401" i="15"/>
  <c r="CJ401" i="15"/>
  <c r="CI401" i="15"/>
  <c r="CH401" i="15"/>
  <c r="CG401" i="15"/>
  <c r="CF401" i="15"/>
  <c r="CD401" i="15"/>
  <c r="CC401" i="15"/>
  <c r="CB401" i="15"/>
  <c r="CA401" i="15"/>
  <c r="CM400" i="15"/>
  <c r="CO400" i="15" s="1"/>
  <c r="CL400" i="15"/>
  <c r="CN400" i="15" s="1"/>
  <c r="CJ400" i="15"/>
  <c r="CI400" i="15"/>
  <c r="CG400" i="15"/>
  <c r="CH400" i="15" s="1"/>
  <c r="CF400" i="15"/>
  <c r="CD400" i="15"/>
  <c r="CC400" i="15"/>
  <c r="CB400" i="15"/>
  <c r="CA400" i="15"/>
  <c r="CO399" i="15"/>
  <c r="CN399" i="15"/>
  <c r="CM399" i="15"/>
  <c r="CL399" i="15"/>
  <c r="CJ399" i="15"/>
  <c r="CI399" i="15"/>
  <c r="CG399" i="15"/>
  <c r="CH399" i="15" s="1"/>
  <c r="CF399" i="15"/>
  <c r="CD399" i="15"/>
  <c r="CC399" i="15"/>
  <c r="CB399" i="15"/>
  <c r="CA399" i="15"/>
  <c r="CN398" i="15"/>
  <c r="CM398" i="15"/>
  <c r="CO398" i="15" s="1"/>
  <c r="CL398" i="15"/>
  <c r="CI398" i="15"/>
  <c r="CJ398" i="15" s="1"/>
  <c r="CG398" i="15"/>
  <c r="CH398" i="15" s="1"/>
  <c r="CF398" i="15"/>
  <c r="CD398" i="15"/>
  <c r="CC398" i="15"/>
  <c r="CB398" i="15"/>
  <c r="CA398" i="15"/>
  <c r="CM397" i="15"/>
  <c r="CO397" i="15" s="1"/>
  <c r="CL397" i="15"/>
  <c r="CN397" i="15" s="1"/>
  <c r="CI397" i="15"/>
  <c r="CJ397" i="15" s="1"/>
  <c r="CH397" i="15"/>
  <c r="CG397" i="15"/>
  <c r="CF397" i="15"/>
  <c r="CD397" i="15"/>
  <c r="CC397" i="15"/>
  <c r="CB397" i="15"/>
  <c r="CA397" i="15"/>
  <c r="CO396" i="15"/>
  <c r="CN396" i="15"/>
  <c r="CM396" i="15"/>
  <c r="CL396" i="15"/>
  <c r="CI396" i="15"/>
  <c r="CJ396" i="15" s="1"/>
  <c r="CG396" i="15"/>
  <c r="CH396" i="15" s="1"/>
  <c r="CF396" i="15"/>
  <c r="CD396" i="15"/>
  <c r="CC396" i="15"/>
  <c r="CB396" i="15"/>
  <c r="CA396" i="15"/>
  <c r="CM395" i="15"/>
  <c r="CO395" i="15" s="1"/>
  <c r="CL395" i="15"/>
  <c r="CN395" i="15" s="1"/>
  <c r="CJ395" i="15"/>
  <c r="CI395" i="15"/>
  <c r="CH395" i="15"/>
  <c r="CG395" i="15"/>
  <c r="CF395" i="15"/>
  <c r="CD395" i="15"/>
  <c r="CC395" i="15"/>
  <c r="CB395" i="15"/>
  <c r="CA395" i="15"/>
  <c r="CO394" i="15"/>
  <c r="CM394" i="15"/>
  <c r="CL394" i="15"/>
  <c r="CN394" i="15" s="1"/>
  <c r="CI394" i="15"/>
  <c r="CJ394" i="15" s="1"/>
  <c r="CH394" i="15"/>
  <c r="CG394" i="15"/>
  <c r="CF394" i="15"/>
  <c r="CD394" i="15"/>
  <c r="CC394" i="15"/>
  <c r="CB394" i="15"/>
  <c r="CA394" i="15"/>
  <c r="CO393" i="15"/>
  <c r="CN393" i="15"/>
  <c r="CM393" i="15"/>
  <c r="CL393" i="15"/>
  <c r="CJ393" i="15"/>
  <c r="CI393" i="15"/>
  <c r="CH393" i="15"/>
  <c r="CG393" i="15"/>
  <c r="CF393" i="15"/>
  <c r="CD393" i="15"/>
  <c r="CC393" i="15"/>
  <c r="CB393" i="15"/>
  <c r="CA393" i="15"/>
  <c r="CM392" i="15"/>
  <c r="CO392" i="15" s="1"/>
  <c r="CL392" i="15"/>
  <c r="CN392" i="15" s="1"/>
  <c r="CJ392" i="15"/>
  <c r="CI392" i="15"/>
  <c r="CG392" i="15"/>
  <c r="CH392" i="15" s="1"/>
  <c r="CF392" i="15"/>
  <c r="CD392" i="15"/>
  <c r="CC392" i="15"/>
  <c r="CB392" i="15"/>
  <c r="CA392" i="15"/>
  <c r="CO391" i="15"/>
  <c r="CN391" i="15"/>
  <c r="CM391" i="15"/>
  <c r="CL391" i="15"/>
  <c r="CJ391" i="15"/>
  <c r="CI391" i="15"/>
  <c r="CG391" i="15"/>
  <c r="CH391" i="15" s="1"/>
  <c r="CF391" i="15"/>
  <c r="CD391" i="15"/>
  <c r="CC391" i="15"/>
  <c r="CB391" i="15"/>
  <c r="CA391" i="15"/>
  <c r="CN390" i="15"/>
  <c r="CM390" i="15"/>
  <c r="CO390" i="15" s="1"/>
  <c r="CL390" i="15"/>
  <c r="CI390" i="15"/>
  <c r="CJ390" i="15" s="1"/>
  <c r="CG390" i="15"/>
  <c r="CH390" i="15" s="1"/>
  <c r="CF390" i="15"/>
  <c r="CD390" i="15"/>
  <c r="CC390" i="15"/>
  <c r="CB390" i="15"/>
  <c r="CA390" i="15"/>
  <c r="CM389" i="15"/>
  <c r="CO389" i="15" s="1"/>
  <c r="CL389" i="15"/>
  <c r="CN389" i="15" s="1"/>
  <c r="CI389" i="15"/>
  <c r="CJ389" i="15" s="1"/>
  <c r="CH389" i="15"/>
  <c r="CG389" i="15"/>
  <c r="CF389" i="15"/>
  <c r="CD389" i="15"/>
  <c r="CC389" i="15"/>
  <c r="CB389" i="15"/>
  <c r="CA389" i="15"/>
  <c r="CO388" i="15"/>
  <c r="CN388" i="15"/>
  <c r="CM388" i="15"/>
  <c r="CL388" i="15"/>
  <c r="CI388" i="15"/>
  <c r="CJ388" i="15" s="1"/>
  <c r="CG388" i="15"/>
  <c r="CH388" i="15" s="1"/>
  <c r="CF388" i="15"/>
  <c r="CD388" i="15"/>
  <c r="CC388" i="15"/>
  <c r="CB388" i="15"/>
  <c r="CA388" i="15"/>
  <c r="CM387" i="15"/>
  <c r="CO387" i="15" s="1"/>
  <c r="CL387" i="15"/>
  <c r="CN387" i="15" s="1"/>
  <c r="CJ387" i="15"/>
  <c r="CI387" i="15"/>
  <c r="CH387" i="15"/>
  <c r="CG387" i="15"/>
  <c r="CF387" i="15"/>
  <c r="CD387" i="15"/>
  <c r="CC387" i="15"/>
  <c r="CB387" i="15"/>
  <c r="CA387" i="15"/>
  <c r="CO386" i="15"/>
  <c r="CM386" i="15"/>
  <c r="CL386" i="15"/>
  <c r="CN386" i="15" s="1"/>
  <c r="CI386" i="15"/>
  <c r="CJ386" i="15" s="1"/>
  <c r="CH386" i="15"/>
  <c r="CG386" i="15"/>
  <c r="CF386" i="15"/>
  <c r="CD386" i="15"/>
  <c r="CC386" i="15"/>
  <c r="CB386" i="15"/>
  <c r="CA386" i="15"/>
  <c r="CO385" i="15"/>
  <c r="CN385" i="15"/>
  <c r="CM385" i="15"/>
  <c r="CL385" i="15"/>
  <c r="CJ385" i="15"/>
  <c r="CI385" i="15"/>
  <c r="CH385" i="15"/>
  <c r="CG385" i="15"/>
  <c r="CF385" i="15"/>
  <c r="CD385" i="15"/>
  <c r="CC385" i="15"/>
  <c r="CB385" i="15"/>
  <c r="CA385" i="15"/>
  <c r="CM384" i="15"/>
  <c r="CO384" i="15" s="1"/>
  <c r="CL384" i="15"/>
  <c r="CN384" i="15" s="1"/>
  <c r="CJ384" i="15"/>
  <c r="CI384" i="15"/>
  <c r="CG384" i="15"/>
  <c r="CH384" i="15" s="1"/>
  <c r="CF384" i="15"/>
  <c r="CD384" i="15"/>
  <c r="CC384" i="15"/>
  <c r="CB384" i="15"/>
  <c r="CA384" i="15"/>
  <c r="CO383" i="15"/>
  <c r="CN383" i="15"/>
  <c r="CM383" i="15"/>
  <c r="CL383" i="15"/>
  <c r="CJ383" i="15"/>
  <c r="CI383" i="15"/>
  <c r="CG383" i="15"/>
  <c r="CH383" i="15" s="1"/>
  <c r="CF383" i="15"/>
  <c r="CD383" i="15"/>
  <c r="CC383" i="15"/>
  <c r="CB383" i="15"/>
  <c r="CA383" i="15"/>
  <c r="CN382" i="15"/>
  <c r="CM382" i="15"/>
  <c r="CO382" i="15" s="1"/>
  <c r="CL382" i="15"/>
  <c r="CI382" i="15"/>
  <c r="CJ382" i="15" s="1"/>
  <c r="CG382" i="15"/>
  <c r="CH382" i="15" s="1"/>
  <c r="CF382" i="15"/>
  <c r="CD382" i="15"/>
  <c r="CC382" i="15"/>
  <c r="CB382" i="15"/>
  <c r="CA382" i="15"/>
  <c r="CM381" i="15"/>
  <c r="CO381" i="15" s="1"/>
  <c r="CL381" i="15"/>
  <c r="CN381" i="15" s="1"/>
  <c r="CI381" i="15"/>
  <c r="CJ381" i="15" s="1"/>
  <c r="CH381" i="15"/>
  <c r="CG381" i="15"/>
  <c r="CF381" i="15"/>
  <c r="CD381" i="15"/>
  <c r="CC381" i="15"/>
  <c r="CB381" i="15"/>
  <c r="CA381" i="15"/>
  <c r="CO380" i="15"/>
  <c r="CN380" i="15"/>
  <c r="CM380" i="15"/>
  <c r="CL380" i="15"/>
  <c r="CI380" i="15"/>
  <c r="CJ380" i="15" s="1"/>
  <c r="CG380" i="15"/>
  <c r="CH380" i="15" s="1"/>
  <c r="CF380" i="15"/>
  <c r="CD380" i="15"/>
  <c r="CC380" i="15"/>
  <c r="CB380" i="15"/>
  <c r="CA380" i="15"/>
  <c r="CM379" i="15"/>
  <c r="CO379" i="15" s="1"/>
  <c r="CL379" i="15"/>
  <c r="CN379" i="15" s="1"/>
  <c r="CJ379" i="15"/>
  <c r="CI379" i="15"/>
  <c r="CH379" i="15"/>
  <c r="CG379" i="15"/>
  <c r="CF379" i="15"/>
  <c r="CD379" i="15"/>
  <c r="CC379" i="15"/>
  <c r="CB379" i="15"/>
  <c r="CA379" i="15"/>
  <c r="CO378" i="15"/>
  <c r="CM378" i="15"/>
  <c r="CL378" i="15"/>
  <c r="CN378" i="15" s="1"/>
  <c r="CI378" i="15"/>
  <c r="CJ378" i="15" s="1"/>
  <c r="CH378" i="15"/>
  <c r="CG378" i="15"/>
  <c r="CF378" i="15"/>
  <c r="CD378" i="15"/>
  <c r="CC378" i="15"/>
  <c r="CB378" i="15"/>
  <c r="CA378" i="15"/>
  <c r="CO377" i="15"/>
  <c r="CN377" i="15"/>
  <c r="CM377" i="15"/>
  <c r="CL377" i="15"/>
  <c r="CJ377" i="15"/>
  <c r="CI377" i="15"/>
  <c r="CH377" i="15"/>
  <c r="CG377" i="15"/>
  <c r="CF377" i="15"/>
  <c r="CD377" i="15"/>
  <c r="CC377" i="15"/>
  <c r="CB377" i="15"/>
  <c r="CA377" i="15"/>
  <c r="CM376" i="15"/>
  <c r="CO376" i="15" s="1"/>
  <c r="CL376" i="15"/>
  <c r="CN376" i="15" s="1"/>
  <c r="CJ376" i="15"/>
  <c r="CI376" i="15"/>
  <c r="CG376" i="15"/>
  <c r="CH376" i="15" s="1"/>
  <c r="CF376" i="15"/>
  <c r="CD376" i="15"/>
  <c r="CC376" i="15"/>
  <c r="CB376" i="15"/>
  <c r="CA376" i="15"/>
  <c r="CO375" i="15"/>
  <c r="CN375" i="15"/>
  <c r="CM375" i="15"/>
  <c r="CL375" i="15"/>
  <c r="CJ375" i="15"/>
  <c r="CI375" i="15"/>
  <c r="CG375" i="15"/>
  <c r="CH375" i="15" s="1"/>
  <c r="CF375" i="15"/>
  <c r="CD375" i="15"/>
  <c r="CC375" i="15"/>
  <c r="CB375" i="15"/>
  <c r="CA375" i="15"/>
  <c r="CN374" i="15"/>
  <c r="CM374" i="15"/>
  <c r="CO374" i="15" s="1"/>
  <c r="CL374" i="15"/>
  <c r="CI374" i="15"/>
  <c r="CJ374" i="15" s="1"/>
  <c r="CG374" i="15"/>
  <c r="CH374" i="15" s="1"/>
  <c r="CF374" i="15"/>
  <c r="CD374" i="15"/>
  <c r="CC374" i="15"/>
  <c r="CB374" i="15"/>
  <c r="CA374" i="15"/>
  <c r="CM373" i="15"/>
  <c r="CO373" i="15" s="1"/>
  <c r="CL373" i="15"/>
  <c r="CN373" i="15" s="1"/>
  <c r="CI373" i="15"/>
  <c r="CJ373" i="15" s="1"/>
  <c r="CH373" i="15"/>
  <c r="CG373" i="15"/>
  <c r="CF373" i="15"/>
  <c r="CD373" i="15"/>
  <c r="CC373" i="15"/>
  <c r="CB373" i="15"/>
  <c r="CA373" i="15"/>
  <c r="CO372" i="15"/>
  <c r="CN372" i="15"/>
  <c r="CM372" i="15"/>
  <c r="CL372" i="15"/>
  <c r="CI372" i="15"/>
  <c r="CJ372" i="15" s="1"/>
  <c r="CG372" i="15"/>
  <c r="CH372" i="15" s="1"/>
  <c r="CF372" i="15"/>
  <c r="CD372" i="15"/>
  <c r="CC372" i="15"/>
  <c r="CB372" i="15"/>
  <c r="CA372" i="15"/>
  <c r="CM371" i="15"/>
  <c r="CO371" i="15" s="1"/>
  <c r="CL371" i="15"/>
  <c r="CN371" i="15" s="1"/>
  <c r="CJ371" i="15"/>
  <c r="CI371" i="15"/>
  <c r="CH371" i="15"/>
  <c r="CG371" i="15"/>
  <c r="CF371" i="15"/>
  <c r="CD371" i="15"/>
  <c r="CC371" i="15"/>
  <c r="CB371" i="15"/>
  <c r="CA371" i="15"/>
  <c r="CO370" i="15"/>
  <c r="CM370" i="15"/>
  <c r="CL370" i="15"/>
  <c r="CN370" i="15" s="1"/>
  <c r="CI370" i="15"/>
  <c r="CJ370" i="15" s="1"/>
  <c r="CH370" i="15"/>
  <c r="CG370" i="15"/>
  <c r="CF370" i="15"/>
  <c r="CD370" i="15"/>
  <c r="CC370" i="15"/>
  <c r="CB370" i="15"/>
  <c r="CA370" i="15"/>
  <c r="CO369" i="15"/>
  <c r="CN369" i="15"/>
  <c r="CM369" i="15"/>
  <c r="CL369" i="15"/>
  <c r="CJ369" i="15"/>
  <c r="CI369" i="15"/>
  <c r="CH369" i="15"/>
  <c r="CG369" i="15"/>
  <c r="CF369" i="15"/>
  <c r="CD369" i="15"/>
  <c r="CC369" i="15"/>
  <c r="CB369" i="15"/>
  <c r="CA369" i="15"/>
  <c r="CM368" i="15"/>
  <c r="CO368" i="15" s="1"/>
  <c r="CL368" i="15"/>
  <c r="CN368" i="15" s="1"/>
  <c r="CJ368" i="15"/>
  <c r="CI368" i="15"/>
  <c r="CG368" i="15"/>
  <c r="CH368" i="15" s="1"/>
  <c r="CF368" i="15"/>
  <c r="CD368" i="15"/>
  <c r="CC368" i="15"/>
  <c r="CB368" i="15"/>
  <c r="CA368" i="15"/>
  <c r="CO367" i="15"/>
  <c r="CN367" i="15"/>
  <c r="CM367" i="15"/>
  <c r="CL367" i="15"/>
  <c r="CJ367" i="15"/>
  <c r="CI367" i="15"/>
  <c r="CG367" i="15"/>
  <c r="CH367" i="15" s="1"/>
  <c r="CF367" i="15"/>
  <c r="CD367" i="15"/>
  <c r="CC367" i="15"/>
  <c r="CB367" i="15"/>
  <c r="CA367" i="15"/>
  <c r="CN366" i="15"/>
  <c r="CM366" i="15"/>
  <c r="CO366" i="15" s="1"/>
  <c r="CL366" i="15"/>
  <c r="CI366" i="15"/>
  <c r="CJ366" i="15" s="1"/>
  <c r="CG366" i="15"/>
  <c r="CH366" i="15" s="1"/>
  <c r="CF366" i="15"/>
  <c r="CD366" i="15"/>
  <c r="CC366" i="15"/>
  <c r="CB366" i="15"/>
  <c r="CA366" i="15"/>
  <c r="CM365" i="15"/>
  <c r="CO365" i="15" s="1"/>
  <c r="CL365" i="15"/>
  <c r="CN365" i="15" s="1"/>
  <c r="CI365" i="15"/>
  <c r="CJ365" i="15" s="1"/>
  <c r="CH365" i="15"/>
  <c r="CG365" i="15"/>
  <c r="CF365" i="15"/>
  <c r="CD365" i="15"/>
  <c r="CC365" i="15"/>
  <c r="CB365" i="15"/>
  <c r="CA365" i="15"/>
  <c r="CO364" i="15"/>
  <c r="CN364" i="15"/>
  <c r="CM364" i="15"/>
  <c r="CL364" i="15"/>
  <c r="CI364" i="15"/>
  <c r="CJ364" i="15" s="1"/>
  <c r="CG364" i="15"/>
  <c r="CH364" i="15" s="1"/>
  <c r="CF364" i="15"/>
  <c r="CD364" i="15"/>
  <c r="CC364" i="15"/>
  <c r="CB364" i="15"/>
  <c r="CA364" i="15"/>
  <c r="CM363" i="15"/>
  <c r="CO363" i="15" s="1"/>
  <c r="CL363" i="15"/>
  <c r="CN363" i="15" s="1"/>
  <c r="CJ363" i="15"/>
  <c r="CI363" i="15"/>
  <c r="CH363" i="15"/>
  <c r="CG363" i="15"/>
  <c r="CF363" i="15"/>
  <c r="CD363" i="15"/>
  <c r="CC363" i="15"/>
  <c r="CB363" i="15"/>
  <c r="CA363" i="15"/>
  <c r="CO362" i="15"/>
  <c r="CM362" i="15"/>
  <c r="CL362" i="15"/>
  <c r="CN362" i="15" s="1"/>
  <c r="CI362" i="15"/>
  <c r="CJ362" i="15" s="1"/>
  <c r="CH362" i="15"/>
  <c r="CG362" i="15"/>
  <c r="CF362" i="15"/>
  <c r="CD362" i="15"/>
  <c r="CC362" i="15"/>
  <c r="CB362" i="15"/>
  <c r="CA362" i="15"/>
  <c r="CO361" i="15"/>
  <c r="CN361" i="15"/>
  <c r="CM361" i="15"/>
  <c r="CL361" i="15"/>
  <c r="CJ361" i="15"/>
  <c r="CI361" i="15"/>
  <c r="CH361" i="15"/>
  <c r="CG361" i="15"/>
  <c r="CF361" i="15"/>
  <c r="CD361" i="15"/>
  <c r="CC361" i="15"/>
  <c r="CB361" i="15"/>
  <c r="CA361" i="15"/>
  <c r="CM360" i="15"/>
  <c r="CO360" i="15" s="1"/>
  <c r="CL360" i="15"/>
  <c r="CN360" i="15" s="1"/>
  <c r="CJ360" i="15"/>
  <c r="CI360" i="15"/>
  <c r="CG360" i="15"/>
  <c r="CH360" i="15" s="1"/>
  <c r="CF360" i="15"/>
  <c r="CD360" i="15"/>
  <c r="CC360" i="15"/>
  <c r="CB360" i="15"/>
  <c r="CA360" i="15"/>
  <c r="CO359" i="15"/>
  <c r="CN359" i="15"/>
  <c r="CM359" i="15"/>
  <c r="CL359" i="15"/>
  <c r="CJ359" i="15"/>
  <c r="CI359" i="15"/>
  <c r="CG359" i="15"/>
  <c r="CH359" i="15" s="1"/>
  <c r="CF359" i="15"/>
  <c r="CD359" i="15"/>
  <c r="CC359" i="15"/>
  <c r="CB359" i="15"/>
  <c r="CA359" i="15"/>
  <c r="CN358" i="15"/>
  <c r="CM358" i="15"/>
  <c r="CO358" i="15" s="1"/>
  <c r="CL358" i="15"/>
  <c r="CI358" i="15"/>
  <c r="CJ358" i="15" s="1"/>
  <c r="CG358" i="15"/>
  <c r="CH358" i="15" s="1"/>
  <c r="CF358" i="15"/>
  <c r="CD358" i="15"/>
  <c r="CC358" i="15"/>
  <c r="CB358" i="15"/>
  <c r="CA358" i="15"/>
  <c r="CM357" i="15"/>
  <c r="CO357" i="15" s="1"/>
  <c r="CL357" i="15"/>
  <c r="CN357" i="15" s="1"/>
  <c r="CI357" i="15"/>
  <c r="CJ357" i="15" s="1"/>
  <c r="CH357" i="15"/>
  <c r="CG357" i="15"/>
  <c r="CF357" i="15"/>
  <c r="CD357" i="15"/>
  <c r="CC357" i="15"/>
  <c r="CB357" i="15"/>
  <c r="CA357" i="15"/>
  <c r="CO356" i="15"/>
  <c r="CN356" i="15"/>
  <c r="CM356" i="15"/>
  <c r="CL356" i="15"/>
  <c r="CI356" i="15"/>
  <c r="CJ356" i="15" s="1"/>
  <c r="CG356" i="15"/>
  <c r="CH356" i="15" s="1"/>
  <c r="CF356" i="15"/>
  <c r="CD356" i="15"/>
  <c r="CC356" i="15"/>
  <c r="CB356" i="15"/>
  <c r="CA356" i="15"/>
  <c r="CM355" i="15"/>
  <c r="CO355" i="15" s="1"/>
  <c r="CL355" i="15"/>
  <c r="CN355" i="15" s="1"/>
  <c r="CJ355" i="15"/>
  <c r="CI355" i="15"/>
  <c r="CH355" i="15"/>
  <c r="CG355" i="15"/>
  <c r="CF355" i="15"/>
  <c r="CD355" i="15"/>
  <c r="CC355" i="15"/>
  <c r="CB355" i="15"/>
  <c r="CA355" i="15"/>
  <c r="CO354" i="15"/>
  <c r="CM354" i="15"/>
  <c r="CL354" i="15"/>
  <c r="CN354" i="15" s="1"/>
  <c r="CI354" i="15"/>
  <c r="CJ354" i="15" s="1"/>
  <c r="CH354" i="15"/>
  <c r="CG354" i="15"/>
  <c r="CF354" i="15"/>
  <c r="CD354" i="15"/>
  <c r="CC354" i="15"/>
  <c r="CB354" i="15"/>
  <c r="CA354" i="15"/>
  <c r="CO353" i="15"/>
  <c r="CN353" i="15"/>
  <c r="CM353" i="15"/>
  <c r="CL353" i="15"/>
  <c r="CJ353" i="15"/>
  <c r="CI353" i="15"/>
  <c r="CH353" i="15"/>
  <c r="CG353" i="15"/>
  <c r="CF353" i="15"/>
  <c r="CD353" i="15"/>
  <c r="CC353" i="15"/>
  <c r="CB353" i="15"/>
  <c r="CA353" i="15"/>
  <c r="CM352" i="15"/>
  <c r="CO352" i="15" s="1"/>
  <c r="CL352" i="15"/>
  <c r="CN352" i="15" s="1"/>
  <c r="CJ352" i="15"/>
  <c r="CI352" i="15"/>
  <c r="CG352" i="15"/>
  <c r="CH352" i="15" s="1"/>
  <c r="CF352" i="15"/>
  <c r="CD352" i="15"/>
  <c r="CC352" i="15"/>
  <c r="CB352" i="15"/>
  <c r="CA352" i="15"/>
  <c r="CO351" i="15"/>
  <c r="CN351" i="15"/>
  <c r="CM351" i="15"/>
  <c r="CL351" i="15"/>
  <c r="CJ351" i="15"/>
  <c r="CI351" i="15"/>
  <c r="CG351" i="15"/>
  <c r="CH351" i="15" s="1"/>
  <c r="CF351" i="15"/>
  <c r="CD351" i="15"/>
  <c r="CC351" i="15"/>
  <c r="CB351" i="15"/>
  <c r="CA351" i="15"/>
  <c r="CN350" i="15"/>
  <c r="CM350" i="15"/>
  <c r="CO350" i="15" s="1"/>
  <c r="CL350" i="15"/>
  <c r="CI350" i="15"/>
  <c r="CJ350" i="15" s="1"/>
  <c r="CG350" i="15"/>
  <c r="CH350" i="15" s="1"/>
  <c r="CF350" i="15"/>
  <c r="CD350" i="15"/>
  <c r="CC350" i="15"/>
  <c r="CB350" i="15"/>
  <c r="CA350" i="15"/>
  <c r="CM349" i="15"/>
  <c r="CO349" i="15" s="1"/>
  <c r="CL349" i="15"/>
  <c r="CN349" i="15" s="1"/>
  <c r="CI349" i="15"/>
  <c r="CJ349" i="15" s="1"/>
  <c r="CH349" i="15"/>
  <c r="CG349" i="15"/>
  <c r="CF349" i="15"/>
  <c r="CD349" i="15"/>
  <c r="CC349" i="15"/>
  <c r="CB349" i="15"/>
  <c r="CA349" i="15"/>
  <c r="CO348" i="15"/>
  <c r="CN348" i="15"/>
  <c r="CM348" i="15"/>
  <c r="CL348" i="15"/>
  <c r="CI348" i="15"/>
  <c r="CJ348" i="15" s="1"/>
  <c r="CG348" i="15"/>
  <c r="CH348" i="15" s="1"/>
  <c r="CF348" i="15"/>
  <c r="CD348" i="15"/>
  <c r="CC348" i="15"/>
  <c r="CB348" i="15"/>
  <c r="CA348" i="15"/>
  <c r="CM347" i="15"/>
  <c r="CO347" i="15" s="1"/>
  <c r="CL347" i="15"/>
  <c r="CN347" i="15" s="1"/>
  <c r="CJ347" i="15"/>
  <c r="CI347" i="15"/>
  <c r="CH347" i="15"/>
  <c r="CG347" i="15"/>
  <c r="CF347" i="15"/>
  <c r="CD347" i="15"/>
  <c r="CC347" i="15"/>
  <c r="CB347" i="15"/>
  <c r="CA347" i="15"/>
  <c r="CO346" i="15"/>
  <c r="CM346" i="15"/>
  <c r="CL346" i="15"/>
  <c r="CN346" i="15" s="1"/>
  <c r="CI346" i="15"/>
  <c r="CJ346" i="15" s="1"/>
  <c r="CH346" i="15"/>
  <c r="CG346" i="15"/>
  <c r="CF346" i="15"/>
  <c r="CD346" i="15"/>
  <c r="CC346" i="15"/>
  <c r="CB346" i="15"/>
  <c r="CA346" i="15"/>
  <c r="CO345" i="15"/>
  <c r="CN345" i="15"/>
  <c r="CM345" i="15"/>
  <c r="CL345" i="15"/>
  <c r="CJ345" i="15"/>
  <c r="CI345" i="15"/>
  <c r="CH345" i="15"/>
  <c r="CG345" i="15"/>
  <c r="CF345" i="15"/>
  <c r="CD345" i="15"/>
  <c r="CC345" i="15"/>
  <c r="CB345" i="15"/>
  <c r="CA345" i="15"/>
  <c r="CM344" i="15"/>
  <c r="CO344" i="15" s="1"/>
  <c r="CL344" i="15"/>
  <c r="CN344" i="15" s="1"/>
  <c r="CJ344" i="15"/>
  <c r="CI344" i="15"/>
  <c r="CG344" i="15"/>
  <c r="CH344" i="15" s="1"/>
  <c r="CF344" i="15"/>
  <c r="CD344" i="15"/>
  <c r="CC344" i="15"/>
  <c r="CB344" i="15"/>
  <c r="CA344" i="15"/>
  <c r="CO343" i="15"/>
  <c r="CN343" i="15"/>
  <c r="CM343" i="15"/>
  <c r="CL343" i="15"/>
  <c r="CJ343" i="15"/>
  <c r="CI343" i="15"/>
  <c r="CG343" i="15"/>
  <c r="CH343" i="15" s="1"/>
  <c r="CF343" i="15"/>
  <c r="CD343" i="15"/>
  <c r="CC343" i="15"/>
  <c r="CB343" i="15"/>
  <c r="CA343" i="15"/>
  <c r="CN342" i="15"/>
  <c r="CM342" i="15"/>
  <c r="CO342" i="15" s="1"/>
  <c r="CL342" i="15"/>
  <c r="CI342" i="15"/>
  <c r="CJ342" i="15" s="1"/>
  <c r="CG342" i="15"/>
  <c r="CH342" i="15" s="1"/>
  <c r="CF342" i="15"/>
  <c r="CD342" i="15"/>
  <c r="CC342" i="15"/>
  <c r="CB342" i="15"/>
  <c r="CA342" i="15"/>
  <c r="CM341" i="15"/>
  <c r="CO341" i="15" s="1"/>
  <c r="CL341" i="15"/>
  <c r="CN341" i="15" s="1"/>
  <c r="CI341" i="15"/>
  <c r="CJ341" i="15" s="1"/>
  <c r="CH341" i="15"/>
  <c r="CG341" i="15"/>
  <c r="CF341" i="15"/>
  <c r="CD341" i="15"/>
  <c r="CC341" i="15"/>
  <c r="CB341" i="15"/>
  <c r="CA341" i="15"/>
  <c r="CO340" i="15"/>
  <c r="CN340" i="15"/>
  <c r="CM340" i="15"/>
  <c r="CL340" i="15"/>
  <c r="CI340" i="15"/>
  <c r="CJ340" i="15" s="1"/>
  <c r="CG340" i="15"/>
  <c r="CH340" i="15" s="1"/>
  <c r="CF340" i="15"/>
  <c r="CD340" i="15"/>
  <c r="CC340" i="15"/>
  <c r="CB340" i="15"/>
  <c r="CA340" i="15"/>
  <c r="CM339" i="15"/>
  <c r="CO339" i="15" s="1"/>
  <c r="CL339" i="15"/>
  <c r="CN339" i="15" s="1"/>
  <c r="CJ339" i="15"/>
  <c r="CI339" i="15"/>
  <c r="CH339" i="15"/>
  <c r="CG339" i="15"/>
  <c r="CF339" i="15"/>
  <c r="CD339" i="15"/>
  <c r="CC339" i="15"/>
  <c r="CB339" i="15"/>
  <c r="CA339" i="15"/>
  <c r="CO338" i="15"/>
  <c r="CM338" i="15"/>
  <c r="CL338" i="15"/>
  <c r="CN338" i="15" s="1"/>
  <c r="CI338" i="15"/>
  <c r="CJ338" i="15" s="1"/>
  <c r="CH338" i="15"/>
  <c r="CG338" i="15"/>
  <c r="CF338" i="15"/>
  <c r="CD338" i="15"/>
  <c r="CC338" i="15"/>
  <c r="CB338" i="15"/>
  <c r="CA338" i="15"/>
  <c r="CO337" i="15"/>
  <c r="CN337" i="15"/>
  <c r="CM337" i="15"/>
  <c r="CL337" i="15"/>
  <c r="CJ337" i="15"/>
  <c r="CI337" i="15"/>
  <c r="CH337" i="15"/>
  <c r="CG337" i="15"/>
  <c r="CF337" i="15"/>
  <c r="CD337" i="15"/>
  <c r="CC337" i="15"/>
  <c r="CB337" i="15"/>
  <c r="CA337" i="15"/>
  <c r="CM336" i="15"/>
  <c r="CO336" i="15" s="1"/>
  <c r="CL336" i="15"/>
  <c r="CN336" i="15" s="1"/>
  <c r="CJ336" i="15"/>
  <c r="CI336" i="15"/>
  <c r="CG336" i="15"/>
  <c r="CH336" i="15" s="1"/>
  <c r="CF336" i="15"/>
  <c r="CD336" i="15"/>
  <c r="CC336" i="15"/>
  <c r="CB336" i="15"/>
  <c r="CA336" i="15"/>
  <c r="CO335" i="15"/>
  <c r="CN335" i="15"/>
  <c r="CM335" i="15"/>
  <c r="CL335" i="15"/>
  <c r="CJ335" i="15"/>
  <c r="CI335" i="15"/>
  <c r="CG335" i="15"/>
  <c r="CH335" i="15" s="1"/>
  <c r="CF335" i="15"/>
  <c r="CD335" i="15"/>
  <c r="CC335" i="15"/>
  <c r="CB335" i="15"/>
  <c r="CA335" i="15"/>
  <c r="CN334" i="15"/>
  <c r="CM334" i="15"/>
  <c r="CO334" i="15" s="1"/>
  <c r="CL334" i="15"/>
  <c r="CI334" i="15"/>
  <c r="CJ334" i="15" s="1"/>
  <c r="CG334" i="15"/>
  <c r="CH334" i="15" s="1"/>
  <c r="CF334" i="15"/>
  <c r="CD334" i="15"/>
  <c r="CC334" i="15"/>
  <c r="CB334" i="15"/>
  <c r="CA334" i="15"/>
  <c r="CM333" i="15"/>
  <c r="CO333" i="15" s="1"/>
  <c r="CL333" i="15"/>
  <c r="CN333" i="15" s="1"/>
  <c r="CI333" i="15"/>
  <c r="CJ333" i="15" s="1"/>
  <c r="CH333" i="15"/>
  <c r="CG333" i="15"/>
  <c r="CF333" i="15"/>
  <c r="CD333" i="15"/>
  <c r="CC333" i="15"/>
  <c r="CB333" i="15"/>
  <c r="CA333" i="15"/>
  <c r="CO332" i="15"/>
  <c r="CN332" i="15"/>
  <c r="CM332" i="15"/>
  <c r="CL332" i="15"/>
  <c r="CI332" i="15"/>
  <c r="CJ332" i="15" s="1"/>
  <c r="CG332" i="15"/>
  <c r="CH332" i="15" s="1"/>
  <c r="CF332" i="15"/>
  <c r="CD332" i="15"/>
  <c r="CC332" i="15"/>
  <c r="CB332" i="15"/>
  <c r="CA332" i="15"/>
  <c r="CM331" i="15"/>
  <c r="CO331" i="15" s="1"/>
  <c r="CL331" i="15"/>
  <c r="CN331" i="15" s="1"/>
  <c r="CJ331" i="15"/>
  <c r="CI331" i="15"/>
  <c r="CH331" i="15"/>
  <c r="CG331" i="15"/>
  <c r="CF331" i="15"/>
  <c r="CD331" i="15"/>
  <c r="CC331" i="15"/>
  <c r="CB331" i="15"/>
  <c r="CA331" i="15"/>
  <c r="CO330" i="15"/>
  <c r="CM330" i="15"/>
  <c r="CL330" i="15"/>
  <c r="CN330" i="15" s="1"/>
  <c r="CI330" i="15"/>
  <c r="CJ330" i="15" s="1"/>
  <c r="CH330" i="15"/>
  <c r="CG330" i="15"/>
  <c r="CF330" i="15"/>
  <c r="CD330" i="15"/>
  <c r="CC330" i="15"/>
  <c r="CB330" i="15"/>
  <c r="CA330" i="15"/>
  <c r="CO329" i="15"/>
  <c r="CN329" i="15"/>
  <c r="CM329" i="15"/>
  <c r="CL329" i="15"/>
  <c r="CJ329" i="15"/>
  <c r="CI329" i="15"/>
  <c r="CH329" i="15"/>
  <c r="CG329" i="15"/>
  <c r="CF329" i="15"/>
  <c r="CD329" i="15"/>
  <c r="CC329" i="15"/>
  <c r="CB329" i="15"/>
  <c r="CA329" i="15"/>
  <c r="CM328" i="15"/>
  <c r="CO328" i="15" s="1"/>
  <c r="CL328" i="15"/>
  <c r="CN328" i="15" s="1"/>
  <c r="CJ328" i="15"/>
  <c r="CI328" i="15"/>
  <c r="CG328" i="15"/>
  <c r="CH328" i="15" s="1"/>
  <c r="CF328" i="15"/>
  <c r="CD328" i="15"/>
  <c r="CC328" i="15"/>
  <c r="CB328" i="15"/>
  <c r="CA328" i="15"/>
  <c r="CO327" i="15"/>
  <c r="CN327" i="15"/>
  <c r="CM327" i="15"/>
  <c r="CL327" i="15"/>
  <c r="CJ327" i="15"/>
  <c r="CI327" i="15"/>
  <c r="CG327" i="15"/>
  <c r="CH327" i="15" s="1"/>
  <c r="CF327" i="15"/>
  <c r="CD327" i="15"/>
  <c r="CC327" i="15"/>
  <c r="CB327" i="15"/>
  <c r="CA327" i="15"/>
  <c r="CN326" i="15"/>
  <c r="CM326" i="15"/>
  <c r="CO326" i="15" s="1"/>
  <c r="CL326" i="15"/>
  <c r="CI326" i="15"/>
  <c r="CJ326" i="15" s="1"/>
  <c r="CG326" i="15"/>
  <c r="CH326" i="15" s="1"/>
  <c r="CF326" i="15"/>
  <c r="CD326" i="15"/>
  <c r="CC326" i="15"/>
  <c r="CB326" i="15"/>
  <c r="CA326" i="15"/>
  <c r="CM325" i="15"/>
  <c r="CO325" i="15" s="1"/>
  <c r="CL325" i="15"/>
  <c r="CN325" i="15" s="1"/>
  <c r="CI325" i="15"/>
  <c r="CJ325" i="15" s="1"/>
  <c r="CH325" i="15"/>
  <c r="CG325" i="15"/>
  <c r="CF325" i="15"/>
  <c r="CD325" i="15"/>
  <c r="CC325" i="15"/>
  <c r="CB325" i="15"/>
  <c r="CA325" i="15"/>
  <c r="CO324" i="15"/>
  <c r="CN324" i="15"/>
  <c r="CM324" i="15"/>
  <c r="CL324" i="15"/>
  <c r="CI324" i="15"/>
  <c r="CJ324" i="15" s="1"/>
  <c r="CG324" i="15"/>
  <c r="CH324" i="15" s="1"/>
  <c r="CF324" i="15"/>
  <c r="CD324" i="15"/>
  <c r="CC324" i="15"/>
  <c r="CB324" i="15"/>
  <c r="CA324" i="15"/>
  <c r="CM323" i="15"/>
  <c r="CO323" i="15" s="1"/>
  <c r="CL323" i="15"/>
  <c r="CN323" i="15" s="1"/>
  <c r="CJ323" i="15"/>
  <c r="CI323" i="15"/>
  <c r="CH323" i="15"/>
  <c r="CG323" i="15"/>
  <c r="CF323" i="15"/>
  <c r="CD323" i="15"/>
  <c r="CC323" i="15"/>
  <c r="CB323" i="15"/>
  <c r="CA323" i="15"/>
  <c r="CO322" i="15"/>
  <c r="CM322" i="15"/>
  <c r="CL322" i="15"/>
  <c r="CN322" i="15" s="1"/>
  <c r="CI322" i="15"/>
  <c r="CJ322" i="15" s="1"/>
  <c r="CH322" i="15"/>
  <c r="CG322" i="15"/>
  <c r="CF322" i="15"/>
  <c r="CD322" i="15"/>
  <c r="CC322" i="15"/>
  <c r="CB322" i="15"/>
  <c r="CA322" i="15"/>
  <c r="CO321" i="15"/>
  <c r="CN321" i="15"/>
  <c r="CM321" i="15"/>
  <c r="CL321" i="15"/>
  <c r="CJ321" i="15"/>
  <c r="CI321" i="15"/>
  <c r="CH321" i="15"/>
  <c r="CG321" i="15"/>
  <c r="CF321" i="15"/>
  <c r="CD321" i="15"/>
  <c r="CC321" i="15"/>
  <c r="CB321" i="15"/>
  <c r="CA321" i="15"/>
  <c r="CM320" i="15"/>
  <c r="CO320" i="15" s="1"/>
  <c r="CL320" i="15"/>
  <c r="CN320" i="15" s="1"/>
  <c r="CJ320" i="15"/>
  <c r="CI320" i="15"/>
  <c r="CG320" i="15"/>
  <c r="CH320" i="15" s="1"/>
  <c r="CF320" i="15"/>
  <c r="CD320" i="15"/>
  <c r="CC320" i="15"/>
  <c r="CB320" i="15"/>
  <c r="CA320" i="15"/>
  <c r="CO319" i="15"/>
  <c r="CN319" i="15"/>
  <c r="CM319" i="15"/>
  <c r="CL319" i="15"/>
  <c r="CJ319" i="15"/>
  <c r="CI319" i="15"/>
  <c r="CG319" i="15"/>
  <c r="CH319" i="15" s="1"/>
  <c r="CF319" i="15"/>
  <c r="CD319" i="15"/>
  <c r="CC319" i="15"/>
  <c r="CB319" i="15"/>
  <c r="CA319" i="15"/>
  <c r="CN318" i="15"/>
  <c r="CM318" i="15"/>
  <c r="CO318" i="15" s="1"/>
  <c r="CL318" i="15"/>
  <c r="CI318" i="15"/>
  <c r="CJ318" i="15" s="1"/>
  <c r="CG318" i="15"/>
  <c r="CH318" i="15" s="1"/>
  <c r="CF318" i="15"/>
  <c r="CD318" i="15"/>
  <c r="CC318" i="15"/>
  <c r="CB318" i="15"/>
  <c r="CA318" i="15"/>
  <c r="CM317" i="15"/>
  <c r="CO317" i="15" s="1"/>
  <c r="CL317" i="15"/>
  <c r="CN317" i="15" s="1"/>
  <c r="CI317" i="15"/>
  <c r="CJ317" i="15" s="1"/>
  <c r="CH317" i="15"/>
  <c r="CG317" i="15"/>
  <c r="CF317" i="15"/>
  <c r="CD317" i="15"/>
  <c r="CC317" i="15"/>
  <c r="CB317" i="15"/>
  <c r="CA317" i="15"/>
  <c r="CO316" i="15"/>
  <c r="CN316" i="15"/>
  <c r="CM316" i="15"/>
  <c r="CL316" i="15"/>
  <c r="CI316" i="15"/>
  <c r="CJ316" i="15" s="1"/>
  <c r="CG316" i="15"/>
  <c r="CH316" i="15" s="1"/>
  <c r="CF316" i="15"/>
  <c r="CD316" i="15"/>
  <c r="CC316" i="15"/>
  <c r="CB316" i="15"/>
  <c r="CA316" i="15"/>
  <c r="CM315" i="15"/>
  <c r="CO315" i="15" s="1"/>
  <c r="CL315" i="15"/>
  <c r="CN315" i="15" s="1"/>
  <c r="CJ315" i="15"/>
  <c r="CI315" i="15"/>
  <c r="CH315" i="15"/>
  <c r="CG315" i="15"/>
  <c r="CF315" i="15"/>
  <c r="CD315" i="15"/>
  <c r="CC315" i="15"/>
  <c r="CB315" i="15"/>
  <c r="CA315" i="15"/>
  <c r="CO314" i="15"/>
  <c r="CM314" i="15"/>
  <c r="CL314" i="15"/>
  <c r="CN314" i="15" s="1"/>
  <c r="CI314" i="15"/>
  <c r="CJ314" i="15" s="1"/>
  <c r="CH314" i="15"/>
  <c r="CG314" i="15"/>
  <c r="CF314" i="15"/>
  <c r="CD314" i="15"/>
  <c r="CC314" i="15"/>
  <c r="CB314" i="15"/>
  <c r="CA314" i="15"/>
  <c r="CO313" i="15"/>
  <c r="CN313" i="15"/>
  <c r="CM313" i="15"/>
  <c r="CL313" i="15"/>
  <c r="CJ313" i="15"/>
  <c r="CI313" i="15"/>
  <c r="CH313" i="15"/>
  <c r="CG313" i="15"/>
  <c r="CF313" i="15"/>
  <c r="CD313" i="15"/>
  <c r="CC313" i="15"/>
  <c r="CB313" i="15"/>
  <c r="CA313" i="15"/>
  <c r="CM312" i="15"/>
  <c r="CO312" i="15" s="1"/>
  <c r="CL312" i="15"/>
  <c r="CN312" i="15" s="1"/>
  <c r="CJ312" i="15"/>
  <c r="CI312" i="15"/>
  <c r="CG312" i="15"/>
  <c r="CH312" i="15" s="1"/>
  <c r="CF312" i="15"/>
  <c r="CD312" i="15"/>
  <c r="CC312" i="15"/>
  <c r="CB312" i="15"/>
  <c r="CA312" i="15"/>
  <c r="CO311" i="15"/>
  <c r="CN311" i="15"/>
  <c r="CM311" i="15"/>
  <c r="CL311" i="15"/>
  <c r="CJ311" i="15"/>
  <c r="CI311" i="15"/>
  <c r="CG311" i="15"/>
  <c r="CH311" i="15" s="1"/>
  <c r="CF311" i="15"/>
  <c r="CD311" i="15"/>
  <c r="CC311" i="15"/>
  <c r="CB311" i="15"/>
  <c r="CA311" i="15"/>
  <c r="CN310" i="15"/>
  <c r="CM310" i="15"/>
  <c r="CO310" i="15" s="1"/>
  <c r="CL310" i="15"/>
  <c r="CI310" i="15"/>
  <c r="CJ310" i="15" s="1"/>
  <c r="CG310" i="15"/>
  <c r="CH310" i="15" s="1"/>
  <c r="CF310" i="15"/>
  <c r="CD310" i="15"/>
  <c r="CC310" i="15"/>
  <c r="CB310" i="15"/>
  <c r="CA310" i="15"/>
  <c r="CM309" i="15"/>
  <c r="CO309" i="15" s="1"/>
  <c r="CL309" i="15"/>
  <c r="CN309" i="15" s="1"/>
  <c r="CI309" i="15"/>
  <c r="CJ309" i="15" s="1"/>
  <c r="CH309" i="15"/>
  <c r="CG309" i="15"/>
  <c r="CF309" i="15"/>
  <c r="CD309" i="15"/>
  <c r="CC309" i="15"/>
  <c r="CB309" i="15"/>
  <c r="CA309" i="15"/>
  <c r="CO308" i="15"/>
  <c r="CN308" i="15"/>
  <c r="CM308" i="15"/>
  <c r="CL308" i="15"/>
  <c r="CI308" i="15"/>
  <c r="CJ308" i="15" s="1"/>
  <c r="CG308" i="15"/>
  <c r="CH308" i="15" s="1"/>
  <c r="CF308" i="15"/>
  <c r="CD308" i="15"/>
  <c r="CC308" i="15"/>
  <c r="CB308" i="15"/>
  <c r="CA308" i="15"/>
  <c r="CM307" i="15"/>
  <c r="CO307" i="15" s="1"/>
  <c r="CL307" i="15"/>
  <c r="CN307" i="15" s="1"/>
  <c r="CJ307" i="15"/>
  <c r="CI307" i="15"/>
  <c r="CH307" i="15"/>
  <c r="CG307" i="15"/>
  <c r="CF307" i="15"/>
  <c r="CD307" i="15"/>
  <c r="CC307" i="15"/>
  <c r="CB307" i="15"/>
  <c r="CA307" i="15"/>
  <c r="CO306" i="15"/>
  <c r="CM306" i="15"/>
  <c r="CL306" i="15"/>
  <c r="CN306" i="15" s="1"/>
  <c r="CI306" i="15"/>
  <c r="CJ306" i="15" s="1"/>
  <c r="CH306" i="15"/>
  <c r="CG306" i="15"/>
  <c r="CF306" i="15"/>
  <c r="CD306" i="15"/>
  <c r="CC306" i="15"/>
  <c r="CB306" i="15"/>
  <c r="CA306" i="15"/>
  <c r="CO305" i="15"/>
  <c r="CN305" i="15"/>
  <c r="CM305" i="15"/>
  <c r="CL305" i="15"/>
  <c r="CJ305" i="15"/>
  <c r="CI305" i="15"/>
  <c r="CH305" i="15"/>
  <c r="CG305" i="15"/>
  <c r="CF305" i="15"/>
  <c r="CD305" i="15"/>
  <c r="CC305" i="15"/>
  <c r="CB305" i="15"/>
  <c r="CA305" i="15"/>
  <c r="CM304" i="15"/>
  <c r="CO304" i="15" s="1"/>
  <c r="CL304" i="15"/>
  <c r="CN304" i="15" s="1"/>
  <c r="CJ304" i="15"/>
  <c r="CI304" i="15"/>
  <c r="CG304" i="15"/>
  <c r="CH304" i="15" s="1"/>
  <c r="CF304" i="15"/>
  <c r="CD304" i="15"/>
  <c r="CC304" i="15"/>
  <c r="CB304" i="15"/>
  <c r="CA304" i="15"/>
  <c r="CO303" i="15"/>
  <c r="CN303" i="15"/>
  <c r="CM303" i="15"/>
  <c r="CL303" i="15"/>
  <c r="CJ303" i="15"/>
  <c r="CI303" i="15"/>
  <c r="CG303" i="15"/>
  <c r="CH303" i="15" s="1"/>
  <c r="CF303" i="15"/>
  <c r="CD303" i="15"/>
  <c r="CC303" i="15"/>
  <c r="CB303" i="15"/>
  <c r="CA303" i="15"/>
  <c r="CN302" i="15"/>
  <c r="CM302" i="15"/>
  <c r="CO302" i="15" s="1"/>
  <c r="CL302" i="15"/>
  <c r="CI302" i="15"/>
  <c r="CJ302" i="15" s="1"/>
  <c r="CG302" i="15"/>
  <c r="CH302" i="15" s="1"/>
  <c r="CF302" i="15"/>
  <c r="CD302" i="15"/>
  <c r="CC302" i="15"/>
  <c r="CB302" i="15"/>
  <c r="CA302" i="15"/>
  <c r="CM301" i="15"/>
  <c r="CO301" i="15" s="1"/>
  <c r="CL301" i="15"/>
  <c r="CN301" i="15" s="1"/>
  <c r="CI301" i="15"/>
  <c r="CJ301" i="15" s="1"/>
  <c r="CH301" i="15"/>
  <c r="CG301" i="15"/>
  <c r="CF301" i="15"/>
  <c r="CD301" i="15"/>
  <c r="CC301" i="15"/>
  <c r="CB301" i="15"/>
  <c r="CA301" i="15"/>
  <c r="CO300" i="15"/>
  <c r="CN300" i="15"/>
  <c r="CM300" i="15"/>
  <c r="CL300" i="15"/>
  <c r="CI300" i="15"/>
  <c r="CJ300" i="15" s="1"/>
  <c r="CG300" i="15"/>
  <c r="CH300" i="15" s="1"/>
  <c r="CF300" i="15"/>
  <c r="CD300" i="15"/>
  <c r="CC300" i="15"/>
  <c r="CB300" i="15"/>
  <c r="CA300" i="15"/>
  <c r="CM299" i="15"/>
  <c r="CO299" i="15" s="1"/>
  <c r="CL299" i="15"/>
  <c r="CN299" i="15" s="1"/>
  <c r="CJ299" i="15"/>
  <c r="CI299" i="15"/>
  <c r="CH299" i="15"/>
  <c r="CG299" i="15"/>
  <c r="CF299" i="15"/>
  <c r="CD299" i="15"/>
  <c r="CC299" i="15"/>
  <c r="CB299" i="15"/>
  <c r="CA299" i="15"/>
  <c r="CO298" i="15"/>
  <c r="CM298" i="15"/>
  <c r="CL298" i="15"/>
  <c r="CN298" i="15" s="1"/>
  <c r="CI298" i="15"/>
  <c r="CJ298" i="15" s="1"/>
  <c r="CH298" i="15"/>
  <c r="CG298" i="15"/>
  <c r="CF298" i="15"/>
  <c r="CD298" i="15"/>
  <c r="CC298" i="15"/>
  <c r="CB298" i="15"/>
  <c r="CA298" i="15"/>
  <c r="CO297" i="15"/>
  <c r="CN297" i="15"/>
  <c r="CM297" i="15"/>
  <c r="CL297" i="15"/>
  <c r="CJ297" i="15"/>
  <c r="CI297" i="15"/>
  <c r="CH297" i="15"/>
  <c r="CG297" i="15"/>
  <c r="CF297" i="15"/>
  <c r="CD297" i="15"/>
  <c r="CC297" i="15"/>
  <c r="CB297" i="15"/>
  <c r="CA297" i="15"/>
  <c r="CM296" i="15"/>
  <c r="CO296" i="15" s="1"/>
  <c r="CL296" i="15"/>
  <c r="CN296" i="15" s="1"/>
  <c r="CJ296" i="15"/>
  <c r="CI296" i="15"/>
  <c r="CG296" i="15"/>
  <c r="CH296" i="15" s="1"/>
  <c r="CF296" i="15"/>
  <c r="CD296" i="15"/>
  <c r="CC296" i="15"/>
  <c r="CB296" i="15"/>
  <c r="CA296" i="15"/>
  <c r="CO295" i="15"/>
  <c r="CN295" i="15"/>
  <c r="CM295" i="15"/>
  <c r="CL295" i="15"/>
  <c r="CJ295" i="15"/>
  <c r="CI295" i="15"/>
  <c r="CG295" i="15"/>
  <c r="CH295" i="15" s="1"/>
  <c r="CF295" i="15"/>
  <c r="CD295" i="15"/>
  <c r="CC295" i="15"/>
  <c r="CB295" i="15"/>
  <c r="CA295" i="15"/>
  <c r="CN294" i="15"/>
  <c r="CM294" i="15"/>
  <c r="CO294" i="15" s="1"/>
  <c r="CL294" i="15"/>
  <c r="CI294" i="15"/>
  <c r="CJ294" i="15" s="1"/>
  <c r="CG294" i="15"/>
  <c r="CH294" i="15" s="1"/>
  <c r="CF294" i="15"/>
  <c r="CD294" i="15"/>
  <c r="CC294" i="15"/>
  <c r="CB294" i="15"/>
  <c r="CA294" i="15"/>
  <c r="CM293" i="15"/>
  <c r="CO293" i="15" s="1"/>
  <c r="CL293" i="15"/>
  <c r="CN293" i="15" s="1"/>
  <c r="CI293" i="15"/>
  <c r="CJ293" i="15" s="1"/>
  <c r="CH293" i="15"/>
  <c r="CG293" i="15"/>
  <c r="CF293" i="15"/>
  <c r="CD293" i="15"/>
  <c r="CC293" i="15"/>
  <c r="CB293" i="15"/>
  <c r="CA293" i="15"/>
  <c r="CO292" i="15"/>
  <c r="CN292" i="15"/>
  <c r="CM292" i="15"/>
  <c r="CL292" i="15"/>
  <c r="CI292" i="15"/>
  <c r="CJ292" i="15" s="1"/>
  <c r="CG292" i="15"/>
  <c r="CH292" i="15" s="1"/>
  <c r="CF292" i="15"/>
  <c r="CD292" i="15"/>
  <c r="CC292" i="15"/>
  <c r="CB292" i="15"/>
  <c r="CA292" i="15"/>
  <c r="CM291" i="15"/>
  <c r="CO291" i="15" s="1"/>
  <c r="CL291" i="15"/>
  <c r="CN291" i="15" s="1"/>
  <c r="CJ291" i="15"/>
  <c r="CI291" i="15"/>
  <c r="CH291" i="15"/>
  <c r="CG291" i="15"/>
  <c r="CF291" i="15"/>
  <c r="CD291" i="15"/>
  <c r="CC291" i="15"/>
  <c r="CB291" i="15"/>
  <c r="CA291" i="15"/>
  <c r="CO290" i="15"/>
  <c r="CM290" i="15"/>
  <c r="CL290" i="15"/>
  <c r="CN290" i="15" s="1"/>
  <c r="CI290" i="15"/>
  <c r="CJ290" i="15" s="1"/>
  <c r="CH290" i="15"/>
  <c r="CG290" i="15"/>
  <c r="CF290" i="15"/>
  <c r="CD290" i="15"/>
  <c r="CC290" i="15"/>
  <c r="CB290" i="15"/>
  <c r="CA290" i="15"/>
  <c r="CO289" i="15"/>
  <c r="CN289" i="15"/>
  <c r="CM289" i="15"/>
  <c r="CL289" i="15"/>
  <c r="CJ289" i="15"/>
  <c r="CI289" i="15"/>
  <c r="CH289" i="15"/>
  <c r="CG289" i="15"/>
  <c r="CF289" i="15"/>
  <c r="CD289" i="15"/>
  <c r="CC289" i="15"/>
  <c r="CB289" i="15"/>
  <c r="CA289" i="15"/>
  <c r="CM288" i="15"/>
  <c r="CO288" i="15" s="1"/>
  <c r="CL288" i="15"/>
  <c r="CN288" i="15" s="1"/>
  <c r="CJ288" i="15"/>
  <c r="CI288" i="15"/>
  <c r="CH288" i="15"/>
  <c r="CG288" i="15"/>
  <c r="CF288" i="15"/>
  <c r="CD288" i="15"/>
  <c r="CC288" i="15"/>
  <c r="CB288" i="15"/>
  <c r="CA288" i="15"/>
  <c r="CO287" i="15"/>
  <c r="CN287" i="15"/>
  <c r="CM287" i="15"/>
  <c r="CL287" i="15"/>
  <c r="CJ287" i="15"/>
  <c r="CI287" i="15"/>
  <c r="CH287" i="15"/>
  <c r="CG287" i="15"/>
  <c r="CF287" i="15"/>
  <c r="CD287" i="15"/>
  <c r="CC287" i="15"/>
  <c r="CB287" i="15"/>
  <c r="CA287" i="15"/>
  <c r="CN286" i="15"/>
  <c r="CM286" i="15"/>
  <c r="CO286" i="15" s="1"/>
  <c r="CL286" i="15"/>
  <c r="CJ286" i="15"/>
  <c r="CI286" i="15"/>
  <c r="CG286" i="15"/>
  <c r="CH286" i="15" s="1"/>
  <c r="CF286" i="15"/>
  <c r="CD286" i="15"/>
  <c r="CC286" i="15"/>
  <c r="CB286" i="15"/>
  <c r="CA286" i="15"/>
  <c r="CM285" i="15"/>
  <c r="CO285" i="15" s="1"/>
  <c r="CL285" i="15"/>
  <c r="CN285" i="15" s="1"/>
  <c r="CI285" i="15"/>
  <c r="CJ285" i="15" s="1"/>
  <c r="CH285" i="15"/>
  <c r="CG285" i="15"/>
  <c r="CF285" i="15"/>
  <c r="CD285" i="15"/>
  <c r="CC285" i="15"/>
  <c r="CB285" i="15"/>
  <c r="CA285" i="15"/>
  <c r="CO284" i="15"/>
  <c r="CN284" i="15"/>
  <c r="CM284" i="15"/>
  <c r="CL284" i="15"/>
  <c r="CI284" i="15"/>
  <c r="CJ284" i="15" s="1"/>
  <c r="CG284" i="15"/>
  <c r="CH284" i="15" s="1"/>
  <c r="CF284" i="15"/>
  <c r="CD284" i="15"/>
  <c r="CC284" i="15"/>
  <c r="CB284" i="15"/>
  <c r="CA284" i="15"/>
  <c r="CM283" i="15"/>
  <c r="CO283" i="15" s="1"/>
  <c r="CL283" i="15"/>
  <c r="CN283" i="15" s="1"/>
  <c r="CJ283" i="15"/>
  <c r="CI283" i="15"/>
  <c r="CH283" i="15"/>
  <c r="CG283" i="15"/>
  <c r="CF283" i="15"/>
  <c r="CD283" i="15"/>
  <c r="CC283" i="15"/>
  <c r="CB283" i="15"/>
  <c r="CA283" i="15"/>
  <c r="CO282" i="15"/>
  <c r="CM282" i="15"/>
  <c r="CL282" i="15"/>
  <c r="CN282" i="15" s="1"/>
  <c r="CI282" i="15"/>
  <c r="CJ282" i="15" s="1"/>
  <c r="CH282" i="15"/>
  <c r="CG282" i="15"/>
  <c r="CF282" i="15"/>
  <c r="CD282" i="15"/>
  <c r="CC282" i="15"/>
  <c r="CB282" i="15"/>
  <c r="CA282" i="15"/>
  <c r="CO281" i="15"/>
  <c r="CN281" i="15"/>
  <c r="CM281" i="15"/>
  <c r="CL281" i="15"/>
  <c r="CJ281" i="15"/>
  <c r="CI281" i="15"/>
  <c r="CH281" i="15"/>
  <c r="CG281" i="15"/>
  <c r="CF281" i="15"/>
  <c r="CD281" i="15"/>
  <c r="CC281" i="15"/>
  <c r="CB281" i="15"/>
  <c r="CA281" i="15"/>
  <c r="CM280" i="15"/>
  <c r="CO280" i="15" s="1"/>
  <c r="CL280" i="15"/>
  <c r="CN280" i="15" s="1"/>
  <c r="CJ280" i="15"/>
  <c r="CI280" i="15"/>
  <c r="CH280" i="15"/>
  <c r="CG280" i="15"/>
  <c r="CF280" i="15"/>
  <c r="CD280" i="15"/>
  <c r="CC280" i="15"/>
  <c r="CB280" i="15"/>
  <c r="CA280" i="15"/>
  <c r="CO279" i="15"/>
  <c r="CN279" i="15"/>
  <c r="CM279" i="15"/>
  <c r="CL279" i="15"/>
  <c r="CJ279" i="15"/>
  <c r="CI279" i="15"/>
  <c r="CG279" i="15"/>
  <c r="CH279" i="15" s="1"/>
  <c r="CF279" i="15"/>
  <c r="CD279" i="15"/>
  <c r="CC279" i="15"/>
  <c r="CB279" i="15"/>
  <c r="CA279" i="15"/>
  <c r="CN278" i="15"/>
  <c r="CM278" i="15"/>
  <c r="CO278" i="15" s="1"/>
  <c r="CL278" i="15"/>
  <c r="CJ278" i="15"/>
  <c r="CI278" i="15"/>
  <c r="CG278" i="15"/>
  <c r="CH278" i="15" s="1"/>
  <c r="CF278" i="15"/>
  <c r="CD278" i="15"/>
  <c r="CC278" i="15"/>
  <c r="CB278" i="15"/>
  <c r="CA278" i="15"/>
  <c r="CM277" i="15"/>
  <c r="CO277" i="15" s="1"/>
  <c r="CL277" i="15"/>
  <c r="CN277" i="15" s="1"/>
  <c r="CJ277" i="15"/>
  <c r="CI277" i="15"/>
  <c r="CH277" i="15"/>
  <c r="CG277" i="15"/>
  <c r="CF277" i="15"/>
  <c r="CD277" i="15"/>
  <c r="CC277" i="15"/>
  <c r="CB277" i="15"/>
  <c r="CA277" i="15"/>
  <c r="CO276" i="15"/>
  <c r="CN276" i="15"/>
  <c r="CM276" i="15"/>
  <c r="CL276" i="15"/>
  <c r="CI276" i="15"/>
  <c r="CJ276" i="15" s="1"/>
  <c r="CG276" i="15"/>
  <c r="CH276" i="15" s="1"/>
  <c r="CF276" i="15"/>
  <c r="CD276" i="15"/>
  <c r="CC276" i="15"/>
  <c r="CB276" i="15"/>
  <c r="CA276" i="15"/>
  <c r="CM275" i="15"/>
  <c r="CO275" i="15" s="1"/>
  <c r="CL275" i="15"/>
  <c r="CN275" i="15" s="1"/>
  <c r="CJ275" i="15"/>
  <c r="CI275" i="15"/>
  <c r="CH275" i="15"/>
  <c r="CG275" i="15"/>
  <c r="CF275" i="15"/>
  <c r="CD275" i="15"/>
  <c r="CC275" i="15"/>
  <c r="CB275" i="15"/>
  <c r="CA275" i="15"/>
  <c r="CO274" i="15"/>
  <c r="CM274" i="15"/>
  <c r="CL274" i="15"/>
  <c r="CN274" i="15" s="1"/>
  <c r="CI274" i="15"/>
  <c r="CJ274" i="15" s="1"/>
  <c r="CH274" i="15"/>
  <c r="CG274" i="15"/>
  <c r="CF274" i="15"/>
  <c r="CD274" i="15"/>
  <c r="CC274" i="15"/>
  <c r="CB274" i="15"/>
  <c r="CA274" i="15"/>
  <c r="CO273" i="15"/>
  <c r="CN273" i="15"/>
  <c r="CM273" i="15"/>
  <c r="CL273" i="15"/>
  <c r="CJ273" i="15"/>
  <c r="CI273" i="15"/>
  <c r="CH273" i="15"/>
  <c r="CG273" i="15"/>
  <c r="CF273" i="15"/>
  <c r="CD273" i="15"/>
  <c r="CC273" i="15"/>
  <c r="CB273" i="15"/>
  <c r="CA273" i="15"/>
  <c r="CM272" i="15"/>
  <c r="CO272" i="15" s="1"/>
  <c r="CL272" i="15"/>
  <c r="CN272" i="15" s="1"/>
  <c r="CJ272" i="15"/>
  <c r="CI272" i="15"/>
  <c r="CH272" i="15"/>
  <c r="CG272" i="15"/>
  <c r="CF272" i="15"/>
  <c r="CD272" i="15"/>
  <c r="CC272" i="15"/>
  <c r="CB272" i="15"/>
  <c r="CA272" i="15"/>
  <c r="CO271" i="15"/>
  <c r="CN271" i="15"/>
  <c r="CM271" i="15"/>
  <c r="CL271" i="15"/>
  <c r="CJ271" i="15"/>
  <c r="CI271" i="15"/>
  <c r="CH271" i="15"/>
  <c r="CG271" i="15"/>
  <c r="CF271" i="15"/>
  <c r="CD271" i="15"/>
  <c r="CC271" i="15"/>
  <c r="CB271" i="15"/>
  <c r="CA271" i="15"/>
  <c r="CN270" i="15"/>
  <c r="CM270" i="15"/>
  <c r="CO270" i="15" s="1"/>
  <c r="CL270" i="15"/>
  <c r="CJ270" i="15"/>
  <c r="CI270" i="15"/>
  <c r="CG270" i="15"/>
  <c r="CH270" i="15" s="1"/>
  <c r="CF270" i="15"/>
  <c r="CD270" i="15"/>
  <c r="CC270" i="15"/>
  <c r="CB270" i="15"/>
  <c r="CA270" i="15"/>
  <c r="CM269" i="15"/>
  <c r="CO269" i="15" s="1"/>
  <c r="CL269" i="15"/>
  <c r="CN269" i="15" s="1"/>
  <c r="CI269" i="15"/>
  <c r="CJ269" i="15" s="1"/>
  <c r="CH269" i="15"/>
  <c r="CG269" i="15"/>
  <c r="CF269" i="15"/>
  <c r="CD269" i="15"/>
  <c r="CC269" i="15"/>
  <c r="CB269" i="15"/>
  <c r="CA269" i="15"/>
  <c r="CO268" i="15"/>
  <c r="CN268" i="15"/>
  <c r="CM268" i="15"/>
  <c r="CL268" i="15"/>
  <c r="CI268" i="15"/>
  <c r="CJ268" i="15" s="1"/>
  <c r="CG268" i="15"/>
  <c r="CH268" i="15" s="1"/>
  <c r="CF268" i="15"/>
  <c r="CD268" i="15"/>
  <c r="CC268" i="15"/>
  <c r="CB268" i="15"/>
  <c r="CA268" i="15"/>
  <c r="CM267" i="15"/>
  <c r="CO267" i="15" s="1"/>
  <c r="CL267" i="15"/>
  <c r="CN267" i="15" s="1"/>
  <c r="CJ267" i="15"/>
  <c r="CI267" i="15"/>
  <c r="CH267" i="15"/>
  <c r="CG267" i="15"/>
  <c r="CF267" i="15"/>
  <c r="CD267" i="15"/>
  <c r="CC267" i="15"/>
  <c r="CB267" i="15"/>
  <c r="CA267" i="15"/>
  <c r="CO266" i="15"/>
  <c r="CM266" i="15"/>
  <c r="CL266" i="15"/>
  <c r="CN266" i="15" s="1"/>
  <c r="CI266" i="15"/>
  <c r="CJ266" i="15" s="1"/>
  <c r="CH266" i="15"/>
  <c r="CG266" i="15"/>
  <c r="CF266" i="15"/>
  <c r="CD266" i="15"/>
  <c r="CC266" i="15"/>
  <c r="CB266" i="15"/>
  <c r="CA266" i="15"/>
  <c r="CO265" i="15"/>
  <c r="CN265" i="15"/>
  <c r="CM265" i="15"/>
  <c r="CL265" i="15"/>
  <c r="CJ265" i="15"/>
  <c r="CI265" i="15"/>
  <c r="CH265" i="15"/>
  <c r="CG265" i="15"/>
  <c r="CF265" i="15"/>
  <c r="CD265" i="15"/>
  <c r="CC265" i="15"/>
  <c r="CB265" i="15"/>
  <c r="CA265" i="15"/>
  <c r="CM264" i="15"/>
  <c r="CO264" i="15" s="1"/>
  <c r="CL264" i="15"/>
  <c r="CN264" i="15" s="1"/>
  <c r="CJ264" i="15"/>
  <c r="CI264" i="15"/>
  <c r="CH264" i="15"/>
  <c r="CG264" i="15"/>
  <c r="CF264" i="15"/>
  <c r="CD264" i="15"/>
  <c r="CC264" i="15"/>
  <c r="CB264" i="15"/>
  <c r="CA264" i="15"/>
  <c r="CO263" i="15"/>
  <c r="CN263" i="15"/>
  <c r="CM263" i="15"/>
  <c r="CL263" i="15"/>
  <c r="CJ263" i="15"/>
  <c r="CI263" i="15"/>
  <c r="CG263" i="15"/>
  <c r="CH263" i="15" s="1"/>
  <c r="CF263" i="15"/>
  <c r="CD263" i="15"/>
  <c r="CC263" i="15"/>
  <c r="CB263" i="15"/>
  <c r="CA263" i="15"/>
  <c r="CN262" i="15"/>
  <c r="CM262" i="15"/>
  <c r="CO262" i="15" s="1"/>
  <c r="CL262" i="15"/>
  <c r="CJ262" i="15"/>
  <c r="CI262" i="15"/>
  <c r="CG262" i="15"/>
  <c r="CH262" i="15" s="1"/>
  <c r="CF262" i="15"/>
  <c r="CD262" i="15"/>
  <c r="CC262" i="15"/>
  <c r="CB262" i="15"/>
  <c r="CA262" i="15"/>
  <c r="CM261" i="15"/>
  <c r="CO261" i="15" s="1"/>
  <c r="CL261" i="15"/>
  <c r="CN261" i="15" s="1"/>
  <c r="CJ261" i="15"/>
  <c r="CI261" i="15"/>
  <c r="CH261" i="15"/>
  <c r="CG261" i="15"/>
  <c r="CF261" i="15"/>
  <c r="CD261" i="15"/>
  <c r="CC261" i="15"/>
  <c r="CB261" i="15"/>
  <c r="CA261" i="15"/>
  <c r="CO260" i="15"/>
  <c r="CN260" i="15"/>
  <c r="CM260" i="15"/>
  <c r="CL260" i="15"/>
  <c r="CI260" i="15"/>
  <c r="CJ260" i="15" s="1"/>
  <c r="CG260" i="15"/>
  <c r="CH260" i="15" s="1"/>
  <c r="CF260" i="15"/>
  <c r="CD260" i="15"/>
  <c r="CC260" i="15"/>
  <c r="CB260" i="15"/>
  <c r="CA260" i="15"/>
  <c r="CM259" i="15"/>
  <c r="CO259" i="15" s="1"/>
  <c r="CL259" i="15"/>
  <c r="CN259" i="15" s="1"/>
  <c r="CJ259" i="15"/>
  <c r="CI259" i="15"/>
  <c r="CH259" i="15"/>
  <c r="CG259" i="15"/>
  <c r="CF259" i="15"/>
  <c r="CD259" i="15"/>
  <c r="CC259" i="15"/>
  <c r="CB259" i="15"/>
  <c r="CA259" i="15"/>
  <c r="CO258" i="15"/>
  <c r="CM258" i="15"/>
  <c r="CL258" i="15"/>
  <c r="CN258" i="15" s="1"/>
  <c r="CI258" i="15"/>
  <c r="CJ258" i="15" s="1"/>
  <c r="CH258" i="15"/>
  <c r="CG258" i="15"/>
  <c r="CF258" i="15"/>
  <c r="CD258" i="15"/>
  <c r="CC258" i="15"/>
  <c r="CB258" i="15"/>
  <c r="CA258" i="15"/>
  <c r="CO257" i="15"/>
  <c r="CN257" i="15"/>
  <c r="CM257" i="15"/>
  <c r="CL257" i="15"/>
  <c r="CJ257" i="15"/>
  <c r="CI257" i="15"/>
  <c r="CH257" i="15"/>
  <c r="CG257" i="15"/>
  <c r="CF257" i="15"/>
  <c r="CD257" i="15"/>
  <c r="CC257" i="15"/>
  <c r="CB257" i="15"/>
  <c r="CA257" i="15"/>
  <c r="CM256" i="15"/>
  <c r="CO256" i="15" s="1"/>
  <c r="CL256" i="15"/>
  <c r="CN256" i="15" s="1"/>
  <c r="CJ256" i="15"/>
  <c r="CI256" i="15"/>
  <c r="CH256" i="15"/>
  <c r="CG256" i="15"/>
  <c r="CF256" i="15"/>
  <c r="CD256" i="15"/>
  <c r="CC256" i="15"/>
  <c r="CB256" i="15"/>
  <c r="CA256" i="15"/>
  <c r="CO255" i="15"/>
  <c r="CN255" i="15"/>
  <c r="CM255" i="15"/>
  <c r="CL255" i="15"/>
  <c r="CJ255" i="15"/>
  <c r="CI255" i="15"/>
  <c r="CH255" i="15"/>
  <c r="CG255" i="15"/>
  <c r="CF255" i="15"/>
  <c r="CD255" i="15"/>
  <c r="CC255" i="15"/>
  <c r="CB255" i="15"/>
  <c r="CA255" i="15"/>
  <c r="CN254" i="15"/>
  <c r="CM254" i="15"/>
  <c r="CO254" i="15" s="1"/>
  <c r="CL254" i="15"/>
  <c r="CJ254" i="15"/>
  <c r="CI254" i="15"/>
  <c r="CG254" i="15"/>
  <c r="CH254" i="15" s="1"/>
  <c r="CF254" i="15"/>
  <c r="CD254" i="15"/>
  <c r="CC254" i="15"/>
  <c r="CB254" i="15"/>
  <c r="CA254" i="15"/>
  <c r="CM253" i="15"/>
  <c r="CO253" i="15" s="1"/>
  <c r="CL253" i="15"/>
  <c r="CN253" i="15" s="1"/>
  <c r="CI253" i="15"/>
  <c r="CJ253" i="15" s="1"/>
  <c r="CH253" i="15"/>
  <c r="CG253" i="15"/>
  <c r="CF253" i="15"/>
  <c r="CD253" i="15"/>
  <c r="CC253" i="15"/>
  <c r="CB253" i="15"/>
  <c r="CA253" i="15"/>
  <c r="CO252" i="15"/>
  <c r="CN252" i="15"/>
  <c r="CM252" i="15"/>
  <c r="CL252" i="15"/>
  <c r="CI252" i="15"/>
  <c r="CJ252" i="15" s="1"/>
  <c r="CG252" i="15"/>
  <c r="CH252" i="15" s="1"/>
  <c r="CF252" i="15"/>
  <c r="CD252" i="15"/>
  <c r="CC252" i="15"/>
  <c r="CB252" i="15"/>
  <c r="CA252" i="15"/>
  <c r="CM251" i="15"/>
  <c r="CO251" i="15" s="1"/>
  <c r="CL251" i="15"/>
  <c r="CN251" i="15" s="1"/>
  <c r="CJ251" i="15"/>
  <c r="CI251" i="15"/>
  <c r="CH251" i="15"/>
  <c r="CG251" i="15"/>
  <c r="CF251" i="15"/>
  <c r="CD251" i="15"/>
  <c r="CC251" i="15"/>
  <c r="CB251" i="15"/>
  <c r="CA251" i="15"/>
  <c r="CO250" i="15"/>
  <c r="CM250" i="15"/>
  <c r="CL250" i="15"/>
  <c r="CN250" i="15" s="1"/>
  <c r="CI250" i="15"/>
  <c r="CJ250" i="15" s="1"/>
  <c r="CH250" i="15"/>
  <c r="CG250" i="15"/>
  <c r="CF250" i="15"/>
  <c r="CD250" i="15"/>
  <c r="CC250" i="15"/>
  <c r="CB250" i="15"/>
  <c r="CA250" i="15"/>
  <c r="CO249" i="15"/>
  <c r="CN249" i="15"/>
  <c r="CM249" i="15"/>
  <c r="CL249" i="15"/>
  <c r="CJ249" i="15"/>
  <c r="CI249" i="15"/>
  <c r="CH249" i="15"/>
  <c r="CG249" i="15"/>
  <c r="CF249" i="15"/>
  <c r="CD249" i="15"/>
  <c r="CC249" i="15"/>
  <c r="CB249" i="15"/>
  <c r="CA249" i="15"/>
  <c r="CM248" i="15"/>
  <c r="CO248" i="15" s="1"/>
  <c r="CL248" i="15"/>
  <c r="CN248" i="15" s="1"/>
  <c r="CJ248" i="15"/>
  <c r="CI248" i="15"/>
  <c r="CH248" i="15"/>
  <c r="CG248" i="15"/>
  <c r="CF248" i="15"/>
  <c r="CD248" i="15"/>
  <c r="CC248" i="15"/>
  <c r="CB248" i="15"/>
  <c r="CA248" i="15"/>
  <c r="CO247" i="15"/>
  <c r="CN247" i="15"/>
  <c r="CM247" i="15"/>
  <c r="CL247" i="15"/>
  <c r="CJ247" i="15"/>
  <c r="CI247" i="15"/>
  <c r="CG247" i="15"/>
  <c r="CH247" i="15" s="1"/>
  <c r="CF247" i="15"/>
  <c r="CD247" i="15"/>
  <c r="CC247" i="15"/>
  <c r="CB247" i="15"/>
  <c r="CA247" i="15"/>
  <c r="CN246" i="15"/>
  <c r="CM246" i="15"/>
  <c r="CO246" i="15" s="1"/>
  <c r="CL246" i="15"/>
  <c r="CJ246" i="15"/>
  <c r="CI246" i="15"/>
  <c r="CG246" i="15"/>
  <c r="CH246" i="15" s="1"/>
  <c r="CF246" i="15"/>
  <c r="CD246" i="15"/>
  <c r="CC246" i="15"/>
  <c r="CB246" i="15"/>
  <c r="CA246" i="15"/>
  <c r="CM245" i="15"/>
  <c r="CO245" i="15" s="1"/>
  <c r="CL245" i="15"/>
  <c r="CN245" i="15" s="1"/>
  <c r="CJ245" i="15"/>
  <c r="CI245" i="15"/>
  <c r="CH245" i="15"/>
  <c r="CG245" i="15"/>
  <c r="CF245" i="15"/>
  <c r="CD245" i="15"/>
  <c r="CC245" i="15"/>
  <c r="CB245" i="15"/>
  <c r="CA245" i="15"/>
  <c r="CO244" i="15"/>
  <c r="CN244" i="15"/>
  <c r="CM244" i="15"/>
  <c r="CL244" i="15"/>
  <c r="CI244" i="15"/>
  <c r="CJ244" i="15" s="1"/>
  <c r="CG244" i="15"/>
  <c r="CH244" i="15" s="1"/>
  <c r="CF244" i="15"/>
  <c r="CD244" i="15"/>
  <c r="CC244" i="15"/>
  <c r="CB244" i="15"/>
  <c r="CA244" i="15"/>
  <c r="CM243" i="15"/>
  <c r="CO243" i="15" s="1"/>
  <c r="CL243" i="15"/>
  <c r="CN243" i="15" s="1"/>
  <c r="CJ243" i="15"/>
  <c r="CI243" i="15"/>
  <c r="CH243" i="15"/>
  <c r="CG243" i="15"/>
  <c r="CF243" i="15"/>
  <c r="CD243" i="15"/>
  <c r="CC243" i="15"/>
  <c r="CB243" i="15"/>
  <c r="CA243" i="15"/>
  <c r="CO242" i="15"/>
  <c r="CM242" i="15"/>
  <c r="CL242" i="15"/>
  <c r="CN242" i="15" s="1"/>
  <c r="CI242" i="15"/>
  <c r="CJ242" i="15" s="1"/>
  <c r="CG242" i="15"/>
  <c r="CH242" i="15" s="1"/>
  <c r="CF242" i="15"/>
  <c r="CD242" i="15"/>
  <c r="CC242" i="15"/>
  <c r="CB242" i="15"/>
  <c r="CA242" i="15"/>
  <c r="CN241" i="15"/>
  <c r="CM241" i="15"/>
  <c r="CO241" i="15" s="1"/>
  <c r="CL241" i="15"/>
  <c r="CJ241" i="15"/>
  <c r="CI241" i="15"/>
  <c r="CH241" i="15"/>
  <c r="CG241" i="15"/>
  <c r="CF241" i="15"/>
  <c r="CD241" i="15"/>
  <c r="CC241" i="15"/>
  <c r="CB241" i="15"/>
  <c r="CA241" i="15"/>
  <c r="CM240" i="15"/>
  <c r="CO240" i="15" s="1"/>
  <c r="CL240" i="15"/>
  <c r="CN240" i="15" s="1"/>
  <c r="CJ240" i="15"/>
  <c r="CI240" i="15"/>
  <c r="CH240" i="15"/>
  <c r="CG240" i="15"/>
  <c r="CF240" i="15"/>
  <c r="CD240" i="15"/>
  <c r="CC240" i="15"/>
  <c r="CB240" i="15"/>
  <c r="CA240" i="15"/>
  <c r="CO239" i="15"/>
  <c r="CN239" i="15"/>
  <c r="CM239" i="15"/>
  <c r="CL239" i="15"/>
  <c r="CJ239" i="15"/>
  <c r="CI239" i="15"/>
  <c r="CH239" i="15"/>
  <c r="CG239" i="15"/>
  <c r="CF239" i="15"/>
  <c r="CD239" i="15"/>
  <c r="CC239" i="15"/>
  <c r="CB239" i="15"/>
  <c r="CA239" i="15"/>
  <c r="CN238" i="15"/>
  <c r="CM238" i="15"/>
  <c r="CO238" i="15" s="1"/>
  <c r="CL238" i="15"/>
  <c r="CJ238" i="15"/>
  <c r="CI238" i="15"/>
  <c r="CG238" i="15"/>
  <c r="CH238" i="15" s="1"/>
  <c r="CF238" i="15"/>
  <c r="CD238" i="15"/>
  <c r="CC238" i="15"/>
  <c r="CB238" i="15"/>
  <c r="CA238" i="15"/>
  <c r="CM237" i="15"/>
  <c r="CO237" i="15" s="1"/>
  <c r="CL237" i="15"/>
  <c r="CN237" i="15" s="1"/>
  <c r="CI237" i="15"/>
  <c r="CJ237" i="15" s="1"/>
  <c r="CH237" i="15"/>
  <c r="CG237" i="15"/>
  <c r="CF237" i="15"/>
  <c r="CD237" i="15"/>
  <c r="CC237" i="15"/>
  <c r="CB237" i="15"/>
  <c r="CA237" i="15"/>
  <c r="CO236" i="15"/>
  <c r="CN236" i="15"/>
  <c r="CM236" i="15"/>
  <c r="CL236" i="15"/>
  <c r="CI236" i="15"/>
  <c r="CJ236" i="15" s="1"/>
  <c r="CG236" i="15"/>
  <c r="CH236" i="15" s="1"/>
  <c r="CF236" i="15"/>
  <c r="CD236" i="15"/>
  <c r="CC236" i="15"/>
  <c r="CB236" i="15"/>
  <c r="CA236" i="15"/>
  <c r="CM235" i="15"/>
  <c r="CO235" i="15" s="1"/>
  <c r="CL235" i="15"/>
  <c r="CN235" i="15" s="1"/>
  <c r="CJ235" i="15"/>
  <c r="CI235" i="15"/>
  <c r="CH235" i="15"/>
  <c r="CG235" i="15"/>
  <c r="CF235" i="15"/>
  <c r="CD235" i="15"/>
  <c r="CC235" i="15"/>
  <c r="CB235" i="15"/>
  <c r="CA235" i="15"/>
  <c r="CO234" i="15"/>
  <c r="CM234" i="15"/>
  <c r="CL234" i="15"/>
  <c r="CN234" i="15" s="1"/>
  <c r="CI234" i="15"/>
  <c r="CJ234" i="15" s="1"/>
  <c r="CG234" i="15"/>
  <c r="CH234" i="15" s="1"/>
  <c r="CF234" i="15"/>
  <c r="CD234" i="15"/>
  <c r="CC234" i="15"/>
  <c r="CB234" i="15"/>
  <c r="CA234" i="15"/>
  <c r="CO233" i="15"/>
  <c r="CN233" i="15"/>
  <c r="CM233" i="15"/>
  <c r="CL233" i="15"/>
  <c r="CJ233" i="15"/>
  <c r="CI233" i="15"/>
  <c r="CH233" i="15"/>
  <c r="CG233" i="15"/>
  <c r="CF233" i="15"/>
  <c r="CD233" i="15"/>
  <c r="CC233" i="15"/>
  <c r="CB233" i="15"/>
  <c r="CA233" i="15"/>
  <c r="CM232" i="15"/>
  <c r="CO232" i="15" s="1"/>
  <c r="CL232" i="15"/>
  <c r="CN232" i="15" s="1"/>
  <c r="CI232" i="15"/>
  <c r="CJ232" i="15" s="1"/>
  <c r="CH232" i="15"/>
  <c r="CG232" i="15"/>
  <c r="CF232" i="15"/>
  <c r="CD232" i="15"/>
  <c r="CC232" i="15"/>
  <c r="CB232" i="15"/>
  <c r="CA232" i="15"/>
  <c r="CO231" i="15"/>
  <c r="CN231" i="15"/>
  <c r="CM231" i="15"/>
  <c r="CL231" i="15"/>
  <c r="CJ231" i="15"/>
  <c r="CI231" i="15"/>
  <c r="CG231" i="15"/>
  <c r="CH231" i="15" s="1"/>
  <c r="CF231" i="15"/>
  <c r="CD231" i="15"/>
  <c r="CC231" i="15"/>
  <c r="CB231" i="15"/>
  <c r="CA231" i="15"/>
  <c r="CM230" i="15"/>
  <c r="CO230" i="15" s="1"/>
  <c r="CL230" i="15"/>
  <c r="CN230" i="15" s="1"/>
  <c r="CJ230" i="15"/>
  <c r="CI230" i="15"/>
  <c r="CG230" i="15"/>
  <c r="CH230" i="15" s="1"/>
  <c r="CF230" i="15"/>
  <c r="CD230" i="15"/>
  <c r="CC230" i="15"/>
  <c r="CB230" i="15"/>
  <c r="CA230" i="15"/>
  <c r="CM229" i="15"/>
  <c r="CO229" i="15" s="1"/>
  <c r="CL229" i="15"/>
  <c r="CN229" i="15" s="1"/>
  <c r="CJ229" i="15"/>
  <c r="CI229" i="15"/>
  <c r="CH229" i="15"/>
  <c r="CG229" i="15"/>
  <c r="CF229" i="15"/>
  <c r="CD229" i="15"/>
  <c r="CC229" i="15"/>
  <c r="CB229" i="15"/>
  <c r="CA229" i="15"/>
  <c r="CO228" i="15"/>
  <c r="CN228" i="15"/>
  <c r="CM228" i="15"/>
  <c r="CL228" i="15"/>
  <c r="CI228" i="15"/>
  <c r="CJ228" i="15" s="1"/>
  <c r="CG228" i="15"/>
  <c r="CH228" i="15" s="1"/>
  <c r="CF228" i="15"/>
  <c r="CD228" i="15"/>
  <c r="CC228" i="15"/>
  <c r="CB228" i="15"/>
  <c r="CA228" i="15"/>
  <c r="CM227" i="15"/>
  <c r="CO227" i="15" s="1"/>
  <c r="CL227" i="15"/>
  <c r="CN227" i="15" s="1"/>
  <c r="CJ227" i="15"/>
  <c r="CI227" i="15"/>
  <c r="CH227" i="15"/>
  <c r="CG227" i="15"/>
  <c r="CF227" i="15"/>
  <c r="CD227" i="15"/>
  <c r="CC227" i="15"/>
  <c r="CB227" i="15"/>
  <c r="CA227" i="15"/>
  <c r="CO226" i="15"/>
  <c r="CM226" i="15"/>
  <c r="CL226" i="15"/>
  <c r="CN226" i="15" s="1"/>
  <c r="CI226" i="15"/>
  <c r="CJ226" i="15" s="1"/>
  <c r="CG226" i="15"/>
  <c r="CH226" i="15" s="1"/>
  <c r="CF226" i="15"/>
  <c r="CD226" i="15"/>
  <c r="CC226" i="15"/>
  <c r="CB226" i="15"/>
  <c r="CA226" i="15"/>
  <c r="CN225" i="15"/>
  <c r="CM225" i="15"/>
  <c r="CO225" i="15" s="1"/>
  <c r="CL225" i="15"/>
  <c r="CJ225" i="15"/>
  <c r="CI225" i="15"/>
  <c r="CH225" i="15"/>
  <c r="CG225" i="15"/>
  <c r="CF225" i="15"/>
  <c r="CD225" i="15"/>
  <c r="CC225" i="15"/>
  <c r="CB225" i="15"/>
  <c r="CA225" i="15"/>
  <c r="CN224" i="15"/>
  <c r="CM224" i="15"/>
  <c r="CO224" i="15" s="1"/>
  <c r="CL224" i="15"/>
  <c r="CI224" i="15"/>
  <c r="CJ224" i="15" s="1"/>
  <c r="CH224" i="15"/>
  <c r="CG224" i="15"/>
  <c r="CF224" i="15"/>
  <c r="CD224" i="15"/>
  <c r="CC224" i="15"/>
  <c r="CB224" i="15"/>
  <c r="CA224" i="15"/>
  <c r="CO223" i="15"/>
  <c r="CN223" i="15"/>
  <c r="CM223" i="15"/>
  <c r="CL223" i="15"/>
  <c r="CJ223" i="15"/>
  <c r="CI223" i="15"/>
  <c r="CH223" i="15"/>
  <c r="CG223" i="15"/>
  <c r="CF223" i="15"/>
  <c r="CD223" i="15"/>
  <c r="CC223" i="15"/>
  <c r="CB223" i="15"/>
  <c r="CA223" i="15"/>
  <c r="CN222" i="15"/>
  <c r="CM222" i="15"/>
  <c r="CO222" i="15" s="1"/>
  <c r="CL222" i="15"/>
  <c r="CJ222" i="15"/>
  <c r="CI222" i="15"/>
  <c r="CG222" i="15"/>
  <c r="CH222" i="15" s="1"/>
  <c r="CF222" i="15"/>
  <c r="CD222" i="15"/>
  <c r="CC222" i="15"/>
  <c r="CB222" i="15"/>
  <c r="CA222" i="15"/>
  <c r="CM221" i="15"/>
  <c r="CO221" i="15" s="1"/>
  <c r="CL221" i="15"/>
  <c r="CN221" i="15" s="1"/>
  <c r="CJ221" i="15"/>
  <c r="CI221" i="15"/>
  <c r="CH221" i="15"/>
  <c r="CG221" i="15"/>
  <c r="CF221" i="15"/>
  <c r="CD221" i="15"/>
  <c r="CC221" i="15"/>
  <c r="CB221" i="15"/>
  <c r="CA221" i="15"/>
  <c r="CO220" i="15"/>
  <c r="CN220" i="15"/>
  <c r="CM220" i="15"/>
  <c r="CL220" i="15"/>
  <c r="CI220" i="15"/>
  <c r="CJ220" i="15" s="1"/>
  <c r="CG220" i="15"/>
  <c r="CH220" i="15" s="1"/>
  <c r="CF220" i="15"/>
  <c r="CD220" i="15"/>
  <c r="CC220" i="15"/>
  <c r="CB220" i="15"/>
  <c r="CA220" i="15"/>
  <c r="CO219" i="15"/>
  <c r="CM219" i="15"/>
  <c r="CL219" i="15"/>
  <c r="CN219" i="15" s="1"/>
  <c r="CJ219" i="15"/>
  <c r="CI219" i="15"/>
  <c r="CH219" i="15"/>
  <c r="CG219" i="15"/>
  <c r="CF219" i="15"/>
  <c r="CD219" i="15"/>
  <c r="CC219" i="15"/>
  <c r="CB219" i="15"/>
  <c r="CA219" i="15"/>
  <c r="CO218" i="15"/>
  <c r="CM218" i="15"/>
  <c r="CL218" i="15"/>
  <c r="CN218" i="15" s="1"/>
  <c r="CI218" i="15"/>
  <c r="CJ218" i="15" s="1"/>
  <c r="CG218" i="15"/>
  <c r="CH218" i="15" s="1"/>
  <c r="CF218" i="15"/>
  <c r="CD218" i="15"/>
  <c r="CC218" i="15"/>
  <c r="CB218" i="15"/>
  <c r="CA218" i="15"/>
  <c r="CO217" i="15"/>
  <c r="CN217" i="15"/>
  <c r="CM217" i="15"/>
  <c r="CL217" i="15"/>
  <c r="CJ217" i="15"/>
  <c r="CI217" i="15"/>
  <c r="CH217" i="15"/>
  <c r="CG217" i="15"/>
  <c r="CF217" i="15"/>
  <c r="CD217" i="15"/>
  <c r="CC217" i="15"/>
  <c r="CB217" i="15"/>
  <c r="CA217" i="15"/>
  <c r="CN216" i="15"/>
  <c r="CM216" i="15"/>
  <c r="CO216" i="15" s="1"/>
  <c r="CL216" i="15"/>
  <c r="CJ216" i="15"/>
  <c r="CI216" i="15"/>
  <c r="CH216" i="15"/>
  <c r="CG216" i="15"/>
  <c r="CF216" i="15"/>
  <c r="CD216" i="15"/>
  <c r="CC216" i="15"/>
  <c r="CB216" i="15"/>
  <c r="CA216" i="15"/>
  <c r="CO215" i="15"/>
  <c r="CN215" i="15"/>
  <c r="CM215" i="15"/>
  <c r="CL215" i="15"/>
  <c r="CJ215" i="15"/>
  <c r="CI215" i="15"/>
  <c r="CH215" i="15"/>
  <c r="CG215" i="15"/>
  <c r="CF215" i="15"/>
  <c r="CD215" i="15"/>
  <c r="CC215" i="15"/>
  <c r="CB215" i="15"/>
  <c r="CA215" i="15"/>
  <c r="CN214" i="15"/>
  <c r="CM214" i="15"/>
  <c r="CO214" i="15" s="1"/>
  <c r="CL214" i="15"/>
  <c r="CJ214" i="15"/>
  <c r="CI214" i="15"/>
  <c r="CG214" i="15"/>
  <c r="CH214" i="15" s="1"/>
  <c r="CF214" i="15"/>
  <c r="CD214" i="15"/>
  <c r="CC214" i="15"/>
  <c r="CB214" i="15"/>
  <c r="CA214" i="15"/>
  <c r="CM213" i="15"/>
  <c r="CO213" i="15" s="1"/>
  <c r="CL213" i="15"/>
  <c r="CN213" i="15" s="1"/>
  <c r="CI213" i="15"/>
  <c r="CJ213" i="15" s="1"/>
  <c r="CH213" i="15"/>
  <c r="CG213" i="15"/>
  <c r="CF213" i="15"/>
  <c r="CD213" i="15"/>
  <c r="CC213" i="15"/>
  <c r="CB213" i="15"/>
  <c r="CA213" i="15"/>
  <c r="CO212" i="15"/>
  <c r="CN212" i="15"/>
  <c r="CM212" i="15"/>
  <c r="CL212" i="15"/>
  <c r="CI212" i="15"/>
  <c r="CJ212" i="15" s="1"/>
  <c r="CG212" i="15"/>
  <c r="CH212" i="15" s="1"/>
  <c r="CF212" i="15"/>
  <c r="CD212" i="15"/>
  <c r="CC212" i="15"/>
  <c r="CB212" i="15"/>
  <c r="CA212" i="15"/>
  <c r="CO211" i="15"/>
  <c r="CM211" i="15"/>
  <c r="CL211" i="15"/>
  <c r="CN211" i="15" s="1"/>
  <c r="CJ211" i="15"/>
  <c r="CI211" i="15"/>
  <c r="CH211" i="15"/>
  <c r="CG211" i="15"/>
  <c r="CF211" i="15"/>
  <c r="CD211" i="15"/>
  <c r="CC211" i="15"/>
  <c r="CB211" i="15"/>
  <c r="CA211" i="15"/>
  <c r="CO210" i="15"/>
  <c r="CM210" i="15"/>
  <c r="CL210" i="15"/>
  <c r="CN210" i="15" s="1"/>
  <c r="CI210" i="15"/>
  <c r="CJ210" i="15" s="1"/>
  <c r="CH210" i="15"/>
  <c r="CG210" i="15"/>
  <c r="CF210" i="15"/>
  <c r="CD210" i="15"/>
  <c r="CC210" i="15"/>
  <c r="CB210" i="15"/>
  <c r="CA210" i="15"/>
  <c r="CO209" i="15"/>
  <c r="CN209" i="15"/>
  <c r="CM209" i="15"/>
  <c r="CL209" i="15"/>
  <c r="CJ209" i="15"/>
  <c r="CI209" i="15"/>
  <c r="CH209" i="15"/>
  <c r="CG209" i="15"/>
  <c r="CF209" i="15"/>
  <c r="CD209" i="15"/>
  <c r="CC209" i="15"/>
  <c r="CB209" i="15"/>
  <c r="CA209" i="15"/>
  <c r="CM208" i="15"/>
  <c r="CO208" i="15" s="1"/>
  <c r="CL208" i="15"/>
  <c r="CN208" i="15" s="1"/>
  <c r="CI208" i="15"/>
  <c r="CJ208" i="15" s="1"/>
  <c r="CH208" i="15"/>
  <c r="CG208" i="15"/>
  <c r="CF208" i="15"/>
  <c r="CD208" i="15"/>
  <c r="CC208" i="15"/>
  <c r="CB208" i="15"/>
  <c r="CA208" i="15"/>
  <c r="CO207" i="15"/>
  <c r="CN207" i="15"/>
  <c r="CM207" i="15"/>
  <c r="CL207" i="15"/>
  <c r="CJ207" i="15"/>
  <c r="CI207" i="15"/>
  <c r="CH207" i="15"/>
  <c r="CG207" i="15"/>
  <c r="CF207" i="15"/>
  <c r="CD207" i="15"/>
  <c r="CC207" i="15"/>
  <c r="CB207" i="15"/>
  <c r="CA207" i="15"/>
  <c r="CN206" i="15"/>
  <c r="CM206" i="15"/>
  <c r="CO206" i="15" s="1"/>
  <c r="CL206" i="15"/>
  <c r="CJ206" i="15"/>
  <c r="CI206" i="15"/>
  <c r="CG206" i="15"/>
  <c r="CH206" i="15" s="1"/>
  <c r="CF206" i="15"/>
  <c r="CD206" i="15"/>
  <c r="CC206" i="15"/>
  <c r="CB206" i="15"/>
  <c r="CA206" i="15"/>
  <c r="CM205" i="15"/>
  <c r="CO205" i="15" s="1"/>
  <c r="CL205" i="15"/>
  <c r="CN205" i="15" s="1"/>
  <c r="CJ205" i="15"/>
  <c r="CI205" i="15"/>
  <c r="CH205" i="15"/>
  <c r="CG205" i="15"/>
  <c r="CF205" i="15"/>
  <c r="CD205" i="15"/>
  <c r="CC205" i="15"/>
  <c r="CB205" i="15"/>
  <c r="CA205" i="15"/>
  <c r="CO204" i="15"/>
  <c r="CN204" i="15"/>
  <c r="CM204" i="15"/>
  <c r="CL204" i="15"/>
  <c r="CI204" i="15"/>
  <c r="CJ204" i="15" s="1"/>
  <c r="CG204" i="15"/>
  <c r="CH204" i="15" s="1"/>
  <c r="CF204" i="15"/>
  <c r="CD204" i="15"/>
  <c r="CC204" i="15"/>
  <c r="CB204" i="15"/>
  <c r="CA204" i="15"/>
  <c r="CO203" i="15"/>
  <c r="CM203" i="15"/>
  <c r="CL203" i="15"/>
  <c r="CN203" i="15" s="1"/>
  <c r="CJ203" i="15"/>
  <c r="CI203" i="15"/>
  <c r="CH203" i="15"/>
  <c r="CG203" i="15"/>
  <c r="CF203" i="15"/>
  <c r="CD203" i="15"/>
  <c r="CC203" i="15"/>
  <c r="CB203" i="15"/>
  <c r="CA203" i="15"/>
  <c r="CO202" i="15"/>
  <c r="CM202" i="15"/>
  <c r="CL202" i="15"/>
  <c r="CN202" i="15" s="1"/>
  <c r="CI202" i="15"/>
  <c r="CJ202" i="15" s="1"/>
  <c r="CH202" i="15"/>
  <c r="CG202" i="15"/>
  <c r="CF202" i="15"/>
  <c r="CD202" i="15"/>
  <c r="CC202" i="15"/>
  <c r="CB202" i="15"/>
  <c r="CA202" i="15"/>
  <c r="CO201" i="15"/>
  <c r="CN201" i="15"/>
  <c r="CM201" i="15"/>
  <c r="CL201" i="15"/>
  <c r="CJ201" i="15"/>
  <c r="CI201" i="15"/>
  <c r="CH201" i="15"/>
  <c r="CG201" i="15"/>
  <c r="CF201" i="15"/>
  <c r="CD201" i="15"/>
  <c r="CC201" i="15"/>
  <c r="CB201" i="15"/>
  <c r="CA201" i="15"/>
  <c r="CM200" i="15"/>
  <c r="CO200" i="15" s="1"/>
  <c r="CL200" i="15"/>
  <c r="CN200" i="15" s="1"/>
  <c r="CI200" i="15"/>
  <c r="CJ200" i="15" s="1"/>
  <c r="CH200" i="15"/>
  <c r="CG200" i="15"/>
  <c r="CF200" i="15"/>
  <c r="CD200" i="15"/>
  <c r="CC200" i="15"/>
  <c r="CB200" i="15"/>
  <c r="CA200" i="15"/>
  <c r="CO199" i="15"/>
  <c r="CN199" i="15"/>
  <c r="CM199" i="15"/>
  <c r="CL199" i="15"/>
  <c r="CJ199" i="15"/>
  <c r="CI199" i="15"/>
  <c r="CG199" i="15"/>
  <c r="CH199" i="15" s="1"/>
  <c r="CF199" i="15"/>
  <c r="CD199" i="15"/>
  <c r="CC199" i="15"/>
  <c r="CB199" i="15"/>
  <c r="CA199" i="15"/>
  <c r="CM198" i="15"/>
  <c r="CO198" i="15" s="1"/>
  <c r="CL198" i="15"/>
  <c r="CN198" i="15" s="1"/>
  <c r="CJ198" i="15"/>
  <c r="CI198" i="15"/>
  <c r="CG198" i="15"/>
  <c r="CH198" i="15" s="1"/>
  <c r="CF198" i="15"/>
  <c r="CD198" i="15"/>
  <c r="CC198" i="15"/>
  <c r="CB198" i="15"/>
  <c r="CA198" i="15"/>
  <c r="CM197" i="15"/>
  <c r="CO197" i="15" s="1"/>
  <c r="CL197" i="15"/>
  <c r="CN197" i="15" s="1"/>
  <c r="CJ197" i="15"/>
  <c r="CI197" i="15"/>
  <c r="CH197" i="15"/>
  <c r="CG197" i="15"/>
  <c r="CF197" i="15"/>
  <c r="CD197" i="15"/>
  <c r="CC197" i="15"/>
  <c r="CB197" i="15"/>
  <c r="CA197" i="15"/>
  <c r="CO196" i="15"/>
  <c r="CN196" i="15"/>
  <c r="CM196" i="15"/>
  <c r="CL196" i="15"/>
  <c r="CI196" i="15"/>
  <c r="CJ196" i="15" s="1"/>
  <c r="CG196" i="15"/>
  <c r="CH196" i="15" s="1"/>
  <c r="CF196" i="15"/>
  <c r="CD196" i="15"/>
  <c r="CC196" i="15"/>
  <c r="CB196" i="15"/>
  <c r="CA196" i="15"/>
  <c r="CM195" i="15"/>
  <c r="CO195" i="15" s="1"/>
  <c r="CL195" i="15"/>
  <c r="CN195" i="15" s="1"/>
  <c r="CJ195" i="15"/>
  <c r="CI195" i="15"/>
  <c r="CH195" i="15"/>
  <c r="CG195" i="15"/>
  <c r="CF195" i="15"/>
  <c r="CD195" i="15"/>
  <c r="CC195" i="15"/>
  <c r="CB195" i="15"/>
  <c r="CA195" i="15"/>
  <c r="CO194" i="15"/>
  <c r="CM194" i="15"/>
  <c r="CL194" i="15"/>
  <c r="CN194" i="15" s="1"/>
  <c r="CI194" i="15"/>
  <c r="CJ194" i="15" s="1"/>
  <c r="CG194" i="15"/>
  <c r="CH194" i="15" s="1"/>
  <c r="CF194" i="15"/>
  <c r="CD194" i="15"/>
  <c r="CC194" i="15"/>
  <c r="CB194" i="15"/>
  <c r="CA194" i="15"/>
  <c r="CN193" i="15"/>
  <c r="CM193" i="15"/>
  <c r="CO193" i="15" s="1"/>
  <c r="CL193" i="15"/>
  <c r="CJ193" i="15"/>
  <c r="CI193" i="15"/>
  <c r="CH193" i="15"/>
  <c r="CG193" i="15"/>
  <c r="CF193" i="15"/>
  <c r="CD193" i="15"/>
  <c r="CC193" i="15"/>
  <c r="CB193" i="15"/>
  <c r="CA193" i="15"/>
  <c r="CN192" i="15"/>
  <c r="CM192" i="15"/>
  <c r="CO192" i="15" s="1"/>
  <c r="CL192" i="15"/>
  <c r="CI192" i="15"/>
  <c r="CJ192" i="15" s="1"/>
  <c r="CH192" i="15"/>
  <c r="CG192" i="15"/>
  <c r="CF192" i="15"/>
  <c r="CD192" i="15"/>
  <c r="CC192" i="15"/>
  <c r="CB192" i="15"/>
  <c r="CA192" i="15"/>
  <c r="CO191" i="15"/>
  <c r="CN191" i="15"/>
  <c r="CM191" i="15"/>
  <c r="CL191" i="15"/>
  <c r="CJ191" i="15"/>
  <c r="CI191" i="15"/>
  <c r="CH191" i="15"/>
  <c r="CG191" i="15"/>
  <c r="CF191" i="15"/>
  <c r="CD191" i="15"/>
  <c r="CC191" i="15"/>
  <c r="CB191" i="15"/>
  <c r="CA191" i="15"/>
  <c r="CN190" i="15"/>
  <c r="CM190" i="15"/>
  <c r="CO190" i="15" s="1"/>
  <c r="CL190" i="15"/>
  <c r="CJ190" i="15"/>
  <c r="CI190" i="15"/>
  <c r="CG190" i="15"/>
  <c r="CH190" i="15" s="1"/>
  <c r="CF190" i="15"/>
  <c r="CD190" i="15"/>
  <c r="CC190" i="15"/>
  <c r="CB190" i="15"/>
  <c r="CA190" i="15"/>
  <c r="CM189" i="15"/>
  <c r="CO189" i="15" s="1"/>
  <c r="CL189" i="15"/>
  <c r="CN189" i="15" s="1"/>
  <c r="CJ189" i="15"/>
  <c r="CI189" i="15"/>
  <c r="CH189" i="15"/>
  <c r="CG189" i="15"/>
  <c r="CF189" i="15"/>
  <c r="CD189" i="15"/>
  <c r="CC189" i="15"/>
  <c r="CB189" i="15"/>
  <c r="CA189" i="15"/>
  <c r="CO188" i="15"/>
  <c r="CN188" i="15"/>
  <c r="CM188" i="15"/>
  <c r="CL188" i="15"/>
  <c r="CI188" i="15"/>
  <c r="CJ188" i="15" s="1"/>
  <c r="CG188" i="15"/>
  <c r="CH188" i="15" s="1"/>
  <c r="CF188" i="15"/>
  <c r="CD188" i="15"/>
  <c r="CC188" i="15"/>
  <c r="CB188" i="15"/>
  <c r="CA188" i="15"/>
  <c r="CO187" i="15"/>
  <c r="CM187" i="15"/>
  <c r="CL187" i="15"/>
  <c r="CN187" i="15" s="1"/>
  <c r="CJ187" i="15"/>
  <c r="CI187" i="15"/>
  <c r="CH187" i="15"/>
  <c r="CG187" i="15"/>
  <c r="CF187" i="15"/>
  <c r="CD187" i="15"/>
  <c r="CC187" i="15"/>
  <c r="CB187" i="15"/>
  <c r="CA187" i="15"/>
  <c r="CO186" i="15"/>
  <c r="CM186" i="15"/>
  <c r="CL186" i="15"/>
  <c r="CN186" i="15" s="1"/>
  <c r="CI186" i="15"/>
  <c r="CJ186" i="15" s="1"/>
  <c r="CG186" i="15"/>
  <c r="CH186" i="15" s="1"/>
  <c r="CF186" i="15"/>
  <c r="CD186" i="15"/>
  <c r="CC186" i="15"/>
  <c r="CB186" i="15"/>
  <c r="CA186" i="15"/>
  <c r="CO185" i="15"/>
  <c r="CN185" i="15"/>
  <c r="CM185" i="15"/>
  <c r="CL185" i="15"/>
  <c r="CJ185" i="15"/>
  <c r="CI185" i="15"/>
  <c r="CH185" i="15"/>
  <c r="CG185" i="15"/>
  <c r="CF185" i="15"/>
  <c r="CD185" i="15"/>
  <c r="CC185" i="15"/>
  <c r="CB185" i="15"/>
  <c r="CA185" i="15"/>
  <c r="CN184" i="15"/>
  <c r="CM184" i="15"/>
  <c r="CO184" i="15" s="1"/>
  <c r="CL184" i="15"/>
  <c r="CJ184" i="15"/>
  <c r="CI184" i="15"/>
  <c r="CH184" i="15"/>
  <c r="CG184" i="15"/>
  <c r="CF184" i="15"/>
  <c r="CD184" i="15"/>
  <c r="CC184" i="15"/>
  <c r="CB184" i="15"/>
  <c r="CA184" i="15"/>
  <c r="CO183" i="15"/>
  <c r="CN183" i="15"/>
  <c r="CM183" i="15"/>
  <c r="CL183" i="15"/>
  <c r="CJ183" i="15"/>
  <c r="CI183" i="15"/>
  <c r="CH183" i="15"/>
  <c r="CG183" i="15"/>
  <c r="CF183" i="15"/>
  <c r="CD183" i="15"/>
  <c r="CC183" i="15"/>
  <c r="CB183" i="15"/>
  <c r="CA183" i="15"/>
  <c r="CN182" i="15"/>
  <c r="CM182" i="15"/>
  <c r="CO182" i="15" s="1"/>
  <c r="CL182" i="15"/>
  <c r="CJ182" i="15"/>
  <c r="CI182" i="15"/>
  <c r="CG182" i="15"/>
  <c r="CH182" i="15" s="1"/>
  <c r="CF182" i="15"/>
  <c r="CD182" i="15"/>
  <c r="CC182" i="15"/>
  <c r="CB182" i="15"/>
  <c r="CA182" i="15"/>
  <c r="CM181" i="15"/>
  <c r="CO181" i="15" s="1"/>
  <c r="CL181" i="15"/>
  <c r="CN181" i="15" s="1"/>
  <c r="CI181" i="15"/>
  <c r="CJ181" i="15" s="1"/>
  <c r="CH181" i="15"/>
  <c r="CG181" i="15"/>
  <c r="CF181" i="15"/>
  <c r="CD181" i="15"/>
  <c r="CC181" i="15"/>
  <c r="CB181" i="15"/>
  <c r="CA181" i="15"/>
  <c r="CO180" i="15"/>
  <c r="CN180" i="15"/>
  <c r="CM180" i="15"/>
  <c r="CL180" i="15"/>
  <c r="CI180" i="15"/>
  <c r="CJ180" i="15" s="1"/>
  <c r="CG180" i="15"/>
  <c r="CH180" i="15" s="1"/>
  <c r="CF180" i="15"/>
  <c r="CD180" i="15"/>
  <c r="CC180" i="15"/>
  <c r="CB180" i="15"/>
  <c r="CA180" i="15"/>
  <c r="CO179" i="15"/>
  <c r="CM179" i="15"/>
  <c r="CL179" i="15"/>
  <c r="CN179" i="15" s="1"/>
  <c r="CJ179" i="15"/>
  <c r="CI179" i="15"/>
  <c r="CH179" i="15"/>
  <c r="CG179" i="15"/>
  <c r="CF179" i="15"/>
  <c r="CD179" i="15"/>
  <c r="CC179" i="15"/>
  <c r="CB179" i="15"/>
  <c r="CA179" i="15"/>
  <c r="CO178" i="15"/>
  <c r="CM178" i="15"/>
  <c r="CL178" i="15"/>
  <c r="CN178" i="15" s="1"/>
  <c r="CI178" i="15"/>
  <c r="CJ178" i="15" s="1"/>
  <c r="CH178" i="15"/>
  <c r="CG178" i="15"/>
  <c r="CF178" i="15"/>
  <c r="CD178" i="15"/>
  <c r="CC178" i="15"/>
  <c r="CB178" i="15"/>
  <c r="CA178" i="15"/>
  <c r="CO177" i="15"/>
  <c r="CN177" i="15"/>
  <c r="CM177" i="15"/>
  <c r="CL177" i="15"/>
  <c r="CJ177" i="15"/>
  <c r="CI177" i="15"/>
  <c r="CH177" i="15"/>
  <c r="CG177" i="15"/>
  <c r="CF177" i="15"/>
  <c r="CD177" i="15"/>
  <c r="CC177" i="15"/>
  <c r="CB177" i="15"/>
  <c r="CA177" i="15"/>
  <c r="CM176" i="15"/>
  <c r="CO176" i="15" s="1"/>
  <c r="CL176" i="15"/>
  <c r="CN176" i="15" s="1"/>
  <c r="CI176" i="15"/>
  <c r="CJ176" i="15" s="1"/>
  <c r="CH176" i="15"/>
  <c r="CG176" i="15"/>
  <c r="CF176" i="15"/>
  <c r="CD176" i="15"/>
  <c r="CC176" i="15"/>
  <c r="CB176" i="15"/>
  <c r="CA176" i="15"/>
  <c r="CO175" i="15"/>
  <c r="CN175" i="15"/>
  <c r="CM175" i="15"/>
  <c r="CL175" i="15"/>
  <c r="CJ175" i="15"/>
  <c r="CI175" i="15"/>
  <c r="CH175" i="15"/>
  <c r="CG175" i="15"/>
  <c r="CF175" i="15"/>
  <c r="CD175" i="15"/>
  <c r="CC175" i="15"/>
  <c r="CB175" i="15"/>
  <c r="CA175" i="15"/>
  <c r="CN174" i="15"/>
  <c r="CM174" i="15"/>
  <c r="CO174" i="15" s="1"/>
  <c r="CL174" i="15"/>
  <c r="CJ174" i="15"/>
  <c r="CI174" i="15"/>
  <c r="CG174" i="15"/>
  <c r="CH174" i="15" s="1"/>
  <c r="CF174" i="15"/>
  <c r="CD174" i="15"/>
  <c r="CC174" i="15"/>
  <c r="CB174" i="15"/>
  <c r="CA174" i="15"/>
  <c r="CM173" i="15"/>
  <c r="CO173" i="15" s="1"/>
  <c r="CL173" i="15"/>
  <c r="CN173" i="15" s="1"/>
  <c r="CJ173" i="15"/>
  <c r="CI173" i="15"/>
  <c r="CH173" i="15"/>
  <c r="CG173" i="15"/>
  <c r="CF173" i="15"/>
  <c r="CD173" i="15"/>
  <c r="CC173" i="15"/>
  <c r="CB173" i="15"/>
  <c r="CA173" i="15"/>
  <c r="CO172" i="15"/>
  <c r="CN172" i="15"/>
  <c r="CM172" i="15"/>
  <c r="CL172" i="15"/>
  <c r="CI172" i="15"/>
  <c r="CJ172" i="15" s="1"/>
  <c r="CG172" i="15"/>
  <c r="CH172" i="15" s="1"/>
  <c r="CF172" i="15"/>
  <c r="CD172" i="15"/>
  <c r="CC172" i="15"/>
  <c r="CB172" i="15"/>
  <c r="CA172" i="15"/>
  <c r="CO171" i="15"/>
  <c r="CM171" i="15"/>
  <c r="CL171" i="15"/>
  <c r="CN171" i="15" s="1"/>
  <c r="CJ171" i="15"/>
  <c r="CI171" i="15"/>
  <c r="CH171" i="15"/>
  <c r="CG171" i="15"/>
  <c r="CF171" i="15"/>
  <c r="CD171" i="15"/>
  <c r="CC171" i="15"/>
  <c r="CB171" i="15"/>
  <c r="CA171" i="15"/>
  <c r="CO170" i="15"/>
  <c r="CM170" i="15"/>
  <c r="CL170" i="15"/>
  <c r="CN170" i="15" s="1"/>
  <c r="CI170" i="15"/>
  <c r="CJ170" i="15" s="1"/>
  <c r="CH170" i="15"/>
  <c r="CG170" i="15"/>
  <c r="CF170" i="15"/>
  <c r="CD170" i="15"/>
  <c r="CC170" i="15"/>
  <c r="CB170" i="15"/>
  <c r="CA170" i="15"/>
  <c r="CO169" i="15"/>
  <c r="CN169" i="15"/>
  <c r="CM169" i="15"/>
  <c r="CL169" i="15"/>
  <c r="CJ169" i="15"/>
  <c r="CI169" i="15"/>
  <c r="CH169" i="15"/>
  <c r="CG169" i="15"/>
  <c r="CF169" i="15"/>
  <c r="CD169" i="15"/>
  <c r="CC169" i="15"/>
  <c r="CB169" i="15"/>
  <c r="CA169" i="15"/>
  <c r="CM168" i="15"/>
  <c r="CO168" i="15" s="1"/>
  <c r="CL168" i="15"/>
  <c r="CN168" i="15" s="1"/>
  <c r="CI168" i="15"/>
  <c r="CJ168" i="15" s="1"/>
  <c r="CH168" i="15"/>
  <c r="CG168" i="15"/>
  <c r="CF168" i="15"/>
  <c r="CD168" i="15"/>
  <c r="CC168" i="15"/>
  <c r="CB168" i="15"/>
  <c r="CA168" i="15"/>
  <c r="CO167" i="15"/>
  <c r="CN167" i="15"/>
  <c r="CM167" i="15"/>
  <c r="CL167" i="15"/>
  <c r="CJ167" i="15"/>
  <c r="CI167" i="15"/>
  <c r="CG167" i="15"/>
  <c r="CH167" i="15" s="1"/>
  <c r="CF167" i="15"/>
  <c r="CD167" i="15"/>
  <c r="CC167" i="15"/>
  <c r="CB167" i="15"/>
  <c r="CA167" i="15"/>
  <c r="CM166" i="15"/>
  <c r="CO166" i="15" s="1"/>
  <c r="CL166" i="15"/>
  <c r="CN166" i="15" s="1"/>
  <c r="CJ166" i="15"/>
  <c r="CI166" i="15"/>
  <c r="CG166" i="15"/>
  <c r="CH166" i="15" s="1"/>
  <c r="CF166" i="15"/>
  <c r="CD166" i="15"/>
  <c r="CC166" i="15"/>
  <c r="CB166" i="15"/>
  <c r="CA166" i="15"/>
  <c r="CM165" i="15"/>
  <c r="CO165" i="15" s="1"/>
  <c r="CL165" i="15"/>
  <c r="CN165" i="15" s="1"/>
  <c r="CJ165" i="15"/>
  <c r="CI165" i="15"/>
  <c r="CH165" i="15"/>
  <c r="CG165" i="15"/>
  <c r="CF165" i="15"/>
  <c r="CD165" i="15"/>
  <c r="CC165" i="15"/>
  <c r="CB165" i="15"/>
  <c r="CA165" i="15"/>
  <c r="CO164" i="15"/>
  <c r="CN164" i="15"/>
  <c r="CM164" i="15"/>
  <c r="CL164" i="15"/>
  <c r="CI164" i="15"/>
  <c r="CJ164" i="15" s="1"/>
  <c r="CG164" i="15"/>
  <c r="CH164" i="15" s="1"/>
  <c r="CF164" i="15"/>
  <c r="CD164" i="15"/>
  <c r="CC164" i="15"/>
  <c r="CB164" i="15"/>
  <c r="CA164" i="15"/>
  <c r="CM163" i="15"/>
  <c r="CO163" i="15" s="1"/>
  <c r="CL163" i="15"/>
  <c r="CN163" i="15" s="1"/>
  <c r="CJ163" i="15"/>
  <c r="CI163" i="15"/>
  <c r="CH163" i="15"/>
  <c r="CG163" i="15"/>
  <c r="CF163" i="15"/>
  <c r="CD163" i="15"/>
  <c r="CC163" i="15"/>
  <c r="CB163" i="15"/>
  <c r="CA163" i="15"/>
  <c r="CO162" i="15"/>
  <c r="CM162" i="15"/>
  <c r="CL162" i="15"/>
  <c r="CN162" i="15" s="1"/>
  <c r="CI162" i="15"/>
  <c r="CJ162" i="15" s="1"/>
  <c r="CG162" i="15"/>
  <c r="CH162" i="15" s="1"/>
  <c r="CF162" i="15"/>
  <c r="CD162" i="15"/>
  <c r="CC162" i="15"/>
  <c r="CB162" i="15"/>
  <c r="CA162" i="15"/>
  <c r="CN161" i="15"/>
  <c r="CM161" i="15"/>
  <c r="CO161" i="15" s="1"/>
  <c r="CL161" i="15"/>
  <c r="CJ161" i="15"/>
  <c r="CI161" i="15"/>
  <c r="CH161" i="15"/>
  <c r="CG161" i="15"/>
  <c r="CF161" i="15"/>
  <c r="CD161" i="15"/>
  <c r="CC161" i="15"/>
  <c r="CB161" i="15"/>
  <c r="CA161" i="15"/>
  <c r="CN160" i="15"/>
  <c r="CM160" i="15"/>
  <c r="CO160" i="15" s="1"/>
  <c r="CL160" i="15"/>
  <c r="CI160" i="15"/>
  <c r="CJ160" i="15" s="1"/>
  <c r="CH160" i="15"/>
  <c r="CG160" i="15"/>
  <c r="CF160" i="15"/>
  <c r="CD160" i="15"/>
  <c r="CC160" i="15"/>
  <c r="CB160" i="15"/>
  <c r="CA160" i="15"/>
  <c r="CO159" i="15"/>
  <c r="CN159" i="15"/>
  <c r="CM159" i="15"/>
  <c r="CL159" i="15"/>
  <c r="CJ159" i="15"/>
  <c r="CI159" i="15"/>
  <c r="CH159" i="15"/>
  <c r="CG159" i="15"/>
  <c r="CF159" i="15"/>
  <c r="CD159" i="15"/>
  <c r="CC159" i="15"/>
  <c r="CB159" i="15"/>
  <c r="CA159" i="15"/>
  <c r="CN158" i="15"/>
  <c r="CM158" i="15"/>
  <c r="CO158" i="15" s="1"/>
  <c r="CL158" i="15"/>
  <c r="CJ158" i="15"/>
  <c r="CI158" i="15"/>
  <c r="CG158" i="15"/>
  <c r="CH158" i="15" s="1"/>
  <c r="CF158" i="15"/>
  <c r="CD158" i="15"/>
  <c r="CC158" i="15"/>
  <c r="CB158" i="15"/>
  <c r="CA158" i="15"/>
  <c r="CM157" i="15"/>
  <c r="CO157" i="15" s="1"/>
  <c r="CL157" i="15"/>
  <c r="CN157" i="15" s="1"/>
  <c r="CJ157" i="15"/>
  <c r="CI157" i="15"/>
  <c r="CH157" i="15"/>
  <c r="CG157" i="15"/>
  <c r="CF157" i="15"/>
  <c r="CD157" i="15"/>
  <c r="CC157" i="15"/>
  <c r="CB157" i="15"/>
  <c r="CA157" i="15"/>
  <c r="CO156" i="15"/>
  <c r="CN156" i="15"/>
  <c r="CM156" i="15"/>
  <c r="CL156" i="15"/>
  <c r="CI156" i="15"/>
  <c r="CJ156" i="15" s="1"/>
  <c r="CG156" i="15"/>
  <c r="CH156" i="15" s="1"/>
  <c r="CF156" i="15"/>
  <c r="CD156" i="15"/>
  <c r="CC156" i="15"/>
  <c r="CB156" i="15"/>
  <c r="CA156" i="15"/>
  <c r="CO155" i="15"/>
  <c r="CM155" i="15"/>
  <c r="CL155" i="15"/>
  <c r="CN155" i="15" s="1"/>
  <c r="CI155" i="15"/>
  <c r="CJ155" i="15" s="1"/>
  <c r="CH155" i="15"/>
  <c r="CG155" i="15"/>
  <c r="CF155" i="15"/>
  <c r="CD155" i="15"/>
  <c r="CC155" i="15"/>
  <c r="CB155" i="15"/>
  <c r="CA155" i="15"/>
  <c r="CO154" i="15"/>
  <c r="CM154" i="15"/>
  <c r="CL154" i="15"/>
  <c r="CN154" i="15" s="1"/>
  <c r="CI154" i="15"/>
  <c r="CJ154" i="15" s="1"/>
  <c r="CH154" i="15"/>
  <c r="CG154" i="15"/>
  <c r="CF154" i="15"/>
  <c r="CD154" i="15"/>
  <c r="CC154" i="15"/>
  <c r="CB154" i="15"/>
  <c r="CA154" i="15"/>
  <c r="CO153" i="15"/>
  <c r="CM153" i="15"/>
  <c r="CL153" i="15"/>
  <c r="CN153" i="15" s="1"/>
  <c r="CJ153" i="15"/>
  <c r="CI153" i="15"/>
  <c r="CH153" i="15"/>
  <c r="CG153" i="15"/>
  <c r="CF153" i="15"/>
  <c r="CD153" i="15"/>
  <c r="CC153" i="15"/>
  <c r="CB153" i="15"/>
  <c r="CA153" i="15"/>
  <c r="CN152" i="15"/>
  <c r="CM152" i="15"/>
  <c r="CO152" i="15" s="1"/>
  <c r="CL152" i="15"/>
  <c r="CJ152" i="15"/>
  <c r="CI152" i="15"/>
  <c r="CH152" i="15"/>
  <c r="CG152" i="15"/>
  <c r="CF152" i="15"/>
  <c r="CD152" i="15"/>
  <c r="CC152" i="15"/>
  <c r="CB152" i="15"/>
  <c r="CA152" i="15"/>
  <c r="CO151" i="15"/>
  <c r="CN151" i="15"/>
  <c r="CM151" i="15"/>
  <c r="CL151" i="15"/>
  <c r="CJ151" i="15"/>
  <c r="CI151" i="15"/>
  <c r="CH151" i="15"/>
  <c r="CG151" i="15"/>
  <c r="CF151" i="15"/>
  <c r="CD151" i="15"/>
  <c r="CC151" i="15"/>
  <c r="CB151" i="15"/>
  <c r="CA151" i="15"/>
  <c r="CN150" i="15"/>
  <c r="CM150" i="15"/>
  <c r="CO150" i="15" s="1"/>
  <c r="CL150" i="15"/>
  <c r="CJ150" i="15"/>
  <c r="CI150" i="15"/>
  <c r="CG150" i="15"/>
  <c r="CH150" i="15" s="1"/>
  <c r="CF150" i="15"/>
  <c r="CD150" i="15"/>
  <c r="CC150" i="15"/>
  <c r="CB150" i="15"/>
  <c r="CA150" i="15"/>
  <c r="CM149" i="15"/>
  <c r="CO149" i="15" s="1"/>
  <c r="CL149" i="15"/>
  <c r="CN149" i="15" s="1"/>
  <c r="CI149" i="15"/>
  <c r="CJ149" i="15" s="1"/>
  <c r="CH149" i="15"/>
  <c r="CG149" i="15"/>
  <c r="CF149" i="15"/>
  <c r="CD149" i="15"/>
  <c r="CC149" i="15"/>
  <c r="CB149" i="15"/>
  <c r="CA149" i="15"/>
  <c r="CO148" i="15"/>
  <c r="CN148" i="15"/>
  <c r="CM148" i="15"/>
  <c r="CL148" i="15"/>
  <c r="CI148" i="15"/>
  <c r="CJ148" i="15" s="1"/>
  <c r="CG148" i="15"/>
  <c r="CH148" i="15" s="1"/>
  <c r="CF148" i="15"/>
  <c r="CD148" i="15"/>
  <c r="CC148" i="15"/>
  <c r="CB148" i="15"/>
  <c r="CA148" i="15"/>
  <c r="CO147" i="15"/>
  <c r="CN147" i="15"/>
  <c r="CM147" i="15"/>
  <c r="CL147" i="15"/>
  <c r="CI147" i="15"/>
  <c r="CJ147" i="15" s="1"/>
  <c r="CH147" i="15"/>
  <c r="CG147" i="15"/>
  <c r="CF147" i="15"/>
  <c r="CD147" i="15"/>
  <c r="CC147" i="15"/>
  <c r="CB147" i="15"/>
  <c r="CA147" i="15"/>
  <c r="CO146" i="15"/>
  <c r="CN146" i="15"/>
  <c r="CM146" i="15"/>
  <c r="CL146" i="15"/>
  <c r="CJ146" i="15"/>
  <c r="CI146" i="15"/>
  <c r="CG146" i="15"/>
  <c r="CH146" i="15" s="1"/>
  <c r="CF146" i="15"/>
  <c r="CD146" i="15"/>
  <c r="CC146" i="15"/>
  <c r="CB146" i="15"/>
  <c r="CA146" i="15"/>
  <c r="CM145" i="15"/>
  <c r="CO145" i="15" s="1"/>
  <c r="CL145" i="15"/>
  <c r="CN145" i="15" s="1"/>
  <c r="CJ145" i="15"/>
  <c r="CI145" i="15"/>
  <c r="CH145" i="15"/>
  <c r="CG145" i="15"/>
  <c r="CF145" i="15"/>
  <c r="CD145" i="15"/>
  <c r="CC145" i="15"/>
  <c r="CB145" i="15"/>
  <c r="CA145" i="15"/>
  <c r="CM144" i="15"/>
  <c r="CO144" i="15" s="1"/>
  <c r="CL144" i="15"/>
  <c r="CN144" i="15" s="1"/>
  <c r="CJ144" i="15"/>
  <c r="CI144" i="15"/>
  <c r="CG144" i="15"/>
  <c r="CH144" i="15" s="1"/>
  <c r="CF144" i="15"/>
  <c r="CD144" i="15"/>
  <c r="CC144" i="15"/>
  <c r="CB144" i="15"/>
  <c r="CA144" i="15"/>
  <c r="CN143" i="15"/>
  <c r="CM143" i="15"/>
  <c r="CO143" i="15" s="1"/>
  <c r="CL143" i="15"/>
  <c r="CI143" i="15"/>
  <c r="CJ143" i="15" s="1"/>
  <c r="CH143" i="15"/>
  <c r="CG143" i="15"/>
  <c r="CF143" i="15"/>
  <c r="CD143" i="15"/>
  <c r="CC143" i="15"/>
  <c r="CB143" i="15"/>
  <c r="CA143" i="15"/>
  <c r="CO142" i="15"/>
  <c r="CN142" i="15"/>
  <c r="CM142" i="15"/>
  <c r="CL142" i="15"/>
  <c r="CI142" i="15"/>
  <c r="CJ142" i="15" s="1"/>
  <c r="CG142" i="15"/>
  <c r="CH142" i="15" s="1"/>
  <c r="CF142" i="15"/>
  <c r="CD142" i="15"/>
  <c r="CC142" i="15"/>
  <c r="CB142" i="15"/>
  <c r="CA142" i="15"/>
  <c r="CM141" i="15"/>
  <c r="CO141" i="15" s="1"/>
  <c r="CL141" i="15"/>
  <c r="CN141" i="15" s="1"/>
  <c r="CI141" i="15"/>
  <c r="CJ141" i="15" s="1"/>
  <c r="CH141" i="15"/>
  <c r="CG141" i="15"/>
  <c r="CF141" i="15"/>
  <c r="CD141" i="15"/>
  <c r="CC141" i="15"/>
  <c r="CB141" i="15"/>
  <c r="CA141" i="15"/>
  <c r="CO140" i="15"/>
  <c r="CN140" i="15"/>
  <c r="CM140" i="15"/>
  <c r="CL140" i="15"/>
  <c r="CI140" i="15"/>
  <c r="CJ140" i="15" s="1"/>
  <c r="CG140" i="15"/>
  <c r="CH140" i="15" s="1"/>
  <c r="CF140" i="15"/>
  <c r="CD140" i="15"/>
  <c r="CC140" i="15"/>
  <c r="CB140" i="15"/>
  <c r="CA140" i="15"/>
  <c r="CN139" i="15"/>
  <c r="CM139" i="15"/>
  <c r="CO139" i="15" s="1"/>
  <c r="CL139" i="15"/>
  <c r="CJ139" i="15"/>
  <c r="CI139" i="15"/>
  <c r="CH139" i="15"/>
  <c r="CG139" i="15"/>
  <c r="CF139" i="15"/>
  <c r="CD139" i="15"/>
  <c r="CC139" i="15"/>
  <c r="CB139" i="15"/>
  <c r="CA139" i="15"/>
  <c r="CO138" i="15"/>
  <c r="CM138" i="15"/>
  <c r="CL138" i="15"/>
  <c r="CN138" i="15" s="1"/>
  <c r="CI138" i="15"/>
  <c r="CJ138" i="15" s="1"/>
  <c r="CG138" i="15"/>
  <c r="CH138" i="15" s="1"/>
  <c r="CF138" i="15"/>
  <c r="CD138" i="15"/>
  <c r="CC138" i="15"/>
  <c r="CB138" i="15"/>
  <c r="CA138" i="15"/>
  <c r="CO137" i="15"/>
  <c r="CN137" i="15"/>
  <c r="CM137" i="15"/>
  <c r="CL137" i="15"/>
  <c r="CJ137" i="15"/>
  <c r="CI137" i="15"/>
  <c r="CG137" i="15"/>
  <c r="CH137" i="15" s="1"/>
  <c r="CF137" i="15"/>
  <c r="CD137" i="15"/>
  <c r="CC137" i="15"/>
  <c r="CB137" i="15"/>
  <c r="CA137" i="15"/>
  <c r="CM136" i="15"/>
  <c r="CO136" i="15" s="1"/>
  <c r="CL136" i="15"/>
  <c r="CN136" i="15" s="1"/>
  <c r="CI136" i="15"/>
  <c r="CJ136" i="15" s="1"/>
  <c r="CH136" i="15"/>
  <c r="CG136" i="15"/>
  <c r="CF136" i="15"/>
  <c r="CD136" i="15"/>
  <c r="CC136" i="15"/>
  <c r="CB136" i="15"/>
  <c r="CA136" i="15"/>
  <c r="CO135" i="15"/>
  <c r="CN135" i="15"/>
  <c r="CM135" i="15"/>
  <c r="CL135" i="15"/>
  <c r="CI135" i="15"/>
  <c r="CJ135" i="15" s="1"/>
  <c r="CH135" i="15"/>
  <c r="CG135" i="15"/>
  <c r="CF135" i="15"/>
  <c r="CD135" i="15"/>
  <c r="CC135" i="15"/>
  <c r="CB135" i="15"/>
  <c r="CA135" i="15"/>
  <c r="CO134" i="15"/>
  <c r="CN134" i="15"/>
  <c r="CM134" i="15"/>
  <c r="CL134" i="15"/>
  <c r="CJ134" i="15"/>
  <c r="CI134" i="15"/>
  <c r="CG134" i="15"/>
  <c r="CH134" i="15" s="1"/>
  <c r="CF134" i="15"/>
  <c r="CD134" i="15"/>
  <c r="CC134" i="15"/>
  <c r="CB134" i="15"/>
  <c r="CA134" i="15"/>
  <c r="CM133" i="15"/>
  <c r="CO133" i="15" s="1"/>
  <c r="CL133" i="15"/>
  <c r="CN133" i="15" s="1"/>
  <c r="CJ133" i="15"/>
  <c r="CI133" i="15"/>
  <c r="CH133" i="15"/>
  <c r="CG133" i="15"/>
  <c r="CF133" i="15"/>
  <c r="CD133" i="15"/>
  <c r="CC133" i="15"/>
  <c r="CB133" i="15"/>
  <c r="CA133" i="15"/>
  <c r="CO132" i="15"/>
  <c r="CN132" i="15"/>
  <c r="CM132" i="15"/>
  <c r="CL132" i="15"/>
  <c r="CI132" i="15"/>
  <c r="CJ132" i="15" s="1"/>
  <c r="CG132" i="15"/>
  <c r="CH132" i="15" s="1"/>
  <c r="CF132" i="15"/>
  <c r="CD132" i="15"/>
  <c r="CC132" i="15"/>
  <c r="CB132" i="15"/>
  <c r="CA132" i="15"/>
  <c r="CN131" i="15"/>
  <c r="CM131" i="15"/>
  <c r="CO131" i="15" s="1"/>
  <c r="CL131" i="15"/>
  <c r="CJ131" i="15"/>
  <c r="CI131" i="15"/>
  <c r="CH131" i="15"/>
  <c r="CG131" i="15"/>
  <c r="CF131" i="15"/>
  <c r="CD131" i="15"/>
  <c r="CC131" i="15"/>
  <c r="CB131" i="15"/>
  <c r="CA131" i="15"/>
  <c r="CO130" i="15"/>
  <c r="CM130" i="15"/>
  <c r="CL130" i="15"/>
  <c r="CN130" i="15" s="1"/>
  <c r="CI130" i="15"/>
  <c r="CJ130" i="15" s="1"/>
  <c r="CG130" i="15"/>
  <c r="CH130" i="15" s="1"/>
  <c r="CF130" i="15"/>
  <c r="CD130" i="15"/>
  <c r="CC130" i="15"/>
  <c r="CB130" i="15"/>
  <c r="CA130" i="15"/>
  <c r="CO129" i="15"/>
  <c r="CN129" i="15"/>
  <c r="CM129" i="15"/>
  <c r="CL129" i="15"/>
  <c r="CJ129" i="15"/>
  <c r="CI129" i="15"/>
  <c r="CG129" i="15"/>
  <c r="CH129" i="15" s="1"/>
  <c r="CF129" i="15"/>
  <c r="CD129" i="15"/>
  <c r="CC129" i="15"/>
  <c r="CB129" i="15"/>
  <c r="CA129" i="15"/>
  <c r="CM128" i="15"/>
  <c r="CO128" i="15" s="1"/>
  <c r="CL128" i="15"/>
  <c r="CN128" i="15" s="1"/>
  <c r="CI128" i="15"/>
  <c r="CJ128" i="15" s="1"/>
  <c r="CH128" i="15"/>
  <c r="CG128" i="15"/>
  <c r="CF128" i="15"/>
  <c r="CD128" i="15"/>
  <c r="CC128" i="15"/>
  <c r="CB128" i="15"/>
  <c r="CA128" i="15"/>
  <c r="CO127" i="15"/>
  <c r="CN127" i="15"/>
  <c r="CM127" i="15"/>
  <c r="CL127" i="15"/>
  <c r="CI127" i="15"/>
  <c r="CJ127" i="15" s="1"/>
  <c r="CH127" i="15"/>
  <c r="CG127" i="15"/>
  <c r="CF127" i="15"/>
  <c r="CD127" i="15"/>
  <c r="CC127" i="15"/>
  <c r="CB127" i="15"/>
  <c r="CA127" i="15"/>
  <c r="CO126" i="15"/>
  <c r="CN126" i="15"/>
  <c r="CM126" i="15"/>
  <c r="CL126" i="15"/>
  <c r="CJ126" i="15"/>
  <c r="CI126" i="15"/>
  <c r="CG126" i="15"/>
  <c r="CH126" i="15" s="1"/>
  <c r="CF126" i="15"/>
  <c r="CD126" i="15"/>
  <c r="CC126" i="15"/>
  <c r="CB126" i="15"/>
  <c r="CA126" i="15"/>
  <c r="CM125" i="15"/>
  <c r="CO125" i="15" s="1"/>
  <c r="CL125" i="15"/>
  <c r="CN125" i="15" s="1"/>
  <c r="CJ125" i="15"/>
  <c r="CI125" i="15"/>
  <c r="CH125" i="15"/>
  <c r="CG125" i="15"/>
  <c r="CF125" i="15"/>
  <c r="CD125" i="15"/>
  <c r="CC125" i="15"/>
  <c r="CB125" i="15"/>
  <c r="CA125" i="15"/>
  <c r="CO124" i="15"/>
  <c r="CN124" i="15"/>
  <c r="CM124" i="15"/>
  <c r="CL124" i="15"/>
  <c r="CI124" i="15"/>
  <c r="CJ124" i="15" s="1"/>
  <c r="CG124" i="15"/>
  <c r="CH124" i="15" s="1"/>
  <c r="CF124" i="15"/>
  <c r="CD124" i="15"/>
  <c r="CC124" i="15"/>
  <c r="CB124" i="15"/>
  <c r="CA124" i="15"/>
  <c r="CN123" i="15"/>
  <c r="CM123" i="15"/>
  <c r="CO123" i="15" s="1"/>
  <c r="CL123" i="15"/>
  <c r="CJ123" i="15"/>
  <c r="CI123" i="15"/>
  <c r="CH123" i="15"/>
  <c r="CG123" i="15"/>
  <c r="CF123" i="15"/>
  <c r="CD123" i="15"/>
  <c r="CC123" i="15"/>
  <c r="CB123" i="15"/>
  <c r="CA123" i="15"/>
  <c r="CO122" i="15"/>
  <c r="CM122" i="15"/>
  <c r="CL122" i="15"/>
  <c r="CN122" i="15" s="1"/>
  <c r="CI122" i="15"/>
  <c r="CJ122" i="15" s="1"/>
  <c r="CG122" i="15"/>
  <c r="CH122" i="15" s="1"/>
  <c r="CF122" i="15"/>
  <c r="CD122" i="15"/>
  <c r="CC122" i="15"/>
  <c r="CB122" i="15"/>
  <c r="CA122" i="15"/>
  <c r="CO121" i="15"/>
  <c r="CN121" i="15"/>
  <c r="CM121" i="15"/>
  <c r="CL121" i="15"/>
  <c r="CJ121" i="15"/>
  <c r="CI121" i="15"/>
  <c r="CG121" i="15"/>
  <c r="CH121" i="15" s="1"/>
  <c r="CF121" i="15"/>
  <c r="CD121" i="15"/>
  <c r="CC121" i="15"/>
  <c r="CB121" i="15"/>
  <c r="CA121" i="15"/>
  <c r="CM120" i="15"/>
  <c r="CO120" i="15" s="1"/>
  <c r="CL120" i="15"/>
  <c r="CN120" i="15" s="1"/>
  <c r="CI120" i="15"/>
  <c r="CJ120" i="15" s="1"/>
  <c r="CH120" i="15"/>
  <c r="CG120" i="15"/>
  <c r="CF120" i="15"/>
  <c r="CD120" i="15"/>
  <c r="CC120" i="15"/>
  <c r="CB120" i="15"/>
  <c r="CA120" i="15"/>
  <c r="CO119" i="15"/>
  <c r="CN119" i="15"/>
  <c r="CM119" i="15"/>
  <c r="CL119" i="15"/>
  <c r="CI119" i="15"/>
  <c r="CJ119" i="15" s="1"/>
  <c r="CH119" i="15"/>
  <c r="CG119" i="15"/>
  <c r="CF119" i="15"/>
  <c r="CD119" i="15"/>
  <c r="CC119" i="15"/>
  <c r="CB119" i="15"/>
  <c r="CA119" i="15"/>
  <c r="CO118" i="15"/>
  <c r="CN118" i="15"/>
  <c r="CM118" i="15"/>
  <c r="CL118" i="15"/>
  <c r="CJ118" i="15"/>
  <c r="CI118" i="15"/>
  <c r="CG118" i="15"/>
  <c r="CH118" i="15" s="1"/>
  <c r="CF118" i="15"/>
  <c r="CD118" i="15"/>
  <c r="CC118" i="15"/>
  <c r="CB118" i="15"/>
  <c r="CA118" i="15"/>
  <c r="CM117" i="15"/>
  <c r="CO117" i="15" s="1"/>
  <c r="CL117" i="15"/>
  <c r="CN117" i="15" s="1"/>
  <c r="CJ117" i="15"/>
  <c r="CI117" i="15"/>
  <c r="CH117" i="15"/>
  <c r="CG117" i="15"/>
  <c r="CF117" i="15"/>
  <c r="CD117" i="15"/>
  <c r="CC117" i="15"/>
  <c r="CB117" i="15"/>
  <c r="CA117" i="15"/>
  <c r="CO116" i="15"/>
  <c r="CN116" i="15"/>
  <c r="CM116" i="15"/>
  <c r="CL116" i="15"/>
  <c r="CI116" i="15"/>
  <c r="CJ116" i="15" s="1"/>
  <c r="CG116" i="15"/>
  <c r="CH116" i="15" s="1"/>
  <c r="CF116" i="15"/>
  <c r="CD116" i="15"/>
  <c r="CC116" i="15"/>
  <c r="CB116" i="15"/>
  <c r="CA116" i="15"/>
  <c r="CN115" i="15"/>
  <c r="CM115" i="15"/>
  <c r="CO115" i="15" s="1"/>
  <c r="CL115" i="15"/>
  <c r="CJ115" i="15"/>
  <c r="CI115" i="15"/>
  <c r="CH115" i="15"/>
  <c r="CG115" i="15"/>
  <c r="CF115" i="15"/>
  <c r="CD115" i="15"/>
  <c r="CC115" i="15"/>
  <c r="CB115" i="15"/>
  <c r="CA115" i="15"/>
  <c r="CO114" i="15"/>
  <c r="CM114" i="15"/>
  <c r="CL114" i="15"/>
  <c r="CN114" i="15" s="1"/>
  <c r="CI114" i="15"/>
  <c r="CJ114" i="15" s="1"/>
  <c r="CG114" i="15"/>
  <c r="CH114" i="15" s="1"/>
  <c r="CF114" i="15"/>
  <c r="CD114" i="15"/>
  <c r="CC114" i="15"/>
  <c r="CB114" i="15"/>
  <c r="CA114" i="15"/>
  <c r="CO113" i="15"/>
  <c r="CN113" i="15"/>
  <c r="CM113" i="15"/>
  <c r="CL113" i="15"/>
  <c r="CJ113" i="15"/>
  <c r="CI113" i="15"/>
  <c r="CG113" i="15"/>
  <c r="CH113" i="15" s="1"/>
  <c r="CF113" i="15"/>
  <c r="CD113" i="15"/>
  <c r="CC113" i="15"/>
  <c r="CB113" i="15"/>
  <c r="CA113" i="15"/>
  <c r="CM112" i="15"/>
  <c r="CO112" i="15" s="1"/>
  <c r="CL112" i="15"/>
  <c r="CN112" i="15" s="1"/>
  <c r="CI112" i="15"/>
  <c r="CJ112" i="15" s="1"/>
  <c r="CH112" i="15"/>
  <c r="CG112" i="15"/>
  <c r="CF112" i="15"/>
  <c r="CD112" i="15"/>
  <c r="CC112" i="15"/>
  <c r="CB112" i="15"/>
  <c r="CA112" i="15"/>
  <c r="CO111" i="15"/>
  <c r="CN111" i="15"/>
  <c r="CM111" i="15"/>
  <c r="CL111" i="15"/>
  <c r="CI111" i="15"/>
  <c r="CJ111" i="15" s="1"/>
  <c r="CH111" i="15"/>
  <c r="CG111" i="15"/>
  <c r="CF111" i="15"/>
  <c r="CD111" i="15"/>
  <c r="CC111" i="15"/>
  <c r="CB111" i="15"/>
  <c r="CA111" i="15"/>
  <c r="CO110" i="15"/>
  <c r="CN110" i="15"/>
  <c r="CM110" i="15"/>
  <c r="CL110" i="15"/>
  <c r="CJ110" i="15"/>
  <c r="CI110" i="15"/>
  <c r="CG110" i="15"/>
  <c r="CH110" i="15" s="1"/>
  <c r="CF110" i="15"/>
  <c r="CD110" i="15"/>
  <c r="CC110" i="15"/>
  <c r="CB110" i="15"/>
  <c r="CA110" i="15"/>
  <c r="CM109" i="15"/>
  <c r="CO109" i="15" s="1"/>
  <c r="CL109" i="15"/>
  <c r="CN109" i="15" s="1"/>
  <c r="CJ109" i="15"/>
  <c r="CI109" i="15"/>
  <c r="CH109" i="15"/>
  <c r="CG109" i="15"/>
  <c r="CF109" i="15"/>
  <c r="CD109" i="15"/>
  <c r="CC109" i="15"/>
  <c r="CB109" i="15"/>
  <c r="CA109" i="15"/>
  <c r="CO108" i="15"/>
  <c r="CN108" i="15"/>
  <c r="CM108" i="15"/>
  <c r="CL108" i="15"/>
  <c r="CI108" i="15"/>
  <c r="CJ108" i="15" s="1"/>
  <c r="CG108" i="15"/>
  <c r="CH108" i="15" s="1"/>
  <c r="CF108" i="15"/>
  <c r="CD108" i="15"/>
  <c r="CC108" i="15"/>
  <c r="CB108" i="15"/>
  <c r="CA108" i="15"/>
  <c r="CN107" i="15"/>
  <c r="CM107" i="15"/>
  <c r="CO107" i="15" s="1"/>
  <c r="CL107" i="15"/>
  <c r="CJ107" i="15"/>
  <c r="CI107" i="15"/>
  <c r="CH107" i="15"/>
  <c r="CG107" i="15"/>
  <c r="CF107" i="15"/>
  <c r="CD107" i="15"/>
  <c r="CC107" i="15"/>
  <c r="CB107" i="15"/>
  <c r="CA107" i="15"/>
  <c r="CO106" i="15"/>
  <c r="CN106" i="15"/>
  <c r="CM106" i="15"/>
  <c r="CL106" i="15"/>
  <c r="CI106" i="15"/>
  <c r="CJ106" i="15" s="1"/>
  <c r="CG106" i="15"/>
  <c r="CH106" i="15" s="1"/>
  <c r="CF106" i="15"/>
  <c r="CD106" i="15"/>
  <c r="CC106" i="15"/>
  <c r="CB106" i="15"/>
  <c r="CA106" i="15"/>
  <c r="CO105" i="15"/>
  <c r="CN105" i="15"/>
  <c r="CM105" i="15"/>
  <c r="CL105" i="15"/>
  <c r="CJ105" i="15"/>
  <c r="CI105" i="15"/>
  <c r="CG105" i="15"/>
  <c r="CH105" i="15" s="1"/>
  <c r="CF105" i="15"/>
  <c r="CD105" i="15"/>
  <c r="CC105" i="15"/>
  <c r="CB105" i="15"/>
  <c r="CA105" i="15"/>
  <c r="CM104" i="15"/>
  <c r="CO104" i="15" s="1"/>
  <c r="CL104" i="15"/>
  <c r="CN104" i="15" s="1"/>
  <c r="CI104" i="15"/>
  <c r="CJ104" i="15" s="1"/>
  <c r="CH104" i="15"/>
  <c r="CG104" i="15"/>
  <c r="CF104" i="15"/>
  <c r="CD104" i="15"/>
  <c r="CC104" i="15"/>
  <c r="CB104" i="15"/>
  <c r="CA104" i="15"/>
  <c r="CO103" i="15"/>
  <c r="CN103" i="15"/>
  <c r="CM103" i="15"/>
  <c r="CL103" i="15"/>
  <c r="CI103" i="15"/>
  <c r="CJ103" i="15" s="1"/>
  <c r="CH103" i="15"/>
  <c r="CG103" i="15"/>
  <c r="CF103" i="15"/>
  <c r="CD103" i="15"/>
  <c r="CC103" i="15"/>
  <c r="CB103" i="15"/>
  <c r="CA103" i="15"/>
  <c r="CO102" i="15"/>
  <c r="CN102" i="15"/>
  <c r="CM102" i="15"/>
  <c r="CL102" i="15"/>
  <c r="CJ102" i="15"/>
  <c r="CI102" i="15"/>
  <c r="CG102" i="15"/>
  <c r="CH102" i="15" s="1"/>
  <c r="CF102" i="15"/>
  <c r="CD102" i="15"/>
  <c r="CC102" i="15"/>
  <c r="CB102" i="15"/>
  <c r="CA102" i="15"/>
  <c r="CM101" i="15"/>
  <c r="CO101" i="15" s="1"/>
  <c r="CL101" i="15"/>
  <c r="CN101" i="15" s="1"/>
  <c r="CJ101" i="15"/>
  <c r="CI101" i="15"/>
  <c r="CH101" i="15"/>
  <c r="CG101" i="15"/>
  <c r="CF101" i="15"/>
  <c r="CD101" i="15"/>
  <c r="CC101" i="15"/>
  <c r="CB101" i="15"/>
  <c r="CA101" i="15"/>
  <c r="CO100" i="15"/>
  <c r="CN100" i="15"/>
  <c r="CM100" i="15"/>
  <c r="CL100" i="15"/>
  <c r="CI100" i="15"/>
  <c r="CJ100" i="15" s="1"/>
  <c r="CG100" i="15"/>
  <c r="CH100" i="15" s="1"/>
  <c r="CF100" i="15"/>
  <c r="CD100" i="15"/>
  <c r="CC100" i="15"/>
  <c r="CB100" i="15"/>
  <c r="CA100" i="15"/>
  <c r="CN99" i="15"/>
  <c r="CM99" i="15"/>
  <c r="CO99" i="15" s="1"/>
  <c r="CL99" i="15"/>
  <c r="CJ99" i="15"/>
  <c r="CI99" i="15"/>
  <c r="CH99" i="15"/>
  <c r="CG99" i="15"/>
  <c r="CF99" i="15"/>
  <c r="CD99" i="15"/>
  <c r="CC99" i="15"/>
  <c r="CB99" i="15"/>
  <c r="CA99" i="15"/>
  <c r="CO98" i="15"/>
  <c r="CN98" i="15"/>
  <c r="CM98" i="15"/>
  <c r="CL98" i="15"/>
  <c r="CI98" i="15"/>
  <c r="CJ98" i="15" s="1"/>
  <c r="CG98" i="15"/>
  <c r="CH98" i="15" s="1"/>
  <c r="CF98" i="15"/>
  <c r="CD98" i="15"/>
  <c r="CC98" i="15"/>
  <c r="CB98" i="15"/>
  <c r="CA98" i="15"/>
  <c r="CO97" i="15"/>
  <c r="CN97" i="15"/>
  <c r="CM97" i="15"/>
  <c r="CL97" i="15"/>
  <c r="CJ97" i="15"/>
  <c r="CI97" i="15"/>
  <c r="CG97" i="15"/>
  <c r="CH97" i="15" s="1"/>
  <c r="CF97" i="15"/>
  <c r="CD97" i="15"/>
  <c r="CC97" i="15"/>
  <c r="CB97" i="15"/>
  <c r="CA97" i="15"/>
  <c r="CM96" i="15"/>
  <c r="CO96" i="15" s="1"/>
  <c r="CL96" i="15"/>
  <c r="CN96" i="15" s="1"/>
  <c r="CI96" i="15"/>
  <c r="CJ96" i="15" s="1"/>
  <c r="CH96" i="15"/>
  <c r="CG96" i="15"/>
  <c r="CF96" i="15"/>
  <c r="CD96" i="15"/>
  <c r="CC96" i="15"/>
  <c r="CB96" i="15"/>
  <c r="CA96" i="15"/>
  <c r="CO95" i="15"/>
  <c r="CN95" i="15"/>
  <c r="CM95" i="15"/>
  <c r="CL95" i="15"/>
  <c r="CI95" i="15"/>
  <c r="CJ95" i="15" s="1"/>
  <c r="CH95" i="15"/>
  <c r="CG95" i="15"/>
  <c r="CF95" i="15"/>
  <c r="CD95" i="15"/>
  <c r="CC95" i="15"/>
  <c r="CB95" i="15"/>
  <c r="CA95" i="15"/>
  <c r="CO94" i="15"/>
  <c r="CN94" i="15"/>
  <c r="CM94" i="15"/>
  <c r="CL94" i="15"/>
  <c r="CJ94" i="15"/>
  <c r="CI94" i="15"/>
  <c r="CG94" i="15"/>
  <c r="CH94" i="15" s="1"/>
  <c r="CF94" i="15"/>
  <c r="CD94" i="15"/>
  <c r="CC94" i="15"/>
  <c r="CB94" i="15"/>
  <c r="CA94" i="15"/>
  <c r="CO93" i="15"/>
  <c r="CM93" i="15"/>
  <c r="CL93" i="15"/>
  <c r="CN93" i="15" s="1"/>
  <c r="CJ93" i="15"/>
  <c r="CI93" i="15"/>
  <c r="CH93" i="15"/>
  <c r="CG93" i="15"/>
  <c r="CF93" i="15"/>
  <c r="CD93" i="15"/>
  <c r="CC93" i="15"/>
  <c r="CB93" i="15"/>
  <c r="CA93" i="15"/>
  <c r="CO92" i="15"/>
  <c r="CN92" i="15"/>
  <c r="CM92" i="15"/>
  <c r="CL92" i="15"/>
  <c r="CI92" i="15"/>
  <c r="CJ92" i="15" s="1"/>
  <c r="CG92" i="15"/>
  <c r="CH92" i="15" s="1"/>
  <c r="CF92" i="15"/>
  <c r="CD92" i="15"/>
  <c r="CC92" i="15"/>
  <c r="CB92" i="15"/>
  <c r="CA92" i="15"/>
  <c r="CN91" i="15"/>
  <c r="CM91" i="15"/>
  <c r="CO91" i="15" s="1"/>
  <c r="CL91" i="15"/>
  <c r="CJ91" i="15"/>
  <c r="CI91" i="15"/>
  <c r="CH91" i="15"/>
  <c r="CG91" i="15"/>
  <c r="CF91" i="15"/>
  <c r="CD91" i="15"/>
  <c r="CC91" i="15"/>
  <c r="CB91" i="15"/>
  <c r="CA91" i="15"/>
  <c r="CO90" i="15"/>
  <c r="CN90" i="15"/>
  <c r="CM90" i="15"/>
  <c r="CL90" i="15"/>
  <c r="CI90" i="15"/>
  <c r="CJ90" i="15" s="1"/>
  <c r="CG90" i="15"/>
  <c r="CH90" i="15" s="1"/>
  <c r="CF90" i="15"/>
  <c r="CD90" i="15"/>
  <c r="CC90" i="15"/>
  <c r="CB90" i="15"/>
  <c r="CA90" i="15"/>
  <c r="CO89" i="15"/>
  <c r="CN89" i="15"/>
  <c r="CM89" i="15"/>
  <c r="CL89" i="15"/>
  <c r="CJ89" i="15"/>
  <c r="CI89" i="15"/>
  <c r="CG89" i="15"/>
  <c r="CH89" i="15" s="1"/>
  <c r="CF89" i="15"/>
  <c r="CD89" i="15"/>
  <c r="CC89" i="15"/>
  <c r="CB89" i="15"/>
  <c r="CA89" i="15"/>
  <c r="CM88" i="15"/>
  <c r="CO88" i="15" s="1"/>
  <c r="CL88" i="15"/>
  <c r="CN88" i="15" s="1"/>
  <c r="CI88" i="15"/>
  <c r="CJ88" i="15" s="1"/>
  <c r="CH88" i="15"/>
  <c r="CG88" i="15"/>
  <c r="CF88" i="15"/>
  <c r="CD88" i="15"/>
  <c r="CC88" i="15"/>
  <c r="CB88" i="15"/>
  <c r="CA88" i="15"/>
  <c r="CO87" i="15"/>
  <c r="CN87" i="15"/>
  <c r="CM87" i="15"/>
  <c r="CL87" i="15"/>
  <c r="CI87" i="15"/>
  <c r="CJ87" i="15" s="1"/>
  <c r="CH87" i="15"/>
  <c r="CG87" i="15"/>
  <c r="CF87" i="15"/>
  <c r="CD87" i="15"/>
  <c r="CC87" i="15"/>
  <c r="CB87" i="15"/>
  <c r="CA87" i="15"/>
  <c r="CO86" i="15"/>
  <c r="CN86" i="15"/>
  <c r="CM86" i="15"/>
  <c r="CL86" i="15"/>
  <c r="CJ86" i="15"/>
  <c r="CI86" i="15"/>
  <c r="CG86" i="15"/>
  <c r="CH86" i="15" s="1"/>
  <c r="CF86" i="15"/>
  <c r="CD86" i="15"/>
  <c r="CC86" i="15"/>
  <c r="CB86" i="15"/>
  <c r="CA86" i="15"/>
  <c r="CO85" i="15"/>
  <c r="CM85" i="15"/>
  <c r="CL85" i="15"/>
  <c r="CN85" i="15" s="1"/>
  <c r="CJ85" i="15"/>
  <c r="CI85" i="15"/>
  <c r="CH85" i="15"/>
  <c r="CG85" i="15"/>
  <c r="CF85" i="15"/>
  <c r="CD85" i="15"/>
  <c r="CC85" i="15"/>
  <c r="CB85" i="15"/>
  <c r="CA85" i="15"/>
  <c r="CO84" i="15"/>
  <c r="CN84" i="15"/>
  <c r="CM84" i="15"/>
  <c r="CL84" i="15"/>
  <c r="CI84" i="15"/>
  <c r="CJ84" i="15" s="1"/>
  <c r="CG84" i="15"/>
  <c r="CH84" i="15" s="1"/>
  <c r="CF84" i="15"/>
  <c r="CD84" i="15"/>
  <c r="CC84" i="15"/>
  <c r="CB84" i="15"/>
  <c r="CA84" i="15"/>
  <c r="CN83" i="15"/>
  <c r="CM83" i="15"/>
  <c r="CO83" i="15" s="1"/>
  <c r="CL83" i="15"/>
  <c r="CJ83" i="15"/>
  <c r="CI83" i="15"/>
  <c r="CH83" i="15"/>
  <c r="CG83" i="15"/>
  <c r="CF83" i="15"/>
  <c r="CD83" i="15"/>
  <c r="CC83" i="15"/>
  <c r="CB83" i="15"/>
  <c r="CA83" i="15"/>
  <c r="CO82" i="15"/>
  <c r="CN82" i="15"/>
  <c r="CM82" i="15"/>
  <c r="CL82" i="15"/>
  <c r="CI82" i="15"/>
  <c r="CJ82" i="15" s="1"/>
  <c r="CG82" i="15"/>
  <c r="CH82" i="15" s="1"/>
  <c r="CF82" i="15"/>
  <c r="CD82" i="15"/>
  <c r="CC82" i="15"/>
  <c r="CB82" i="15"/>
  <c r="CA82" i="15"/>
  <c r="CO81" i="15"/>
  <c r="CN81" i="15"/>
  <c r="CM81" i="15"/>
  <c r="CL81" i="15"/>
  <c r="CJ81" i="15"/>
  <c r="CI81" i="15"/>
  <c r="CG81" i="15"/>
  <c r="CH81" i="15" s="1"/>
  <c r="CF81" i="15"/>
  <c r="CD81" i="15"/>
  <c r="CC81" i="15"/>
  <c r="CB81" i="15"/>
  <c r="CA81" i="15"/>
  <c r="CM80" i="15"/>
  <c r="CO80" i="15" s="1"/>
  <c r="CL80" i="15"/>
  <c r="CN80" i="15" s="1"/>
  <c r="CI80" i="15"/>
  <c r="CJ80" i="15" s="1"/>
  <c r="CH80" i="15"/>
  <c r="CG80" i="15"/>
  <c r="CF80" i="15"/>
  <c r="CD80" i="15"/>
  <c r="CC80" i="15"/>
  <c r="CB80" i="15"/>
  <c r="CA80" i="15"/>
  <c r="CO79" i="15"/>
  <c r="CN79" i="15"/>
  <c r="CM79" i="15"/>
  <c r="CL79" i="15"/>
  <c r="CI79" i="15"/>
  <c r="CJ79" i="15" s="1"/>
  <c r="CH79" i="15"/>
  <c r="CG79" i="15"/>
  <c r="CF79" i="15"/>
  <c r="CD79" i="15"/>
  <c r="CC79" i="15"/>
  <c r="CB79" i="15"/>
  <c r="CA79" i="15"/>
  <c r="CO78" i="15"/>
  <c r="CN78" i="15"/>
  <c r="CM78" i="15"/>
  <c r="CL78" i="15"/>
  <c r="CJ78" i="15"/>
  <c r="CI78" i="15"/>
  <c r="CG78" i="15"/>
  <c r="CH78" i="15" s="1"/>
  <c r="CF78" i="15"/>
  <c r="CD78" i="15"/>
  <c r="CC78" i="15"/>
  <c r="CB78" i="15"/>
  <c r="CA78" i="15"/>
  <c r="CO77" i="15"/>
  <c r="CM77" i="15"/>
  <c r="CL77" i="15"/>
  <c r="CN77" i="15" s="1"/>
  <c r="CJ77" i="15"/>
  <c r="CI77" i="15"/>
  <c r="CH77" i="15"/>
  <c r="CG77" i="15"/>
  <c r="CF77" i="15"/>
  <c r="CD77" i="15"/>
  <c r="CC77" i="15"/>
  <c r="CB77" i="15"/>
  <c r="CA77" i="15"/>
  <c r="CO76" i="15"/>
  <c r="CN76" i="15"/>
  <c r="CM76" i="15"/>
  <c r="CL76" i="15"/>
  <c r="CI76" i="15"/>
  <c r="CJ76" i="15" s="1"/>
  <c r="CG76" i="15"/>
  <c r="CH76" i="15" s="1"/>
  <c r="CF76" i="15"/>
  <c r="CD76" i="15"/>
  <c r="CC76" i="15"/>
  <c r="CB76" i="15"/>
  <c r="CA76" i="15"/>
  <c r="CN75" i="15"/>
  <c r="CM75" i="15"/>
  <c r="CO75" i="15" s="1"/>
  <c r="CL75" i="15"/>
  <c r="CJ75" i="15"/>
  <c r="CI75" i="15"/>
  <c r="CH75" i="15"/>
  <c r="CG75" i="15"/>
  <c r="CF75" i="15"/>
  <c r="CD75" i="15"/>
  <c r="CC75" i="15"/>
  <c r="CB75" i="15"/>
  <c r="CA75" i="15"/>
  <c r="CO74" i="15"/>
  <c r="CN74" i="15"/>
  <c r="CM74" i="15"/>
  <c r="CL74" i="15"/>
  <c r="CI74" i="15"/>
  <c r="CJ74" i="15" s="1"/>
  <c r="CG74" i="15"/>
  <c r="CH74" i="15" s="1"/>
  <c r="CF74" i="15"/>
  <c r="CD74" i="15"/>
  <c r="CC74" i="15"/>
  <c r="CB74" i="15"/>
  <c r="CA74" i="15"/>
  <c r="CO73" i="15"/>
  <c r="CN73" i="15"/>
  <c r="CM73" i="15"/>
  <c r="CL73" i="15"/>
  <c r="CJ73" i="15"/>
  <c r="CI73" i="15"/>
  <c r="CG73" i="15"/>
  <c r="CH73" i="15" s="1"/>
  <c r="CF73" i="15"/>
  <c r="CD73" i="15"/>
  <c r="CC73" i="15"/>
  <c r="CB73" i="15"/>
  <c r="CA73" i="15"/>
  <c r="CM72" i="15"/>
  <c r="CO72" i="15" s="1"/>
  <c r="CL72" i="15"/>
  <c r="CN72" i="15" s="1"/>
  <c r="CI72" i="15"/>
  <c r="CJ72" i="15" s="1"/>
  <c r="CH72" i="15"/>
  <c r="CG72" i="15"/>
  <c r="CF72" i="15"/>
  <c r="CD72" i="15"/>
  <c r="CC72" i="15"/>
  <c r="CB72" i="15"/>
  <c r="CA72" i="15"/>
  <c r="CO71" i="15"/>
  <c r="CN71" i="15"/>
  <c r="CM71" i="15"/>
  <c r="CL71" i="15"/>
  <c r="CI71" i="15"/>
  <c r="CJ71" i="15" s="1"/>
  <c r="CH71" i="15"/>
  <c r="CG71" i="15"/>
  <c r="CF71" i="15"/>
  <c r="CD71" i="15"/>
  <c r="CC71" i="15"/>
  <c r="CB71" i="15"/>
  <c r="CA71" i="15"/>
  <c r="CO70" i="15"/>
  <c r="CN70" i="15"/>
  <c r="CM70" i="15"/>
  <c r="CL70" i="15"/>
  <c r="CJ70" i="15"/>
  <c r="CI70" i="15"/>
  <c r="CG70" i="15"/>
  <c r="CH70" i="15" s="1"/>
  <c r="CF70" i="15"/>
  <c r="CD70" i="15"/>
  <c r="CC70" i="15"/>
  <c r="CB70" i="15"/>
  <c r="CA70" i="15"/>
  <c r="CO69" i="15"/>
  <c r="CM69" i="15"/>
  <c r="CL69" i="15"/>
  <c r="CN69" i="15" s="1"/>
  <c r="CJ69" i="15"/>
  <c r="CI69" i="15"/>
  <c r="CH69" i="15"/>
  <c r="CG69" i="15"/>
  <c r="CF69" i="15"/>
  <c r="CD69" i="15"/>
  <c r="CC69" i="15"/>
  <c r="CB69" i="15"/>
  <c r="CA69" i="15"/>
  <c r="CO68" i="15"/>
  <c r="CN68" i="15"/>
  <c r="CM68" i="15"/>
  <c r="CL68" i="15"/>
  <c r="CI68" i="15"/>
  <c r="CJ68" i="15" s="1"/>
  <c r="CG68" i="15"/>
  <c r="CH68" i="15" s="1"/>
  <c r="CF68" i="15"/>
  <c r="CD68" i="15"/>
  <c r="CC68" i="15"/>
  <c r="CB68" i="15"/>
  <c r="CA68" i="15"/>
  <c r="CN67" i="15"/>
  <c r="CM67" i="15"/>
  <c r="CO67" i="15" s="1"/>
  <c r="CL67" i="15"/>
  <c r="CJ67" i="15"/>
  <c r="CI67" i="15"/>
  <c r="CH67" i="15"/>
  <c r="CG67" i="15"/>
  <c r="CF67" i="15"/>
  <c r="CD67" i="15"/>
  <c r="CC67" i="15"/>
  <c r="CB67" i="15"/>
  <c r="CA67" i="15"/>
  <c r="CO66" i="15"/>
  <c r="CN66" i="15"/>
  <c r="CM66" i="15"/>
  <c r="CL66" i="15"/>
  <c r="CI66" i="15"/>
  <c r="CJ66" i="15" s="1"/>
  <c r="CG66" i="15"/>
  <c r="CH66" i="15" s="1"/>
  <c r="CF66" i="15"/>
  <c r="CD66" i="15"/>
  <c r="CC66" i="15"/>
  <c r="CB66" i="15"/>
  <c r="CA66" i="15"/>
  <c r="CO65" i="15"/>
  <c r="CN65" i="15"/>
  <c r="CM65" i="15"/>
  <c r="CL65" i="15"/>
  <c r="CJ65" i="15"/>
  <c r="CI65" i="15"/>
  <c r="CG65" i="15"/>
  <c r="CH65" i="15" s="1"/>
  <c r="CF65" i="15"/>
  <c r="CD65" i="15"/>
  <c r="CC65" i="15"/>
  <c r="CB65" i="15"/>
  <c r="CA65" i="15"/>
  <c r="CM64" i="15"/>
  <c r="CO64" i="15" s="1"/>
  <c r="CL64" i="15"/>
  <c r="CN64" i="15" s="1"/>
  <c r="CI64" i="15"/>
  <c r="CJ64" i="15" s="1"/>
  <c r="CH64" i="15"/>
  <c r="CG64" i="15"/>
  <c r="CF64" i="15"/>
  <c r="CD64" i="15"/>
  <c r="CC64" i="15"/>
  <c r="CB64" i="15"/>
  <c r="CA64" i="15"/>
  <c r="CO63" i="15"/>
  <c r="CN63" i="15"/>
  <c r="CM63" i="15"/>
  <c r="CL63" i="15"/>
  <c r="CI63" i="15"/>
  <c r="CJ63" i="15" s="1"/>
  <c r="CH63" i="15"/>
  <c r="CG63" i="15"/>
  <c r="CF63" i="15"/>
  <c r="CD63" i="15"/>
  <c r="CC63" i="15"/>
  <c r="CB63" i="15"/>
  <c r="CA63" i="15"/>
  <c r="CO62" i="15"/>
  <c r="CN62" i="15"/>
  <c r="CM62" i="15"/>
  <c r="CL62" i="15"/>
  <c r="CJ62" i="15"/>
  <c r="CI62" i="15"/>
  <c r="CG62" i="15"/>
  <c r="CH62" i="15" s="1"/>
  <c r="CF62" i="15"/>
  <c r="CD62" i="15"/>
  <c r="CC62" i="15"/>
  <c r="CB62" i="15"/>
  <c r="CA62" i="15"/>
  <c r="CO61" i="15"/>
  <c r="CM61" i="15"/>
  <c r="CL61" i="15"/>
  <c r="CN61" i="15" s="1"/>
  <c r="CJ61" i="15"/>
  <c r="CI61" i="15"/>
  <c r="CH61" i="15"/>
  <c r="CG61" i="15"/>
  <c r="CF61" i="15"/>
  <c r="CD61" i="15"/>
  <c r="CC61" i="15"/>
  <c r="CB61" i="15"/>
  <c r="CA61" i="15"/>
  <c r="CO60" i="15"/>
  <c r="CN60" i="15"/>
  <c r="CM60" i="15"/>
  <c r="CL60" i="15"/>
  <c r="CI60" i="15"/>
  <c r="CJ60" i="15" s="1"/>
  <c r="CG60" i="15"/>
  <c r="CH60" i="15" s="1"/>
  <c r="CF60" i="15"/>
  <c r="CD60" i="15"/>
  <c r="CC60" i="15"/>
  <c r="CB60" i="15"/>
  <c r="CA60" i="15"/>
  <c r="CN59" i="15"/>
  <c r="CM59" i="15"/>
  <c r="CO59" i="15" s="1"/>
  <c r="CL59" i="15"/>
  <c r="CJ59" i="15"/>
  <c r="CI59" i="15"/>
  <c r="CH59" i="15"/>
  <c r="CG59" i="15"/>
  <c r="CF59" i="15"/>
  <c r="CD59" i="15"/>
  <c r="CC59" i="15"/>
  <c r="CB59" i="15"/>
  <c r="CA59" i="15"/>
  <c r="CO58" i="15"/>
  <c r="CN58" i="15"/>
  <c r="CM58" i="15"/>
  <c r="CL58" i="15"/>
  <c r="CI58" i="15"/>
  <c r="CJ58" i="15" s="1"/>
  <c r="CG58" i="15"/>
  <c r="CH58" i="15" s="1"/>
  <c r="CF58" i="15"/>
  <c r="CD58" i="15"/>
  <c r="CC58" i="15"/>
  <c r="CB58" i="15"/>
  <c r="CA58" i="15"/>
  <c r="CO57" i="15"/>
  <c r="CN57" i="15"/>
  <c r="CM57" i="15"/>
  <c r="CL57" i="15"/>
  <c r="CJ57" i="15"/>
  <c r="CI57" i="15"/>
  <c r="CG57" i="15"/>
  <c r="CH57" i="15" s="1"/>
  <c r="CF57" i="15"/>
  <c r="CD57" i="15"/>
  <c r="CC57" i="15"/>
  <c r="CB57" i="15"/>
  <c r="CA57" i="15"/>
  <c r="CM56" i="15"/>
  <c r="CO56" i="15" s="1"/>
  <c r="CL56" i="15"/>
  <c r="CN56" i="15" s="1"/>
  <c r="CI56" i="15"/>
  <c r="CJ56" i="15" s="1"/>
  <c r="CH56" i="15"/>
  <c r="CG56" i="15"/>
  <c r="CF56" i="15"/>
  <c r="CD56" i="15"/>
  <c r="CC56" i="15"/>
  <c r="CB56" i="15"/>
  <c r="CA56" i="15"/>
  <c r="CO55" i="15"/>
  <c r="CN55" i="15"/>
  <c r="CM55" i="15"/>
  <c r="CL55" i="15"/>
  <c r="CI55" i="15"/>
  <c r="CJ55" i="15" s="1"/>
  <c r="CH55" i="15"/>
  <c r="CG55" i="15"/>
  <c r="CF55" i="15"/>
  <c r="CD55" i="15"/>
  <c r="CC55" i="15"/>
  <c r="CB55" i="15"/>
  <c r="CA55" i="15"/>
  <c r="CO54" i="15"/>
  <c r="CN54" i="15"/>
  <c r="CM54" i="15"/>
  <c r="CL54" i="15"/>
  <c r="CJ54" i="15"/>
  <c r="CI54" i="15"/>
  <c r="CG54" i="15"/>
  <c r="CH54" i="15" s="1"/>
  <c r="CF54" i="15"/>
  <c r="CD54" i="15"/>
  <c r="CC54" i="15"/>
  <c r="CB54" i="15"/>
  <c r="CA54" i="15"/>
  <c r="CO53" i="15"/>
  <c r="CM53" i="15"/>
  <c r="CL53" i="15"/>
  <c r="CN53" i="15" s="1"/>
  <c r="CJ53" i="15"/>
  <c r="CI53" i="15"/>
  <c r="CH53" i="15"/>
  <c r="CG53" i="15"/>
  <c r="CF53" i="15"/>
  <c r="CD53" i="15"/>
  <c r="CC53" i="15"/>
  <c r="CB53" i="15"/>
  <c r="CA53" i="15"/>
  <c r="CO52" i="15"/>
  <c r="CN52" i="15"/>
  <c r="CM52" i="15"/>
  <c r="CL52" i="15"/>
  <c r="CI52" i="15"/>
  <c r="CJ52" i="15" s="1"/>
  <c r="CG52" i="15"/>
  <c r="CH52" i="15" s="1"/>
  <c r="CF52" i="15"/>
  <c r="CD52" i="15"/>
  <c r="CC52" i="15"/>
  <c r="CB52" i="15"/>
  <c r="CA52" i="15"/>
  <c r="CN51" i="15"/>
  <c r="CM51" i="15"/>
  <c r="CO51" i="15" s="1"/>
  <c r="CL51" i="15"/>
  <c r="CJ51" i="15"/>
  <c r="CI51" i="15"/>
  <c r="CH51" i="15"/>
  <c r="CG51" i="15"/>
  <c r="CF51" i="15"/>
  <c r="CD51" i="15"/>
  <c r="CC51" i="15"/>
  <c r="CB51" i="15"/>
  <c r="CA51" i="15"/>
  <c r="CO50" i="15"/>
  <c r="CN50" i="15"/>
  <c r="CM50" i="15"/>
  <c r="CL50" i="15"/>
  <c r="CI50" i="15"/>
  <c r="CJ50" i="15" s="1"/>
  <c r="CG50" i="15"/>
  <c r="CH50" i="15" s="1"/>
  <c r="CF50" i="15"/>
  <c r="CD50" i="15"/>
  <c r="CC50" i="15"/>
  <c r="CB50" i="15"/>
  <c r="CA50" i="15"/>
  <c r="CO49" i="15"/>
  <c r="CN49" i="15"/>
  <c r="CM49" i="15"/>
  <c r="CL49" i="15"/>
  <c r="CJ49" i="15"/>
  <c r="CI49" i="15"/>
  <c r="CG49" i="15"/>
  <c r="CH49" i="15" s="1"/>
  <c r="CF49" i="15"/>
  <c r="CD49" i="15"/>
  <c r="CC49" i="15"/>
  <c r="CB49" i="15"/>
  <c r="CA49" i="15"/>
  <c r="CM48" i="15"/>
  <c r="CO48" i="15" s="1"/>
  <c r="CL48" i="15"/>
  <c r="CN48" i="15" s="1"/>
  <c r="CI48" i="15"/>
  <c r="CJ48" i="15" s="1"/>
  <c r="CH48" i="15"/>
  <c r="CG48" i="15"/>
  <c r="CF48" i="15"/>
  <c r="CD48" i="15"/>
  <c r="CC48" i="15"/>
  <c r="CB48" i="15"/>
  <c r="CA48" i="15"/>
  <c r="CO47" i="15"/>
  <c r="CN47" i="15"/>
  <c r="CM47" i="15"/>
  <c r="CL47" i="15"/>
  <c r="CI47" i="15"/>
  <c r="CJ47" i="15" s="1"/>
  <c r="CH47" i="15"/>
  <c r="CG47" i="15"/>
  <c r="CF47" i="15"/>
  <c r="CD47" i="15"/>
  <c r="CC47" i="15"/>
  <c r="CB47" i="15"/>
  <c r="CA47" i="15"/>
  <c r="CO46" i="15"/>
  <c r="CN46" i="15"/>
  <c r="CM46" i="15"/>
  <c r="CL46" i="15"/>
  <c r="CJ46" i="15"/>
  <c r="CI46" i="15"/>
  <c r="CG46" i="15"/>
  <c r="CH46" i="15" s="1"/>
  <c r="CF46" i="15"/>
  <c r="CD46" i="15"/>
  <c r="CC46" i="15"/>
  <c r="CB46" i="15"/>
  <c r="CA46" i="15"/>
  <c r="CO45" i="15"/>
  <c r="CM45" i="15"/>
  <c r="CL45" i="15"/>
  <c r="CN45" i="15" s="1"/>
  <c r="CJ45" i="15"/>
  <c r="CI45" i="15"/>
  <c r="CH45" i="15"/>
  <c r="CG45" i="15"/>
  <c r="CF45" i="15"/>
  <c r="CD45" i="15"/>
  <c r="CC45" i="15"/>
  <c r="CB45" i="15"/>
  <c r="CA45" i="15"/>
  <c r="CO44" i="15"/>
  <c r="CN44" i="15"/>
  <c r="CM44" i="15"/>
  <c r="CL44" i="15"/>
  <c r="CI44" i="15"/>
  <c r="CJ44" i="15" s="1"/>
  <c r="CG44" i="15"/>
  <c r="CH44" i="15" s="1"/>
  <c r="CF44" i="15"/>
  <c r="CD44" i="15"/>
  <c r="CC44" i="15"/>
  <c r="CB44" i="15"/>
  <c r="CA44" i="15"/>
  <c r="CN43" i="15"/>
  <c r="CM43" i="15"/>
  <c r="CO43" i="15" s="1"/>
  <c r="CL43" i="15"/>
  <c r="CJ43" i="15"/>
  <c r="CI43" i="15"/>
  <c r="CH43" i="15"/>
  <c r="CG43" i="15"/>
  <c r="CF43" i="15"/>
  <c r="CD43" i="15"/>
  <c r="CC43" i="15"/>
  <c r="CB43" i="15"/>
  <c r="CA43" i="15"/>
  <c r="CO42" i="15"/>
  <c r="CN42" i="15"/>
  <c r="CM42" i="15"/>
  <c r="CL42" i="15"/>
  <c r="CI42" i="15"/>
  <c r="CJ42" i="15" s="1"/>
  <c r="CG42" i="15"/>
  <c r="CH42" i="15" s="1"/>
  <c r="CF42" i="15"/>
  <c r="CD42" i="15"/>
  <c r="CC42" i="15"/>
  <c r="CB42" i="15"/>
  <c r="CA42" i="15"/>
  <c r="CO41" i="15"/>
  <c r="CN41" i="15"/>
  <c r="CM41" i="15"/>
  <c r="CL41" i="15"/>
  <c r="CJ41" i="15"/>
  <c r="CI41" i="15"/>
  <c r="CG41" i="15"/>
  <c r="CH41" i="15" s="1"/>
  <c r="CF41" i="15"/>
  <c r="CD41" i="15"/>
  <c r="CC41" i="15"/>
  <c r="CB41" i="15"/>
  <c r="CA41" i="15"/>
  <c r="CM40" i="15"/>
  <c r="CO40" i="15" s="1"/>
  <c r="CL40" i="15"/>
  <c r="CN40" i="15" s="1"/>
  <c r="CI40" i="15"/>
  <c r="CJ40" i="15" s="1"/>
  <c r="CH40" i="15"/>
  <c r="CG40" i="15"/>
  <c r="CF40" i="15"/>
  <c r="CD40" i="15"/>
  <c r="CC40" i="15"/>
  <c r="CB40" i="15"/>
  <c r="CA40" i="15"/>
  <c r="CO39" i="15"/>
  <c r="CN39" i="15"/>
  <c r="CM39" i="15"/>
  <c r="CL39" i="15"/>
  <c r="CI39" i="15"/>
  <c r="CJ39" i="15" s="1"/>
  <c r="CH39" i="15"/>
  <c r="CG39" i="15"/>
  <c r="CF39" i="15"/>
  <c r="CD39" i="15"/>
  <c r="CC39" i="15"/>
  <c r="CB39" i="15"/>
  <c r="CA39" i="15"/>
  <c r="CO38" i="15"/>
  <c r="CN38" i="15"/>
  <c r="CM38" i="15"/>
  <c r="CL38" i="15"/>
  <c r="CJ38" i="15"/>
  <c r="CI38" i="15"/>
  <c r="CG38" i="15"/>
  <c r="CH38" i="15" s="1"/>
  <c r="CF38" i="15"/>
  <c r="CD38" i="15"/>
  <c r="CC38" i="15"/>
  <c r="CB38" i="15"/>
  <c r="CA38" i="15"/>
  <c r="CO37" i="15"/>
  <c r="CM37" i="15"/>
  <c r="CL37" i="15"/>
  <c r="CN37" i="15" s="1"/>
  <c r="CJ37" i="15"/>
  <c r="CI37" i="15"/>
  <c r="CH37" i="15"/>
  <c r="CG37" i="15"/>
  <c r="CF37" i="15"/>
  <c r="CD37" i="15"/>
  <c r="CC37" i="15"/>
  <c r="CB37" i="15"/>
  <c r="CA37" i="15"/>
  <c r="CO36" i="15"/>
  <c r="CN36" i="15"/>
  <c r="CM36" i="15"/>
  <c r="CL36" i="15"/>
  <c r="CI36" i="15"/>
  <c r="CJ36" i="15" s="1"/>
  <c r="CG36" i="15"/>
  <c r="CH36" i="15" s="1"/>
  <c r="CF36" i="15"/>
  <c r="CD36" i="15"/>
  <c r="CC36" i="15"/>
  <c r="CB36" i="15"/>
  <c r="CA36" i="15"/>
  <c r="CN35" i="15"/>
  <c r="CM35" i="15"/>
  <c r="CO35" i="15" s="1"/>
  <c r="CL35" i="15"/>
  <c r="CJ35" i="15"/>
  <c r="CI35" i="15"/>
  <c r="CH35" i="15"/>
  <c r="CG35" i="15"/>
  <c r="CF35" i="15"/>
  <c r="CD35" i="15"/>
  <c r="CC35" i="15"/>
  <c r="CB35" i="15"/>
  <c r="CA35" i="15"/>
  <c r="CO34" i="15"/>
  <c r="CN34" i="15"/>
  <c r="CM34" i="15"/>
  <c r="CL34" i="15"/>
  <c r="CI34" i="15"/>
  <c r="CJ34" i="15" s="1"/>
  <c r="CG34" i="15"/>
  <c r="CH34" i="15" s="1"/>
  <c r="CF34" i="15"/>
  <c r="CD34" i="15"/>
  <c r="CC34" i="15"/>
  <c r="CB34" i="15"/>
  <c r="CA34" i="15"/>
  <c r="CO33" i="15"/>
  <c r="CN33" i="15"/>
  <c r="CM33" i="15"/>
  <c r="CL33" i="15"/>
  <c r="CJ33" i="15"/>
  <c r="CI33" i="15"/>
  <c r="CG33" i="15"/>
  <c r="CH33" i="15" s="1"/>
  <c r="CH2058" i="15" s="1"/>
  <c r="CF33" i="15"/>
  <c r="CF2058" i="15" s="1"/>
  <c r="CD33" i="15"/>
  <c r="CC33" i="15"/>
  <c r="CB33" i="15"/>
  <c r="CA33" i="15"/>
  <c r="B8" i="15"/>
  <c r="AT45" i="14"/>
  <c r="AS45" i="14"/>
  <c r="AR45" i="14"/>
  <c r="AQ45" i="14"/>
  <c r="AP45" i="14"/>
  <c r="D45" i="14"/>
  <c r="AO45" i="14" s="1"/>
  <c r="AT44" i="14"/>
  <c r="AS44" i="14"/>
  <c r="AR44" i="14"/>
  <c r="AQ44" i="14"/>
  <c r="AP44" i="14"/>
  <c r="D44" i="14"/>
  <c r="AO44" i="14" s="1"/>
  <c r="AT43" i="14"/>
  <c r="AS43" i="14"/>
  <c r="AR43" i="14"/>
  <c r="AQ43" i="14"/>
  <c r="AP43" i="14"/>
  <c r="D43" i="14"/>
  <c r="AO43" i="14" s="1"/>
  <c r="AT42" i="14"/>
  <c r="AS42" i="14"/>
  <c r="AR42" i="14"/>
  <c r="AQ42" i="14"/>
  <c r="AP42" i="14"/>
  <c r="D42" i="14"/>
  <c r="AO42" i="14" s="1"/>
  <c r="AT41" i="14"/>
  <c r="AS41" i="14"/>
  <c r="AR41" i="14"/>
  <c r="AQ41" i="14"/>
  <c r="AP41" i="14"/>
  <c r="D41" i="14"/>
  <c r="AO41" i="14" s="1"/>
  <c r="AT40" i="14"/>
  <c r="AS40" i="14"/>
  <c r="AR40" i="14"/>
  <c r="AQ40" i="14"/>
  <c r="AP40" i="14"/>
  <c r="D40" i="14"/>
  <c r="AO40" i="14" s="1"/>
  <c r="AT39" i="14"/>
  <c r="AS39" i="14"/>
  <c r="AR39" i="14"/>
  <c r="AQ39" i="14"/>
  <c r="AP39" i="14"/>
  <c r="D39" i="14"/>
  <c r="AO39" i="14" s="1"/>
  <c r="AT38" i="14"/>
  <c r="AS38" i="14"/>
  <c r="AR38" i="14"/>
  <c r="AQ38" i="14"/>
  <c r="AP38" i="14"/>
  <c r="D38" i="14"/>
  <c r="AO38" i="14" s="1"/>
  <c r="AT37" i="14"/>
  <c r="AS37" i="14"/>
  <c r="AR37" i="14"/>
  <c r="AQ37" i="14"/>
  <c r="AP37" i="14"/>
  <c r="D37" i="14"/>
  <c r="AO37" i="14" s="1"/>
  <c r="AT36" i="14"/>
  <c r="AS36" i="14"/>
  <c r="AR36" i="14"/>
  <c r="AQ36" i="14"/>
  <c r="AP36" i="14"/>
  <c r="D36" i="14"/>
  <c r="AO36" i="14" s="1"/>
  <c r="AT35" i="14"/>
  <c r="AS35" i="14"/>
  <c r="AR35" i="14"/>
  <c r="AQ35" i="14"/>
  <c r="AP35" i="14"/>
  <c r="D35" i="14"/>
  <c r="AO35" i="14" s="1"/>
  <c r="AT34" i="14"/>
  <c r="AS34" i="14"/>
  <c r="AR34" i="14"/>
  <c r="AQ34" i="14"/>
  <c r="AP34" i="14"/>
  <c r="D34" i="14"/>
  <c r="AO34" i="14" s="1"/>
  <c r="AT33" i="14"/>
  <c r="AS33" i="14"/>
  <c r="AR33" i="14"/>
  <c r="AQ33" i="14"/>
  <c r="AP33" i="14"/>
  <c r="D33" i="14"/>
  <c r="AO33" i="14" s="1"/>
  <c r="AT32" i="14"/>
  <c r="AS32" i="14"/>
  <c r="AR32" i="14"/>
  <c r="AQ32" i="14"/>
  <c r="AP32" i="14"/>
  <c r="D32" i="14"/>
  <c r="AO32" i="14" s="1"/>
  <c r="AT31" i="14"/>
  <c r="AS31" i="14"/>
  <c r="AR31" i="14"/>
  <c r="AQ31" i="14"/>
  <c r="AP31" i="14"/>
  <c r="D31" i="14"/>
  <c r="AO31" i="14" s="1"/>
  <c r="AT30" i="14"/>
  <c r="AS30" i="14"/>
  <c r="AR30" i="14"/>
  <c r="AQ30" i="14"/>
  <c r="AP30" i="14"/>
  <c r="D30" i="14"/>
  <c r="AO30" i="14" s="1"/>
  <c r="AT29" i="14"/>
  <c r="AS29" i="14"/>
  <c r="AR29" i="14"/>
  <c r="AQ29" i="14"/>
  <c r="AP29" i="14"/>
  <c r="D29" i="14"/>
  <c r="AO29" i="14" s="1"/>
  <c r="AT28" i="14"/>
  <c r="AS28" i="14"/>
  <c r="AR28" i="14"/>
  <c r="AQ28" i="14"/>
  <c r="AP28" i="14"/>
  <c r="D28" i="14"/>
  <c r="AO28" i="14" s="1"/>
  <c r="AT27" i="14"/>
  <c r="AS27" i="14"/>
  <c r="AR27" i="14"/>
  <c r="AQ27" i="14"/>
  <c r="AP27" i="14"/>
  <c r="D27" i="14"/>
  <c r="AO27" i="14" s="1"/>
  <c r="AT26" i="14"/>
  <c r="AT46" i="14" s="1"/>
  <c r="B60" i="14" s="1"/>
  <c r="AS26" i="14"/>
  <c r="AS46" i="14" s="1"/>
  <c r="B59" i="14" s="1"/>
  <c r="AR26" i="14"/>
  <c r="AR46" i="14" s="1"/>
  <c r="B58" i="14" s="1"/>
  <c r="AQ26" i="14"/>
  <c r="AP26" i="14"/>
  <c r="D26" i="14"/>
  <c r="AN26" i="14" s="1"/>
  <c r="AN46" i="14" s="1"/>
  <c r="B56" i="14" s="1"/>
  <c r="B8" i="14"/>
  <c r="B417" i="13"/>
  <c r="AH412" i="13"/>
  <c r="AH413" i="13" s="1"/>
  <c r="AG412" i="13"/>
  <c r="B416" i="13" s="1"/>
  <c r="B402" i="13"/>
  <c r="B401" i="13"/>
  <c r="AH398" i="13"/>
  <c r="AH397" i="13"/>
  <c r="AG397" i="13"/>
  <c r="AH383" i="13"/>
  <c r="B387" i="13" s="1"/>
  <c r="AG383" i="13"/>
  <c r="B386" i="13" s="1"/>
  <c r="AH382" i="13"/>
  <c r="AG382" i="13"/>
  <c r="AH381" i="13"/>
  <c r="AG381" i="13"/>
  <c r="AH380" i="13"/>
  <c r="AG380" i="13"/>
  <c r="AG378" i="13"/>
  <c r="AD364" i="13"/>
  <c r="AC364" i="13"/>
  <c r="AB364" i="13"/>
  <c r="AA364" i="13"/>
  <c r="Z364" i="13"/>
  <c r="Y364" i="13"/>
  <c r="X364" i="13"/>
  <c r="W364" i="13"/>
  <c r="V364" i="13"/>
  <c r="U364" i="13"/>
  <c r="T364" i="13"/>
  <c r="S364" i="13"/>
  <c r="R364" i="13"/>
  <c r="Q364" i="13"/>
  <c r="P364" i="13"/>
  <c r="O364" i="13"/>
  <c r="N364" i="13"/>
  <c r="M364" i="13"/>
  <c r="L364" i="13"/>
  <c r="K364" i="13"/>
  <c r="J364" i="13"/>
  <c r="I364" i="13"/>
  <c r="H364" i="13"/>
  <c r="G364" i="13"/>
  <c r="BB363" i="13"/>
  <c r="BA363" i="13"/>
  <c r="AZ363" i="13"/>
  <c r="AY363" i="13"/>
  <c r="AX363" i="13"/>
  <c r="AW363" i="13"/>
  <c r="AV363" i="13"/>
  <c r="AU363" i="13"/>
  <c r="AT363" i="13"/>
  <c r="AS363" i="13"/>
  <c r="AR363" i="13"/>
  <c r="AQ363" i="13"/>
  <c r="AP363" i="13"/>
  <c r="AO363" i="13"/>
  <c r="AN363" i="13"/>
  <c r="AM363" i="13"/>
  <c r="AL363" i="13"/>
  <c r="AK363" i="13"/>
  <c r="AH363" i="13"/>
  <c r="BB362" i="13"/>
  <c r="BA362" i="13"/>
  <c r="AZ362" i="13"/>
  <c r="AY362" i="13"/>
  <c r="AX362" i="13"/>
  <c r="AW362" i="13"/>
  <c r="AV362" i="13"/>
  <c r="AU362" i="13"/>
  <c r="AT362" i="13"/>
  <c r="AS362" i="13"/>
  <c r="AR362" i="13"/>
  <c r="AQ362" i="13"/>
  <c r="AP362" i="13"/>
  <c r="AO362" i="13"/>
  <c r="AN362" i="13"/>
  <c r="AM362" i="13"/>
  <c r="AL362" i="13"/>
  <c r="AK362" i="13"/>
  <c r="AH362" i="13"/>
  <c r="BB361" i="13"/>
  <c r="BA361" i="13"/>
  <c r="AZ361" i="13"/>
  <c r="AY361" i="13"/>
  <c r="AX361" i="13"/>
  <c r="AW361" i="13"/>
  <c r="AV361" i="13"/>
  <c r="AU361" i="13"/>
  <c r="AT361" i="13"/>
  <c r="AS361" i="13"/>
  <c r="AR361" i="13"/>
  <c r="AQ361" i="13"/>
  <c r="AP361" i="13"/>
  <c r="AO361" i="13"/>
  <c r="AN361" i="13"/>
  <c r="AM361" i="13"/>
  <c r="AL361" i="13"/>
  <c r="AK361" i="13"/>
  <c r="AH361" i="13"/>
  <c r="BB360" i="13"/>
  <c r="BA360" i="13"/>
  <c r="AZ360" i="13"/>
  <c r="AY360" i="13"/>
  <c r="AX360" i="13"/>
  <c r="AW360" i="13"/>
  <c r="AV360" i="13"/>
  <c r="AU360" i="13"/>
  <c r="AT360" i="13"/>
  <c r="AS360" i="13"/>
  <c r="AR360" i="13"/>
  <c r="AQ360" i="13"/>
  <c r="AP360" i="13"/>
  <c r="AO360" i="13"/>
  <c r="AN360" i="13"/>
  <c r="AM360" i="13"/>
  <c r="AL360" i="13"/>
  <c r="AK360" i="13"/>
  <c r="AH360" i="13"/>
  <c r="BB359" i="13"/>
  <c r="BA359" i="13"/>
  <c r="AZ359" i="13"/>
  <c r="AY359" i="13"/>
  <c r="AX359" i="13"/>
  <c r="AW359" i="13"/>
  <c r="AV359" i="13"/>
  <c r="AU359" i="13"/>
  <c r="AT359" i="13"/>
  <c r="AS359" i="13"/>
  <c r="AR359" i="13"/>
  <c r="AQ359" i="13"/>
  <c r="AP359" i="13"/>
  <c r="AO359" i="13"/>
  <c r="AN359" i="13"/>
  <c r="AM359" i="13"/>
  <c r="AL359" i="13"/>
  <c r="AK359" i="13"/>
  <c r="AH359" i="13"/>
  <c r="BB358" i="13"/>
  <c r="BA358" i="13"/>
  <c r="AZ358" i="13"/>
  <c r="AY358" i="13"/>
  <c r="AX358" i="13"/>
  <c r="AW358" i="13"/>
  <c r="AV358" i="13"/>
  <c r="AU358" i="13"/>
  <c r="AT358" i="13"/>
  <c r="AS358" i="13"/>
  <c r="AR358" i="13"/>
  <c r="AQ358" i="13"/>
  <c r="AP358" i="13"/>
  <c r="AO358" i="13"/>
  <c r="AN358" i="13"/>
  <c r="AM358" i="13"/>
  <c r="AL358" i="13"/>
  <c r="AK358" i="13"/>
  <c r="AH358" i="13"/>
  <c r="BB357" i="13"/>
  <c r="BA357" i="13"/>
  <c r="AZ357" i="13"/>
  <c r="AY357" i="13"/>
  <c r="AX357" i="13"/>
  <c r="AW357" i="13"/>
  <c r="AV357" i="13"/>
  <c r="AU357" i="13"/>
  <c r="AT357" i="13"/>
  <c r="AS357" i="13"/>
  <c r="AR357" i="13"/>
  <c r="AQ357" i="13"/>
  <c r="AP357" i="13"/>
  <c r="AO357" i="13"/>
  <c r="AN357" i="13"/>
  <c r="AM357" i="13"/>
  <c r="AL357" i="13"/>
  <c r="AK357" i="13"/>
  <c r="AH357" i="13"/>
  <c r="BB356" i="13"/>
  <c r="BA356" i="13"/>
  <c r="AZ356" i="13"/>
  <c r="AY356" i="13"/>
  <c r="AX356" i="13"/>
  <c r="AW356" i="13"/>
  <c r="AV356" i="13"/>
  <c r="AU356" i="13"/>
  <c r="AT356" i="13"/>
  <c r="AS356" i="13"/>
  <c r="AR356" i="13"/>
  <c r="AQ356" i="13"/>
  <c r="AP356" i="13"/>
  <c r="AO356" i="13"/>
  <c r="AN356" i="13"/>
  <c r="AM356" i="13"/>
  <c r="AL356" i="13"/>
  <c r="AK356" i="13"/>
  <c r="AH356" i="13"/>
  <c r="BB355" i="13"/>
  <c r="BA355" i="13"/>
  <c r="AZ355" i="13"/>
  <c r="AY355" i="13"/>
  <c r="AX355" i="13"/>
  <c r="AW355" i="13"/>
  <c r="AV355" i="13"/>
  <c r="AU355" i="13"/>
  <c r="AT355" i="13"/>
  <c r="AS355" i="13"/>
  <c r="AR355" i="13"/>
  <c r="AQ355" i="13"/>
  <c r="AP355" i="13"/>
  <c r="AO355" i="13"/>
  <c r="AN355" i="13"/>
  <c r="AM355" i="13"/>
  <c r="AL355" i="13"/>
  <c r="AK355" i="13"/>
  <c r="AH355" i="13"/>
  <c r="BB354" i="13"/>
  <c r="BA354" i="13"/>
  <c r="AZ354" i="13"/>
  <c r="AY354" i="13"/>
  <c r="AX354" i="13"/>
  <c r="AW354" i="13"/>
  <c r="AV354" i="13"/>
  <c r="AU354" i="13"/>
  <c r="AT354" i="13"/>
  <c r="AS354" i="13"/>
  <c r="AR354" i="13"/>
  <c r="AQ354" i="13"/>
  <c r="AP354" i="13"/>
  <c r="AO354" i="13"/>
  <c r="AN354" i="13"/>
  <c r="AM354" i="13"/>
  <c r="AL354" i="13"/>
  <c r="AK354" i="13"/>
  <c r="AH354" i="13"/>
  <c r="BB353" i="13"/>
  <c r="BA353" i="13"/>
  <c r="AZ353" i="13"/>
  <c r="AY353" i="13"/>
  <c r="AX353" i="13"/>
  <c r="AW353" i="13"/>
  <c r="AV353" i="13"/>
  <c r="AU353" i="13"/>
  <c r="AT353" i="13"/>
  <c r="AS353" i="13"/>
  <c r="AR353" i="13"/>
  <c r="AQ353" i="13"/>
  <c r="AP353" i="13"/>
  <c r="AO353" i="13"/>
  <c r="AN353" i="13"/>
  <c r="AM353" i="13"/>
  <c r="AL353" i="13"/>
  <c r="AK353" i="13"/>
  <c r="AH353" i="13"/>
  <c r="BB352" i="13"/>
  <c r="BA352" i="13"/>
  <c r="AZ352" i="13"/>
  <c r="AY352" i="13"/>
  <c r="AX352" i="13"/>
  <c r="AW352" i="13"/>
  <c r="AV352" i="13"/>
  <c r="AU352" i="13"/>
  <c r="AT352" i="13"/>
  <c r="AS352" i="13"/>
  <c r="AR352" i="13"/>
  <c r="AQ352" i="13"/>
  <c r="AP352" i="13"/>
  <c r="AO352" i="13"/>
  <c r="AN352" i="13"/>
  <c r="AM352" i="13"/>
  <c r="AL352" i="13"/>
  <c r="AK352" i="13"/>
  <c r="AH352" i="13"/>
  <c r="BB351" i="13"/>
  <c r="BA351" i="13"/>
  <c r="AZ351" i="13"/>
  <c r="AY351" i="13"/>
  <c r="AX351" i="13"/>
  <c r="AW351" i="13"/>
  <c r="AV351" i="13"/>
  <c r="AU351" i="13"/>
  <c r="AT351" i="13"/>
  <c r="AS351" i="13"/>
  <c r="AR351" i="13"/>
  <c r="AQ351" i="13"/>
  <c r="AP351" i="13"/>
  <c r="AO351" i="13"/>
  <c r="AN351" i="13"/>
  <c r="AM351" i="13"/>
  <c r="AL351" i="13"/>
  <c r="AK351" i="13"/>
  <c r="AH351" i="13"/>
  <c r="BB350" i="13"/>
  <c r="BA350" i="13"/>
  <c r="AZ350" i="13"/>
  <c r="AY350" i="13"/>
  <c r="AX350" i="13"/>
  <c r="AW350" i="13"/>
  <c r="AV350" i="13"/>
  <c r="AU350" i="13"/>
  <c r="AT350" i="13"/>
  <c r="AS350" i="13"/>
  <c r="AR350" i="13"/>
  <c r="AQ350" i="13"/>
  <c r="AP350" i="13"/>
  <c r="AO350" i="13"/>
  <c r="AN350" i="13"/>
  <c r="AM350" i="13"/>
  <c r="AL350" i="13"/>
  <c r="AK350" i="13"/>
  <c r="AH350" i="13"/>
  <c r="BB349" i="13"/>
  <c r="BA349" i="13"/>
  <c r="AZ349" i="13"/>
  <c r="AY349" i="13"/>
  <c r="AX349" i="13"/>
  <c r="AW349" i="13"/>
  <c r="AV349" i="13"/>
  <c r="AU349" i="13"/>
  <c r="AT349" i="13"/>
  <c r="AS349" i="13"/>
  <c r="AR349" i="13"/>
  <c r="AQ349" i="13"/>
  <c r="AP349" i="13"/>
  <c r="AO349" i="13"/>
  <c r="AN349" i="13"/>
  <c r="AM349" i="13"/>
  <c r="AL349" i="13"/>
  <c r="AK349" i="13"/>
  <c r="AH349" i="13"/>
  <c r="BB348" i="13"/>
  <c r="BA348" i="13"/>
  <c r="AZ348" i="13"/>
  <c r="AY348" i="13"/>
  <c r="AX348" i="13"/>
  <c r="AW348" i="13"/>
  <c r="AV348" i="13"/>
  <c r="AU348" i="13"/>
  <c r="AT348" i="13"/>
  <c r="AS348" i="13"/>
  <c r="AR348" i="13"/>
  <c r="AQ348" i="13"/>
  <c r="AP348" i="13"/>
  <c r="AO348" i="13"/>
  <c r="AN348" i="13"/>
  <c r="AM348" i="13"/>
  <c r="AL348" i="13"/>
  <c r="AK348" i="13"/>
  <c r="AH348" i="13"/>
  <c r="BB347" i="13"/>
  <c r="BA347" i="13"/>
  <c r="AZ347" i="13"/>
  <c r="AY347" i="13"/>
  <c r="AX347" i="13"/>
  <c r="AW347" i="13"/>
  <c r="AV347" i="13"/>
  <c r="AU347" i="13"/>
  <c r="AT347" i="13"/>
  <c r="AS347" i="13"/>
  <c r="AR347" i="13"/>
  <c r="AQ347" i="13"/>
  <c r="AP347" i="13"/>
  <c r="AO347" i="13"/>
  <c r="AN347" i="13"/>
  <c r="AM347" i="13"/>
  <c r="AL347" i="13"/>
  <c r="AK347" i="13"/>
  <c r="AH347" i="13"/>
  <c r="BB346" i="13"/>
  <c r="BA346" i="13"/>
  <c r="AZ346" i="13"/>
  <c r="AY346" i="13"/>
  <c r="AX346" i="13"/>
  <c r="AW346" i="13"/>
  <c r="AV346" i="13"/>
  <c r="AU346" i="13"/>
  <c r="AT346" i="13"/>
  <c r="AS346" i="13"/>
  <c r="AR346" i="13"/>
  <c r="AQ346" i="13"/>
  <c r="AP346" i="13"/>
  <c r="AO346" i="13"/>
  <c r="AN346" i="13"/>
  <c r="AM346" i="13"/>
  <c r="AL346" i="13"/>
  <c r="AK346" i="13"/>
  <c r="AH346" i="13"/>
  <c r="BB345" i="13"/>
  <c r="BA345" i="13"/>
  <c r="AZ345" i="13"/>
  <c r="AY345" i="13"/>
  <c r="AX345" i="13"/>
  <c r="AW345" i="13"/>
  <c r="AV345" i="13"/>
  <c r="AU345" i="13"/>
  <c r="AT345" i="13"/>
  <c r="AS345" i="13"/>
  <c r="AR345" i="13"/>
  <c r="AQ345" i="13"/>
  <c r="AP345" i="13"/>
  <c r="AO345" i="13"/>
  <c r="AN345" i="13"/>
  <c r="AM345" i="13"/>
  <c r="AL345" i="13"/>
  <c r="AK345" i="13"/>
  <c r="AH345" i="13"/>
  <c r="BB344" i="13"/>
  <c r="BA344" i="13"/>
  <c r="AZ344" i="13"/>
  <c r="AY344" i="13"/>
  <c r="AX344" i="13"/>
  <c r="AW344" i="13"/>
  <c r="AV344" i="13"/>
  <c r="AU344" i="13"/>
  <c r="AT344" i="13"/>
  <c r="AS344" i="13"/>
  <c r="AR344" i="13"/>
  <c r="AQ344" i="13"/>
  <c r="AP344" i="13"/>
  <c r="AO344" i="13"/>
  <c r="AN344" i="13"/>
  <c r="AM344" i="13"/>
  <c r="AL344" i="13"/>
  <c r="AK344" i="13"/>
  <c r="AH344" i="13"/>
  <c r="BB343" i="13"/>
  <c r="BA343" i="13"/>
  <c r="AZ343" i="13"/>
  <c r="AY343" i="13"/>
  <c r="AX343" i="13"/>
  <c r="AW343" i="13"/>
  <c r="AV343" i="13"/>
  <c r="AU343" i="13"/>
  <c r="AT343" i="13"/>
  <c r="AS343" i="13"/>
  <c r="AR343" i="13"/>
  <c r="AQ343" i="13"/>
  <c r="AP343" i="13"/>
  <c r="AO343" i="13"/>
  <c r="AN343" i="13"/>
  <c r="AM343" i="13"/>
  <c r="AL343" i="13"/>
  <c r="AK343" i="13"/>
  <c r="AH343" i="13"/>
  <c r="BB342" i="13"/>
  <c r="BA342" i="13"/>
  <c r="AZ342" i="13"/>
  <c r="AY342" i="13"/>
  <c r="AX342" i="13"/>
  <c r="AW342" i="13"/>
  <c r="AV342" i="13"/>
  <c r="AU342" i="13"/>
  <c r="AT342" i="13"/>
  <c r="AS342" i="13"/>
  <c r="AR342" i="13"/>
  <c r="AQ342" i="13"/>
  <c r="AP342" i="13"/>
  <c r="AO342" i="13"/>
  <c r="AN342" i="13"/>
  <c r="AM342" i="13"/>
  <c r="AL342" i="13"/>
  <c r="AK342" i="13"/>
  <c r="AH342" i="13"/>
  <c r="BB341" i="13"/>
  <c r="BA341" i="13"/>
  <c r="AZ341" i="13"/>
  <c r="AY341" i="13"/>
  <c r="AX341" i="13"/>
  <c r="AW341" i="13"/>
  <c r="AV341" i="13"/>
  <c r="AU341" i="13"/>
  <c r="AT341" i="13"/>
  <c r="AS341" i="13"/>
  <c r="AR341" i="13"/>
  <c r="AQ341" i="13"/>
  <c r="AP341" i="13"/>
  <c r="AO341" i="13"/>
  <c r="AN341" i="13"/>
  <c r="AM341" i="13"/>
  <c r="AL341" i="13"/>
  <c r="AK341" i="13"/>
  <c r="AH341" i="13"/>
  <c r="BB340" i="13"/>
  <c r="BA340" i="13"/>
  <c r="AZ340" i="13"/>
  <c r="AY340" i="13"/>
  <c r="AX340" i="13"/>
  <c r="AW340" i="13"/>
  <c r="AV340" i="13"/>
  <c r="AU340" i="13"/>
  <c r="AT340" i="13"/>
  <c r="AS340" i="13"/>
  <c r="AR340" i="13"/>
  <c r="AQ340" i="13"/>
  <c r="AP340" i="13"/>
  <c r="AO340" i="13"/>
  <c r="AN340" i="13"/>
  <c r="AM340" i="13"/>
  <c r="AL340" i="13"/>
  <c r="AK340" i="13"/>
  <c r="AH340" i="13"/>
  <c r="BB339" i="13"/>
  <c r="BA339" i="13"/>
  <c r="AZ339" i="13"/>
  <c r="AY339" i="13"/>
  <c r="AX339" i="13"/>
  <c r="AW339" i="13"/>
  <c r="AV339" i="13"/>
  <c r="AU339" i="13"/>
  <c r="AT339" i="13"/>
  <c r="AS339" i="13"/>
  <c r="AR339" i="13"/>
  <c r="AQ339" i="13"/>
  <c r="AP339" i="13"/>
  <c r="AO339" i="13"/>
  <c r="AN339" i="13"/>
  <c r="AM339" i="13"/>
  <c r="AL339" i="13"/>
  <c r="AK339" i="13"/>
  <c r="AH339" i="13"/>
  <c r="BB338" i="13"/>
  <c r="BA338" i="13"/>
  <c r="AZ338" i="13"/>
  <c r="AY338" i="13"/>
  <c r="AX338" i="13"/>
  <c r="AW338" i="13"/>
  <c r="AV338" i="13"/>
  <c r="AU338" i="13"/>
  <c r="AT338" i="13"/>
  <c r="AS338" i="13"/>
  <c r="AR338" i="13"/>
  <c r="AQ338" i="13"/>
  <c r="AP338" i="13"/>
  <c r="AO338" i="13"/>
  <c r="AN338" i="13"/>
  <c r="AM338" i="13"/>
  <c r="AL338" i="13"/>
  <c r="AK338" i="13"/>
  <c r="AH338" i="13"/>
  <c r="BB337" i="13"/>
  <c r="BA337" i="13"/>
  <c r="AZ337" i="13"/>
  <c r="AY337" i="13"/>
  <c r="AX337" i="13"/>
  <c r="AW337" i="13"/>
  <c r="AV337" i="13"/>
  <c r="AU337" i="13"/>
  <c r="AT337" i="13"/>
  <c r="AS337" i="13"/>
  <c r="AR337" i="13"/>
  <c r="AQ337" i="13"/>
  <c r="AP337" i="13"/>
  <c r="AO337" i="13"/>
  <c r="AN337" i="13"/>
  <c r="AM337" i="13"/>
  <c r="AL337" i="13"/>
  <c r="AK337" i="13"/>
  <c r="AH337" i="13"/>
  <c r="BB336" i="13"/>
  <c r="BA336" i="13"/>
  <c r="AZ336" i="13"/>
  <c r="AY336" i="13"/>
  <c r="AX336" i="13"/>
  <c r="AW336" i="13"/>
  <c r="AV336" i="13"/>
  <c r="AU336" i="13"/>
  <c r="AT336" i="13"/>
  <c r="AS336" i="13"/>
  <c r="AR336" i="13"/>
  <c r="AQ336" i="13"/>
  <c r="AP336" i="13"/>
  <c r="AO336" i="13"/>
  <c r="AN336" i="13"/>
  <c r="AM336" i="13"/>
  <c r="AL336" i="13"/>
  <c r="AK336" i="13"/>
  <c r="AH336" i="13"/>
  <c r="BB335" i="13"/>
  <c r="BA335" i="13"/>
  <c r="AZ335" i="13"/>
  <c r="AY335" i="13"/>
  <c r="AX335" i="13"/>
  <c r="AW335" i="13"/>
  <c r="AV335" i="13"/>
  <c r="AU335" i="13"/>
  <c r="AT335" i="13"/>
  <c r="AS335" i="13"/>
  <c r="AR335" i="13"/>
  <c r="AQ335" i="13"/>
  <c r="AP335" i="13"/>
  <c r="AO335" i="13"/>
  <c r="AN335" i="13"/>
  <c r="AM335" i="13"/>
  <c r="AL335" i="13"/>
  <c r="AK335" i="13"/>
  <c r="AH335" i="13"/>
  <c r="BB334" i="13"/>
  <c r="BA334" i="13"/>
  <c r="AZ334" i="13"/>
  <c r="AY334" i="13"/>
  <c r="AX334" i="13"/>
  <c r="AW334" i="13"/>
  <c r="AV334" i="13"/>
  <c r="AU334" i="13"/>
  <c r="AT334" i="13"/>
  <c r="AS334" i="13"/>
  <c r="AR334" i="13"/>
  <c r="AQ334" i="13"/>
  <c r="AQ364" i="13" s="1"/>
  <c r="AP334" i="13"/>
  <c r="AO334" i="13"/>
  <c r="AN334" i="13"/>
  <c r="AM334" i="13"/>
  <c r="AL334" i="13"/>
  <c r="AK334" i="13"/>
  <c r="AH334" i="13"/>
  <c r="BB333" i="13"/>
  <c r="BA333" i="13"/>
  <c r="AZ333" i="13"/>
  <c r="AY333" i="13"/>
  <c r="AX333" i="13"/>
  <c r="AW333" i="13"/>
  <c r="AV333" i="13"/>
  <c r="AU333" i="13"/>
  <c r="AT333" i="13"/>
  <c r="AS333" i="13"/>
  <c r="AR333" i="13"/>
  <c r="AQ333" i="13"/>
  <c r="AP333" i="13"/>
  <c r="AO333" i="13"/>
  <c r="AN333" i="13"/>
  <c r="AM333" i="13"/>
  <c r="AL333" i="13"/>
  <c r="AK333" i="13"/>
  <c r="AH333" i="13"/>
  <c r="BB332" i="13"/>
  <c r="BA332" i="13"/>
  <c r="AZ332" i="13"/>
  <c r="AY332" i="13"/>
  <c r="AX332" i="13"/>
  <c r="AW332" i="13"/>
  <c r="AV332" i="13"/>
  <c r="AU332" i="13"/>
  <c r="AT332" i="13"/>
  <c r="AS332" i="13"/>
  <c r="AR332" i="13"/>
  <c r="AQ332" i="13"/>
  <c r="AP332" i="13"/>
  <c r="AO332" i="13"/>
  <c r="AN332" i="13"/>
  <c r="AM332" i="13"/>
  <c r="AL332" i="13"/>
  <c r="AK332" i="13"/>
  <c r="AH332" i="13"/>
  <c r="BB331" i="13"/>
  <c r="BA331" i="13"/>
  <c r="AZ331" i="13"/>
  <c r="AY331" i="13"/>
  <c r="AX331" i="13"/>
  <c r="AW331" i="13"/>
  <c r="AV331" i="13"/>
  <c r="AU331" i="13"/>
  <c r="AT331" i="13"/>
  <c r="AS331" i="13"/>
  <c r="AR331" i="13"/>
  <c r="AQ331" i="13"/>
  <c r="AP331" i="13"/>
  <c r="AO331" i="13"/>
  <c r="AN331" i="13"/>
  <c r="AM331" i="13"/>
  <c r="AL331" i="13"/>
  <c r="AK331" i="13"/>
  <c r="AH331" i="13"/>
  <c r="BB330" i="13"/>
  <c r="BA330" i="13"/>
  <c r="AZ330" i="13"/>
  <c r="AY330" i="13"/>
  <c r="AX330" i="13"/>
  <c r="AW330" i="13"/>
  <c r="AV330" i="13"/>
  <c r="AU330" i="13"/>
  <c r="AT330" i="13"/>
  <c r="AS330" i="13"/>
  <c r="AR330" i="13"/>
  <c r="AQ330" i="13"/>
  <c r="AP330" i="13"/>
  <c r="AO330" i="13"/>
  <c r="AN330" i="13"/>
  <c r="AM330" i="13"/>
  <c r="AL330" i="13"/>
  <c r="AK330" i="13"/>
  <c r="AH330" i="13"/>
  <c r="BB329" i="13"/>
  <c r="BA329" i="13"/>
  <c r="AZ329" i="13"/>
  <c r="AY329" i="13"/>
  <c r="AX329" i="13"/>
  <c r="AW329" i="13"/>
  <c r="AV329" i="13"/>
  <c r="AU329" i="13"/>
  <c r="AT329" i="13"/>
  <c r="AS329" i="13"/>
  <c r="AR329" i="13"/>
  <c r="AQ329" i="13"/>
  <c r="AP329" i="13"/>
  <c r="AO329" i="13"/>
  <c r="AN329" i="13"/>
  <c r="AM329" i="13"/>
  <c r="AL329" i="13"/>
  <c r="AK329" i="13"/>
  <c r="AH329" i="13"/>
  <c r="BB328" i="13"/>
  <c r="BA328" i="13"/>
  <c r="AZ328" i="13"/>
  <c r="AY328" i="13"/>
  <c r="AX328" i="13"/>
  <c r="AW328" i="13"/>
  <c r="AV328" i="13"/>
  <c r="AU328" i="13"/>
  <c r="AT328" i="13"/>
  <c r="AS328" i="13"/>
  <c r="AR328" i="13"/>
  <c r="AQ328" i="13"/>
  <c r="AP328" i="13"/>
  <c r="AO328" i="13"/>
  <c r="AN328" i="13"/>
  <c r="AM328" i="13"/>
  <c r="AL328" i="13"/>
  <c r="AK328" i="13"/>
  <c r="AH328" i="13"/>
  <c r="BB327" i="13"/>
  <c r="BB364" i="13" s="1"/>
  <c r="BA327" i="13"/>
  <c r="AZ327" i="13"/>
  <c r="AZ364" i="13" s="1"/>
  <c r="AY327" i="13"/>
  <c r="AY364" i="13" s="1"/>
  <c r="AX327" i="13"/>
  <c r="AW327" i="13"/>
  <c r="AW364" i="13" s="1"/>
  <c r="AV327" i="13"/>
  <c r="AV364" i="13" s="1"/>
  <c r="AU327" i="13"/>
  <c r="AT327" i="13"/>
  <c r="AT364" i="13" s="1"/>
  <c r="AS327" i="13"/>
  <c r="AS364" i="13" s="1"/>
  <c r="AR327" i="13"/>
  <c r="AQ327" i="13"/>
  <c r="AP327" i="13"/>
  <c r="AP364" i="13" s="1"/>
  <c r="AO327" i="13"/>
  <c r="AN327" i="13"/>
  <c r="AN364" i="13" s="1"/>
  <c r="AM327" i="13"/>
  <c r="AM364" i="13" s="1"/>
  <c r="AL327" i="13"/>
  <c r="AK327" i="13"/>
  <c r="AK364" i="13" s="1"/>
  <c r="AH327" i="13"/>
  <c r="AH364" i="13" s="1"/>
  <c r="AB321" i="13"/>
  <c r="Y321" i="13"/>
  <c r="V321" i="13"/>
  <c r="S321" i="13"/>
  <c r="AK320" i="13"/>
  <c r="AJ320" i="13"/>
  <c r="AI320" i="13"/>
  <c r="AH320" i="13"/>
  <c r="AG320" i="13"/>
  <c r="AK319" i="13"/>
  <c r="AJ319" i="13"/>
  <c r="AI319" i="13"/>
  <c r="AH319" i="13"/>
  <c r="AG319" i="13"/>
  <c r="AK318" i="13"/>
  <c r="AJ318" i="13"/>
  <c r="AI318" i="13"/>
  <c r="AH318" i="13"/>
  <c r="AG318" i="13"/>
  <c r="AK317" i="13"/>
  <c r="AJ317" i="13"/>
  <c r="AI317" i="13"/>
  <c r="AH317" i="13"/>
  <c r="AG317" i="13"/>
  <c r="AK316" i="13"/>
  <c r="AJ316" i="13"/>
  <c r="AI316" i="13"/>
  <c r="AH316" i="13"/>
  <c r="AG316" i="13"/>
  <c r="AK315" i="13"/>
  <c r="AJ315" i="13"/>
  <c r="AI315" i="13"/>
  <c r="AH315" i="13"/>
  <c r="AG315" i="13"/>
  <c r="AK314" i="13"/>
  <c r="AJ314" i="13"/>
  <c r="AI314" i="13"/>
  <c r="AH314" i="13"/>
  <c r="AG314" i="13"/>
  <c r="AK313" i="13"/>
  <c r="AJ313" i="13"/>
  <c r="AI313" i="13"/>
  <c r="AH313" i="13"/>
  <c r="AG313" i="13"/>
  <c r="AK312" i="13"/>
  <c r="AJ312" i="13"/>
  <c r="AI312" i="13"/>
  <c r="AH312" i="13"/>
  <c r="AG312" i="13"/>
  <c r="AK311" i="13"/>
  <c r="AJ311" i="13"/>
  <c r="AI311" i="13"/>
  <c r="AH311" i="13"/>
  <c r="AG311" i="13"/>
  <c r="AK310" i="13"/>
  <c r="AJ310" i="13"/>
  <c r="AI310" i="13"/>
  <c r="AH310" i="13"/>
  <c r="AG310" i="13"/>
  <c r="AK309" i="13"/>
  <c r="AJ309" i="13"/>
  <c r="AI309" i="13"/>
  <c r="AH309" i="13"/>
  <c r="AG309" i="13"/>
  <c r="AK308" i="13"/>
  <c r="AJ308" i="13"/>
  <c r="AI308" i="13"/>
  <c r="AH308" i="13"/>
  <c r="AG308" i="13"/>
  <c r="AK307" i="13"/>
  <c r="AJ307" i="13"/>
  <c r="AI307" i="13"/>
  <c r="AH307" i="13"/>
  <c r="AG307" i="13"/>
  <c r="AK306" i="13"/>
  <c r="AJ306" i="13"/>
  <c r="AI306" i="13"/>
  <c r="AH306" i="13"/>
  <c r="AG306" i="13"/>
  <c r="AK305" i="13"/>
  <c r="AJ305" i="13"/>
  <c r="AI305" i="13"/>
  <c r="AH305" i="13"/>
  <c r="AG305" i="13"/>
  <c r="AK304" i="13"/>
  <c r="AJ304" i="13"/>
  <c r="AI304" i="13"/>
  <c r="AH304" i="13"/>
  <c r="AG304" i="13"/>
  <c r="AK303" i="13"/>
  <c r="AJ303" i="13"/>
  <c r="AI303" i="13"/>
  <c r="AH303" i="13"/>
  <c r="AG303" i="13"/>
  <c r="AK302" i="13"/>
  <c r="AJ302" i="13"/>
  <c r="AI302" i="13"/>
  <c r="AH302" i="13"/>
  <c r="AG302" i="13"/>
  <c r="AK301" i="13"/>
  <c r="AJ301" i="13"/>
  <c r="AI301" i="13"/>
  <c r="AH301" i="13"/>
  <c r="AG301" i="13"/>
  <c r="AK300" i="13"/>
  <c r="AJ300" i="13"/>
  <c r="AI300" i="13"/>
  <c r="AH300" i="13"/>
  <c r="AG300" i="13"/>
  <c r="AK299" i="13"/>
  <c r="AJ299" i="13"/>
  <c r="AI299" i="13"/>
  <c r="AH299" i="13"/>
  <c r="AG299" i="13"/>
  <c r="AK298" i="13"/>
  <c r="AJ298" i="13"/>
  <c r="AI298" i="13"/>
  <c r="AH298" i="13"/>
  <c r="AG298" i="13"/>
  <c r="AK297" i="13"/>
  <c r="AJ297" i="13"/>
  <c r="AI297" i="13"/>
  <c r="AH297" i="13"/>
  <c r="AG297" i="13"/>
  <c r="AK296" i="13"/>
  <c r="AJ296" i="13"/>
  <c r="AI296" i="13"/>
  <c r="AH296" i="13"/>
  <c r="AG296" i="13"/>
  <c r="AK295" i="13"/>
  <c r="AJ295" i="13"/>
  <c r="AI295" i="13"/>
  <c r="AH295" i="13"/>
  <c r="AG295" i="13"/>
  <c r="AK294" i="13"/>
  <c r="AJ294" i="13"/>
  <c r="AI294" i="13"/>
  <c r="AH294" i="13"/>
  <c r="AG294" i="13"/>
  <c r="AK293" i="13"/>
  <c r="AJ293" i="13"/>
  <c r="AI293" i="13"/>
  <c r="AH293" i="13"/>
  <c r="AG293" i="13"/>
  <c r="AK292" i="13"/>
  <c r="AJ292" i="13"/>
  <c r="AI292" i="13"/>
  <c r="AH292" i="13"/>
  <c r="AG292" i="13"/>
  <c r="AK291" i="13"/>
  <c r="AJ291" i="13"/>
  <c r="AI291" i="13"/>
  <c r="AH291" i="13"/>
  <c r="AG291" i="13"/>
  <c r="AK290" i="13"/>
  <c r="AJ290" i="13"/>
  <c r="AI290" i="13"/>
  <c r="AH290" i="13"/>
  <c r="AG290" i="13"/>
  <c r="AK289" i="13"/>
  <c r="AJ289" i="13"/>
  <c r="AI289" i="13"/>
  <c r="AH289" i="13"/>
  <c r="AG289" i="13"/>
  <c r="AK288" i="13"/>
  <c r="AJ288" i="13"/>
  <c r="AI288" i="13"/>
  <c r="AH288" i="13"/>
  <c r="AG288" i="13"/>
  <c r="AK287" i="13"/>
  <c r="AJ287" i="13"/>
  <c r="AI287" i="13"/>
  <c r="AH287" i="13"/>
  <c r="AG287" i="13"/>
  <c r="AK286" i="13"/>
  <c r="AJ286" i="13"/>
  <c r="AI286" i="13"/>
  <c r="AH286" i="13"/>
  <c r="AG286" i="13"/>
  <c r="AK285" i="13"/>
  <c r="AJ285" i="13"/>
  <c r="AI285" i="13"/>
  <c r="AH285" i="13"/>
  <c r="AG285" i="13"/>
  <c r="AG321" i="13" s="1"/>
  <c r="B368" i="13" s="1"/>
  <c r="AK284" i="13"/>
  <c r="AK321" i="13" s="1"/>
  <c r="AJ284" i="13"/>
  <c r="AI284" i="13"/>
  <c r="AI321" i="13" s="1"/>
  <c r="AH284" i="13"/>
  <c r="AH321" i="13" s="1"/>
  <c r="AG284" i="13"/>
  <c r="AA264" i="13"/>
  <c r="W264" i="13"/>
  <c r="S264" i="13"/>
  <c r="O264" i="13"/>
  <c r="K264" i="13"/>
  <c r="G264" i="13"/>
  <c r="AH263" i="13"/>
  <c r="AH264" i="13" s="1"/>
  <c r="B269" i="13" s="1"/>
  <c r="AG263" i="13"/>
  <c r="AG264" i="13" s="1"/>
  <c r="B268" i="13" s="1"/>
  <c r="AH262" i="13"/>
  <c r="AG262" i="13"/>
  <c r="AH261" i="13"/>
  <c r="AG261" i="13"/>
  <c r="AG259" i="13"/>
  <c r="AA244" i="13"/>
  <c r="W244" i="13"/>
  <c r="S244" i="13"/>
  <c r="O244" i="13"/>
  <c r="AK243" i="13"/>
  <c r="AJ243" i="13"/>
  <c r="AI243" i="13"/>
  <c r="AH243" i="13"/>
  <c r="AG243" i="13"/>
  <c r="AK242" i="13"/>
  <c r="AK244" i="13" s="1"/>
  <c r="B250" i="13" s="1"/>
  <c r="AJ242" i="13"/>
  <c r="AI242" i="13"/>
  <c r="AI244" i="13" s="1"/>
  <c r="AH242" i="13"/>
  <c r="AG242" i="13"/>
  <c r="AK241" i="13"/>
  <c r="AJ241" i="13"/>
  <c r="AI241" i="13"/>
  <c r="AH241" i="13"/>
  <c r="AH244" i="13" s="1"/>
  <c r="B249" i="13" s="1"/>
  <c r="AG241" i="13"/>
  <c r="AG244" i="13" s="1"/>
  <c r="B248" i="13" s="1"/>
  <c r="AG239" i="13"/>
  <c r="Z217" i="13"/>
  <c r="Y217" i="13"/>
  <c r="X217" i="13"/>
  <c r="W217" i="13"/>
  <c r="V217" i="13"/>
  <c r="U217" i="13"/>
  <c r="T217" i="13"/>
  <c r="S217" i="13"/>
  <c r="R217" i="13"/>
  <c r="AH216" i="13"/>
  <c r="AG216" i="13"/>
  <c r="AH215" i="13"/>
  <c r="AG215" i="13"/>
  <c r="AH214" i="13"/>
  <c r="AG214" i="13"/>
  <c r="AH213" i="13"/>
  <c r="AG213" i="13"/>
  <c r="AH212" i="13"/>
  <c r="AG212" i="13"/>
  <c r="AH211" i="13"/>
  <c r="AG211" i="13"/>
  <c r="AH210" i="13"/>
  <c r="AG210" i="13"/>
  <c r="AH209" i="13"/>
  <c r="AG209" i="13"/>
  <c r="AH208" i="13"/>
  <c r="AG208" i="13"/>
  <c r="AH207" i="13"/>
  <c r="AG207" i="13"/>
  <c r="AH206" i="13"/>
  <c r="AG206" i="13"/>
  <c r="AH205" i="13"/>
  <c r="AG205" i="13"/>
  <c r="AH204" i="13"/>
  <c r="AG204" i="13"/>
  <c r="AH203" i="13"/>
  <c r="AG203" i="13"/>
  <c r="AH202" i="13"/>
  <c r="AG202" i="13"/>
  <c r="AH201" i="13"/>
  <c r="AG201" i="13"/>
  <c r="AH200" i="13"/>
  <c r="AG200" i="13"/>
  <c r="AH199" i="13"/>
  <c r="AG199" i="13"/>
  <c r="AH198" i="13"/>
  <c r="AG198" i="13"/>
  <c r="AH197" i="13"/>
  <c r="AG197" i="13"/>
  <c r="AH196" i="13"/>
  <c r="AG196" i="13"/>
  <c r="AH195" i="13"/>
  <c r="AG195" i="13"/>
  <c r="AH194" i="13"/>
  <c r="AG194" i="13"/>
  <c r="AH193" i="13"/>
  <c r="AG193" i="13"/>
  <c r="AH192" i="13"/>
  <c r="AG192" i="13"/>
  <c r="AH191" i="13"/>
  <c r="AG191" i="13"/>
  <c r="AH190" i="13"/>
  <c r="AG190" i="13"/>
  <c r="AH189" i="13"/>
  <c r="AG189" i="13"/>
  <c r="AH188" i="13"/>
  <c r="AG188" i="13"/>
  <c r="AH187" i="13"/>
  <c r="AG187" i="13"/>
  <c r="AH186" i="13"/>
  <c r="AG186" i="13"/>
  <c r="AH185" i="13"/>
  <c r="AG185" i="13"/>
  <c r="AH184" i="13"/>
  <c r="AG184" i="13"/>
  <c r="AH183" i="13"/>
  <c r="AG183" i="13"/>
  <c r="AH182" i="13"/>
  <c r="AG182" i="13"/>
  <c r="AH181" i="13"/>
  <c r="AG181" i="13"/>
  <c r="AH180" i="13"/>
  <c r="AH217" i="13" s="1"/>
  <c r="B232" i="13" s="1"/>
  <c r="AG180" i="13"/>
  <c r="AG217" i="13" s="1"/>
  <c r="B231" i="13" s="1"/>
  <c r="AA159" i="13"/>
  <c r="W159" i="13"/>
  <c r="S159" i="13"/>
  <c r="O159" i="13"/>
  <c r="AQ158" i="13"/>
  <c r="AH158" i="13"/>
  <c r="AG158" i="13"/>
  <c r="AQ157" i="13"/>
  <c r="AH157" i="13"/>
  <c r="AG157" i="13"/>
  <c r="AQ156" i="13"/>
  <c r="AH156" i="13"/>
  <c r="AG156" i="13"/>
  <c r="AQ155" i="13"/>
  <c r="AH155" i="13"/>
  <c r="AG155" i="13"/>
  <c r="AQ154" i="13"/>
  <c r="AH154" i="13"/>
  <c r="AG154" i="13"/>
  <c r="AQ153" i="13"/>
  <c r="AH153" i="13"/>
  <c r="AG153" i="13"/>
  <c r="AQ152" i="13"/>
  <c r="AH152" i="13"/>
  <c r="AG152" i="13"/>
  <c r="AQ151" i="13"/>
  <c r="AH151" i="13"/>
  <c r="AG151" i="13"/>
  <c r="AQ150" i="13"/>
  <c r="AH150" i="13"/>
  <c r="AG150" i="13"/>
  <c r="AQ149" i="13"/>
  <c r="AH149" i="13"/>
  <c r="AG149" i="13"/>
  <c r="AQ148" i="13"/>
  <c r="AH148" i="13"/>
  <c r="AG148" i="13"/>
  <c r="AQ147" i="13"/>
  <c r="AH147" i="13"/>
  <c r="AG147" i="13"/>
  <c r="AQ146" i="13"/>
  <c r="AH146" i="13"/>
  <c r="AG146" i="13"/>
  <c r="AQ145" i="13"/>
  <c r="AH145" i="13"/>
  <c r="AG145" i="13"/>
  <c r="AQ144" i="13"/>
  <c r="AH144" i="13"/>
  <c r="AG144" i="13"/>
  <c r="AQ143" i="13"/>
  <c r="AH143" i="13"/>
  <c r="AG143" i="13"/>
  <c r="AQ142" i="13"/>
  <c r="AH142" i="13"/>
  <c r="AG142" i="13"/>
  <c r="AQ141" i="13"/>
  <c r="AH141" i="13"/>
  <c r="AG141" i="13"/>
  <c r="AQ140" i="13"/>
  <c r="AH140" i="13"/>
  <c r="AG140" i="13"/>
  <c r="AQ139" i="13"/>
  <c r="AH139" i="13"/>
  <c r="AG139" i="13"/>
  <c r="AQ138" i="13"/>
  <c r="AH138" i="13"/>
  <c r="AG138" i="13"/>
  <c r="AQ137" i="13"/>
  <c r="AH137" i="13"/>
  <c r="AG137" i="13"/>
  <c r="AQ136" i="13"/>
  <c r="AH136" i="13"/>
  <c r="AG136" i="13"/>
  <c r="AQ135" i="13"/>
  <c r="AH135" i="13"/>
  <c r="AG135" i="13"/>
  <c r="AQ134" i="13"/>
  <c r="AH134" i="13"/>
  <c r="AG134" i="13"/>
  <c r="AQ133" i="13"/>
  <c r="AH133" i="13"/>
  <c r="AG133" i="13"/>
  <c r="AQ132" i="13"/>
  <c r="AH132" i="13"/>
  <c r="AG132" i="13"/>
  <c r="AQ131" i="13"/>
  <c r="AH131" i="13"/>
  <c r="AG131" i="13"/>
  <c r="AQ130" i="13"/>
  <c r="AH130" i="13"/>
  <c r="AG130" i="13"/>
  <c r="AQ129" i="13"/>
  <c r="AH129" i="13"/>
  <c r="AG129" i="13"/>
  <c r="AQ128" i="13"/>
  <c r="AH128" i="13"/>
  <c r="AG128" i="13"/>
  <c r="AQ127" i="13"/>
  <c r="AH127" i="13"/>
  <c r="AG127" i="13"/>
  <c r="AQ126" i="13"/>
  <c r="AH126" i="13"/>
  <c r="AG126" i="13"/>
  <c r="AQ125" i="13"/>
  <c r="AH125" i="13"/>
  <c r="AG125" i="13"/>
  <c r="AQ124" i="13"/>
  <c r="AH124" i="13"/>
  <c r="AG124" i="13"/>
  <c r="AQ123" i="13"/>
  <c r="AH123" i="13"/>
  <c r="AG123" i="13"/>
  <c r="AQ122" i="13"/>
  <c r="AQ159" i="13" s="1"/>
  <c r="B165" i="13" s="1"/>
  <c r="AH122" i="13"/>
  <c r="AH159" i="13" s="1"/>
  <c r="B164" i="13" s="1"/>
  <c r="AG122" i="13"/>
  <c r="AG159" i="13" s="1"/>
  <c r="B163" i="13" s="1"/>
  <c r="AG120" i="13"/>
  <c r="B113" i="13"/>
  <c r="B112" i="13"/>
  <c r="B107" i="13"/>
  <c r="B105" i="13"/>
  <c r="B103" i="13"/>
  <c r="B101" i="13"/>
  <c r="Y98" i="13"/>
  <c r="AH97" i="13"/>
  <c r="AG97" i="13"/>
  <c r="AH96" i="13"/>
  <c r="AG96" i="13"/>
  <c r="AH95" i="13"/>
  <c r="AG95" i="13"/>
  <c r="AH94" i="13"/>
  <c r="AG94" i="13"/>
  <c r="AH93" i="13"/>
  <c r="AG93" i="13"/>
  <c r="AH92" i="13"/>
  <c r="AG92" i="13"/>
  <c r="AH91" i="13"/>
  <c r="AG91" i="13"/>
  <c r="AH90" i="13"/>
  <c r="AG90" i="13"/>
  <c r="AH89" i="13"/>
  <c r="AG89" i="13"/>
  <c r="AH88" i="13"/>
  <c r="AG88" i="13"/>
  <c r="AH87" i="13"/>
  <c r="AG87" i="13"/>
  <c r="AH86" i="13"/>
  <c r="AG86" i="13"/>
  <c r="AH85" i="13"/>
  <c r="AG85" i="13"/>
  <c r="AH84" i="13"/>
  <c r="AG84" i="13"/>
  <c r="AH83" i="13"/>
  <c r="AG83" i="13"/>
  <c r="AH82" i="13"/>
  <c r="AG82" i="13"/>
  <c r="AH81" i="13"/>
  <c r="AG81" i="13"/>
  <c r="AH80" i="13"/>
  <c r="AG80" i="13"/>
  <c r="AH79" i="13"/>
  <c r="AG79" i="13"/>
  <c r="AH78" i="13"/>
  <c r="AG78" i="13"/>
  <c r="AH77" i="13"/>
  <c r="AG77" i="13"/>
  <c r="AH76" i="13"/>
  <c r="AG76" i="13"/>
  <c r="AH75" i="13"/>
  <c r="AG75" i="13"/>
  <c r="AH74" i="13"/>
  <c r="AG74" i="13"/>
  <c r="AH73" i="13"/>
  <c r="AG73" i="13"/>
  <c r="AH72" i="13"/>
  <c r="AG72" i="13"/>
  <c r="AH71" i="13"/>
  <c r="AG71" i="13"/>
  <c r="AH70" i="13"/>
  <c r="AG70" i="13"/>
  <c r="AH69" i="13"/>
  <c r="AG69" i="13"/>
  <c r="AH68" i="13"/>
  <c r="AG68" i="13"/>
  <c r="AH67" i="13"/>
  <c r="AG67" i="13"/>
  <c r="AH66" i="13"/>
  <c r="AG66" i="13"/>
  <c r="AH65" i="13"/>
  <c r="AG65" i="13"/>
  <c r="AH64" i="13"/>
  <c r="AG64" i="13"/>
  <c r="AH63" i="13"/>
  <c r="AG63" i="13"/>
  <c r="AH62" i="13"/>
  <c r="AG62" i="13"/>
  <c r="AJ61" i="13"/>
  <c r="AH61" i="13"/>
  <c r="AH98" i="13" s="1"/>
  <c r="B111" i="13" s="1"/>
  <c r="AG61" i="13"/>
  <c r="AG98" i="13" s="1"/>
  <c r="B110" i="13" s="1"/>
  <c r="AG59" i="13"/>
  <c r="B51" i="13"/>
  <c r="B50" i="13"/>
  <c r="AH47" i="13"/>
  <c r="AH46" i="13"/>
  <c r="AG46" i="13"/>
  <c r="B36" i="13"/>
  <c r="B35" i="13"/>
  <c r="AH32" i="13"/>
  <c r="AH31" i="13"/>
  <c r="AG31" i="13"/>
  <c r="B8" i="13"/>
  <c r="AH46" i="12"/>
  <c r="AH47" i="12" s="1"/>
  <c r="B50" i="12" s="1"/>
  <c r="B36" i="12"/>
  <c r="AG24" i="12"/>
  <c r="B8" i="12"/>
  <c r="AG113" i="11"/>
  <c r="B129" i="11" s="1"/>
  <c r="AG94" i="11"/>
  <c r="B103" i="11" s="1"/>
  <c r="B81" i="11"/>
  <c r="AG78" i="11"/>
  <c r="AG77" i="11"/>
  <c r="AG76" i="11"/>
  <c r="AG75" i="11"/>
  <c r="AG74" i="11"/>
  <c r="AG73" i="11"/>
  <c r="AG72" i="11"/>
  <c r="AG71" i="11"/>
  <c r="AG70" i="11"/>
  <c r="AG79" i="11" s="1"/>
  <c r="B84" i="11" s="1"/>
  <c r="B54" i="11"/>
  <c r="AG47" i="11"/>
  <c r="B57" i="11" s="1"/>
  <c r="B39" i="11"/>
  <c r="B38" i="11"/>
  <c r="B37" i="11"/>
  <c r="AH33" i="11"/>
  <c r="AI32" i="11"/>
  <c r="AH32" i="11"/>
  <c r="AG32" i="11"/>
  <c r="B36" i="11" s="1"/>
  <c r="B8" i="11"/>
  <c r="B50" i="10"/>
  <c r="B49" i="10"/>
  <c r="AK45" i="10"/>
  <c r="AI45" i="10"/>
  <c r="AK44" i="10"/>
  <c r="AJ44" i="10"/>
  <c r="AI44" i="10"/>
  <c r="AH44" i="10"/>
  <c r="B51" i="10" s="1"/>
  <c r="AG44" i="10"/>
  <c r="B48" i="10" s="1"/>
  <c r="AF44" i="10"/>
  <c r="AF45" i="10" s="1"/>
  <c r="B53" i="10" s="1"/>
  <c r="AR43" i="10"/>
  <c r="AQ43" i="10"/>
  <c r="AP43" i="10"/>
  <c r="AO43" i="10"/>
  <c r="AN43" i="10"/>
  <c r="AR44" i="10" s="1"/>
  <c r="B52" i="10" s="1"/>
  <c r="B35" i="10"/>
  <c r="B32" i="10"/>
  <c r="AW28" i="10"/>
  <c r="AV28" i="10"/>
  <c r="AT28" i="10"/>
  <c r="AM28" i="10"/>
  <c r="AF28" i="10"/>
  <c r="B36" i="10" s="1"/>
  <c r="AY27" i="10"/>
  <c r="AY28" i="10" s="1"/>
  <c r="AX27" i="10"/>
  <c r="AW27" i="10"/>
  <c r="AV27" i="10"/>
  <c r="AU27" i="10"/>
  <c r="AT27" i="10"/>
  <c r="AS27" i="10"/>
  <c r="AS28" i="10" s="1"/>
  <c r="AR27" i="10"/>
  <c r="AQ27" i="10"/>
  <c r="AQ28" i="10" s="1"/>
  <c r="AP27" i="10"/>
  <c r="AP28" i="10" s="1"/>
  <c r="AO27" i="10"/>
  <c r="AN27" i="10"/>
  <c r="AN28" i="10" s="1"/>
  <c r="AM27" i="10"/>
  <c r="AL27" i="10"/>
  <c r="AK27" i="10"/>
  <c r="AK28" i="10" s="1"/>
  <c r="AH27" i="10"/>
  <c r="B34" i="10" s="1"/>
  <c r="AG27" i="10"/>
  <c r="B31" i="10" s="1"/>
  <c r="AF27" i="10"/>
  <c r="B8" i="10"/>
  <c r="BF1321" i="9"/>
  <c r="BE1321" i="9"/>
  <c r="BD1321" i="9"/>
  <c r="BC1321" i="9"/>
  <c r="B1321" i="9"/>
  <c r="BF1320" i="9"/>
  <c r="BE1320" i="9"/>
  <c r="BD1320" i="9"/>
  <c r="BC1320" i="9"/>
  <c r="BF1319" i="9"/>
  <c r="BE1319" i="9"/>
  <c r="BD1319" i="9"/>
  <c r="BC1319" i="9"/>
  <c r="BF1318" i="9"/>
  <c r="BE1318" i="9"/>
  <c r="BD1318" i="9"/>
  <c r="BC1318" i="9"/>
  <c r="BF1317" i="9"/>
  <c r="BE1317" i="9"/>
  <c r="BD1317" i="9"/>
  <c r="BC1317" i="9"/>
  <c r="BB1317" i="9"/>
  <c r="AZ1317" i="9"/>
  <c r="AY1317" i="9"/>
  <c r="AS1317" i="9"/>
  <c r="AQ1317" i="9"/>
  <c r="AP1317" i="9"/>
  <c r="BB1316" i="9"/>
  <c r="BA1316" i="9"/>
  <c r="AZ1316" i="9"/>
  <c r="AY1316" i="9"/>
  <c r="AX1316" i="9"/>
  <c r="AW1316" i="9"/>
  <c r="AW1317" i="9" s="1"/>
  <c r="AV1316" i="9"/>
  <c r="AV1317" i="9" s="1"/>
  <c r="AU1316" i="9"/>
  <c r="AT1316" i="9"/>
  <c r="AT1317" i="9" s="1"/>
  <c r="AS1316" i="9"/>
  <c r="AR1316" i="9"/>
  <c r="AQ1316" i="9"/>
  <c r="AP1316" i="9"/>
  <c r="AO1316" i="9"/>
  <c r="AN1316" i="9"/>
  <c r="AN1317" i="9" s="1"/>
  <c r="AM1316" i="9"/>
  <c r="AM1317" i="9" s="1"/>
  <c r="AL1316" i="9"/>
  <c r="AK1316" i="9"/>
  <c r="AK1317" i="9" s="1"/>
  <c r="AI1316" i="9"/>
  <c r="AH1316" i="9"/>
  <c r="B1323" i="9" s="1"/>
  <c r="AG1316" i="9"/>
  <c r="B1320" i="9" s="1"/>
  <c r="AF1316" i="9"/>
  <c r="AF1317" i="9" s="1"/>
  <c r="B1325" i="9" s="1"/>
  <c r="B1303" i="9"/>
  <c r="AS1299" i="9"/>
  <c r="AV1298" i="9"/>
  <c r="AU1298" i="9"/>
  <c r="AT1298" i="9"/>
  <c r="AS1298" i="9"/>
  <c r="AR1298" i="9"/>
  <c r="AQ1298" i="9"/>
  <c r="AP1298" i="9"/>
  <c r="AO1298" i="9"/>
  <c r="AN1298" i="9"/>
  <c r="AM1298" i="9"/>
  <c r="AL1298" i="9"/>
  <c r="AK1298" i="9"/>
  <c r="AV1297" i="9"/>
  <c r="AU1297" i="9"/>
  <c r="AT1297" i="9"/>
  <c r="AS1297" i="9"/>
  <c r="AR1297" i="9"/>
  <c r="AQ1297" i="9"/>
  <c r="AP1297" i="9"/>
  <c r="AO1297" i="9"/>
  <c r="AN1297" i="9"/>
  <c r="AM1297" i="9"/>
  <c r="AL1297" i="9"/>
  <c r="AK1297" i="9"/>
  <c r="AV1296" i="9"/>
  <c r="AU1296" i="9"/>
  <c r="AT1296" i="9"/>
  <c r="AS1296" i="9"/>
  <c r="AR1296" i="9"/>
  <c r="AQ1296" i="9"/>
  <c r="AP1296" i="9"/>
  <c r="AO1296" i="9"/>
  <c r="AN1296" i="9"/>
  <c r="AM1296" i="9"/>
  <c r="AL1296" i="9"/>
  <c r="AK1296" i="9"/>
  <c r="AV1295" i="9"/>
  <c r="AU1295" i="9"/>
  <c r="AT1295" i="9"/>
  <c r="AS1295" i="9"/>
  <c r="AR1295" i="9"/>
  <c r="AQ1295" i="9"/>
  <c r="AP1295" i="9"/>
  <c r="AO1295" i="9"/>
  <c r="AN1295" i="9"/>
  <c r="AM1295" i="9"/>
  <c r="AL1295" i="9"/>
  <c r="AK1295" i="9"/>
  <c r="AV1294" i="9"/>
  <c r="AU1294" i="9"/>
  <c r="AT1294" i="9"/>
  <c r="AS1294" i="9"/>
  <c r="AR1294" i="9"/>
  <c r="AQ1294" i="9"/>
  <c r="AP1294" i="9"/>
  <c r="AO1294" i="9"/>
  <c r="AN1294" i="9"/>
  <c r="AM1294" i="9"/>
  <c r="AL1294" i="9"/>
  <c r="AK1294" i="9"/>
  <c r="AV1293" i="9"/>
  <c r="AU1293" i="9"/>
  <c r="AT1293" i="9"/>
  <c r="AS1293" i="9"/>
  <c r="AR1293" i="9"/>
  <c r="AQ1293" i="9"/>
  <c r="AP1293" i="9"/>
  <c r="AO1293" i="9"/>
  <c r="AN1293" i="9"/>
  <c r="AM1293" i="9"/>
  <c r="AL1293" i="9"/>
  <c r="AK1293" i="9"/>
  <c r="AV1292" i="9"/>
  <c r="AU1292" i="9"/>
  <c r="AT1292" i="9"/>
  <c r="AS1292" i="9"/>
  <c r="AR1292" i="9"/>
  <c r="AQ1292" i="9"/>
  <c r="AP1292" i="9"/>
  <c r="AO1292" i="9"/>
  <c r="AN1292" i="9"/>
  <c r="AM1292" i="9"/>
  <c r="AL1292" i="9"/>
  <c r="AK1292" i="9"/>
  <c r="AV1291" i="9"/>
  <c r="AU1291" i="9"/>
  <c r="AT1291" i="9"/>
  <c r="AS1291" i="9"/>
  <c r="AR1291" i="9"/>
  <c r="AQ1291" i="9"/>
  <c r="AP1291" i="9"/>
  <c r="AO1291" i="9"/>
  <c r="AN1291" i="9"/>
  <c r="AM1291" i="9"/>
  <c r="AL1291" i="9"/>
  <c r="AK1291" i="9"/>
  <c r="AV1290" i="9"/>
  <c r="AU1290" i="9"/>
  <c r="AT1290" i="9"/>
  <c r="AS1290" i="9"/>
  <c r="AR1290" i="9"/>
  <c r="AQ1290" i="9"/>
  <c r="AP1290" i="9"/>
  <c r="AO1290" i="9"/>
  <c r="AN1290" i="9"/>
  <c r="AM1290" i="9"/>
  <c r="AL1290" i="9"/>
  <c r="AK1290" i="9"/>
  <c r="AV1289" i="9"/>
  <c r="AU1289" i="9"/>
  <c r="AT1289" i="9"/>
  <c r="AS1289" i="9"/>
  <c r="AR1289" i="9"/>
  <c r="AQ1289" i="9"/>
  <c r="AP1289" i="9"/>
  <c r="AO1289" i="9"/>
  <c r="AN1289" i="9"/>
  <c r="AM1289" i="9"/>
  <c r="AL1289" i="9"/>
  <c r="AK1289" i="9"/>
  <c r="AV1288" i="9"/>
  <c r="AU1288" i="9"/>
  <c r="AT1288" i="9"/>
  <c r="AS1288" i="9"/>
  <c r="AR1288" i="9"/>
  <c r="AQ1288" i="9"/>
  <c r="AP1288" i="9"/>
  <c r="AO1288" i="9"/>
  <c r="AN1288" i="9"/>
  <c r="AM1288" i="9"/>
  <c r="AL1288" i="9"/>
  <c r="AK1288" i="9"/>
  <c r="AV1287" i="9"/>
  <c r="AU1287" i="9"/>
  <c r="AT1287" i="9"/>
  <c r="AS1287" i="9"/>
  <c r="AR1287" i="9"/>
  <c r="AQ1287" i="9"/>
  <c r="AP1287" i="9"/>
  <c r="AO1287" i="9"/>
  <c r="AN1287" i="9"/>
  <c r="AM1287" i="9"/>
  <c r="AL1287" i="9"/>
  <c r="AK1287" i="9"/>
  <c r="AV1286" i="9"/>
  <c r="AU1286" i="9"/>
  <c r="AT1286" i="9"/>
  <c r="AS1286" i="9"/>
  <c r="AR1286" i="9"/>
  <c r="AQ1286" i="9"/>
  <c r="AP1286" i="9"/>
  <c r="AO1286" i="9"/>
  <c r="AN1286" i="9"/>
  <c r="AM1286" i="9"/>
  <c r="AL1286" i="9"/>
  <c r="AK1286" i="9"/>
  <c r="AV1285" i="9"/>
  <c r="AU1285" i="9"/>
  <c r="AT1285" i="9"/>
  <c r="AS1285" i="9"/>
  <c r="AR1285" i="9"/>
  <c r="AQ1285" i="9"/>
  <c r="AP1285" i="9"/>
  <c r="AO1285" i="9"/>
  <c r="AN1285" i="9"/>
  <c r="AM1285" i="9"/>
  <c r="AL1285" i="9"/>
  <c r="AK1285" i="9"/>
  <c r="AV1284" i="9"/>
  <c r="AU1284" i="9"/>
  <c r="AT1284" i="9"/>
  <c r="AS1284" i="9"/>
  <c r="AR1284" i="9"/>
  <c r="AQ1284" i="9"/>
  <c r="AP1284" i="9"/>
  <c r="AO1284" i="9"/>
  <c r="AN1284" i="9"/>
  <c r="AM1284" i="9"/>
  <c r="AL1284" i="9"/>
  <c r="AK1284" i="9"/>
  <c r="AV1283" i="9"/>
  <c r="AU1283" i="9"/>
  <c r="AT1283" i="9"/>
  <c r="AS1283" i="9"/>
  <c r="AR1283" i="9"/>
  <c r="AQ1283" i="9"/>
  <c r="AP1283" i="9"/>
  <c r="AO1283" i="9"/>
  <c r="AN1283" i="9"/>
  <c r="AM1283" i="9"/>
  <c r="AL1283" i="9"/>
  <c r="AK1283" i="9"/>
  <c r="AV1282" i="9"/>
  <c r="AU1282" i="9"/>
  <c r="AT1282" i="9"/>
  <c r="AS1282" i="9"/>
  <c r="AR1282" i="9"/>
  <c r="AQ1282" i="9"/>
  <c r="AP1282" i="9"/>
  <c r="AO1282" i="9"/>
  <c r="AN1282" i="9"/>
  <c r="AM1282" i="9"/>
  <c r="AL1282" i="9"/>
  <c r="AK1282" i="9"/>
  <c r="AV1281" i="9"/>
  <c r="AU1281" i="9"/>
  <c r="AT1281" i="9"/>
  <c r="AS1281" i="9"/>
  <c r="AR1281" i="9"/>
  <c r="AQ1281" i="9"/>
  <c r="AP1281" i="9"/>
  <c r="AO1281" i="9"/>
  <c r="AN1281" i="9"/>
  <c r="AM1281" i="9"/>
  <c r="AL1281" i="9"/>
  <c r="AK1281" i="9"/>
  <c r="AV1280" i="9"/>
  <c r="AU1280" i="9"/>
  <c r="AT1280" i="9"/>
  <c r="AS1280" i="9"/>
  <c r="AR1280" i="9"/>
  <c r="AQ1280" i="9"/>
  <c r="AP1280" i="9"/>
  <c r="AO1280" i="9"/>
  <c r="AN1280" i="9"/>
  <c r="AM1280" i="9"/>
  <c r="AL1280" i="9"/>
  <c r="AK1280" i="9"/>
  <c r="AV1279" i="9"/>
  <c r="AU1279" i="9"/>
  <c r="AT1279" i="9"/>
  <c r="AS1279" i="9"/>
  <c r="AR1279" i="9"/>
  <c r="AQ1279" i="9"/>
  <c r="AP1279" i="9"/>
  <c r="AO1279" i="9"/>
  <c r="AN1279" i="9"/>
  <c r="AM1279" i="9"/>
  <c r="AL1279" i="9"/>
  <c r="AK1279" i="9"/>
  <c r="AV1278" i="9"/>
  <c r="AU1278" i="9"/>
  <c r="AT1278" i="9"/>
  <c r="AS1278" i="9"/>
  <c r="AR1278" i="9"/>
  <c r="AQ1278" i="9"/>
  <c r="AP1278" i="9"/>
  <c r="AO1278" i="9"/>
  <c r="AN1278" i="9"/>
  <c r="AM1278" i="9"/>
  <c r="AL1278" i="9"/>
  <c r="AK1278" i="9"/>
  <c r="AV1277" i="9"/>
  <c r="AU1277" i="9"/>
  <c r="AT1277" i="9"/>
  <c r="AS1277" i="9"/>
  <c r="AR1277" i="9"/>
  <c r="AQ1277" i="9"/>
  <c r="AP1277" i="9"/>
  <c r="AO1277" i="9"/>
  <c r="AN1277" i="9"/>
  <c r="AM1277" i="9"/>
  <c r="AL1277" i="9"/>
  <c r="AK1277" i="9"/>
  <c r="AV1276" i="9"/>
  <c r="AU1276" i="9"/>
  <c r="AT1276" i="9"/>
  <c r="AS1276" i="9"/>
  <c r="AR1276" i="9"/>
  <c r="AQ1276" i="9"/>
  <c r="AP1276" i="9"/>
  <c r="AO1276" i="9"/>
  <c r="AN1276" i="9"/>
  <c r="AM1276" i="9"/>
  <c r="AL1276" i="9"/>
  <c r="AK1276" i="9"/>
  <c r="AV1275" i="9"/>
  <c r="AU1275" i="9"/>
  <c r="AT1275" i="9"/>
  <c r="AS1275" i="9"/>
  <c r="AR1275" i="9"/>
  <c r="AQ1275" i="9"/>
  <c r="AP1275" i="9"/>
  <c r="AO1275" i="9"/>
  <c r="AN1275" i="9"/>
  <c r="AM1275" i="9"/>
  <c r="AL1275" i="9"/>
  <c r="AK1275" i="9"/>
  <c r="AV1274" i="9"/>
  <c r="AU1274" i="9"/>
  <c r="AT1274" i="9"/>
  <c r="AS1274" i="9"/>
  <c r="AR1274" i="9"/>
  <c r="AQ1274" i="9"/>
  <c r="AP1274" i="9"/>
  <c r="AO1274" i="9"/>
  <c r="AN1274" i="9"/>
  <c r="AM1274" i="9"/>
  <c r="AL1274" i="9"/>
  <c r="AK1274" i="9"/>
  <c r="AV1273" i="9"/>
  <c r="AU1273" i="9"/>
  <c r="AT1273" i="9"/>
  <c r="AS1273" i="9"/>
  <c r="AR1273" i="9"/>
  <c r="AQ1273" i="9"/>
  <c r="AP1273" i="9"/>
  <c r="AO1273" i="9"/>
  <c r="AN1273" i="9"/>
  <c r="AM1273" i="9"/>
  <c r="AL1273" i="9"/>
  <c r="AK1273" i="9"/>
  <c r="AV1272" i="9"/>
  <c r="AU1272" i="9"/>
  <c r="AT1272" i="9"/>
  <c r="AS1272" i="9"/>
  <c r="AR1272" i="9"/>
  <c r="AQ1272" i="9"/>
  <c r="AP1272" i="9"/>
  <c r="AO1272" i="9"/>
  <c r="AN1272" i="9"/>
  <c r="AM1272" i="9"/>
  <c r="AL1272" i="9"/>
  <c r="AK1272" i="9"/>
  <c r="AV1271" i="9"/>
  <c r="AU1271" i="9"/>
  <c r="AT1271" i="9"/>
  <c r="AS1271" i="9"/>
  <c r="AR1271" i="9"/>
  <c r="AQ1271" i="9"/>
  <c r="AP1271" i="9"/>
  <c r="AO1271" i="9"/>
  <c r="AN1271" i="9"/>
  <c r="AM1271" i="9"/>
  <c r="AL1271" i="9"/>
  <c r="AK1271" i="9"/>
  <c r="AV1270" i="9"/>
  <c r="AU1270" i="9"/>
  <c r="AT1270" i="9"/>
  <c r="AS1270" i="9"/>
  <c r="AR1270" i="9"/>
  <c r="AQ1270" i="9"/>
  <c r="AP1270" i="9"/>
  <c r="AO1270" i="9"/>
  <c r="AN1270" i="9"/>
  <c r="AM1270" i="9"/>
  <c r="AL1270" i="9"/>
  <c r="AK1270" i="9"/>
  <c r="AV1269" i="9"/>
  <c r="AU1269" i="9"/>
  <c r="AT1269" i="9"/>
  <c r="AS1269" i="9"/>
  <c r="AR1269" i="9"/>
  <c r="AQ1269" i="9"/>
  <c r="AP1269" i="9"/>
  <c r="AO1269" i="9"/>
  <c r="AN1269" i="9"/>
  <c r="AM1269" i="9"/>
  <c r="AL1269" i="9"/>
  <c r="AK1269" i="9"/>
  <c r="AV1268" i="9"/>
  <c r="AU1268" i="9"/>
  <c r="AT1268" i="9"/>
  <c r="AS1268" i="9"/>
  <c r="AR1268" i="9"/>
  <c r="AQ1268" i="9"/>
  <c r="AP1268" i="9"/>
  <c r="AO1268" i="9"/>
  <c r="AN1268" i="9"/>
  <c r="AM1268" i="9"/>
  <c r="AL1268" i="9"/>
  <c r="AK1268" i="9"/>
  <c r="AV1267" i="9"/>
  <c r="AU1267" i="9"/>
  <c r="AT1267" i="9"/>
  <c r="AS1267" i="9"/>
  <c r="AR1267" i="9"/>
  <c r="AQ1267" i="9"/>
  <c r="AP1267" i="9"/>
  <c r="AO1267" i="9"/>
  <c r="AN1267" i="9"/>
  <c r="AM1267" i="9"/>
  <c r="AL1267" i="9"/>
  <c r="AK1267" i="9"/>
  <c r="AV1266" i="9"/>
  <c r="AU1266" i="9"/>
  <c r="AT1266" i="9"/>
  <c r="AS1266" i="9"/>
  <c r="AR1266" i="9"/>
  <c r="AQ1266" i="9"/>
  <c r="AP1266" i="9"/>
  <c r="AO1266" i="9"/>
  <c r="AN1266" i="9"/>
  <c r="AM1266" i="9"/>
  <c r="AL1266" i="9"/>
  <c r="AK1266" i="9"/>
  <c r="AV1265" i="9"/>
  <c r="AU1265" i="9"/>
  <c r="AT1265" i="9"/>
  <c r="AS1265" i="9"/>
  <c r="AR1265" i="9"/>
  <c r="AQ1265" i="9"/>
  <c r="AP1265" i="9"/>
  <c r="AO1265" i="9"/>
  <c r="AN1265" i="9"/>
  <c r="AM1265" i="9"/>
  <c r="AL1265" i="9"/>
  <c r="AK1265" i="9"/>
  <c r="AV1264" i="9"/>
  <c r="AU1264" i="9"/>
  <c r="AT1264" i="9"/>
  <c r="AS1264" i="9"/>
  <c r="AR1264" i="9"/>
  <c r="AQ1264" i="9"/>
  <c r="AP1264" i="9"/>
  <c r="AO1264" i="9"/>
  <c r="AN1264" i="9"/>
  <c r="AM1264" i="9"/>
  <c r="AL1264" i="9"/>
  <c r="AK1264" i="9"/>
  <c r="AV1263" i="9"/>
  <c r="AU1263" i="9"/>
  <c r="AT1263" i="9"/>
  <c r="AS1263" i="9"/>
  <c r="AR1263" i="9"/>
  <c r="AQ1263" i="9"/>
  <c r="AP1263" i="9"/>
  <c r="AO1263" i="9"/>
  <c r="AN1263" i="9"/>
  <c r="AM1263" i="9"/>
  <c r="AL1263" i="9"/>
  <c r="AK1263" i="9"/>
  <c r="AV1262" i="9"/>
  <c r="AU1262" i="9"/>
  <c r="AT1262" i="9"/>
  <c r="AS1262" i="9"/>
  <c r="AR1262" i="9"/>
  <c r="AQ1262" i="9"/>
  <c r="AP1262" i="9"/>
  <c r="AO1262" i="9"/>
  <c r="AN1262" i="9"/>
  <c r="AM1262" i="9"/>
  <c r="AL1262" i="9"/>
  <c r="AK1262" i="9"/>
  <c r="AV1261" i="9"/>
  <c r="AU1261" i="9"/>
  <c r="AT1261" i="9"/>
  <c r="AS1261" i="9"/>
  <c r="AR1261" i="9"/>
  <c r="AQ1261" i="9"/>
  <c r="AP1261" i="9"/>
  <c r="AO1261" i="9"/>
  <c r="AN1261" i="9"/>
  <c r="AM1261" i="9"/>
  <c r="AL1261" i="9"/>
  <c r="AK1261" i="9"/>
  <c r="AV1260" i="9"/>
  <c r="AU1260" i="9"/>
  <c r="AT1260" i="9"/>
  <c r="AS1260" i="9"/>
  <c r="AR1260" i="9"/>
  <c r="AQ1260" i="9"/>
  <c r="AP1260" i="9"/>
  <c r="AO1260" i="9"/>
  <c r="AN1260" i="9"/>
  <c r="AM1260" i="9"/>
  <c r="AL1260" i="9"/>
  <c r="AK1260" i="9"/>
  <c r="AV1259" i="9"/>
  <c r="AU1259" i="9"/>
  <c r="AT1259" i="9"/>
  <c r="AS1259" i="9"/>
  <c r="AR1259" i="9"/>
  <c r="AQ1259" i="9"/>
  <c r="AP1259" i="9"/>
  <c r="AO1259" i="9"/>
  <c r="AN1259" i="9"/>
  <c r="AM1259" i="9"/>
  <c r="AL1259" i="9"/>
  <c r="AK1259" i="9"/>
  <c r="AV1258" i="9"/>
  <c r="AU1258" i="9"/>
  <c r="AT1258" i="9"/>
  <c r="AS1258" i="9"/>
  <c r="AR1258" i="9"/>
  <c r="AQ1258" i="9"/>
  <c r="AP1258" i="9"/>
  <c r="AO1258" i="9"/>
  <c r="AN1258" i="9"/>
  <c r="AM1258" i="9"/>
  <c r="AL1258" i="9"/>
  <c r="AK1258" i="9"/>
  <c r="AV1257" i="9"/>
  <c r="AU1257" i="9"/>
  <c r="AT1257" i="9"/>
  <c r="AS1257" i="9"/>
  <c r="AR1257" i="9"/>
  <c r="AQ1257" i="9"/>
  <c r="AP1257" i="9"/>
  <c r="AO1257" i="9"/>
  <c r="AN1257" i="9"/>
  <c r="AM1257" i="9"/>
  <c r="AL1257" i="9"/>
  <c r="AK1257" i="9"/>
  <c r="AV1256" i="9"/>
  <c r="AU1256" i="9"/>
  <c r="AT1256" i="9"/>
  <c r="AS1256" i="9"/>
  <c r="AR1256" i="9"/>
  <c r="AQ1256" i="9"/>
  <c r="AP1256" i="9"/>
  <c r="AO1256" i="9"/>
  <c r="AN1256" i="9"/>
  <c r="AM1256" i="9"/>
  <c r="AL1256" i="9"/>
  <c r="AK1256" i="9"/>
  <c r="AV1255" i="9"/>
  <c r="AU1255" i="9"/>
  <c r="AT1255" i="9"/>
  <c r="AS1255" i="9"/>
  <c r="AR1255" i="9"/>
  <c r="AQ1255" i="9"/>
  <c r="AP1255" i="9"/>
  <c r="AO1255" i="9"/>
  <c r="AN1255" i="9"/>
  <c r="AM1255" i="9"/>
  <c r="AL1255" i="9"/>
  <c r="AK1255" i="9"/>
  <c r="AV1254" i="9"/>
  <c r="AU1254" i="9"/>
  <c r="AT1254" i="9"/>
  <c r="AS1254" i="9"/>
  <c r="AR1254" i="9"/>
  <c r="AQ1254" i="9"/>
  <c r="AP1254" i="9"/>
  <c r="AO1254" i="9"/>
  <c r="AN1254" i="9"/>
  <c r="AM1254" i="9"/>
  <c r="AL1254" i="9"/>
  <c r="AK1254" i="9"/>
  <c r="AV1253" i="9"/>
  <c r="AU1253" i="9"/>
  <c r="AT1253" i="9"/>
  <c r="AS1253" i="9"/>
  <c r="AR1253" i="9"/>
  <c r="AQ1253" i="9"/>
  <c r="AP1253" i="9"/>
  <c r="AO1253" i="9"/>
  <c r="AN1253" i="9"/>
  <c r="AM1253" i="9"/>
  <c r="AL1253" i="9"/>
  <c r="AK1253" i="9"/>
  <c r="AV1252" i="9"/>
  <c r="AU1252" i="9"/>
  <c r="AT1252" i="9"/>
  <c r="AS1252" i="9"/>
  <c r="AR1252" i="9"/>
  <c r="AQ1252" i="9"/>
  <c r="AP1252" i="9"/>
  <c r="AO1252" i="9"/>
  <c r="AN1252" i="9"/>
  <c r="AM1252" i="9"/>
  <c r="AL1252" i="9"/>
  <c r="AK1252" i="9"/>
  <c r="AV1251" i="9"/>
  <c r="AU1251" i="9"/>
  <c r="AT1251" i="9"/>
  <c r="AS1251" i="9"/>
  <c r="AR1251" i="9"/>
  <c r="AQ1251" i="9"/>
  <c r="AP1251" i="9"/>
  <c r="AO1251" i="9"/>
  <c r="AN1251" i="9"/>
  <c r="AM1251" i="9"/>
  <c r="AL1251" i="9"/>
  <c r="AK1251" i="9"/>
  <c r="AV1250" i="9"/>
  <c r="AU1250" i="9"/>
  <c r="AT1250" i="9"/>
  <c r="AS1250" i="9"/>
  <c r="AR1250" i="9"/>
  <c r="AQ1250" i="9"/>
  <c r="AP1250" i="9"/>
  <c r="AO1250" i="9"/>
  <c r="AN1250" i="9"/>
  <c r="AM1250" i="9"/>
  <c r="AL1250" i="9"/>
  <c r="AK1250" i="9"/>
  <c r="AV1249" i="9"/>
  <c r="AU1249" i="9"/>
  <c r="AT1249" i="9"/>
  <c r="AS1249" i="9"/>
  <c r="AR1249" i="9"/>
  <c r="AQ1249" i="9"/>
  <c r="AP1249" i="9"/>
  <c r="AO1249" i="9"/>
  <c r="AN1249" i="9"/>
  <c r="AM1249" i="9"/>
  <c r="AL1249" i="9"/>
  <c r="AK1249" i="9"/>
  <c r="AV1248" i="9"/>
  <c r="AU1248" i="9"/>
  <c r="AT1248" i="9"/>
  <c r="AS1248" i="9"/>
  <c r="AR1248" i="9"/>
  <c r="AQ1248" i="9"/>
  <c r="AP1248" i="9"/>
  <c r="AO1248" i="9"/>
  <c r="AN1248" i="9"/>
  <c r="AM1248" i="9"/>
  <c r="AL1248" i="9"/>
  <c r="AK1248" i="9"/>
  <c r="AV1247" i="9"/>
  <c r="AU1247" i="9"/>
  <c r="AT1247" i="9"/>
  <c r="AS1247" i="9"/>
  <c r="AR1247" i="9"/>
  <c r="AQ1247" i="9"/>
  <c r="AP1247" i="9"/>
  <c r="AO1247" i="9"/>
  <c r="AN1247" i="9"/>
  <c r="AM1247" i="9"/>
  <c r="AL1247" i="9"/>
  <c r="AK1247" i="9"/>
  <c r="AV1246" i="9"/>
  <c r="AU1246" i="9"/>
  <c r="AT1246" i="9"/>
  <c r="AS1246" i="9"/>
  <c r="AR1246" i="9"/>
  <c r="AQ1246" i="9"/>
  <c r="AP1246" i="9"/>
  <c r="AO1246" i="9"/>
  <c r="AN1246" i="9"/>
  <c r="AM1246" i="9"/>
  <c r="AL1246" i="9"/>
  <c r="AK1246" i="9"/>
  <c r="AV1245" i="9"/>
  <c r="AU1245" i="9"/>
  <c r="AT1245" i="9"/>
  <c r="AS1245" i="9"/>
  <c r="AR1245" i="9"/>
  <c r="AQ1245" i="9"/>
  <c r="AP1245" i="9"/>
  <c r="AO1245" i="9"/>
  <c r="AN1245" i="9"/>
  <c r="AM1245" i="9"/>
  <c r="AL1245" i="9"/>
  <c r="AK1245" i="9"/>
  <c r="AV1244" i="9"/>
  <c r="AU1244" i="9"/>
  <c r="AT1244" i="9"/>
  <c r="AS1244" i="9"/>
  <c r="AR1244" i="9"/>
  <c r="AQ1244" i="9"/>
  <c r="AP1244" i="9"/>
  <c r="AO1244" i="9"/>
  <c r="AN1244" i="9"/>
  <c r="AM1244" i="9"/>
  <c r="AL1244" i="9"/>
  <c r="AK1244" i="9"/>
  <c r="AV1243" i="9"/>
  <c r="AU1243" i="9"/>
  <c r="AT1243" i="9"/>
  <c r="AS1243" i="9"/>
  <c r="AR1243" i="9"/>
  <c r="AQ1243" i="9"/>
  <c r="AP1243" i="9"/>
  <c r="AO1243" i="9"/>
  <c r="AN1243" i="9"/>
  <c r="AM1243" i="9"/>
  <c r="AL1243" i="9"/>
  <c r="AK1243" i="9"/>
  <c r="AV1242" i="9"/>
  <c r="AU1242" i="9"/>
  <c r="AT1242" i="9"/>
  <c r="AS1242" i="9"/>
  <c r="AR1242" i="9"/>
  <c r="AQ1242" i="9"/>
  <c r="AP1242" i="9"/>
  <c r="AO1242" i="9"/>
  <c r="AN1242" i="9"/>
  <c r="AM1242" i="9"/>
  <c r="AL1242" i="9"/>
  <c r="AK1242" i="9"/>
  <c r="AV1241" i="9"/>
  <c r="AU1241" i="9"/>
  <c r="AT1241" i="9"/>
  <c r="AS1241" i="9"/>
  <c r="AR1241" i="9"/>
  <c r="AQ1241" i="9"/>
  <c r="AP1241" i="9"/>
  <c r="AO1241" i="9"/>
  <c r="AN1241" i="9"/>
  <c r="AM1241" i="9"/>
  <c r="AL1241" i="9"/>
  <c r="AK1241" i="9"/>
  <c r="AV1240" i="9"/>
  <c r="AU1240" i="9"/>
  <c r="AT1240" i="9"/>
  <c r="AS1240" i="9"/>
  <c r="AR1240" i="9"/>
  <c r="AQ1240" i="9"/>
  <c r="AP1240" i="9"/>
  <c r="AO1240" i="9"/>
  <c r="AN1240" i="9"/>
  <c r="AM1240" i="9"/>
  <c r="AL1240" i="9"/>
  <c r="AK1240" i="9"/>
  <c r="AV1239" i="9"/>
  <c r="AU1239" i="9"/>
  <c r="AT1239" i="9"/>
  <c r="AS1239" i="9"/>
  <c r="AR1239" i="9"/>
  <c r="AQ1239" i="9"/>
  <c r="AP1239" i="9"/>
  <c r="AO1239" i="9"/>
  <c r="AN1239" i="9"/>
  <c r="AM1239" i="9"/>
  <c r="AL1239" i="9"/>
  <c r="AK1239" i="9"/>
  <c r="AV1238" i="9"/>
  <c r="AU1238" i="9"/>
  <c r="AT1238" i="9"/>
  <c r="AS1238" i="9"/>
  <c r="AR1238" i="9"/>
  <c r="AQ1238" i="9"/>
  <c r="AP1238" i="9"/>
  <c r="AO1238" i="9"/>
  <c r="AN1238" i="9"/>
  <c r="AM1238" i="9"/>
  <c r="AL1238" i="9"/>
  <c r="AK1238" i="9"/>
  <c r="AV1237" i="9"/>
  <c r="AU1237" i="9"/>
  <c r="AT1237" i="9"/>
  <c r="AS1237" i="9"/>
  <c r="AR1237" i="9"/>
  <c r="AQ1237" i="9"/>
  <c r="AP1237" i="9"/>
  <c r="AO1237" i="9"/>
  <c r="AN1237" i="9"/>
  <c r="AM1237" i="9"/>
  <c r="AL1237" i="9"/>
  <c r="AK1237" i="9"/>
  <c r="AV1236" i="9"/>
  <c r="AU1236" i="9"/>
  <c r="AT1236" i="9"/>
  <c r="AS1236" i="9"/>
  <c r="AR1236" i="9"/>
  <c r="AQ1236" i="9"/>
  <c r="AP1236" i="9"/>
  <c r="AO1236" i="9"/>
  <c r="AN1236" i="9"/>
  <c r="AM1236" i="9"/>
  <c r="AL1236" i="9"/>
  <c r="AK1236" i="9"/>
  <c r="AV1235" i="9"/>
  <c r="AU1235" i="9"/>
  <c r="AT1235" i="9"/>
  <c r="AS1235" i="9"/>
  <c r="AR1235" i="9"/>
  <c r="AQ1235" i="9"/>
  <c r="AP1235" i="9"/>
  <c r="AO1235" i="9"/>
  <c r="AN1235" i="9"/>
  <c r="AM1235" i="9"/>
  <c r="AL1235" i="9"/>
  <c r="AK1235" i="9"/>
  <c r="AV1234" i="9"/>
  <c r="AU1234" i="9"/>
  <c r="AT1234" i="9"/>
  <c r="AS1234" i="9"/>
  <c r="AR1234" i="9"/>
  <c r="AQ1234" i="9"/>
  <c r="AP1234" i="9"/>
  <c r="AO1234" i="9"/>
  <c r="AN1234" i="9"/>
  <c r="AM1234" i="9"/>
  <c r="AL1234" i="9"/>
  <c r="AK1234" i="9"/>
  <c r="AV1233" i="9"/>
  <c r="AU1233" i="9"/>
  <c r="AT1233" i="9"/>
  <c r="AS1233" i="9"/>
  <c r="AR1233" i="9"/>
  <c r="AQ1233" i="9"/>
  <c r="AP1233" i="9"/>
  <c r="AO1233" i="9"/>
  <c r="AN1233" i="9"/>
  <c r="AM1233" i="9"/>
  <c r="AL1233" i="9"/>
  <c r="AK1233" i="9"/>
  <c r="AV1232" i="9"/>
  <c r="AU1232" i="9"/>
  <c r="AT1232" i="9"/>
  <c r="AS1232" i="9"/>
  <c r="AR1232" i="9"/>
  <c r="AQ1232" i="9"/>
  <c r="AP1232" i="9"/>
  <c r="AO1232" i="9"/>
  <c r="AN1232" i="9"/>
  <c r="AM1232" i="9"/>
  <c r="AL1232" i="9"/>
  <c r="AK1232" i="9"/>
  <c r="AV1231" i="9"/>
  <c r="AU1231" i="9"/>
  <c r="AT1231" i="9"/>
  <c r="AS1231" i="9"/>
  <c r="AR1231" i="9"/>
  <c r="AQ1231" i="9"/>
  <c r="AP1231" i="9"/>
  <c r="AO1231" i="9"/>
  <c r="AN1231" i="9"/>
  <c r="AM1231" i="9"/>
  <c r="AL1231" i="9"/>
  <c r="AK1231" i="9"/>
  <c r="AV1230" i="9"/>
  <c r="AU1230" i="9"/>
  <c r="AT1230" i="9"/>
  <c r="AS1230" i="9"/>
  <c r="AR1230" i="9"/>
  <c r="AQ1230" i="9"/>
  <c r="AP1230" i="9"/>
  <c r="AO1230" i="9"/>
  <c r="AN1230" i="9"/>
  <c r="AM1230" i="9"/>
  <c r="AL1230" i="9"/>
  <c r="AK1230" i="9"/>
  <c r="AV1229" i="9"/>
  <c r="AU1229" i="9"/>
  <c r="AT1229" i="9"/>
  <c r="AS1229" i="9"/>
  <c r="AR1229" i="9"/>
  <c r="AQ1229" i="9"/>
  <c r="AP1229" i="9"/>
  <c r="AO1229" i="9"/>
  <c r="AN1229" i="9"/>
  <c r="AM1229" i="9"/>
  <c r="AL1229" i="9"/>
  <c r="AK1229" i="9"/>
  <c r="AV1228" i="9"/>
  <c r="AU1228" i="9"/>
  <c r="AT1228" i="9"/>
  <c r="AS1228" i="9"/>
  <c r="AR1228" i="9"/>
  <c r="AQ1228" i="9"/>
  <c r="AP1228" i="9"/>
  <c r="AO1228" i="9"/>
  <c r="AN1228" i="9"/>
  <c r="AM1228" i="9"/>
  <c r="AL1228" i="9"/>
  <c r="AK1228" i="9"/>
  <c r="AV1227" i="9"/>
  <c r="AU1227" i="9"/>
  <c r="AT1227" i="9"/>
  <c r="AS1227" i="9"/>
  <c r="AR1227" i="9"/>
  <c r="AQ1227" i="9"/>
  <c r="AP1227" i="9"/>
  <c r="AO1227" i="9"/>
  <c r="AN1227" i="9"/>
  <c r="AM1227" i="9"/>
  <c r="AL1227" i="9"/>
  <c r="AK1227" i="9"/>
  <c r="AV1226" i="9"/>
  <c r="AU1226" i="9"/>
  <c r="AT1226" i="9"/>
  <c r="AS1226" i="9"/>
  <c r="AR1226" i="9"/>
  <c r="AQ1226" i="9"/>
  <c r="AP1226" i="9"/>
  <c r="AO1226" i="9"/>
  <c r="AN1226" i="9"/>
  <c r="AM1226" i="9"/>
  <c r="AL1226" i="9"/>
  <c r="AK1226" i="9"/>
  <c r="AV1225" i="9"/>
  <c r="AU1225" i="9"/>
  <c r="AT1225" i="9"/>
  <c r="AS1225" i="9"/>
  <c r="AR1225" i="9"/>
  <c r="AQ1225" i="9"/>
  <c r="AP1225" i="9"/>
  <c r="AO1225" i="9"/>
  <c r="AN1225" i="9"/>
  <c r="AM1225" i="9"/>
  <c r="AL1225" i="9"/>
  <c r="AK1225" i="9"/>
  <c r="AV1224" i="9"/>
  <c r="AU1224" i="9"/>
  <c r="AT1224" i="9"/>
  <c r="AS1224" i="9"/>
  <c r="AR1224" i="9"/>
  <c r="AQ1224" i="9"/>
  <c r="AP1224" i="9"/>
  <c r="AO1224" i="9"/>
  <c r="AN1224" i="9"/>
  <c r="AM1224" i="9"/>
  <c r="AL1224" i="9"/>
  <c r="AK1224" i="9"/>
  <c r="AV1223" i="9"/>
  <c r="AU1223" i="9"/>
  <c r="AT1223" i="9"/>
  <c r="AS1223" i="9"/>
  <c r="AR1223" i="9"/>
  <c r="AQ1223" i="9"/>
  <c r="AP1223" i="9"/>
  <c r="AO1223" i="9"/>
  <c r="AN1223" i="9"/>
  <c r="AM1223" i="9"/>
  <c r="AL1223" i="9"/>
  <c r="AK1223" i="9"/>
  <c r="AV1222" i="9"/>
  <c r="AU1222" i="9"/>
  <c r="AT1222" i="9"/>
  <c r="AS1222" i="9"/>
  <c r="AR1222" i="9"/>
  <c r="AQ1222" i="9"/>
  <c r="AP1222" i="9"/>
  <c r="AO1222" i="9"/>
  <c r="AN1222" i="9"/>
  <c r="AM1222" i="9"/>
  <c r="AL1222" i="9"/>
  <c r="AK1222" i="9"/>
  <c r="AV1221" i="9"/>
  <c r="AU1221" i="9"/>
  <c r="AT1221" i="9"/>
  <c r="AS1221" i="9"/>
  <c r="AR1221" i="9"/>
  <c r="AQ1221" i="9"/>
  <c r="AP1221" i="9"/>
  <c r="AO1221" i="9"/>
  <c r="AN1221" i="9"/>
  <c r="AM1221" i="9"/>
  <c r="AL1221" i="9"/>
  <c r="AK1221" i="9"/>
  <c r="AV1220" i="9"/>
  <c r="AU1220" i="9"/>
  <c r="AT1220" i="9"/>
  <c r="AS1220" i="9"/>
  <c r="AR1220" i="9"/>
  <c r="AQ1220" i="9"/>
  <c r="AP1220" i="9"/>
  <c r="AO1220" i="9"/>
  <c r="AN1220" i="9"/>
  <c r="AM1220" i="9"/>
  <c r="AL1220" i="9"/>
  <c r="AK1220" i="9"/>
  <c r="AV1219" i="9"/>
  <c r="AU1219" i="9"/>
  <c r="AT1219" i="9"/>
  <c r="AS1219" i="9"/>
  <c r="AR1219" i="9"/>
  <c r="AQ1219" i="9"/>
  <c r="AP1219" i="9"/>
  <c r="AO1219" i="9"/>
  <c r="AN1219" i="9"/>
  <c r="AM1219" i="9"/>
  <c r="AL1219" i="9"/>
  <c r="AK1219" i="9"/>
  <c r="AV1218" i="9"/>
  <c r="AU1218" i="9"/>
  <c r="AT1218" i="9"/>
  <c r="AS1218" i="9"/>
  <c r="AR1218" i="9"/>
  <c r="AQ1218" i="9"/>
  <c r="AP1218" i="9"/>
  <c r="AO1218" i="9"/>
  <c r="AN1218" i="9"/>
  <c r="AM1218" i="9"/>
  <c r="AL1218" i="9"/>
  <c r="AK1218" i="9"/>
  <c r="AV1217" i="9"/>
  <c r="AU1217" i="9"/>
  <c r="AT1217" i="9"/>
  <c r="AS1217" i="9"/>
  <c r="AR1217" i="9"/>
  <c r="AQ1217" i="9"/>
  <c r="AP1217" i="9"/>
  <c r="AO1217" i="9"/>
  <c r="AN1217" i="9"/>
  <c r="AM1217" i="9"/>
  <c r="AL1217" i="9"/>
  <c r="AK1217" i="9"/>
  <c r="AV1216" i="9"/>
  <c r="AU1216" i="9"/>
  <c r="AT1216" i="9"/>
  <c r="AS1216" i="9"/>
  <c r="AR1216" i="9"/>
  <c r="AQ1216" i="9"/>
  <c r="AP1216" i="9"/>
  <c r="AO1216" i="9"/>
  <c r="AN1216" i="9"/>
  <c r="AM1216" i="9"/>
  <c r="AL1216" i="9"/>
  <c r="AK1216" i="9"/>
  <c r="AV1215" i="9"/>
  <c r="AU1215" i="9"/>
  <c r="AT1215" i="9"/>
  <c r="AS1215" i="9"/>
  <c r="AR1215" i="9"/>
  <c r="AQ1215" i="9"/>
  <c r="AP1215" i="9"/>
  <c r="AO1215" i="9"/>
  <c r="AN1215" i="9"/>
  <c r="AM1215" i="9"/>
  <c r="AL1215" i="9"/>
  <c r="AK1215" i="9"/>
  <c r="AV1214" i="9"/>
  <c r="AU1214" i="9"/>
  <c r="AT1214" i="9"/>
  <c r="AS1214" i="9"/>
  <c r="AR1214" i="9"/>
  <c r="AQ1214" i="9"/>
  <c r="AP1214" i="9"/>
  <c r="AO1214" i="9"/>
  <c r="AN1214" i="9"/>
  <c r="AM1214" i="9"/>
  <c r="AL1214" i="9"/>
  <c r="AK1214" i="9"/>
  <c r="AV1213" i="9"/>
  <c r="AU1213" i="9"/>
  <c r="AT1213" i="9"/>
  <c r="AS1213" i="9"/>
  <c r="AR1213" i="9"/>
  <c r="AQ1213" i="9"/>
  <c r="AP1213" i="9"/>
  <c r="AO1213" i="9"/>
  <c r="AN1213" i="9"/>
  <c r="AM1213" i="9"/>
  <c r="AL1213" i="9"/>
  <c r="AK1213" i="9"/>
  <c r="AV1212" i="9"/>
  <c r="AU1212" i="9"/>
  <c r="AT1212" i="9"/>
  <c r="AS1212" i="9"/>
  <c r="AR1212" i="9"/>
  <c r="AQ1212" i="9"/>
  <c r="AP1212" i="9"/>
  <c r="AO1212" i="9"/>
  <c r="AN1212" i="9"/>
  <c r="AM1212" i="9"/>
  <c r="AL1212" i="9"/>
  <c r="AK1212" i="9"/>
  <c r="AV1211" i="9"/>
  <c r="AU1211" i="9"/>
  <c r="AT1211" i="9"/>
  <c r="AS1211" i="9"/>
  <c r="AR1211" i="9"/>
  <c r="AQ1211" i="9"/>
  <c r="AP1211" i="9"/>
  <c r="AO1211" i="9"/>
  <c r="AN1211" i="9"/>
  <c r="AM1211" i="9"/>
  <c r="AL1211" i="9"/>
  <c r="AK1211" i="9"/>
  <c r="AV1210" i="9"/>
  <c r="AU1210" i="9"/>
  <c r="AT1210" i="9"/>
  <c r="AS1210" i="9"/>
  <c r="AR1210" i="9"/>
  <c r="AQ1210" i="9"/>
  <c r="AP1210" i="9"/>
  <c r="AO1210" i="9"/>
  <c r="AN1210" i="9"/>
  <c r="AM1210" i="9"/>
  <c r="AL1210" i="9"/>
  <c r="AK1210" i="9"/>
  <c r="AV1209" i="9"/>
  <c r="AU1209" i="9"/>
  <c r="AT1209" i="9"/>
  <c r="AS1209" i="9"/>
  <c r="AR1209" i="9"/>
  <c r="AQ1209" i="9"/>
  <c r="AP1209" i="9"/>
  <c r="AO1209" i="9"/>
  <c r="AN1209" i="9"/>
  <c r="AM1209" i="9"/>
  <c r="AL1209" i="9"/>
  <c r="AK1209" i="9"/>
  <c r="AV1208" i="9"/>
  <c r="AU1208" i="9"/>
  <c r="AT1208" i="9"/>
  <c r="AS1208" i="9"/>
  <c r="AR1208" i="9"/>
  <c r="AQ1208" i="9"/>
  <c r="AP1208" i="9"/>
  <c r="AO1208" i="9"/>
  <c r="AN1208" i="9"/>
  <c r="AM1208" i="9"/>
  <c r="AL1208" i="9"/>
  <c r="AK1208" i="9"/>
  <c r="AV1207" i="9"/>
  <c r="AU1207" i="9"/>
  <c r="AT1207" i="9"/>
  <c r="AS1207" i="9"/>
  <c r="AR1207" i="9"/>
  <c r="AQ1207" i="9"/>
  <c r="AP1207" i="9"/>
  <c r="AO1207" i="9"/>
  <c r="AN1207" i="9"/>
  <c r="AM1207" i="9"/>
  <c r="AL1207" i="9"/>
  <c r="AK1207" i="9"/>
  <c r="AV1206" i="9"/>
  <c r="AU1206" i="9"/>
  <c r="AT1206" i="9"/>
  <c r="AS1206" i="9"/>
  <c r="AR1206" i="9"/>
  <c r="AQ1206" i="9"/>
  <c r="AP1206" i="9"/>
  <c r="AO1206" i="9"/>
  <c r="AN1206" i="9"/>
  <c r="AM1206" i="9"/>
  <c r="AL1206" i="9"/>
  <c r="AK1206" i="9"/>
  <c r="AV1205" i="9"/>
  <c r="AU1205" i="9"/>
  <c r="AT1205" i="9"/>
  <c r="AS1205" i="9"/>
  <c r="AR1205" i="9"/>
  <c r="AQ1205" i="9"/>
  <c r="AP1205" i="9"/>
  <c r="AO1205" i="9"/>
  <c r="AN1205" i="9"/>
  <c r="AM1205" i="9"/>
  <c r="AL1205" i="9"/>
  <c r="AK1205" i="9"/>
  <c r="AV1204" i="9"/>
  <c r="AU1204" i="9"/>
  <c r="AT1204" i="9"/>
  <c r="AS1204" i="9"/>
  <c r="AR1204" i="9"/>
  <c r="AQ1204" i="9"/>
  <c r="AP1204" i="9"/>
  <c r="AO1204" i="9"/>
  <c r="AN1204" i="9"/>
  <c r="AM1204" i="9"/>
  <c r="AL1204" i="9"/>
  <c r="AK1204" i="9"/>
  <c r="AV1203" i="9"/>
  <c r="AU1203" i="9"/>
  <c r="AT1203" i="9"/>
  <c r="AS1203" i="9"/>
  <c r="AR1203" i="9"/>
  <c r="AQ1203" i="9"/>
  <c r="AP1203" i="9"/>
  <c r="AO1203" i="9"/>
  <c r="AN1203" i="9"/>
  <c r="AM1203" i="9"/>
  <c r="AL1203" i="9"/>
  <c r="AK1203" i="9"/>
  <c r="AV1202" i="9"/>
  <c r="AU1202" i="9"/>
  <c r="AT1202" i="9"/>
  <c r="AS1202" i="9"/>
  <c r="AR1202" i="9"/>
  <c r="AQ1202" i="9"/>
  <c r="AP1202" i="9"/>
  <c r="AO1202" i="9"/>
  <c r="AN1202" i="9"/>
  <c r="AM1202" i="9"/>
  <c r="AL1202" i="9"/>
  <c r="AK1202" i="9"/>
  <c r="AV1201" i="9"/>
  <c r="AU1201" i="9"/>
  <c r="AT1201" i="9"/>
  <c r="AS1201" i="9"/>
  <c r="AR1201" i="9"/>
  <c r="AQ1201" i="9"/>
  <c r="AP1201" i="9"/>
  <c r="AO1201" i="9"/>
  <c r="AN1201" i="9"/>
  <c r="AM1201" i="9"/>
  <c r="AL1201" i="9"/>
  <c r="AK1201" i="9"/>
  <c r="AV1200" i="9"/>
  <c r="AU1200" i="9"/>
  <c r="AT1200" i="9"/>
  <c r="AS1200" i="9"/>
  <c r="AR1200" i="9"/>
  <c r="AQ1200" i="9"/>
  <c r="AP1200" i="9"/>
  <c r="AO1200" i="9"/>
  <c r="AN1200" i="9"/>
  <c r="AM1200" i="9"/>
  <c r="AL1200" i="9"/>
  <c r="AK1200" i="9"/>
  <c r="AV1199" i="9"/>
  <c r="AU1199" i="9"/>
  <c r="AT1199" i="9"/>
  <c r="AS1199" i="9"/>
  <c r="AR1199" i="9"/>
  <c r="AQ1199" i="9"/>
  <c r="AP1199" i="9"/>
  <c r="AO1199" i="9"/>
  <c r="AN1199" i="9"/>
  <c r="AM1199" i="9"/>
  <c r="AL1199" i="9"/>
  <c r="AK1199" i="9"/>
  <c r="AV1198" i="9"/>
  <c r="AU1198" i="9"/>
  <c r="AT1198" i="9"/>
  <c r="AS1198" i="9"/>
  <c r="AR1198" i="9"/>
  <c r="AQ1198" i="9"/>
  <c r="AP1198" i="9"/>
  <c r="AO1198" i="9"/>
  <c r="AN1198" i="9"/>
  <c r="AM1198" i="9"/>
  <c r="AL1198" i="9"/>
  <c r="AK1198" i="9"/>
  <c r="AV1197" i="9"/>
  <c r="AU1197" i="9"/>
  <c r="AT1197" i="9"/>
  <c r="AS1197" i="9"/>
  <c r="AR1197" i="9"/>
  <c r="AQ1197" i="9"/>
  <c r="AP1197" i="9"/>
  <c r="AO1197" i="9"/>
  <c r="AN1197" i="9"/>
  <c r="AM1197" i="9"/>
  <c r="AL1197" i="9"/>
  <c r="AK1197" i="9"/>
  <c r="AV1196" i="9"/>
  <c r="AU1196" i="9"/>
  <c r="AT1196" i="9"/>
  <c r="AS1196" i="9"/>
  <c r="AR1196" i="9"/>
  <c r="AQ1196" i="9"/>
  <c r="AP1196" i="9"/>
  <c r="AO1196" i="9"/>
  <c r="AN1196" i="9"/>
  <c r="AM1196" i="9"/>
  <c r="AL1196" i="9"/>
  <c r="AK1196" i="9"/>
  <c r="AV1195" i="9"/>
  <c r="AU1195" i="9"/>
  <c r="AT1195" i="9"/>
  <c r="AS1195" i="9"/>
  <c r="AR1195" i="9"/>
  <c r="AQ1195" i="9"/>
  <c r="AP1195" i="9"/>
  <c r="AO1195" i="9"/>
  <c r="AN1195" i="9"/>
  <c r="AM1195" i="9"/>
  <c r="AL1195" i="9"/>
  <c r="AK1195" i="9"/>
  <c r="AV1194" i="9"/>
  <c r="AU1194" i="9"/>
  <c r="AT1194" i="9"/>
  <c r="AS1194" i="9"/>
  <c r="AR1194" i="9"/>
  <c r="AQ1194" i="9"/>
  <c r="AP1194" i="9"/>
  <c r="AO1194" i="9"/>
  <c r="AN1194" i="9"/>
  <c r="AM1194" i="9"/>
  <c r="AL1194" i="9"/>
  <c r="AK1194" i="9"/>
  <c r="AV1193" i="9"/>
  <c r="AU1193" i="9"/>
  <c r="AT1193" i="9"/>
  <c r="AS1193" i="9"/>
  <c r="AR1193" i="9"/>
  <c r="AQ1193" i="9"/>
  <c r="AP1193" i="9"/>
  <c r="AO1193" i="9"/>
  <c r="AN1193" i="9"/>
  <c r="AM1193" i="9"/>
  <c r="AL1193" i="9"/>
  <c r="AK1193" i="9"/>
  <c r="AV1192" i="9"/>
  <c r="AU1192" i="9"/>
  <c r="AT1192" i="9"/>
  <c r="AS1192" i="9"/>
  <c r="AR1192" i="9"/>
  <c r="AQ1192" i="9"/>
  <c r="AP1192" i="9"/>
  <c r="AO1192" i="9"/>
  <c r="AN1192" i="9"/>
  <c r="AM1192" i="9"/>
  <c r="AL1192" i="9"/>
  <c r="AK1192" i="9"/>
  <c r="AV1191" i="9"/>
  <c r="AU1191" i="9"/>
  <c r="AT1191" i="9"/>
  <c r="AS1191" i="9"/>
  <c r="AR1191" i="9"/>
  <c r="AQ1191" i="9"/>
  <c r="AP1191" i="9"/>
  <c r="AO1191" i="9"/>
  <c r="AN1191" i="9"/>
  <c r="AM1191" i="9"/>
  <c r="AL1191" i="9"/>
  <c r="AK1191" i="9"/>
  <c r="AV1190" i="9"/>
  <c r="AU1190" i="9"/>
  <c r="AT1190" i="9"/>
  <c r="AS1190" i="9"/>
  <c r="AR1190" i="9"/>
  <c r="AQ1190" i="9"/>
  <c r="AP1190" i="9"/>
  <c r="AO1190" i="9"/>
  <c r="AN1190" i="9"/>
  <c r="AM1190" i="9"/>
  <c r="AL1190" i="9"/>
  <c r="AK1190" i="9"/>
  <c r="AV1189" i="9"/>
  <c r="AU1189" i="9"/>
  <c r="AT1189" i="9"/>
  <c r="AS1189" i="9"/>
  <c r="AR1189" i="9"/>
  <c r="AQ1189" i="9"/>
  <c r="AP1189" i="9"/>
  <c r="AO1189" i="9"/>
  <c r="AN1189" i="9"/>
  <c r="AM1189" i="9"/>
  <c r="AL1189" i="9"/>
  <c r="AK1189" i="9"/>
  <c r="AV1188" i="9"/>
  <c r="AU1188" i="9"/>
  <c r="AT1188" i="9"/>
  <c r="AS1188" i="9"/>
  <c r="AR1188" i="9"/>
  <c r="AQ1188" i="9"/>
  <c r="AP1188" i="9"/>
  <c r="AO1188" i="9"/>
  <c r="AN1188" i="9"/>
  <c r="AM1188" i="9"/>
  <c r="AL1188" i="9"/>
  <c r="AK1188" i="9"/>
  <c r="AV1187" i="9"/>
  <c r="AU1187" i="9"/>
  <c r="AT1187" i="9"/>
  <c r="AS1187" i="9"/>
  <c r="AR1187" i="9"/>
  <c r="AQ1187" i="9"/>
  <c r="AP1187" i="9"/>
  <c r="AO1187" i="9"/>
  <c r="AN1187" i="9"/>
  <c r="AM1187" i="9"/>
  <c r="AL1187" i="9"/>
  <c r="AK1187" i="9"/>
  <c r="AV1186" i="9"/>
  <c r="AU1186" i="9"/>
  <c r="AT1186" i="9"/>
  <c r="AS1186" i="9"/>
  <c r="AR1186" i="9"/>
  <c r="AQ1186" i="9"/>
  <c r="AP1186" i="9"/>
  <c r="AO1186" i="9"/>
  <c r="AN1186" i="9"/>
  <c r="AM1186" i="9"/>
  <c r="AL1186" i="9"/>
  <c r="AK1186" i="9"/>
  <c r="AV1185" i="9"/>
  <c r="AU1185" i="9"/>
  <c r="AT1185" i="9"/>
  <c r="AS1185" i="9"/>
  <c r="AR1185" i="9"/>
  <c r="AQ1185" i="9"/>
  <c r="AP1185" i="9"/>
  <c r="AO1185" i="9"/>
  <c r="AN1185" i="9"/>
  <c r="AM1185" i="9"/>
  <c r="AL1185" i="9"/>
  <c r="AK1185" i="9"/>
  <c r="AV1184" i="9"/>
  <c r="AU1184" i="9"/>
  <c r="AT1184" i="9"/>
  <c r="AS1184" i="9"/>
  <c r="AR1184" i="9"/>
  <c r="AQ1184" i="9"/>
  <c r="AP1184" i="9"/>
  <c r="AO1184" i="9"/>
  <c r="AN1184" i="9"/>
  <c r="AM1184" i="9"/>
  <c r="AL1184" i="9"/>
  <c r="AK1184" i="9"/>
  <c r="AV1183" i="9"/>
  <c r="AU1183" i="9"/>
  <c r="AT1183" i="9"/>
  <c r="AS1183" i="9"/>
  <c r="AR1183" i="9"/>
  <c r="AQ1183" i="9"/>
  <c r="AP1183" i="9"/>
  <c r="AO1183" i="9"/>
  <c r="AN1183" i="9"/>
  <c r="AM1183" i="9"/>
  <c r="AL1183" i="9"/>
  <c r="AK1183" i="9"/>
  <c r="AV1182" i="9"/>
  <c r="AU1182" i="9"/>
  <c r="AT1182" i="9"/>
  <c r="AS1182" i="9"/>
  <c r="AR1182" i="9"/>
  <c r="AQ1182" i="9"/>
  <c r="AP1182" i="9"/>
  <c r="AO1182" i="9"/>
  <c r="AN1182" i="9"/>
  <c r="AM1182" i="9"/>
  <c r="AL1182" i="9"/>
  <c r="AK1182" i="9"/>
  <c r="AV1181" i="9"/>
  <c r="AU1181" i="9"/>
  <c r="AT1181" i="9"/>
  <c r="AS1181" i="9"/>
  <c r="AR1181" i="9"/>
  <c r="AQ1181" i="9"/>
  <c r="AP1181" i="9"/>
  <c r="AO1181" i="9"/>
  <c r="AN1181" i="9"/>
  <c r="AM1181" i="9"/>
  <c r="AL1181" i="9"/>
  <c r="AK1181" i="9"/>
  <c r="AV1180" i="9"/>
  <c r="AU1180" i="9"/>
  <c r="AT1180" i="9"/>
  <c r="AS1180" i="9"/>
  <c r="AR1180" i="9"/>
  <c r="AQ1180" i="9"/>
  <c r="AP1180" i="9"/>
  <c r="AO1180" i="9"/>
  <c r="AN1180" i="9"/>
  <c r="AM1180" i="9"/>
  <c r="AL1180" i="9"/>
  <c r="AK1180" i="9"/>
  <c r="AV1179" i="9"/>
  <c r="AU1179" i="9"/>
  <c r="AT1179" i="9"/>
  <c r="AS1179" i="9"/>
  <c r="AR1179" i="9"/>
  <c r="AQ1179" i="9"/>
  <c r="AP1179" i="9"/>
  <c r="AO1179" i="9"/>
  <c r="AN1179" i="9"/>
  <c r="AM1179" i="9"/>
  <c r="AL1179" i="9"/>
  <c r="AK1179" i="9"/>
  <c r="AV1178" i="9"/>
  <c r="AU1178" i="9"/>
  <c r="AT1178" i="9"/>
  <c r="AS1178" i="9"/>
  <c r="AR1178" i="9"/>
  <c r="AQ1178" i="9"/>
  <c r="AP1178" i="9"/>
  <c r="AO1178" i="9"/>
  <c r="AN1178" i="9"/>
  <c r="AM1178" i="9"/>
  <c r="AL1178" i="9"/>
  <c r="AK1178" i="9"/>
  <c r="AV1177" i="9"/>
  <c r="AU1177" i="9"/>
  <c r="AT1177" i="9"/>
  <c r="AS1177" i="9"/>
  <c r="AR1177" i="9"/>
  <c r="AQ1177" i="9"/>
  <c r="AP1177" i="9"/>
  <c r="AO1177" i="9"/>
  <c r="AN1177" i="9"/>
  <c r="AM1177" i="9"/>
  <c r="AL1177" i="9"/>
  <c r="AK1177" i="9"/>
  <c r="AV1176" i="9"/>
  <c r="AU1176" i="9"/>
  <c r="AT1176" i="9"/>
  <c r="AS1176" i="9"/>
  <c r="AR1176" i="9"/>
  <c r="AQ1176" i="9"/>
  <c r="AP1176" i="9"/>
  <c r="AO1176" i="9"/>
  <c r="AN1176" i="9"/>
  <c r="AM1176" i="9"/>
  <c r="AL1176" i="9"/>
  <c r="AK1176" i="9"/>
  <c r="AV1175" i="9"/>
  <c r="AU1175" i="9"/>
  <c r="AT1175" i="9"/>
  <c r="AS1175" i="9"/>
  <c r="AR1175" i="9"/>
  <c r="AQ1175" i="9"/>
  <c r="AP1175" i="9"/>
  <c r="AO1175" i="9"/>
  <c r="AN1175" i="9"/>
  <c r="AM1175" i="9"/>
  <c r="AL1175" i="9"/>
  <c r="AK1175" i="9"/>
  <c r="AV1174" i="9"/>
  <c r="AU1174" i="9"/>
  <c r="AT1174" i="9"/>
  <c r="AS1174" i="9"/>
  <c r="AR1174" i="9"/>
  <c r="AQ1174" i="9"/>
  <c r="AP1174" i="9"/>
  <c r="AO1174" i="9"/>
  <c r="AN1174" i="9"/>
  <c r="AM1174" i="9"/>
  <c r="AL1174" i="9"/>
  <c r="AK1174" i="9"/>
  <c r="AV1173" i="9"/>
  <c r="AU1173" i="9"/>
  <c r="AT1173" i="9"/>
  <c r="AS1173" i="9"/>
  <c r="AR1173" i="9"/>
  <c r="AQ1173" i="9"/>
  <c r="AP1173" i="9"/>
  <c r="AO1173" i="9"/>
  <c r="AN1173" i="9"/>
  <c r="AM1173" i="9"/>
  <c r="AL1173" i="9"/>
  <c r="AK1173" i="9"/>
  <c r="AV1172" i="9"/>
  <c r="AU1172" i="9"/>
  <c r="AT1172" i="9"/>
  <c r="AS1172" i="9"/>
  <c r="AR1172" i="9"/>
  <c r="AQ1172" i="9"/>
  <c r="AP1172" i="9"/>
  <c r="AO1172" i="9"/>
  <c r="AN1172" i="9"/>
  <c r="AM1172" i="9"/>
  <c r="AL1172" i="9"/>
  <c r="AK1172" i="9"/>
  <c r="AV1171" i="9"/>
  <c r="AU1171" i="9"/>
  <c r="AT1171" i="9"/>
  <c r="AS1171" i="9"/>
  <c r="AR1171" i="9"/>
  <c r="AQ1171" i="9"/>
  <c r="AP1171" i="9"/>
  <c r="AO1171" i="9"/>
  <c r="AN1171" i="9"/>
  <c r="AM1171" i="9"/>
  <c r="AL1171" i="9"/>
  <c r="AK1171" i="9"/>
  <c r="AV1170" i="9"/>
  <c r="AU1170" i="9"/>
  <c r="AT1170" i="9"/>
  <c r="AS1170" i="9"/>
  <c r="AR1170" i="9"/>
  <c r="AQ1170" i="9"/>
  <c r="AP1170" i="9"/>
  <c r="AO1170" i="9"/>
  <c r="AN1170" i="9"/>
  <c r="AM1170" i="9"/>
  <c r="AL1170" i="9"/>
  <c r="AK1170" i="9"/>
  <c r="AV1169" i="9"/>
  <c r="AU1169" i="9"/>
  <c r="AT1169" i="9"/>
  <c r="AS1169" i="9"/>
  <c r="AR1169" i="9"/>
  <c r="AQ1169" i="9"/>
  <c r="AP1169" i="9"/>
  <c r="AO1169" i="9"/>
  <c r="AN1169" i="9"/>
  <c r="AM1169" i="9"/>
  <c r="AL1169" i="9"/>
  <c r="AK1169" i="9"/>
  <c r="AV1168" i="9"/>
  <c r="AU1168" i="9"/>
  <c r="AT1168" i="9"/>
  <c r="AS1168" i="9"/>
  <c r="AR1168" i="9"/>
  <c r="AQ1168" i="9"/>
  <c r="AP1168" i="9"/>
  <c r="AO1168" i="9"/>
  <c r="AN1168" i="9"/>
  <c r="AM1168" i="9"/>
  <c r="AL1168" i="9"/>
  <c r="AK1168" i="9"/>
  <c r="AV1167" i="9"/>
  <c r="AU1167" i="9"/>
  <c r="AT1167" i="9"/>
  <c r="AS1167" i="9"/>
  <c r="AR1167" i="9"/>
  <c r="AQ1167" i="9"/>
  <c r="AP1167" i="9"/>
  <c r="AO1167" i="9"/>
  <c r="AN1167" i="9"/>
  <c r="AM1167" i="9"/>
  <c r="AL1167" i="9"/>
  <c r="AK1167" i="9"/>
  <c r="AV1166" i="9"/>
  <c r="AU1166" i="9"/>
  <c r="AT1166" i="9"/>
  <c r="AS1166" i="9"/>
  <c r="AR1166" i="9"/>
  <c r="AQ1166" i="9"/>
  <c r="AP1166" i="9"/>
  <c r="AO1166" i="9"/>
  <c r="AN1166" i="9"/>
  <c r="AM1166" i="9"/>
  <c r="AL1166" i="9"/>
  <c r="AK1166" i="9"/>
  <c r="AV1165" i="9"/>
  <c r="AU1165" i="9"/>
  <c r="AT1165" i="9"/>
  <c r="AS1165" i="9"/>
  <c r="AR1165" i="9"/>
  <c r="AQ1165" i="9"/>
  <c r="AP1165" i="9"/>
  <c r="AO1165" i="9"/>
  <c r="AN1165" i="9"/>
  <c r="AM1165" i="9"/>
  <c r="AL1165" i="9"/>
  <c r="AK1165" i="9"/>
  <c r="AV1164" i="9"/>
  <c r="AU1164" i="9"/>
  <c r="AT1164" i="9"/>
  <c r="AS1164" i="9"/>
  <c r="AR1164" i="9"/>
  <c r="AQ1164" i="9"/>
  <c r="AP1164" i="9"/>
  <c r="AO1164" i="9"/>
  <c r="AN1164" i="9"/>
  <c r="AM1164" i="9"/>
  <c r="AL1164" i="9"/>
  <c r="AK1164" i="9"/>
  <c r="AV1163" i="9"/>
  <c r="AU1163" i="9"/>
  <c r="AT1163" i="9"/>
  <c r="AS1163" i="9"/>
  <c r="AR1163" i="9"/>
  <c r="AQ1163" i="9"/>
  <c r="AP1163" i="9"/>
  <c r="AO1163" i="9"/>
  <c r="AN1163" i="9"/>
  <c r="AM1163" i="9"/>
  <c r="AL1163" i="9"/>
  <c r="AK1163" i="9"/>
  <c r="AV1162" i="9"/>
  <c r="AU1162" i="9"/>
  <c r="AT1162" i="9"/>
  <c r="AS1162" i="9"/>
  <c r="AR1162" i="9"/>
  <c r="AQ1162" i="9"/>
  <c r="AP1162" i="9"/>
  <c r="AO1162" i="9"/>
  <c r="AN1162" i="9"/>
  <c r="AM1162" i="9"/>
  <c r="AL1162" i="9"/>
  <c r="AK1162" i="9"/>
  <c r="AV1161" i="9"/>
  <c r="AU1161" i="9"/>
  <c r="AT1161" i="9"/>
  <c r="AS1161" i="9"/>
  <c r="AR1161" i="9"/>
  <c r="AQ1161" i="9"/>
  <c r="AP1161" i="9"/>
  <c r="AO1161" i="9"/>
  <c r="AN1161" i="9"/>
  <c r="AM1161" i="9"/>
  <c r="AL1161" i="9"/>
  <c r="AK1161" i="9"/>
  <c r="AV1160" i="9"/>
  <c r="AU1160" i="9"/>
  <c r="AT1160" i="9"/>
  <c r="AS1160" i="9"/>
  <c r="AR1160" i="9"/>
  <c r="AQ1160" i="9"/>
  <c r="AP1160" i="9"/>
  <c r="AO1160" i="9"/>
  <c r="AN1160" i="9"/>
  <c r="AM1160" i="9"/>
  <c r="AL1160" i="9"/>
  <c r="AK1160" i="9"/>
  <c r="AV1159" i="9"/>
  <c r="AU1159" i="9"/>
  <c r="AT1159" i="9"/>
  <c r="AS1159" i="9"/>
  <c r="AR1159" i="9"/>
  <c r="AQ1159" i="9"/>
  <c r="AP1159" i="9"/>
  <c r="AO1159" i="9"/>
  <c r="AN1159" i="9"/>
  <c r="AM1159" i="9"/>
  <c r="AL1159" i="9"/>
  <c r="AK1159" i="9"/>
  <c r="AV1158" i="9"/>
  <c r="AU1158" i="9"/>
  <c r="AT1158" i="9"/>
  <c r="AS1158" i="9"/>
  <c r="AR1158" i="9"/>
  <c r="AQ1158" i="9"/>
  <c r="AP1158" i="9"/>
  <c r="AO1158" i="9"/>
  <c r="AN1158" i="9"/>
  <c r="AM1158" i="9"/>
  <c r="AL1158" i="9"/>
  <c r="AK1158" i="9"/>
  <c r="AV1157" i="9"/>
  <c r="AU1157" i="9"/>
  <c r="AT1157" i="9"/>
  <c r="AS1157" i="9"/>
  <c r="AR1157" i="9"/>
  <c r="AQ1157" i="9"/>
  <c r="AP1157" i="9"/>
  <c r="AO1157" i="9"/>
  <c r="AN1157" i="9"/>
  <c r="AM1157" i="9"/>
  <c r="AL1157" i="9"/>
  <c r="AK1157" i="9"/>
  <c r="AV1156" i="9"/>
  <c r="AU1156" i="9"/>
  <c r="AT1156" i="9"/>
  <c r="AS1156" i="9"/>
  <c r="AR1156" i="9"/>
  <c r="AQ1156" i="9"/>
  <c r="AP1156" i="9"/>
  <c r="AO1156" i="9"/>
  <c r="AN1156" i="9"/>
  <c r="AM1156" i="9"/>
  <c r="AL1156" i="9"/>
  <c r="AK1156" i="9"/>
  <c r="AV1155" i="9"/>
  <c r="AU1155" i="9"/>
  <c r="AT1155" i="9"/>
  <c r="AS1155" i="9"/>
  <c r="AR1155" i="9"/>
  <c r="AQ1155" i="9"/>
  <c r="AP1155" i="9"/>
  <c r="AO1155" i="9"/>
  <c r="AN1155" i="9"/>
  <c r="AM1155" i="9"/>
  <c r="AL1155" i="9"/>
  <c r="AK1155" i="9"/>
  <c r="AV1154" i="9"/>
  <c r="AU1154" i="9"/>
  <c r="AT1154" i="9"/>
  <c r="AS1154" i="9"/>
  <c r="AR1154" i="9"/>
  <c r="AQ1154" i="9"/>
  <c r="AP1154" i="9"/>
  <c r="AO1154" i="9"/>
  <c r="AN1154" i="9"/>
  <c r="AM1154" i="9"/>
  <c r="AL1154" i="9"/>
  <c r="AK1154" i="9"/>
  <c r="AV1153" i="9"/>
  <c r="AU1153" i="9"/>
  <c r="AT1153" i="9"/>
  <c r="AS1153" i="9"/>
  <c r="AR1153" i="9"/>
  <c r="AQ1153" i="9"/>
  <c r="AP1153" i="9"/>
  <c r="AO1153" i="9"/>
  <c r="AN1153" i="9"/>
  <c r="AM1153" i="9"/>
  <c r="AL1153" i="9"/>
  <c r="AK1153" i="9"/>
  <c r="AV1152" i="9"/>
  <c r="AU1152" i="9"/>
  <c r="AT1152" i="9"/>
  <c r="AS1152" i="9"/>
  <c r="AR1152" i="9"/>
  <c r="AQ1152" i="9"/>
  <c r="AP1152" i="9"/>
  <c r="AO1152" i="9"/>
  <c r="AN1152" i="9"/>
  <c r="AM1152" i="9"/>
  <c r="AL1152" i="9"/>
  <c r="AK1152" i="9"/>
  <c r="AV1151" i="9"/>
  <c r="AU1151" i="9"/>
  <c r="AT1151" i="9"/>
  <c r="AS1151" i="9"/>
  <c r="AR1151" i="9"/>
  <c r="AQ1151" i="9"/>
  <c r="AP1151" i="9"/>
  <c r="AO1151" i="9"/>
  <c r="AN1151" i="9"/>
  <c r="AM1151" i="9"/>
  <c r="AL1151" i="9"/>
  <c r="AK1151" i="9"/>
  <c r="AV1150" i="9"/>
  <c r="AU1150" i="9"/>
  <c r="AT1150" i="9"/>
  <c r="AS1150" i="9"/>
  <c r="AR1150" i="9"/>
  <c r="AQ1150" i="9"/>
  <c r="AP1150" i="9"/>
  <c r="AO1150" i="9"/>
  <c r="AN1150" i="9"/>
  <c r="AM1150" i="9"/>
  <c r="AL1150" i="9"/>
  <c r="AK1150" i="9"/>
  <c r="AV1149" i="9"/>
  <c r="AU1149" i="9"/>
  <c r="AT1149" i="9"/>
  <c r="AS1149" i="9"/>
  <c r="AR1149" i="9"/>
  <c r="AQ1149" i="9"/>
  <c r="AP1149" i="9"/>
  <c r="AO1149" i="9"/>
  <c r="AN1149" i="9"/>
  <c r="AM1149" i="9"/>
  <c r="AL1149" i="9"/>
  <c r="AK1149" i="9"/>
  <c r="AV1148" i="9"/>
  <c r="AU1148" i="9"/>
  <c r="AT1148" i="9"/>
  <c r="AS1148" i="9"/>
  <c r="AR1148" i="9"/>
  <c r="AQ1148" i="9"/>
  <c r="AP1148" i="9"/>
  <c r="AO1148" i="9"/>
  <c r="AN1148" i="9"/>
  <c r="AM1148" i="9"/>
  <c r="AL1148" i="9"/>
  <c r="AK1148" i="9"/>
  <c r="AV1147" i="9"/>
  <c r="AU1147" i="9"/>
  <c r="AT1147" i="9"/>
  <c r="AS1147" i="9"/>
  <c r="AR1147" i="9"/>
  <c r="AQ1147" i="9"/>
  <c r="AP1147" i="9"/>
  <c r="AO1147" i="9"/>
  <c r="AN1147" i="9"/>
  <c r="AM1147" i="9"/>
  <c r="AL1147" i="9"/>
  <c r="AK1147" i="9"/>
  <c r="AV1146" i="9"/>
  <c r="AU1146" i="9"/>
  <c r="AT1146" i="9"/>
  <c r="AS1146" i="9"/>
  <c r="AR1146" i="9"/>
  <c r="AQ1146" i="9"/>
  <c r="AP1146" i="9"/>
  <c r="AO1146" i="9"/>
  <c r="AN1146" i="9"/>
  <c r="AM1146" i="9"/>
  <c r="AL1146" i="9"/>
  <c r="AK1146" i="9"/>
  <c r="AV1145" i="9"/>
  <c r="AU1145" i="9"/>
  <c r="AT1145" i="9"/>
  <c r="AS1145" i="9"/>
  <c r="AR1145" i="9"/>
  <c r="AQ1145" i="9"/>
  <c r="AP1145" i="9"/>
  <c r="AO1145" i="9"/>
  <c r="AN1145" i="9"/>
  <c r="AM1145" i="9"/>
  <c r="AL1145" i="9"/>
  <c r="AK1145" i="9"/>
  <c r="AV1144" i="9"/>
  <c r="AU1144" i="9"/>
  <c r="AT1144" i="9"/>
  <c r="AS1144" i="9"/>
  <c r="AR1144" i="9"/>
  <c r="AQ1144" i="9"/>
  <c r="AP1144" i="9"/>
  <c r="AO1144" i="9"/>
  <c r="AN1144" i="9"/>
  <c r="AM1144" i="9"/>
  <c r="AL1144" i="9"/>
  <c r="AK1144" i="9"/>
  <c r="AV1143" i="9"/>
  <c r="AU1143" i="9"/>
  <c r="AT1143" i="9"/>
  <c r="AS1143" i="9"/>
  <c r="AR1143" i="9"/>
  <c r="AQ1143" i="9"/>
  <c r="AP1143" i="9"/>
  <c r="AO1143" i="9"/>
  <c r="AN1143" i="9"/>
  <c r="AM1143" i="9"/>
  <c r="AL1143" i="9"/>
  <c r="AK1143" i="9"/>
  <c r="AV1142" i="9"/>
  <c r="AU1142" i="9"/>
  <c r="AT1142" i="9"/>
  <c r="AS1142" i="9"/>
  <c r="AR1142" i="9"/>
  <c r="AQ1142" i="9"/>
  <c r="AP1142" i="9"/>
  <c r="AO1142" i="9"/>
  <c r="AN1142" i="9"/>
  <c r="AM1142" i="9"/>
  <c r="AL1142" i="9"/>
  <c r="AK1142" i="9"/>
  <c r="AV1141" i="9"/>
  <c r="AU1141" i="9"/>
  <c r="AT1141" i="9"/>
  <c r="AS1141" i="9"/>
  <c r="AR1141" i="9"/>
  <c r="AQ1141" i="9"/>
  <c r="AP1141" i="9"/>
  <c r="AO1141" i="9"/>
  <c r="AN1141" i="9"/>
  <c r="AM1141" i="9"/>
  <c r="AL1141" i="9"/>
  <c r="AK1141" i="9"/>
  <c r="AV1140" i="9"/>
  <c r="AU1140" i="9"/>
  <c r="AT1140" i="9"/>
  <c r="AS1140" i="9"/>
  <c r="AR1140" i="9"/>
  <c r="AQ1140" i="9"/>
  <c r="AP1140" i="9"/>
  <c r="AO1140" i="9"/>
  <c r="AN1140" i="9"/>
  <c r="AM1140" i="9"/>
  <c r="AL1140" i="9"/>
  <c r="AK1140" i="9"/>
  <c r="AV1139" i="9"/>
  <c r="AU1139" i="9"/>
  <c r="AT1139" i="9"/>
  <c r="AS1139" i="9"/>
  <c r="AR1139" i="9"/>
  <c r="AQ1139" i="9"/>
  <c r="AP1139" i="9"/>
  <c r="AO1139" i="9"/>
  <c r="AN1139" i="9"/>
  <c r="AM1139" i="9"/>
  <c r="AL1139" i="9"/>
  <c r="AK1139" i="9"/>
  <c r="AV1138" i="9"/>
  <c r="AU1138" i="9"/>
  <c r="AT1138" i="9"/>
  <c r="AS1138" i="9"/>
  <c r="AR1138" i="9"/>
  <c r="AQ1138" i="9"/>
  <c r="AP1138" i="9"/>
  <c r="AO1138" i="9"/>
  <c r="AN1138" i="9"/>
  <c r="AM1138" i="9"/>
  <c r="AL1138" i="9"/>
  <c r="AK1138" i="9"/>
  <c r="AV1137" i="9"/>
  <c r="AU1137" i="9"/>
  <c r="AT1137" i="9"/>
  <c r="AS1137" i="9"/>
  <c r="AR1137" i="9"/>
  <c r="AQ1137" i="9"/>
  <c r="AP1137" i="9"/>
  <c r="AO1137" i="9"/>
  <c r="AN1137" i="9"/>
  <c r="AM1137" i="9"/>
  <c r="AL1137" i="9"/>
  <c r="AK1137" i="9"/>
  <c r="AV1136" i="9"/>
  <c r="AU1136" i="9"/>
  <c r="AT1136" i="9"/>
  <c r="AS1136" i="9"/>
  <c r="AR1136" i="9"/>
  <c r="AQ1136" i="9"/>
  <c r="AP1136" i="9"/>
  <c r="AO1136" i="9"/>
  <c r="AN1136" i="9"/>
  <c r="AM1136" i="9"/>
  <c r="AL1136" i="9"/>
  <c r="AK1136" i="9"/>
  <c r="AV1135" i="9"/>
  <c r="AU1135" i="9"/>
  <c r="AT1135" i="9"/>
  <c r="AS1135" i="9"/>
  <c r="AR1135" i="9"/>
  <c r="AQ1135" i="9"/>
  <c r="AP1135" i="9"/>
  <c r="AO1135" i="9"/>
  <c r="AN1135" i="9"/>
  <c r="AM1135" i="9"/>
  <c r="AL1135" i="9"/>
  <c r="AK1135" i="9"/>
  <c r="AV1134" i="9"/>
  <c r="AU1134" i="9"/>
  <c r="AT1134" i="9"/>
  <c r="AS1134" i="9"/>
  <c r="AR1134" i="9"/>
  <c r="AQ1134" i="9"/>
  <c r="AP1134" i="9"/>
  <c r="AO1134" i="9"/>
  <c r="AN1134" i="9"/>
  <c r="AM1134" i="9"/>
  <c r="AL1134" i="9"/>
  <c r="AK1134" i="9"/>
  <c r="AV1133" i="9"/>
  <c r="AU1133" i="9"/>
  <c r="AT1133" i="9"/>
  <c r="AS1133" i="9"/>
  <c r="AR1133" i="9"/>
  <c r="AQ1133" i="9"/>
  <c r="AP1133" i="9"/>
  <c r="AO1133" i="9"/>
  <c r="AN1133" i="9"/>
  <c r="AM1133" i="9"/>
  <c r="AL1133" i="9"/>
  <c r="AK1133" i="9"/>
  <c r="AV1132" i="9"/>
  <c r="AU1132" i="9"/>
  <c r="AT1132" i="9"/>
  <c r="AS1132" i="9"/>
  <c r="AR1132" i="9"/>
  <c r="AQ1132" i="9"/>
  <c r="AP1132" i="9"/>
  <c r="AO1132" i="9"/>
  <c r="AN1132" i="9"/>
  <c r="AM1132" i="9"/>
  <c r="AL1132" i="9"/>
  <c r="AK1132" i="9"/>
  <c r="AV1131" i="9"/>
  <c r="AU1131" i="9"/>
  <c r="AT1131" i="9"/>
  <c r="AS1131" i="9"/>
  <c r="AR1131" i="9"/>
  <c r="AQ1131" i="9"/>
  <c r="AP1131" i="9"/>
  <c r="AO1131" i="9"/>
  <c r="AN1131" i="9"/>
  <c r="AM1131" i="9"/>
  <c r="AL1131" i="9"/>
  <c r="AK1131" i="9"/>
  <c r="AV1130" i="9"/>
  <c r="AU1130" i="9"/>
  <c r="AT1130" i="9"/>
  <c r="AS1130" i="9"/>
  <c r="AR1130" i="9"/>
  <c r="AQ1130" i="9"/>
  <c r="AP1130" i="9"/>
  <c r="AO1130" i="9"/>
  <c r="AN1130" i="9"/>
  <c r="AM1130" i="9"/>
  <c r="AL1130" i="9"/>
  <c r="AK1130" i="9"/>
  <c r="AV1129" i="9"/>
  <c r="AU1129" i="9"/>
  <c r="AT1129" i="9"/>
  <c r="AS1129" i="9"/>
  <c r="AR1129" i="9"/>
  <c r="AQ1129" i="9"/>
  <c r="AP1129" i="9"/>
  <c r="AO1129" i="9"/>
  <c r="AN1129" i="9"/>
  <c r="AM1129" i="9"/>
  <c r="AL1129" i="9"/>
  <c r="AK1129" i="9"/>
  <c r="AV1128" i="9"/>
  <c r="AU1128" i="9"/>
  <c r="AT1128" i="9"/>
  <c r="AS1128" i="9"/>
  <c r="AR1128" i="9"/>
  <c r="AQ1128" i="9"/>
  <c r="AP1128" i="9"/>
  <c r="AO1128" i="9"/>
  <c r="AN1128" i="9"/>
  <c r="AM1128" i="9"/>
  <c r="AL1128" i="9"/>
  <c r="AK1128" i="9"/>
  <c r="AV1127" i="9"/>
  <c r="AU1127" i="9"/>
  <c r="AT1127" i="9"/>
  <c r="AS1127" i="9"/>
  <c r="AR1127" i="9"/>
  <c r="AQ1127" i="9"/>
  <c r="AP1127" i="9"/>
  <c r="AO1127" i="9"/>
  <c r="AN1127" i="9"/>
  <c r="AM1127" i="9"/>
  <c r="AL1127" i="9"/>
  <c r="AK1127" i="9"/>
  <c r="AV1126" i="9"/>
  <c r="AU1126" i="9"/>
  <c r="AT1126" i="9"/>
  <c r="AS1126" i="9"/>
  <c r="AR1126" i="9"/>
  <c r="AQ1126" i="9"/>
  <c r="AP1126" i="9"/>
  <c r="AO1126" i="9"/>
  <c r="AN1126" i="9"/>
  <c r="AM1126" i="9"/>
  <c r="AL1126" i="9"/>
  <c r="AK1126" i="9"/>
  <c r="AV1125" i="9"/>
  <c r="AU1125" i="9"/>
  <c r="AT1125" i="9"/>
  <c r="AS1125" i="9"/>
  <c r="AR1125" i="9"/>
  <c r="AQ1125" i="9"/>
  <c r="AP1125" i="9"/>
  <c r="AO1125" i="9"/>
  <c r="AN1125" i="9"/>
  <c r="AM1125" i="9"/>
  <c r="AL1125" i="9"/>
  <c r="AK1125" i="9"/>
  <c r="AV1124" i="9"/>
  <c r="AU1124" i="9"/>
  <c r="AT1124" i="9"/>
  <c r="AS1124" i="9"/>
  <c r="AR1124" i="9"/>
  <c r="AQ1124" i="9"/>
  <c r="AP1124" i="9"/>
  <c r="AO1124" i="9"/>
  <c r="AN1124" i="9"/>
  <c r="AM1124" i="9"/>
  <c r="AL1124" i="9"/>
  <c r="AK1124" i="9"/>
  <c r="AV1123" i="9"/>
  <c r="AU1123" i="9"/>
  <c r="AT1123" i="9"/>
  <c r="AS1123" i="9"/>
  <c r="AR1123" i="9"/>
  <c r="AQ1123" i="9"/>
  <c r="AP1123" i="9"/>
  <c r="AO1123" i="9"/>
  <c r="AN1123" i="9"/>
  <c r="AM1123" i="9"/>
  <c r="AL1123" i="9"/>
  <c r="AK1123" i="9"/>
  <c r="AV1122" i="9"/>
  <c r="AU1122" i="9"/>
  <c r="AT1122" i="9"/>
  <c r="AS1122" i="9"/>
  <c r="AR1122" i="9"/>
  <c r="AQ1122" i="9"/>
  <c r="AP1122" i="9"/>
  <c r="AO1122" i="9"/>
  <c r="AN1122" i="9"/>
  <c r="AM1122" i="9"/>
  <c r="AL1122" i="9"/>
  <c r="AK1122" i="9"/>
  <c r="AV1121" i="9"/>
  <c r="AU1121" i="9"/>
  <c r="AT1121" i="9"/>
  <c r="AS1121" i="9"/>
  <c r="AR1121" i="9"/>
  <c r="AQ1121" i="9"/>
  <c r="AP1121" i="9"/>
  <c r="AO1121" i="9"/>
  <c r="AN1121" i="9"/>
  <c r="AM1121" i="9"/>
  <c r="AL1121" i="9"/>
  <c r="AK1121" i="9"/>
  <c r="AV1120" i="9"/>
  <c r="AU1120" i="9"/>
  <c r="AT1120" i="9"/>
  <c r="AS1120" i="9"/>
  <c r="AR1120" i="9"/>
  <c r="AQ1120" i="9"/>
  <c r="AP1120" i="9"/>
  <c r="AO1120" i="9"/>
  <c r="AN1120" i="9"/>
  <c r="AM1120" i="9"/>
  <c r="AL1120" i="9"/>
  <c r="AK1120" i="9"/>
  <c r="AV1119" i="9"/>
  <c r="AU1119" i="9"/>
  <c r="AT1119" i="9"/>
  <c r="AS1119" i="9"/>
  <c r="AR1119" i="9"/>
  <c r="AQ1119" i="9"/>
  <c r="AP1119" i="9"/>
  <c r="AO1119" i="9"/>
  <c r="AN1119" i="9"/>
  <c r="AM1119" i="9"/>
  <c r="AL1119" i="9"/>
  <c r="AK1119" i="9"/>
  <c r="AV1118" i="9"/>
  <c r="AU1118" i="9"/>
  <c r="AT1118" i="9"/>
  <c r="AS1118" i="9"/>
  <c r="AR1118" i="9"/>
  <c r="AQ1118" i="9"/>
  <c r="AP1118" i="9"/>
  <c r="AO1118" i="9"/>
  <c r="AN1118" i="9"/>
  <c r="AM1118" i="9"/>
  <c r="AL1118" i="9"/>
  <c r="AK1118" i="9"/>
  <c r="AV1117" i="9"/>
  <c r="AU1117" i="9"/>
  <c r="AT1117" i="9"/>
  <c r="AS1117" i="9"/>
  <c r="AR1117" i="9"/>
  <c r="AQ1117" i="9"/>
  <c r="AP1117" i="9"/>
  <c r="AO1117" i="9"/>
  <c r="AN1117" i="9"/>
  <c r="AM1117" i="9"/>
  <c r="AL1117" i="9"/>
  <c r="AK1117" i="9"/>
  <c r="AV1116" i="9"/>
  <c r="AU1116" i="9"/>
  <c r="AT1116" i="9"/>
  <c r="AS1116" i="9"/>
  <c r="AR1116" i="9"/>
  <c r="AQ1116" i="9"/>
  <c r="AP1116" i="9"/>
  <c r="AO1116" i="9"/>
  <c r="AN1116" i="9"/>
  <c r="AM1116" i="9"/>
  <c r="AL1116" i="9"/>
  <c r="AK1116" i="9"/>
  <c r="AV1115" i="9"/>
  <c r="AU1115" i="9"/>
  <c r="AT1115" i="9"/>
  <c r="AS1115" i="9"/>
  <c r="AR1115" i="9"/>
  <c r="AQ1115" i="9"/>
  <c r="AP1115" i="9"/>
  <c r="AO1115" i="9"/>
  <c r="AN1115" i="9"/>
  <c r="AM1115" i="9"/>
  <c r="AL1115" i="9"/>
  <c r="AK1115" i="9"/>
  <c r="AV1114" i="9"/>
  <c r="AU1114" i="9"/>
  <c r="AT1114" i="9"/>
  <c r="AS1114" i="9"/>
  <c r="AR1114" i="9"/>
  <c r="AQ1114" i="9"/>
  <c r="AP1114" i="9"/>
  <c r="AO1114" i="9"/>
  <c r="AN1114" i="9"/>
  <c r="AM1114" i="9"/>
  <c r="AL1114" i="9"/>
  <c r="AK1114" i="9"/>
  <c r="AV1113" i="9"/>
  <c r="AU1113" i="9"/>
  <c r="AT1113" i="9"/>
  <c r="AS1113" i="9"/>
  <c r="AR1113" i="9"/>
  <c r="AQ1113" i="9"/>
  <c r="AP1113" i="9"/>
  <c r="AO1113" i="9"/>
  <c r="AN1113" i="9"/>
  <c r="AM1113" i="9"/>
  <c r="AL1113" i="9"/>
  <c r="AK1113" i="9"/>
  <c r="AV1112" i="9"/>
  <c r="AU1112" i="9"/>
  <c r="AT1112" i="9"/>
  <c r="AS1112" i="9"/>
  <c r="AR1112" i="9"/>
  <c r="AQ1112" i="9"/>
  <c r="AP1112" i="9"/>
  <c r="AO1112" i="9"/>
  <c r="AN1112" i="9"/>
  <c r="AM1112" i="9"/>
  <c r="AL1112" i="9"/>
  <c r="AK1112" i="9"/>
  <c r="AV1111" i="9"/>
  <c r="AU1111" i="9"/>
  <c r="AT1111" i="9"/>
  <c r="AS1111" i="9"/>
  <c r="AR1111" i="9"/>
  <c r="AQ1111" i="9"/>
  <c r="AP1111" i="9"/>
  <c r="AO1111" i="9"/>
  <c r="AN1111" i="9"/>
  <c r="AM1111" i="9"/>
  <c r="AL1111" i="9"/>
  <c r="AK1111" i="9"/>
  <c r="AV1110" i="9"/>
  <c r="AU1110" i="9"/>
  <c r="AT1110" i="9"/>
  <c r="AS1110" i="9"/>
  <c r="AR1110" i="9"/>
  <c r="AQ1110" i="9"/>
  <c r="AP1110" i="9"/>
  <c r="AO1110" i="9"/>
  <c r="AN1110" i="9"/>
  <c r="AM1110" i="9"/>
  <c r="AL1110" i="9"/>
  <c r="AK1110" i="9"/>
  <c r="AV1109" i="9"/>
  <c r="AU1109" i="9"/>
  <c r="AT1109" i="9"/>
  <c r="AS1109" i="9"/>
  <c r="AR1109" i="9"/>
  <c r="AQ1109" i="9"/>
  <c r="AP1109" i="9"/>
  <c r="AO1109" i="9"/>
  <c r="AN1109" i="9"/>
  <c r="AM1109" i="9"/>
  <c r="AL1109" i="9"/>
  <c r="AK1109" i="9"/>
  <c r="AV1108" i="9"/>
  <c r="AU1108" i="9"/>
  <c r="AT1108" i="9"/>
  <c r="AS1108" i="9"/>
  <c r="AR1108" i="9"/>
  <c r="AQ1108" i="9"/>
  <c r="AP1108" i="9"/>
  <c r="AO1108" i="9"/>
  <c r="AN1108" i="9"/>
  <c r="AM1108" i="9"/>
  <c r="AL1108" i="9"/>
  <c r="AK1108" i="9"/>
  <c r="AV1107" i="9"/>
  <c r="AU1107" i="9"/>
  <c r="AT1107" i="9"/>
  <c r="AS1107" i="9"/>
  <c r="AR1107" i="9"/>
  <c r="AQ1107" i="9"/>
  <c r="AP1107" i="9"/>
  <c r="AO1107" i="9"/>
  <c r="AN1107" i="9"/>
  <c r="AM1107" i="9"/>
  <c r="AL1107" i="9"/>
  <c r="AK1107" i="9"/>
  <c r="AV1106" i="9"/>
  <c r="AU1106" i="9"/>
  <c r="AT1106" i="9"/>
  <c r="AS1106" i="9"/>
  <c r="AR1106" i="9"/>
  <c r="AQ1106" i="9"/>
  <c r="AP1106" i="9"/>
  <c r="AO1106" i="9"/>
  <c r="AN1106" i="9"/>
  <c r="AM1106" i="9"/>
  <c r="AL1106" i="9"/>
  <c r="AK1106" i="9"/>
  <c r="AV1105" i="9"/>
  <c r="AU1105" i="9"/>
  <c r="AT1105" i="9"/>
  <c r="AS1105" i="9"/>
  <c r="AR1105" i="9"/>
  <c r="AQ1105" i="9"/>
  <c r="AP1105" i="9"/>
  <c r="AO1105" i="9"/>
  <c r="AN1105" i="9"/>
  <c r="AM1105" i="9"/>
  <c r="AL1105" i="9"/>
  <c r="AK1105" i="9"/>
  <c r="AV1104" i="9"/>
  <c r="AU1104" i="9"/>
  <c r="AT1104" i="9"/>
  <c r="AS1104" i="9"/>
  <c r="AR1104" i="9"/>
  <c r="AQ1104" i="9"/>
  <c r="AP1104" i="9"/>
  <c r="AO1104" i="9"/>
  <c r="AN1104" i="9"/>
  <c r="AM1104" i="9"/>
  <c r="AL1104" i="9"/>
  <c r="AK1104" i="9"/>
  <c r="AV1103" i="9"/>
  <c r="AU1103" i="9"/>
  <c r="AT1103" i="9"/>
  <c r="AS1103" i="9"/>
  <c r="AR1103" i="9"/>
  <c r="AQ1103" i="9"/>
  <c r="AP1103" i="9"/>
  <c r="AO1103" i="9"/>
  <c r="AN1103" i="9"/>
  <c r="AM1103" i="9"/>
  <c r="AL1103" i="9"/>
  <c r="AK1103" i="9"/>
  <c r="AV1102" i="9"/>
  <c r="AU1102" i="9"/>
  <c r="AT1102" i="9"/>
  <c r="AS1102" i="9"/>
  <c r="AR1102" i="9"/>
  <c r="AQ1102" i="9"/>
  <c r="AP1102" i="9"/>
  <c r="AO1102" i="9"/>
  <c r="AN1102" i="9"/>
  <c r="AM1102" i="9"/>
  <c r="AL1102" i="9"/>
  <c r="AK1102" i="9"/>
  <c r="AV1101" i="9"/>
  <c r="AU1101" i="9"/>
  <c r="AT1101" i="9"/>
  <c r="AS1101" i="9"/>
  <c r="AR1101" i="9"/>
  <c r="AQ1101" i="9"/>
  <c r="AP1101" i="9"/>
  <c r="AO1101" i="9"/>
  <c r="AN1101" i="9"/>
  <c r="AM1101" i="9"/>
  <c r="AL1101" i="9"/>
  <c r="AK1101" i="9"/>
  <c r="AV1100" i="9"/>
  <c r="AU1100" i="9"/>
  <c r="AT1100" i="9"/>
  <c r="AS1100" i="9"/>
  <c r="AR1100" i="9"/>
  <c r="AQ1100" i="9"/>
  <c r="AP1100" i="9"/>
  <c r="AO1100" i="9"/>
  <c r="AN1100" i="9"/>
  <c r="AM1100" i="9"/>
  <c r="AL1100" i="9"/>
  <c r="AK1100" i="9"/>
  <c r="AV1099" i="9"/>
  <c r="AU1099" i="9"/>
  <c r="AT1099" i="9"/>
  <c r="AS1099" i="9"/>
  <c r="AR1099" i="9"/>
  <c r="AQ1099" i="9"/>
  <c r="AP1099" i="9"/>
  <c r="AO1099" i="9"/>
  <c r="AN1099" i="9"/>
  <c r="AM1099" i="9"/>
  <c r="AL1099" i="9"/>
  <c r="AK1099" i="9"/>
  <c r="AV1098" i="9"/>
  <c r="AU1098" i="9"/>
  <c r="AT1098" i="9"/>
  <c r="AS1098" i="9"/>
  <c r="AR1098" i="9"/>
  <c r="AQ1098" i="9"/>
  <c r="AP1098" i="9"/>
  <c r="AO1098" i="9"/>
  <c r="AN1098" i="9"/>
  <c r="AM1098" i="9"/>
  <c r="AL1098" i="9"/>
  <c r="AK1098" i="9"/>
  <c r="AV1097" i="9"/>
  <c r="AU1097" i="9"/>
  <c r="AT1097" i="9"/>
  <c r="AS1097" i="9"/>
  <c r="AR1097" i="9"/>
  <c r="AQ1097" i="9"/>
  <c r="AP1097" i="9"/>
  <c r="AO1097" i="9"/>
  <c r="AN1097" i="9"/>
  <c r="AM1097" i="9"/>
  <c r="AL1097" i="9"/>
  <c r="AK1097" i="9"/>
  <c r="AV1096" i="9"/>
  <c r="AU1096" i="9"/>
  <c r="AT1096" i="9"/>
  <c r="AS1096" i="9"/>
  <c r="AR1096" i="9"/>
  <c r="AQ1096" i="9"/>
  <c r="AP1096" i="9"/>
  <c r="AO1096" i="9"/>
  <c r="AN1096" i="9"/>
  <c r="AM1096" i="9"/>
  <c r="AL1096" i="9"/>
  <c r="AK1096" i="9"/>
  <c r="AV1095" i="9"/>
  <c r="AU1095" i="9"/>
  <c r="AT1095" i="9"/>
  <c r="AS1095" i="9"/>
  <c r="AR1095" i="9"/>
  <c r="AQ1095" i="9"/>
  <c r="AP1095" i="9"/>
  <c r="AO1095" i="9"/>
  <c r="AN1095" i="9"/>
  <c r="AM1095" i="9"/>
  <c r="AL1095" i="9"/>
  <c r="AK1095" i="9"/>
  <c r="AV1094" i="9"/>
  <c r="AU1094" i="9"/>
  <c r="AT1094" i="9"/>
  <c r="AS1094" i="9"/>
  <c r="AR1094" i="9"/>
  <c r="AQ1094" i="9"/>
  <c r="AP1094" i="9"/>
  <c r="AO1094" i="9"/>
  <c r="AN1094" i="9"/>
  <c r="AM1094" i="9"/>
  <c r="AL1094" i="9"/>
  <c r="AK1094" i="9"/>
  <c r="AV1093" i="9"/>
  <c r="AU1093" i="9"/>
  <c r="AT1093" i="9"/>
  <c r="AS1093" i="9"/>
  <c r="AR1093" i="9"/>
  <c r="AQ1093" i="9"/>
  <c r="AP1093" i="9"/>
  <c r="AO1093" i="9"/>
  <c r="AN1093" i="9"/>
  <c r="AM1093" i="9"/>
  <c r="AL1093" i="9"/>
  <c r="AK1093" i="9"/>
  <c r="AV1092" i="9"/>
  <c r="AU1092" i="9"/>
  <c r="AT1092" i="9"/>
  <c r="AS1092" i="9"/>
  <c r="AR1092" i="9"/>
  <c r="AQ1092" i="9"/>
  <c r="AP1092" i="9"/>
  <c r="AO1092" i="9"/>
  <c r="AN1092" i="9"/>
  <c r="AM1092" i="9"/>
  <c r="AL1092" i="9"/>
  <c r="AK1092" i="9"/>
  <c r="AV1091" i="9"/>
  <c r="AU1091" i="9"/>
  <c r="AT1091" i="9"/>
  <c r="AS1091" i="9"/>
  <c r="AR1091" i="9"/>
  <c r="AQ1091" i="9"/>
  <c r="AP1091" i="9"/>
  <c r="AO1091" i="9"/>
  <c r="AN1091" i="9"/>
  <c r="AM1091" i="9"/>
  <c r="AL1091" i="9"/>
  <c r="AK1091" i="9"/>
  <c r="AV1090" i="9"/>
  <c r="AU1090" i="9"/>
  <c r="AT1090" i="9"/>
  <c r="AS1090" i="9"/>
  <c r="AR1090" i="9"/>
  <c r="AQ1090" i="9"/>
  <c r="AP1090" i="9"/>
  <c r="AO1090" i="9"/>
  <c r="AN1090" i="9"/>
  <c r="AM1090" i="9"/>
  <c r="AL1090" i="9"/>
  <c r="AK1090" i="9"/>
  <c r="AV1089" i="9"/>
  <c r="AU1089" i="9"/>
  <c r="AT1089" i="9"/>
  <c r="AS1089" i="9"/>
  <c r="AR1089" i="9"/>
  <c r="AQ1089" i="9"/>
  <c r="AP1089" i="9"/>
  <c r="AO1089" i="9"/>
  <c r="AN1089" i="9"/>
  <c r="AM1089" i="9"/>
  <c r="AL1089" i="9"/>
  <c r="AK1089" i="9"/>
  <c r="AV1088" i="9"/>
  <c r="AU1088" i="9"/>
  <c r="AT1088" i="9"/>
  <c r="AS1088" i="9"/>
  <c r="AR1088" i="9"/>
  <c r="AQ1088" i="9"/>
  <c r="AP1088" i="9"/>
  <c r="AO1088" i="9"/>
  <c r="AN1088" i="9"/>
  <c r="AM1088" i="9"/>
  <c r="AL1088" i="9"/>
  <c r="AK1088" i="9"/>
  <c r="AV1087" i="9"/>
  <c r="AU1087" i="9"/>
  <c r="AT1087" i="9"/>
  <c r="AS1087" i="9"/>
  <c r="AR1087" i="9"/>
  <c r="AQ1087" i="9"/>
  <c r="AP1087" i="9"/>
  <c r="AO1087" i="9"/>
  <c r="AN1087" i="9"/>
  <c r="AM1087" i="9"/>
  <c r="AL1087" i="9"/>
  <c r="AK1087" i="9"/>
  <c r="AV1086" i="9"/>
  <c r="AU1086" i="9"/>
  <c r="AT1086" i="9"/>
  <c r="AS1086" i="9"/>
  <c r="AR1086" i="9"/>
  <c r="AQ1086" i="9"/>
  <c r="AP1086" i="9"/>
  <c r="AO1086" i="9"/>
  <c r="AN1086" i="9"/>
  <c r="AM1086" i="9"/>
  <c r="AL1086" i="9"/>
  <c r="AK1086" i="9"/>
  <c r="AV1085" i="9"/>
  <c r="AU1085" i="9"/>
  <c r="AT1085" i="9"/>
  <c r="AS1085" i="9"/>
  <c r="AR1085" i="9"/>
  <c r="AQ1085" i="9"/>
  <c r="AP1085" i="9"/>
  <c r="AO1085" i="9"/>
  <c r="AN1085" i="9"/>
  <c r="AM1085" i="9"/>
  <c r="AL1085" i="9"/>
  <c r="AK1085" i="9"/>
  <c r="AV1084" i="9"/>
  <c r="AU1084" i="9"/>
  <c r="AT1084" i="9"/>
  <c r="AS1084" i="9"/>
  <c r="AR1084" i="9"/>
  <c r="AQ1084" i="9"/>
  <c r="AP1084" i="9"/>
  <c r="AO1084" i="9"/>
  <c r="AN1084" i="9"/>
  <c r="AM1084" i="9"/>
  <c r="AL1084" i="9"/>
  <c r="AK1084" i="9"/>
  <c r="AV1083" i="9"/>
  <c r="AU1083" i="9"/>
  <c r="AT1083" i="9"/>
  <c r="AS1083" i="9"/>
  <c r="AR1083" i="9"/>
  <c r="AQ1083" i="9"/>
  <c r="AP1083" i="9"/>
  <c r="AO1083" i="9"/>
  <c r="AN1083" i="9"/>
  <c r="AM1083" i="9"/>
  <c r="AL1083" i="9"/>
  <c r="AK1083" i="9"/>
  <c r="AV1082" i="9"/>
  <c r="AU1082" i="9"/>
  <c r="AT1082" i="9"/>
  <c r="AS1082" i="9"/>
  <c r="AR1082" i="9"/>
  <c r="AQ1082" i="9"/>
  <c r="AP1082" i="9"/>
  <c r="AO1082" i="9"/>
  <c r="AN1082" i="9"/>
  <c r="AM1082" i="9"/>
  <c r="AL1082" i="9"/>
  <c r="AK1082" i="9"/>
  <c r="AV1081" i="9"/>
  <c r="AU1081" i="9"/>
  <c r="AT1081" i="9"/>
  <c r="AS1081" i="9"/>
  <c r="AR1081" i="9"/>
  <c r="AQ1081" i="9"/>
  <c r="AP1081" i="9"/>
  <c r="AO1081" i="9"/>
  <c r="AN1081" i="9"/>
  <c r="AM1081" i="9"/>
  <c r="AL1081" i="9"/>
  <c r="AK1081" i="9"/>
  <c r="AV1080" i="9"/>
  <c r="AU1080" i="9"/>
  <c r="AT1080" i="9"/>
  <c r="AS1080" i="9"/>
  <c r="AR1080" i="9"/>
  <c r="AQ1080" i="9"/>
  <c r="AP1080" i="9"/>
  <c r="AO1080" i="9"/>
  <c r="AN1080" i="9"/>
  <c r="AM1080" i="9"/>
  <c r="AL1080" i="9"/>
  <c r="AK1080" i="9"/>
  <c r="AV1079" i="9"/>
  <c r="AU1079" i="9"/>
  <c r="AT1079" i="9"/>
  <c r="AS1079" i="9"/>
  <c r="AR1079" i="9"/>
  <c r="AQ1079" i="9"/>
  <c r="AP1079" i="9"/>
  <c r="AO1079" i="9"/>
  <c r="AN1079" i="9"/>
  <c r="AM1079" i="9"/>
  <c r="AL1079" i="9"/>
  <c r="AK1079" i="9"/>
  <c r="AV1078" i="9"/>
  <c r="AU1078" i="9"/>
  <c r="AT1078" i="9"/>
  <c r="AS1078" i="9"/>
  <c r="AR1078" i="9"/>
  <c r="AQ1078" i="9"/>
  <c r="AP1078" i="9"/>
  <c r="AO1078" i="9"/>
  <c r="AN1078" i="9"/>
  <c r="AM1078" i="9"/>
  <c r="AL1078" i="9"/>
  <c r="AK1078" i="9"/>
  <c r="AV1077" i="9"/>
  <c r="AU1077" i="9"/>
  <c r="AT1077" i="9"/>
  <c r="AS1077" i="9"/>
  <c r="AR1077" i="9"/>
  <c r="AQ1077" i="9"/>
  <c r="AP1077" i="9"/>
  <c r="AO1077" i="9"/>
  <c r="AN1077" i="9"/>
  <c r="AM1077" i="9"/>
  <c r="AL1077" i="9"/>
  <c r="AK1077" i="9"/>
  <c r="AV1076" i="9"/>
  <c r="AU1076" i="9"/>
  <c r="AT1076" i="9"/>
  <c r="AS1076" i="9"/>
  <c r="AR1076" i="9"/>
  <c r="AQ1076" i="9"/>
  <c r="AP1076" i="9"/>
  <c r="AO1076" i="9"/>
  <c r="AN1076" i="9"/>
  <c r="AM1076" i="9"/>
  <c r="AL1076" i="9"/>
  <c r="AK1076" i="9"/>
  <c r="AV1075" i="9"/>
  <c r="AU1075" i="9"/>
  <c r="AT1075" i="9"/>
  <c r="AS1075" i="9"/>
  <c r="AR1075" i="9"/>
  <c r="AQ1075" i="9"/>
  <c r="AP1075" i="9"/>
  <c r="AO1075" i="9"/>
  <c r="AN1075" i="9"/>
  <c r="AM1075" i="9"/>
  <c r="AL1075" i="9"/>
  <c r="AK1075" i="9"/>
  <c r="AV1074" i="9"/>
  <c r="AU1074" i="9"/>
  <c r="AT1074" i="9"/>
  <c r="AS1074" i="9"/>
  <c r="AR1074" i="9"/>
  <c r="AQ1074" i="9"/>
  <c r="AP1074" i="9"/>
  <c r="AO1074" i="9"/>
  <c r="AN1074" i="9"/>
  <c r="AM1074" i="9"/>
  <c r="AL1074" i="9"/>
  <c r="AK1074" i="9"/>
  <c r="AV1073" i="9"/>
  <c r="AU1073" i="9"/>
  <c r="AT1073" i="9"/>
  <c r="AS1073" i="9"/>
  <c r="AR1073" i="9"/>
  <c r="AQ1073" i="9"/>
  <c r="AP1073" i="9"/>
  <c r="AO1073" i="9"/>
  <c r="AN1073" i="9"/>
  <c r="AM1073" i="9"/>
  <c r="AL1073" i="9"/>
  <c r="AK1073" i="9"/>
  <c r="AV1072" i="9"/>
  <c r="AU1072" i="9"/>
  <c r="AT1072" i="9"/>
  <c r="AS1072" i="9"/>
  <c r="AR1072" i="9"/>
  <c r="AQ1072" i="9"/>
  <c r="AP1072" i="9"/>
  <c r="AO1072" i="9"/>
  <c r="AN1072" i="9"/>
  <c r="AM1072" i="9"/>
  <c r="AL1072" i="9"/>
  <c r="AK1072" i="9"/>
  <c r="AV1071" i="9"/>
  <c r="AU1071" i="9"/>
  <c r="AT1071" i="9"/>
  <c r="AS1071" i="9"/>
  <c r="AR1071" i="9"/>
  <c r="AQ1071" i="9"/>
  <c r="AP1071" i="9"/>
  <c r="AO1071" i="9"/>
  <c r="AN1071" i="9"/>
  <c r="AM1071" i="9"/>
  <c r="AL1071" i="9"/>
  <c r="AK1071" i="9"/>
  <c r="AV1070" i="9"/>
  <c r="AU1070" i="9"/>
  <c r="AT1070" i="9"/>
  <c r="AS1070" i="9"/>
  <c r="AR1070" i="9"/>
  <c r="AQ1070" i="9"/>
  <c r="AP1070" i="9"/>
  <c r="AO1070" i="9"/>
  <c r="AN1070" i="9"/>
  <c r="AM1070" i="9"/>
  <c r="AL1070" i="9"/>
  <c r="AK1070" i="9"/>
  <c r="AV1069" i="9"/>
  <c r="AU1069" i="9"/>
  <c r="AT1069" i="9"/>
  <c r="AS1069" i="9"/>
  <c r="AR1069" i="9"/>
  <c r="AQ1069" i="9"/>
  <c r="AP1069" i="9"/>
  <c r="AO1069" i="9"/>
  <c r="AN1069" i="9"/>
  <c r="AM1069" i="9"/>
  <c r="AL1069" i="9"/>
  <c r="AK1069" i="9"/>
  <c r="AV1068" i="9"/>
  <c r="AU1068" i="9"/>
  <c r="AT1068" i="9"/>
  <c r="AS1068" i="9"/>
  <c r="AR1068" i="9"/>
  <c r="AQ1068" i="9"/>
  <c r="AP1068" i="9"/>
  <c r="AO1068" i="9"/>
  <c r="AN1068" i="9"/>
  <c r="AM1068" i="9"/>
  <c r="AL1068" i="9"/>
  <c r="AK1068" i="9"/>
  <c r="AV1067" i="9"/>
  <c r="AU1067" i="9"/>
  <c r="AT1067" i="9"/>
  <c r="AS1067" i="9"/>
  <c r="AR1067" i="9"/>
  <c r="AQ1067" i="9"/>
  <c r="AP1067" i="9"/>
  <c r="AO1067" i="9"/>
  <c r="AN1067" i="9"/>
  <c r="AM1067" i="9"/>
  <c r="AL1067" i="9"/>
  <c r="AK1067" i="9"/>
  <c r="AV1066" i="9"/>
  <c r="AU1066" i="9"/>
  <c r="AT1066" i="9"/>
  <c r="AS1066" i="9"/>
  <c r="AR1066" i="9"/>
  <c r="AQ1066" i="9"/>
  <c r="AP1066" i="9"/>
  <c r="AO1066" i="9"/>
  <c r="AN1066" i="9"/>
  <c r="AM1066" i="9"/>
  <c r="AL1066" i="9"/>
  <c r="AK1066" i="9"/>
  <c r="AV1065" i="9"/>
  <c r="AU1065" i="9"/>
  <c r="AT1065" i="9"/>
  <c r="AS1065" i="9"/>
  <c r="AR1065" i="9"/>
  <c r="AQ1065" i="9"/>
  <c r="AP1065" i="9"/>
  <c r="AO1065" i="9"/>
  <c r="AN1065" i="9"/>
  <c r="AM1065" i="9"/>
  <c r="AL1065" i="9"/>
  <c r="AK1065" i="9"/>
  <c r="AV1064" i="9"/>
  <c r="AU1064" i="9"/>
  <c r="AT1064" i="9"/>
  <c r="AS1064" i="9"/>
  <c r="AR1064" i="9"/>
  <c r="AQ1064" i="9"/>
  <c r="AP1064" i="9"/>
  <c r="AO1064" i="9"/>
  <c r="AN1064" i="9"/>
  <c r="AM1064" i="9"/>
  <c r="AL1064" i="9"/>
  <c r="AK1064" i="9"/>
  <c r="AV1063" i="9"/>
  <c r="AU1063" i="9"/>
  <c r="AT1063" i="9"/>
  <c r="AS1063" i="9"/>
  <c r="AR1063" i="9"/>
  <c r="AQ1063" i="9"/>
  <c r="AP1063" i="9"/>
  <c r="AO1063" i="9"/>
  <c r="AN1063" i="9"/>
  <c r="AM1063" i="9"/>
  <c r="AL1063" i="9"/>
  <c r="AK1063" i="9"/>
  <c r="AV1062" i="9"/>
  <c r="AU1062" i="9"/>
  <c r="AT1062" i="9"/>
  <c r="AS1062" i="9"/>
  <c r="AR1062" i="9"/>
  <c r="AQ1062" i="9"/>
  <c r="AP1062" i="9"/>
  <c r="AO1062" i="9"/>
  <c r="AN1062" i="9"/>
  <c r="AM1062" i="9"/>
  <c r="AL1062" i="9"/>
  <c r="AK1062" i="9"/>
  <c r="AV1061" i="9"/>
  <c r="AU1061" i="9"/>
  <c r="AT1061" i="9"/>
  <c r="AS1061" i="9"/>
  <c r="AR1061" i="9"/>
  <c r="AQ1061" i="9"/>
  <c r="AP1061" i="9"/>
  <c r="AO1061" i="9"/>
  <c r="AN1061" i="9"/>
  <c r="AM1061" i="9"/>
  <c r="AL1061" i="9"/>
  <c r="AK1061" i="9"/>
  <c r="AV1060" i="9"/>
  <c r="AU1060" i="9"/>
  <c r="AT1060" i="9"/>
  <c r="AS1060" i="9"/>
  <c r="AR1060" i="9"/>
  <c r="AQ1060" i="9"/>
  <c r="AP1060" i="9"/>
  <c r="AO1060" i="9"/>
  <c r="AN1060" i="9"/>
  <c r="AM1060" i="9"/>
  <c r="AL1060" i="9"/>
  <c r="AK1060" i="9"/>
  <c r="AV1059" i="9"/>
  <c r="AU1059" i="9"/>
  <c r="AT1059" i="9"/>
  <c r="AS1059" i="9"/>
  <c r="AR1059" i="9"/>
  <c r="AQ1059" i="9"/>
  <c r="AP1059" i="9"/>
  <c r="AO1059" i="9"/>
  <c r="AN1059" i="9"/>
  <c r="AM1059" i="9"/>
  <c r="AL1059" i="9"/>
  <c r="AK1059" i="9"/>
  <c r="AV1058" i="9"/>
  <c r="AU1058" i="9"/>
  <c r="AT1058" i="9"/>
  <c r="AS1058" i="9"/>
  <c r="AR1058" i="9"/>
  <c r="AQ1058" i="9"/>
  <c r="AP1058" i="9"/>
  <c r="AO1058" i="9"/>
  <c r="AN1058" i="9"/>
  <c r="AM1058" i="9"/>
  <c r="AL1058" i="9"/>
  <c r="AK1058" i="9"/>
  <c r="AV1057" i="9"/>
  <c r="AU1057" i="9"/>
  <c r="AT1057" i="9"/>
  <c r="AS1057" i="9"/>
  <c r="AR1057" i="9"/>
  <c r="AQ1057" i="9"/>
  <c r="AP1057" i="9"/>
  <c r="AO1057" i="9"/>
  <c r="AN1057" i="9"/>
  <c r="AM1057" i="9"/>
  <c r="AL1057" i="9"/>
  <c r="AK1057" i="9"/>
  <c r="AV1056" i="9"/>
  <c r="AU1056" i="9"/>
  <c r="AT1056" i="9"/>
  <c r="AS1056" i="9"/>
  <c r="AR1056" i="9"/>
  <c r="AQ1056" i="9"/>
  <c r="AP1056" i="9"/>
  <c r="AO1056" i="9"/>
  <c r="AN1056" i="9"/>
  <c r="AM1056" i="9"/>
  <c r="AL1056" i="9"/>
  <c r="AK1056" i="9"/>
  <c r="AV1055" i="9"/>
  <c r="AU1055" i="9"/>
  <c r="AT1055" i="9"/>
  <c r="AS1055" i="9"/>
  <c r="AR1055" i="9"/>
  <c r="AQ1055" i="9"/>
  <c r="AP1055" i="9"/>
  <c r="AO1055" i="9"/>
  <c r="AN1055" i="9"/>
  <c r="AM1055" i="9"/>
  <c r="AL1055" i="9"/>
  <c r="AK1055" i="9"/>
  <c r="AV1054" i="9"/>
  <c r="AU1054" i="9"/>
  <c r="AT1054" i="9"/>
  <c r="AS1054" i="9"/>
  <c r="AR1054" i="9"/>
  <c r="AQ1054" i="9"/>
  <c r="AP1054" i="9"/>
  <c r="AO1054" i="9"/>
  <c r="AN1054" i="9"/>
  <c r="AM1054" i="9"/>
  <c r="AL1054" i="9"/>
  <c r="AK1054" i="9"/>
  <c r="AV1053" i="9"/>
  <c r="AU1053" i="9"/>
  <c r="AT1053" i="9"/>
  <c r="AS1053" i="9"/>
  <c r="AR1053" i="9"/>
  <c r="AQ1053" i="9"/>
  <c r="AP1053" i="9"/>
  <c r="AO1053" i="9"/>
  <c r="AN1053" i="9"/>
  <c r="AM1053" i="9"/>
  <c r="AL1053" i="9"/>
  <c r="AK1053" i="9"/>
  <c r="AV1052" i="9"/>
  <c r="AU1052" i="9"/>
  <c r="AT1052" i="9"/>
  <c r="AS1052" i="9"/>
  <c r="AR1052" i="9"/>
  <c r="AQ1052" i="9"/>
  <c r="AP1052" i="9"/>
  <c r="AO1052" i="9"/>
  <c r="AN1052" i="9"/>
  <c r="AM1052" i="9"/>
  <c r="AL1052" i="9"/>
  <c r="AK1052" i="9"/>
  <c r="AV1051" i="9"/>
  <c r="AU1051" i="9"/>
  <c r="AT1051" i="9"/>
  <c r="AS1051" i="9"/>
  <c r="AR1051" i="9"/>
  <c r="AQ1051" i="9"/>
  <c r="AP1051" i="9"/>
  <c r="AO1051" i="9"/>
  <c r="AN1051" i="9"/>
  <c r="AM1051" i="9"/>
  <c r="AL1051" i="9"/>
  <c r="AK1051" i="9"/>
  <c r="AV1050" i="9"/>
  <c r="AU1050" i="9"/>
  <c r="AT1050" i="9"/>
  <c r="AS1050" i="9"/>
  <c r="AR1050" i="9"/>
  <c r="AQ1050" i="9"/>
  <c r="AP1050" i="9"/>
  <c r="AO1050" i="9"/>
  <c r="AN1050" i="9"/>
  <c r="AM1050" i="9"/>
  <c r="AL1050" i="9"/>
  <c r="AK1050" i="9"/>
  <c r="AV1049" i="9"/>
  <c r="AU1049" i="9"/>
  <c r="AT1049" i="9"/>
  <c r="AS1049" i="9"/>
  <c r="AR1049" i="9"/>
  <c r="AQ1049" i="9"/>
  <c r="AP1049" i="9"/>
  <c r="AO1049" i="9"/>
  <c r="AN1049" i="9"/>
  <c r="AM1049" i="9"/>
  <c r="AL1049" i="9"/>
  <c r="AK1049" i="9"/>
  <c r="AV1048" i="9"/>
  <c r="AU1048" i="9"/>
  <c r="AT1048" i="9"/>
  <c r="AS1048" i="9"/>
  <c r="AR1048" i="9"/>
  <c r="AQ1048" i="9"/>
  <c r="AP1048" i="9"/>
  <c r="AO1048" i="9"/>
  <c r="AN1048" i="9"/>
  <c r="AM1048" i="9"/>
  <c r="AL1048" i="9"/>
  <c r="AK1048" i="9"/>
  <c r="AV1047" i="9"/>
  <c r="AU1047" i="9"/>
  <c r="AT1047" i="9"/>
  <c r="AS1047" i="9"/>
  <c r="AR1047" i="9"/>
  <c r="AQ1047" i="9"/>
  <c r="AP1047" i="9"/>
  <c r="AO1047" i="9"/>
  <c r="AN1047" i="9"/>
  <c r="AM1047" i="9"/>
  <c r="AL1047" i="9"/>
  <c r="AK1047" i="9"/>
  <c r="AV1046" i="9"/>
  <c r="AU1046" i="9"/>
  <c r="AT1046" i="9"/>
  <c r="AS1046" i="9"/>
  <c r="AR1046" i="9"/>
  <c r="AQ1046" i="9"/>
  <c r="AP1046" i="9"/>
  <c r="AO1046" i="9"/>
  <c r="AN1046" i="9"/>
  <c r="AM1046" i="9"/>
  <c r="AL1046" i="9"/>
  <c r="AK1046" i="9"/>
  <c r="AV1045" i="9"/>
  <c r="AU1045" i="9"/>
  <c r="AT1045" i="9"/>
  <c r="AS1045" i="9"/>
  <c r="AR1045" i="9"/>
  <c r="AQ1045" i="9"/>
  <c r="AP1045" i="9"/>
  <c r="AO1045" i="9"/>
  <c r="AN1045" i="9"/>
  <c r="AM1045" i="9"/>
  <c r="AL1045" i="9"/>
  <c r="AK1045" i="9"/>
  <c r="AV1044" i="9"/>
  <c r="AU1044" i="9"/>
  <c r="AT1044" i="9"/>
  <c r="AS1044" i="9"/>
  <c r="AR1044" i="9"/>
  <c r="AQ1044" i="9"/>
  <c r="AP1044" i="9"/>
  <c r="AO1044" i="9"/>
  <c r="AN1044" i="9"/>
  <c r="AM1044" i="9"/>
  <c r="AL1044" i="9"/>
  <c r="AK1044" i="9"/>
  <c r="AV1043" i="9"/>
  <c r="AU1043" i="9"/>
  <c r="AT1043" i="9"/>
  <c r="AS1043" i="9"/>
  <c r="AR1043" i="9"/>
  <c r="AQ1043" i="9"/>
  <c r="AP1043" i="9"/>
  <c r="AO1043" i="9"/>
  <c r="AN1043" i="9"/>
  <c r="AM1043" i="9"/>
  <c r="AL1043" i="9"/>
  <c r="AK1043" i="9"/>
  <c r="AV1042" i="9"/>
  <c r="AU1042" i="9"/>
  <c r="AT1042" i="9"/>
  <c r="AS1042" i="9"/>
  <c r="AR1042" i="9"/>
  <c r="AQ1042" i="9"/>
  <c r="AP1042" i="9"/>
  <c r="AO1042" i="9"/>
  <c r="AN1042" i="9"/>
  <c r="AM1042" i="9"/>
  <c r="AL1042" i="9"/>
  <c r="AK1042" i="9"/>
  <c r="AV1041" i="9"/>
  <c r="AU1041" i="9"/>
  <c r="AT1041" i="9"/>
  <c r="AS1041" i="9"/>
  <c r="AR1041" i="9"/>
  <c r="AQ1041" i="9"/>
  <c r="AP1041" i="9"/>
  <c r="AO1041" i="9"/>
  <c r="AN1041" i="9"/>
  <c r="AM1041" i="9"/>
  <c r="AL1041" i="9"/>
  <c r="AK1041" i="9"/>
  <c r="AV1040" i="9"/>
  <c r="AU1040" i="9"/>
  <c r="AT1040" i="9"/>
  <c r="AS1040" i="9"/>
  <c r="AR1040" i="9"/>
  <c r="AQ1040" i="9"/>
  <c r="AP1040" i="9"/>
  <c r="AO1040" i="9"/>
  <c r="AN1040" i="9"/>
  <c r="AM1040" i="9"/>
  <c r="AL1040" i="9"/>
  <c r="AK1040" i="9"/>
  <c r="AV1039" i="9"/>
  <c r="AU1039" i="9"/>
  <c r="AT1039" i="9"/>
  <c r="AS1039" i="9"/>
  <c r="AR1039" i="9"/>
  <c r="AQ1039" i="9"/>
  <c r="AP1039" i="9"/>
  <c r="AO1039" i="9"/>
  <c r="AN1039" i="9"/>
  <c r="AM1039" i="9"/>
  <c r="AL1039" i="9"/>
  <c r="AK1039" i="9"/>
  <c r="AV1038" i="9"/>
  <c r="AU1038" i="9"/>
  <c r="AT1038" i="9"/>
  <c r="AS1038" i="9"/>
  <c r="AR1038" i="9"/>
  <c r="AQ1038" i="9"/>
  <c r="AP1038" i="9"/>
  <c r="AO1038" i="9"/>
  <c r="AN1038" i="9"/>
  <c r="AM1038" i="9"/>
  <c r="AL1038" i="9"/>
  <c r="AK1038" i="9"/>
  <c r="AV1037" i="9"/>
  <c r="AU1037" i="9"/>
  <c r="AT1037" i="9"/>
  <c r="AS1037" i="9"/>
  <c r="AR1037" i="9"/>
  <c r="AQ1037" i="9"/>
  <c r="AP1037" i="9"/>
  <c r="AO1037" i="9"/>
  <c r="AN1037" i="9"/>
  <c r="AM1037" i="9"/>
  <c r="AL1037" i="9"/>
  <c r="AK1037" i="9"/>
  <c r="AV1036" i="9"/>
  <c r="AU1036" i="9"/>
  <c r="AT1036" i="9"/>
  <c r="AS1036" i="9"/>
  <c r="AR1036" i="9"/>
  <c r="AQ1036" i="9"/>
  <c r="AP1036" i="9"/>
  <c r="AO1036" i="9"/>
  <c r="AN1036" i="9"/>
  <c r="AM1036" i="9"/>
  <c r="AL1036" i="9"/>
  <c r="AK1036" i="9"/>
  <c r="AV1035" i="9"/>
  <c r="AU1035" i="9"/>
  <c r="AT1035" i="9"/>
  <c r="AS1035" i="9"/>
  <c r="AR1035" i="9"/>
  <c r="AQ1035" i="9"/>
  <c r="AP1035" i="9"/>
  <c r="AO1035" i="9"/>
  <c r="AN1035" i="9"/>
  <c r="AM1035" i="9"/>
  <c r="AL1035" i="9"/>
  <c r="AK1035" i="9"/>
  <c r="AV1034" i="9"/>
  <c r="AU1034" i="9"/>
  <c r="AT1034" i="9"/>
  <c r="AS1034" i="9"/>
  <c r="AR1034" i="9"/>
  <c r="AQ1034" i="9"/>
  <c r="AP1034" i="9"/>
  <c r="AO1034" i="9"/>
  <c r="AN1034" i="9"/>
  <c r="AM1034" i="9"/>
  <c r="AL1034" i="9"/>
  <c r="AK1034" i="9"/>
  <c r="AV1033" i="9"/>
  <c r="AU1033" i="9"/>
  <c r="AT1033" i="9"/>
  <c r="AS1033" i="9"/>
  <c r="AR1033" i="9"/>
  <c r="AQ1033" i="9"/>
  <c r="AP1033" i="9"/>
  <c r="AO1033" i="9"/>
  <c r="AN1033" i="9"/>
  <c r="AM1033" i="9"/>
  <c r="AL1033" i="9"/>
  <c r="AK1033" i="9"/>
  <c r="AV1032" i="9"/>
  <c r="AU1032" i="9"/>
  <c r="AT1032" i="9"/>
  <c r="AS1032" i="9"/>
  <c r="AR1032" i="9"/>
  <c r="AQ1032" i="9"/>
  <c r="AP1032" i="9"/>
  <c r="AO1032" i="9"/>
  <c r="AN1032" i="9"/>
  <c r="AM1032" i="9"/>
  <c r="AL1032" i="9"/>
  <c r="AK1032" i="9"/>
  <c r="AV1031" i="9"/>
  <c r="AU1031" i="9"/>
  <c r="AT1031" i="9"/>
  <c r="AS1031" i="9"/>
  <c r="AR1031" i="9"/>
  <c r="AQ1031" i="9"/>
  <c r="AP1031" i="9"/>
  <c r="AO1031" i="9"/>
  <c r="AN1031" i="9"/>
  <c r="AM1031" i="9"/>
  <c r="AL1031" i="9"/>
  <c r="AK1031" i="9"/>
  <c r="AV1030" i="9"/>
  <c r="AU1030" i="9"/>
  <c r="AT1030" i="9"/>
  <c r="AS1030" i="9"/>
  <c r="AR1030" i="9"/>
  <c r="AQ1030" i="9"/>
  <c r="AP1030" i="9"/>
  <c r="AO1030" i="9"/>
  <c r="AN1030" i="9"/>
  <c r="AM1030" i="9"/>
  <c r="AL1030" i="9"/>
  <c r="AK1030" i="9"/>
  <c r="AV1029" i="9"/>
  <c r="AU1029" i="9"/>
  <c r="AT1029" i="9"/>
  <c r="AS1029" i="9"/>
  <c r="AR1029" i="9"/>
  <c r="AQ1029" i="9"/>
  <c r="AP1029" i="9"/>
  <c r="AO1029" i="9"/>
  <c r="AN1029" i="9"/>
  <c r="AM1029" i="9"/>
  <c r="AL1029" i="9"/>
  <c r="AK1029" i="9"/>
  <c r="AV1028" i="9"/>
  <c r="AU1028" i="9"/>
  <c r="AT1028" i="9"/>
  <c r="AS1028" i="9"/>
  <c r="AR1028" i="9"/>
  <c r="AQ1028" i="9"/>
  <c r="AP1028" i="9"/>
  <c r="AO1028" i="9"/>
  <c r="AN1028" i="9"/>
  <c r="AM1028" i="9"/>
  <c r="AL1028" i="9"/>
  <c r="AK1028" i="9"/>
  <c r="AV1027" i="9"/>
  <c r="AU1027" i="9"/>
  <c r="AT1027" i="9"/>
  <c r="AS1027" i="9"/>
  <c r="AR1027" i="9"/>
  <c r="AQ1027" i="9"/>
  <c r="AP1027" i="9"/>
  <c r="AO1027" i="9"/>
  <c r="AN1027" i="9"/>
  <c r="AM1027" i="9"/>
  <c r="AL1027" i="9"/>
  <c r="AK1027" i="9"/>
  <c r="AV1026" i="9"/>
  <c r="AU1026" i="9"/>
  <c r="AT1026" i="9"/>
  <c r="AS1026" i="9"/>
  <c r="AR1026" i="9"/>
  <c r="AQ1026" i="9"/>
  <c r="AP1026" i="9"/>
  <c r="AO1026" i="9"/>
  <c r="AN1026" i="9"/>
  <c r="AM1026" i="9"/>
  <c r="AL1026" i="9"/>
  <c r="AK1026" i="9"/>
  <c r="AV1025" i="9"/>
  <c r="AU1025" i="9"/>
  <c r="AT1025" i="9"/>
  <c r="AS1025" i="9"/>
  <c r="AR1025" i="9"/>
  <c r="AQ1025" i="9"/>
  <c r="AP1025" i="9"/>
  <c r="AO1025" i="9"/>
  <c r="AN1025" i="9"/>
  <c r="AM1025" i="9"/>
  <c r="AL1025" i="9"/>
  <c r="AK1025" i="9"/>
  <c r="AV1024" i="9"/>
  <c r="AU1024" i="9"/>
  <c r="AT1024" i="9"/>
  <c r="AS1024" i="9"/>
  <c r="AR1024" i="9"/>
  <c r="AQ1024" i="9"/>
  <c r="AP1024" i="9"/>
  <c r="AO1024" i="9"/>
  <c r="AN1024" i="9"/>
  <c r="AM1024" i="9"/>
  <c r="AL1024" i="9"/>
  <c r="AK1024" i="9"/>
  <c r="AV1023" i="9"/>
  <c r="AU1023" i="9"/>
  <c r="AT1023" i="9"/>
  <c r="AS1023" i="9"/>
  <c r="AR1023" i="9"/>
  <c r="AQ1023" i="9"/>
  <c r="AP1023" i="9"/>
  <c r="AO1023" i="9"/>
  <c r="AN1023" i="9"/>
  <c r="AM1023" i="9"/>
  <c r="AL1023" i="9"/>
  <c r="AK1023" i="9"/>
  <c r="AV1022" i="9"/>
  <c r="AU1022" i="9"/>
  <c r="AT1022" i="9"/>
  <c r="AS1022" i="9"/>
  <c r="AR1022" i="9"/>
  <c r="AQ1022" i="9"/>
  <c r="AP1022" i="9"/>
  <c r="AO1022" i="9"/>
  <c r="AN1022" i="9"/>
  <c r="AM1022" i="9"/>
  <c r="AL1022" i="9"/>
  <c r="AK1022" i="9"/>
  <c r="AV1021" i="9"/>
  <c r="AU1021" i="9"/>
  <c r="AT1021" i="9"/>
  <c r="AS1021" i="9"/>
  <c r="AR1021" i="9"/>
  <c r="AQ1021" i="9"/>
  <c r="AP1021" i="9"/>
  <c r="AO1021" i="9"/>
  <c r="AN1021" i="9"/>
  <c r="AM1021" i="9"/>
  <c r="AL1021" i="9"/>
  <c r="AK1021" i="9"/>
  <c r="AV1020" i="9"/>
  <c r="AU1020" i="9"/>
  <c r="AT1020" i="9"/>
  <c r="AS1020" i="9"/>
  <c r="AR1020" i="9"/>
  <c r="AQ1020" i="9"/>
  <c r="AP1020" i="9"/>
  <c r="AO1020" i="9"/>
  <c r="AN1020" i="9"/>
  <c r="AM1020" i="9"/>
  <c r="AL1020" i="9"/>
  <c r="AK1020" i="9"/>
  <c r="AV1019" i="9"/>
  <c r="AU1019" i="9"/>
  <c r="AT1019" i="9"/>
  <c r="AS1019" i="9"/>
  <c r="AR1019" i="9"/>
  <c r="AQ1019" i="9"/>
  <c r="AP1019" i="9"/>
  <c r="AO1019" i="9"/>
  <c r="AN1019" i="9"/>
  <c r="AM1019" i="9"/>
  <c r="AL1019" i="9"/>
  <c r="AK1019" i="9"/>
  <c r="AV1018" i="9"/>
  <c r="AU1018" i="9"/>
  <c r="AT1018" i="9"/>
  <c r="AS1018" i="9"/>
  <c r="AR1018" i="9"/>
  <c r="AQ1018" i="9"/>
  <c r="AP1018" i="9"/>
  <c r="AO1018" i="9"/>
  <c r="AN1018" i="9"/>
  <c r="AM1018" i="9"/>
  <c r="AL1018" i="9"/>
  <c r="AK1018" i="9"/>
  <c r="AV1017" i="9"/>
  <c r="AU1017" i="9"/>
  <c r="AT1017" i="9"/>
  <c r="AS1017" i="9"/>
  <c r="AR1017" i="9"/>
  <c r="AQ1017" i="9"/>
  <c r="AP1017" i="9"/>
  <c r="AO1017" i="9"/>
  <c r="AN1017" i="9"/>
  <c r="AM1017" i="9"/>
  <c r="AL1017" i="9"/>
  <c r="AK1017" i="9"/>
  <c r="AV1016" i="9"/>
  <c r="AU1016" i="9"/>
  <c r="AT1016" i="9"/>
  <c r="AS1016" i="9"/>
  <c r="AR1016" i="9"/>
  <c r="AQ1016" i="9"/>
  <c r="AP1016" i="9"/>
  <c r="AO1016" i="9"/>
  <c r="AN1016" i="9"/>
  <c r="AM1016" i="9"/>
  <c r="AL1016" i="9"/>
  <c r="AK1016" i="9"/>
  <c r="AV1015" i="9"/>
  <c r="AU1015" i="9"/>
  <c r="AT1015" i="9"/>
  <c r="AS1015" i="9"/>
  <c r="AR1015" i="9"/>
  <c r="AQ1015" i="9"/>
  <c r="AP1015" i="9"/>
  <c r="AO1015" i="9"/>
  <c r="AN1015" i="9"/>
  <c r="AM1015" i="9"/>
  <c r="AL1015" i="9"/>
  <c r="AK1015" i="9"/>
  <c r="AV1014" i="9"/>
  <c r="AU1014" i="9"/>
  <c r="AT1014" i="9"/>
  <c r="AS1014" i="9"/>
  <c r="AR1014" i="9"/>
  <c r="AQ1014" i="9"/>
  <c r="AP1014" i="9"/>
  <c r="AO1014" i="9"/>
  <c r="AN1014" i="9"/>
  <c r="AM1014" i="9"/>
  <c r="AL1014" i="9"/>
  <c r="AK1014" i="9"/>
  <c r="AV1013" i="9"/>
  <c r="AU1013" i="9"/>
  <c r="AT1013" i="9"/>
  <c r="AS1013" i="9"/>
  <c r="AR1013" i="9"/>
  <c r="AQ1013" i="9"/>
  <c r="AP1013" i="9"/>
  <c r="AO1013" i="9"/>
  <c r="AN1013" i="9"/>
  <c r="AM1013" i="9"/>
  <c r="AL1013" i="9"/>
  <c r="AK1013" i="9"/>
  <c r="AV1012" i="9"/>
  <c r="AU1012" i="9"/>
  <c r="AT1012" i="9"/>
  <c r="AS1012" i="9"/>
  <c r="AR1012" i="9"/>
  <c r="AQ1012" i="9"/>
  <c r="AP1012" i="9"/>
  <c r="AO1012" i="9"/>
  <c r="AN1012" i="9"/>
  <c r="AM1012" i="9"/>
  <c r="AL1012" i="9"/>
  <c r="AK1012" i="9"/>
  <c r="AV1011" i="9"/>
  <c r="AU1011" i="9"/>
  <c r="AT1011" i="9"/>
  <c r="AS1011" i="9"/>
  <c r="AR1011" i="9"/>
  <c r="AQ1011" i="9"/>
  <c r="AP1011" i="9"/>
  <c r="AO1011" i="9"/>
  <c r="AN1011" i="9"/>
  <c r="AM1011" i="9"/>
  <c r="AL1011" i="9"/>
  <c r="AK1011" i="9"/>
  <c r="AV1010" i="9"/>
  <c r="AU1010" i="9"/>
  <c r="AT1010" i="9"/>
  <c r="AS1010" i="9"/>
  <c r="AR1010" i="9"/>
  <c r="AQ1010" i="9"/>
  <c r="AP1010" i="9"/>
  <c r="AO1010" i="9"/>
  <c r="AN1010" i="9"/>
  <c r="AM1010" i="9"/>
  <c r="AL1010" i="9"/>
  <c r="AK1010" i="9"/>
  <c r="AV1009" i="9"/>
  <c r="AU1009" i="9"/>
  <c r="AT1009" i="9"/>
  <c r="AS1009" i="9"/>
  <c r="AR1009" i="9"/>
  <c r="AQ1009" i="9"/>
  <c r="AP1009" i="9"/>
  <c r="AO1009" i="9"/>
  <c r="AN1009" i="9"/>
  <c r="AM1009" i="9"/>
  <c r="AL1009" i="9"/>
  <c r="AK1009" i="9"/>
  <c r="AV1008" i="9"/>
  <c r="AU1008" i="9"/>
  <c r="AT1008" i="9"/>
  <c r="AS1008" i="9"/>
  <c r="AR1008" i="9"/>
  <c r="AQ1008" i="9"/>
  <c r="AP1008" i="9"/>
  <c r="AO1008" i="9"/>
  <c r="AN1008" i="9"/>
  <c r="AM1008" i="9"/>
  <c r="AL1008" i="9"/>
  <c r="AK1008" i="9"/>
  <c r="AV1007" i="9"/>
  <c r="AU1007" i="9"/>
  <c r="AT1007" i="9"/>
  <c r="AS1007" i="9"/>
  <c r="AR1007" i="9"/>
  <c r="AQ1007" i="9"/>
  <c r="AP1007" i="9"/>
  <c r="AO1007" i="9"/>
  <c r="AN1007" i="9"/>
  <c r="AM1007" i="9"/>
  <c r="AL1007" i="9"/>
  <c r="AK1007" i="9"/>
  <c r="AV1006" i="9"/>
  <c r="AU1006" i="9"/>
  <c r="AT1006" i="9"/>
  <c r="AS1006" i="9"/>
  <c r="AR1006" i="9"/>
  <c r="AQ1006" i="9"/>
  <c r="AP1006" i="9"/>
  <c r="AO1006" i="9"/>
  <c r="AN1006" i="9"/>
  <c r="AM1006" i="9"/>
  <c r="AL1006" i="9"/>
  <c r="AK1006" i="9"/>
  <c r="AV1005" i="9"/>
  <c r="AU1005" i="9"/>
  <c r="AT1005" i="9"/>
  <c r="AS1005" i="9"/>
  <c r="AR1005" i="9"/>
  <c r="AQ1005" i="9"/>
  <c r="AP1005" i="9"/>
  <c r="AO1005" i="9"/>
  <c r="AN1005" i="9"/>
  <c r="AM1005" i="9"/>
  <c r="AL1005" i="9"/>
  <c r="AK1005" i="9"/>
  <c r="AV1004" i="9"/>
  <c r="AU1004" i="9"/>
  <c r="AT1004" i="9"/>
  <c r="AS1004" i="9"/>
  <c r="AR1004" i="9"/>
  <c r="AQ1004" i="9"/>
  <c r="AP1004" i="9"/>
  <c r="AO1004" i="9"/>
  <c r="AN1004" i="9"/>
  <c r="AM1004" i="9"/>
  <c r="AL1004" i="9"/>
  <c r="AK1004" i="9"/>
  <c r="AV1003" i="9"/>
  <c r="AU1003" i="9"/>
  <c r="AT1003" i="9"/>
  <c r="AS1003" i="9"/>
  <c r="AR1003" i="9"/>
  <c r="AQ1003" i="9"/>
  <c r="AP1003" i="9"/>
  <c r="AO1003" i="9"/>
  <c r="AN1003" i="9"/>
  <c r="AM1003" i="9"/>
  <c r="AL1003" i="9"/>
  <c r="AK1003" i="9"/>
  <c r="AV1002" i="9"/>
  <c r="AU1002" i="9"/>
  <c r="AT1002" i="9"/>
  <c r="AS1002" i="9"/>
  <c r="AR1002" i="9"/>
  <c r="AQ1002" i="9"/>
  <c r="AP1002" i="9"/>
  <c r="AO1002" i="9"/>
  <c r="AN1002" i="9"/>
  <c r="AM1002" i="9"/>
  <c r="AL1002" i="9"/>
  <c r="AK1002" i="9"/>
  <c r="AV1001" i="9"/>
  <c r="AU1001" i="9"/>
  <c r="AT1001" i="9"/>
  <c r="AS1001" i="9"/>
  <c r="AR1001" i="9"/>
  <c r="AQ1001" i="9"/>
  <c r="AP1001" i="9"/>
  <c r="AO1001" i="9"/>
  <c r="AN1001" i="9"/>
  <c r="AM1001" i="9"/>
  <c r="AL1001" i="9"/>
  <c r="AK1001" i="9"/>
  <c r="AV1000" i="9"/>
  <c r="AU1000" i="9"/>
  <c r="AT1000" i="9"/>
  <c r="AS1000" i="9"/>
  <c r="AR1000" i="9"/>
  <c r="AQ1000" i="9"/>
  <c r="AP1000" i="9"/>
  <c r="AO1000" i="9"/>
  <c r="AN1000" i="9"/>
  <c r="AM1000" i="9"/>
  <c r="AL1000" i="9"/>
  <c r="AK1000" i="9"/>
  <c r="AV999" i="9"/>
  <c r="AU999" i="9"/>
  <c r="AT999" i="9"/>
  <c r="AS999" i="9"/>
  <c r="AR999" i="9"/>
  <c r="AQ999" i="9"/>
  <c r="AP999" i="9"/>
  <c r="AO999" i="9"/>
  <c r="AN999" i="9"/>
  <c r="AM999" i="9"/>
  <c r="AL999" i="9"/>
  <c r="AK999" i="9"/>
  <c r="AV998" i="9"/>
  <c r="AU998" i="9"/>
  <c r="AT998" i="9"/>
  <c r="AS998" i="9"/>
  <c r="AR998" i="9"/>
  <c r="AQ998" i="9"/>
  <c r="AP998" i="9"/>
  <c r="AO998" i="9"/>
  <c r="AN998" i="9"/>
  <c r="AM998" i="9"/>
  <c r="AL998" i="9"/>
  <c r="AK998" i="9"/>
  <c r="AV997" i="9"/>
  <c r="AU997" i="9"/>
  <c r="AT997" i="9"/>
  <c r="AS997" i="9"/>
  <c r="AR997" i="9"/>
  <c r="AQ997" i="9"/>
  <c r="AP997" i="9"/>
  <c r="AO997" i="9"/>
  <c r="AN997" i="9"/>
  <c r="AM997" i="9"/>
  <c r="AL997" i="9"/>
  <c r="AK997" i="9"/>
  <c r="AV996" i="9"/>
  <c r="AU996" i="9"/>
  <c r="AT996" i="9"/>
  <c r="AS996" i="9"/>
  <c r="AR996" i="9"/>
  <c r="AQ996" i="9"/>
  <c r="AP996" i="9"/>
  <c r="AO996" i="9"/>
  <c r="AN996" i="9"/>
  <c r="AM996" i="9"/>
  <c r="AL996" i="9"/>
  <c r="AK996" i="9"/>
  <c r="AV995" i="9"/>
  <c r="AU995" i="9"/>
  <c r="AT995" i="9"/>
  <c r="AS995" i="9"/>
  <c r="AR995" i="9"/>
  <c r="AQ995" i="9"/>
  <c r="AP995" i="9"/>
  <c r="AO995" i="9"/>
  <c r="AN995" i="9"/>
  <c r="AM995" i="9"/>
  <c r="AL995" i="9"/>
  <c r="AK995" i="9"/>
  <c r="AV994" i="9"/>
  <c r="AU994" i="9"/>
  <c r="AT994" i="9"/>
  <c r="AS994" i="9"/>
  <c r="AR994" i="9"/>
  <c r="AQ994" i="9"/>
  <c r="AP994" i="9"/>
  <c r="AO994" i="9"/>
  <c r="AN994" i="9"/>
  <c r="AM994" i="9"/>
  <c r="AL994" i="9"/>
  <c r="AK994" i="9"/>
  <c r="AV993" i="9"/>
  <c r="AU993" i="9"/>
  <c r="AT993" i="9"/>
  <c r="AS993" i="9"/>
  <c r="AR993" i="9"/>
  <c r="AQ993" i="9"/>
  <c r="AP993" i="9"/>
  <c r="AO993" i="9"/>
  <c r="AN993" i="9"/>
  <c r="AM993" i="9"/>
  <c r="AL993" i="9"/>
  <c r="AK993" i="9"/>
  <c r="AV992" i="9"/>
  <c r="AU992" i="9"/>
  <c r="AT992" i="9"/>
  <c r="AS992" i="9"/>
  <c r="AR992" i="9"/>
  <c r="AQ992" i="9"/>
  <c r="AP992" i="9"/>
  <c r="AO992" i="9"/>
  <c r="AN992" i="9"/>
  <c r="AM992" i="9"/>
  <c r="AL992" i="9"/>
  <c r="AK992" i="9"/>
  <c r="AV991" i="9"/>
  <c r="AU991" i="9"/>
  <c r="AT991" i="9"/>
  <c r="AS991" i="9"/>
  <c r="AR991" i="9"/>
  <c r="AQ991" i="9"/>
  <c r="AP991" i="9"/>
  <c r="AO991" i="9"/>
  <c r="AN991" i="9"/>
  <c r="AM991" i="9"/>
  <c r="AL991" i="9"/>
  <c r="AK991" i="9"/>
  <c r="AV990" i="9"/>
  <c r="AU990" i="9"/>
  <c r="AT990" i="9"/>
  <c r="AS990" i="9"/>
  <c r="AR990" i="9"/>
  <c r="AQ990" i="9"/>
  <c r="AP990" i="9"/>
  <c r="AO990" i="9"/>
  <c r="AN990" i="9"/>
  <c r="AM990" i="9"/>
  <c r="AL990" i="9"/>
  <c r="AK990" i="9"/>
  <c r="AV989" i="9"/>
  <c r="AU989" i="9"/>
  <c r="AT989" i="9"/>
  <c r="AS989" i="9"/>
  <c r="AR989" i="9"/>
  <c r="AQ989" i="9"/>
  <c r="AP989" i="9"/>
  <c r="AO989" i="9"/>
  <c r="AN989" i="9"/>
  <c r="AM989" i="9"/>
  <c r="AL989" i="9"/>
  <c r="AK989" i="9"/>
  <c r="AV988" i="9"/>
  <c r="AU988" i="9"/>
  <c r="AT988" i="9"/>
  <c r="AS988" i="9"/>
  <c r="AR988" i="9"/>
  <c r="AQ988" i="9"/>
  <c r="AP988" i="9"/>
  <c r="AO988" i="9"/>
  <c r="AN988" i="9"/>
  <c r="AM988" i="9"/>
  <c r="AL988" i="9"/>
  <c r="AK988" i="9"/>
  <c r="AV987" i="9"/>
  <c r="AU987" i="9"/>
  <c r="AT987" i="9"/>
  <c r="AS987" i="9"/>
  <c r="AR987" i="9"/>
  <c r="AQ987" i="9"/>
  <c r="AP987" i="9"/>
  <c r="AO987" i="9"/>
  <c r="AN987" i="9"/>
  <c r="AM987" i="9"/>
  <c r="AL987" i="9"/>
  <c r="AK987" i="9"/>
  <c r="AV986" i="9"/>
  <c r="AU986" i="9"/>
  <c r="AT986" i="9"/>
  <c r="AS986" i="9"/>
  <c r="AR986" i="9"/>
  <c r="AQ986" i="9"/>
  <c r="AP986" i="9"/>
  <c r="AO986" i="9"/>
  <c r="AN986" i="9"/>
  <c r="AM986" i="9"/>
  <c r="AL986" i="9"/>
  <c r="AK986" i="9"/>
  <c r="AV985" i="9"/>
  <c r="AU985" i="9"/>
  <c r="AT985" i="9"/>
  <c r="AS985" i="9"/>
  <c r="AR985" i="9"/>
  <c r="AQ985" i="9"/>
  <c r="AP985" i="9"/>
  <c r="AO985" i="9"/>
  <c r="AN985" i="9"/>
  <c r="AM985" i="9"/>
  <c r="AL985" i="9"/>
  <c r="AK985" i="9"/>
  <c r="AV984" i="9"/>
  <c r="AU984" i="9"/>
  <c r="AT984" i="9"/>
  <c r="AS984" i="9"/>
  <c r="AR984" i="9"/>
  <c r="AQ984" i="9"/>
  <c r="AP984" i="9"/>
  <c r="AO984" i="9"/>
  <c r="AN984" i="9"/>
  <c r="AM984" i="9"/>
  <c r="AL984" i="9"/>
  <c r="AK984" i="9"/>
  <c r="AV983" i="9"/>
  <c r="AU983" i="9"/>
  <c r="AT983" i="9"/>
  <c r="AS983" i="9"/>
  <c r="AR983" i="9"/>
  <c r="AQ983" i="9"/>
  <c r="AP983" i="9"/>
  <c r="AO983" i="9"/>
  <c r="AN983" i="9"/>
  <c r="AM983" i="9"/>
  <c r="AL983" i="9"/>
  <c r="AK983" i="9"/>
  <c r="AV982" i="9"/>
  <c r="AU982" i="9"/>
  <c r="AT982" i="9"/>
  <c r="AS982" i="9"/>
  <c r="AR982" i="9"/>
  <c r="AQ982" i="9"/>
  <c r="AP982" i="9"/>
  <c r="AO982" i="9"/>
  <c r="AN982" i="9"/>
  <c r="AM982" i="9"/>
  <c r="AL982" i="9"/>
  <c r="AK982" i="9"/>
  <c r="AV981" i="9"/>
  <c r="AU981" i="9"/>
  <c r="AT981" i="9"/>
  <c r="AS981" i="9"/>
  <c r="AR981" i="9"/>
  <c r="AQ981" i="9"/>
  <c r="AP981" i="9"/>
  <c r="AO981" i="9"/>
  <c r="AN981" i="9"/>
  <c r="AM981" i="9"/>
  <c r="AL981" i="9"/>
  <c r="AK981" i="9"/>
  <c r="AV980" i="9"/>
  <c r="AU980" i="9"/>
  <c r="AT980" i="9"/>
  <c r="AS980" i="9"/>
  <c r="AR980" i="9"/>
  <c r="AQ980" i="9"/>
  <c r="AP980" i="9"/>
  <c r="AO980" i="9"/>
  <c r="AN980" i="9"/>
  <c r="AM980" i="9"/>
  <c r="AL980" i="9"/>
  <c r="AK980" i="9"/>
  <c r="AV979" i="9"/>
  <c r="AU979" i="9"/>
  <c r="AT979" i="9"/>
  <c r="AS979" i="9"/>
  <c r="AR979" i="9"/>
  <c r="AQ979" i="9"/>
  <c r="AP979" i="9"/>
  <c r="AO979" i="9"/>
  <c r="AN979" i="9"/>
  <c r="AM979" i="9"/>
  <c r="AL979" i="9"/>
  <c r="AK979" i="9"/>
  <c r="AV978" i="9"/>
  <c r="AU978" i="9"/>
  <c r="AT978" i="9"/>
  <c r="AS978" i="9"/>
  <c r="AR978" i="9"/>
  <c r="AQ978" i="9"/>
  <c r="AP978" i="9"/>
  <c r="AO978" i="9"/>
  <c r="AN978" i="9"/>
  <c r="AM978" i="9"/>
  <c r="AL978" i="9"/>
  <c r="AK978" i="9"/>
  <c r="AV977" i="9"/>
  <c r="AU977" i="9"/>
  <c r="AT977" i="9"/>
  <c r="AS977" i="9"/>
  <c r="AR977" i="9"/>
  <c r="AQ977" i="9"/>
  <c r="AP977" i="9"/>
  <c r="AO977" i="9"/>
  <c r="AN977" i="9"/>
  <c r="AM977" i="9"/>
  <c r="AL977" i="9"/>
  <c r="AK977" i="9"/>
  <c r="AV976" i="9"/>
  <c r="AU976" i="9"/>
  <c r="AT976" i="9"/>
  <c r="AS976" i="9"/>
  <c r="AR976" i="9"/>
  <c r="AQ976" i="9"/>
  <c r="AP976" i="9"/>
  <c r="AO976" i="9"/>
  <c r="AN976" i="9"/>
  <c r="AM976" i="9"/>
  <c r="AL976" i="9"/>
  <c r="AK976" i="9"/>
  <c r="AV975" i="9"/>
  <c r="AU975" i="9"/>
  <c r="AT975" i="9"/>
  <c r="AS975" i="9"/>
  <c r="AR975" i="9"/>
  <c r="AQ975" i="9"/>
  <c r="AP975" i="9"/>
  <c r="AO975" i="9"/>
  <c r="AN975" i="9"/>
  <c r="AM975" i="9"/>
  <c r="AL975" i="9"/>
  <c r="AK975" i="9"/>
  <c r="AV974" i="9"/>
  <c r="AU974" i="9"/>
  <c r="AT974" i="9"/>
  <c r="AS974" i="9"/>
  <c r="AR974" i="9"/>
  <c r="AQ974" i="9"/>
  <c r="AP974" i="9"/>
  <c r="AO974" i="9"/>
  <c r="AN974" i="9"/>
  <c r="AM974" i="9"/>
  <c r="AL974" i="9"/>
  <c r="AK974" i="9"/>
  <c r="AV973" i="9"/>
  <c r="AU973" i="9"/>
  <c r="AT973" i="9"/>
  <c r="AS973" i="9"/>
  <c r="AR973" i="9"/>
  <c r="AQ973" i="9"/>
  <c r="AP973" i="9"/>
  <c r="AO973" i="9"/>
  <c r="AN973" i="9"/>
  <c r="AM973" i="9"/>
  <c r="AL973" i="9"/>
  <c r="AK973" i="9"/>
  <c r="AV972" i="9"/>
  <c r="AU972" i="9"/>
  <c r="AT972" i="9"/>
  <c r="AS972" i="9"/>
  <c r="AR972" i="9"/>
  <c r="AQ972" i="9"/>
  <c r="AP972" i="9"/>
  <c r="AO972" i="9"/>
  <c r="AN972" i="9"/>
  <c r="AM972" i="9"/>
  <c r="AL972" i="9"/>
  <c r="AK972" i="9"/>
  <c r="AV971" i="9"/>
  <c r="AU971" i="9"/>
  <c r="AT971" i="9"/>
  <c r="AS971" i="9"/>
  <c r="AR971" i="9"/>
  <c r="AQ971" i="9"/>
  <c r="AP971" i="9"/>
  <c r="AO971" i="9"/>
  <c r="AN971" i="9"/>
  <c r="AM971" i="9"/>
  <c r="AL971" i="9"/>
  <c r="AK971" i="9"/>
  <c r="AV970" i="9"/>
  <c r="AU970" i="9"/>
  <c r="AT970" i="9"/>
  <c r="AS970" i="9"/>
  <c r="AR970" i="9"/>
  <c r="AQ970" i="9"/>
  <c r="AP970" i="9"/>
  <c r="AO970" i="9"/>
  <c r="AN970" i="9"/>
  <c r="AM970" i="9"/>
  <c r="AL970" i="9"/>
  <c r="AK970" i="9"/>
  <c r="AV969" i="9"/>
  <c r="AU969" i="9"/>
  <c r="AT969" i="9"/>
  <c r="AS969" i="9"/>
  <c r="AR969" i="9"/>
  <c r="AQ969" i="9"/>
  <c r="AP969" i="9"/>
  <c r="AO969" i="9"/>
  <c r="AN969" i="9"/>
  <c r="AM969" i="9"/>
  <c r="AL969" i="9"/>
  <c r="AK969" i="9"/>
  <c r="AV968" i="9"/>
  <c r="AU968" i="9"/>
  <c r="AT968" i="9"/>
  <c r="AS968" i="9"/>
  <c r="AR968" i="9"/>
  <c r="AQ968" i="9"/>
  <c r="AP968" i="9"/>
  <c r="AO968" i="9"/>
  <c r="AN968" i="9"/>
  <c r="AM968" i="9"/>
  <c r="AL968" i="9"/>
  <c r="AK968" i="9"/>
  <c r="AV967" i="9"/>
  <c r="AU967" i="9"/>
  <c r="AT967" i="9"/>
  <c r="AS967" i="9"/>
  <c r="AR967" i="9"/>
  <c r="AQ967" i="9"/>
  <c r="AP967" i="9"/>
  <c r="AO967" i="9"/>
  <c r="AN967" i="9"/>
  <c r="AM967" i="9"/>
  <c r="AL967" i="9"/>
  <c r="AK967" i="9"/>
  <c r="AV966" i="9"/>
  <c r="AU966" i="9"/>
  <c r="AT966" i="9"/>
  <c r="AS966" i="9"/>
  <c r="AR966" i="9"/>
  <c r="AQ966" i="9"/>
  <c r="AP966" i="9"/>
  <c r="AO966" i="9"/>
  <c r="AN966" i="9"/>
  <c r="AM966" i="9"/>
  <c r="AL966" i="9"/>
  <c r="AK966" i="9"/>
  <c r="AV965" i="9"/>
  <c r="AU965" i="9"/>
  <c r="AT965" i="9"/>
  <c r="AS965" i="9"/>
  <c r="AR965" i="9"/>
  <c r="AQ965" i="9"/>
  <c r="AP965" i="9"/>
  <c r="AO965" i="9"/>
  <c r="AN965" i="9"/>
  <c r="AM965" i="9"/>
  <c r="AL965" i="9"/>
  <c r="AK965" i="9"/>
  <c r="AV964" i="9"/>
  <c r="AU964" i="9"/>
  <c r="AT964" i="9"/>
  <c r="AS964" i="9"/>
  <c r="AR964" i="9"/>
  <c r="AQ964" i="9"/>
  <c r="AP964" i="9"/>
  <c r="AO964" i="9"/>
  <c r="AN964" i="9"/>
  <c r="AM964" i="9"/>
  <c r="AL964" i="9"/>
  <c r="AK964" i="9"/>
  <c r="AV963" i="9"/>
  <c r="AU963" i="9"/>
  <c r="AT963" i="9"/>
  <c r="AS963" i="9"/>
  <c r="AR963" i="9"/>
  <c r="AQ963" i="9"/>
  <c r="AP963" i="9"/>
  <c r="AO963" i="9"/>
  <c r="AN963" i="9"/>
  <c r="AM963" i="9"/>
  <c r="AL963" i="9"/>
  <c r="AK963" i="9"/>
  <c r="AV962" i="9"/>
  <c r="AU962" i="9"/>
  <c r="AT962" i="9"/>
  <c r="AS962" i="9"/>
  <c r="AR962" i="9"/>
  <c r="AQ962" i="9"/>
  <c r="AP962" i="9"/>
  <c r="AO962" i="9"/>
  <c r="AN962" i="9"/>
  <c r="AM962" i="9"/>
  <c r="AL962" i="9"/>
  <c r="AK962" i="9"/>
  <c r="AV961" i="9"/>
  <c r="AU961" i="9"/>
  <c r="AT961" i="9"/>
  <c r="AS961" i="9"/>
  <c r="AR961" i="9"/>
  <c r="AQ961" i="9"/>
  <c r="AP961" i="9"/>
  <c r="AO961" i="9"/>
  <c r="AN961" i="9"/>
  <c r="AM961" i="9"/>
  <c r="AL961" i="9"/>
  <c r="AK961" i="9"/>
  <c r="AV960" i="9"/>
  <c r="AU960" i="9"/>
  <c r="AT960" i="9"/>
  <c r="AS960" i="9"/>
  <c r="AR960" i="9"/>
  <c r="AQ960" i="9"/>
  <c r="AP960" i="9"/>
  <c r="AO960" i="9"/>
  <c r="AN960" i="9"/>
  <c r="AM960" i="9"/>
  <c r="AL960" i="9"/>
  <c r="AK960" i="9"/>
  <c r="AV959" i="9"/>
  <c r="AU959" i="9"/>
  <c r="AT959" i="9"/>
  <c r="AS959" i="9"/>
  <c r="AR959" i="9"/>
  <c r="AQ959" i="9"/>
  <c r="AP959" i="9"/>
  <c r="AO959" i="9"/>
  <c r="AN959" i="9"/>
  <c r="AM959" i="9"/>
  <c r="AL959" i="9"/>
  <c r="AK959" i="9"/>
  <c r="AV958" i="9"/>
  <c r="AU958" i="9"/>
  <c r="AT958" i="9"/>
  <c r="AS958" i="9"/>
  <c r="AR958" i="9"/>
  <c r="AQ958" i="9"/>
  <c r="AP958" i="9"/>
  <c r="AO958" i="9"/>
  <c r="AN958" i="9"/>
  <c r="AM958" i="9"/>
  <c r="AL958" i="9"/>
  <c r="AK958" i="9"/>
  <c r="AV957" i="9"/>
  <c r="AU957" i="9"/>
  <c r="AT957" i="9"/>
  <c r="AS957" i="9"/>
  <c r="AR957" i="9"/>
  <c r="AQ957" i="9"/>
  <c r="AP957" i="9"/>
  <c r="AO957" i="9"/>
  <c r="AN957" i="9"/>
  <c r="AM957" i="9"/>
  <c r="AL957" i="9"/>
  <c r="AK957" i="9"/>
  <c r="AV956" i="9"/>
  <c r="AU956" i="9"/>
  <c r="AT956" i="9"/>
  <c r="AS956" i="9"/>
  <c r="AR956" i="9"/>
  <c r="AQ956" i="9"/>
  <c r="AP956" i="9"/>
  <c r="AO956" i="9"/>
  <c r="AN956" i="9"/>
  <c r="AM956" i="9"/>
  <c r="AL956" i="9"/>
  <c r="AK956" i="9"/>
  <c r="AV955" i="9"/>
  <c r="AU955" i="9"/>
  <c r="AT955" i="9"/>
  <c r="AS955" i="9"/>
  <c r="AR955" i="9"/>
  <c r="AQ955" i="9"/>
  <c r="AP955" i="9"/>
  <c r="AO955" i="9"/>
  <c r="AN955" i="9"/>
  <c r="AM955" i="9"/>
  <c r="AL955" i="9"/>
  <c r="AK955" i="9"/>
  <c r="AV954" i="9"/>
  <c r="AU954" i="9"/>
  <c r="AT954" i="9"/>
  <c r="AS954" i="9"/>
  <c r="AR954" i="9"/>
  <c r="AQ954" i="9"/>
  <c r="AP954" i="9"/>
  <c r="AO954" i="9"/>
  <c r="AN954" i="9"/>
  <c r="AM954" i="9"/>
  <c r="AL954" i="9"/>
  <c r="AK954" i="9"/>
  <c r="AV953" i="9"/>
  <c r="AU953" i="9"/>
  <c r="AT953" i="9"/>
  <c r="AS953" i="9"/>
  <c r="AR953" i="9"/>
  <c r="AQ953" i="9"/>
  <c r="AP953" i="9"/>
  <c r="AO953" i="9"/>
  <c r="AN953" i="9"/>
  <c r="AM953" i="9"/>
  <c r="AL953" i="9"/>
  <c r="AK953" i="9"/>
  <c r="AV952" i="9"/>
  <c r="AU952" i="9"/>
  <c r="AT952" i="9"/>
  <c r="AS952" i="9"/>
  <c r="AR952" i="9"/>
  <c r="AQ952" i="9"/>
  <c r="AP952" i="9"/>
  <c r="AO952" i="9"/>
  <c r="AN952" i="9"/>
  <c r="AM952" i="9"/>
  <c r="AL952" i="9"/>
  <c r="AK952" i="9"/>
  <c r="AV951" i="9"/>
  <c r="AU951" i="9"/>
  <c r="AT951" i="9"/>
  <c r="AS951" i="9"/>
  <c r="AR951" i="9"/>
  <c r="AQ951" i="9"/>
  <c r="AP951" i="9"/>
  <c r="AO951" i="9"/>
  <c r="AN951" i="9"/>
  <c r="AM951" i="9"/>
  <c r="AL951" i="9"/>
  <c r="AK951" i="9"/>
  <c r="AV950" i="9"/>
  <c r="AU950" i="9"/>
  <c r="AT950" i="9"/>
  <c r="AS950" i="9"/>
  <c r="AR950" i="9"/>
  <c r="AQ950" i="9"/>
  <c r="AP950" i="9"/>
  <c r="AO950" i="9"/>
  <c r="AN950" i="9"/>
  <c r="AM950" i="9"/>
  <c r="AL950" i="9"/>
  <c r="AK950" i="9"/>
  <c r="AV949" i="9"/>
  <c r="AU949" i="9"/>
  <c r="AT949" i="9"/>
  <c r="AS949" i="9"/>
  <c r="AR949" i="9"/>
  <c r="AQ949" i="9"/>
  <c r="AP949" i="9"/>
  <c r="AO949" i="9"/>
  <c r="AN949" i="9"/>
  <c r="AM949" i="9"/>
  <c r="AL949" i="9"/>
  <c r="AK949" i="9"/>
  <c r="AV948" i="9"/>
  <c r="AU948" i="9"/>
  <c r="AT948" i="9"/>
  <c r="AS948" i="9"/>
  <c r="AR948" i="9"/>
  <c r="AQ948" i="9"/>
  <c r="AP948" i="9"/>
  <c r="AO948" i="9"/>
  <c r="AN948" i="9"/>
  <c r="AM948" i="9"/>
  <c r="AL948" i="9"/>
  <c r="AK948" i="9"/>
  <c r="AV947" i="9"/>
  <c r="AU947" i="9"/>
  <c r="AT947" i="9"/>
  <c r="AS947" i="9"/>
  <c r="AR947" i="9"/>
  <c r="AQ947" i="9"/>
  <c r="AP947" i="9"/>
  <c r="AO947" i="9"/>
  <c r="AN947" i="9"/>
  <c r="AM947" i="9"/>
  <c r="AL947" i="9"/>
  <c r="AK947" i="9"/>
  <c r="AV946" i="9"/>
  <c r="AU946" i="9"/>
  <c r="AT946" i="9"/>
  <c r="AS946" i="9"/>
  <c r="AR946" i="9"/>
  <c r="AQ946" i="9"/>
  <c r="AP946" i="9"/>
  <c r="AO946" i="9"/>
  <c r="AN946" i="9"/>
  <c r="AM946" i="9"/>
  <c r="AL946" i="9"/>
  <c r="AK946" i="9"/>
  <c r="AV945" i="9"/>
  <c r="AU945" i="9"/>
  <c r="AT945" i="9"/>
  <c r="AS945" i="9"/>
  <c r="AR945" i="9"/>
  <c r="AQ945" i="9"/>
  <c r="AP945" i="9"/>
  <c r="AO945" i="9"/>
  <c r="AN945" i="9"/>
  <c r="AM945" i="9"/>
  <c r="AL945" i="9"/>
  <c r="AK945" i="9"/>
  <c r="AV944" i="9"/>
  <c r="AU944" i="9"/>
  <c r="AT944" i="9"/>
  <c r="AS944" i="9"/>
  <c r="AR944" i="9"/>
  <c r="AQ944" i="9"/>
  <c r="AP944" i="9"/>
  <c r="AO944" i="9"/>
  <c r="AN944" i="9"/>
  <c r="AM944" i="9"/>
  <c r="AL944" i="9"/>
  <c r="AK944" i="9"/>
  <c r="AV943" i="9"/>
  <c r="AU943" i="9"/>
  <c r="AT943" i="9"/>
  <c r="AS943" i="9"/>
  <c r="AR943" i="9"/>
  <c r="AQ943" i="9"/>
  <c r="AP943" i="9"/>
  <c r="AO943" i="9"/>
  <c r="AN943" i="9"/>
  <c r="AM943" i="9"/>
  <c r="AL943" i="9"/>
  <c r="AK943" i="9"/>
  <c r="AV942" i="9"/>
  <c r="AU942" i="9"/>
  <c r="AT942" i="9"/>
  <c r="AS942" i="9"/>
  <c r="AR942" i="9"/>
  <c r="AQ942" i="9"/>
  <c r="AP942" i="9"/>
  <c r="AO942" i="9"/>
  <c r="AN942" i="9"/>
  <c r="AM942" i="9"/>
  <c r="AL942" i="9"/>
  <c r="AK942" i="9"/>
  <c r="AV941" i="9"/>
  <c r="AU941" i="9"/>
  <c r="AT941" i="9"/>
  <c r="AS941" i="9"/>
  <c r="AR941" i="9"/>
  <c r="AQ941" i="9"/>
  <c r="AP941" i="9"/>
  <c r="AO941" i="9"/>
  <c r="AN941" i="9"/>
  <c r="AM941" i="9"/>
  <c r="AL941" i="9"/>
  <c r="AK941" i="9"/>
  <c r="AV940" i="9"/>
  <c r="AU940" i="9"/>
  <c r="AT940" i="9"/>
  <c r="AS940" i="9"/>
  <c r="AR940" i="9"/>
  <c r="AQ940" i="9"/>
  <c r="AP940" i="9"/>
  <c r="AO940" i="9"/>
  <c r="AN940" i="9"/>
  <c r="AM940" i="9"/>
  <c r="AL940" i="9"/>
  <c r="AK940" i="9"/>
  <c r="AV939" i="9"/>
  <c r="AU939" i="9"/>
  <c r="AT939" i="9"/>
  <c r="AS939" i="9"/>
  <c r="AR939" i="9"/>
  <c r="AQ939" i="9"/>
  <c r="AP939" i="9"/>
  <c r="AO939" i="9"/>
  <c r="AN939" i="9"/>
  <c r="AM939" i="9"/>
  <c r="AL939" i="9"/>
  <c r="AK939" i="9"/>
  <c r="AV938" i="9"/>
  <c r="AU938" i="9"/>
  <c r="AT938" i="9"/>
  <c r="AS938" i="9"/>
  <c r="AR938" i="9"/>
  <c r="AQ938" i="9"/>
  <c r="AP938" i="9"/>
  <c r="AO938" i="9"/>
  <c r="AN938" i="9"/>
  <c r="AM938" i="9"/>
  <c r="AL938" i="9"/>
  <c r="AK938" i="9"/>
  <c r="AV937" i="9"/>
  <c r="AU937" i="9"/>
  <c r="AT937" i="9"/>
  <c r="AS937" i="9"/>
  <c r="AR937" i="9"/>
  <c r="AQ937" i="9"/>
  <c r="AP937" i="9"/>
  <c r="AO937" i="9"/>
  <c r="AN937" i="9"/>
  <c r="AM937" i="9"/>
  <c r="AL937" i="9"/>
  <c r="AK937" i="9"/>
  <c r="AV936" i="9"/>
  <c r="AU936" i="9"/>
  <c r="AT936" i="9"/>
  <c r="AS936" i="9"/>
  <c r="AR936" i="9"/>
  <c r="AQ936" i="9"/>
  <c r="AP936" i="9"/>
  <c r="AO936" i="9"/>
  <c r="AN936" i="9"/>
  <c r="AM936" i="9"/>
  <c r="AL936" i="9"/>
  <c r="AK936" i="9"/>
  <c r="AV935" i="9"/>
  <c r="AU935" i="9"/>
  <c r="AT935" i="9"/>
  <c r="AS935" i="9"/>
  <c r="AR935" i="9"/>
  <c r="AQ935" i="9"/>
  <c r="AP935" i="9"/>
  <c r="AO935" i="9"/>
  <c r="AN935" i="9"/>
  <c r="AM935" i="9"/>
  <c r="AL935" i="9"/>
  <c r="AK935" i="9"/>
  <c r="AV934" i="9"/>
  <c r="AU934" i="9"/>
  <c r="AT934" i="9"/>
  <c r="AS934" i="9"/>
  <c r="AR934" i="9"/>
  <c r="AQ934" i="9"/>
  <c r="AP934" i="9"/>
  <c r="AO934" i="9"/>
  <c r="AN934" i="9"/>
  <c r="AM934" i="9"/>
  <c r="AL934" i="9"/>
  <c r="AK934" i="9"/>
  <c r="AV933" i="9"/>
  <c r="AU933" i="9"/>
  <c r="AT933" i="9"/>
  <c r="AS933" i="9"/>
  <c r="AR933" i="9"/>
  <c r="AQ933" i="9"/>
  <c r="AP933" i="9"/>
  <c r="AO933" i="9"/>
  <c r="AN933" i="9"/>
  <c r="AM933" i="9"/>
  <c r="AL933" i="9"/>
  <c r="AK933" i="9"/>
  <c r="AV932" i="9"/>
  <c r="AU932" i="9"/>
  <c r="AT932" i="9"/>
  <c r="AS932" i="9"/>
  <c r="AR932" i="9"/>
  <c r="AQ932" i="9"/>
  <c r="AP932" i="9"/>
  <c r="AO932" i="9"/>
  <c r="AN932" i="9"/>
  <c r="AM932" i="9"/>
  <c r="AL932" i="9"/>
  <c r="AK932" i="9"/>
  <c r="AV931" i="9"/>
  <c r="AU931" i="9"/>
  <c r="AT931" i="9"/>
  <c r="AS931" i="9"/>
  <c r="AR931" i="9"/>
  <c r="AQ931" i="9"/>
  <c r="AP931" i="9"/>
  <c r="AO931" i="9"/>
  <c r="AN931" i="9"/>
  <c r="AM931" i="9"/>
  <c r="AL931" i="9"/>
  <c r="AK931" i="9"/>
  <c r="AV930" i="9"/>
  <c r="AU930" i="9"/>
  <c r="AT930" i="9"/>
  <c r="AS930" i="9"/>
  <c r="AR930" i="9"/>
  <c r="AQ930" i="9"/>
  <c r="AP930" i="9"/>
  <c r="AO930" i="9"/>
  <c r="AN930" i="9"/>
  <c r="AM930" i="9"/>
  <c r="AL930" i="9"/>
  <c r="AK930" i="9"/>
  <c r="AV929" i="9"/>
  <c r="AU929" i="9"/>
  <c r="AT929" i="9"/>
  <c r="AS929" i="9"/>
  <c r="AR929" i="9"/>
  <c r="AQ929" i="9"/>
  <c r="AP929" i="9"/>
  <c r="AO929" i="9"/>
  <c r="AN929" i="9"/>
  <c r="AM929" i="9"/>
  <c r="AL929" i="9"/>
  <c r="AK929" i="9"/>
  <c r="AV928" i="9"/>
  <c r="AU928" i="9"/>
  <c r="AT928" i="9"/>
  <c r="AS928" i="9"/>
  <c r="AR928" i="9"/>
  <c r="AQ928" i="9"/>
  <c r="AP928" i="9"/>
  <c r="AO928" i="9"/>
  <c r="AN928" i="9"/>
  <c r="AM928" i="9"/>
  <c r="AL928" i="9"/>
  <c r="AK928" i="9"/>
  <c r="AV927" i="9"/>
  <c r="AU927" i="9"/>
  <c r="AT927" i="9"/>
  <c r="AS927" i="9"/>
  <c r="AR927" i="9"/>
  <c r="AQ927" i="9"/>
  <c r="AP927" i="9"/>
  <c r="AO927" i="9"/>
  <c r="AN927" i="9"/>
  <c r="AM927" i="9"/>
  <c r="AL927" i="9"/>
  <c r="AK927" i="9"/>
  <c r="AV926" i="9"/>
  <c r="AU926" i="9"/>
  <c r="AT926" i="9"/>
  <c r="AS926" i="9"/>
  <c r="AR926" i="9"/>
  <c r="AQ926" i="9"/>
  <c r="AP926" i="9"/>
  <c r="AO926" i="9"/>
  <c r="AN926" i="9"/>
  <c r="AM926" i="9"/>
  <c r="AL926" i="9"/>
  <c r="AK926" i="9"/>
  <c r="AV925" i="9"/>
  <c r="AU925" i="9"/>
  <c r="AT925" i="9"/>
  <c r="AS925" i="9"/>
  <c r="AR925" i="9"/>
  <c r="AQ925" i="9"/>
  <c r="AP925" i="9"/>
  <c r="AO925" i="9"/>
  <c r="AN925" i="9"/>
  <c r="AM925" i="9"/>
  <c r="AL925" i="9"/>
  <c r="AK925" i="9"/>
  <c r="AV924" i="9"/>
  <c r="AU924" i="9"/>
  <c r="AT924" i="9"/>
  <c r="AS924" i="9"/>
  <c r="AR924" i="9"/>
  <c r="AQ924" i="9"/>
  <c r="AP924" i="9"/>
  <c r="AO924" i="9"/>
  <c r="AN924" i="9"/>
  <c r="AM924" i="9"/>
  <c r="AL924" i="9"/>
  <c r="AK924" i="9"/>
  <c r="AV923" i="9"/>
  <c r="AU923" i="9"/>
  <c r="AT923" i="9"/>
  <c r="AS923" i="9"/>
  <c r="AR923" i="9"/>
  <c r="AQ923" i="9"/>
  <c r="AP923" i="9"/>
  <c r="AO923" i="9"/>
  <c r="AN923" i="9"/>
  <c r="AM923" i="9"/>
  <c r="AL923" i="9"/>
  <c r="AK923" i="9"/>
  <c r="AV922" i="9"/>
  <c r="AU922" i="9"/>
  <c r="AT922" i="9"/>
  <c r="AS922" i="9"/>
  <c r="AR922" i="9"/>
  <c r="AQ922" i="9"/>
  <c r="AP922" i="9"/>
  <c r="AO922" i="9"/>
  <c r="AN922" i="9"/>
  <c r="AM922" i="9"/>
  <c r="AL922" i="9"/>
  <c r="AK922" i="9"/>
  <c r="AV921" i="9"/>
  <c r="AU921" i="9"/>
  <c r="AT921" i="9"/>
  <c r="AS921" i="9"/>
  <c r="AR921" i="9"/>
  <c r="AQ921" i="9"/>
  <c r="AP921" i="9"/>
  <c r="AO921" i="9"/>
  <c r="AN921" i="9"/>
  <c r="AM921" i="9"/>
  <c r="AL921" i="9"/>
  <c r="AK921" i="9"/>
  <c r="AV920" i="9"/>
  <c r="AU920" i="9"/>
  <c r="AT920" i="9"/>
  <c r="AS920" i="9"/>
  <c r="AR920" i="9"/>
  <c r="AQ920" i="9"/>
  <c r="AP920" i="9"/>
  <c r="AO920" i="9"/>
  <c r="AN920" i="9"/>
  <c r="AM920" i="9"/>
  <c r="AL920" i="9"/>
  <c r="AK920" i="9"/>
  <c r="AV919" i="9"/>
  <c r="AU919" i="9"/>
  <c r="AT919" i="9"/>
  <c r="AS919" i="9"/>
  <c r="AR919" i="9"/>
  <c r="AQ919" i="9"/>
  <c r="AP919" i="9"/>
  <c r="AO919" i="9"/>
  <c r="AN919" i="9"/>
  <c r="AM919" i="9"/>
  <c r="AL919" i="9"/>
  <c r="AK919" i="9"/>
  <c r="AV918" i="9"/>
  <c r="AU918" i="9"/>
  <c r="AT918" i="9"/>
  <c r="AS918" i="9"/>
  <c r="AR918" i="9"/>
  <c r="AQ918" i="9"/>
  <c r="AP918" i="9"/>
  <c r="AO918" i="9"/>
  <c r="AN918" i="9"/>
  <c r="AM918" i="9"/>
  <c r="AL918" i="9"/>
  <c r="AK918" i="9"/>
  <c r="AV917" i="9"/>
  <c r="AU917" i="9"/>
  <c r="AT917" i="9"/>
  <c r="AS917" i="9"/>
  <c r="AR917" i="9"/>
  <c r="AQ917" i="9"/>
  <c r="AP917" i="9"/>
  <c r="AO917" i="9"/>
  <c r="AN917" i="9"/>
  <c r="AM917" i="9"/>
  <c r="AL917" i="9"/>
  <c r="AK917" i="9"/>
  <c r="AV916" i="9"/>
  <c r="AU916" i="9"/>
  <c r="AT916" i="9"/>
  <c r="AS916" i="9"/>
  <c r="AR916" i="9"/>
  <c r="AQ916" i="9"/>
  <c r="AP916" i="9"/>
  <c r="AO916" i="9"/>
  <c r="AN916" i="9"/>
  <c r="AM916" i="9"/>
  <c r="AL916" i="9"/>
  <c r="AK916" i="9"/>
  <c r="AV915" i="9"/>
  <c r="AU915" i="9"/>
  <c r="AT915" i="9"/>
  <c r="AS915" i="9"/>
  <c r="AR915" i="9"/>
  <c r="AQ915" i="9"/>
  <c r="AP915" i="9"/>
  <c r="AO915" i="9"/>
  <c r="AN915" i="9"/>
  <c r="AM915" i="9"/>
  <c r="AL915" i="9"/>
  <c r="AK915" i="9"/>
  <c r="AV914" i="9"/>
  <c r="AU914" i="9"/>
  <c r="AT914" i="9"/>
  <c r="AS914" i="9"/>
  <c r="AR914" i="9"/>
  <c r="AQ914" i="9"/>
  <c r="AP914" i="9"/>
  <c r="AO914" i="9"/>
  <c r="AN914" i="9"/>
  <c r="AM914" i="9"/>
  <c r="AL914" i="9"/>
  <c r="AK914" i="9"/>
  <c r="AV913" i="9"/>
  <c r="AU913" i="9"/>
  <c r="AT913" i="9"/>
  <c r="AS913" i="9"/>
  <c r="AR913" i="9"/>
  <c r="AQ913" i="9"/>
  <c r="AP913" i="9"/>
  <c r="AO913" i="9"/>
  <c r="AN913" i="9"/>
  <c r="AM913" i="9"/>
  <c r="AL913" i="9"/>
  <c r="AK913" i="9"/>
  <c r="AV912" i="9"/>
  <c r="AU912" i="9"/>
  <c r="AT912" i="9"/>
  <c r="AS912" i="9"/>
  <c r="AR912" i="9"/>
  <c r="AQ912" i="9"/>
  <c r="AP912" i="9"/>
  <c r="AO912" i="9"/>
  <c r="AN912" i="9"/>
  <c r="AM912" i="9"/>
  <c r="AL912" i="9"/>
  <c r="AK912" i="9"/>
  <c r="AV911" i="9"/>
  <c r="AU911" i="9"/>
  <c r="AT911" i="9"/>
  <c r="AS911" i="9"/>
  <c r="AR911" i="9"/>
  <c r="AQ911" i="9"/>
  <c r="AP911" i="9"/>
  <c r="AO911" i="9"/>
  <c r="AN911" i="9"/>
  <c r="AM911" i="9"/>
  <c r="AL911" i="9"/>
  <c r="AK911" i="9"/>
  <c r="AV910" i="9"/>
  <c r="AU910" i="9"/>
  <c r="AT910" i="9"/>
  <c r="AS910" i="9"/>
  <c r="AR910" i="9"/>
  <c r="AQ910" i="9"/>
  <c r="AP910" i="9"/>
  <c r="AO910" i="9"/>
  <c r="AN910" i="9"/>
  <c r="AM910" i="9"/>
  <c r="AL910" i="9"/>
  <c r="AK910" i="9"/>
  <c r="AV909" i="9"/>
  <c r="AU909" i="9"/>
  <c r="AT909" i="9"/>
  <c r="AS909" i="9"/>
  <c r="AR909" i="9"/>
  <c r="AQ909" i="9"/>
  <c r="AP909" i="9"/>
  <c r="AO909" i="9"/>
  <c r="AN909" i="9"/>
  <c r="AM909" i="9"/>
  <c r="AL909" i="9"/>
  <c r="AK909" i="9"/>
  <c r="AV908" i="9"/>
  <c r="AU908" i="9"/>
  <c r="AT908" i="9"/>
  <c r="AS908" i="9"/>
  <c r="AR908" i="9"/>
  <c r="AQ908" i="9"/>
  <c r="AP908" i="9"/>
  <c r="AO908" i="9"/>
  <c r="AN908" i="9"/>
  <c r="AM908" i="9"/>
  <c r="AL908" i="9"/>
  <c r="AK908" i="9"/>
  <c r="AV907" i="9"/>
  <c r="AU907" i="9"/>
  <c r="AT907" i="9"/>
  <c r="AS907" i="9"/>
  <c r="AR907" i="9"/>
  <c r="AQ907" i="9"/>
  <c r="AP907" i="9"/>
  <c r="AO907" i="9"/>
  <c r="AN907" i="9"/>
  <c r="AM907" i="9"/>
  <c r="AL907" i="9"/>
  <c r="AK907" i="9"/>
  <c r="AV906" i="9"/>
  <c r="AU906" i="9"/>
  <c r="AT906" i="9"/>
  <c r="AS906" i="9"/>
  <c r="AR906" i="9"/>
  <c r="AQ906" i="9"/>
  <c r="AP906" i="9"/>
  <c r="AO906" i="9"/>
  <c r="AN906" i="9"/>
  <c r="AM906" i="9"/>
  <c r="AL906" i="9"/>
  <c r="AK906" i="9"/>
  <c r="AV905" i="9"/>
  <c r="AU905" i="9"/>
  <c r="AT905" i="9"/>
  <c r="AS905" i="9"/>
  <c r="AR905" i="9"/>
  <c r="AQ905" i="9"/>
  <c r="AP905" i="9"/>
  <c r="AO905" i="9"/>
  <c r="AN905" i="9"/>
  <c r="AM905" i="9"/>
  <c r="AL905" i="9"/>
  <c r="AK905" i="9"/>
  <c r="AV904" i="9"/>
  <c r="AU904" i="9"/>
  <c r="AT904" i="9"/>
  <c r="AS904" i="9"/>
  <c r="AR904" i="9"/>
  <c r="AQ904" i="9"/>
  <c r="AP904" i="9"/>
  <c r="AO904" i="9"/>
  <c r="AN904" i="9"/>
  <c r="AM904" i="9"/>
  <c r="AL904" i="9"/>
  <c r="AK904" i="9"/>
  <c r="AV903" i="9"/>
  <c r="AU903" i="9"/>
  <c r="AT903" i="9"/>
  <c r="AS903" i="9"/>
  <c r="AR903" i="9"/>
  <c r="AQ903" i="9"/>
  <c r="AP903" i="9"/>
  <c r="AO903" i="9"/>
  <c r="AN903" i="9"/>
  <c r="AM903" i="9"/>
  <c r="AL903" i="9"/>
  <c r="AK903" i="9"/>
  <c r="AV902" i="9"/>
  <c r="AU902" i="9"/>
  <c r="AT902" i="9"/>
  <c r="AS902" i="9"/>
  <c r="AR902" i="9"/>
  <c r="AQ902" i="9"/>
  <c r="AP902" i="9"/>
  <c r="AO902" i="9"/>
  <c r="AN902" i="9"/>
  <c r="AM902" i="9"/>
  <c r="AL902" i="9"/>
  <c r="AK902" i="9"/>
  <c r="AV901" i="9"/>
  <c r="AU901" i="9"/>
  <c r="AT901" i="9"/>
  <c r="AS901" i="9"/>
  <c r="AR901" i="9"/>
  <c r="AQ901" i="9"/>
  <c r="AP901" i="9"/>
  <c r="AO901" i="9"/>
  <c r="AN901" i="9"/>
  <c r="AM901" i="9"/>
  <c r="AL901" i="9"/>
  <c r="AK901" i="9"/>
  <c r="AV900" i="9"/>
  <c r="AU900" i="9"/>
  <c r="AT900" i="9"/>
  <c r="AS900" i="9"/>
  <c r="AR900" i="9"/>
  <c r="AQ900" i="9"/>
  <c r="AP900" i="9"/>
  <c r="AO900" i="9"/>
  <c r="AN900" i="9"/>
  <c r="AM900" i="9"/>
  <c r="AL900" i="9"/>
  <c r="AK900" i="9"/>
  <c r="AV899" i="9"/>
  <c r="AU899" i="9"/>
  <c r="AT899" i="9"/>
  <c r="AS899" i="9"/>
  <c r="AR899" i="9"/>
  <c r="AQ899" i="9"/>
  <c r="AP899" i="9"/>
  <c r="AO899" i="9"/>
  <c r="AN899" i="9"/>
  <c r="AM899" i="9"/>
  <c r="AL899" i="9"/>
  <c r="AK899" i="9"/>
  <c r="AV898" i="9"/>
  <c r="AU898" i="9"/>
  <c r="AT898" i="9"/>
  <c r="AS898" i="9"/>
  <c r="AR898" i="9"/>
  <c r="AQ898" i="9"/>
  <c r="AP898" i="9"/>
  <c r="AO898" i="9"/>
  <c r="AN898" i="9"/>
  <c r="AM898" i="9"/>
  <c r="AL898" i="9"/>
  <c r="AK898" i="9"/>
  <c r="AV897" i="9"/>
  <c r="AU897" i="9"/>
  <c r="AT897" i="9"/>
  <c r="AS897" i="9"/>
  <c r="AR897" i="9"/>
  <c r="AQ897" i="9"/>
  <c r="AP897" i="9"/>
  <c r="AO897" i="9"/>
  <c r="AN897" i="9"/>
  <c r="AM897" i="9"/>
  <c r="AL897" i="9"/>
  <c r="AK897" i="9"/>
  <c r="AV896" i="9"/>
  <c r="AU896" i="9"/>
  <c r="AT896" i="9"/>
  <c r="AS896" i="9"/>
  <c r="AR896" i="9"/>
  <c r="AQ896" i="9"/>
  <c r="AP896" i="9"/>
  <c r="AO896" i="9"/>
  <c r="AN896" i="9"/>
  <c r="AM896" i="9"/>
  <c r="AL896" i="9"/>
  <c r="AK896" i="9"/>
  <c r="AV895" i="9"/>
  <c r="AU895" i="9"/>
  <c r="AT895" i="9"/>
  <c r="AS895" i="9"/>
  <c r="AR895" i="9"/>
  <c r="AQ895" i="9"/>
  <c r="AP895" i="9"/>
  <c r="AO895" i="9"/>
  <c r="AN895" i="9"/>
  <c r="AM895" i="9"/>
  <c r="AL895" i="9"/>
  <c r="AK895" i="9"/>
  <c r="AV894" i="9"/>
  <c r="AU894" i="9"/>
  <c r="AT894" i="9"/>
  <c r="AS894" i="9"/>
  <c r="AR894" i="9"/>
  <c r="AQ894" i="9"/>
  <c r="AP894" i="9"/>
  <c r="AO894" i="9"/>
  <c r="AN894" i="9"/>
  <c r="AM894" i="9"/>
  <c r="AL894" i="9"/>
  <c r="AK894" i="9"/>
  <c r="AV893" i="9"/>
  <c r="AU893" i="9"/>
  <c r="AT893" i="9"/>
  <c r="AS893" i="9"/>
  <c r="AR893" i="9"/>
  <c r="AQ893" i="9"/>
  <c r="AP893" i="9"/>
  <c r="AO893" i="9"/>
  <c r="AN893" i="9"/>
  <c r="AM893" i="9"/>
  <c r="AL893" i="9"/>
  <c r="AK893" i="9"/>
  <c r="AV892" i="9"/>
  <c r="AU892" i="9"/>
  <c r="AT892" i="9"/>
  <c r="AS892" i="9"/>
  <c r="AR892" i="9"/>
  <c r="AQ892" i="9"/>
  <c r="AP892" i="9"/>
  <c r="AO892" i="9"/>
  <c r="AN892" i="9"/>
  <c r="AM892" i="9"/>
  <c r="AL892" i="9"/>
  <c r="AK892" i="9"/>
  <c r="AV891" i="9"/>
  <c r="AU891" i="9"/>
  <c r="AT891" i="9"/>
  <c r="AS891" i="9"/>
  <c r="AR891" i="9"/>
  <c r="AQ891" i="9"/>
  <c r="AP891" i="9"/>
  <c r="AO891" i="9"/>
  <c r="AN891" i="9"/>
  <c r="AM891" i="9"/>
  <c r="AL891" i="9"/>
  <c r="AK891" i="9"/>
  <c r="AV890" i="9"/>
  <c r="AU890" i="9"/>
  <c r="AT890" i="9"/>
  <c r="AS890" i="9"/>
  <c r="AR890" i="9"/>
  <c r="AQ890" i="9"/>
  <c r="AP890" i="9"/>
  <c r="AO890" i="9"/>
  <c r="AN890" i="9"/>
  <c r="AM890" i="9"/>
  <c r="AL890" i="9"/>
  <c r="AK890" i="9"/>
  <c r="AV889" i="9"/>
  <c r="AU889" i="9"/>
  <c r="AT889" i="9"/>
  <c r="AS889" i="9"/>
  <c r="AR889" i="9"/>
  <c r="AQ889" i="9"/>
  <c r="AP889" i="9"/>
  <c r="AO889" i="9"/>
  <c r="AN889" i="9"/>
  <c r="AM889" i="9"/>
  <c r="AL889" i="9"/>
  <c r="AK889" i="9"/>
  <c r="AV888" i="9"/>
  <c r="AU888" i="9"/>
  <c r="AT888" i="9"/>
  <c r="AS888" i="9"/>
  <c r="AR888" i="9"/>
  <c r="AQ888" i="9"/>
  <c r="AP888" i="9"/>
  <c r="AO888" i="9"/>
  <c r="AN888" i="9"/>
  <c r="AM888" i="9"/>
  <c r="AL888" i="9"/>
  <c r="AK888" i="9"/>
  <c r="AV887" i="9"/>
  <c r="AU887" i="9"/>
  <c r="AT887" i="9"/>
  <c r="AS887" i="9"/>
  <c r="AR887" i="9"/>
  <c r="AQ887" i="9"/>
  <c r="AP887" i="9"/>
  <c r="AO887" i="9"/>
  <c r="AN887" i="9"/>
  <c r="AM887" i="9"/>
  <c r="AL887" i="9"/>
  <c r="AK887" i="9"/>
  <c r="AV886" i="9"/>
  <c r="AU886" i="9"/>
  <c r="AT886" i="9"/>
  <c r="AS886" i="9"/>
  <c r="AR886" i="9"/>
  <c r="AQ886" i="9"/>
  <c r="AP886" i="9"/>
  <c r="AO886" i="9"/>
  <c r="AN886" i="9"/>
  <c r="AM886" i="9"/>
  <c r="AL886" i="9"/>
  <c r="AK886" i="9"/>
  <c r="AV885" i="9"/>
  <c r="AU885" i="9"/>
  <c r="AT885" i="9"/>
  <c r="AS885" i="9"/>
  <c r="AR885" i="9"/>
  <c r="AQ885" i="9"/>
  <c r="AP885" i="9"/>
  <c r="AO885" i="9"/>
  <c r="AN885" i="9"/>
  <c r="AM885" i="9"/>
  <c r="AL885" i="9"/>
  <c r="AK885" i="9"/>
  <c r="AV884" i="9"/>
  <c r="AU884" i="9"/>
  <c r="AT884" i="9"/>
  <c r="AS884" i="9"/>
  <c r="AR884" i="9"/>
  <c r="AQ884" i="9"/>
  <c r="AP884" i="9"/>
  <c r="AO884" i="9"/>
  <c r="AN884" i="9"/>
  <c r="AM884" i="9"/>
  <c r="AL884" i="9"/>
  <c r="AK884" i="9"/>
  <c r="AV883" i="9"/>
  <c r="AU883" i="9"/>
  <c r="AT883" i="9"/>
  <c r="AS883" i="9"/>
  <c r="AR883" i="9"/>
  <c r="AQ883" i="9"/>
  <c r="AP883" i="9"/>
  <c r="AO883" i="9"/>
  <c r="AN883" i="9"/>
  <c r="AM883" i="9"/>
  <c r="AL883" i="9"/>
  <c r="AK883" i="9"/>
  <c r="AV882" i="9"/>
  <c r="AU882" i="9"/>
  <c r="AT882" i="9"/>
  <c r="AS882" i="9"/>
  <c r="AR882" i="9"/>
  <c r="AQ882" i="9"/>
  <c r="AP882" i="9"/>
  <c r="AO882" i="9"/>
  <c r="AN882" i="9"/>
  <c r="AM882" i="9"/>
  <c r="AL882" i="9"/>
  <c r="AK882" i="9"/>
  <c r="AV881" i="9"/>
  <c r="AU881" i="9"/>
  <c r="AT881" i="9"/>
  <c r="AS881" i="9"/>
  <c r="AR881" i="9"/>
  <c r="AQ881" i="9"/>
  <c r="AP881" i="9"/>
  <c r="AO881" i="9"/>
  <c r="AN881" i="9"/>
  <c r="AM881" i="9"/>
  <c r="AL881" i="9"/>
  <c r="AK881" i="9"/>
  <c r="AV880" i="9"/>
  <c r="AU880" i="9"/>
  <c r="AT880" i="9"/>
  <c r="AS880" i="9"/>
  <c r="AR880" i="9"/>
  <c r="AQ880" i="9"/>
  <c r="AP880" i="9"/>
  <c r="AO880" i="9"/>
  <c r="AN880" i="9"/>
  <c r="AM880" i="9"/>
  <c r="AL880" i="9"/>
  <c r="AK880" i="9"/>
  <c r="AV879" i="9"/>
  <c r="AU879" i="9"/>
  <c r="AT879" i="9"/>
  <c r="AS879" i="9"/>
  <c r="AR879" i="9"/>
  <c r="AQ879" i="9"/>
  <c r="AP879" i="9"/>
  <c r="AO879" i="9"/>
  <c r="AN879" i="9"/>
  <c r="AM879" i="9"/>
  <c r="AL879" i="9"/>
  <c r="AK879" i="9"/>
  <c r="AV878" i="9"/>
  <c r="AU878" i="9"/>
  <c r="AT878" i="9"/>
  <c r="AS878" i="9"/>
  <c r="AR878" i="9"/>
  <c r="AQ878" i="9"/>
  <c r="AP878" i="9"/>
  <c r="AO878" i="9"/>
  <c r="AN878" i="9"/>
  <c r="AM878" i="9"/>
  <c r="AL878" i="9"/>
  <c r="AK878" i="9"/>
  <c r="AV877" i="9"/>
  <c r="AU877" i="9"/>
  <c r="AT877" i="9"/>
  <c r="AS877" i="9"/>
  <c r="AR877" i="9"/>
  <c r="AQ877" i="9"/>
  <c r="AP877" i="9"/>
  <c r="AO877" i="9"/>
  <c r="AN877" i="9"/>
  <c r="AM877" i="9"/>
  <c r="AL877" i="9"/>
  <c r="AK877" i="9"/>
  <c r="AV876" i="9"/>
  <c r="AU876" i="9"/>
  <c r="AT876" i="9"/>
  <c r="AS876" i="9"/>
  <c r="AR876" i="9"/>
  <c r="AQ876" i="9"/>
  <c r="AP876" i="9"/>
  <c r="AO876" i="9"/>
  <c r="AN876" i="9"/>
  <c r="AM876" i="9"/>
  <c r="AL876" i="9"/>
  <c r="AK876" i="9"/>
  <c r="AV875" i="9"/>
  <c r="AU875" i="9"/>
  <c r="AT875" i="9"/>
  <c r="AS875" i="9"/>
  <c r="AR875" i="9"/>
  <c r="AQ875" i="9"/>
  <c r="AP875" i="9"/>
  <c r="AO875" i="9"/>
  <c r="AN875" i="9"/>
  <c r="AM875" i="9"/>
  <c r="AL875" i="9"/>
  <c r="AK875" i="9"/>
  <c r="AV874" i="9"/>
  <c r="AU874" i="9"/>
  <c r="AT874" i="9"/>
  <c r="AS874" i="9"/>
  <c r="AR874" i="9"/>
  <c r="AQ874" i="9"/>
  <c r="AP874" i="9"/>
  <c r="AO874" i="9"/>
  <c r="AN874" i="9"/>
  <c r="AM874" i="9"/>
  <c r="AL874" i="9"/>
  <c r="AK874" i="9"/>
  <c r="AV873" i="9"/>
  <c r="AU873" i="9"/>
  <c r="AT873" i="9"/>
  <c r="AS873" i="9"/>
  <c r="AR873" i="9"/>
  <c r="AQ873" i="9"/>
  <c r="AP873" i="9"/>
  <c r="AO873" i="9"/>
  <c r="AN873" i="9"/>
  <c r="AM873" i="9"/>
  <c r="AL873" i="9"/>
  <c r="AK873" i="9"/>
  <c r="AV872" i="9"/>
  <c r="AU872" i="9"/>
  <c r="AT872" i="9"/>
  <c r="AS872" i="9"/>
  <c r="AR872" i="9"/>
  <c r="AQ872" i="9"/>
  <c r="AP872" i="9"/>
  <c r="AO872" i="9"/>
  <c r="AN872" i="9"/>
  <c r="AM872" i="9"/>
  <c r="AL872" i="9"/>
  <c r="AK872" i="9"/>
  <c r="AV871" i="9"/>
  <c r="AU871" i="9"/>
  <c r="AT871" i="9"/>
  <c r="AS871" i="9"/>
  <c r="AR871" i="9"/>
  <c r="AQ871" i="9"/>
  <c r="AP871" i="9"/>
  <c r="AO871" i="9"/>
  <c r="AN871" i="9"/>
  <c r="AM871" i="9"/>
  <c r="AL871" i="9"/>
  <c r="AK871" i="9"/>
  <c r="AV870" i="9"/>
  <c r="AU870" i="9"/>
  <c r="AT870" i="9"/>
  <c r="AS870" i="9"/>
  <c r="AR870" i="9"/>
  <c r="AQ870" i="9"/>
  <c r="AP870" i="9"/>
  <c r="AO870" i="9"/>
  <c r="AN870" i="9"/>
  <c r="AM870" i="9"/>
  <c r="AL870" i="9"/>
  <c r="AK870" i="9"/>
  <c r="AV869" i="9"/>
  <c r="AU869" i="9"/>
  <c r="AT869" i="9"/>
  <c r="AS869" i="9"/>
  <c r="AR869" i="9"/>
  <c r="AQ869" i="9"/>
  <c r="AP869" i="9"/>
  <c r="AO869" i="9"/>
  <c r="AN869" i="9"/>
  <c r="AM869" i="9"/>
  <c r="AL869" i="9"/>
  <c r="AK869" i="9"/>
  <c r="AV868" i="9"/>
  <c r="AU868" i="9"/>
  <c r="AT868" i="9"/>
  <c r="AS868" i="9"/>
  <c r="AR868" i="9"/>
  <c r="AQ868" i="9"/>
  <c r="AP868" i="9"/>
  <c r="AO868" i="9"/>
  <c r="AN868" i="9"/>
  <c r="AM868" i="9"/>
  <c r="AL868" i="9"/>
  <c r="AK868" i="9"/>
  <c r="AV867" i="9"/>
  <c r="AU867" i="9"/>
  <c r="AT867" i="9"/>
  <c r="AS867" i="9"/>
  <c r="AR867" i="9"/>
  <c r="AQ867" i="9"/>
  <c r="AP867" i="9"/>
  <c r="AO867" i="9"/>
  <c r="AN867" i="9"/>
  <c r="AM867" i="9"/>
  <c r="AL867" i="9"/>
  <c r="AK867" i="9"/>
  <c r="AV866" i="9"/>
  <c r="AU866" i="9"/>
  <c r="AT866" i="9"/>
  <c r="AS866" i="9"/>
  <c r="AR866" i="9"/>
  <c r="AQ866" i="9"/>
  <c r="AP866" i="9"/>
  <c r="AO866" i="9"/>
  <c r="AN866" i="9"/>
  <c r="AM866" i="9"/>
  <c r="AL866" i="9"/>
  <c r="AK866" i="9"/>
  <c r="AV865" i="9"/>
  <c r="AU865" i="9"/>
  <c r="AT865" i="9"/>
  <c r="AS865" i="9"/>
  <c r="AR865" i="9"/>
  <c r="AQ865" i="9"/>
  <c r="AP865" i="9"/>
  <c r="AO865" i="9"/>
  <c r="AN865" i="9"/>
  <c r="AM865" i="9"/>
  <c r="AL865" i="9"/>
  <c r="AK865" i="9"/>
  <c r="AV864" i="9"/>
  <c r="AU864" i="9"/>
  <c r="AT864" i="9"/>
  <c r="AS864" i="9"/>
  <c r="AR864" i="9"/>
  <c r="AQ864" i="9"/>
  <c r="AP864" i="9"/>
  <c r="AO864" i="9"/>
  <c r="AN864" i="9"/>
  <c r="AM864" i="9"/>
  <c r="AL864" i="9"/>
  <c r="AK864" i="9"/>
  <c r="AV863" i="9"/>
  <c r="AU863" i="9"/>
  <c r="AT863" i="9"/>
  <c r="AS863" i="9"/>
  <c r="AR863" i="9"/>
  <c r="AQ863" i="9"/>
  <c r="AP863" i="9"/>
  <c r="AO863" i="9"/>
  <c r="AN863" i="9"/>
  <c r="AM863" i="9"/>
  <c r="AL863" i="9"/>
  <c r="AK863" i="9"/>
  <c r="AV862" i="9"/>
  <c r="AU862" i="9"/>
  <c r="AT862" i="9"/>
  <c r="AS862" i="9"/>
  <c r="AR862" i="9"/>
  <c r="AQ862" i="9"/>
  <c r="AP862" i="9"/>
  <c r="AO862" i="9"/>
  <c r="AN862" i="9"/>
  <c r="AM862" i="9"/>
  <c r="AL862" i="9"/>
  <c r="AK862" i="9"/>
  <c r="AV861" i="9"/>
  <c r="AU861" i="9"/>
  <c r="AT861" i="9"/>
  <c r="AS861" i="9"/>
  <c r="AR861" i="9"/>
  <c r="AQ861" i="9"/>
  <c r="AP861" i="9"/>
  <c r="AO861" i="9"/>
  <c r="AN861" i="9"/>
  <c r="AM861" i="9"/>
  <c r="AL861" i="9"/>
  <c r="AK861" i="9"/>
  <c r="AV860" i="9"/>
  <c r="AU860" i="9"/>
  <c r="AT860" i="9"/>
  <c r="AS860" i="9"/>
  <c r="AR860" i="9"/>
  <c r="AQ860" i="9"/>
  <c r="AP860" i="9"/>
  <c r="AO860" i="9"/>
  <c r="AN860" i="9"/>
  <c r="AM860" i="9"/>
  <c r="AL860" i="9"/>
  <c r="AK860" i="9"/>
  <c r="AV859" i="9"/>
  <c r="AU859" i="9"/>
  <c r="AT859" i="9"/>
  <c r="AS859" i="9"/>
  <c r="AR859" i="9"/>
  <c r="AQ859" i="9"/>
  <c r="AP859" i="9"/>
  <c r="AO859" i="9"/>
  <c r="AN859" i="9"/>
  <c r="AM859" i="9"/>
  <c r="AL859" i="9"/>
  <c r="AK859" i="9"/>
  <c r="AV858" i="9"/>
  <c r="AU858" i="9"/>
  <c r="AT858" i="9"/>
  <c r="AS858" i="9"/>
  <c r="AR858" i="9"/>
  <c r="AQ858" i="9"/>
  <c r="AP858" i="9"/>
  <c r="AO858" i="9"/>
  <c r="AN858" i="9"/>
  <c r="AM858" i="9"/>
  <c r="AL858" i="9"/>
  <c r="AK858" i="9"/>
  <c r="AV857" i="9"/>
  <c r="AU857" i="9"/>
  <c r="AT857" i="9"/>
  <c r="AS857" i="9"/>
  <c r="AR857" i="9"/>
  <c r="AQ857" i="9"/>
  <c r="AP857" i="9"/>
  <c r="AO857" i="9"/>
  <c r="AN857" i="9"/>
  <c r="AM857" i="9"/>
  <c r="AL857" i="9"/>
  <c r="AK857" i="9"/>
  <c r="AV856" i="9"/>
  <c r="AU856" i="9"/>
  <c r="AT856" i="9"/>
  <c r="AS856" i="9"/>
  <c r="AR856" i="9"/>
  <c r="AQ856" i="9"/>
  <c r="AP856" i="9"/>
  <c r="AO856" i="9"/>
  <c r="AN856" i="9"/>
  <c r="AM856" i="9"/>
  <c r="AL856" i="9"/>
  <c r="AK856" i="9"/>
  <c r="AV855" i="9"/>
  <c r="AU855" i="9"/>
  <c r="AT855" i="9"/>
  <c r="AS855" i="9"/>
  <c r="AR855" i="9"/>
  <c r="AQ855" i="9"/>
  <c r="AP855" i="9"/>
  <c r="AO855" i="9"/>
  <c r="AN855" i="9"/>
  <c r="AM855" i="9"/>
  <c r="AL855" i="9"/>
  <c r="AK855" i="9"/>
  <c r="AV854" i="9"/>
  <c r="AU854" i="9"/>
  <c r="AT854" i="9"/>
  <c r="AS854" i="9"/>
  <c r="AR854" i="9"/>
  <c r="AQ854" i="9"/>
  <c r="AP854" i="9"/>
  <c r="AO854" i="9"/>
  <c r="AN854" i="9"/>
  <c r="AM854" i="9"/>
  <c r="AL854" i="9"/>
  <c r="AK854" i="9"/>
  <c r="AV853" i="9"/>
  <c r="AU853" i="9"/>
  <c r="AT853" i="9"/>
  <c r="AS853" i="9"/>
  <c r="AR853" i="9"/>
  <c r="AQ853" i="9"/>
  <c r="AP853" i="9"/>
  <c r="AO853" i="9"/>
  <c r="AN853" i="9"/>
  <c r="AM853" i="9"/>
  <c r="AL853" i="9"/>
  <c r="AK853" i="9"/>
  <c r="AV852" i="9"/>
  <c r="AU852" i="9"/>
  <c r="AT852" i="9"/>
  <c r="AS852" i="9"/>
  <c r="AR852" i="9"/>
  <c r="AQ852" i="9"/>
  <c r="AP852" i="9"/>
  <c r="AO852" i="9"/>
  <c r="AN852" i="9"/>
  <c r="AM852" i="9"/>
  <c r="AL852" i="9"/>
  <c r="AK852" i="9"/>
  <c r="AV851" i="9"/>
  <c r="AU851" i="9"/>
  <c r="AT851" i="9"/>
  <c r="AS851" i="9"/>
  <c r="AR851" i="9"/>
  <c r="AQ851" i="9"/>
  <c r="AP851" i="9"/>
  <c r="AO851" i="9"/>
  <c r="AN851" i="9"/>
  <c r="AM851" i="9"/>
  <c r="AL851" i="9"/>
  <c r="AK851" i="9"/>
  <c r="AV850" i="9"/>
  <c r="AU850" i="9"/>
  <c r="AT850" i="9"/>
  <c r="AS850" i="9"/>
  <c r="AR850" i="9"/>
  <c r="AQ850" i="9"/>
  <c r="AP850" i="9"/>
  <c r="AO850" i="9"/>
  <c r="AN850" i="9"/>
  <c r="AM850" i="9"/>
  <c r="AL850" i="9"/>
  <c r="AK850" i="9"/>
  <c r="AV849" i="9"/>
  <c r="AU849" i="9"/>
  <c r="AT849" i="9"/>
  <c r="AS849" i="9"/>
  <c r="AR849" i="9"/>
  <c r="AQ849" i="9"/>
  <c r="AP849" i="9"/>
  <c r="AO849" i="9"/>
  <c r="AN849" i="9"/>
  <c r="AM849" i="9"/>
  <c r="AL849" i="9"/>
  <c r="AK849" i="9"/>
  <c r="AV848" i="9"/>
  <c r="AU848" i="9"/>
  <c r="AT848" i="9"/>
  <c r="AS848" i="9"/>
  <c r="AR848" i="9"/>
  <c r="AQ848" i="9"/>
  <c r="AP848" i="9"/>
  <c r="AO848" i="9"/>
  <c r="AN848" i="9"/>
  <c r="AM848" i="9"/>
  <c r="AL848" i="9"/>
  <c r="AK848" i="9"/>
  <c r="AV847" i="9"/>
  <c r="AU847" i="9"/>
  <c r="AT847" i="9"/>
  <c r="AS847" i="9"/>
  <c r="AR847" i="9"/>
  <c r="AQ847" i="9"/>
  <c r="AP847" i="9"/>
  <c r="AO847" i="9"/>
  <c r="AN847" i="9"/>
  <c r="AM847" i="9"/>
  <c r="AL847" i="9"/>
  <c r="AK847" i="9"/>
  <c r="AV846" i="9"/>
  <c r="AU846" i="9"/>
  <c r="AT846" i="9"/>
  <c r="AS846" i="9"/>
  <c r="AR846" i="9"/>
  <c r="AQ846" i="9"/>
  <c r="AP846" i="9"/>
  <c r="AO846" i="9"/>
  <c r="AN846" i="9"/>
  <c r="AM846" i="9"/>
  <c r="AL846" i="9"/>
  <c r="AK846" i="9"/>
  <c r="AV845" i="9"/>
  <c r="AU845" i="9"/>
  <c r="AT845" i="9"/>
  <c r="AS845" i="9"/>
  <c r="AR845" i="9"/>
  <c r="AQ845" i="9"/>
  <c r="AP845" i="9"/>
  <c r="AO845" i="9"/>
  <c r="AN845" i="9"/>
  <c r="AM845" i="9"/>
  <c r="AL845" i="9"/>
  <c r="AK845" i="9"/>
  <c r="AV844" i="9"/>
  <c r="AU844" i="9"/>
  <c r="AT844" i="9"/>
  <c r="AS844" i="9"/>
  <c r="AR844" i="9"/>
  <c r="AQ844" i="9"/>
  <c r="AP844" i="9"/>
  <c r="AO844" i="9"/>
  <c r="AN844" i="9"/>
  <c r="AM844" i="9"/>
  <c r="AL844" i="9"/>
  <c r="AK844" i="9"/>
  <c r="AV843" i="9"/>
  <c r="AU843" i="9"/>
  <c r="AT843" i="9"/>
  <c r="AS843" i="9"/>
  <c r="AR843" i="9"/>
  <c r="AQ843" i="9"/>
  <c r="AP843" i="9"/>
  <c r="AO843" i="9"/>
  <c r="AN843" i="9"/>
  <c r="AM843" i="9"/>
  <c r="AL843" i="9"/>
  <c r="AK843" i="9"/>
  <c r="AV842" i="9"/>
  <c r="AU842" i="9"/>
  <c r="AT842" i="9"/>
  <c r="AS842" i="9"/>
  <c r="AR842" i="9"/>
  <c r="AQ842" i="9"/>
  <c r="AP842" i="9"/>
  <c r="AO842" i="9"/>
  <c r="AN842" i="9"/>
  <c r="AM842" i="9"/>
  <c r="AL842" i="9"/>
  <c r="AK842" i="9"/>
  <c r="AV841" i="9"/>
  <c r="AU841" i="9"/>
  <c r="AT841" i="9"/>
  <c r="AS841" i="9"/>
  <c r="AR841" i="9"/>
  <c r="AQ841" i="9"/>
  <c r="AP841" i="9"/>
  <c r="AO841" i="9"/>
  <c r="AN841" i="9"/>
  <c r="AM841" i="9"/>
  <c r="AL841" i="9"/>
  <c r="AK841" i="9"/>
  <c r="AV840" i="9"/>
  <c r="AU840" i="9"/>
  <c r="AT840" i="9"/>
  <c r="AS840" i="9"/>
  <c r="AR840" i="9"/>
  <c r="AQ840" i="9"/>
  <c r="AP840" i="9"/>
  <c r="AO840" i="9"/>
  <c r="AN840" i="9"/>
  <c r="AM840" i="9"/>
  <c r="AL840" i="9"/>
  <c r="AK840" i="9"/>
  <c r="AV839" i="9"/>
  <c r="AU839" i="9"/>
  <c r="AT839" i="9"/>
  <c r="AS839" i="9"/>
  <c r="AR839" i="9"/>
  <c r="AQ839" i="9"/>
  <c r="AP839" i="9"/>
  <c r="AO839" i="9"/>
  <c r="AN839" i="9"/>
  <c r="AM839" i="9"/>
  <c r="AL839" i="9"/>
  <c r="AK839" i="9"/>
  <c r="AV838" i="9"/>
  <c r="AU838" i="9"/>
  <c r="AT838" i="9"/>
  <c r="AS838" i="9"/>
  <c r="AR838" i="9"/>
  <c r="AQ838" i="9"/>
  <c r="AP838" i="9"/>
  <c r="AO838" i="9"/>
  <c r="AN838" i="9"/>
  <c r="AM838" i="9"/>
  <c r="AL838" i="9"/>
  <c r="AK838" i="9"/>
  <c r="AV837" i="9"/>
  <c r="AU837" i="9"/>
  <c r="AT837" i="9"/>
  <c r="AS837" i="9"/>
  <c r="AR837" i="9"/>
  <c r="AQ837" i="9"/>
  <c r="AP837" i="9"/>
  <c r="AO837" i="9"/>
  <c r="AN837" i="9"/>
  <c r="AM837" i="9"/>
  <c r="AL837" i="9"/>
  <c r="AK837" i="9"/>
  <c r="AV836" i="9"/>
  <c r="AU836" i="9"/>
  <c r="AT836" i="9"/>
  <c r="AS836" i="9"/>
  <c r="AR836" i="9"/>
  <c r="AQ836" i="9"/>
  <c r="AP836" i="9"/>
  <c r="AO836" i="9"/>
  <c r="AN836" i="9"/>
  <c r="AM836" i="9"/>
  <c r="AL836" i="9"/>
  <c r="AK836" i="9"/>
  <c r="AV835" i="9"/>
  <c r="AU835" i="9"/>
  <c r="AT835" i="9"/>
  <c r="AS835" i="9"/>
  <c r="AR835" i="9"/>
  <c r="AQ835" i="9"/>
  <c r="AP835" i="9"/>
  <c r="AO835" i="9"/>
  <c r="AN835" i="9"/>
  <c r="AM835" i="9"/>
  <c r="AL835" i="9"/>
  <c r="AK835" i="9"/>
  <c r="AV834" i="9"/>
  <c r="AU834" i="9"/>
  <c r="AT834" i="9"/>
  <c r="AS834" i="9"/>
  <c r="AR834" i="9"/>
  <c r="AQ834" i="9"/>
  <c r="AP834" i="9"/>
  <c r="AO834" i="9"/>
  <c r="AN834" i="9"/>
  <c r="AM834" i="9"/>
  <c r="AL834" i="9"/>
  <c r="AK834" i="9"/>
  <c r="AV833" i="9"/>
  <c r="AU833" i="9"/>
  <c r="AT833" i="9"/>
  <c r="AS833" i="9"/>
  <c r="AR833" i="9"/>
  <c r="AQ833" i="9"/>
  <c r="AP833" i="9"/>
  <c r="AO833" i="9"/>
  <c r="AN833" i="9"/>
  <c r="AM833" i="9"/>
  <c r="AL833" i="9"/>
  <c r="AK833" i="9"/>
  <c r="AV832" i="9"/>
  <c r="AU832" i="9"/>
  <c r="AT832" i="9"/>
  <c r="AS832" i="9"/>
  <c r="AR832" i="9"/>
  <c r="AQ832" i="9"/>
  <c r="AP832" i="9"/>
  <c r="AO832" i="9"/>
  <c r="AN832" i="9"/>
  <c r="AM832" i="9"/>
  <c r="AL832" i="9"/>
  <c r="AK832" i="9"/>
  <c r="AV831" i="9"/>
  <c r="AU831" i="9"/>
  <c r="AT831" i="9"/>
  <c r="AS831" i="9"/>
  <c r="AR831" i="9"/>
  <c r="AQ831" i="9"/>
  <c r="AP831" i="9"/>
  <c r="AO831" i="9"/>
  <c r="AN831" i="9"/>
  <c r="AM831" i="9"/>
  <c r="AL831" i="9"/>
  <c r="AK831" i="9"/>
  <c r="AV830" i="9"/>
  <c r="AU830" i="9"/>
  <c r="AT830" i="9"/>
  <c r="AS830" i="9"/>
  <c r="AR830" i="9"/>
  <c r="AQ830" i="9"/>
  <c r="AP830" i="9"/>
  <c r="AO830" i="9"/>
  <c r="AN830" i="9"/>
  <c r="AM830" i="9"/>
  <c r="AL830" i="9"/>
  <c r="AK830" i="9"/>
  <c r="AV829" i="9"/>
  <c r="AU829" i="9"/>
  <c r="AT829" i="9"/>
  <c r="AS829" i="9"/>
  <c r="AR829" i="9"/>
  <c r="AQ829" i="9"/>
  <c r="AP829" i="9"/>
  <c r="AO829" i="9"/>
  <c r="AN829" i="9"/>
  <c r="AM829" i="9"/>
  <c r="AL829" i="9"/>
  <c r="AK829" i="9"/>
  <c r="AV828" i="9"/>
  <c r="AU828" i="9"/>
  <c r="AT828" i="9"/>
  <c r="AS828" i="9"/>
  <c r="AR828" i="9"/>
  <c r="AQ828" i="9"/>
  <c r="AP828" i="9"/>
  <c r="AO828" i="9"/>
  <c r="AN828" i="9"/>
  <c r="AM828" i="9"/>
  <c r="AL828" i="9"/>
  <c r="AK828" i="9"/>
  <c r="AV827" i="9"/>
  <c r="AU827" i="9"/>
  <c r="AT827" i="9"/>
  <c r="AS827" i="9"/>
  <c r="AR827" i="9"/>
  <c r="AQ827" i="9"/>
  <c r="AP827" i="9"/>
  <c r="AO827" i="9"/>
  <c r="AN827" i="9"/>
  <c r="AM827" i="9"/>
  <c r="AL827" i="9"/>
  <c r="AK827" i="9"/>
  <c r="AV826" i="9"/>
  <c r="AU826" i="9"/>
  <c r="AT826" i="9"/>
  <c r="AS826" i="9"/>
  <c r="AR826" i="9"/>
  <c r="AQ826" i="9"/>
  <c r="AP826" i="9"/>
  <c r="AO826" i="9"/>
  <c r="AN826" i="9"/>
  <c r="AM826" i="9"/>
  <c r="AL826" i="9"/>
  <c r="AK826" i="9"/>
  <c r="AV825" i="9"/>
  <c r="AU825" i="9"/>
  <c r="AT825" i="9"/>
  <c r="AS825" i="9"/>
  <c r="AR825" i="9"/>
  <c r="AQ825" i="9"/>
  <c r="AP825" i="9"/>
  <c r="AO825" i="9"/>
  <c r="AN825" i="9"/>
  <c r="AM825" i="9"/>
  <c r="AL825" i="9"/>
  <c r="AK825" i="9"/>
  <c r="AV824" i="9"/>
  <c r="AU824" i="9"/>
  <c r="AT824" i="9"/>
  <c r="AS824" i="9"/>
  <c r="AR824" i="9"/>
  <c r="AQ824" i="9"/>
  <c r="AP824" i="9"/>
  <c r="AO824" i="9"/>
  <c r="AN824" i="9"/>
  <c r="AM824" i="9"/>
  <c r="AL824" i="9"/>
  <c r="AK824" i="9"/>
  <c r="AV823" i="9"/>
  <c r="AU823" i="9"/>
  <c r="AT823" i="9"/>
  <c r="AS823" i="9"/>
  <c r="AR823" i="9"/>
  <c r="AQ823" i="9"/>
  <c r="AP823" i="9"/>
  <c r="AO823" i="9"/>
  <c r="AN823" i="9"/>
  <c r="AM823" i="9"/>
  <c r="AL823" i="9"/>
  <c r="AK823" i="9"/>
  <c r="AV822" i="9"/>
  <c r="AU822" i="9"/>
  <c r="AT822" i="9"/>
  <c r="AS822" i="9"/>
  <c r="AR822" i="9"/>
  <c r="AQ822" i="9"/>
  <c r="AP822" i="9"/>
  <c r="AO822" i="9"/>
  <c r="AN822" i="9"/>
  <c r="AM822" i="9"/>
  <c r="AL822" i="9"/>
  <c r="AK822" i="9"/>
  <c r="AV821" i="9"/>
  <c r="AU821" i="9"/>
  <c r="AT821" i="9"/>
  <c r="AS821" i="9"/>
  <c r="AR821" i="9"/>
  <c r="AQ821" i="9"/>
  <c r="AP821" i="9"/>
  <c r="AO821" i="9"/>
  <c r="AN821" i="9"/>
  <c r="AM821" i="9"/>
  <c r="AL821" i="9"/>
  <c r="AK821" i="9"/>
  <c r="AV820" i="9"/>
  <c r="AU820" i="9"/>
  <c r="AT820" i="9"/>
  <c r="AS820" i="9"/>
  <c r="AR820" i="9"/>
  <c r="AQ820" i="9"/>
  <c r="AP820" i="9"/>
  <c r="AO820" i="9"/>
  <c r="AN820" i="9"/>
  <c r="AM820" i="9"/>
  <c r="AL820" i="9"/>
  <c r="AK820" i="9"/>
  <c r="AV819" i="9"/>
  <c r="AU819" i="9"/>
  <c r="AT819" i="9"/>
  <c r="AS819" i="9"/>
  <c r="AR819" i="9"/>
  <c r="AQ819" i="9"/>
  <c r="AP819" i="9"/>
  <c r="AO819" i="9"/>
  <c r="AN819" i="9"/>
  <c r="AM819" i="9"/>
  <c r="AL819" i="9"/>
  <c r="AK819" i="9"/>
  <c r="AV818" i="9"/>
  <c r="AU818" i="9"/>
  <c r="AT818" i="9"/>
  <c r="AS818" i="9"/>
  <c r="AR818" i="9"/>
  <c r="AQ818" i="9"/>
  <c r="AP818" i="9"/>
  <c r="AO818" i="9"/>
  <c r="AN818" i="9"/>
  <c r="AM818" i="9"/>
  <c r="AL818" i="9"/>
  <c r="AK818" i="9"/>
  <c r="AV817" i="9"/>
  <c r="AU817" i="9"/>
  <c r="AT817" i="9"/>
  <c r="AS817" i="9"/>
  <c r="AR817" i="9"/>
  <c r="AQ817" i="9"/>
  <c r="AP817" i="9"/>
  <c r="AO817" i="9"/>
  <c r="AN817" i="9"/>
  <c r="AM817" i="9"/>
  <c r="AL817" i="9"/>
  <c r="AK817" i="9"/>
  <c r="AV816" i="9"/>
  <c r="AU816" i="9"/>
  <c r="AT816" i="9"/>
  <c r="AS816" i="9"/>
  <c r="AR816" i="9"/>
  <c r="AQ816" i="9"/>
  <c r="AP816" i="9"/>
  <c r="AO816" i="9"/>
  <c r="AN816" i="9"/>
  <c r="AM816" i="9"/>
  <c r="AL816" i="9"/>
  <c r="AK816" i="9"/>
  <c r="AV815" i="9"/>
  <c r="AU815" i="9"/>
  <c r="AT815" i="9"/>
  <c r="AS815" i="9"/>
  <c r="AR815" i="9"/>
  <c r="AQ815" i="9"/>
  <c r="AP815" i="9"/>
  <c r="AO815" i="9"/>
  <c r="AN815" i="9"/>
  <c r="AM815" i="9"/>
  <c r="AL815" i="9"/>
  <c r="AK815" i="9"/>
  <c r="AV814" i="9"/>
  <c r="AU814" i="9"/>
  <c r="AT814" i="9"/>
  <c r="AS814" i="9"/>
  <c r="AR814" i="9"/>
  <c r="AQ814" i="9"/>
  <c r="AP814" i="9"/>
  <c r="AO814" i="9"/>
  <c r="AN814" i="9"/>
  <c r="AM814" i="9"/>
  <c r="AL814" i="9"/>
  <c r="AK814" i="9"/>
  <c r="AV813" i="9"/>
  <c r="AU813" i="9"/>
  <c r="AT813" i="9"/>
  <c r="AS813" i="9"/>
  <c r="AR813" i="9"/>
  <c r="AQ813" i="9"/>
  <c r="AP813" i="9"/>
  <c r="AO813" i="9"/>
  <c r="AN813" i="9"/>
  <c r="AM813" i="9"/>
  <c r="AL813" i="9"/>
  <c r="AK813" i="9"/>
  <c r="AV812" i="9"/>
  <c r="AU812" i="9"/>
  <c r="AT812" i="9"/>
  <c r="AS812" i="9"/>
  <c r="AR812" i="9"/>
  <c r="AQ812" i="9"/>
  <c r="AP812" i="9"/>
  <c r="AO812" i="9"/>
  <c r="AN812" i="9"/>
  <c r="AM812" i="9"/>
  <c r="AL812" i="9"/>
  <c r="AK812" i="9"/>
  <c r="AV811" i="9"/>
  <c r="AU811" i="9"/>
  <c r="AT811" i="9"/>
  <c r="AS811" i="9"/>
  <c r="AR811" i="9"/>
  <c r="AQ811" i="9"/>
  <c r="AP811" i="9"/>
  <c r="AO811" i="9"/>
  <c r="AN811" i="9"/>
  <c r="AM811" i="9"/>
  <c r="AL811" i="9"/>
  <c r="AK811" i="9"/>
  <c r="AV810" i="9"/>
  <c r="AU810" i="9"/>
  <c r="AT810" i="9"/>
  <c r="AS810" i="9"/>
  <c r="AR810" i="9"/>
  <c r="AQ810" i="9"/>
  <c r="AP810" i="9"/>
  <c r="AO810" i="9"/>
  <c r="AN810" i="9"/>
  <c r="AM810" i="9"/>
  <c r="AL810" i="9"/>
  <c r="AK810" i="9"/>
  <c r="AV809" i="9"/>
  <c r="AU809" i="9"/>
  <c r="AT809" i="9"/>
  <c r="AS809" i="9"/>
  <c r="AR809" i="9"/>
  <c r="AQ809" i="9"/>
  <c r="AP809" i="9"/>
  <c r="AO809" i="9"/>
  <c r="AN809" i="9"/>
  <c r="AM809" i="9"/>
  <c r="AL809" i="9"/>
  <c r="AK809" i="9"/>
  <c r="AV808" i="9"/>
  <c r="AU808" i="9"/>
  <c r="AT808" i="9"/>
  <c r="AS808" i="9"/>
  <c r="AR808" i="9"/>
  <c r="AQ808" i="9"/>
  <c r="AP808" i="9"/>
  <c r="AO808" i="9"/>
  <c r="AN808" i="9"/>
  <c r="AM808" i="9"/>
  <c r="AL808" i="9"/>
  <c r="AK808" i="9"/>
  <c r="AV807" i="9"/>
  <c r="AU807" i="9"/>
  <c r="AT807" i="9"/>
  <c r="AS807" i="9"/>
  <c r="AR807" i="9"/>
  <c r="AQ807" i="9"/>
  <c r="AP807" i="9"/>
  <c r="AO807" i="9"/>
  <c r="AN807" i="9"/>
  <c r="AM807" i="9"/>
  <c r="AL807" i="9"/>
  <c r="AK807" i="9"/>
  <c r="AV806" i="9"/>
  <c r="AU806" i="9"/>
  <c r="AT806" i="9"/>
  <c r="AS806" i="9"/>
  <c r="AR806" i="9"/>
  <c r="AQ806" i="9"/>
  <c r="AP806" i="9"/>
  <c r="AO806" i="9"/>
  <c r="AN806" i="9"/>
  <c r="AM806" i="9"/>
  <c r="AL806" i="9"/>
  <c r="AK806" i="9"/>
  <c r="AV805" i="9"/>
  <c r="AU805" i="9"/>
  <c r="AT805" i="9"/>
  <c r="AS805" i="9"/>
  <c r="AR805" i="9"/>
  <c r="AQ805" i="9"/>
  <c r="AP805" i="9"/>
  <c r="AO805" i="9"/>
  <c r="AN805" i="9"/>
  <c r="AM805" i="9"/>
  <c r="AL805" i="9"/>
  <c r="AK805" i="9"/>
  <c r="AV804" i="9"/>
  <c r="AU804" i="9"/>
  <c r="AT804" i="9"/>
  <c r="AS804" i="9"/>
  <c r="AR804" i="9"/>
  <c r="AQ804" i="9"/>
  <c r="AP804" i="9"/>
  <c r="AO804" i="9"/>
  <c r="AN804" i="9"/>
  <c r="AM804" i="9"/>
  <c r="AL804" i="9"/>
  <c r="AK804" i="9"/>
  <c r="AV803" i="9"/>
  <c r="AU803" i="9"/>
  <c r="AT803" i="9"/>
  <c r="AS803" i="9"/>
  <c r="AR803" i="9"/>
  <c r="AQ803" i="9"/>
  <c r="AP803" i="9"/>
  <c r="AO803" i="9"/>
  <c r="AN803" i="9"/>
  <c r="AM803" i="9"/>
  <c r="AL803" i="9"/>
  <c r="AK803" i="9"/>
  <c r="AV802" i="9"/>
  <c r="AU802" i="9"/>
  <c r="AT802" i="9"/>
  <c r="AS802" i="9"/>
  <c r="AR802" i="9"/>
  <c r="AQ802" i="9"/>
  <c r="AP802" i="9"/>
  <c r="AO802" i="9"/>
  <c r="AN802" i="9"/>
  <c r="AM802" i="9"/>
  <c r="AL802" i="9"/>
  <c r="AK802" i="9"/>
  <c r="AV801" i="9"/>
  <c r="AU801" i="9"/>
  <c r="AT801" i="9"/>
  <c r="AS801" i="9"/>
  <c r="AR801" i="9"/>
  <c r="AQ801" i="9"/>
  <c r="AP801" i="9"/>
  <c r="AO801" i="9"/>
  <c r="AN801" i="9"/>
  <c r="AM801" i="9"/>
  <c r="AL801" i="9"/>
  <c r="AK801" i="9"/>
  <c r="AV800" i="9"/>
  <c r="AU800" i="9"/>
  <c r="AT800" i="9"/>
  <c r="AS800" i="9"/>
  <c r="AR800" i="9"/>
  <c r="AQ800" i="9"/>
  <c r="AP800" i="9"/>
  <c r="AO800" i="9"/>
  <c r="AN800" i="9"/>
  <c r="AM800" i="9"/>
  <c r="AL800" i="9"/>
  <c r="AK800" i="9"/>
  <c r="AV799" i="9"/>
  <c r="AU799" i="9"/>
  <c r="AT799" i="9"/>
  <c r="AS799" i="9"/>
  <c r="AR799" i="9"/>
  <c r="AQ799" i="9"/>
  <c r="AP799" i="9"/>
  <c r="AO799" i="9"/>
  <c r="AN799" i="9"/>
  <c r="AM799" i="9"/>
  <c r="AL799" i="9"/>
  <c r="AK799" i="9"/>
  <c r="AV798" i="9"/>
  <c r="AU798" i="9"/>
  <c r="AT798" i="9"/>
  <c r="AS798" i="9"/>
  <c r="AR798" i="9"/>
  <c r="AQ798" i="9"/>
  <c r="AP798" i="9"/>
  <c r="AO798" i="9"/>
  <c r="AN798" i="9"/>
  <c r="AM798" i="9"/>
  <c r="AL798" i="9"/>
  <c r="AK798" i="9"/>
  <c r="AV797" i="9"/>
  <c r="AU797" i="9"/>
  <c r="AT797" i="9"/>
  <c r="AS797" i="9"/>
  <c r="AR797" i="9"/>
  <c r="AQ797" i="9"/>
  <c r="AP797" i="9"/>
  <c r="AO797" i="9"/>
  <c r="AN797" i="9"/>
  <c r="AM797" i="9"/>
  <c r="AL797" i="9"/>
  <c r="AK797" i="9"/>
  <c r="AV796" i="9"/>
  <c r="AU796" i="9"/>
  <c r="AT796" i="9"/>
  <c r="AS796" i="9"/>
  <c r="AR796" i="9"/>
  <c r="AQ796" i="9"/>
  <c r="AP796" i="9"/>
  <c r="AO796" i="9"/>
  <c r="AN796" i="9"/>
  <c r="AM796" i="9"/>
  <c r="AL796" i="9"/>
  <c r="AK796" i="9"/>
  <c r="AV795" i="9"/>
  <c r="AU795" i="9"/>
  <c r="AT795" i="9"/>
  <c r="AS795" i="9"/>
  <c r="AR795" i="9"/>
  <c r="AQ795" i="9"/>
  <c r="AP795" i="9"/>
  <c r="AO795" i="9"/>
  <c r="AN795" i="9"/>
  <c r="AM795" i="9"/>
  <c r="AL795" i="9"/>
  <c r="AK795" i="9"/>
  <c r="AV794" i="9"/>
  <c r="AU794" i="9"/>
  <c r="AT794" i="9"/>
  <c r="AS794" i="9"/>
  <c r="AR794" i="9"/>
  <c r="AQ794" i="9"/>
  <c r="AP794" i="9"/>
  <c r="AO794" i="9"/>
  <c r="AN794" i="9"/>
  <c r="AM794" i="9"/>
  <c r="AL794" i="9"/>
  <c r="AK794" i="9"/>
  <c r="AV793" i="9"/>
  <c r="AU793" i="9"/>
  <c r="AT793" i="9"/>
  <c r="AS793" i="9"/>
  <c r="AR793" i="9"/>
  <c r="AQ793" i="9"/>
  <c r="AP793" i="9"/>
  <c r="AO793" i="9"/>
  <c r="AN793" i="9"/>
  <c r="AM793" i="9"/>
  <c r="AL793" i="9"/>
  <c r="AK793" i="9"/>
  <c r="AV792" i="9"/>
  <c r="AU792" i="9"/>
  <c r="AT792" i="9"/>
  <c r="AS792" i="9"/>
  <c r="AR792" i="9"/>
  <c r="AQ792" i="9"/>
  <c r="AP792" i="9"/>
  <c r="AO792" i="9"/>
  <c r="AN792" i="9"/>
  <c r="AM792" i="9"/>
  <c r="AL792" i="9"/>
  <c r="AK792" i="9"/>
  <c r="AV791" i="9"/>
  <c r="AU791" i="9"/>
  <c r="AT791" i="9"/>
  <c r="AS791" i="9"/>
  <c r="AR791" i="9"/>
  <c r="AQ791" i="9"/>
  <c r="AP791" i="9"/>
  <c r="AO791" i="9"/>
  <c r="AN791" i="9"/>
  <c r="AM791" i="9"/>
  <c r="AL791" i="9"/>
  <c r="AK791" i="9"/>
  <c r="AV790" i="9"/>
  <c r="AU790" i="9"/>
  <c r="AT790" i="9"/>
  <c r="AS790" i="9"/>
  <c r="AR790" i="9"/>
  <c r="AQ790" i="9"/>
  <c r="AP790" i="9"/>
  <c r="AO790" i="9"/>
  <c r="AN790" i="9"/>
  <c r="AM790" i="9"/>
  <c r="AL790" i="9"/>
  <c r="AK790" i="9"/>
  <c r="AV789" i="9"/>
  <c r="AU789" i="9"/>
  <c r="AT789" i="9"/>
  <c r="AS789" i="9"/>
  <c r="AR789" i="9"/>
  <c r="AQ789" i="9"/>
  <c r="AP789" i="9"/>
  <c r="AO789" i="9"/>
  <c r="AN789" i="9"/>
  <c r="AM789" i="9"/>
  <c r="AL789" i="9"/>
  <c r="AK789" i="9"/>
  <c r="AV788" i="9"/>
  <c r="AU788" i="9"/>
  <c r="AT788" i="9"/>
  <c r="AS788" i="9"/>
  <c r="AR788" i="9"/>
  <c r="AQ788" i="9"/>
  <c r="AP788" i="9"/>
  <c r="AO788" i="9"/>
  <c r="AN788" i="9"/>
  <c r="AM788" i="9"/>
  <c r="AL788" i="9"/>
  <c r="AK788" i="9"/>
  <c r="AV787" i="9"/>
  <c r="AU787" i="9"/>
  <c r="AT787" i="9"/>
  <c r="AS787" i="9"/>
  <c r="AR787" i="9"/>
  <c r="AQ787" i="9"/>
  <c r="AP787" i="9"/>
  <c r="AO787" i="9"/>
  <c r="AN787" i="9"/>
  <c r="AM787" i="9"/>
  <c r="AL787" i="9"/>
  <c r="AK787" i="9"/>
  <c r="AV786" i="9"/>
  <c r="AU786" i="9"/>
  <c r="AT786" i="9"/>
  <c r="AS786" i="9"/>
  <c r="AR786" i="9"/>
  <c r="AQ786" i="9"/>
  <c r="AP786" i="9"/>
  <c r="AO786" i="9"/>
  <c r="AN786" i="9"/>
  <c r="AM786" i="9"/>
  <c r="AL786" i="9"/>
  <c r="AK786" i="9"/>
  <c r="AV785" i="9"/>
  <c r="AU785" i="9"/>
  <c r="AT785" i="9"/>
  <c r="AS785" i="9"/>
  <c r="AR785" i="9"/>
  <c r="AQ785" i="9"/>
  <c r="AP785" i="9"/>
  <c r="AO785" i="9"/>
  <c r="AN785" i="9"/>
  <c r="AM785" i="9"/>
  <c r="AL785" i="9"/>
  <c r="AK785" i="9"/>
  <c r="AV784" i="9"/>
  <c r="AU784" i="9"/>
  <c r="AT784" i="9"/>
  <c r="AS784" i="9"/>
  <c r="AR784" i="9"/>
  <c r="AQ784" i="9"/>
  <c r="AP784" i="9"/>
  <c r="AO784" i="9"/>
  <c r="AN784" i="9"/>
  <c r="AM784" i="9"/>
  <c r="AL784" i="9"/>
  <c r="AK784" i="9"/>
  <c r="AV783" i="9"/>
  <c r="AU783" i="9"/>
  <c r="AT783" i="9"/>
  <c r="AS783" i="9"/>
  <c r="AR783" i="9"/>
  <c r="AQ783" i="9"/>
  <c r="AP783" i="9"/>
  <c r="AO783" i="9"/>
  <c r="AN783" i="9"/>
  <c r="AM783" i="9"/>
  <c r="AL783" i="9"/>
  <c r="AK783" i="9"/>
  <c r="AV782" i="9"/>
  <c r="AU782" i="9"/>
  <c r="AT782" i="9"/>
  <c r="AS782" i="9"/>
  <c r="AR782" i="9"/>
  <c r="AQ782" i="9"/>
  <c r="AP782" i="9"/>
  <c r="AO782" i="9"/>
  <c r="AN782" i="9"/>
  <c r="AM782" i="9"/>
  <c r="AL782" i="9"/>
  <c r="AK782" i="9"/>
  <c r="AV781" i="9"/>
  <c r="AU781" i="9"/>
  <c r="AT781" i="9"/>
  <c r="AS781" i="9"/>
  <c r="AR781" i="9"/>
  <c r="AQ781" i="9"/>
  <c r="AP781" i="9"/>
  <c r="AO781" i="9"/>
  <c r="AN781" i="9"/>
  <c r="AM781" i="9"/>
  <c r="AL781" i="9"/>
  <c r="AK781" i="9"/>
  <c r="AV780" i="9"/>
  <c r="AU780" i="9"/>
  <c r="AT780" i="9"/>
  <c r="AS780" i="9"/>
  <c r="AR780" i="9"/>
  <c r="AQ780" i="9"/>
  <c r="AP780" i="9"/>
  <c r="AO780" i="9"/>
  <c r="AN780" i="9"/>
  <c r="AM780" i="9"/>
  <c r="AL780" i="9"/>
  <c r="AK780" i="9"/>
  <c r="AV779" i="9"/>
  <c r="AU779" i="9"/>
  <c r="AT779" i="9"/>
  <c r="AS779" i="9"/>
  <c r="AR779" i="9"/>
  <c r="AQ779" i="9"/>
  <c r="AP779" i="9"/>
  <c r="AO779" i="9"/>
  <c r="AN779" i="9"/>
  <c r="AM779" i="9"/>
  <c r="AL779" i="9"/>
  <c r="AK779" i="9"/>
  <c r="AV778" i="9"/>
  <c r="AU778" i="9"/>
  <c r="AT778" i="9"/>
  <c r="AS778" i="9"/>
  <c r="AR778" i="9"/>
  <c r="AQ778" i="9"/>
  <c r="AP778" i="9"/>
  <c r="AO778" i="9"/>
  <c r="AN778" i="9"/>
  <c r="AM778" i="9"/>
  <c r="AL778" i="9"/>
  <c r="AK778" i="9"/>
  <c r="AV777" i="9"/>
  <c r="AU777" i="9"/>
  <c r="AT777" i="9"/>
  <c r="AS777" i="9"/>
  <c r="AR777" i="9"/>
  <c r="AQ777" i="9"/>
  <c r="AP777" i="9"/>
  <c r="AO777" i="9"/>
  <c r="AN777" i="9"/>
  <c r="AM777" i="9"/>
  <c r="AL777" i="9"/>
  <c r="AK777" i="9"/>
  <c r="AV776" i="9"/>
  <c r="AU776" i="9"/>
  <c r="AT776" i="9"/>
  <c r="AS776" i="9"/>
  <c r="AR776" i="9"/>
  <c r="AQ776" i="9"/>
  <c r="AP776" i="9"/>
  <c r="AO776" i="9"/>
  <c r="AN776" i="9"/>
  <c r="AM776" i="9"/>
  <c r="AL776" i="9"/>
  <c r="AK776" i="9"/>
  <c r="AV775" i="9"/>
  <c r="AU775" i="9"/>
  <c r="AT775" i="9"/>
  <c r="AS775" i="9"/>
  <c r="AR775" i="9"/>
  <c r="AQ775" i="9"/>
  <c r="AP775" i="9"/>
  <c r="AO775" i="9"/>
  <c r="AN775" i="9"/>
  <c r="AM775" i="9"/>
  <c r="AL775" i="9"/>
  <c r="AK775" i="9"/>
  <c r="AV774" i="9"/>
  <c r="AU774" i="9"/>
  <c r="AT774" i="9"/>
  <c r="AS774" i="9"/>
  <c r="AR774" i="9"/>
  <c r="AQ774" i="9"/>
  <c r="AP774" i="9"/>
  <c r="AO774" i="9"/>
  <c r="AN774" i="9"/>
  <c r="AM774" i="9"/>
  <c r="AL774" i="9"/>
  <c r="AK774" i="9"/>
  <c r="AV773" i="9"/>
  <c r="AU773" i="9"/>
  <c r="AT773" i="9"/>
  <c r="AS773" i="9"/>
  <c r="AR773" i="9"/>
  <c r="AQ773" i="9"/>
  <c r="AP773" i="9"/>
  <c r="AO773" i="9"/>
  <c r="AN773" i="9"/>
  <c r="AM773" i="9"/>
  <c r="AL773" i="9"/>
  <c r="AK773" i="9"/>
  <c r="AV772" i="9"/>
  <c r="AU772" i="9"/>
  <c r="AT772" i="9"/>
  <c r="AS772" i="9"/>
  <c r="AR772" i="9"/>
  <c r="AQ772" i="9"/>
  <c r="AP772" i="9"/>
  <c r="AO772" i="9"/>
  <c r="AN772" i="9"/>
  <c r="AM772" i="9"/>
  <c r="AL772" i="9"/>
  <c r="AK772" i="9"/>
  <c r="AV771" i="9"/>
  <c r="AU771" i="9"/>
  <c r="AT771" i="9"/>
  <c r="AS771" i="9"/>
  <c r="AR771" i="9"/>
  <c r="AQ771" i="9"/>
  <c r="AP771" i="9"/>
  <c r="AO771" i="9"/>
  <c r="AN771" i="9"/>
  <c r="AM771" i="9"/>
  <c r="AL771" i="9"/>
  <c r="AK771" i="9"/>
  <c r="AV770" i="9"/>
  <c r="AU770" i="9"/>
  <c r="AT770" i="9"/>
  <c r="AS770" i="9"/>
  <c r="AR770" i="9"/>
  <c r="AQ770" i="9"/>
  <c r="AP770" i="9"/>
  <c r="AO770" i="9"/>
  <c r="AN770" i="9"/>
  <c r="AM770" i="9"/>
  <c r="AL770" i="9"/>
  <c r="AK770" i="9"/>
  <c r="AV769" i="9"/>
  <c r="AU769" i="9"/>
  <c r="AT769" i="9"/>
  <c r="AS769" i="9"/>
  <c r="AR769" i="9"/>
  <c r="AQ769" i="9"/>
  <c r="AP769" i="9"/>
  <c r="AO769" i="9"/>
  <c r="AN769" i="9"/>
  <c r="AM769" i="9"/>
  <c r="AL769" i="9"/>
  <c r="AK769" i="9"/>
  <c r="AV768" i="9"/>
  <c r="AU768" i="9"/>
  <c r="AT768" i="9"/>
  <c r="AS768" i="9"/>
  <c r="AR768" i="9"/>
  <c r="AQ768" i="9"/>
  <c r="AP768" i="9"/>
  <c r="AO768" i="9"/>
  <c r="AN768" i="9"/>
  <c r="AM768" i="9"/>
  <c r="AL768" i="9"/>
  <c r="AK768" i="9"/>
  <c r="AV767" i="9"/>
  <c r="AU767" i="9"/>
  <c r="AT767" i="9"/>
  <c r="AS767" i="9"/>
  <c r="AR767" i="9"/>
  <c r="AQ767" i="9"/>
  <c r="AP767" i="9"/>
  <c r="AO767" i="9"/>
  <c r="AN767" i="9"/>
  <c r="AM767" i="9"/>
  <c r="AL767" i="9"/>
  <c r="AK767" i="9"/>
  <c r="AV766" i="9"/>
  <c r="AU766" i="9"/>
  <c r="AT766" i="9"/>
  <c r="AS766" i="9"/>
  <c r="AR766" i="9"/>
  <c r="AQ766" i="9"/>
  <c r="AP766" i="9"/>
  <c r="AO766" i="9"/>
  <c r="AN766" i="9"/>
  <c r="AM766" i="9"/>
  <c r="AL766" i="9"/>
  <c r="AK766" i="9"/>
  <c r="AV765" i="9"/>
  <c r="AU765" i="9"/>
  <c r="AT765" i="9"/>
  <c r="AS765" i="9"/>
  <c r="AR765" i="9"/>
  <c r="AQ765" i="9"/>
  <c r="AP765" i="9"/>
  <c r="AO765" i="9"/>
  <c r="AN765" i="9"/>
  <c r="AM765" i="9"/>
  <c r="AL765" i="9"/>
  <c r="AK765" i="9"/>
  <c r="AV764" i="9"/>
  <c r="AU764" i="9"/>
  <c r="AT764" i="9"/>
  <c r="AS764" i="9"/>
  <c r="AR764" i="9"/>
  <c r="AQ764" i="9"/>
  <c r="AP764" i="9"/>
  <c r="AO764" i="9"/>
  <c r="AN764" i="9"/>
  <c r="AM764" i="9"/>
  <c r="AL764" i="9"/>
  <c r="AK764" i="9"/>
  <c r="AV763" i="9"/>
  <c r="AU763" i="9"/>
  <c r="AT763" i="9"/>
  <c r="AS763" i="9"/>
  <c r="AR763" i="9"/>
  <c r="AQ763" i="9"/>
  <c r="AP763" i="9"/>
  <c r="AO763" i="9"/>
  <c r="AN763" i="9"/>
  <c r="AM763" i="9"/>
  <c r="AL763" i="9"/>
  <c r="AK763" i="9"/>
  <c r="AV762" i="9"/>
  <c r="AU762" i="9"/>
  <c r="AT762" i="9"/>
  <c r="AS762" i="9"/>
  <c r="AR762" i="9"/>
  <c r="AQ762" i="9"/>
  <c r="AP762" i="9"/>
  <c r="AO762" i="9"/>
  <c r="AN762" i="9"/>
  <c r="AM762" i="9"/>
  <c r="AL762" i="9"/>
  <c r="AK762" i="9"/>
  <c r="AV761" i="9"/>
  <c r="AU761" i="9"/>
  <c r="AT761" i="9"/>
  <c r="AS761" i="9"/>
  <c r="AR761" i="9"/>
  <c r="AQ761" i="9"/>
  <c r="AP761" i="9"/>
  <c r="AO761" i="9"/>
  <c r="AN761" i="9"/>
  <c r="AM761" i="9"/>
  <c r="AL761" i="9"/>
  <c r="AK761" i="9"/>
  <c r="AV760" i="9"/>
  <c r="AU760" i="9"/>
  <c r="AT760" i="9"/>
  <c r="AS760" i="9"/>
  <c r="AR760" i="9"/>
  <c r="AQ760" i="9"/>
  <c r="AP760" i="9"/>
  <c r="AO760" i="9"/>
  <c r="AN760" i="9"/>
  <c r="AM760" i="9"/>
  <c r="AL760" i="9"/>
  <c r="AK760" i="9"/>
  <c r="AV759" i="9"/>
  <c r="AU759" i="9"/>
  <c r="AT759" i="9"/>
  <c r="AS759" i="9"/>
  <c r="AR759" i="9"/>
  <c r="AQ759" i="9"/>
  <c r="AP759" i="9"/>
  <c r="AO759" i="9"/>
  <c r="AN759" i="9"/>
  <c r="AM759" i="9"/>
  <c r="AL759" i="9"/>
  <c r="AK759" i="9"/>
  <c r="AV758" i="9"/>
  <c r="AU758" i="9"/>
  <c r="AT758" i="9"/>
  <c r="AS758" i="9"/>
  <c r="AR758" i="9"/>
  <c r="AQ758" i="9"/>
  <c r="AP758" i="9"/>
  <c r="AO758" i="9"/>
  <c r="AN758" i="9"/>
  <c r="AM758" i="9"/>
  <c r="AL758" i="9"/>
  <c r="AK758" i="9"/>
  <c r="AV757" i="9"/>
  <c r="AU757" i="9"/>
  <c r="AT757" i="9"/>
  <c r="AS757" i="9"/>
  <c r="AR757" i="9"/>
  <c r="AQ757" i="9"/>
  <c r="AP757" i="9"/>
  <c r="AO757" i="9"/>
  <c r="AN757" i="9"/>
  <c r="AM757" i="9"/>
  <c r="AL757" i="9"/>
  <c r="AK757" i="9"/>
  <c r="AV756" i="9"/>
  <c r="AU756" i="9"/>
  <c r="AT756" i="9"/>
  <c r="AS756" i="9"/>
  <c r="AR756" i="9"/>
  <c r="AQ756" i="9"/>
  <c r="AP756" i="9"/>
  <c r="AO756" i="9"/>
  <c r="AN756" i="9"/>
  <c r="AM756" i="9"/>
  <c r="AL756" i="9"/>
  <c r="AK756" i="9"/>
  <c r="AV755" i="9"/>
  <c r="AU755" i="9"/>
  <c r="AT755" i="9"/>
  <c r="AS755" i="9"/>
  <c r="AR755" i="9"/>
  <c r="AQ755" i="9"/>
  <c r="AP755" i="9"/>
  <c r="AO755" i="9"/>
  <c r="AN755" i="9"/>
  <c r="AM755" i="9"/>
  <c r="AL755" i="9"/>
  <c r="AK755" i="9"/>
  <c r="AV754" i="9"/>
  <c r="AU754" i="9"/>
  <c r="AT754" i="9"/>
  <c r="AS754" i="9"/>
  <c r="AR754" i="9"/>
  <c r="AQ754" i="9"/>
  <c r="AP754" i="9"/>
  <c r="AO754" i="9"/>
  <c r="AN754" i="9"/>
  <c r="AM754" i="9"/>
  <c r="AL754" i="9"/>
  <c r="AK754" i="9"/>
  <c r="AV753" i="9"/>
  <c r="AU753" i="9"/>
  <c r="AT753" i="9"/>
  <c r="AS753" i="9"/>
  <c r="AR753" i="9"/>
  <c r="AQ753" i="9"/>
  <c r="AP753" i="9"/>
  <c r="AO753" i="9"/>
  <c r="AN753" i="9"/>
  <c r="AM753" i="9"/>
  <c r="AL753" i="9"/>
  <c r="AK753" i="9"/>
  <c r="AV752" i="9"/>
  <c r="AU752" i="9"/>
  <c r="AT752" i="9"/>
  <c r="AS752" i="9"/>
  <c r="AR752" i="9"/>
  <c r="AQ752" i="9"/>
  <c r="AP752" i="9"/>
  <c r="AO752" i="9"/>
  <c r="AN752" i="9"/>
  <c r="AM752" i="9"/>
  <c r="AL752" i="9"/>
  <c r="AK752" i="9"/>
  <c r="AV751" i="9"/>
  <c r="AU751" i="9"/>
  <c r="AT751" i="9"/>
  <c r="AS751" i="9"/>
  <c r="AR751" i="9"/>
  <c r="AQ751" i="9"/>
  <c r="AP751" i="9"/>
  <c r="AO751" i="9"/>
  <c r="AN751" i="9"/>
  <c r="AM751" i="9"/>
  <c r="AL751" i="9"/>
  <c r="AK751" i="9"/>
  <c r="AV750" i="9"/>
  <c r="AU750" i="9"/>
  <c r="AT750" i="9"/>
  <c r="AS750" i="9"/>
  <c r="AR750" i="9"/>
  <c r="AQ750" i="9"/>
  <c r="AP750" i="9"/>
  <c r="AO750" i="9"/>
  <c r="AN750" i="9"/>
  <c r="AM750" i="9"/>
  <c r="AL750" i="9"/>
  <c r="AK750" i="9"/>
  <c r="AV749" i="9"/>
  <c r="AU749" i="9"/>
  <c r="AT749" i="9"/>
  <c r="AS749" i="9"/>
  <c r="AR749" i="9"/>
  <c r="AQ749" i="9"/>
  <c r="AP749" i="9"/>
  <c r="AO749" i="9"/>
  <c r="AN749" i="9"/>
  <c r="AM749" i="9"/>
  <c r="AL749" i="9"/>
  <c r="AK749" i="9"/>
  <c r="AV748" i="9"/>
  <c r="AU748" i="9"/>
  <c r="AT748" i="9"/>
  <c r="AS748" i="9"/>
  <c r="AR748" i="9"/>
  <c r="AQ748" i="9"/>
  <c r="AP748" i="9"/>
  <c r="AO748" i="9"/>
  <c r="AN748" i="9"/>
  <c r="AM748" i="9"/>
  <c r="AL748" i="9"/>
  <c r="AK748" i="9"/>
  <c r="AV747" i="9"/>
  <c r="AU747" i="9"/>
  <c r="AT747" i="9"/>
  <c r="AS747" i="9"/>
  <c r="AR747" i="9"/>
  <c r="AQ747" i="9"/>
  <c r="AP747" i="9"/>
  <c r="AO747" i="9"/>
  <c r="AN747" i="9"/>
  <c r="AM747" i="9"/>
  <c r="AL747" i="9"/>
  <c r="AK747" i="9"/>
  <c r="AV746" i="9"/>
  <c r="AU746" i="9"/>
  <c r="AT746" i="9"/>
  <c r="AS746" i="9"/>
  <c r="AR746" i="9"/>
  <c r="AQ746" i="9"/>
  <c r="AP746" i="9"/>
  <c r="AO746" i="9"/>
  <c r="AN746" i="9"/>
  <c r="AM746" i="9"/>
  <c r="AL746" i="9"/>
  <c r="AK746" i="9"/>
  <c r="AV745" i="9"/>
  <c r="AU745" i="9"/>
  <c r="AT745" i="9"/>
  <c r="AS745" i="9"/>
  <c r="AR745" i="9"/>
  <c r="AQ745" i="9"/>
  <c r="AP745" i="9"/>
  <c r="AO745" i="9"/>
  <c r="AN745" i="9"/>
  <c r="AM745" i="9"/>
  <c r="AL745" i="9"/>
  <c r="AK745" i="9"/>
  <c r="AV744" i="9"/>
  <c r="AU744" i="9"/>
  <c r="AT744" i="9"/>
  <c r="AS744" i="9"/>
  <c r="AR744" i="9"/>
  <c r="AQ744" i="9"/>
  <c r="AP744" i="9"/>
  <c r="AO744" i="9"/>
  <c r="AN744" i="9"/>
  <c r="AM744" i="9"/>
  <c r="AL744" i="9"/>
  <c r="AK744" i="9"/>
  <c r="AV743" i="9"/>
  <c r="AU743" i="9"/>
  <c r="AT743" i="9"/>
  <c r="AS743" i="9"/>
  <c r="AR743" i="9"/>
  <c r="AQ743" i="9"/>
  <c r="AP743" i="9"/>
  <c r="AO743" i="9"/>
  <c r="AN743" i="9"/>
  <c r="AM743" i="9"/>
  <c r="AL743" i="9"/>
  <c r="AK743" i="9"/>
  <c r="AV742" i="9"/>
  <c r="AU742" i="9"/>
  <c r="AT742" i="9"/>
  <c r="AS742" i="9"/>
  <c r="AR742" i="9"/>
  <c r="AQ742" i="9"/>
  <c r="AP742" i="9"/>
  <c r="AO742" i="9"/>
  <c r="AN742" i="9"/>
  <c r="AM742" i="9"/>
  <c r="AL742" i="9"/>
  <c r="AK742" i="9"/>
  <c r="AV741" i="9"/>
  <c r="AU741" i="9"/>
  <c r="AT741" i="9"/>
  <c r="AS741" i="9"/>
  <c r="AR741" i="9"/>
  <c r="AQ741" i="9"/>
  <c r="AP741" i="9"/>
  <c r="AO741" i="9"/>
  <c r="AN741" i="9"/>
  <c r="AM741" i="9"/>
  <c r="AL741" i="9"/>
  <c r="AK741" i="9"/>
  <c r="AV740" i="9"/>
  <c r="AU740" i="9"/>
  <c r="AT740" i="9"/>
  <c r="AS740" i="9"/>
  <c r="AR740" i="9"/>
  <c r="AQ740" i="9"/>
  <c r="AP740" i="9"/>
  <c r="AO740" i="9"/>
  <c r="AN740" i="9"/>
  <c r="AM740" i="9"/>
  <c r="AL740" i="9"/>
  <c r="AK740" i="9"/>
  <c r="AV739" i="9"/>
  <c r="AU739" i="9"/>
  <c r="AT739" i="9"/>
  <c r="AS739" i="9"/>
  <c r="AR739" i="9"/>
  <c r="AQ739" i="9"/>
  <c r="AP739" i="9"/>
  <c r="AO739" i="9"/>
  <c r="AN739" i="9"/>
  <c r="AM739" i="9"/>
  <c r="AL739" i="9"/>
  <c r="AK739" i="9"/>
  <c r="AV738" i="9"/>
  <c r="AU738" i="9"/>
  <c r="AT738" i="9"/>
  <c r="AS738" i="9"/>
  <c r="AR738" i="9"/>
  <c r="AQ738" i="9"/>
  <c r="AP738" i="9"/>
  <c r="AO738" i="9"/>
  <c r="AN738" i="9"/>
  <c r="AM738" i="9"/>
  <c r="AL738" i="9"/>
  <c r="AK738" i="9"/>
  <c r="AV737" i="9"/>
  <c r="AU737" i="9"/>
  <c r="AT737" i="9"/>
  <c r="AS737" i="9"/>
  <c r="AR737" i="9"/>
  <c r="AQ737" i="9"/>
  <c r="AP737" i="9"/>
  <c r="AO737" i="9"/>
  <c r="AN737" i="9"/>
  <c r="AM737" i="9"/>
  <c r="AL737" i="9"/>
  <c r="AK737" i="9"/>
  <c r="AV736" i="9"/>
  <c r="AU736" i="9"/>
  <c r="AT736" i="9"/>
  <c r="AS736" i="9"/>
  <c r="AR736" i="9"/>
  <c r="AQ736" i="9"/>
  <c r="AP736" i="9"/>
  <c r="AO736" i="9"/>
  <c r="AN736" i="9"/>
  <c r="AM736" i="9"/>
  <c r="AL736" i="9"/>
  <c r="AK736" i="9"/>
  <c r="AV735" i="9"/>
  <c r="AU735" i="9"/>
  <c r="AT735" i="9"/>
  <c r="AS735" i="9"/>
  <c r="AR735" i="9"/>
  <c r="AQ735" i="9"/>
  <c r="AP735" i="9"/>
  <c r="AO735" i="9"/>
  <c r="AN735" i="9"/>
  <c r="AM735" i="9"/>
  <c r="AL735" i="9"/>
  <c r="AK735" i="9"/>
  <c r="AV734" i="9"/>
  <c r="AU734" i="9"/>
  <c r="AT734" i="9"/>
  <c r="AS734" i="9"/>
  <c r="AR734" i="9"/>
  <c r="AQ734" i="9"/>
  <c r="AP734" i="9"/>
  <c r="AO734" i="9"/>
  <c r="AN734" i="9"/>
  <c r="AM734" i="9"/>
  <c r="AL734" i="9"/>
  <c r="AK734" i="9"/>
  <c r="AV733" i="9"/>
  <c r="AU733" i="9"/>
  <c r="AT733" i="9"/>
  <c r="AS733" i="9"/>
  <c r="AR733" i="9"/>
  <c r="AQ733" i="9"/>
  <c r="AP733" i="9"/>
  <c r="AO733" i="9"/>
  <c r="AN733" i="9"/>
  <c r="AM733" i="9"/>
  <c r="AL733" i="9"/>
  <c r="AK733" i="9"/>
  <c r="AV732" i="9"/>
  <c r="AU732" i="9"/>
  <c r="AT732" i="9"/>
  <c r="AS732" i="9"/>
  <c r="AR732" i="9"/>
  <c r="AQ732" i="9"/>
  <c r="AP732" i="9"/>
  <c r="AO732" i="9"/>
  <c r="AN732" i="9"/>
  <c r="AM732" i="9"/>
  <c r="AL732" i="9"/>
  <c r="AK732" i="9"/>
  <c r="AV731" i="9"/>
  <c r="AU731" i="9"/>
  <c r="AT731" i="9"/>
  <c r="AS731" i="9"/>
  <c r="AR731" i="9"/>
  <c r="AQ731" i="9"/>
  <c r="AP731" i="9"/>
  <c r="AO731" i="9"/>
  <c r="AN731" i="9"/>
  <c r="AM731" i="9"/>
  <c r="AL731" i="9"/>
  <c r="AK731" i="9"/>
  <c r="AV730" i="9"/>
  <c r="AU730" i="9"/>
  <c r="AT730" i="9"/>
  <c r="AS730" i="9"/>
  <c r="AR730" i="9"/>
  <c r="AQ730" i="9"/>
  <c r="AP730" i="9"/>
  <c r="AO730" i="9"/>
  <c r="AN730" i="9"/>
  <c r="AM730" i="9"/>
  <c r="AL730" i="9"/>
  <c r="AK730" i="9"/>
  <c r="AV729" i="9"/>
  <c r="AU729" i="9"/>
  <c r="AT729" i="9"/>
  <c r="AS729" i="9"/>
  <c r="AR729" i="9"/>
  <c r="AQ729" i="9"/>
  <c r="AP729" i="9"/>
  <c r="AO729" i="9"/>
  <c r="AN729" i="9"/>
  <c r="AM729" i="9"/>
  <c r="AL729" i="9"/>
  <c r="AK729" i="9"/>
  <c r="AV728" i="9"/>
  <c r="AU728" i="9"/>
  <c r="AT728" i="9"/>
  <c r="AS728" i="9"/>
  <c r="AR728" i="9"/>
  <c r="AQ728" i="9"/>
  <c r="AP728" i="9"/>
  <c r="AO728" i="9"/>
  <c r="AN728" i="9"/>
  <c r="AM728" i="9"/>
  <c r="AL728" i="9"/>
  <c r="AK728" i="9"/>
  <c r="AV727" i="9"/>
  <c r="AU727" i="9"/>
  <c r="AT727" i="9"/>
  <c r="AS727" i="9"/>
  <c r="AR727" i="9"/>
  <c r="AQ727" i="9"/>
  <c r="AP727" i="9"/>
  <c r="AO727" i="9"/>
  <c r="AN727" i="9"/>
  <c r="AM727" i="9"/>
  <c r="AL727" i="9"/>
  <c r="AK727" i="9"/>
  <c r="AV726" i="9"/>
  <c r="AU726" i="9"/>
  <c r="AT726" i="9"/>
  <c r="AS726" i="9"/>
  <c r="AR726" i="9"/>
  <c r="AQ726" i="9"/>
  <c r="AP726" i="9"/>
  <c r="AO726" i="9"/>
  <c r="AN726" i="9"/>
  <c r="AM726" i="9"/>
  <c r="AL726" i="9"/>
  <c r="AK726" i="9"/>
  <c r="AV725" i="9"/>
  <c r="AU725" i="9"/>
  <c r="AT725" i="9"/>
  <c r="AS725" i="9"/>
  <c r="AR725" i="9"/>
  <c r="AQ725" i="9"/>
  <c r="AP725" i="9"/>
  <c r="AO725" i="9"/>
  <c r="AN725" i="9"/>
  <c r="AM725" i="9"/>
  <c r="AL725" i="9"/>
  <c r="AK725" i="9"/>
  <c r="AV724" i="9"/>
  <c r="AU724" i="9"/>
  <c r="AT724" i="9"/>
  <c r="AS724" i="9"/>
  <c r="AR724" i="9"/>
  <c r="AQ724" i="9"/>
  <c r="AP724" i="9"/>
  <c r="AO724" i="9"/>
  <c r="AN724" i="9"/>
  <c r="AM724" i="9"/>
  <c r="AL724" i="9"/>
  <c r="AK724" i="9"/>
  <c r="AV723" i="9"/>
  <c r="AV1299" i="9" s="1"/>
  <c r="AU723" i="9"/>
  <c r="AT723" i="9"/>
  <c r="AS723" i="9"/>
  <c r="AR723" i="9"/>
  <c r="AQ723" i="9"/>
  <c r="AQ1299" i="9" s="1"/>
  <c r="AP723" i="9"/>
  <c r="AP1299" i="9" s="1"/>
  <c r="AO723" i="9"/>
  <c r="AN723" i="9"/>
  <c r="AN1299" i="9" s="1"/>
  <c r="AM723" i="9"/>
  <c r="AM1299" i="9" s="1"/>
  <c r="AL723" i="9"/>
  <c r="AK723" i="9"/>
  <c r="AK1299" i="9" s="1"/>
  <c r="AP717" i="9"/>
  <c r="AO717" i="9"/>
  <c r="AN717" i="9"/>
  <c r="AM717" i="9"/>
  <c r="AL717" i="9"/>
  <c r="AK717" i="9"/>
  <c r="AH717" i="9"/>
  <c r="AG717" i="9"/>
  <c r="AP716" i="9"/>
  <c r="AO716" i="9"/>
  <c r="AN716" i="9"/>
  <c r="AM716" i="9"/>
  <c r="AL716" i="9"/>
  <c r="AK716" i="9"/>
  <c r="AH716" i="9"/>
  <c r="AG716" i="9"/>
  <c r="AP715" i="9"/>
  <c r="AO715" i="9"/>
  <c r="AN715" i="9"/>
  <c r="AM715" i="9"/>
  <c r="AL715" i="9"/>
  <c r="AK715" i="9"/>
  <c r="AH715" i="9"/>
  <c r="AG715" i="9"/>
  <c r="AP714" i="9"/>
  <c r="AO714" i="9"/>
  <c r="AN714" i="9"/>
  <c r="AM714" i="9"/>
  <c r="AL714" i="9"/>
  <c r="AK714" i="9"/>
  <c r="AH714" i="9"/>
  <c r="AG714" i="9"/>
  <c r="AP713" i="9"/>
  <c r="AO713" i="9"/>
  <c r="AN713" i="9"/>
  <c r="AM713" i="9"/>
  <c r="AL713" i="9"/>
  <c r="AK713" i="9"/>
  <c r="AH713" i="9"/>
  <c r="AP712" i="9"/>
  <c r="AO712" i="9"/>
  <c r="AN712" i="9"/>
  <c r="AM712" i="9"/>
  <c r="AL712" i="9"/>
  <c r="AK712" i="9"/>
  <c r="AH712" i="9"/>
  <c r="AP711" i="9"/>
  <c r="AO711" i="9"/>
  <c r="AN711" i="9"/>
  <c r="AM711" i="9"/>
  <c r="AL711" i="9"/>
  <c r="AK711" i="9"/>
  <c r="AH711" i="9"/>
  <c r="AP710" i="9"/>
  <c r="AO710" i="9"/>
  <c r="AN710" i="9"/>
  <c r="AM710" i="9"/>
  <c r="AL710" i="9"/>
  <c r="AK710" i="9"/>
  <c r="AH710" i="9"/>
  <c r="AP709" i="9"/>
  <c r="AO709" i="9"/>
  <c r="AN709" i="9"/>
  <c r="AM709" i="9"/>
  <c r="AL709" i="9"/>
  <c r="AK709" i="9"/>
  <c r="AH709" i="9"/>
  <c r="AP708" i="9"/>
  <c r="AO708" i="9"/>
  <c r="AN708" i="9"/>
  <c r="AM708" i="9"/>
  <c r="AL708" i="9"/>
  <c r="AK708" i="9"/>
  <c r="AH708" i="9"/>
  <c r="AP707" i="9"/>
  <c r="AO707" i="9"/>
  <c r="AN707" i="9"/>
  <c r="AM707" i="9"/>
  <c r="AL707" i="9"/>
  <c r="AK707" i="9"/>
  <c r="AH707" i="9"/>
  <c r="AP706" i="9"/>
  <c r="AO706" i="9"/>
  <c r="AN706" i="9"/>
  <c r="AM706" i="9"/>
  <c r="AL706" i="9"/>
  <c r="AK706" i="9"/>
  <c r="AH706" i="9"/>
  <c r="AP705" i="9"/>
  <c r="AO705" i="9"/>
  <c r="AN705" i="9"/>
  <c r="AM705" i="9"/>
  <c r="AL705" i="9"/>
  <c r="AK705" i="9"/>
  <c r="AH705" i="9"/>
  <c r="AP704" i="9"/>
  <c r="AO704" i="9"/>
  <c r="AN704" i="9"/>
  <c r="AM704" i="9"/>
  <c r="AL704" i="9"/>
  <c r="AK704" i="9"/>
  <c r="AH704" i="9"/>
  <c r="AP703" i="9"/>
  <c r="AO703" i="9"/>
  <c r="AN703" i="9"/>
  <c r="AM703" i="9"/>
  <c r="AL703" i="9"/>
  <c r="AK703" i="9"/>
  <c r="AH703" i="9"/>
  <c r="AP702" i="9"/>
  <c r="AO702" i="9"/>
  <c r="AN702" i="9"/>
  <c r="AM702" i="9"/>
  <c r="AL702" i="9"/>
  <c r="AK702" i="9"/>
  <c r="AH702" i="9"/>
  <c r="AP701" i="9"/>
  <c r="AO701" i="9"/>
  <c r="AN701" i="9"/>
  <c r="AM701" i="9"/>
  <c r="AL701" i="9"/>
  <c r="AK701" i="9"/>
  <c r="AH701" i="9"/>
  <c r="AP700" i="9"/>
  <c r="AO700" i="9"/>
  <c r="AN700" i="9"/>
  <c r="AM700" i="9"/>
  <c r="AL700" i="9"/>
  <c r="AK700" i="9"/>
  <c r="AH700" i="9"/>
  <c r="AP699" i="9"/>
  <c r="AO699" i="9"/>
  <c r="AN699" i="9"/>
  <c r="AM699" i="9"/>
  <c r="AL699" i="9"/>
  <c r="AK699" i="9"/>
  <c r="AH699" i="9"/>
  <c r="AP698" i="9"/>
  <c r="AO698" i="9"/>
  <c r="AN698" i="9"/>
  <c r="AM698" i="9"/>
  <c r="AL698" i="9"/>
  <c r="AK698" i="9"/>
  <c r="AH698" i="9"/>
  <c r="AP697" i="9"/>
  <c r="AO697" i="9"/>
  <c r="AN697" i="9"/>
  <c r="AM697" i="9"/>
  <c r="AL697" i="9"/>
  <c r="AK697" i="9"/>
  <c r="AH697" i="9"/>
  <c r="AP696" i="9"/>
  <c r="AO696" i="9"/>
  <c r="AN696" i="9"/>
  <c r="AM696" i="9"/>
  <c r="AL696" i="9"/>
  <c r="AK696" i="9"/>
  <c r="AH696" i="9"/>
  <c r="AP695" i="9"/>
  <c r="AO695" i="9"/>
  <c r="AN695" i="9"/>
  <c r="AM695" i="9"/>
  <c r="AL695" i="9"/>
  <c r="AK695" i="9"/>
  <c r="AH695" i="9"/>
  <c r="AP694" i="9"/>
  <c r="AO694" i="9"/>
  <c r="AN694" i="9"/>
  <c r="AM694" i="9"/>
  <c r="AL694" i="9"/>
  <c r="AK694" i="9"/>
  <c r="AH694" i="9"/>
  <c r="AP693" i="9"/>
  <c r="AO693" i="9"/>
  <c r="AN693" i="9"/>
  <c r="AM693" i="9"/>
  <c r="AL693" i="9"/>
  <c r="AK693" i="9"/>
  <c r="AH693" i="9"/>
  <c r="AP692" i="9"/>
  <c r="AO692" i="9"/>
  <c r="AN692" i="9"/>
  <c r="AM692" i="9"/>
  <c r="AL692" i="9"/>
  <c r="AK692" i="9"/>
  <c r="AH692" i="9"/>
  <c r="AP691" i="9"/>
  <c r="AO691" i="9"/>
  <c r="AN691" i="9"/>
  <c r="AM691" i="9"/>
  <c r="AL691" i="9"/>
  <c r="AK691" i="9"/>
  <c r="AH691" i="9"/>
  <c r="AP690" i="9"/>
  <c r="AO690" i="9"/>
  <c r="AN690" i="9"/>
  <c r="AM690" i="9"/>
  <c r="AL690" i="9"/>
  <c r="AK690" i="9"/>
  <c r="AH690" i="9"/>
  <c r="AP689" i="9"/>
  <c r="AO689" i="9"/>
  <c r="AN689" i="9"/>
  <c r="AM689" i="9"/>
  <c r="AL689" i="9"/>
  <c r="AK689" i="9"/>
  <c r="AH689" i="9"/>
  <c r="AP688" i="9"/>
  <c r="AO688" i="9"/>
  <c r="AN688" i="9"/>
  <c r="AM688" i="9"/>
  <c r="AL688" i="9"/>
  <c r="AK688" i="9"/>
  <c r="AH688" i="9"/>
  <c r="AP687" i="9"/>
  <c r="AO687" i="9"/>
  <c r="AN687" i="9"/>
  <c r="AM687" i="9"/>
  <c r="AL687" i="9"/>
  <c r="AK687" i="9"/>
  <c r="AH687" i="9"/>
  <c r="AP686" i="9"/>
  <c r="AO686" i="9"/>
  <c r="AN686" i="9"/>
  <c r="AM686" i="9"/>
  <c r="AL686" i="9"/>
  <c r="AK686" i="9"/>
  <c r="AH686" i="9"/>
  <c r="AP685" i="9"/>
  <c r="AO685" i="9"/>
  <c r="AN685" i="9"/>
  <c r="AM685" i="9"/>
  <c r="AL685" i="9"/>
  <c r="AK685" i="9"/>
  <c r="AH685" i="9"/>
  <c r="AP684" i="9"/>
  <c r="AO684" i="9"/>
  <c r="AN684" i="9"/>
  <c r="AM684" i="9"/>
  <c r="AL684" i="9"/>
  <c r="AK684" i="9"/>
  <c r="AH684" i="9"/>
  <c r="AP683" i="9"/>
  <c r="AO683" i="9"/>
  <c r="AN683" i="9"/>
  <c r="AM683" i="9"/>
  <c r="AL683" i="9"/>
  <c r="AK683" i="9"/>
  <c r="AH683" i="9"/>
  <c r="AP682" i="9"/>
  <c r="AO682" i="9"/>
  <c r="AN682" i="9"/>
  <c r="AM682" i="9"/>
  <c r="AL682" i="9"/>
  <c r="AK682" i="9"/>
  <c r="AH682" i="9"/>
  <c r="AP681" i="9"/>
  <c r="AO681" i="9"/>
  <c r="AN681" i="9"/>
  <c r="AM681" i="9"/>
  <c r="AL681" i="9"/>
  <c r="AK681" i="9"/>
  <c r="AH681" i="9"/>
  <c r="AP680" i="9"/>
  <c r="AO680" i="9"/>
  <c r="AN680" i="9"/>
  <c r="AM680" i="9"/>
  <c r="AL680" i="9"/>
  <c r="AK680" i="9"/>
  <c r="AH680" i="9"/>
  <c r="AP679" i="9"/>
  <c r="AO679" i="9"/>
  <c r="AN679" i="9"/>
  <c r="AM679" i="9"/>
  <c r="AL679" i="9"/>
  <c r="AK679" i="9"/>
  <c r="AH679" i="9"/>
  <c r="AP678" i="9"/>
  <c r="AO678" i="9"/>
  <c r="AN678" i="9"/>
  <c r="AM678" i="9"/>
  <c r="AL678" i="9"/>
  <c r="AK678" i="9"/>
  <c r="AH678" i="9"/>
  <c r="AP677" i="9"/>
  <c r="AO677" i="9"/>
  <c r="AN677" i="9"/>
  <c r="AM677" i="9"/>
  <c r="AL677" i="9"/>
  <c r="AK677" i="9"/>
  <c r="AH677" i="9"/>
  <c r="AP676" i="9"/>
  <c r="AO676" i="9"/>
  <c r="AN676" i="9"/>
  <c r="AM676" i="9"/>
  <c r="AL676" i="9"/>
  <c r="AK676" i="9"/>
  <c r="AH676" i="9"/>
  <c r="AP675" i="9"/>
  <c r="AO675" i="9"/>
  <c r="AN675" i="9"/>
  <c r="AM675" i="9"/>
  <c r="AL675" i="9"/>
  <c r="AK675" i="9"/>
  <c r="AH675" i="9"/>
  <c r="AP674" i="9"/>
  <c r="AO674" i="9"/>
  <c r="AN674" i="9"/>
  <c r="AM674" i="9"/>
  <c r="AL674" i="9"/>
  <c r="AK674" i="9"/>
  <c r="AH674" i="9"/>
  <c r="AP673" i="9"/>
  <c r="AO673" i="9"/>
  <c r="AN673" i="9"/>
  <c r="AM673" i="9"/>
  <c r="AL673" i="9"/>
  <c r="AK673" i="9"/>
  <c r="AH673" i="9"/>
  <c r="AP672" i="9"/>
  <c r="AO672" i="9"/>
  <c r="AN672" i="9"/>
  <c r="AM672" i="9"/>
  <c r="AL672" i="9"/>
  <c r="AK672" i="9"/>
  <c r="AH672" i="9"/>
  <c r="AP671" i="9"/>
  <c r="AO671" i="9"/>
  <c r="AN671" i="9"/>
  <c r="AM671" i="9"/>
  <c r="AL671" i="9"/>
  <c r="AK671" i="9"/>
  <c r="AH671" i="9"/>
  <c r="AP670" i="9"/>
  <c r="AO670" i="9"/>
  <c r="AN670" i="9"/>
  <c r="AM670" i="9"/>
  <c r="AL670" i="9"/>
  <c r="AK670" i="9"/>
  <c r="AH670" i="9"/>
  <c r="AP669" i="9"/>
  <c r="AO669" i="9"/>
  <c r="AN669" i="9"/>
  <c r="AM669" i="9"/>
  <c r="AL669" i="9"/>
  <c r="AK669" i="9"/>
  <c r="AH669" i="9"/>
  <c r="AP668" i="9"/>
  <c r="AO668" i="9"/>
  <c r="AN668" i="9"/>
  <c r="AM668" i="9"/>
  <c r="AL668" i="9"/>
  <c r="AK668" i="9"/>
  <c r="AH668" i="9"/>
  <c r="AP667" i="9"/>
  <c r="AO667" i="9"/>
  <c r="AN667" i="9"/>
  <c r="AM667" i="9"/>
  <c r="AL667" i="9"/>
  <c r="AK667" i="9"/>
  <c r="AH667" i="9"/>
  <c r="AP666" i="9"/>
  <c r="AO666" i="9"/>
  <c r="AN666" i="9"/>
  <c r="AM666" i="9"/>
  <c r="AL666" i="9"/>
  <c r="AK666" i="9"/>
  <c r="AH666" i="9"/>
  <c r="AP665" i="9"/>
  <c r="AO665" i="9"/>
  <c r="AN665" i="9"/>
  <c r="AM665" i="9"/>
  <c r="AL665" i="9"/>
  <c r="AK665" i="9"/>
  <c r="AH665" i="9"/>
  <c r="AP664" i="9"/>
  <c r="AO664" i="9"/>
  <c r="AN664" i="9"/>
  <c r="AM664" i="9"/>
  <c r="AL664" i="9"/>
  <c r="AK664" i="9"/>
  <c r="AH664" i="9"/>
  <c r="AP663" i="9"/>
  <c r="AO663" i="9"/>
  <c r="AN663" i="9"/>
  <c r="AM663" i="9"/>
  <c r="AL663" i="9"/>
  <c r="AK663" i="9"/>
  <c r="AH663" i="9"/>
  <c r="AP662" i="9"/>
  <c r="AO662" i="9"/>
  <c r="AN662" i="9"/>
  <c r="AM662" i="9"/>
  <c r="AL662" i="9"/>
  <c r="AK662" i="9"/>
  <c r="AH662" i="9"/>
  <c r="AP661" i="9"/>
  <c r="AO661" i="9"/>
  <c r="AN661" i="9"/>
  <c r="AM661" i="9"/>
  <c r="AL661" i="9"/>
  <c r="AK661" i="9"/>
  <c r="AH661" i="9"/>
  <c r="AP660" i="9"/>
  <c r="AO660" i="9"/>
  <c r="AN660" i="9"/>
  <c r="AM660" i="9"/>
  <c r="AL660" i="9"/>
  <c r="AK660" i="9"/>
  <c r="AH660" i="9"/>
  <c r="AP659" i="9"/>
  <c r="AO659" i="9"/>
  <c r="AN659" i="9"/>
  <c r="AM659" i="9"/>
  <c r="AL659" i="9"/>
  <c r="AK659" i="9"/>
  <c r="AH659" i="9"/>
  <c r="AP658" i="9"/>
  <c r="AO658" i="9"/>
  <c r="AN658" i="9"/>
  <c r="AM658" i="9"/>
  <c r="AL658" i="9"/>
  <c r="AK658" i="9"/>
  <c r="AH658" i="9"/>
  <c r="AP657" i="9"/>
  <c r="AO657" i="9"/>
  <c r="AN657" i="9"/>
  <c r="AM657" i="9"/>
  <c r="AL657" i="9"/>
  <c r="AK657" i="9"/>
  <c r="AH657" i="9"/>
  <c r="AP656" i="9"/>
  <c r="AO656" i="9"/>
  <c r="AN656" i="9"/>
  <c r="AM656" i="9"/>
  <c r="AL656" i="9"/>
  <c r="AK656" i="9"/>
  <c r="AH656" i="9"/>
  <c r="AP655" i="9"/>
  <c r="AO655" i="9"/>
  <c r="AN655" i="9"/>
  <c r="AM655" i="9"/>
  <c r="AL655" i="9"/>
  <c r="AK655" i="9"/>
  <c r="AH655" i="9"/>
  <c r="AP654" i="9"/>
  <c r="AO654" i="9"/>
  <c r="AN654" i="9"/>
  <c r="AM654" i="9"/>
  <c r="AL654" i="9"/>
  <c r="AK654" i="9"/>
  <c r="AH654" i="9"/>
  <c r="AP653" i="9"/>
  <c r="AO653" i="9"/>
  <c r="AN653" i="9"/>
  <c r="AM653" i="9"/>
  <c r="AL653" i="9"/>
  <c r="AK653" i="9"/>
  <c r="AH653" i="9"/>
  <c r="AP652" i="9"/>
  <c r="AO652" i="9"/>
  <c r="AN652" i="9"/>
  <c r="AM652" i="9"/>
  <c r="AL652" i="9"/>
  <c r="AK652" i="9"/>
  <c r="AH652" i="9"/>
  <c r="AP651" i="9"/>
  <c r="AO651" i="9"/>
  <c r="AN651" i="9"/>
  <c r="AM651" i="9"/>
  <c r="AL651" i="9"/>
  <c r="AK651" i="9"/>
  <c r="AH651" i="9"/>
  <c r="AP650" i="9"/>
  <c r="AO650" i="9"/>
  <c r="AN650" i="9"/>
  <c r="AM650" i="9"/>
  <c r="AL650" i="9"/>
  <c r="AK650" i="9"/>
  <c r="AH650" i="9"/>
  <c r="AP649" i="9"/>
  <c r="AO649" i="9"/>
  <c r="AN649" i="9"/>
  <c r="AM649" i="9"/>
  <c r="AL649" i="9"/>
  <c r="AK649" i="9"/>
  <c r="AH649" i="9"/>
  <c r="AP648" i="9"/>
  <c r="AO648" i="9"/>
  <c r="AN648" i="9"/>
  <c r="AM648" i="9"/>
  <c r="AL648" i="9"/>
  <c r="AK648" i="9"/>
  <c r="AH648" i="9"/>
  <c r="AP647" i="9"/>
  <c r="AO647" i="9"/>
  <c r="AN647" i="9"/>
  <c r="AM647" i="9"/>
  <c r="AL647" i="9"/>
  <c r="AK647" i="9"/>
  <c r="AH647" i="9"/>
  <c r="AP646" i="9"/>
  <c r="AO646" i="9"/>
  <c r="AN646" i="9"/>
  <c r="AM646" i="9"/>
  <c r="AL646" i="9"/>
  <c r="AK646" i="9"/>
  <c r="AH646" i="9"/>
  <c r="AP645" i="9"/>
  <c r="AO645" i="9"/>
  <c r="AN645" i="9"/>
  <c r="AM645" i="9"/>
  <c r="AL645" i="9"/>
  <c r="AK645" i="9"/>
  <c r="AH645" i="9"/>
  <c r="AP644" i="9"/>
  <c r="AO644" i="9"/>
  <c r="AN644" i="9"/>
  <c r="AM644" i="9"/>
  <c r="AL644" i="9"/>
  <c r="AK644" i="9"/>
  <c r="AH644" i="9"/>
  <c r="AP643" i="9"/>
  <c r="AO643" i="9"/>
  <c r="AN643" i="9"/>
  <c r="AM643" i="9"/>
  <c r="AL643" i="9"/>
  <c r="AK643" i="9"/>
  <c r="AH643" i="9"/>
  <c r="AP642" i="9"/>
  <c r="AO642" i="9"/>
  <c r="AN642" i="9"/>
  <c r="AM642" i="9"/>
  <c r="AL642" i="9"/>
  <c r="AK642" i="9"/>
  <c r="AH642" i="9"/>
  <c r="AP641" i="9"/>
  <c r="AO641" i="9"/>
  <c r="AN641" i="9"/>
  <c r="AM641" i="9"/>
  <c r="AL641" i="9"/>
  <c r="AK641" i="9"/>
  <c r="AH641" i="9"/>
  <c r="AP640" i="9"/>
  <c r="AO640" i="9"/>
  <c r="AN640" i="9"/>
  <c r="AM640" i="9"/>
  <c r="AL640" i="9"/>
  <c r="AK640" i="9"/>
  <c r="AH640" i="9"/>
  <c r="AP639" i="9"/>
  <c r="AO639" i="9"/>
  <c r="AN639" i="9"/>
  <c r="AM639" i="9"/>
  <c r="AL639" i="9"/>
  <c r="AK639" i="9"/>
  <c r="AH639" i="9"/>
  <c r="AP638" i="9"/>
  <c r="AO638" i="9"/>
  <c r="AN638" i="9"/>
  <c r="AM638" i="9"/>
  <c r="AL638" i="9"/>
  <c r="AK638" i="9"/>
  <c r="AH638" i="9"/>
  <c r="AP637" i="9"/>
  <c r="AO637" i="9"/>
  <c r="AN637" i="9"/>
  <c r="AM637" i="9"/>
  <c r="AL637" i="9"/>
  <c r="AK637" i="9"/>
  <c r="AH637" i="9"/>
  <c r="AP636" i="9"/>
  <c r="AO636" i="9"/>
  <c r="AN636" i="9"/>
  <c r="AM636" i="9"/>
  <c r="AL636" i="9"/>
  <c r="AK636" i="9"/>
  <c r="AH636" i="9"/>
  <c r="AP635" i="9"/>
  <c r="AO635" i="9"/>
  <c r="AN635" i="9"/>
  <c r="AM635" i="9"/>
  <c r="AL635" i="9"/>
  <c r="AK635" i="9"/>
  <c r="AH635" i="9"/>
  <c r="AP634" i="9"/>
  <c r="AO634" i="9"/>
  <c r="AN634" i="9"/>
  <c r="AM634" i="9"/>
  <c r="AL634" i="9"/>
  <c r="AK634" i="9"/>
  <c r="AH634" i="9"/>
  <c r="AP633" i="9"/>
  <c r="AO633" i="9"/>
  <c r="AN633" i="9"/>
  <c r="AM633" i="9"/>
  <c r="AL633" i="9"/>
  <c r="AK633" i="9"/>
  <c r="AH633" i="9"/>
  <c r="AP632" i="9"/>
  <c r="AO632" i="9"/>
  <c r="AN632" i="9"/>
  <c r="AM632" i="9"/>
  <c r="AL632" i="9"/>
  <c r="AK632" i="9"/>
  <c r="AH632" i="9"/>
  <c r="AP631" i="9"/>
  <c r="AO631" i="9"/>
  <c r="AN631" i="9"/>
  <c r="AM631" i="9"/>
  <c r="AL631" i="9"/>
  <c r="AK631" i="9"/>
  <c r="AH631" i="9"/>
  <c r="AP630" i="9"/>
  <c r="AO630" i="9"/>
  <c r="AN630" i="9"/>
  <c r="AM630" i="9"/>
  <c r="AL630" i="9"/>
  <c r="AK630" i="9"/>
  <c r="AH630" i="9"/>
  <c r="AP629" i="9"/>
  <c r="AO629" i="9"/>
  <c r="AN629" i="9"/>
  <c r="AM629" i="9"/>
  <c r="AL629" i="9"/>
  <c r="AK629" i="9"/>
  <c r="AH629" i="9"/>
  <c r="AP628" i="9"/>
  <c r="AO628" i="9"/>
  <c r="AN628" i="9"/>
  <c r="AM628" i="9"/>
  <c r="AL628" i="9"/>
  <c r="AK628" i="9"/>
  <c r="AH628" i="9"/>
  <c r="AP627" i="9"/>
  <c r="AO627" i="9"/>
  <c r="AN627" i="9"/>
  <c r="AM627" i="9"/>
  <c r="AL627" i="9"/>
  <c r="AK627" i="9"/>
  <c r="AH627" i="9"/>
  <c r="AP626" i="9"/>
  <c r="AO626" i="9"/>
  <c r="AN626" i="9"/>
  <c r="AM626" i="9"/>
  <c r="AL626" i="9"/>
  <c r="AK626" i="9"/>
  <c r="AH626" i="9"/>
  <c r="AP625" i="9"/>
  <c r="AO625" i="9"/>
  <c r="AN625" i="9"/>
  <c r="AM625" i="9"/>
  <c r="AL625" i="9"/>
  <c r="AK625" i="9"/>
  <c r="AH625" i="9"/>
  <c r="AP624" i="9"/>
  <c r="AO624" i="9"/>
  <c r="AN624" i="9"/>
  <c r="AM624" i="9"/>
  <c r="AL624" i="9"/>
  <c r="AK624" i="9"/>
  <c r="AH624" i="9"/>
  <c r="AP623" i="9"/>
  <c r="AO623" i="9"/>
  <c r="AN623" i="9"/>
  <c r="AM623" i="9"/>
  <c r="AL623" i="9"/>
  <c r="AK623" i="9"/>
  <c r="AH623" i="9"/>
  <c r="AP622" i="9"/>
  <c r="AO622" i="9"/>
  <c r="AN622" i="9"/>
  <c r="AM622" i="9"/>
  <c r="AL622" i="9"/>
  <c r="AK622" i="9"/>
  <c r="AH622" i="9"/>
  <c r="AP621" i="9"/>
  <c r="AO621" i="9"/>
  <c r="AN621" i="9"/>
  <c r="AM621" i="9"/>
  <c r="AL621" i="9"/>
  <c r="AK621" i="9"/>
  <c r="AH621" i="9"/>
  <c r="AP620" i="9"/>
  <c r="AO620" i="9"/>
  <c r="AN620" i="9"/>
  <c r="AM620" i="9"/>
  <c r="AL620" i="9"/>
  <c r="AK620" i="9"/>
  <c r="AH620" i="9"/>
  <c r="AP619" i="9"/>
  <c r="AO619" i="9"/>
  <c r="AN619" i="9"/>
  <c r="AM619" i="9"/>
  <c r="AL619" i="9"/>
  <c r="AK619" i="9"/>
  <c r="AH619" i="9"/>
  <c r="AP618" i="9"/>
  <c r="AO618" i="9"/>
  <c r="AN618" i="9"/>
  <c r="AM618" i="9"/>
  <c r="AL618" i="9"/>
  <c r="AK618" i="9"/>
  <c r="AH618" i="9"/>
  <c r="AP617" i="9"/>
  <c r="AO617" i="9"/>
  <c r="AN617" i="9"/>
  <c r="AM617" i="9"/>
  <c r="AL617" i="9"/>
  <c r="AK617" i="9"/>
  <c r="AH617" i="9"/>
  <c r="AP616" i="9"/>
  <c r="AO616" i="9"/>
  <c r="AN616" i="9"/>
  <c r="AM616" i="9"/>
  <c r="AL616" i="9"/>
  <c r="AK616" i="9"/>
  <c r="AH616" i="9"/>
  <c r="AP615" i="9"/>
  <c r="AO615" i="9"/>
  <c r="AN615" i="9"/>
  <c r="AM615" i="9"/>
  <c r="AL615" i="9"/>
  <c r="AK615" i="9"/>
  <c r="AH615" i="9"/>
  <c r="AP614" i="9"/>
  <c r="AO614" i="9"/>
  <c r="AN614" i="9"/>
  <c r="AM614" i="9"/>
  <c r="AL614" i="9"/>
  <c r="AK614" i="9"/>
  <c r="AH614" i="9"/>
  <c r="AP613" i="9"/>
  <c r="AO613" i="9"/>
  <c r="AN613" i="9"/>
  <c r="AM613" i="9"/>
  <c r="AL613" i="9"/>
  <c r="AK613" i="9"/>
  <c r="AH613" i="9"/>
  <c r="AP612" i="9"/>
  <c r="AO612" i="9"/>
  <c r="AN612" i="9"/>
  <c r="AM612" i="9"/>
  <c r="AL612" i="9"/>
  <c r="AK612" i="9"/>
  <c r="AH612" i="9"/>
  <c r="AP611" i="9"/>
  <c r="AO611" i="9"/>
  <c r="AN611" i="9"/>
  <c r="AM611" i="9"/>
  <c r="AL611" i="9"/>
  <c r="AK611" i="9"/>
  <c r="AH611" i="9"/>
  <c r="AP610" i="9"/>
  <c r="AO610" i="9"/>
  <c r="AN610" i="9"/>
  <c r="AM610" i="9"/>
  <c r="AL610" i="9"/>
  <c r="AK610" i="9"/>
  <c r="AH610" i="9"/>
  <c r="AP609" i="9"/>
  <c r="AO609" i="9"/>
  <c r="AN609" i="9"/>
  <c r="AM609" i="9"/>
  <c r="AL609" i="9"/>
  <c r="AK609" i="9"/>
  <c r="AH609" i="9"/>
  <c r="AP608" i="9"/>
  <c r="AO608" i="9"/>
  <c r="AN608" i="9"/>
  <c r="AM608" i="9"/>
  <c r="AL608" i="9"/>
  <c r="AK608" i="9"/>
  <c r="AH608" i="9"/>
  <c r="AP607" i="9"/>
  <c r="AO607" i="9"/>
  <c r="AN607" i="9"/>
  <c r="AM607" i="9"/>
  <c r="AL607" i="9"/>
  <c r="AK607" i="9"/>
  <c r="AH607" i="9"/>
  <c r="AP606" i="9"/>
  <c r="AO606" i="9"/>
  <c r="AN606" i="9"/>
  <c r="AM606" i="9"/>
  <c r="AL606" i="9"/>
  <c r="AK606" i="9"/>
  <c r="AH606" i="9"/>
  <c r="AP605" i="9"/>
  <c r="AO605" i="9"/>
  <c r="AN605" i="9"/>
  <c r="AM605" i="9"/>
  <c r="AL605" i="9"/>
  <c r="AK605" i="9"/>
  <c r="AH605" i="9"/>
  <c r="AP604" i="9"/>
  <c r="AO604" i="9"/>
  <c r="AN604" i="9"/>
  <c r="AM604" i="9"/>
  <c r="AL604" i="9"/>
  <c r="AK604" i="9"/>
  <c r="AH604" i="9"/>
  <c r="AP603" i="9"/>
  <c r="AO603" i="9"/>
  <c r="AN603" i="9"/>
  <c r="AM603" i="9"/>
  <c r="AL603" i="9"/>
  <c r="AK603" i="9"/>
  <c r="AH603" i="9"/>
  <c r="AP602" i="9"/>
  <c r="AO602" i="9"/>
  <c r="AN602" i="9"/>
  <c r="AM602" i="9"/>
  <c r="AL602" i="9"/>
  <c r="AK602" i="9"/>
  <c r="AH602" i="9"/>
  <c r="AP601" i="9"/>
  <c r="AO601" i="9"/>
  <c r="AN601" i="9"/>
  <c r="AM601" i="9"/>
  <c r="AL601" i="9"/>
  <c r="AK601" i="9"/>
  <c r="AH601" i="9"/>
  <c r="AP600" i="9"/>
  <c r="AO600" i="9"/>
  <c r="AN600" i="9"/>
  <c r="AM600" i="9"/>
  <c r="AL600" i="9"/>
  <c r="AK600" i="9"/>
  <c r="AH600" i="9"/>
  <c r="AP599" i="9"/>
  <c r="AO599" i="9"/>
  <c r="AN599" i="9"/>
  <c r="AM599" i="9"/>
  <c r="AL599" i="9"/>
  <c r="AK599" i="9"/>
  <c r="AH599" i="9"/>
  <c r="AP598" i="9"/>
  <c r="AO598" i="9"/>
  <c r="AN598" i="9"/>
  <c r="AM598" i="9"/>
  <c r="AL598" i="9"/>
  <c r="AK598" i="9"/>
  <c r="AH598" i="9"/>
  <c r="AP597" i="9"/>
  <c r="AO597" i="9"/>
  <c r="AN597" i="9"/>
  <c r="AM597" i="9"/>
  <c r="AL597" i="9"/>
  <c r="AK597" i="9"/>
  <c r="AH597" i="9"/>
  <c r="AP596" i="9"/>
  <c r="AO596" i="9"/>
  <c r="AN596" i="9"/>
  <c r="AM596" i="9"/>
  <c r="AL596" i="9"/>
  <c r="AK596" i="9"/>
  <c r="AH596" i="9"/>
  <c r="AP595" i="9"/>
  <c r="AO595" i="9"/>
  <c r="AN595" i="9"/>
  <c r="AM595" i="9"/>
  <c r="AL595" i="9"/>
  <c r="AK595" i="9"/>
  <c r="AH595" i="9"/>
  <c r="AP594" i="9"/>
  <c r="AO594" i="9"/>
  <c r="AN594" i="9"/>
  <c r="AM594" i="9"/>
  <c r="AL594" i="9"/>
  <c r="AK594" i="9"/>
  <c r="AH594" i="9"/>
  <c r="AP593" i="9"/>
  <c r="AO593" i="9"/>
  <c r="AN593" i="9"/>
  <c r="AM593" i="9"/>
  <c r="AL593" i="9"/>
  <c r="AK593" i="9"/>
  <c r="AH593" i="9"/>
  <c r="AP592" i="9"/>
  <c r="AO592" i="9"/>
  <c r="AN592" i="9"/>
  <c r="AM592" i="9"/>
  <c r="AL592" i="9"/>
  <c r="AK592" i="9"/>
  <c r="AH592" i="9"/>
  <c r="AP591" i="9"/>
  <c r="AO591" i="9"/>
  <c r="AN591" i="9"/>
  <c r="AM591" i="9"/>
  <c r="AL591" i="9"/>
  <c r="AK591" i="9"/>
  <c r="AH591" i="9"/>
  <c r="AP590" i="9"/>
  <c r="AO590" i="9"/>
  <c r="AN590" i="9"/>
  <c r="AM590" i="9"/>
  <c r="AL590" i="9"/>
  <c r="AK590" i="9"/>
  <c r="AH590" i="9"/>
  <c r="AP589" i="9"/>
  <c r="AO589" i="9"/>
  <c r="AN589" i="9"/>
  <c r="AM589" i="9"/>
  <c r="AL589" i="9"/>
  <c r="AK589" i="9"/>
  <c r="AH589" i="9"/>
  <c r="AP588" i="9"/>
  <c r="AO588" i="9"/>
  <c r="AN588" i="9"/>
  <c r="AM588" i="9"/>
  <c r="AL588" i="9"/>
  <c r="AK588" i="9"/>
  <c r="AH588" i="9"/>
  <c r="AP587" i="9"/>
  <c r="AO587" i="9"/>
  <c r="AN587" i="9"/>
  <c r="AM587" i="9"/>
  <c r="AL587" i="9"/>
  <c r="AK587" i="9"/>
  <c r="AH587" i="9"/>
  <c r="AP586" i="9"/>
  <c r="AO586" i="9"/>
  <c r="AN586" i="9"/>
  <c r="AM586" i="9"/>
  <c r="AL586" i="9"/>
  <c r="AK586" i="9"/>
  <c r="AH586" i="9"/>
  <c r="AP585" i="9"/>
  <c r="AO585" i="9"/>
  <c r="AN585" i="9"/>
  <c r="AM585" i="9"/>
  <c r="AL585" i="9"/>
  <c r="AK585" i="9"/>
  <c r="AH585" i="9"/>
  <c r="AP584" i="9"/>
  <c r="AO584" i="9"/>
  <c r="AN584" i="9"/>
  <c r="AM584" i="9"/>
  <c r="AL584" i="9"/>
  <c r="AK584" i="9"/>
  <c r="AH584" i="9"/>
  <c r="AP583" i="9"/>
  <c r="AO583" i="9"/>
  <c r="AN583" i="9"/>
  <c r="AM583" i="9"/>
  <c r="AL583" i="9"/>
  <c r="AK583" i="9"/>
  <c r="AH583" i="9"/>
  <c r="AP582" i="9"/>
  <c r="AO582" i="9"/>
  <c r="AN582" i="9"/>
  <c r="AM582" i="9"/>
  <c r="AL582" i="9"/>
  <c r="AK582" i="9"/>
  <c r="AH582" i="9"/>
  <c r="AP581" i="9"/>
  <c r="AO581" i="9"/>
  <c r="AN581" i="9"/>
  <c r="AM581" i="9"/>
  <c r="AL581" i="9"/>
  <c r="AK581" i="9"/>
  <c r="AH581" i="9"/>
  <c r="AP580" i="9"/>
  <c r="AO580" i="9"/>
  <c r="AN580" i="9"/>
  <c r="AM580" i="9"/>
  <c r="AL580" i="9"/>
  <c r="AK580" i="9"/>
  <c r="AH580" i="9"/>
  <c r="AP579" i="9"/>
  <c r="AO579" i="9"/>
  <c r="AN579" i="9"/>
  <c r="AM579" i="9"/>
  <c r="AL579" i="9"/>
  <c r="AK579" i="9"/>
  <c r="AH579" i="9"/>
  <c r="AP578" i="9"/>
  <c r="AO578" i="9"/>
  <c r="AN578" i="9"/>
  <c r="AM578" i="9"/>
  <c r="AL578" i="9"/>
  <c r="AK578" i="9"/>
  <c r="AH578" i="9"/>
  <c r="AP577" i="9"/>
  <c r="AO577" i="9"/>
  <c r="AN577" i="9"/>
  <c r="AM577" i="9"/>
  <c r="AL577" i="9"/>
  <c r="AK577" i="9"/>
  <c r="AH577" i="9"/>
  <c r="AP576" i="9"/>
  <c r="AO576" i="9"/>
  <c r="AN576" i="9"/>
  <c r="AM576" i="9"/>
  <c r="AL576" i="9"/>
  <c r="AK576" i="9"/>
  <c r="AH576" i="9"/>
  <c r="AP575" i="9"/>
  <c r="AO575" i="9"/>
  <c r="AN575" i="9"/>
  <c r="AM575" i="9"/>
  <c r="AL575" i="9"/>
  <c r="AK575" i="9"/>
  <c r="AH575" i="9"/>
  <c r="AP574" i="9"/>
  <c r="AO574" i="9"/>
  <c r="AN574" i="9"/>
  <c r="AM574" i="9"/>
  <c r="AL574" i="9"/>
  <c r="AK574" i="9"/>
  <c r="AH574" i="9"/>
  <c r="AP573" i="9"/>
  <c r="AO573" i="9"/>
  <c r="AN573" i="9"/>
  <c r="AM573" i="9"/>
  <c r="AL573" i="9"/>
  <c r="AK573" i="9"/>
  <c r="AH573" i="9"/>
  <c r="AP572" i="9"/>
  <c r="AO572" i="9"/>
  <c r="AN572" i="9"/>
  <c r="AM572" i="9"/>
  <c r="AL572" i="9"/>
  <c r="AK572" i="9"/>
  <c r="AH572" i="9"/>
  <c r="AP571" i="9"/>
  <c r="AO571" i="9"/>
  <c r="AN571" i="9"/>
  <c r="AM571" i="9"/>
  <c r="AL571" i="9"/>
  <c r="AK571" i="9"/>
  <c r="AH571" i="9"/>
  <c r="AP570" i="9"/>
  <c r="AO570" i="9"/>
  <c r="AN570" i="9"/>
  <c r="AM570" i="9"/>
  <c r="AL570" i="9"/>
  <c r="AK570" i="9"/>
  <c r="AH570" i="9"/>
  <c r="AP569" i="9"/>
  <c r="AO569" i="9"/>
  <c r="AN569" i="9"/>
  <c r="AM569" i="9"/>
  <c r="AL569" i="9"/>
  <c r="AK569" i="9"/>
  <c r="AH569" i="9"/>
  <c r="AP568" i="9"/>
  <c r="AO568" i="9"/>
  <c r="AN568" i="9"/>
  <c r="AM568" i="9"/>
  <c r="AL568" i="9"/>
  <c r="AK568" i="9"/>
  <c r="AH568" i="9"/>
  <c r="AP567" i="9"/>
  <c r="AO567" i="9"/>
  <c r="AN567" i="9"/>
  <c r="AM567" i="9"/>
  <c r="AL567" i="9"/>
  <c r="AK567" i="9"/>
  <c r="AH567" i="9"/>
  <c r="AP566" i="9"/>
  <c r="AO566" i="9"/>
  <c r="AN566" i="9"/>
  <c r="AM566" i="9"/>
  <c r="AL566" i="9"/>
  <c r="AK566" i="9"/>
  <c r="AH566" i="9"/>
  <c r="AP565" i="9"/>
  <c r="AO565" i="9"/>
  <c r="AN565" i="9"/>
  <c r="AM565" i="9"/>
  <c r="AL565" i="9"/>
  <c r="AK565" i="9"/>
  <c r="AH565" i="9"/>
  <c r="AP564" i="9"/>
  <c r="AO564" i="9"/>
  <c r="AN564" i="9"/>
  <c r="AM564" i="9"/>
  <c r="AL564" i="9"/>
  <c r="AK564" i="9"/>
  <c r="AH564" i="9"/>
  <c r="AP563" i="9"/>
  <c r="AO563" i="9"/>
  <c r="AN563" i="9"/>
  <c r="AM563" i="9"/>
  <c r="AL563" i="9"/>
  <c r="AK563" i="9"/>
  <c r="AH563" i="9"/>
  <c r="AP562" i="9"/>
  <c r="AO562" i="9"/>
  <c r="AN562" i="9"/>
  <c r="AM562" i="9"/>
  <c r="AL562" i="9"/>
  <c r="AK562" i="9"/>
  <c r="AH562" i="9"/>
  <c r="AP561" i="9"/>
  <c r="AO561" i="9"/>
  <c r="AN561" i="9"/>
  <c r="AM561" i="9"/>
  <c r="AL561" i="9"/>
  <c r="AK561" i="9"/>
  <c r="AH561" i="9"/>
  <c r="AP560" i="9"/>
  <c r="AO560" i="9"/>
  <c r="AN560" i="9"/>
  <c r="AM560" i="9"/>
  <c r="AL560" i="9"/>
  <c r="AK560" i="9"/>
  <c r="AH560" i="9"/>
  <c r="AP559" i="9"/>
  <c r="AO559" i="9"/>
  <c r="AN559" i="9"/>
  <c r="AM559" i="9"/>
  <c r="AL559" i="9"/>
  <c r="AK559" i="9"/>
  <c r="AH559" i="9"/>
  <c r="AP558" i="9"/>
  <c r="AO558" i="9"/>
  <c r="AN558" i="9"/>
  <c r="AM558" i="9"/>
  <c r="AL558" i="9"/>
  <c r="AK558" i="9"/>
  <c r="AH558" i="9"/>
  <c r="AP557" i="9"/>
  <c r="AO557" i="9"/>
  <c r="AN557" i="9"/>
  <c r="AM557" i="9"/>
  <c r="AL557" i="9"/>
  <c r="AK557" i="9"/>
  <c r="AH557" i="9"/>
  <c r="AP556" i="9"/>
  <c r="AO556" i="9"/>
  <c r="AN556" i="9"/>
  <c r="AM556" i="9"/>
  <c r="AL556" i="9"/>
  <c r="AK556" i="9"/>
  <c r="AH556" i="9"/>
  <c r="AP555" i="9"/>
  <c r="AO555" i="9"/>
  <c r="AN555" i="9"/>
  <c r="AM555" i="9"/>
  <c r="AL555" i="9"/>
  <c r="AK555" i="9"/>
  <c r="AH555" i="9"/>
  <c r="AP554" i="9"/>
  <c r="AO554" i="9"/>
  <c r="AN554" i="9"/>
  <c r="AM554" i="9"/>
  <c r="AL554" i="9"/>
  <c r="AK554" i="9"/>
  <c r="AH554" i="9"/>
  <c r="AP553" i="9"/>
  <c r="AO553" i="9"/>
  <c r="AN553" i="9"/>
  <c r="AM553" i="9"/>
  <c r="AL553" i="9"/>
  <c r="AK553" i="9"/>
  <c r="AH553" i="9"/>
  <c r="AP552" i="9"/>
  <c r="AO552" i="9"/>
  <c r="AN552" i="9"/>
  <c r="AM552" i="9"/>
  <c r="AL552" i="9"/>
  <c r="AK552" i="9"/>
  <c r="AH552" i="9"/>
  <c r="AP551" i="9"/>
  <c r="AO551" i="9"/>
  <c r="AN551" i="9"/>
  <c r="AM551" i="9"/>
  <c r="AL551" i="9"/>
  <c r="AK551" i="9"/>
  <c r="AH551" i="9"/>
  <c r="AP550" i="9"/>
  <c r="AO550" i="9"/>
  <c r="AN550" i="9"/>
  <c r="AM550" i="9"/>
  <c r="AL550" i="9"/>
  <c r="AK550" i="9"/>
  <c r="AH550" i="9"/>
  <c r="AP549" i="9"/>
  <c r="AO549" i="9"/>
  <c r="AN549" i="9"/>
  <c r="AM549" i="9"/>
  <c r="AL549" i="9"/>
  <c r="AK549" i="9"/>
  <c r="AH549" i="9"/>
  <c r="AP548" i="9"/>
  <c r="AO548" i="9"/>
  <c r="AN548" i="9"/>
  <c r="AM548" i="9"/>
  <c r="AL548" i="9"/>
  <c r="AK548" i="9"/>
  <c r="AH548" i="9"/>
  <c r="AP547" i="9"/>
  <c r="AO547" i="9"/>
  <c r="AN547" i="9"/>
  <c r="AM547" i="9"/>
  <c r="AL547" i="9"/>
  <c r="AK547" i="9"/>
  <c r="AH547" i="9"/>
  <c r="AP546" i="9"/>
  <c r="AO546" i="9"/>
  <c r="AN546" i="9"/>
  <c r="AM546" i="9"/>
  <c r="AL546" i="9"/>
  <c r="AK546" i="9"/>
  <c r="AH546" i="9"/>
  <c r="AP545" i="9"/>
  <c r="AO545" i="9"/>
  <c r="AN545" i="9"/>
  <c r="AM545" i="9"/>
  <c r="AL545" i="9"/>
  <c r="AK545" i="9"/>
  <c r="AH545" i="9"/>
  <c r="AP544" i="9"/>
  <c r="AO544" i="9"/>
  <c r="AN544" i="9"/>
  <c r="AM544" i="9"/>
  <c r="AL544" i="9"/>
  <c r="AK544" i="9"/>
  <c r="AH544" i="9"/>
  <c r="AP543" i="9"/>
  <c r="AO543" i="9"/>
  <c r="AN543" i="9"/>
  <c r="AM543" i="9"/>
  <c r="AL543" i="9"/>
  <c r="AK543" i="9"/>
  <c r="AH543" i="9"/>
  <c r="AP542" i="9"/>
  <c r="AO542" i="9"/>
  <c r="AN542" i="9"/>
  <c r="AM542" i="9"/>
  <c r="AL542" i="9"/>
  <c r="AK542" i="9"/>
  <c r="AH542" i="9"/>
  <c r="AP541" i="9"/>
  <c r="AO541" i="9"/>
  <c r="AN541" i="9"/>
  <c r="AM541" i="9"/>
  <c r="AL541" i="9"/>
  <c r="AK541" i="9"/>
  <c r="AH541" i="9"/>
  <c r="AP540" i="9"/>
  <c r="AO540" i="9"/>
  <c r="AN540" i="9"/>
  <c r="AM540" i="9"/>
  <c r="AL540" i="9"/>
  <c r="AK540" i="9"/>
  <c r="AH540" i="9"/>
  <c r="AP539" i="9"/>
  <c r="AO539" i="9"/>
  <c r="AN539" i="9"/>
  <c r="AM539" i="9"/>
  <c r="AL539" i="9"/>
  <c r="AK539" i="9"/>
  <c r="AH539" i="9"/>
  <c r="AP538" i="9"/>
  <c r="AO538" i="9"/>
  <c r="AN538" i="9"/>
  <c r="AM538" i="9"/>
  <c r="AL538" i="9"/>
  <c r="AK538" i="9"/>
  <c r="AH538" i="9"/>
  <c r="AP537" i="9"/>
  <c r="AO537" i="9"/>
  <c r="AN537" i="9"/>
  <c r="AM537" i="9"/>
  <c r="AL537" i="9"/>
  <c r="AK537" i="9"/>
  <c r="AH537" i="9"/>
  <c r="AP536" i="9"/>
  <c r="AO536" i="9"/>
  <c r="AN536" i="9"/>
  <c r="AM536" i="9"/>
  <c r="AL536" i="9"/>
  <c r="AK536" i="9"/>
  <c r="AH536" i="9"/>
  <c r="AP535" i="9"/>
  <c r="AO535" i="9"/>
  <c r="AN535" i="9"/>
  <c r="AM535" i="9"/>
  <c r="AL535" i="9"/>
  <c r="AK535" i="9"/>
  <c r="AH535" i="9"/>
  <c r="AP534" i="9"/>
  <c r="AO534" i="9"/>
  <c r="AN534" i="9"/>
  <c r="AM534" i="9"/>
  <c r="AL534" i="9"/>
  <c r="AK534" i="9"/>
  <c r="AH534" i="9"/>
  <c r="AP533" i="9"/>
  <c r="AO533" i="9"/>
  <c r="AN533" i="9"/>
  <c r="AM533" i="9"/>
  <c r="AL533" i="9"/>
  <c r="AK533" i="9"/>
  <c r="AH533" i="9"/>
  <c r="AP532" i="9"/>
  <c r="AO532" i="9"/>
  <c r="AN532" i="9"/>
  <c r="AM532" i="9"/>
  <c r="AL532" i="9"/>
  <c r="AK532" i="9"/>
  <c r="AH532" i="9"/>
  <c r="AP531" i="9"/>
  <c r="AO531" i="9"/>
  <c r="AN531" i="9"/>
  <c r="AM531" i="9"/>
  <c r="AL531" i="9"/>
  <c r="AK531" i="9"/>
  <c r="AH531" i="9"/>
  <c r="AP530" i="9"/>
  <c r="AO530" i="9"/>
  <c r="AN530" i="9"/>
  <c r="AM530" i="9"/>
  <c r="AL530" i="9"/>
  <c r="AK530" i="9"/>
  <c r="AH530" i="9"/>
  <c r="AP529" i="9"/>
  <c r="AO529" i="9"/>
  <c r="AN529" i="9"/>
  <c r="AM529" i="9"/>
  <c r="AL529" i="9"/>
  <c r="AK529" i="9"/>
  <c r="AH529" i="9"/>
  <c r="AP528" i="9"/>
  <c r="AO528" i="9"/>
  <c r="AN528" i="9"/>
  <c r="AM528" i="9"/>
  <c r="AL528" i="9"/>
  <c r="AK528" i="9"/>
  <c r="AH528" i="9"/>
  <c r="AP527" i="9"/>
  <c r="AO527" i="9"/>
  <c r="AN527" i="9"/>
  <c r="AM527" i="9"/>
  <c r="AL527" i="9"/>
  <c r="AK527" i="9"/>
  <c r="AH527" i="9"/>
  <c r="AP526" i="9"/>
  <c r="AO526" i="9"/>
  <c r="AN526" i="9"/>
  <c r="AM526" i="9"/>
  <c r="AL526" i="9"/>
  <c r="AK526" i="9"/>
  <c r="AH526" i="9"/>
  <c r="AP525" i="9"/>
  <c r="AO525" i="9"/>
  <c r="AN525" i="9"/>
  <c r="AM525" i="9"/>
  <c r="AL525" i="9"/>
  <c r="AK525" i="9"/>
  <c r="AH525" i="9"/>
  <c r="AP524" i="9"/>
  <c r="AO524" i="9"/>
  <c r="AN524" i="9"/>
  <c r="AM524" i="9"/>
  <c r="AL524" i="9"/>
  <c r="AK524" i="9"/>
  <c r="AH524" i="9"/>
  <c r="AP523" i="9"/>
  <c r="AO523" i="9"/>
  <c r="AN523" i="9"/>
  <c r="AM523" i="9"/>
  <c r="AL523" i="9"/>
  <c r="AK523" i="9"/>
  <c r="AH523" i="9"/>
  <c r="AP522" i="9"/>
  <c r="AO522" i="9"/>
  <c r="AN522" i="9"/>
  <c r="AM522" i="9"/>
  <c r="AL522" i="9"/>
  <c r="AK522" i="9"/>
  <c r="AH522" i="9"/>
  <c r="AP521" i="9"/>
  <c r="AO521" i="9"/>
  <c r="AN521" i="9"/>
  <c r="AM521" i="9"/>
  <c r="AL521" i="9"/>
  <c r="AK521" i="9"/>
  <c r="AH521" i="9"/>
  <c r="AP520" i="9"/>
  <c r="AO520" i="9"/>
  <c r="AN520" i="9"/>
  <c r="AM520" i="9"/>
  <c r="AL520" i="9"/>
  <c r="AK520" i="9"/>
  <c r="AH520" i="9"/>
  <c r="AP519" i="9"/>
  <c r="AO519" i="9"/>
  <c r="AN519" i="9"/>
  <c r="AM519" i="9"/>
  <c r="AL519" i="9"/>
  <c r="AK519" i="9"/>
  <c r="AH519" i="9"/>
  <c r="AP518" i="9"/>
  <c r="AO518" i="9"/>
  <c r="AN518" i="9"/>
  <c r="AM518" i="9"/>
  <c r="AL518" i="9"/>
  <c r="AK518" i="9"/>
  <c r="AH518" i="9"/>
  <c r="AP517" i="9"/>
  <c r="AO517" i="9"/>
  <c r="AN517" i="9"/>
  <c r="AM517" i="9"/>
  <c r="AL517" i="9"/>
  <c r="AK517" i="9"/>
  <c r="AH517" i="9"/>
  <c r="AP516" i="9"/>
  <c r="AO516" i="9"/>
  <c r="AN516" i="9"/>
  <c r="AM516" i="9"/>
  <c r="AL516" i="9"/>
  <c r="AK516" i="9"/>
  <c r="AH516" i="9"/>
  <c r="AP515" i="9"/>
  <c r="AO515" i="9"/>
  <c r="AN515" i="9"/>
  <c r="AM515" i="9"/>
  <c r="AL515" i="9"/>
  <c r="AK515" i="9"/>
  <c r="AH515" i="9"/>
  <c r="AP514" i="9"/>
  <c r="AO514" i="9"/>
  <c r="AN514" i="9"/>
  <c r="AM514" i="9"/>
  <c r="AL514" i="9"/>
  <c r="AK514" i="9"/>
  <c r="AH514" i="9"/>
  <c r="AP513" i="9"/>
  <c r="AO513" i="9"/>
  <c r="AN513" i="9"/>
  <c r="AM513" i="9"/>
  <c r="AL513" i="9"/>
  <c r="AK513" i="9"/>
  <c r="AH513" i="9"/>
  <c r="AP512" i="9"/>
  <c r="AO512" i="9"/>
  <c r="AN512" i="9"/>
  <c r="AM512" i="9"/>
  <c r="AL512" i="9"/>
  <c r="AK512" i="9"/>
  <c r="AH512" i="9"/>
  <c r="AP511" i="9"/>
  <c r="AO511" i="9"/>
  <c r="AN511" i="9"/>
  <c r="AM511" i="9"/>
  <c r="AL511" i="9"/>
  <c r="AK511" i="9"/>
  <c r="AH511" i="9"/>
  <c r="AP510" i="9"/>
  <c r="AO510" i="9"/>
  <c r="AN510" i="9"/>
  <c r="AM510" i="9"/>
  <c r="AL510" i="9"/>
  <c r="AK510" i="9"/>
  <c r="AH510" i="9"/>
  <c r="AP509" i="9"/>
  <c r="AO509" i="9"/>
  <c r="AN509" i="9"/>
  <c r="AM509" i="9"/>
  <c r="AL509" i="9"/>
  <c r="AK509" i="9"/>
  <c r="AH509" i="9"/>
  <c r="AP508" i="9"/>
  <c r="AO508" i="9"/>
  <c r="AN508" i="9"/>
  <c r="AM508" i="9"/>
  <c r="AL508" i="9"/>
  <c r="AK508" i="9"/>
  <c r="AH508" i="9"/>
  <c r="AP507" i="9"/>
  <c r="AO507" i="9"/>
  <c r="AN507" i="9"/>
  <c r="AM507" i="9"/>
  <c r="AL507" i="9"/>
  <c r="AK507" i="9"/>
  <c r="AH507" i="9"/>
  <c r="AP506" i="9"/>
  <c r="AO506" i="9"/>
  <c r="AN506" i="9"/>
  <c r="AM506" i="9"/>
  <c r="AL506" i="9"/>
  <c r="AK506" i="9"/>
  <c r="AH506" i="9"/>
  <c r="AP505" i="9"/>
  <c r="AO505" i="9"/>
  <c r="AN505" i="9"/>
  <c r="AM505" i="9"/>
  <c r="AL505" i="9"/>
  <c r="AK505" i="9"/>
  <c r="AH505" i="9"/>
  <c r="AP504" i="9"/>
  <c r="AO504" i="9"/>
  <c r="AN504" i="9"/>
  <c r="AM504" i="9"/>
  <c r="AL504" i="9"/>
  <c r="AK504" i="9"/>
  <c r="AH504" i="9"/>
  <c r="AP503" i="9"/>
  <c r="AO503" i="9"/>
  <c r="AN503" i="9"/>
  <c r="AM503" i="9"/>
  <c r="AL503" i="9"/>
  <c r="AK503" i="9"/>
  <c r="AH503" i="9"/>
  <c r="AP502" i="9"/>
  <c r="AO502" i="9"/>
  <c r="AN502" i="9"/>
  <c r="AM502" i="9"/>
  <c r="AL502" i="9"/>
  <c r="AK502" i="9"/>
  <c r="AH502" i="9"/>
  <c r="AP501" i="9"/>
  <c r="AO501" i="9"/>
  <c r="AN501" i="9"/>
  <c r="AM501" i="9"/>
  <c r="AL501" i="9"/>
  <c r="AK501" i="9"/>
  <c r="AH501" i="9"/>
  <c r="AP500" i="9"/>
  <c r="AO500" i="9"/>
  <c r="AN500" i="9"/>
  <c r="AM500" i="9"/>
  <c r="AL500" i="9"/>
  <c r="AK500" i="9"/>
  <c r="AH500" i="9"/>
  <c r="AP499" i="9"/>
  <c r="AO499" i="9"/>
  <c r="AN499" i="9"/>
  <c r="AM499" i="9"/>
  <c r="AL499" i="9"/>
  <c r="AK499" i="9"/>
  <c r="AH499" i="9"/>
  <c r="AP498" i="9"/>
  <c r="AO498" i="9"/>
  <c r="AN498" i="9"/>
  <c r="AM498" i="9"/>
  <c r="AL498" i="9"/>
  <c r="AK498" i="9"/>
  <c r="AH498" i="9"/>
  <c r="AP497" i="9"/>
  <c r="AO497" i="9"/>
  <c r="AN497" i="9"/>
  <c r="AM497" i="9"/>
  <c r="AL497" i="9"/>
  <c r="AK497" i="9"/>
  <c r="AH497" i="9"/>
  <c r="AP496" i="9"/>
  <c r="AO496" i="9"/>
  <c r="AN496" i="9"/>
  <c r="AM496" i="9"/>
  <c r="AL496" i="9"/>
  <c r="AK496" i="9"/>
  <c r="AH496" i="9"/>
  <c r="AP495" i="9"/>
  <c r="AO495" i="9"/>
  <c r="AN495" i="9"/>
  <c r="AM495" i="9"/>
  <c r="AL495" i="9"/>
  <c r="AK495" i="9"/>
  <c r="AH495" i="9"/>
  <c r="AP494" i="9"/>
  <c r="AO494" i="9"/>
  <c r="AN494" i="9"/>
  <c r="AM494" i="9"/>
  <c r="AL494" i="9"/>
  <c r="AK494" i="9"/>
  <c r="AH494" i="9"/>
  <c r="AP493" i="9"/>
  <c r="AO493" i="9"/>
  <c r="AN493" i="9"/>
  <c r="AM493" i="9"/>
  <c r="AL493" i="9"/>
  <c r="AK493" i="9"/>
  <c r="AH493" i="9"/>
  <c r="AP492" i="9"/>
  <c r="AO492" i="9"/>
  <c r="AN492" i="9"/>
  <c r="AM492" i="9"/>
  <c r="AL492" i="9"/>
  <c r="AK492" i="9"/>
  <c r="AH492" i="9"/>
  <c r="AP491" i="9"/>
  <c r="AO491" i="9"/>
  <c r="AN491" i="9"/>
  <c r="AM491" i="9"/>
  <c r="AL491" i="9"/>
  <c r="AK491" i="9"/>
  <c r="AH491" i="9"/>
  <c r="AP490" i="9"/>
  <c r="AO490" i="9"/>
  <c r="AN490" i="9"/>
  <c r="AM490" i="9"/>
  <c r="AL490" i="9"/>
  <c r="AK490" i="9"/>
  <c r="AH490" i="9"/>
  <c r="AP489" i="9"/>
  <c r="AO489" i="9"/>
  <c r="AN489" i="9"/>
  <c r="AM489" i="9"/>
  <c r="AL489" i="9"/>
  <c r="AK489" i="9"/>
  <c r="AH489" i="9"/>
  <c r="AP488" i="9"/>
  <c r="AO488" i="9"/>
  <c r="AN488" i="9"/>
  <c r="AM488" i="9"/>
  <c r="AL488" i="9"/>
  <c r="AK488" i="9"/>
  <c r="AH488" i="9"/>
  <c r="AP487" i="9"/>
  <c r="AO487" i="9"/>
  <c r="AN487" i="9"/>
  <c r="AM487" i="9"/>
  <c r="AL487" i="9"/>
  <c r="AK487" i="9"/>
  <c r="AH487" i="9"/>
  <c r="AP486" i="9"/>
  <c r="AO486" i="9"/>
  <c r="AN486" i="9"/>
  <c r="AM486" i="9"/>
  <c r="AL486" i="9"/>
  <c r="AK486" i="9"/>
  <c r="AH486" i="9"/>
  <c r="AP485" i="9"/>
  <c r="AO485" i="9"/>
  <c r="AN485" i="9"/>
  <c r="AM485" i="9"/>
  <c r="AL485" i="9"/>
  <c r="AK485" i="9"/>
  <c r="AH485" i="9"/>
  <c r="AP484" i="9"/>
  <c r="AO484" i="9"/>
  <c r="AN484" i="9"/>
  <c r="AM484" i="9"/>
  <c r="AL484" i="9"/>
  <c r="AK484" i="9"/>
  <c r="AH484" i="9"/>
  <c r="AP483" i="9"/>
  <c r="AO483" i="9"/>
  <c r="AN483" i="9"/>
  <c r="AM483" i="9"/>
  <c r="AL483" i="9"/>
  <c r="AK483" i="9"/>
  <c r="AH483" i="9"/>
  <c r="AP482" i="9"/>
  <c r="AO482" i="9"/>
  <c r="AN482" i="9"/>
  <c r="AM482" i="9"/>
  <c r="AL482" i="9"/>
  <c r="AK482" i="9"/>
  <c r="AH482" i="9"/>
  <c r="AP481" i="9"/>
  <c r="AO481" i="9"/>
  <c r="AN481" i="9"/>
  <c r="AM481" i="9"/>
  <c r="AL481" i="9"/>
  <c r="AK481" i="9"/>
  <c r="AH481" i="9"/>
  <c r="AP480" i="9"/>
  <c r="AO480" i="9"/>
  <c r="AN480" i="9"/>
  <c r="AM480" i="9"/>
  <c r="AL480" i="9"/>
  <c r="AK480" i="9"/>
  <c r="AH480" i="9"/>
  <c r="AP479" i="9"/>
  <c r="AO479" i="9"/>
  <c r="AN479" i="9"/>
  <c r="AM479" i="9"/>
  <c r="AL479" i="9"/>
  <c r="AK479" i="9"/>
  <c r="AH479" i="9"/>
  <c r="AP478" i="9"/>
  <c r="AO478" i="9"/>
  <c r="AN478" i="9"/>
  <c r="AM478" i="9"/>
  <c r="AL478" i="9"/>
  <c r="AK478" i="9"/>
  <c r="AH478" i="9"/>
  <c r="AP477" i="9"/>
  <c r="AO477" i="9"/>
  <c r="AN477" i="9"/>
  <c r="AM477" i="9"/>
  <c r="AL477" i="9"/>
  <c r="AK477" i="9"/>
  <c r="AH477" i="9"/>
  <c r="AP476" i="9"/>
  <c r="AO476" i="9"/>
  <c r="AN476" i="9"/>
  <c r="AM476" i="9"/>
  <c r="AL476" i="9"/>
  <c r="AK476" i="9"/>
  <c r="AH476" i="9"/>
  <c r="AP475" i="9"/>
  <c r="AO475" i="9"/>
  <c r="AN475" i="9"/>
  <c r="AM475" i="9"/>
  <c r="AL475" i="9"/>
  <c r="AK475" i="9"/>
  <c r="AH475" i="9"/>
  <c r="AP474" i="9"/>
  <c r="AO474" i="9"/>
  <c r="AN474" i="9"/>
  <c r="AM474" i="9"/>
  <c r="AL474" i="9"/>
  <c r="AK474" i="9"/>
  <c r="AH474" i="9"/>
  <c r="AP473" i="9"/>
  <c r="AO473" i="9"/>
  <c r="AN473" i="9"/>
  <c r="AM473" i="9"/>
  <c r="AL473" i="9"/>
  <c r="AK473" i="9"/>
  <c r="AH473" i="9"/>
  <c r="AP472" i="9"/>
  <c r="AO472" i="9"/>
  <c r="AN472" i="9"/>
  <c r="AM472" i="9"/>
  <c r="AL472" i="9"/>
  <c r="AK472" i="9"/>
  <c r="AH472" i="9"/>
  <c r="AP471" i="9"/>
  <c r="AO471" i="9"/>
  <c r="AN471" i="9"/>
  <c r="AM471" i="9"/>
  <c r="AL471" i="9"/>
  <c r="AK471" i="9"/>
  <c r="AH471" i="9"/>
  <c r="AP470" i="9"/>
  <c r="AO470" i="9"/>
  <c r="AN470" i="9"/>
  <c r="AM470" i="9"/>
  <c r="AL470" i="9"/>
  <c r="AK470" i="9"/>
  <c r="AH470" i="9"/>
  <c r="AP469" i="9"/>
  <c r="AO469" i="9"/>
  <c r="AN469" i="9"/>
  <c r="AM469" i="9"/>
  <c r="AL469" i="9"/>
  <c r="AK469" i="9"/>
  <c r="AH469" i="9"/>
  <c r="AP468" i="9"/>
  <c r="AO468" i="9"/>
  <c r="AN468" i="9"/>
  <c r="AM468" i="9"/>
  <c r="AL468" i="9"/>
  <c r="AK468" i="9"/>
  <c r="AH468" i="9"/>
  <c r="AP467" i="9"/>
  <c r="AO467" i="9"/>
  <c r="AN467" i="9"/>
  <c r="AM467" i="9"/>
  <c r="AL467" i="9"/>
  <c r="AK467" i="9"/>
  <c r="AH467" i="9"/>
  <c r="AP466" i="9"/>
  <c r="AO466" i="9"/>
  <c r="AN466" i="9"/>
  <c r="AM466" i="9"/>
  <c r="AL466" i="9"/>
  <c r="AK466" i="9"/>
  <c r="AH466" i="9"/>
  <c r="AP465" i="9"/>
  <c r="AO465" i="9"/>
  <c r="AN465" i="9"/>
  <c r="AM465" i="9"/>
  <c r="AL465" i="9"/>
  <c r="AK465" i="9"/>
  <c r="AH465" i="9"/>
  <c r="AP464" i="9"/>
  <c r="AO464" i="9"/>
  <c r="AN464" i="9"/>
  <c r="AM464" i="9"/>
  <c r="AL464" i="9"/>
  <c r="AK464" i="9"/>
  <c r="AH464" i="9"/>
  <c r="AP463" i="9"/>
  <c r="AO463" i="9"/>
  <c r="AN463" i="9"/>
  <c r="AM463" i="9"/>
  <c r="AL463" i="9"/>
  <c r="AK463" i="9"/>
  <c r="AH463" i="9"/>
  <c r="AP462" i="9"/>
  <c r="AO462" i="9"/>
  <c r="AN462" i="9"/>
  <c r="AM462" i="9"/>
  <c r="AL462" i="9"/>
  <c r="AK462" i="9"/>
  <c r="AH462" i="9"/>
  <c r="AP461" i="9"/>
  <c r="AO461" i="9"/>
  <c r="AN461" i="9"/>
  <c r="AM461" i="9"/>
  <c r="AL461" i="9"/>
  <c r="AK461" i="9"/>
  <c r="AH461" i="9"/>
  <c r="AP460" i="9"/>
  <c r="AO460" i="9"/>
  <c r="AN460" i="9"/>
  <c r="AM460" i="9"/>
  <c r="AL460" i="9"/>
  <c r="AK460" i="9"/>
  <c r="AH460" i="9"/>
  <c r="AP459" i="9"/>
  <c r="AO459" i="9"/>
  <c r="AN459" i="9"/>
  <c r="AM459" i="9"/>
  <c r="AL459" i="9"/>
  <c r="AK459" i="9"/>
  <c r="AH459" i="9"/>
  <c r="AP458" i="9"/>
  <c r="AO458" i="9"/>
  <c r="AN458" i="9"/>
  <c r="AM458" i="9"/>
  <c r="AL458" i="9"/>
  <c r="AK458" i="9"/>
  <c r="AH458" i="9"/>
  <c r="AP457" i="9"/>
  <c r="AO457" i="9"/>
  <c r="AN457" i="9"/>
  <c r="AM457" i="9"/>
  <c r="AL457" i="9"/>
  <c r="AK457" i="9"/>
  <c r="AH457" i="9"/>
  <c r="AP456" i="9"/>
  <c r="AO456" i="9"/>
  <c r="AN456" i="9"/>
  <c r="AM456" i="9"/>
  <c r="AL456" i="9"/>
  <c r="AK456" i="9"/>
  <c r="AH456" i="9"/>
  <c r="AP455" i="9"/>
  <c r="AO455" i="9"/>
  <c r="AN455" i="9"/>
  <c r="AM455" i="9"/>
  <c r="AL455" i="9"/>
  <c r="AK455" i="9"/>
  <c r="AH455" i="9"/>
  <c r="AP454" i="9"/>
  <c r="AO454" i="9"/>
  <c r="AN454" i="9"/>
  <c r="AM454" i="9"/>
  <c r="AL454" i="9"/>
  <c r="AK454" i="9"/>
  <c r="AH454" i="9"/>
  <c r="AP453" i="9"/>
  <c r="AO453" i="9"/>
  <c r="AN453" i="9"/>
  <c r="AM453" i="9"/>
  <c r="AL453" i="9"/>
  <c r="AK453" i="9"/>
  <c r="AH453" i="9"/>
  <c r="AP452" i="9"/>
  <c r="AO452" i="9"/>
  <c r="AN452" i="9"/>
  <c r="AM452" i="9"/>
  <c r="AL452" i="9"/>
  <c r="AK452" i="9"/>
  <c r="AH452" i="9"/>
  <c r="AP451" i="9"/>
  <c r="AO451" i="9"/>
  <c r="AN451" i="9"/>
  <c r="AM451" i="9"/>
  <c r="AL451" i="9"/>
  <c r="AK451" i="9"/>
  <c r="AH451" i="9"/>
  <c r="AP450" i="9"/>
  <c r="AO450" i="9"/>
  <c r="AN450" i="9"/>
  <c r="AM450" i="9"/>
  <c r="AL450" i="9"/>
  <c r="AK450" i="9"/>
  <c r="AH450" i="9"/>
  <c r="AP449" i="9"/>
  <c r="AO449" i="9"/>
  <c r="AN449" i="9"/>
  <c r="AM449" i="9"/>
  <c r="AL449" i="9"/>
  <c r="AK449" i="9"/>
  <c r="AH449" i="9"/>
  <c r="AP448" i="9"/>
  <c r="AO448" i="9"/>
  <c r="AN448" i="9"/>
  <c r="AM448" i="9"/>
  <c r="AL448" i="9"/>
  <c r="AK448" i="9"/>
  <c r="AH448" i="9"/>
  <c r="AP447" i="9"/>
  <c r="AO447" i="9"/>
  <c r="AN447" i="9"/>
  <c r="AM447" i="9"/>
  <c r="AL447" i="9"/>
  <c r="AK447" i="9"/>
  <c r="AH447" i="9"/>
  <c r="AP446" i="9"/>
  <c r="AO446" i="9"/>
  <c r="AN446" i="9"/>
  <c r="AM446" i="9"/>
  <c r="AL446" i="9"/>
  <c r="AK446" i="9"/>
  <c r="AH446" i="9"/>
  <c r="AP445" i="9"/>
  <c r="AO445" i="9"/>
  <c r="AN445" i="9"/>
  <c r="AM445" i="9"/>
  <c r="AL445" i="9"/>
  <c r="AK445" i="9"/>
  <c r="AH445" i="9"/>
  <c r="AP444" i="9"/>
  <c r="AO444" i="9"/>
  <c r="AN444" i="9"/>
  <c r="AM444" i="9"/>
  <c r="AL444" i="9"/>
  <c r="AK444" i="9"/>
  <c r="AH444" i="9"/>
  <c r="AP443" i="9"/>
  <c r="AO443" i="9"/>
  <c r="AN443" i="9"/>
  <c r="AM443" i="9"/>
  <c r="AL443" i="9"/>
  <c r="AK443" i="9"/>
  <c r="AH443" i="9"/>
  <c r="AP442" i="9"/>
  <c r="AO442" i="9"/>
  <c r="AN442" i="9"/>
  <c r="AM442" i="9"/>
  <c r="AL442" i="9"/>
  <c r="AK442" i="9"/>
  <c r="AH442" i="9"/>
  <c r="AP441" i="9"/>
  <c r="AO441" i="9"/>
  <c r="AN441" i="9"/>
  <c r="AM441" i="9"/>
  <c r="AL441" i="9"/>
  <c r="AK441" i="9"/>
  <c r="AH441" i="9"/>
  <c r="AP440" i="9"/>
  <c r="AO440" i="9"/>
  <c r="AN440" i="9"/>
  <c r="AM440" i="9"/>
  <c r="AL440" i="9"/>
  <c r="AK440" i="9"/>
  <c r="AH440" i="9"/>
  <c r="AP439" i="9"/>
  <c r="AO439" i="9"/>
  <c r="AN439" i="9"/>
  <c r="AM439" i="9"/>
  <c r="AL439" i="9"/>
  <c r="AK439" i="9"/>
  <c r="AH439" i="9"/>
  <c r="AP438" i="9"/>
  <c r="AO438" i="9"/>
  <c r="AN438" i="9"/>
  <c r="AM438" i="9"/>
  <c r="AL438" i="9"/>
  <c r="AK438" i="9"/>
  <c r="AH438" i="9"/>
  <c r="AP437" i="9"/>
  <c r="AO437" i="9"/>
  <c r="AN437" i="9"/>
  <c r="AM437" i="9"/>
  <c r="AL437" i="9"/>
  <c r="AK437" i="9"/>
  <c r="AH437" i="9"/>
  <c r="AP436" i="9"/>
  <c r="AO436" i="9"/>
  <c r="AN436" i="9"/>
  <c r="AM436" i="9"/>
  <c r="AL436" i="9"/>
  <c r="AK436" i="9"/>
  <c r="AH436" i="9"/>
  <c r="AP435" i="9"/>
  <c r="AO435" i="9"/>
  <c r="AN435" i="9"/>
  <c r="AM435" i="9"/>
  <c r="AL435" i="9"/>
  <c r="AK435" i="9"/>
  <c r="AH435" i="9"/>
  <c r="AP434" i="9"/>
  <c r="AO434" i="9"/>
  <c r="AN434" i="9"/>
  <c r="AM434" i="9"/>
  <c r="AL434" i="9"/>
  <c r="AK434" i="9"/>
  <c r="AH434" i="9"/>
  <c r="AP433" i="9"/>
  <c r="AO433" i="9"/>
  <c r="AN433" i="9"/>
  <c r="AM433" i="9"/>
  <c r="AL433" i="9"/>
  <c r="AK433" i="9"/>
  <c r="AH433" i="9"/>
  <c r="AP432" i="9"/>
  <c r="AO432" i="9"/>
  <c r="AN432" i="9"/>
  <c r="AM432" i="9"/>
  <c r="AL432" i="9"/>
  <c r="AK432" i="9"/>
  <c r="AH432" i="9"/>
  <c r="AP431" i="9"/>
  <c r="AO431" i="9"/>
  <c r="AN431" i="9"/>
  <c r="AM431" i="9"/>
  <c r="AL431" i="9"/>
  <c r="AK431" i="9"/>
  <c r="AH431" i="9"/>
  <c r="AP430" i="9"/>
  <c r="AO430" i="9"/>
  <c r="AN430" i="9"/>
  <c r="AM430" i="9"/>
  <c r="AL430" i="9"/>
  <c r="AK430" i="9"/>
  <c r="AH430" i="9"/>
  <c r="AP429" i="9"/>
  <c r="AO429" i="9"/>
  <c r="AN429" i="9"/>
  <c r="AM429" i="9"/>
  <c r="AL429" i="9"/>
  <c r="AK429" i="9"/>
  <c r="AH429" i="9"/>
  <c r="AP428" i="9"/>
  <c r="AO428" i="9"/>
  <c r="AN428" i="9"/>
  <c r="AM428" i="9"/>
  <c r="AL428" i="9"/>
  <c r="AK428" i="9"/>
  <c r="AH428" i="9"/>
  <c r="AP427" i="9"/>
  <c r="AO427" i="9"/>
  <c r="AN427" i="9"/>
  <c r="AM427" i="9"/>
  <c r="AL427" i="9"/>
  <c r="AK427" i="9"/>
  <c r="AH427" i="9"/>
  <c r="AP426" i="9"/>
  <c r="AO426" i="9"/>
  <c r="AN426" i="9"/>
  <c r="AM426" i="9"/>
  <c r="AL426" i="9"/>
  <c r="AK426" i="9"/>
  <c r="AH426" i="9"/>
  <c r="AP425" i="9"/>
  <c r="AO425" i="9"/>
  <c r="AN425" i="9"/>
  <c r="AM425" i="9"/>
  <c r="AL425" i="9"/>
  <c r="AK425" i="9"/>
  <c r="AH425" i="9"/>
  <c r="AP424" i="9"/>
  <c r="AO424" i="9"/>
  <c r="AN424" i="9"/>
  <c r="AM424" i="9"/>
  <c r="AL424" i="9"/>
  <c r="AK424" i="9"/>
  <c r="AH424" i="9"/>
  <c r="AP423" i="9"/>
  <c r="AO423" i="9"/>
  <c r="AN423" i="9"/>
  <c r="AM423" i="9"/>
  <c r="AL423" i="9"/>
  <c r="AK423" i="9"/>
  <c r="AH423" i="9"/>
  <c r="AP422" i="9"/>
  <c r="AO422" i="9"/>
  <c r="AN422" i="9"/>
  <c r="AM422" i="9"/>
  <c r="AL422" i="9"/>
  <c r="AK422" i="9"/>
  <c r="AH422" i="9"/>
  <c r="AP421" i="9"/>
  <c r="AO421" i="9"/>
  <c r="AN421" i="9"/>
  <c r="AM421" i="9"/>
  <c r="AL421" i="9"/>
  <c r="AK421" i="9"/>
  <c r="AH421" i="9"/>
  <c r="AP420" i="9"/>
  <c r="AO420" i="9"/>
  <c r="AN420" i="9"/>
  <c r="AM420" i="9"/>
  <c r="AL420" i="9"/>
  <c r="AK420" i="9"/>
  <c r="AH420" i="9"/>
  <c r="AP419" i="9"/>
  <c r="AO419" i="9"/>
  <c r="AN419" i="9"/>
  <c r="AM419" i="9"/>
  <c r="AL419" i="9"/>
  <c r="AK419" i="9"/>
  <c r="AH419" i="9"/>
  <c r="AP418" i="9"/>
  <c r="AO418" i="9"/>
  <c r="AN418" i="9"/>
  <c r="AM418" i="9"/>
  <c r="AL418" i="9"/>
  <c r="AK418" i="9"/>
  <c r="AH418" i="9"/>
  <c r="AP417" i="9"/>
  <c r="AO417" i="9"/>
  <c r="AN417" i="9"/>
  <c r="AM417" i="9"/>
  <c r="AL417" i="9"/>
  <c r="AK417" i="9"/>
  <c r="AH417" i="9"/>
  <c r="AP416" i="9"/>
  <c r="AO416" i="9"/>
  <c r="AN416" i="9"/>
  <c r="AM416" i="9"/>
  <c r="AL416" i="9"/>
  <c r="AK416" i="9"/>
  <c r="AH416" i="9"/>
  <c r="AP415" i="9"/>
  <c r="AO415" i="9"/>
  <c r="AN415" i="9"/>
  <c r="AM415" i="9"/>
  <c r="AL415" i="9"/>
  <c r="AK415" i="9"/>
  <c r="AH415" i="9"/>
  <c r="AP414" i="9"/>
  <c r="AO414" i="9"/>
  <c r="AN414" i="9"/>
  <c r="AM414" i="9"/>
  <c r="AL414" i="9"/>
  <c r="AK414" i="9"/>
  <c r="AH414" i="9"/>
  <c r="AP413" i="9"/>
  <c r="AO413" i="9"/>
  <c r="AN413" i="9"/>
  <c r="AM413" i="9"/>
  <c r="AL413" i="9"/>
  <c r="AK413" i="9"/>
  <c r="AH413" i="9"/>
  <c r="AP412" i="9"/>
  <c r="AO412" i="9"/>
  <c r="AN412" i="9"/>
  <c r="AM412" i="9"/>
  <c r="AL412" i="9"/>
  <c r="AK412" i="9"/>
  <c r="AH412" i="9"/>
  <c r="AP411" i="9"/>
  <c r="AO411" i="9"/>
  <c r="AN411" i="9"/>
  <c r="AM411" i="9"/>
  <c r="AL411" i="9"/>
  <c r="AK411" i="9"/>
  <c r="AH411" i="9"/>
  <c r="AP410" i="9"/>
  <c r="AO410" i="9"/>
  <c r="AN410" i="9"/>
  <c r="AM410" i="9"/>
  <c r="AL410" i="9"/>
  <c r="AK410" i="9"/>
  <c r="AH410" i="9"/>
  <c r="AP409" i="9"/>
  <c r="AO409" i="9"/>
  <c r="AN409" i="9"/>
  <c r="AM409" i="9"/>
  <c r="AL409" i="9"/>
  <c r="AK409" i="9"/>
  <c r="AH409" i="9"/>
  <c r="AP408" i="9"/>
  <c r="AO408" i="9"/>
  <c r="AN408" i="9"/>
  <c r="AM408" i="9"/>
  <c r="AL408" i="9"/>
  <c r="AK408" i="9"/>
  <c r="AH408" i="9"/>
  <c r="AP407" i="9"/>
  <c r="AO407" i="9"/>
  <c r="AN407" i="9"/>
  <c r="AM407" i="9"/>
  <c r="AL407" i="9"/>
  <c r="AK407" i="9"/>
  <c r="AH407" i="9"/>
  <c r="AP406" i="9"/>
  <c r="AO406" i="9"/>
  <c r="AN406" i="9"/>
  <c r="AM406" i="9"/>
  <c r="AL406" i="9"/>
  <c r="AK406" i="9"/>
  <c r="AH406" i="9"/>
  <c r="AP405" i="9"/>
  <c r="AO405" i="9"/>
  <c r="AN405" i="9"/>
  <c r="AM405" i="9"/>
  <c r="AL405" i="9"/>
  <c r="AK405" i="9"/>
  <c r="AH405" i="9"/>
  <c r="AP404" i="9"/>
  <c r="AO404" i="9"/>
  <c r="AN404" i="9"/>
  <c r="AM404" i="9"/>
  <c r="AL404" i="9"/>
  <c r="AK404" i="9"/>
  <c r="AH404" i="9"/>
  <c r="AP403" i="9"/>
  <c r="AO403" i="9"/>
  <c r="AN403" i="9"/>
  <c r="AM403" i="9"/>
  <c r="AL403" i="9"/>
  <c r="AK403" i="9"/>
  <c r="AH403" i="9"/>
  <c r="AP402" i="9"/>
  <c r="AO402" i="9"/>
  <c r="AN402" i="9"/>
  <c r="AM402" i="9"/>
  <c r="AL402" i="9"/>
  <c r="AK402" i="9"/>
  <c r="AH402" i="9"/>
  <c r="AP401" i="9"/>
  <c r="AO401" i="9"/>
  <c r="AN401" i="9"/>
  <c r="AM401" i="9"/>
  <c r="AL401" i="9"/>
  <c r="AK401" i="9"/>
  <c r="AH401" i="9"/>
  <c r="AP400" i="9"/>
  <c r="AO400" i="9"/>
  <c r="AN400" i="9"/>
  <c r="AM400" i="9"/>
  <c r="AL400" i="9"/>
  <c r="AK400" i="9"/>
  <c r="AH400" i="9"/>
  <c r="AP399" i="9"/>
  <c r="AO399" i="9"/>
  <c r="AN399" i="9"/>
  <c r="AM399" i="9"/>
  <c r="AL399" i="9"/>
  <c r="AK399" i="9"/>
  <c r="AH399" i="9"/>
  <c r="AP398" i="9"/>
  <c r="AO398" i="9"/>
  <c r="AN398" i="9"/>
  <c r="AM398" i="9"/>
  <c r="AL398" i="9"/>
  <c r="AK398" i="9"/>
  <c r="AH398" i="9"/>
  <c r="AP397" i="9"/>
  <c r="AO397" i="9"/>
  <c r="AN397" i="9"/>
  <c r="AM397" i="9"/>
  <c r="AL397" i="9"/>
  <c r="AK397" i="9"/>
  <c r="AH397" i="9"/>
  <c r="AP396" i="9"/>
  <c r="AO396" i="9"/>
  <c r="AN396" i="9"/>
  <c r="AM396" i="9"/>
  <c r="AL396" i="9"/>
  <c r="AK396" i="9"/>
  <c r="AH396" i="9"/>
  <c r="AP395" i="9"/>
  <c r="AO395" i="9"/>
  <c r="AN395" i="9"/>
  <c r="AM395" i="9"/>
  <c r="AL395" i="9"/>
  <c r="AK395" i="9"/>
  <c r="AH395" i="9"/>
  <c r="AP394" i="9"/>
  <c r="AO394" i="9"/>
  <c r="AN394" i="9"/>
  <c r="AM394" i="9"/>
  <c r="AL394" i="9"/>
  <c r="AK394" i="9"/>
  <c r="AH394" i="9"/>
  <c r="AP393" i="9"/>
  <c r="AO393" i="9"/>
  <c r="AN393" i="9"/>
  <c r="AM393" i="9"/>
  <c r="AL393" i="9"/>
  <c r="AK393" i="9"/>
  <c r="AH393" i="9"/>
  <c r="AP392" i="9"/>
  <c r="AO392" i="9"/>
  <c r="AN392" i="9"/>
  <c r="AM392" i="9"/>
  <c r="AL392" i="9"/>
  <c r="AK392" i="9"/>
  <c r="AH392" i="9"/>
  <c r="AP391" i="9"/>
  <c r="AO391" i="9"/>
  <c r="AN391" i="9"/>
  <c r="AM391" i="9"/>
  <c r="AL391" i="9"/>
  <c r="AK391" i="9"/>
  <c r="AH391" i="9"/>
  <c r="AP390" i="9"/>
  <c r="AO390" i="9"/>
  <c r="AN390" i="9"/>
  <c r="AM390" i="9"/>
  <c r="AL390" i="9"/>
  <c r="AK390" i="9"/>
  <c r="AH390" i="9"/>
  <c r="AP389" i="9"/>
  <c r="AO389" i="9"/>
  <c r="AN389" i="9"/>
  <c r="AM389" i="9"/>
  <c r="AL389" i="9"/>
  <c r="AK389" i="9"/>
  <c r="AH389" i="9"/>
  <c r="AP388" i="9"/>
  <c r="AO388" i="9"/>
  <c r="AN388" i="9"/>
  <c r="AM388" i="9"/>
  <c r="AL388" i="9"/>
  <c r="AK388" i="9"/>
  <c r="AH388" i="9"/>
  <c r="AP387" i="9"/>
  <c r="AO387" i="9"/>
  <c r="AN387" i="9"/>
  <c r="AM387" i="9"/>
  <c r="AL387" i="9"/>
  <c r="AK387" i="9"/>
  <c r="AH387" i="9"/>
  <c r="AP386" i="9"/>
  <c r="AO386" i="9"/>
  <c r="AN386" i="9"/>
  <c r="AM386" i="9"/>
  <c r="AL386" i="9"/>
  <c r="AK386" i="9"/>
  <c r="AH386" i="9"/>
  <c r="AP385" i="9"/>
  <c r="AO385" i="9"/>
  <c r="AN385" i="9"/>
  <c r="AM385" i="9"/>
  <c r="AL385" i="9"/>
  <c r="AK385" i="9"/>
  <c r="AH385" i="9"/>
  <c r="AP384" i="9"/>
  <c r="AO384" i="9"/>
  <c r="AN384" i="9"/>
  <c r="AM384" i="9"/>
  <c r="AL384" i="9"/>
  <c r="AK384" i="9"/>
  <c r="AH384" i="9"/>
  <c r="AP383" i="9"/>
  <c r="AO383" i="9"/>
  <c r="AN383" i="9"/>
  <c r="AM383" i="9"/>
  <c r="AL383" i="9"/>
  <c r="AK383" i="9"/>
  <c r="AH383" i="9"/>
  <c r="AP382" i="9"/>
  <c r="AO382" i="9"/>
  <c r="AN382" i="9"/>
  <c r="AM382" i="9"/>
  <c r="AL382" i="9"/>
  <c r="AK382" i="9"/>
  <c r="AH382" i="9"/>
  <c r="AP381" i="9"/>
  <c r="AO381" i="9"/>
  <c r="AN381" i="9"/>
  <c r="AM381" i="9"/>
  <c r="AL381" i="9"/>
  <c r="AK381" i="9"/>
  <c r="AH381" i="9"/>
  <c r="AP380" i="9"/>
  <c r="AO380" i="9"/>
  <c r="AN380" i="9"/>
  <c r="AM380" i="9"/>
  <c r="AL380" i="9"/>
  <c r="AK380" i="9"/>
  <c r="AH380" i="9"/>
  <c r="AP379" i="9"/>
  <c r="AO379" i="9"/>
  <c r="AN379" i="9"/>
  <c r="AM379" i="9"/>
  <c r="AL379" i="9"/>
  <c r="AK379" i="9"/>
  <c r="AH379" i="9"/>
  <c r="AP378" i="9"/>
  <c r="AO378" i="9"/>
  <c r="AN378" i="9"/>
  <c r="AM378" i="9"/>
  <c r="AL378" i="9"/>
  <c r="AK378" i="9"/>
  <c r="AH378" i="9"/>
  <c r="AP377" i="9"/>
  <c r="AO377" i="9"/>
  <c r="AN377" i="9"/>
  <c r="AM377" i="9"/>
  <c r="AL377" i="9"/>
  <c r="AK377" i="9"/>
  <c r="AH377" i="9"/>
  <c r="AP376" i="9"/>
  <c r="AO376" i="9"/>
  <c r="AN376" i="9"/>
  <c r="AM376" i="9"/>
  <c r="AL376" i="9"/>
  <c r="AK376" i="9"/>
  <c r="AH376" i="9"/>
  <c r="AP375" i="9"/>
  <c r="AO375" i="9"/>
  <c r="AN375" i="9"/>
  <c r="AM375" i="9"/>
  <c r="AL375" i="9"/>
  <c r="AK375" i="9"/>
  <c r="AH375" i="9"/>
  <c r="AP374" i="9"/>
  <c r="AO374" i="9"/>
  <c r="AN374" i="9"/>
  <c r="AM374" i="9"/>
  <c r="AL374" i="9"/>
  <c r="AK374" i="9"/>
  <c r="AH374" i="9"/>
  <c r="AP373" i="9"/>
  <c r="AO373" i="9"/>
  <c r="AN373" i="9"/>
  <c r="AM373" i="9"/>
  <c r="AL373" i="9"/>
  <c r="AK373" i="9"/>
  <c r="AH373" i="9"/>
  <c r="AP372" i="9"/>
  <c r="AO372" i="9"/>
  <c r="AN372" i="9"/>
  <c r="AM372" i="9"/>
  <c r="AL372" i="9"/>
  <c r="AK372" i="9"/>
  <c r="AH372" i="9"/>
  <c r="AP371" i="9"/>
  <c r="AO371" i="9"/>
  <c r="AN371" i="9"/>
  <c r="AM371" i="9"/>
  <c r="AL371" i="9"/>
  <c r="AK371" i="9"/>
  <c r="AH371" i="9"/>
  <c r="AP370" i="9"/>
  <c r="AO370" i="9"/>
  <c r="AN370" i="9"/>
  <c r="AM370" i="9"/>
  <c r="AL370" i="9"/>
  <c r="AK370" i="9"/>
  <c r="AH370" i="9"/>
  <c r="AP369" i="9"/>
  <c r="AO369" i="9"/>
  <c r="AN369" i="9"/>
  <c r="AM369" i="9"/>
  <c r="AL369" i="9"/>
  <c r="AK369" i="9"/>
  <c r="AH369" i="9"/>
  <c r="AP368" i="9"/>
  <c r="AO368" i="9"/>
  <c r="AN368" i="9"/>
  <c r="AM368" i="9"/>
  <c r="AL368" i="9"/>
  <c r="AK368" i="9"/>
  <c r="AH368" i="9"/>
  <c r="AP367" i="9"/>
  <c r="AO367" i="9"/>
  <c r="AN367" i="9"/>
  <c r="AM367" i="9"/>
  <c r="AL367" i="9"/>
  <c r="AK367" i="9"/>
  <c r="AH367" i="9"/>
  <c r="AP366" i="9"/>
  <c r="AO366" i="9"/>
  <c r="AN366" i="9"/>
  <c r="AM366" i="9"/>
  <c r="AL366" i="9"/>
  <c r="AK366" i="9"/>
  <c r="AH366" i="9"/>
  <c r="AP365" i="9"/>
  <c r="AO365" i="9"/>
  <c r="AN365" i="9"/>
  <c r="AM365" i="9"/>
  <c r="AL365" i="9"/>
  <c r="AK365" i="9"/>
  <c r="AH365" i="9"/>
  <c r="AP364" i="9"/>
  <c r="AO364" i="9"/>
  <c r="AN364" i="9"/>
  <c r="AM364" i="9"/>
  <c r="AL364" i="9"/>
  <c r="AK364" i="9"/>
  <c r="AH364" i="9"/>
  <c r="AP363" i="9"/>
  <c r="AO363" i="9"/>
  <c r="AN363" i="9"/>
  <c r="AM363" i="9"/>
  <c r="AL363" i="9"/>
  <c r="AK363" i="9"/>
  <c r="AH363" i="9"/>
  <c r="AP362" i="9"/>
  <c r="AO362" i="9"/>
  <c r="AN362" i="9"/>
  <c r="AM362" i="9"/>
  <c r="AL362" i="9"/>
  <c r="AK362" i="9"/>
  <c r="AH362" i="9"/>
  <c r="AP361" i="9"/>
  <c r="AO361" i="9"/>
  <c r="AN361" i="9"/>
  <c r="AM361" i="9"/>
  <c r="AL361" i="9"/>
  <c r="AK361" i="9"/>
  <c r="AH361" i="9"/>
  <c r="AP360" i="9"/>
  <c r="AO360" i="9"/>
  <c r="AN360" i="9"/>
  <c r="AM360" i="9"/>
  <c r="AL360" i="9"/>
  <c r="AK360" i="9"/>
  <c r="AH360" i="9"/>
  <c r="AP359" i="9"/>
  <c r="AO359" i="9"/>
  <c r="AN359" i="9"/>
  <c r="AM359" i="9"/>
  <c r="AL359" i="9"/>
  <c r="AK359" i="9"/>
  <c r="AH359" i="9"/>
  <c r="AP358" i="9"/>
  <c r="AO358" i="9"/>
  <c r="AN358" i="9"/>
  <c r="AM358" i="9"/>
  <c r="AL358" i="9"/>
  <c r="AK358" i="9"/>
  <c r="AH358" i="9"/>
  <c r="AP357" i="9"/>
  <c r="AO357" i="9"/>
  <c r="AN357" i="9"/>
  <c r="AM357" i="9"/>
  <c r="AL357" i="9"/>
  <c r="AK357" i="9"/>
  <c r="AH357" i="9"/>
  <c r="AP356" i="9"/>
  <c r="AO356" i="9"/>
  <c r="AN356" i="9"/>
  <c r="AM356" i="9"/>
  <c r="AL356" i="9"/>
  <c r="AK356" i="9"/>
  <c r="AH356" i="9"/>
  <c r="AP355" i="9"/>
  <c r="AO355" i="9"/>
  <c r="AN355" i="9"/>
  <c r="AM355" i="9"/>
  <c r="AL355" i="9"/>
  <c r="AK355" i="9"/>
  <c r="AH355" i="9"/>
  <c r="AP354" i="9"/>
  <c r="AO354" i="9"/>
  <c r="AN354" i="9"/>
  <c r="AM354" i="9"/>
  <c r="AL354" i="9"/>
  <c r="AK354" i="9"/>
  <c r="AH354" i="9"/>
  <c r="AP353" i="9"/>
  <c r="AO353" i="9"/>
  <c r="AN353" i="9"/>
  <c r="AM353" i="9"/>
  <c r="AL353" i="9"/>
  <c r="AK353" i="9"/>
  <c r="AH353" i="9"/>
  <c r="AP352" i="9"/>
  <c r="AO352" i="9"/>
  <c r="AN352" i="9"/>
  <c r="AM352" i="9"/>
  <c r="AL352" i="9"/>
  <c r="AK352" i="9"/>
  <c r="AH352" i="9"/>
  <c r="AP351" i="9"/>
  <c r="AO351" i="9"/>
  <c r="AN351" i="9"/>
  <c r="AM351" i="9"/>
  <c r="AL351" i="9"/>
  <c r="AK351" i="9"/>
  <c r="AH351" i="9"/>
  <c r="AP350" i="9"/>
  <c r="AO350" i="9"/>
  <c r="AN350" i="9"/>
  <c r="AM350" i="9"/>
  <c r="AL350" i="9"/>
  <c r="AK350" i="9"/>
  <c r="AH350" i="9"/>
  <c r="AP349" i="9"/>
  <c r="AO349" i="9"/>
  <c r="AN349" i="9"/>
  <c r="AM349" i="9"/>
  <c r="AL349" i="9"/>
  <c r="AK349" i="9"/>
  <c r="AH349" i="9"/>
  <c r="AP348" i="9"/>
  <c r="AO348" i="9"/>
  <c r="AN348" i="9"/>
  <c r="AM348" i="9"/>
  <c r="AL348" i="9"/>
  <c r="AK348" i="9"/>
  <c r="AH348" i="9"/>
  <c r="AP347" i="9"/>
  <c r="AO347" i="9"/>
  <c r="AN347" i="9"/>
  <c r="AM347" i="9"/>
  <c r="AL347" i="9"/>
  <c r="AK347" i="9"/>
  <c r="AH347" i="9"/>
  <c r="AP346" i="9"/>
  <c r="AO346" i="9"/>
  <c r="AN346" i="9"/>
  <c r="AM346" i="9"/>
  <c r="AL346" i="9"/>
  <c r="AK346" i="9"/>
  <c r="AH346" i="9"/>
  <c r="AP345" i="9"/>
  <c r="AO345" i="9"/>
  <c r="AN345" i="9"/>
  <c r="AM345" i="9"/>
  <c r="AL345" i="9"/>
  <c r="AK345" i="9"/>
  <c r="AH345" i="9"/>
  <c r="AP344" i="9"/>
  <c r="AO344" i="9"/>
  <c r="AN344" i="9"/>
  <c r="AM344" i="9"/>
  <c r="AL344" i="9"/>
  <c r="AK344" i="9"/>
  <c r="AH344" i="9"/>
  <c r="AP343" i="9"/>
  <c r="AO343" i="9"/>
  <c r="AN343" i="9"/>
  <c r="AM343" i="9"/>
  <c r="AL343" i="9"/>
  <c r="AK343" i="9"/>
  <c r="AH343" i="9"/>
  <c r="AP342" i="9"/>
  <c r="AO342" i="9"/>
  <c r="AN342" i="9"/>
  <c r="AM342" i="9"/>
  <c r="AL342" i="9"/>
  <c r="AK342" i="9"/>
  <c r="AH342" i="9"/>
  <c r="AP341" i="9"/>
  <c r="AO341" i="9"/>
  <c r="AN341" i="9"/>
  <c r="AM341" i="9"/>
  <c r="AL341" i="9"/>
  <c r="AK341" i="9"/>
  <c r="AH341" i="9"/>
  <c r="AP340" i="9"/>
  <c r="AO340" i="9"/>
  <c r="AN340" i="9"/>
  <c r="AM340" i="9"/>
  <c r="AL340" i="9"/>
  <c r="AK340" i="9"/>
  <c r="AH340" i="9"/>
  <c r="AP339" i="9"/>
  <c r="AO339" i="9"/>
  <c r="AN339" i="9"/>
  <c r="AM339" i="9"/>
  <c r="AL339" i="9"/>
  <c r="AK339" i="9"/>
  <c r="AH339" i="9"/>
  <c r="AP338" i="9"/>
  <c r="AO338" i="9"/>
  <c r="AN338" i="9"/>
  <c r="AM338" i="9"/>
  <c r="AL338" i="9"/>
  <c r="AK338" i="9"/>
  <c r="AH338" i="9"/>
  <c r="AP337" i="9"/>
  <c r="AO337" i="9"/>
  <c r="AN337" i="9"/>
  <c r="AM337" i="9"/>
  <c r="AL337" i="9"/>
  <c r="AK337" i="9"/>
  <c r="AH337" i="9"/>
  <c r="AP336" i="9"/>
  <c r="AO336" i="9"/>
  <c r="AN336" i="9"/>
  <c r="AM336" i="9"/>
  <c r="AL336" i="9"/>
  <c r="AK336" i="9"/>
  <c r="AH336" i="9"/>
  <c r="AP335" i="9"/>
  <c r="AO335" i="9"/>
  <c r="AN335" i="9"/>
  <c r="AM335" i="9"/>
  <c r="AL335" i="9"/>
  <c r="AK335" i="9"/>
  <c r="AH335" i="9"/>
  <c r="AP334" i="9"/>
  <c r="AO334" i="9"/>
  <c r="AN334" i="9"/>
  <c r="AM334" i="9"/>
  <c r="AL334" i="9"/>
  <c r="AK334" i="9"/>
  <c r="AH334" i="9"/>
  <c r="AP333" i="9"/>
  <c r="AO333" i="9"/>
  <c r="AN333" i="9"/>
  <c r="AM333" i="9"/>
  <c r="AL333" i="9"/>
  <c r="AK333" i="9"/>
  <c r="AH333" i="9"/>
  <c r="AP332" i="9"/>
  <c r="AO332" i="9"/>
  <c r="AN332" i="9"/>
  <c r="AM332" i="9"/>
  <c r="AL332" i="9"/>
  <c r="AK332" i="9"/>
  <c r="AH332" i="9"/>
  <c r="AP331" i="9"/>
  <c r="AO331" i="9"/>
  <c r="AN331" i="9"/>
  <c r="AM331" i="9"/>
  <c r="AL331" i="9"/>
  <c r="AK331" i="9"/>
  <c r="AH331" i="9"/>
  <c r="AP330" i="9"/>
  <c r="AO330" i="9"/>
  <c r="AN330" i="9"/>
  <c r="AM330" i="9"/>
  <c r="AL330" i="9"/>
  <c r="AK330" i="9"/>
  <c r="AH330" i="9"/>
  <c r="AP329" i="9"/>
  <c r="AO329" i="9"/>
  <c r="AN329" i="9"/>
  <c r="AM329" i="9"/>
  <c r="AL329" i="9"/>
  <c r="AK329" i="9"/>
  <c r="AH329" i="9"/>
  <c r="AP328" i="9"/>
  <c r="AO328" i="9"/>
  <c r="AN328" i="9"/>
  <c r="AM328" i="9"/>
  <c r="AL328" i="9"/>
  <c r="AK328" i="9"/>
  <c r="AH328" i="9"/>
  <c r="AP327" i="9"/>
  <c r="AO327" i="9"/>
  <c r="AN327" i="9"/>
  <c r="AM327" i="9"/>
  <c r="AL327" i="9"/>
  <c r="AK327" i="9"/>
  <c r="AH327" i="9"/>
  <c r="AP326" i="9"/>
  <c r="AO326" i="9"/>
  <c r="AN326" i="9"/>
  <c r="AM326" i="9"/>
  <c r="AL326" i="9"/>
  <c r="AK326" i="9"/>
  <c r="AH326" i="9"/>
  <c r="AP325" i="9"/>
  <c r="AO325" i="9"/>
  <c r="AN325" i="9"/>
  <c r="AM325" i="9"/>
  <c r="AL325" i="9"/>
  <c r="AK325" i="9"/>
  <c r="AH325" i="9"/>
  <c r="AP324" i="9"/>
  <c r="AO324" i="9"/>
  <c r="AN324" i="9"/>
  <c r="AM324" i="9"/>
  <c r="AL324" i="9"/>
  <c r="AK324" i="9"/>
  <c r="AH324" i="9"/>
  <c r="AP323" i="9"/>
  <c r="AO323" i="9"/>
  <c r="AN323" i="9"/>
  <c r="AM323" i="9"/>
  <c r="AL323" i="9"/>
  <c r="AK323" i="9"/>
  <c r="AH323" i="9"/>
  <c r="AP322" i="9"/>
  <c r="AO322" i="9"/>
  <c r="AN322" i="9"/>
  <c r="AM322" i="9"/>
  <c r="AL322" i="9"/>
  <c r="AK322" i="9"/>
  <c r="AH322" i="9"/>
  <c r="AP321" i="9"/>
  <c r="AO321" i="9"/>
  <c r="AN321" i="9"/>
  <c r="AM321" i="9"/>
  <c r="AL321" i="9"/>
  <c r="AK321" i="9"/>
  <c r="AH321" i="9"/>
  <c r="AP320" i="9"/>
  <c r="AO320" i="9"/>
  <c r="AN320" i="9"/>
  <c r="AM320" i="9"/>
  <c r="AL320" i="9"/>
  <c r="AK320" i="9"/>
  <c r="AH320" i="9"/>
  <c r="AP319" i="9"/>
  <c r="AO319" i="9"/>
  <c r="AN319" i="9"/>
  <c r="AM319" i="9"/>
  <c r="AL319" i="9"/>
  <c r="AK319" i="9"/>
  <c r="AH319" i="9"/>
  <c r="AP318" i="9"/>
  <c r="AO318" i="9"/>
  <c r="AN318" i="9"/>
  <c r="AM318" i="9"/>
  <c r="AL318" i="9"/>
  <c r="AK318" i="9"/>
  <c r="AH318" i="9"/>
  <c r="AP317" i="9"/>
  <c r="AO317" i="9"/>
  <c r="AN317" i="9"/>
  <c r="AM317" i="9"/>
  <c r="AL317" i="9"/>
  <c r="AK317" i="9"/>
  <c r="AH317" i="9"/>
  <c r="AP316" i="9"/>
  <c r="AO316" i="9"/>
  <c r="AN316" i="9"/>
  <c r="AM316" i="9"/>
  <c r="AL316" i="9"/>
  <c r="AK316" i="9"/>
  <c r="AH316" i="9"/>
  <c r="AP315" i="9"/>
  <c r="AO315" i="9"/>
  <c r="AN315" i="9"/>
  <c r="AM315" i="9"/>
  <c r="AL315" i="9"/>
  <c r="AK315" i="9"/>
  <c r="AH315" i="9"/>
  <c r="AP314" i="9"/>
  <c r="AO314" i="9"/>
  <c r="AN314" i="9"/>
  <c r="AM314" i="9"/>
  <c r="AL314" i="9"/>
  <c r="AK314" i="9"/>
  <c r="AH314" i="9"/>
  <c r="AP313" i="9"/>
  <c r="AO313" i="9"/>
  <c r="AN313" i="9"/>
  <c r="AM313" i="9"/>
  <c r="AL313" i="9"/>
  <c r="AK313" i="9"/>
  <c r="AH313" i="9"/>
  <c r="AP312" i="9"/>
  <c r="AO312" i="9"/>
  <c r="AN312" i="9"/>
  <c r="AM312" i="9"/>
  <c r="AL312" i="9"/>
  <c r="AK312" i="9"/>
  <c r="AH312" i="9"/>
  <c r="AP311" i="9"/>
  <c r="AO311" i="9"/>
  <c r="AN311" i="9"/>
  <c r="AM311" i="9"/>
  <c r="AL311" i="9"/>
  <c r="AK311" i="9"/>
  <c r="AH311" i="9"/>
  <c r="AP310" i="9"/>
  <c r="AO310" i="9"/>
  <c r="AN310" i="9"/>
  <c r="AM310" i="9"/>
  <c r="AL310" i="9"/>
  <c r="AK310" i="9"/>
  <c r="AH310" i="9"/>
  <c r="AP309" i="9"/>
  <c r="AO309" i="9"/>
  <c r="AN309" i="9"/>
  <c r="AM309" i="9"/>
  <c r="AL309" i="9"/>
  <c r="AK309" i="9"/>
  <c r="AH309" i="9"/>
  <c r="AP308" i="9"/>
  <c r="AO308" i="9"/>
  <c r="AN308" i="9"/>
  <c r="AM308" i="9"/>
  <c r="AL308" i="9"/>
  <c r="AK308" i="9"/>
  <c r="AH308" i="9"/>
  <c r="AP307" i="9"/>
  <c r="AO307" i="9"/>
  <c r="AN307" i="9"/>
  <c r="AM307" i="9"/>
  <c r="AL307" i="9"/>
  <c r="AK307" i="9"/>
  <c r="AH307" i="9"/>
  <c r="AP306" i="9"/>
  <c r="AO306" i="9"/>
  <c r="AN306" i="9"/>
  <c r="AM306" i="9"/>
  <c r="AL306" i="9"/>
  <c r="AK306" i="9"/>
  <c r="AH306" i="9"/>
  <c r="AP305" i="9"/>
  <c r="AO305" i="9"/>
  <c r="AN305" i="9"/>
  <c r="AM305" i="9"/>
  <c r="AL305" i="9"/>
  <c r="AK305" i="9"/>
  <c r="AH305" i="9"/>
  <c r="AP304" i="9"/>
  <c r="AO304" i="9"/>
  <c r="AN304" i="9"/>
  <c r="AM304" i="9"/>
  <c r="AL304" i="9"/>
  <c r="AK304" i="9"/>
  <c r="AH304" i="9"/>
  <c r="AP303" i="9"/>
  <c r="AO303" i="9"/>
  <c r="AN303" i="9"/>
  <c r="AM303" i="9"/>
  <c r="AL303" i="9"/>
  <c r="AK303" i="9"/>
  <c r="AH303" i="9"/>
  <c r="AP302" i="9"/>
  <c r="AO302" i="9"/>
  <c r="AN302" i="9"/>
  <c r="AM302" i="9"/>
  <c r="AL302" i="9"/>
  <c r="AK302" i="9"/>
  <c r="AH302" i="9"/>
  <c r="AP301" i="9"/>
  <c r="AO301" i="9"/>
  <c r="AN301" i="9"/>
  <c r="AM301" i="9"/>
  <c r="AL301" i="9"/>
  <c r="AK301" i="9"/>
  <c r="AH301" i="9"/>
  <c r="AP300" i="9"/>
  <c r="AO300" i="9"/>
  <c r="AN300" i="9"/>
  <c r="AM300" i="9"/>
  <c r="AL300" i="9"/>
  <c r="AK300" i="9"/>
  <c r="AH300" i="9"/>
  <c r="AP299" i="9"/>
  <c r="AO299" i="9"/>
  <c r="AN299" i="9"/>
  <c r="AM299" i="9"/>
  <c r="AL299" i="9"/>
  <c r="AK299" i="9"/>
  <c r="AH299" i="9"/>
  <c r="AP298" i="9"/>
  <c r="AO298" i="9"/>
  <c r="AN298" i="9"/>
  <c r="AM298" i="9"/>
  <c r="AL298" i="9"/>
  <c r="AK298" i="9"/>
  <c r="AH298" i="9"/>
  <c r="AP297" i="9"/>
  <c r="AO297" i="9"/>
  <c r="AN297" i="9"/>
  <c r="AM297" i="9"/>
  <c r="AL297" i="9"/>
  <c r="AK297" i="9"/>
  <c r="AH297" i="9"/>
  <c r="AP296" i="9"/>
  <c r="AO296" i="9"/>
  <c r="AN296" i="9"/>
  <c r="AM296" i="9"/>
  <c r="AL296" i="9"/>
  <c r="AK296" i="9"/>
  <c r="AH296" i="9"/>
  <c r="AP295" i="9"/>
  <c r="AO295" i="9"/>
  <c r="AN295" i="9"/>
  <c r="AM295" i="9"/>
  <c r="AL295" i="9"/>
  <c r="AK295" i="9"/>
  <c r="AH295" i="9"/>
  <c r="AP294" i="9"/>
  <c r="AO294" i="9"/>
  <c r="AN294" i="9"/>
  <c r="AM294" i="9"/>
  <c r="AL294" i="9"/>
  <c r="AK294" i="9"/>
  <c r="AH294" i="9"/>
  <c r="AP293" i="9"/>
  <c r="AO293" i="9"/>
  <c r="AN293" i="9"/>
  <c r="AM293" i="9"/>
  <c r="AL293" i="9"/>
  <c r="AK293" i="9"/>
  <c r="AH293" i="9"/>
  <c r="AP292" i="9"/>
  <c r="AO292" i="9"/>
  <c r="AN292" i="9"/>
  <c r="AM292" i="9"/>
  <c r="AL292" i="9"/>
  <c r="AK292" i="9"/>
  <c r="AH292" i="9"/>
  <c r="AP291" i="9"/>
  <c r="AO291" i="9"/>
  <c r="AN291" i="9"/>
  <c r="AM291" i="9"/>
  <c r="AL291" i="9"/>
  <c r="AK291" i="9"/>
  <c r="AH291" i="9"/>
  <c r="AP290" i="9"/>
  <c r="AO290" i="9"/>
  <c r="AN290" i="9"/>
  <c r="AM290" i="9"/>
  <c r="AL290" i="9"/>
  <c r="AK290" i="9"/>
  <c r="AH290" i="9"/>
  <c r="AP289" i="9"/>
  <c r="AO289" i="9"/>
  <c r="AN289" i="9"/>
  <c r="AM289" i="9"/>
  <c r="AL289" i="9"/>
  <c r="AK289" i="9"/>
  <c r="AH289" i="9"/>
  <c r="AP288" i="9"/>
  <c r="AO288" i="9"/>
  <c r="AN288" i="9"/>
  <c r="AM288" i="9"/>
  <c r="AL288" i="9"/>
  <c r="AK288" i="9"/>
  <c r="AH288" i="9"/>
  <c r="AP287" i="9"/>
  <c r="AO287" i="9"/>
  <c r="AN287" i="9"/>
  <c r="AM287" i="9"/>
  <c r="AL287" i="9"/>
  <c r="AK287" i="9"/>
  <c r="AH287" i="9"/>
  <c r="AP286" i="9"/>
  <c r="AO286" i="9"/>
  <c r="AN286" i="9"/>
  <c r="AM286" i="9"/>
  <c r="AL286" i="9"/>
  <c r="AK286" i="9"/>
  <c r="AH286" i="9"/>
  <c r="AP285" i="9"/>
  <c r="AO285" i="9"/>
  <c r="AN285" i="9"/>
  <c r="AM285" i="9"/>
  <c r="AL285" i="9"/>
  <c r="AK285" i="9"/>
  <c r="AH285" i="9"/>
  <c r="AP284" i="9"/>
  <c r="AO284" i="9"/>
  <c r="AN284" i="9"/>
  <c r="AM284" i="9"/>
  <c r="AL284" i="9"/>
  <c r="AK284" i="9"/>
  <c r="AH284" i="9"/>
  <c r="AP283" i="9"/>
  <c r="AO283" i="9"/>
  <c r="AN283" i="9"/>
  <c r="AM283" i="9"/>
  <c r="AL283" i="9"/>
  <c r="AK283" i="9"/>
  <c r="AH283" i="9"/>
  <c r="AP282" i="9"/>
  <c r="AO282" i="9"/>
  <c r="AN282" i="9"/>
  <c r="AM282" i="9"/>
  <c r="AL282" i="9"/>
  <c r="AK282" i="9"/>
  <c r="AH282" i="9"/>
  <c r="AP281" i="9"/>
  <c r="AO281" i="9"/>
  <c r="AN281" i="9"/>
  <c r="AM281" i="9"/>
  <c r="AL281" i="9"/>
  <c r="AK281" i="9"/>
  <c r="AH281" i="9"/>
  <c r="AP280" i="9"/>
  <c r="AO280" i="9"/>
  <c r="AN280" i="9"/>
  <c r="AM280" i="9"/>
  <c r="AL280" i="9"/>
  <c r="AK280" i="9"/>
  <c r="AH280" i="9"/>
  <c r="AP279" i="9"/>
  <c r="AO279" i="9"/>
  <c r="AN279" i="9"/>
  <c r="AM279" i="9"/>
  <c r="AL279" i="9"/>
  <c r="AK279" i="9"/>
  <c r="AH279" i="9"/>
  <c r="AP278" i="9"/>
  <c r="AO278" i="9"/>
  <c r="AN278" i="9"/>
  <c r="AM278" i="9"/>
  <c r="AL278" i="9"/>
  <c r="AK278" i="9"/>
  <c r="AH278" i="9"/>
  <c r="AP277" i="9"/>
  <c r="AO277" i="9"/>
  <c r="AN277" i="9"/>
  <c r="AM277" i="9"/>
  <c r="AL277" i="9"/>
  <c r="AK277" i="9"/>
  <c r="AH277" i="9"/>
  <c r="AP276" i="9"/>
  <c r="AO276" i="9"/>
  <c r="AN276" i="9"/>
  <c r="AM276" i="9"/>
  <c r="AL276" i="9"/>
  <c r="AK276" i="9"/>
  <c r="AH276" i="9"/>
  <c r="AP275" i="9"/>
  <c r="AO275" i="9"/>
  <c r="AN275" i="9"/>
  <c r="AM275" i="9"/>
  <c r="AL275" i="9"/>
  <c r="AK275" i="9"/>
  <c r="AH275" i="9"/>
  <c r="AP274" i="9"/>
  <c r="AO274" i="9"/>
  <c r="AN274" i="9"/>
  <c r="AM274" i="9"/>
  <c r="AL274" i="9"/>
  <c r="AK274" i="9"/>
  <c r="AH274" i="9"/>
  <c r="AP273" i="9"/>
  <c r="AO273" i="9"/>
  <c r="AN273" i="9"/>
  <c r="AM273" i="9"/>
  <c r="AL273" i="9"/>
  <c r="AK273" i="9"/>
  <c r="AH273" i="9"/>
  <c r="AP272" i="9"/>
  <c r="AO272" i="9"/>
  <c r="AN272" i="9"/>
  <c r="AM272" i="9"/>
  <c r="AL272" i="9"/>
  <c r="AK272" i="9"/>
  <c r="AH272" i="9"/>
  <c r="AP271" i="9"/>
  <c r="AO271" i="9"/>
  <c r="AN271" i="9"/>
  <c r="AM271" i="9"/>
  <c r="AL271" i="9"/>
  <c r="AK271" i="9"/>
  <c r="AH271" i="9"/>
  <c r="AP270" i="9"/>
  <c r="AO270" i="9"/>
  <c r="AN270" i="9"/>
  <c r="AM270" i="9"/>
  <c r="AL270" i="9"/>
  <c r="AK270" i="9"/>
  <c r="AH270" i="9"/>
  <c r="AP269" i="9"/>
  <c r="AO269" i="9"/>
  <c r="AN269" i="9"/>
  <c r="AM269" i="9"/>
  <c r="AL269" i="9"/>
  <c r="AK269" i="9"/>
  <c r="AH269" i="9"/>
  <c r="AP268" i="9"/>
  <c r="AO268" i="9"/>
  <c r="AN268" i="9"/>
  <c r="AM268" i="9"/>
  <c r="AL268" i="9"/>
  <c r="AK268" i="9"/>
  <c r="AH268" i="9"/>
  <c r="AP267" i="9"/>
  <c r="AO267" i="9"/>
  <c r="AN267" i="9"/>
  <c r="AM267" i="9"/>
  <c r="AL267" i="9"/>
  <c r="AK267" i="9"/>
  <c r="AH267" i="9"/>
  <c r="AP266" i="9"/>
  <c r="AO266" i="9"/>
  <c r="AN266" i="9"/>
  <c r="AM266" i="9"/>
  <c r="AL266" i="9"/>
  <c r="AK266" i="9"/>
  <c r="AH266" i="9"/>
  <c r="AP265" i="9"/>
  <c r="AO265" i="9"/>
  <c r="AN265" i="9"/>
  <c r="AM265" i="9"/>
  <c r="AL265" i="9"/>
  <c r="AK265" i="9"/>
  <c r="AH265" i="9"/>
  <c r="AP264" i="9"/>
  <c r="AO264" i="9"/>
  <c r="AN264" i="9"/>
  <c r="AM264" i="9"/>
  <c r="AL264" i="9"/>
  <c r="AK264" i="9"/>
  <c r="AH264" i="9"/>
  <c r="AP263" i="9"/>
  <c r="AO263" i="9"/>
  <c r="AN263" i="9"/>
  <c r="AM263" i="9"/>
  <c r="AL263" i="9"/>
  <c r="AK263" i="9"/>
  <c r="AH263" i="9"/>
  <c r="AP262" i="9"/>
  <c r="AO262" i="9"/>
  <c r="AN262" i="9"/>
  <c r="AM262" i="9"/>
  <c r="AL262" i="9"/>
  <c r="AK262" i="9"/>
  <c r="AH262" i="9"/>
  <c r="AP261" i="9"/>
  <c r="AO261" i="9"/>
  <c r="AN261" i="9"/>
  <c r="AM261" i="9"/>
  <c r="AL261" i="9"/>
  <c r="AK261" i="9"/>
  <c r="AH261" i="9"/>
  <c r="AP260" i="9"/>
  <c r="AO260" i="9"/>
  <c r="AN260" i="9"/>
  <c r="AM260" i="9"/>
  <c r="AL260" i="9"/>
  <c r="AK260" i="9"/>
  <c r="AH260" i="9"/>
  <c r="AP259" i="9"/>
  <c r="AO259" i="9"/>
  <c r="AN259" i="9"/>
  <c r="AM259" i="9"/>
  <c r="AL259" i="9"/>
  <c r="AK259" i="9"/>
  <c r="AH259" i="9"/>
  <c r="AP258" i="9"/>
  <c r="AO258" i="9"/>
  <c r="AN258" i="9"/>
  <c r="AM258" i="9"/>
  <c r="AL258" i="9"/>
  <c r="AK258" i="9"/>
  <c r="AH258" i="9"/>
  <c r="AP257" i="9"/>
  <c r="AO257" i="9"/>
  <c r="AN257" i="9"/>
  <c r="AM257" i="9"/>
  <c r="AL257" i="9"/>
  <c r="AK257" i="9"/>
  <c r="AH257" i="9"/>
  <c r="AP256" i="9"/>
  <c r="AO256" i="9"/>
  <c r="AN256" i="9"/>
  <c r="AM256" i="9"/>
  <c r="AL256" i="9"/>
  <c r="AK256" i="9"/>
  <c r="AH256" i="9"/>
  <c r="AP255" i="9"/>
  <c r="AO255" i="9"/>
  <c r="AN255" i="9"/>
  <c r="AM255" i="9"/>
  <c r="AL255" i="9"/>
  <c r="AK255" i="9"/>
  <c r="AH255" i="9"/>
  <c r="AP254" i="9"/>
  <c r="AO254" i="9"/>
  <c r="AN254" i="9"/>
  <c r="AM254" i="9"/>
  <c r="AL254" i="9"/>
  <c r="AK254" i="9"/>
  <c r="AH254" i="9"/>
  <c r="AP253" i="9"/>
  <c r="AO253" i="9"/>
  <c r="AN253" i="9"/>
  <c r="AM253" i="9"/>
  <c r="AL253" i="9"/>
  <c r="AK253" i="9"/>
  <c r="AH253" i="9"/>
  <c r="AP252" i="9"/>
  <c r="AO252" i="9"/>
  <c r="AN252" i="9"/>
  <c r="AM252" i="9"/>
  <c r="AL252" i="9"/>
  <c r="AK252" i="9"/>
  <c r="AH252" i="9"/>
  <c r="AP251" i="9"/>
  <c r="AO251" i="9"/>
  <c r="AN251" i="9"/>
  <c r="AM251" i="9"/>
  <c r="AL251" i="9"/>
  <c r="AK251" i="9"/>
  <c r="AH251" i="9"/>
  <c r="AP250" i="9"/>
  <c r="AO250" i="9"/>
  <c r="AN250" i="9"/>
  <c r="AM250" i="9"/>
  <c r="AL250" i="9"/>
  <c r="AK250" i="9"/>
  <c r="AH250" i="9"/>
  <c r="AP249" i="9"/>
  <c r="AO249" i="9"/>
  <c r="AN249" i="9"/>
  <c r="AM249" i="9"/>
  <c r="AL249" i="9"/>
  <c r="AK249" i="9"/>
  <c r="AH249" i="9"/>
  <c r="AP248" i="9"/>
  <c r="AO248" i="9"/>
  <c r="AN248" i="9"/>
  <c r="AM248" i="9"/>
  <c r="AL248" i="9"/>
  <c r="AK248" i="9"/>
  <c r="AH248" i="9"/>
  <c r="AP247" i="9"/>
  <c r="AO247" i="9"/>
  <c r="AN247" i="9"/>
  <c r="AM247" i="9"/>
  <c r="AL247" i="9"/>
  <c r="AK247" i="9"/>
  <c r="AH247" i="9"/>
  <c r="AP246" i="9"/>
  <c r="AO246" i="9"/>
  <c r="AN246" i="9"/>
  <c r="AM246" i="9"/>
  <c r="AL246" i="9"/>
  <c r="AK246" i="9"/>
  <c r="AH246" i="9"/>
  <c r="AP245" i="9"/>
  <c r="AO245" i="9"/>
  <c r="AN245" i="9"/>
  <c r="AM245" i="9"/>
  <c r="AL245" i="9"/>
  <c r="AK245" i="9"/>
  <c r="AH245" i="9"/>
  <c r="AP244" i="9"/>
  <c r="AO244" i="9"/>
  <c r="AN244" i="9"/>
  <c r="AM244" i="9"/>
  <c r="AL244" i="9"/>
  <c r="AK244" i="9"/>
  <c r="AH244" i="9"/>
  <c r="AP243" i="9"/>
  <c r="AO243" i="9"/>
  <c r="AN243" i="9"/>
  <c r="AM243" i="9"/>
  <c r="AL243" i="9"/>
  <c r="AK243" i="9"/>
  <c r="AH243" i="9"/>
  <c r="AP242" i="9"/>
  <c r="AO242" i="9"/>
  <c r="AN242" i="9"/>
  <c r="AM242" i="9"/>
  <c r="AL242" i="9"/>
  <c r="AK242" i="9"/>
  <c r="AH242" i="9"/>
  <c r="AP241" i="9"/>
  <c r="AO241" i="9"/>
  <c r="AN241" i="9"/>
  <c r="AM241" i="9"/>
  <c r="AL241" i="9"/>
  <c r="AK241" i="9"/>
  <c r="AH241" i="9"/>
  <c r="AP240" i="9"/>
  <c r="AO240" i="9"/>
  <c r="AN240" i="9"/>
  <c r="AM240" i="9"/>
  <c r="AL240" i="9"/>
  <c r="AK240" i="9"/>
  <c r="AH240" i="9"/>
  <c r="AP239" i="9"/>
  <c r="AO239" i="9"/>
  <c r="AN239" i="9"/>
  <c r="AM239" i="9"/>
  <c r="AL239" i="9"/>
  <c r="AK239" i="9"/>
  <c r="AH239" i="9"/>
  <c r="AP238" i="9"/>
  <c r="AO238" i="9"/>
  <c r="AN238" i="9"/>
  <c r="AM238" i="9"/>
  <c r="AL238" i="9"/>
  <c r="AK238" i="9"/>
  <c r="AH238" i="9"/>
  <c r="AP237" i="9"/>
  <c r="AO237" i="9"/>
  <c r="AN237" i="9"/>
  <c r="AM237" i="9"/>
  <c r="AL237" i="9"/>
  <c r="AK237" i="9"/>
  <c r="AH237" i="9"/>
  <c r="AP236" i="9"/>
  <c r="AO236" i="9"/>
  <c r="AN236" i="9"/>
  <c r="AM236" i="9"/>
  <c r="AL236" i="9"/>
  <c r="AK236" i="9"/>
  <c r="AH236" i="9"/>
  <c r="AP235" i="9"/>
  <c r="AO235" i="9"/>
  <c r="AN235" i="9"/>
  <c r="AM235" i="9"/>
  <c r="AL235" i="9"/>
  <c r="AK235" i="9"/>
  <c r="AH235" i="9"/>
  <c r="AP234" i="9"/>
  <c r="AO234" i="9"/>
  <c r="AN234" i="9"/>
  <c r="AM234" i="9"/>
  <c r="AL234" i="9"/>
  <c r="AK234" i="9"/>
  <c r="AH234" i="9"/>
  <c r="AP233" i="9"/>
  <c r="AO233" i="9"/>
  <c r="AN233" i="9"/>
  <c r="AM233" i="9"/>
  <c r="AL233" i="9"/>
  <c r="AK233" i="9"/>
  <c r="AH233" i="9"/>
  <c r="AP232" i="9"/>
  <c r="AO232" i="9"/>
  <c r="AN232" i="9"/>
  <c r="AM232" i="9"/>
  <c r="AL232" i="9"/>
  <c r="AK232" i="9"/>
  <c r="AH232" i="9"/>
  <c r="AP231" i="9"/>
  <c r="AO231" i="9"/>
  <c r="AN231" i="9"/>
  <c r="AM231" i="9"/>
  <c r="AL231" i="9"/>
  <c r="AK231" i="9"/>
  <c r="AH231" i="9"/>
  <c r="AP230" i="9"/>
  <c r="AO230" i="9"/>
  <c r="AN230" i="9"/>
  <c r="AM230" i="9"/>
  <c r="AL230" i="9"/>
  <c r="AK230" i="9"/>
  <c r="AH230" i="9"/>
  <c r="AP229" i="9"/>
  <c r="AO229" i="9"/>
  <c r="AN229" i="9"/>
  <c r="AM229" i="9"/>
  <c r="AL229" i="9"/>
  <c r="AK229" i="9"/>
  <c r="AH229" i="9"/>
  <c r="AP228" i="9"/>
  <c r="AO228" i="9"/>
  <c r="AN228" i="9"/>
  <c r="AM228" i="9"/>
  <c r="AL228" i="9"/>
  <c r="AK228" i="9"/>
  <c r="AH228" i="9"/>
  <c r="AP227" i="9"/>
  <c r="AO227" i="9"/>
  <c r="AN227" i="9"/>
  <c r="AM227" i="9"/>
  <c r="AL227" i="9"/>
  <c r="AK227" i="9"/>
  <c r="AH227" i="9"/>
  <c r="AP226" i="9"/>
  <c r="AO226" i="9"/>
  <c r="AN226" i="9"/>
  <c r="AM226" i="9"/>
  <c r="AL226" i="9"/>
  <c r="AK226" i="9"/>
  <c r="AH226" i="9"/>
  <c r="AP225" i="9"/>
  <c r="AO225" i="9"/>
  <c r="AN225" i="9"/>
  <c r="AM225" i="9"/>
  <c r="AL225" i="9"/>
  <c r="AK225" i="9"/>
  <c r="AH225" i="9"/>
  <c r="AP224" i="9"/>
  <c r="AO224" i="9"/>
  <c r="AN224" i="9"/>
  <c r="AM224" i="9"/>
  <c r="AL224" i="9"/>
  <c r="AK224" i="9"/>
  <c r="AH224" i="9"/>
  <c r="AP223" i="9"/>
  <c r="AO223" i="9"/>
  <c r="AN223" i="9"/>
  <c r="AM223" i="9"/>
  <c r="AL223" i="9"/>
  <c r="AK223" i="9"/>
  <c r="AH223" i="9"/>
  <c r="AP222" i="9"/>
  <c r="AO222" i="9"/>
  <c r="AN222" i="9"/>
  <c r="AM222" i="9"/>
  <c r="AL222" i="9"/>
  <c r="AK222" i="9"/>
  <c r="AH222" i="9"/>
  <c r="AP221" i="9"/>
  <c r="AO221" i="9"/>
  <c r="AN221" i="9"/>
  <c r="AM221" i="9"/>
  <c r="AL221" i="9"/>
  <c r="AK221" i="9"/>
  <c r="AH221" i="9"/>
  <c r="AP220" i="9"/>
  <c r="AO220" i="9"/>
  <c r="AN220" i="9"/>
  <c r="AM220" i="9"/>
  <c r="AL220" i="9"/>
  <c r="AK220" i="9"/>
  <c r="AH220" i="9"/>
  <c r="AP219" i="9"/>
  <c r="AO219" i="9"/>
  <c r="AN219" i="9"/>
  <c r="AM219" i="9"/>
  <c r="AL219" i="9"/>
  <c r="AK219" i="9"/>
  <c r="AH219" i="9"/>
  <c r="AP218" i="9"/>
  <c r="AO218" i="9"/>
  <c r="AN218" i="9"/>
  <c r="AM218" i="9"/>
  <c r="AL218" i="9"/>
  <c r="AK218" i="9"/>
  <c r="AH218" i="9"/>
  <c r="AP217" i="9"/>
  <c r="AO217" i="9"/>
  <c r="AN217" i="9"/>
  <c r="AM217" i="9"/>
  <c r="AL217" i="9"/>
  <c r="AK217" i="9"/>
  <c r="AH217" i="9"/>
  <c r="AP216" i="9"/>
  <c r="AO216" i="9"/>
  <c r="AN216" i="9"/>
  <c r="AM216" i="9"/>
  <c r="AL216" i="9"/>
  <c r="AK216" i="9"/>
  <c r="AH216" i="9"/>
  <c r="AP215" i="9"/>
  <c r="AO215" i="9"/>
  <c r="AN215" i="9"/>
  <c r="AM215" i="9"/>
  <c r="AL215" i="9"/>
  <c r="AK215" i="9"/>
  <c r="AH215" i="9"/>
  <c r="AP214" i="9"/>
  <c r="AO214" i="9"/>
  <c r="AN214" i="9"/>
  <c r="AM214" i="9"/>
  <c r="AL214" i="9"/>
  <c r="AK214" i="9"/>
  <c r="AH214" i="9"/>
  <c r="AP213" i="9"/>
  <c r="AO213" i="9"/>
  <c r="AN213" i="9"/>
  <c r="AM213" i="9"/>
  <c r="AL213" i="9"/>
  <c r="AK213" i="9"/>
  <c r="AH213" i="9"/>
  <c r="AP212" i="9"/>
  <c r="AO212" i="9"/>
  <c r="AN212" i="9"/>
  <c r="AM212" i="9"/>
  <c r="AL212" i="9"/>
  <c r="AK212" i="9"/>
  <c r="AH212" i="9"/>
  <c r="AP211" i="9"/>
  <c r="AO211" i="9"/>
  <c r="AN211" i="9"/>
  <c r="AM211" i="9"/>
  <c r="AL211" i="9"/>
  <c r="AK211" i="9"/>
  <c r="AH211" i="9"/>
  <c r="AP210" i="9"/>
  <c r="AO210" i="9"/>
  <c r="AN210" i="9"/>
  <c r="AM210" i="9"/>
  <c r="AL210" i="9"/>
  <c r="AK210" i="9"/>
  <c r="AH210" i="9"/>
  <c r="AP209" i="9"/>
  <c r="AO209" i="9"/>
  <c r="AN209" i="9"/>
  <c r="AM209" i="9"/>
  <c r="AL209" i="9"/>
  <c r="AK209" i="9"/>
  <c r="AH209" i="9"/>
  <c r="AP208" i="9"/>
  <c r="AO208" i="9"/>
  <c r="AN208" i="9"/>
  <c r="AM208" i="9"/>
  <c r="AL208" i="9"/>
  <c r="AK208" i="9"/>
  <c r="AH208" i="9"/>
  <c r="AP207" i="9"/>
  <c r="AO207" i="9"/>
  <c r="AN207" i="9"/>
  <c r="AM207" i="9"/>
  <c r="AL207" i="9"/>
  <c r="AK207" i="9"/>
  <c r="AH207" i="9"/>
  <c r="AP206" i="9"/>
  <c r="AO206" i="9"/>
  <c r="AN206" i="9"/>
  <c r="AM206" i="9"/>
  <c r="AL206" i="9"/>
  <c r="AK206" i="9"/>
  <c r="AH206" i="9"/>
  <c r="AP205" i="9"/>
  <c r="AO205" i="9"/>
  <c r="AN205" i="9"/>
  <c r="AM205" i="9"/>
  <c r="AL205" i="9"/>
  <c r="AK205" i="9"/>
  <c r="AH205" i="9"/>
  <c r="AP204" i="9"/>
  <c r="AO204" i="9"/>
  <c r="AN204" i="9"/>
  <c r="AM204" i="9"/>
  <c r="AL204" i="9"/>
  <c r="AK204" i="9"/>
  <c r="AH204" i="9"/>
  <c r="AP203" i="9"/>
  <c r="AO203" i="9"/>
  <c r="AN203" i="9"/>
  <c r="AM203" i="9"/>
  <c r="AL203" i="9"/>
  <c r="AK203" i="9"/>
  <c r="AH203" i="9"/>
  <c r="AP202" i="9"/>
  <c r="AO202" i="9"/>
  <c r="AN202" i="9"/>
  <c r="AM202" i="9"/>
  <c r="AL202" i="9"/>
  <c r="AK202" i="9"/>
  <c r="AH202" i="9"/>
  <c r="AP201" i="9"/>
  <c r="AO201" i="9"/>
  <c r="AN201" i="9"/>
  <c r="AM201" i="9"/>
  <c r="AL201" i="9"/>
  <c r="AK201" i="9"/>
  <c r="AH201" i="9"/>
  <c r="AP200" i="9"/>
  <c r="AO200" i="9"/>
  <c r="AN200" i="9"/>
  <c r="AM200" i="9"/>
  <c r="AL200" i="9"/>
  <c r="AK200" i="9"/>
  <c r="AH200" i="9"/>
  <c r="AP199" i="9"/>
  <c r="AO199" i="9"/>
  <c r="AN199" i="9"/>
  <c r="AM199" i="9"/>
  <c r="AL199" i="9"/>
  <c r="AK199" i="9"/>
  <c r="AH199" i="9"/>
  <c r="AP198" i="9"/>
  <c r="AO198" i="9"/>
  <c r="AN198" i="9"/>
  <c r="AM198" i="9"/>
  <c r="AL198" i="9"/>
  <c r="AK198" i="9"/>
  <c r="AH198" i="9"/>
  <c r="AP197" i="9"/>
  <c r="AO197" i="9"/>
  <c r="AN197" i="9"/>
  <c r="AM197" i="9"/>
  <c r="AL197" i="9"/>
  <c r="AK197" i="9"/>
  <c r="AH197" i="9"/>
  <c r="AP196" i="9"/>
  <c r="AO196" i="9"/>
  <c r="AN196" i="9"/>
  <c r="AM196" i="9"/>
  <c r="AL196" i="9"/>
  <c r="AK196" i="9"/>
  <c r="AH196" i="9"/>
  <c r="AP195" i="9"/>
  <c r="AO195" i="9"/>
  <c r="AN195" i="9"/>
  <c r="AM195" i="9"/>
  <c r="AL195" i="9"/>
  <c r="AK195" i="9"/>
  <c r="AH195" i="9"/>
  <c r="AP194" i="9"/>
  <c r="AO194" i="9"/>
  <c r="AN194" i="9"/>
  <c r="AM194" i="9"/>
  <c r="AL194" i="9"/>
  <c r="AK194" i="9"/>
  <c r="AH194" i="9"/>
  <c r="AP193" i="9"/>
  <c r="AO193" i="9"/>
  <c r="AN193" i="9"/>
  <c r="AM193" i="9"/>
  <c r="AL193" i="9"/>
  <c r="AK193" i="9"/>
  <c r="AH193" i="9"/>
  <c r="AP192" i="9"/>
  <c r="AO192" i="9"/>
  <c r="AN192" i="9"/>
  <c r="AM192" i="9"/>
  <c r="AL192" i="9"/>
  <c r="AK192" i="9"/>
  <c r="AH192" i="9"/>
  <c r="AP191" i="9"/>
  <c r="AO191" i="9"/>
  <c r="AN191" i="9"/>
  <c r="AM191" i="9"/>
  <c r="AL191" i="9"/>
  <c r="AK191" i="9"/>
  <c r="AH191" i="9"/>
  <c r="AP190" i="9"/>
  <c r="AO190" i="9"/>
  <c r="AN190" i="9"/>
  <c r="AM190" i="9"/>
  <c r="AL190" i="9"/>
  <c r="AK190" i="9"/>
  <c r="AH190" i="9"/>
  <c r="AP189" i="9"/>
  <c r="AO189" i="9"/>
  <c r="AN189" i="9"/>
  <c r="AM189" i="9"/>
  <c r="AL189" i="9"/>
  <c r="AK189" i="9"/>
  <c r="AH189" i="9"/>
  <c r="AP188" i="9"/>
  <c r="AO188" i="9"/>
  <c r="AN188" i="9"/>
  <c r="AM188" i="9"/>
  <c r="AL188" i="9"/>
  <c r="AK188" i="9"/>
  <c r="AH188" i="9"/>
  <c r="AP187" i="9"/>
  <c r="AO187" i="9"/>
  <c r="AN187" i="9"/>
  <c r="AM187" i="9"/>
  <c r="AL187" i="9"/>
  <c r="AK187" i="9"/>
  <c r="AH187" i="9"/>
  <c r="AP186" i="9"/>
  <c r="AO186" i="9"/>
  <c r="AN186" i="9"/>
  <c r="AM186" i="9"/>
  <c r="AL186" i="9"/>
  <c r="AK186" i="9"/>
  <c r="AH186" i="9"/>
  <c r="AP185" i="9"/>
  <c r="AO185" i="9"/>
  <c r="AN185" i="9"/>
  <c r="AM185" i="9"/>
  <c r="AL185" i="9"/>
  <c r="AK185" i="9"/>
  <c r="AH185" i="9"/>
  <c r="AP184" i="9"/>
  <c r="AO184" i="9"/>
  <c r="AN184" i="9"/>
  <c r="AM184" i="9"/>
  <c r="AL184" i="9"/>
  <c r="AK184" i="9"/>
  <c r="AH184" i="9"/>
  <c r="AP183" i="9"/>
  <c r="AO183" i="9"/>
  <c r="AN183" i="9"/>
  <c r="AM183" i="9"/>
  <c r="AL183" i="9"/>
  <c r="AK183" i="9"/>
  <c r="AH183" i="9"/>
  <c r="AP182" i="9"/>
  <c r="AO182" i="9"/>
  <c r="AN182" i="9"/>
  <c r="AM182" i="9"/>
  <c r="AL182" i="9"/>
  <c r="AK182" i="9"/>
  <c r="AH182" i="9"/>
  <c r="AP181" i="9"/>
  <c r="AO181" i="9"/>
  <c r="AN181" i="9"/>
  <c r="AM181" i="9"/>
  <c r="AL181" i="9"/>
  <c r="AK181" i="9"/>
  <c r="AH181" i="9"/>
  <c r="AP180" i="9"/>
  <c r="AO180" i="9"/>
  <c r="AN180" i="9"/>
  <c r="AM180" i="9"/>
  <c r="AL180" i="9"/>
  <c r="AK180" i="9"/>
  <c r="AH180" i="9"/>
  <c r="AP179" i="9"/>
  <c r="AO179" i="9"/>
  <c r="AN179" i="9"/>
  <c r="AM179" i="9"/>
  <c r="AL179" i="9"/>
  <c r="AK179" i="9"/>
  <c r="AH179" i="9"/>
  <c r="AP178" i="9"/>
  <c r="AO178" i="9"/>
  <c r="AN178" i="9"/>
  <c r="AM178" i="9"/>
  <c r="AL178" i="9"/>
  <c r="AK178" i="9"/>
  <c r="AH178" i="9"/>
  <c r="AP177" i="9"/>
  <c r="AO177" i="9"/>
  <c r="AN177" i="9"/>
  <c r="AM177" i="9"/>
  <c r="AL177" i="9"/>
  <c r="AK177" i="9"/>
  <c r="AH177" i="9"/>
  <c r="AP176" i="9"/>
  <c r="AO176" i="9"/>
  <c r="AN176" i="9"/>
  <c r="AM176" i="9"/>
  <c r="AL176" i="9"/>
  <c r="AK176" i="9"/>
  <c r="AH176" i="9"/>
  <c r="AP175" i="9"/>
  <c r="AO175" i="9"/>
  <c r="AN175" i="9"/>
  <c r="AM175" i="9"/>
  <c r="AL175" i="9"/>
  <c r="AK175" i="9"/>
  <c r="AH175" i="9"/>
  <c r="AP174" i="9"/>
  <c r="AO174" i="9"/>
  <c r="AN174" i="9"/>
  <c r="AM174" i="9"/>
  <c r="AL174" i="9"/>
  <c r="AK174" i="9"/>
  <c r="AH174" i="9"/>
  <c r="AP173" i="9"/>
  <c r="AO173" i="9"/>
  <c r="AN173" i="9"/>
  <c r="AM173" i="9"/>
  <c r="AL173" i="9"/>
  <c r="AK173" i="9"/>
  <c r="AH173" i="9"/>
  <c r="AP172" i="9"/>
  <c r="AO172" i="9"/>
  <c r="AN172" i="9"/>
  <c r="AM172" i="9"/>
  <c r="AL172" i="9"/>
  <c r="AK172" i="9"/>
  <c r="AH172" i="9"/>
  <c r="AP171" i="9"/>
  <c r="AO171" i="9"/>
  <c r="AN171" i="9"/>
  <c r="AM171" i="9"/>
  <c r="AL171" i="9"/>
  <c r="AK171" i="9"/>
  <c r="AH171" i="9"/>
  <c r="AP170" i="9"/>
  <c r="AO170" i="9"/>
  <c r="AN170" i="9"/>
  <c r="AM170" i="9"/>
  <c r="AL170" i="9"/>
  <c r="AK170" i="9"/>
  <c r="AH170" i="9"/>
  <c r="AP169" i="9"/>
  <c r="AO169" i="9"/>
  <c r="AN169" i="9"/>
  <c r="AM169" i="9"/>
  <c r="AL169" i="9"/>
  <c r="AK169" i="9"/>
  <c r="AH169" i="9"/>
  <c r="AP168" i="9"/>
  <c r="AO168" i="9"/>
  <c r="AN168" i="9"/>
  <c r="AM168" i="9"/>
  <c r="AL168" i="9"/>
  <c r="AK168" i="9"/>
  <c r="AH168" i="9"/>
  <c r="AP167" i="9"/>
  <c r="AO167" i="9"/>
  <c r="AN167" i="9"/>
  <c r="AM167" i="9"/>
  <c r="AL167" i="9"/>
  <c r="AK167" i="9"/>
  <c r="AH167" i="9"/>
  <c r="AP166" i="9"/>
  <c r="AO166" i="9"/>
  <c r="AN166" i="9"/>
  <c r="AM166" i="9"/>
  <c r="AL166" i="9"/>
  <c r="AK166" i="9"/>
  <c r="AH166" i="9"/>
  <c r="AP165" i="9"/>
  <c r="AO165" i="9"/>
  <c r="AN165" i="9"/>
  <c r="AM165" i="9"/>
  <c r="AL165" i="9"/>
  <c r="AK165" i="9"/>
  <c r="AH165" i="9"/>
  <c r="AP164" i="9"/>
  <c r="AO164" i="9"/>
  <c r="AN164" i="9"/>
  <c r="AM164" i="9"/>
  <c r="AL164" i="9"/>
  <c r="AK164" i="9"/>
  <c r="AH164" i="9"/>
  <c r="AP163" i="9"/>
  <c r="AO163" i="9"/>
  <c r="AN163" i="9"/>
  <c r="AM163" i="9"/>
  <c r="AL163" i="9"/>
  <c r="AK163" i="9"/>
  <c r="AH163" i="9"/>
  <c r="AP162" i="9"/>
  <c r="AO162" i="9"/>
  <c r="AN162" i="9"/>
  <c r="AM162" i="9"/>
  <c r="AL162" i="9"/>
  <c r="AK162" i="9"/>
  <c r="AH162" i="9"/>
  <c r="AP161" i="9"/>
  <c r="AO161" i="9"/>
  <c r="AN161" i="9"/>
  <c r="AM161" i="9"/>
  <c r="AL161" i="9"/>
  <c r="AK161" i="9"/>
  <c r="AH161" i="9"/>
  <c r="AP160" i="9"/>
  <c r="AO160" i="9"/>
  <c r="AN160" i="9"/>
  <c r="AM160" i="9"/>
  <c r="AL160" i="9"/>
  <c r="AK160" i="9"/>
  <c r="AH160" i="9"/>
  <c r="AP159" i="9"/>
  <c r="AO159" i="9"/>
  <c r="AN159" i="9"/>
  <c r="AM159" i="9"/>
  <c r="AL159" i="9"/>
  <c r="AK159" i="9"/>
  <c r="AH159" i="9"/>
  <c r="AP158" i="9"/>
  <c r="AO158" i="9"/>
  <c r="AN158" i="9"/>
  <c r="AM158" i="9"/>
  <c r="AL158" i="9"/>
  <c r="AK158" i="9"/>
  <c r="AH158" i="9"/>
  <c r="AP157" i="9"/>
  <c r="AO157" i="9"/>
  <c r="AN157" i="9"/>
  <c r="AM157" i="9"/>
  <c r="AL157" i="9"/>
  <c r="AK157" i="9"/>
  <c r="AH157" i="9"/>
  <c r="AP156" i="9"/>
  <c r="AO156" i="9"/>
  <c r="AN156" i="9"/>
  <c r="AM156" i="9"/>
  <c r="AL156" i="9"/>
  <c r="AK156" i="9"/>
  <c r="AH156" i="9"/>
  <c r="AP155" i="9"/>
  <c r="AO155" i="9"/>
  <c r="AN155" i="9"/>
  <c r="AM155" i="9"/>
  <c r="AL155" i="9"/>
  <c r="AK155" i="9"/>
  <c r="AH155" i="9"/>
  <c r="AP154" i="9"/>
  <c r="AO154" i="9"/>
  <c r="AN154" i="9"/>
  <c r="AM154" i="9"/>
  <c r="AL154" i="9"/>
  <c r="AK154" i="9"/>
  <c r="AH154" i="9"/>
  <c r="AP153" i="9"/>
  <c r="AO153" i="9"/>
  <c r="AN153" i="9"/>
  <c r="AM153" i="9"/>
  <c r="AL153" i="9"/>
  <c r="AK153" i="9"/>
  <c r="AH153" i="9"/>
  <c r="AP152" i="9"/>
  <c r="AO152" i="9"/>
  <c r="AN152" i="9"/>
  <c r="AM152" i="9"/>
  <c r="AL152" i="9"/>
  <c r="AK152" i="9"/>
  <c r="AH152" i="9"/>
  <c r="AP151" i="9"/>
  <c r="AO151" i="9"/>
  <c r="AN151" i="9"/>
  <c r="AM151" i="9"/>
  <c r="AL151" i="9"/>
  <c r="AK151" i="9"/>
  <c r="AH151" i="9"/>
  <c r="AP150" i="9"/>
  <c r="AO150" i="9"/>
  <c r="AN150" i="9"/>
  <c r="AM150" i="9"/>
  <c r="AL150" i="9"/>
  <c r="AK150" i="9"/>
  <c r="AH150" i="9"/>
  <c r="AP149" i="9"/>
  <c r="AO149" i="9"/>
  <c r="AN149" i="9"/>
  <c r="AM149" i="9"/>
  <c r="AL149" i="9"/>
  <c r="AK149" i="9"/>
  <c r="AH149" i="9"/>
  <c r="AP148" i="9"/>
  <c r="AO148" i="9"/>
  <c r="AN148" i="9"/>
  <c r="AM148" i="9"/>
  <c r="AL148" i="9"/>
  <c r="AK148" i="9"/>
  <c r="AH148" i="9"/>
  <c r="AP147" i="9"/>
  <c r="AO147" i="9"/>
  <c r="AN147" i="9"/>
  <c r="AM147" i="9"/>
  <c r="AL147" i="9"/>
  <c r="AK147" i="9"/>
  <c r="AH147" i="9"/>
  <c r="AP146" i="9"/>
  <c r="AO146" i="9"/>
  <c r="AN146" i="9"/>
  <c r="AM146" i="9"/>
  <c r="AL146" i="9"/>
  <c r="AK146" i="9"/>
  <c r="AH146" i="9"/>
  <c r="AP145" i="9"/>
  <c r="AO145" i="9"/>
  <c r="AN145" i="9"/>
  <c r="AM145" i="9"/>
  <c r="AL145" i="9"/>
  <c r="AK145" i="9"/>
  <c r="AH145" i="9"/>
  <c r="AP144" i="9"/>
  <c r="AO144" i="9"/>
  <c r="AN144" i="9"/>
  <c r="AM144" i="9"/>
  <c r="AL144" i="9"/>
  <c r="AK144" i="9"/>
  <c r="AH144" i="9"/>
  <c r="AP143" i="9"/>
  <c r="AO143" i="9"/>
  <c r="AN143" i="9"/>
  <c r="AM143" i="9"/>
  <c r="AL143" i="9"/>
  <c r="AK143" i="9"/>
  <c r="AH143" i="9"/>
  <c r="AP142" i="9"/>
  <c r="AP718" i="9" s="1"/>
  <c r="AO142" i="9"/>
  <c r="AN142" i="9"/>
  <c r="AN718" i="9" s="1"/>
  <c r="AM142" i="9"/>
  <c r="AM718" i="9" s="1"/>
  <c r="AL719" i="9" s="1"/>
  <c r="AL142" i="9"/>
  <c r="AK142" i="9"/>
  <c r="AK718" i="9" s="1"/>
  <c r="AH142" i="9"/>
  <c r="AG142" i="9"/>
  <c r="B125" i="9"/>
  <c r="B121" i="9"/>
  <c r="AV118" i="9"/>
  <c r="AT118" i="9"/>
  <c r="AD118" i="9"/>
  <c r="AT73" i="9" s="1"/>
  <c r="AC118" i="9"/>
  <c r="AB118" i="9"/>
  <c r="AA118" i="9"/>
  <c r="AQ73" i="9" s="1"/>
  <c r="Z118" i="9"/>
  <c r="Y118" i="9"/>
  <c r="X118" i="9"/>
  <c r="W118" i="9"/>
  <c r="V118" i="9"/>
  <c r="AT71" i="9" s="1"/>
  <c r="U118" i="9"/>
  <c r="AS71" i="9" s="1"/>
  <c r="T118" i="9"/>
  <c r="S118" i="9"/>
  <c r="AQ71" i="9" s="1"/>
  <c r="R118" i="9"/>
  <c r="Q118" i="9"/>
  <c r="P118" i="9"/>
  <c r="O118" i="9"/>
  <c r="BL117" i="9"/>
  <c r="BK117" i="9"/>
  <c r="BJ117" i="9"/>
  <c r="BI117" i="9"/>
  <c r="BH117" i="9"/>
  <c r="BG117" i="9"/>
  <c r="BF117" i="9"/>
  <c r="BE117" i="9"/>
  <c r="BD117" i="9"/>
  <c r="BC117" i="9"/>
  <c r="BB117" i="9"/>
  <c r="BA117" i="9"/>
  <c r="AZ117" i="9"/>
  <c r="AY117" i="9"/>
  <c r="AX117" i="9"/>
  <c r="AW117" i="9"/>
  <c r="AV117" i="9"/>
  <c r="AU117" i="9"/>
  <c r="AT117" i="9"/>
  <c r="AS117" i="9"/>
  <c r="AR117" i="9"/>
  <c r="AQ117" i="9"/>
  <c r="AP117" i="9"/>
  <c r="AO117" i="9"/>
  <c r="AN117" i="9"/>
  <c r="AM117" i="9"/>
  <c r="AL117" i="9"/>
  <c r="AK117" i="9"/>
  <c r="BL116" i="9"/>
  <c r="BK116" i="9"/>
  <c r="BJ116" i="9"/>
  <c r="BI116" i="9"/>
  <c r="BH116" i="9"/>
  <c r="BG116" i="9"/>
  <c r="BF116" i="9"/>
  <c r="BE116" i="9"/>
  <c r="BD116" i="9"/>
  <c r="BC116" i="9"/>
  <c r="BB116" i="9"/>
  <c r="BA116" i="9"/>
  <c r="AZ116" i="9"/>
  <c r="AY116" i="9"/>
  <c r="AX116" i="9"/>
  <c r="AW116" i="9"/>
  <c r="AV116" i="9"/>
  <c r="AU116" i="9"/>
  <c r="AT116" i="9"/>
  <c r="AS116" i="9"/>
  <c r="AR116" i="9"/>
  <c r="AQ116" i="9"/>
  <c r="AP116" i="9"/>
  <c r="AO116" i="9"/>
  <c r="AN116" i="9"/>
  <c r="AM116" i="9"/>
  <c r="AL116" i="9"/>
  <c r="AK116" i="9"/>
  <c r="BL115" i="9"/>
  <c r="BK115" i="9"/>
  <c r="BJ115" i="9"/>
  <c r="BI115" i="9"/>
  <c r="BH115" i="9"/>
  <c r="BG115" i="9"/>
  <c r="BF115" i="9"/>
  <c r="BE115" i="9"/>
  <c r="BD115" i="9"/>
  <c r="BC115" i="9"/>
  <c r="BB115" i="9"/>
  <c r="BA115" i="9"/>
  <c r="AZ115" i="9"/>
  <c r="AY115" i="9"/>
  <c r="AX115" i="9"/>
  <c r="AW115" i="9"/>
  <c r="AV115" i="9"/>
  <c r="AU115" i="9"/>
  <c r="AT115" i="9"/>
  <c r="AS115" i="9"/>
  <c r="AR115" i="9"/>
  <c r="AQ115" i="9"/>
  <c r="AP115" i="9"/>
  <c r="AO115" i="9"/>
  <c r="AN115" i="9"/>
  <c r="AM115" i="9"/>
  <c r="AL115" i="9"/>
  <c r="AK115" i="9"/>
  <c r="BL114" i="9"/>
  <c r="BK114" i="9"/>
  <c r="BJ114" i="9"/>
  <c r="BI114" i="9"/>
  <c r="BH114" i="9"/>
  <c r="BG114" i="9"/>
  <c r="BF114" i="9"/>
  <c r="BE114" i="9"/>
  <c r="BD114" i="9"/>
  <c r="BC114" i="9"/>
  <c r="BB114" i="9"/>
  <c r="BA114" i="9"/>
  <c r="AZ114" i="9"/>
  <c r="AY114" i="9"/>
  <c r="AX114" i="9"/>
  <c r="AW114" i="9"/>
  <c r="AV114" i="9"/>
  <c r="AU114" i="9"/>
  <c r="AT114" i="9"/>
  <c r="AS114" i="9"/>
  <c r="AR114" i="9"/>
  <c r="AQ114" i="9"/>
  <c r="AP114" i="9"/>
  <c r="AO114" i="9"/>
  <c r="AN114" i="9"/>
  <c r="AM114" i="9"/>
  <c r="AL114" i="9"/>
  <c r="AK114" i="9"/>
  <c r="BL113" i="9"/>
  <c r="BK113" i="9"/>
  <c r="BJ113" i="9"/>
  <c r="BI113" i="9"/>
  <c r="BH113" i="9"/>
  <c r="BG113" i="9"/>
  <c r="BF113" i="9"/>
  <c r="BE113" i="9"/>
  <c r="BD113" i="9"/>
  <c r="BC113" i="9"/>
  <c r="BB113" i="9"/>
  <c r="BA113" i="9"/>
  <c r="AZ113" i="9"/>
  <c r="AY113" i="9"/>
  <c r="AX113" i="9"/>
  <c r="AW113" i="9"/>
  <c r="AV113" i="9"/>
  <c r="AU113" i="9"/>
  <c r="AT113" i="9"/>
  <c r="AS113" i="9"/>
  <c r="AR113" i="9"/>
  <c r="AQ113" i="9"/>
  <c r="AP113" i="9"/>
  <c r="AO113" i="9"/>
  <c r="AN113" i="9"/>
  <c r="AM113" i="9"/>
  <c r="AL113" i="9"/>
  <c r="AK113" i="9"/>
  <c r="BL112" i="9"/>
  <c r="BK112" i="9"/>
  <c r="BJ112" i="9"/>
  <c r="BI112" i="9"/>
  <c r="BH112" i="9"/>
  <c r="BG112" i="9"/>
  <c r="BF112" i="9"/>
  <c r="BE112" i="9"/>
  <c r="BD112" i="9"/>
  <c r="BC112" i="9"/>
  <c r="BB112" i="9"/>
  <c r="BA112" i="9"/>
  <c r="AZ112" i="9"/>
  <c r="AY112" i="9"/>
  <c r="AX112" i="9"/>
  <c r="AW112" i="9"/>
  <c r="AV112" i="9"/>
  <c r="AU112" i="9"/>
  <c r="AT112" i="9"/>
  <c r="AS112" i="9"/>
  <c r="AR112" i="9"/>
  <c r="AQ112" i="9"/>
  <c r="AP112" i="9"/>
  <c r="AO112" i="9"/>
  <c r="AN112" i="9"/>
  <c r="AM112" i="9"/>
  <c r="AL112" i="9"/>
  <c r="AK112" i="9"/>
  <c r="BL111" i="9"/>
  <c r="BK111" i="9"/>
  <c r="BJ111" i="9"/>
  <c r="BI111" i="9"/>
  <c r="BH111" i="9"/>
  <c r="BG111" i="9"/>
  <c r="BF111" i="9"/>
  <c r="BE111" i="9"/>
  <c r="BD111" i="9"/>
  <c r="BC111" i="9"/>
  <c r="BB111" i="9"/>
  <c r="BA111" i="9"/>
  <c r="AZ111" i="9"/>
  <c r="AY111" i="9"/>
  <c r="AX111" i="9"/>
  <c r="AW111" i="9"/>
  <c r="AV111" i="9"/>
  <c r="AU111" i="9"/>
  <c r="AT111" i="9"/>
  <c r="AS111" i="9"/>
  <c r="AR111" i="9"/>
  <c r="AQ111" i="9"/>
  <c r="AP111" i="9"/>
  <c r="AO111" i="9"/>
  <c r="AN111" i="9"/>
  <c r="AM111" i="9"/>
  <c r="AL111" i="9"/>
  <c r="AK111" i="9"/>
  <c r="BL110" i="9"/>
  <c r="BK110" i="9"/>
  <c r="BJ110" i="9"/>
  <c r="BI110" i="9"/>
  <c r="BH110" i="9"/>
  <c r="BG110" i="9"/>
  <c r="BF110" i="9"/>
  <c r="BE110" i="9"/>
  <c r="BD110" i="9"/>
  <c r="BC110" i="9"/>
  <c r="BB110" i="9"/>
  <c r="BA110" i="9"/>
  <c r="AZ110" i="9"/>
  <c r="AY110" i="9"/>
  <c r="AX110" i="9"/>
  <c r="AW110" i="9"/>
  <c r="AV110" i="9"/>
  <c r="AU110" i="9"/>
  <c r="AT110" i="9"/>
  <c r="AS110" i="9"/>
  <c r="AR110" i="9"/>
  <c r="AQ110" i="9"/>
  <c r="AP110" i="9"/>
  <c r="AO110" i="9"/>
  <c r="AN110" i="9"/>
  <c r="AM110" i="9"/>
  <c r="AL110" i="9"/>
  <c r="AK110" i="9"/>
  <c r="BL109" i="9"/>
  <c r="BK109" i="9"/>
  <c r="BJ109" i="9"/>
  <c r="BI109" i="9"/>
  <c r="BH109" i="9"/>
  <c r="BG109" i="9"/>
  <c r="BF109" i="9"/>
  <c r="BE109" i="9"/>
  <c r="BD109" i="9"/>
  <c r="BC109" i="9"/>
  <c r="BB109" i="9"/>
  <c r="BA109" i="9"/>
  <c r="AZ109" i="9"/>
  <c r="AY109" i="9"/>
  <c r="AX109" i="9"/>
  <c r="AW109" i="9"/>
  <c r="AV109" i="9"/>
  <c r="AU109" i="9"/>
  <c r="AT109" i="9"/>
  <c r="AS109" i="9"/>
  <c r="AR109" i="9"/>
  <c r="AQ109" i="9"/>
  <c r="AP109" i="9"/>
  <c r="AO109" i="9"/>
  <c r="AN109" i="9"/>
  <c r="AM109" i="9"/>
  <c r="AL109" i="9"/>
  <c r="AK109" i="9"/>
  <c r="BL108" i="9"/>
  <c r="BK108" i="9"/>
  <c r="BJ108" i="9"/>
  <c r="BI108" i="9"/>
  <c r="BH108" i="9"/>
  <c r="BG108" i="9"/>
  <c r="BF108" i="9"/>
  <c r="BE108" i="9"/>
  <c r="BD108" i="9"/>
  <c r="BC108" i="9"/>
  <c r="BB108" i="9"/>
  <c r="BA108" i="9"/>
  <c r="AZ108" i="9"/>
  <c r="AY108" i="9"/>
  <c r="AX108" i="9"/>
  <c r="AW108" i="9"/>
  <c r="AV108" i="9"/>
  <c r="AU108" i="9"/>
  <c r="AT108" i="9"/>
  <c r="AS108" i="9"/>
  <c r="AR108" i="9"/>
  <c r="AQ108" i="9"/>
  <c r="AP108" i="9"/>
  <c r="AO108" i="9"/>
  <c r="AN108" i="9"/>
  <c r="AM108" i="9"/>
  <c r="AL108" i="9"/>
  <c r="AK108" i="9"/>
  <c r="BL107" i="9"/>
  <c r="BK107" i="9"/>
  <c r="BJ107" i="9"/>
  <c r="BI107" i="9"/>
  <c r="BH107" i="9"/>
  <c r="BG107" i="9"/>
  <c r="BF107" i="9"/>
  <c r="BE107" i="9"/>
  <c r="BD107" i="9"/>
  <c r="BC107" i="9"/>
  <c r="BB107" i="9"/>
  <c r="BA107" i="9"/>
  <c r="AZ107" i="9"/>
  <c r="AY107" i="9"/>
  <c r="AX107" i="9"/>
  <c r="AW107" i="9"/>
  <c r="AV107" i="9"/>
  <c r="AU107" i="9"/>
  <c r="AT107" i="9"/>
  <c r="AS107" i="9"/>
  <c r="AR107" i="9"/>
  <c r="AQ107" i="9"/>
  <c r="AP107" i="9"/>
  <c r="AO107" i="9"/>
  <c r="AN107" i="9"/>
  <c r="AM107" i="9"/>
  <c r="AL107" i="9"/>
  <c r="AK107" i="9"/>
  <c r="BL106" i="9"/>
  <c r="BK106" i="9"/>
  <c r="BJ106" i="9"/>
  <c r="BI106" i="9"/>
  <c r="BH106" i="9"/>
  <c r="BG106" i="9"/>
  <c r="BF106" i="9"/>
  <c r="BE106" i="9"/>
  <c r="BD106" i="9"/>
  <c r="BC106" i="9"/>
  <c r="BB106" i="9"/>
  <c r="BA106" i="9"/>
  <c r="AZ106" i="9"/>
  <c r="AY106" i="9"/>
  <c r="AX106" i="9"/>
  <c r="AW106" i="9"/>
  <c r="AV106" i="9"/>
  <c r="AU106" i="9"/>
  <c r="AT106" i="9"/>
  <c r="AS106" i="9"/>
  <c r="AR106" i="9"/>
  <c r="AQ106" i="9"/>
  <c r="AP106" i="9"/>
  <c r="AO106" i="9"/>
  <c r="AN106" i="9"/>
  <c r="AM106" i="9"/>
  <c r="AL106" i="9"/>
  <c r="AK106" i="9"/>
  <c r="BL105" i="9"/>
  <c r="BK105" i="9"/>
  <c r="BJ105" i="9"/>
  <c r="BI105" i="9"/>
  <c r="BH105" i="9"/>
  <c r="BG105" i="9"/>
  <c r="BF105" i="9"/>
  <c r="BE105" i="9"/>
  <c r="BD105" i="9"/>
  <c r="BC105" i="9"/>
  <c r="BB105" i="9"/>
  <c r="BA105" i="9"/>
  <c r="AZ105" i="9"/>
  <c r="AY105" i="9"/>
  <c r="AX105" i="9"/>
  <c r="AW105" i="9"/>
  <c r="AV105" i="9"/>
  <c r="AU105" i="9"/>
  <c r="AT105" i="9"/>
  <c r="AS105" i="9"/>
  <c r="AR105" i="9"/>
  <c r="AQ105" i="9"/>
  <c r="AP105" i="9"/>
  <c r="AO105" i="9"/>
  <c r="AN105" i="9"/>
  <c r="AM105" i="9"/>
  <c r="AL105" i="9"/>
  <c r="AK105" i="9"/>
  <c r="BL104" i="9"/>
  <c r="BK104" i="9"/>
  <c r="BJ104" i="9"/>
  <c r="BI104" i="9"/>
  <c r="BH104" i="9"/>
  <c r="BG104" i="9"/>
  <c r="BF104" i="9"/>
  <c r="BE104" i="9"/>
  <c r="BD104" i="9"/>
  <c r="BC104" i="9"/>
  <c r="BB104" i="9"/>
  <c r="BA104" i="9"/>
  <c r="AZ104" i="9"/>
  <c r="AY104" i="9"/>
  <c r="AX104" i="9"/>
  <c r="AW104" i="9"/>
  <c r="AV104" i="9"/>
  <c r="AU104" i="9"/>
  <c r="AT104" i="9"/>
  <c r="AS104" i="9"/>
  <c r="AR104" i="9"/>
  <c r="AQ104" i="9"/>
  <c r="AP104" i="9"/>
  <c r="AO104" i="9"/>
  <c r="AN104" i="9"/>
  <c r="AM104" i="9"/>
  <c r="AL104" i="9"/>
  <c r="AK104" i="9"/>
  <c r="BL103" i="9"/>
  <c r="BK103" i="9"/>
  <c r="BJ103" i="9"/>
  <c r="BI103" i="9"/>
  <c r="BH103" i="9"/>
  <c r="BG103" i="9"/>
  <c r="BF103" i="9"/>
  <c r="BE103" i="9"/>
  <c r="BD103" i="9"/>
  <c r="BC103" i="9"/>
  <c r="BB103" i="9"/>
  <c r="BA103" i="9"/>
  <c r="AZ103" i="9"/>
  <c r="AY103" i="9"/>
  <c r="AX103" i="9"/>
  <c r="AW103" i="9"/>
  <c r="AV103" i="9"/>
  <c r="AU103" i="9"/>
  <c r="AT103" i="9"/>
  <c r="AS103" i="9"/>
  <c r="AR103" i="9"/>
  <c r="AQ103" i="9"/>
  <c r="AP103" i="9"/>
  <c r="AO103" i="9"/>
  <c r="AN103" i="9"/>
  <c r="AM103" i="9"/>
  <c r="AL103" i="9"/>
  <c r="AK103" i="9"/>
  <c r="BL102" i="9"/>
  <c r="BK102" i="9"/>
  <c r="BJ102" i="9"/>
  <c r="BI102" i="9"/>
  <c r="BH102" i="9"/>
  <c r="BG102" i="9"/>
  <c r="BF102" i="9"/>
  <c r="BE102" i="9"/>
  <c r="BD102" i="9"/>
  <c r="BC102" i="9"/>
  <c r="BB102" i="9"/>
  <c r="BA102" i="9"/>
  <c r="AZ102" i="9"/>
  <c r="AY102" i="9"/>
  <c r="AX102" i="9"/>
  <c r="AW102" i="9"/>
  <c r="AV102" i="9"/>
  <c r="AU102" i="9"/>
  <c r="AT102" i="9"/>
  <c r="AS102" i="9"/>
  <c r="AR102" i="9"/>
  <c r="AQ102" i="9"/>
  <c r="AP102" i="9"/>
  <c r="AO102" i="9"/>
  <c r="AN102" i="9"/>
  <c r="AM102" i="9"/>
  <c r="AL102" i="9"/>
  <c r="AK102" i="9"/>
  <c r="BL101" i="9"/>
  <c r="BK101" i="9"/>
  <c r="BJ101" i="9"/>
  <c r="BI101" i="9"/>
  <c r="BH101" i="9"/>
  <c r="BG101" i="9"/>
  <c r="BF101" i="9"/>
  <c r="BE101" i="9"/>
  <c r="BD101" i="9"/>
  <c r="BC101" i="9"/>
  <c r="BB101" i="9"/>
  <c r="BA101" i="9"/>
  <c r="AZ101" i="9"/>
  <c r="AY101" i="9"/>
  <c r="AX101" i="9"/>
  <c r="AW101" i="9"/>
  <c r="AV101" i="9"/>
  <c r="AU101" i="9"/>
  <c r="AT101" i="9"/>
  <c r="AS101" i="9"/>
  <c r="AR101" i="9"/>
  <c r="AQ101" i="9"/>
  <c r="AP101" i="9"/>
  <c r="AO101" i="9"/>
  <c r="AN101" i="9"/>
  <c r="AM101" i="9"/>
  <c r="AL101" i="9"/>
  <c r="AK101" i="9"/>
  <c r="BL100" i="9"/>
  <c r="BK100" i="9"/>
  <c r="BJ100" i="9"/>
  <c r="BI100" i="9"/>
  <c r="BH100" i="9"/>
  <c r="BG100" i="9"/>
  <c r="BF100" i="9"/>
  <c r="BE100" i="9"/>
  <c r="BD100" i="9"/>
  <c r="BC100" i="9"/>
  <c r="BB100" i="9"/>
  <c r="BA100" i="9"/>
  <c r="AZ100" i="9"/>
  <c r="AY100" i="9"/>
  <c r="AX100" i="9"/>
  <c r="AW100" i="9"/>
  <c r="AV100" i="9"/>
  <c r="AU100" i="9"/>
  <c r="AT100" i="9"/>
  <c r="AS100" i="9"/>
  <c r="AR100" i="9"/>
  <c r="AQ100" i="9"/>
  <c r="AP100" i="9"/>
  <c r="AO100" i="9"/>
  <c r="AN100" i="9"/>
  <c r="AM100" i="9"/>
  <c r="AL100" i="9"/>
  <c r="AK100" i="9"/>
  <c r="BL99" i="9"/>
  <c r="BK99" i="9"/>
  <c r="BJ99" i="9"/>
  <c r="BI99" i="9"/>
  <c r="BH99" i="9"/>
  <c r="BG99" i="9"/>
  <c r="BF99" i="9"/>
  <c r="BE99" i="9"/>
  <c r="BD99" i="9"/>
  <c r="BC99" i="9"/>
  <c r="BB99" i="9"/>
  <c r="BA99" i="9"/>
  <c r="AZ99" i="9"/>
  <c r="AY99" i="9"/>
  <c r="AX99" i="9"/>
  <c r="AW99" i="9"/>
  <c r="AV99" i="9"/>
  <c r="AU99" i="9"/>
  <c r="AT99" i="9"/>
  <c r="AS99" i="9"/>
  <c r="AR99" i="9"/>
  <c r="AQ99" i="9"/>
  <c r="AP99" i="9"/>
  <c r="AO99" i="9"/>
  <c r="AN99" i="9"/>
  <c r="AM99" i="9"/>
  <c r="AL99" i="9"/>
  <c r="AK99"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BL97" i="9"/>
  <c r="BK97" i="9"/>
  <c r="BJ97" i="9"/>
  <c r="BI97" i="9"/>
  <c r="BH97" i="9"/>
  <c r="BG97" i="9"/>
  <c r="BF97" i="9"/>
  <c r="BE97" i="9"/>
  <c r="BD97" i="9"/>
  <c r="BC97" i="9"/>
  <c r="BB97" i="9"/>
  <c r="BA97" i="9"/>
  <c r="AZ97" i="9"/>
  <c r="AY97" i="9"/>
  <c r="AX97" i="9"/>
  <c r="AW97" i="9"/>
  <c r="AV97" i="9"/>
  <c r="AU97" i="9"/>
  <c r="AT97" i="9"/>
  <c r="AS97" i="9"/>
  <c r="AS118" i="9" s="1"/>
  <c r="AR97" i="9"/>
  <c r="AQ97" i="9"/>
  <c r="AP97" i="9"/>
  <c r="AO97" i="9"/>
  <c r="AN97" i="9"/>
  <c r="AM97" i="9"/>
  <c r="AL97" i="9"/>
  <c r="AK97" i="9"/>
  <c r="BL96" i="9"/>
  <c r="BK96" i="9"/>
  <c r="BJ96" i="9"/>
  <c r="BI96" i="9"/>
  <c r="BH96" i="9"/>
  <c r="BG96" i="9"/>
  <c r="BF96" i="9"/>
  <c r="BE96" i="9"/>
  <c r="BD96" i="9"/>
  <c r="BC96" i="9"/>
  <c r="BB96" i="9"/>
  <c r="BA96" i="9"/>
  <c r="AZ96" i="9"/>
  <c r="AY96" i="9"/>
  <c r="AX96" i="9"/>
  <c r="AW96" i="9"/>
  <c r="AV96" i="9"/>
  <c r="AU96" i="9"/>
  <c r="AT96" i="9"/>
  <c r="AS96" i="9"/>
  <c r="AR96" i="9"/>
  <c r="AQ96" i="9"/>
  <c r="AQ118" i="9" s="1"/>
  <c r="AP96" i="9"/>
  <c r="AP118" i="9" s="1"/>
  <c r="AO96" i="9"/>
  <c r="AN96" i="9"/>
  <c r="AM96" i="9"/>
  <c r="AL96" i="9"/>
  <c r="AK96" i="9"/>
  <c r="AD90" i="9"/>
  <c r="AT69" i="9" s="1"/>
  <c r="AC90" i="9"/>
  <c r="AS69" i="9" s="1"/>
  <c r="AB90" i="9"/>
  <c r="AA90" i="9"/>
  <c r="Z90" i="9"/>
  <c r="Y90" i="9"/>
  <c r="X90" i="9"/>
  <c r="W90" i="9"/>
  <c r="T90" i="9"/>
  <c r="AI68" i="9" s="1"/>
  <c r="BB89" i="9"/>
  <c r="BA89" i="9"/>
  <c r="AZ89" i="9"/>
  <c r="AY89" i="9"/>
  <c r="AU89" i="9"/>
  <c r="AP89" i="9"/>
  <c r="AO89" i="9"/>
  <c r="AN89" i="9"/>
  <c r="AM89" i="9"/>
  <c r="AL89" i="9"/>
  <c r="AK89" i="9"/>
  <c r="AJ89" i="9"/>
  <c r="AH89" i="9"/>
  <c r="AG89" i="9"/>
  <c r="BB88" i="9"/>
  <c r="BA88" i="9"/>
  <c r="AZ88" i="9"/>
  <c r="AY88" i="9"/>
  <c r="AX88" i="9"/>
  <c r="AU88" i="9"/>
  <c r="AP88" i="9"/>
  <c r="AO88" i="9"/>
  <c r="AN88" i="9"/>
  <c r="AM88" i="9"/>
  <c r="AL88" i="9"/>
  <c r="AK88" i="9"/>
  <c r="AJ88" i="9"/>
  <c r="AH88" i="9"/>
  <c r="AG88" i="9"/>
  <c r="BB87" i="9"/>
  <c r="BA87" i="9"/>
  <c r="AZ87" i="9"/>
  <c r="AY87" i="9"/>
  <c r="AP87" i="9"/>
  <c r="AO87" i="9"/>
  <c r="AN87" i="9"/>
  <c r="AM87" i="9"/>
  <c r="AL87" i="9"/>
  <c r="AK87" i="9"/>
  <c r="AJ87" i="9"/>
  <c r="AH87" i="9"/>
  <c r="AG87" i="9"/>
  <c r="BB86" i="9"/>
  <c r="BA86" i="9"/>
  <c r="AZ86" i="9"/>
  <c r="AY86" i="9"/>
  <c r="AX86" i="9"/>
  <c r="AU86" i="9"/>
  <c r="AP86" i="9"/>
  <c r="AO86" i="9"/>
  <c r="AN86" i="9"/>
  <c r="AM86" i="9"/>
  <c r="AL86" i="9"/>
  <c r="AK86" i="9"/>
  <c r="AJ86" i="9"/>
  <c r="AH86" i="9"/>
  <c r="AG86" i="9"/>
  <c r="BB85" i="9"/>
  <c r="BA85" i="9"/>
  <c r="AZ85" i="9"/>
  <c r="AY85" i="9"/>
  <c r="AX85" i="9"/>
  <c r="AP85" i="9"/>
  <c r="AO85" i="9"/>
  <c r="AN85" i="9"/>
  <c r="AM85" i="9"/>
  <c r="AL85" i="9"/>
  <c r="AK85" i="9"/>
  <c r="AJ85" i="9"/>
  <c r="AH85" i="9"/>
  <c r="AG85" i="9"/>
  <c r="BB84" i="9"/>
  <c r="BA84" i="9"/>
  <c r="AZ84" i="9"/>
  <c r="AY84" i="9"/>
  <c r="AX84" i="9"/>
  <c r="AW84" i="9"/>
  <c r="AP84" i="9"/>
  <c r="AO84" i="9"/>
  <c r="AN84" i="9"/>
  <c r="AM84" i="9"/>
  <c r="AL84" i="9"/>
  <c r="AK84" i="9"/>
  <c r="AJ84" i="9"/>
  <c r="AH84" i="9"/>
  <c r="AG84" i="9"/>
  <c r="BB83" i="9"/>
  <c r="BA83" i="9"/>
  <c r="AZ83" i="9"/>
  <c r="AY83" i="9"/>
  <c r="AX83" i="9"/>
  <c r="AP83" i="9"/>
  <c r="AO83" i="9"/>
  <c r="AN83" i="9"/>
  <c r="AM83" i="9"/>
  <c r="AL83" i="9"/>
  <c r="AK83" i="9"/>
  <c r="AJ83" i="9"/>
  <c r="AH83" i="9"/>
  <c r="AG83" i="9"/>
  <c r="BB82" i="9"/>
  <c r="BA82" i="9"/>
  <c r="AZ82" i="9"/>
  <c r="AY82" i="9"/>
  <c r="AP82" i="9"/>
  <c r="AO82" i="9"/>
  <c r="AN82" i="9"/>
  <c r="AM82" i="9"/>
  <c r="AL82" i="9"/>
  <c r="AK82" i="9"/>
  <c r="AJ82" i="9"/>
  <c r="AH82" i="9"/>
  <c r="AG82" i="9"/>
  <c r="BB81" i="9"/>
  <c r="BA81" i="9"/>
  <c r="AZ81" i="9"/>
  <c r="AY81" i="9"/>
  <c r="AX81" i="9"/>
  <c r="AU81" i="9"/>
  <c r="AP81" i="9"/>
  <c r="AO81" i="9"/>
  <c r="AN81" i="9"/>
  <c r="AM81" i="9"/>
  <c r="AL81" i="9"/>
  <c r="AK81" i="9"/>
  <c r="AJ81" i="9"/>
  <c r="AH81" i="9"/>
  <c r="AG81" i="9"/>
  <c r="BB80" i="9"/>
  <c r="BA80" i="9"/>
  <c r="AZ80" i="9"/>
  <c r="AY80" i="9"/>
  <c r="AX80" i="9"/>
  <c r="AU80" i="9"/>
  <c r="AP80" i="9"/>
  <c r="AO80" i="9"/>
  <c r="AN80" i="9"/>
  <c r="AM80" i="9"/>
  <c r="AL80" i="9"/>
  <c r="AK80" i="9"/>
  <c r="AJ80" i="9"/>
  <c r="AH80" i="9"/>
  <c r="AG80" i="9"/>
  <c r="BB79" i="9"/>
  <c r="BA79" i="9"/>
  <c r="AZ79" i="9"/>
  <c r="AY79" i="9"/>
  <c r="AW79" i="9"/>
  <c r="AP79" i="9"/>
  <c r="AO79" i="9"/>
  <c r="AN79" i="9"/>
  <c r="AM79" i="9"/>
  <c r="AL79" i="9"/>
  <c r="AK79" i="9"/>
  <c r="AJ79" i="9"/>
  <c r="AH79" i="9"/>
  <c r="AG79" i="9"/>
  <c r="BB78" i="9"/>
  <c r="BA78" i="9"/>
  <c r="AZ78" i="9"/>
  <c r="AY78" i="9"/>
  <c r="AX78" i="9"/>
  <c r="AW78" i="9"/>
  <c r="AU78" i="9"/>
  <c r="AP78" i="9"/>
  <c r="AO78" i="9"/>
  <c r="AN78" i="9"/>
  <c r="AM78" i="9"/>
  <c r="AL78" i="9"/>
  <c r="AK78" i="9"/>
  <c r="AJ78" i="9"/>
  <c r="AH78" i="9"/>
  <c r="AG78" i="9"/>
  <c r="BB77" i="9"/>
  <c r="BA77" i="9"/>
  <c r="AZ77" i="9"/>
  <c r="AY77" i="9"/>
  <c r="AX77" i="9"/>
  <c r="AV77" i="9"/>
  <c r="AP77" i="9"/>
  <c r="AO77" i="9"/>
  <c r="AN77" i="9"/>
  <c r="AM77" i="9"/>
  <c r="AL77" i="9"/>
  <c r="AK77" i="9"/>
  <c r="AJ77" i="9"/>
  <c r="AH77" i="9"/>
  <c r="AG77" i="9"/>
  <c r="BB76" i="9"/>
  <c r="BA76" i="9"/>
  <c r="AZ76" i="9"/>
  <c r="AY76" i="9"/>
  <c r="AX76" i="9"/>
  <c r="AP76" i="9"/>
  <c r="AO76" i="9"/>
  <c r="AN76" i="9"/>
  <c r="AM76" i="9"/>
  <c r="AL76" i="9"/>
  <c r="AK76" i="9"/>
  <c r="AJ76" i="9"/>
  <c r="AH76" i="9"/>
  <c r="AG76" i="9"/>
  <c r="BB75" i="9"/>
  <c r="BA75" i="9"/>
  <c r="AZ75" i="9"/>
  <c r="AY75" i="9"/>
  <c r="AX75" i="9"/>
  <c r="AP75" i="9"/>
  <c r="AO75" i="9"/>
  <c r="AN75" i="9"/>
  <c r="AM75" i="9"/>
  <c r="AL75" i="9"/>
  <c r="AK75" i="9"/>
  <c r="AJ75" i="9"/>
  <c r="AH75" i="9"/>
  <c r="AG75" i="9"/>
  <c r="BB74" i="9"/>
  <c r="BA74" i="9"/>
  <c r="AZ74" i="9"/>
  <c r="AY74" i="9"/>
  <c r="AP74" i="9"/>
  <c r="AP90" i="9" s="1"/>
  <c r="AO74" i="9"/>
  <c r="AN74" i="9"/>
  <c r="AM74" i="9"/>
  <c r="AL74" i="9"/>
  <c r="AK74" i="9"/>
  <c r="AJ74" i="9"/>
  <c r="AH74" i="9"/>
  <c r="AG74" i="9"/>
  <c r="BB73" i="9"/>
  <c r="BA73" i="9"/>
  <c r="AZ73" i="9"/>
  <c r="AY73" i="9"/>
  <c r="AX73" i="9"/>
  <c r="AU73" i="9"/>
  <c r="AS73" i="9"/>
  <c r="AR73" i="9"/>
  <c r="AP73" i="9"/>
  <c r="AO73" i="9"/>
  <c r="AN73" i="9"/>
  <c r="AM73" i="9"/>
  <c r="AL73" i="9"/>
  <c r="AK73" i="9"/>
  <c r="AJ73" i="9"/>
  <c r="AH73" i="9"/>
  <c r="AG73" i="9"/>
  <c r="BB72" i="9"/>
  <c r="BA72" i="9"/>
  <c r="AZ72" i="9"/>
  <c r="AY72" i="9"/>
  <c r="AX72" i="9"/>
  <c r="AT72" i="9"/>
  <c r="AS72" i="9"/>
  <c r="AR72" i="9"/>
  <c r="AQ72" i="9"/>
  <c r="AP72" i="9"/>
  <c r="AO72" i="9"/>
  <c r="AN72" i="9"/>
  <c r="AM72" i="9"/>
  <c r="AL72" i="9"/>
  <c r="AK72" i="9"/>
  <c r="AJ72" i="9"/>
  <c r="AH72" i="9"/>
  <c r="AG72" i="9"/>
  <c r="BB71" i="9"/>
  <c r="BA71" i="9"/>
  <c r="AZ71" i="9"/>
  <c r="AY71" i="9"/>
  <c r="AX71" i="9"/>
  <c r="AW71" i="9"/>
  <c r="AU71" i="9"/>
  <c r="AR71" i="9"/>
  <c r="AP71" i="9"/>
  <c r="AO71" i="9"/>
  <c r="AN71" i="9"/>
  <c r="AM71" i="9"/>
  <c r="AL71" i="9"/>
  <c r="AK71" i="9"/>
  <c r="AJ71" i="9"/>
  <c r="AH71" i="9"/>
  <c r="AG71" i="9"/>
  <c r="BB70" i="9"/>
  <c r="BA70" i="9"/>
  <c r="AZ70" i="9"/>
  <c r="AY70" i="9"/>
  <c r="AX70" i="9"/>
  <c r="AU70" i="9"/>
  <c r="AT70" i="9"/>
  <c r="AS70" i="9"/>
  <c r="AR70" i="9"/>
  <c r="AQ70" i="9"/>
  <c r="AP70" i="9"/>
  <c r="AO70" i="9"/>
  <c r="AN70" i="9"/>
  <c r="AM70" i="9"/>
  <c r="AM90" i="9" s="1"/>
  <c r="AL91" i="9" s="1"/>
  <c r="AL70" i="9"/>
  <c r="AK70" i="9"/>
  <c r="AJ70" i="9"/>
  <c r="AH70" i="9"/>
  <c r="AG70" i="9"/>
  <c r="BB69" i="9"/>
  <c r="BA69" i="9"/>
  <c r="AZ69" i="9"/>
  <c r="AY69" i="9"/>
  <c r="AX69" i="9"/>
  <c r="AR69" i="9"/>
  <c r="AQ69" i="9"/>
  <c r="AP69" i="9"/>
  <c r="AO69" i="9"/>
  <c r="AN69" i="9"/>
  <c r="AM69" i="9"/>
  <c r="AL69" i="9"/>
  <c r="AK69" i="9"/>
  <c r="AJ69" i="9"/>
  <c r="AH69" i="9"/>
  <c r="AG69" i="9"/>
  <c r="BB68" i="9"/>
  <c r="BA68" i="9"/>
  <c r="AZ68" i="9"/>
  <c r="AY68" i="9"/>
  <c r="AV68" i="9"/>
  <c r="AT68" i="9"/>
  <c r="AP68" i="9"/>
  <c r="AO68" i="9"/>
  <c r="AN68" i="9"/>
  <c r="AM68" i="9"/>
  <c r="AL68" i="9"/>
  <c r="AK68" i="9"/>
  <c r="AJ68" i="9"/>
  <c r="AH68" i="9"/>
  <c r="AG68" i="9"/>
  <c r="B50" i="9"/>
  <c r="AA45" i="9"/>
  <c r="AX82" i="9" s="1"/>
  <c r="W45" i="9"/>
  <c r="AW69" i="9" s="1"/>
  <c r="S45" i="9"/>
  <c r="O45" i="9"/>
  <c r="BC1316" i="9" s="1"/>
  <c r="AK44" i="9"/>
  <c r="AJ44" i="9"/>
  <c r="AI44" i="9"/>
  <c r="AK43" i="9"/>
  <c r="AJ43" i="9"/>
  <c r="AI43" i="9"/>
  <c r="AK42" i="9"/>
  <c r="AJ42" i="9"/>
  <c r="AI42" i="9"/>
  <c r="AK41" i="9"/>
  <c r="AJ41" i="9"/>
  <c r="AI41" i="9"/>
  <c r="AK40" i="9"/>
  <c r="AJ40" i="9"/>
  <c r="AI40" i="9"/>
  <c r="AH40" i="9"/>
  <c r="B52" i="9" s="1"/>
  <c r="AG40" i="9"/>
  <c r="B49" i="9" s="1"/>
  <c r="B31" i="9"/>
  <c r="AK27" i="9"/>
  <c r="B33" i="9" s="1"/>
  <c r="AI27" i="9"/>
  <c r="AK26" i="9"/>
  <c r="AJ26" i="9"/>
  <c r="AI26" i="9"/>
  <c r="AH26" i="9"/>
  <c r="B32" i="9" s="1"/>
  <c r="AG26" i="9"/>
  <c r="B30" i="9" s="1"/>
  <c r="AF26" i="9"/>
  <c r="AF27" i="9" s="1"/>
  <c r="B34" i="9" s="1"/>
  <c r="B8" i="9"/>
  <c r="M136" i="9" s="1"/>
  <c r="B244" i="8"/>
  <c r="B238" i="8"/>
  <c r="AH235" i="8"/>
  <c r="B245" i="8" s="1"/>
  <c r="AD235" i="8"/>
  <c r="B240" i="8" s="1"/>
  <c r="AC235" i="8"/>
  <c r="AB235" i="8"/>
  <c r="AA235" i="8"/>
  <c r="Z235" i="8"/>
  <c r="Y235" i="8"/>
  <c r="X235" i="8"/>
  <c r="W235" i="8"/>
  <c r="V235" i="8"/>
  <c r="U235" i="8"/>
  <c r="T235" i="8"/>
  <c r="S235" i="8"/>
  <c r="R235" i="8"/>
  <c r="Q235" i="8"/>
  <c r="P235" i="8"/>
  <c r="O235" i="8"/>
  <c r="N235" i="8"/>
  <c r="AH234" i="8"/>
  <c r="AG234" i="8"/>
  <c r="AH233" i="8"/>
  <c r="AG233" i="8"/>
  <c r="AH232" i="8"/>
  <c r="AG232" i="8"/>
  <c r="AH231" i="8"/>
  <c r="AG231" i="8"/>
  <c r="AH230" i="8"/>
  <c r="AG230" i="8"/>
  <c r="AH229" i="8"/>
  <c r="AG229" i="8"/>
  <c r="AH228" i="8"/>
  <c r="AG228" i="8"/>
  <c r="AH227" i="8"/>
  <c r="AG227" i="8"/>
  <c r="AH226" i="8"/>
  <c r="AG226" i="8"/>
  <c r="AH225" i="8"/>
  <c r="AG225" i="8"/>
  <c r="AH224" i="8"/>
  <c r="AG224" i="8"/>
  <c r="AH223" i="8"/>
  <c r="AG223" i="8"/>
  <c r="B210" i="8"/>
  <c r="B204" i="8"/>
  <c r="AH201" i="8"/>
  <c r="B211" i="8" s="1"/>
  <c r="AD201" i="8"/>
  <c r="B206" i="8" s="1"/>
  <c r="AC201" i="8"/>
  <c r="AB201" i="8"/>
  <c r="AA201" i="8"/>
  <c r="Z201" i="8"/>
  <c r="Y201" i="8"/>
  <c r="X201" i="8"/>
  <c r="W201" i="8"/>
  <c r="V201" i="8"/>
  <c r="U201" i="8"/>
  <c r="T201" i="8"/>
  <c r="S201" i="8"/>
  <c r="R201" i="8"/>
  <c r="Q201" i="8"/>
  <c r="P201" i="8"/>
  <c r="O201" i="8"/>
  <c r="N201" i="8"/>
  <c r="M201" i="8"/>
  <c r="L201" i="8"/>
  <c r="K201" i="8"/>
  <c r="AH200" i="8"/>
  <c r="AG200" i="8"/>
  <c r="AH199" i="8"/>
  <c r="AG199" i="8"/>
  <c r="AH198" i="8"/>
  <c r="AG198" i="8"/>
  <c r="AH197" i="8"/>
  <c r="AG197" i="8"/>
  <c r="AH196" i="8"/>
  <c r="AG196" i="8"/>
  <c r="AH195" i="8"/>
  <c r="AG195" i="8"/>
  <c r="AH194" i="8"/>
  <c r="AG194" i="8"/>
  <c r="AH193" i="8"/>
  <c r="AG193" i="8"/>
  <c r="AH192" i="8"/>
  <c r="AG192" i="8"/>
  <c r="AH191" i="8"/>
  <c r="AG191" i="8"/>
  <c r="AH190" i="8"/>
  <c r="AG190" i="8"/>
  <c r="AH189" i="8"/>
  <c r="AG189" i="8"/>
  <c r="B171" i="8"/>
  <c r="B170" i="8"/>
  <c r="B169" i="8"/>
  <c r="AK165" i="8"/>
  <c r="AJ165" i="8"/>
  <c r="B173" i="8" s="1"/>
  <c r="AI165" i="8"/>
  <c r="AH165" i="8"/>
  <c r="AG165" i="8"/>
  <c r="AF165" i="8"/>
  <c r="AF166" i="8" s="1"/>
  <c r="B172" i="8" s="1"/>
  <c r="B156" i="8"/>
  <c r="Y151" i="8"/>
  <c r="AK150" i="8"/>
  <c r="AJ150" i="8"/>
  <c r="AI150" i="8"/>
  <c r="AH150" i="8"/>
  <c r="AG150" i="8"/>
  <c r="AF150" i="8"/>
  <c r="AK149" i="8"/>
  <c r="AJ149" i="8"/>
  <c r="AI149" i="8"/>
  <c r="AH149" i="8"/>
  <c r="AG149" i="8"/>
  <c r="AF149" i="8"/>
  <c r="AK148" i="8"/>
  <c r="AI148" i="8"/>
  <c r="AJ148" i="8" s="1"/>
  <c r="AH148" i="8"/>
  <c r="AG148" i="8"/>
  <c r="AF148" i="8"/>
  <c r="AK147" i="8"/>
  <c r="AK151" i="8" s="1"/>
  <c r="AI147" i="8"/>
  <c r="AJ147" i="8" s="1"/>
  <c r="AH147" i="8"/>
  <c r="AG147" i="8"/>
  <c r="AF147" i="8"/>
  <c r="AK146" i="8"/>
  <c r="AJ146" i="8"/>
  <c r="AI146" i="8"/>
  <c r="AH146" i="8"/>
  <c r="AG146" i="8"/>
  <c r="AF146" i="8"/>
  <c r="AK145" i="8"/>
  <c r="AJ145" i="8"/>
  <c r="AI145" i="8"/>
  <c r="AH145" i="8"/>
  <c r="AH151" i="8" s="1"/>
  <c r="B157" i="8" s="1"/>
  <c r="AG145" i="8"/>
  <c r="AF145" i="8"/>
  <c r="AK144" i="8"/>
  <c r="AI144" i="8"/>
  <c r="AJ144" i="8" s="1"/>
  <c r="AH144" i="8"/>
  <c r="AG144" i="8"/>
  <c r="AG151" i="8" s="1"/>
  <c r="B155" i="8" s="1"/>
  <c r="AF144" i="8"/>
  <c r="AF151" i="8" s="1"/>
  <c r="B158" i="8" s="1"/>
  <c r="B136" i="8"/>
  <c r="B133" i="8"/>
  <c r="M128" i="8"/>
  <c r="B135" i="8" s="1"/>
  <c r="AR127" i="8"/>
  <c r="AS127" i="8" s="1"/>
  <c r="AP127" i="8"/>
  <c r="AQ127" i="8" s="1"/>
  <c r="AO127" i="8"/>
  <c r="AK127" i="8"/>
  <c r="AJ127" i="8"/>
  <c r="AI127" i="8"/>
  <c r="AH127" i="8"/>
  <c r="AG127" i="8"/>
  <c r="AR126" i="8"/>
  <c r="AS126" i="8" s="1"/>
  <c r="AQ126" i="8"/>
  <c r="AP126" i="8"/>
  <c r="AO126" i="8"/>
  <c r="AK126" i="8"/>
  <c r="AI126" i="8"/>
  <c r="AJ126" i="8" s="1"/>
  <c r="AH126" i="8"/>
  <c r="AG126" i="8"/>
  <c r="AS125" i="8"/>
  <c r="AR125" i="8"/>
  <c r="AQ125" i="8"/>
  <c r="AP125" i="8"/>
  <c r="AO125" i="8"/>
  <c r="AK125" i="8"/>
  <c r="AI125" i="8"/>
  <c r="AJ125" i="8" s="1"/>
  <c r="AH125" i="8"/>
  <c r="AG125" i="8"/>
  <c r="AR124" i="8"/>
  <c r="AS124" i="8" s="1"/>
  <c r="AP124" i="8"/>
  <c r="AQ124" i="8" s="1"/>
  <c r="AO124" i="8"/>
  <c r="AK124" i="8"/>
  <c r="AJ124" i="8"/>
  <c r="AI124" i="8"/>
  <c r="AH124" i="8"/>
  <c r="AG124" i="8"/>
  <c r="AR123" i="8"/>
  <c r="AS123" i="8" s="1"/>
  <c r="AP123" i="8"/>
  <c r="AQ123" i="8" s="1"/>
  <c r="AQ128" i="8" s="1"/>
  <c r="AO123" i="8"/>
  <c r="AO128" i="8" s="1"/>
  <c r="AK123" i="8"/>
  <c r="AI123" i="8"/>
  <c r="AJ123" i="8" s="1"/>
  <c r="AJ128" i="8" s="1"/>
  <c r="AH123" i="8"/>
  <c r="AH128" i="8" s="1"/>
  <c r="B137" i="8" s="1"/>
  <c r="AG123" i="8"/>
  <c r="AG128" i="8" s="1"/>
  <c r="B132" i="8" s="1"/>
  <c r="B110" i="8"/>
  <c r="B108" i="8"/>
  <c r="B107" i="8"/>
  <c r="AK103" i="8"/>
  <c r="AI103" i="8"/>
  <c r="AJ103" i="8" s="1"/>
  <c r="AH103" i="8"/>
  <c r="B109" i="8" s="1"/>
  <c r="AG103" i="8"/>
  <c r="AF103" i="8"/>
  <c r="AF104" i="8" s="1"/>
  <c r="B111" i="8" s="1"/>
  <c r="AI87" i="8"/>
  <c r="B85" i="8" s="1"/>
  <c r="AI86" i="8"/>
  <c r="AG86" i="8"/>
  <c r="AH86" i="8" s="1"/>
  <c r="B86" i="8"/>
  <c r="AI85" i="8"/>
  <c r="AG85" i="8"/>
  <c r="AH85" i="8" s="1"/>
  <c r="AI84" i="8"/>
  <c r="AG84" i="8"/>
  <c r="AH84" i="8" s="1"/>
  <c r="AI83" i="8"/>
  <c r="AH83" i="8"/>
  <c r="AG83" i="8"/>
  <c r="B83" i="8"/>
  <c r="AI82" i="8"/>
  <c r="AG82" i="8"/>
  <c r="AH82" i="8" s="1"/>
  <c r="B82" i="8"/>
  <c r="AI81" i="8"/>
  <c r="AG81" i="8"/>
  <c r="AH81" i="8" s="1"/>
  <c r="AI80" i="8"/>
  <c r="AH80" i="8"/>
  <c r="AG80" i="8"/>
  <c r="AI79" i="8"/>
  <c r="AH79" i="8"/>
  <c r="AG79" i="8"/>
  <c r="AI78" i="8"/>
  <c r="AH78" i="8"/>
  <c r="AG78" i="8"/>
  <c r="B71" i="8"/>
  <c r="B70" i="8"/>
  <c r="B67" i="8"/>
  <c r="Y62" i="8"/>
  <c r="AJ61" i="8"/>
  <c r="AI61" i="8"/>
  <c r="AH61" i="8"/>
  <c r="AG61" i="8"/>
  <c r="AJ60" i="8"/>
  <c r="AH60" i="8"/>
  <c r="AI60" i="8" s="1"/>
  <c r="AG60" i="8"/>
  <c r="AJ59" i="8"/>
  <c r="AI59" i="8"/>
  <c r="AH59" i="8"/>
  <c r="AG59" i="8"/>
  <c r="AJ58" i="8"/>
  <c r="AH58" i="8"/>
  <c r="AI58" i="8" s="1"/>
  <c r="AG58" i="8"/>
  <c r="AJ57" i="8"/>
  <c r="AI57" i="8"/>
  <c r="AH57" i="8"/>
  <c r="AG57" i="8"/>
  <c r="AJ56" i="8"/>
  <c r="AH56" i="8"/>
  <c r="AI56" i="8" s="1"/>
  <c r="AG56" i="8"/>
  <c r="AJ55" i="8"/>
  <c r="AI55" i="8"/>
  <c r="AH55" i="8"/>
  <c r="AG55" i="8"/>
  <c r="AJ54" i="8"/>
  <c r="AH54" i="8"/>
  <c r="AI54" i="8" s="1"/>
  <c r="AG54" i="8"/>
  <c r="AJ53" i="8"/>
  <c r="AI53" i="8"/>
  <c r="AH53" i="8"/>
  <c r="AG53" i="8"/>
  <c r="AJ52" i="8"/>
  <c r="AH52" i="8"/>
  <c r="AI52" i="8" s="1"/>
  <c r="AG52" i="8"/>
  <c r="AJ51" i="8"/>
  <c r="AI51" i="8"/>
  <c r="AH51" i="8"/>
  <c r="AG51" i="8"/>
  <c r="AJ50" i="8"/>
  <c r="AH50" i="8"/>
  <c r="AI50" i="8" s="1"/>
  <c r="AG50" i="8"/>
  <c r="AJ49" i="8"/>
  <c r="AI49" i="8"/>
  <c r="AH49" i="8"/>
  <c r="AG49" i="8"/>
  <c r="AJ48" i="8"/>
  <c r="AH48" i="8"/>
  <c r="AI48" i="8" s="1"/>
  <c r="AG48" i="8"/>
  <c r="AJ47" i="8"/>
  <c r="AI47" i="8"/>
  <c r="AH47" i="8"/>
  <c r="AG47" i="8"/>
  <c r="AJ46" i="8"/>
  <c r="AJ62" i="8" s="1"/>
  <c r="B69" i="8" s="1"/>
  <c r="AH46" i="8"/>
  <c r="AI46" i="8" s="1"/>
  <c r="AG46" i="8"/>
  <c r="AJ45" i="8"/>
  <c r="AH45" i="8"/>
  <c r="AI45" i="8" s="1"/>
  <c r="AG45" i="8"/>
  <c r="AJ44" i="8"/>
  <c r="AH44" i="8"/>
  <c r="AI44" i="8" s="1"/>
  <c r="AG44" i="8"/>
  <c r="AJ43" i="8"/>
  <c r="AH43" i="8"/>
  <c r="AI43" i="8" s="1"/>
  <c r="AG43" i="8"/>
  <c r="AJ42" i="8"/>
  <c r="AH42" i="8"/>
  <c r="AI42" i="8" s="1"/>
  <c r="AG42" i="8"/>
  <c r="AJ41" i="8"/>
  <c r="AH41" i="8"/>
  <c r="AI41" i="8" s="1"/>
  <c r="AI62" i="8" s="1"/>
  <c r="B68" i="8" s="1"/>
  <c r="AG41" i="8"/>
  <c r="AG62" i="8" s="1"/>
  <c r="B66" i="8" s="1"/>
  <c r="B32" i="8"/>
  <c r="B30" i="8"/>
  <c r="AI26" i="8"/>
  <c r="AG26" i="8"/>
  <c r="AH26" i="8" s="1"/>
  <c r="AH27" i="8" s="1"/>
  <c r="B31" i="8" s="1"/>
  <c r="B8" i="8"/>
  <c r="B947" i="7"/>
  <c r="B946" i="7"/>
  <c r="AS942" i="7"/>
  <c r="AN942" i="7"/>
  <c r="AN943" i="7" s="1"/>
  <c r="AM942" i="7"/>
  <c r="AK942" i="7"/>
  <c r="AV941" i="7"/>
  <c r="AV942" i="7" s="1"/>
  <c r="AU941" i="7"/>
  <c r="AT941" i="7"/>
  <c r="AT942" i="7" s="1"/>
  <c r="AS941" i="7"/>
  <c r="AR941" i="7"/>
  <c r="AQ941" i="7"/>
  <c r="AQ942" i="7" s="1"/>
  <c r="AP941" i="7"/>
  <c r="AP942" i="7" s="1"/>
  <c r="AO941" i="7"/>
  <c r="AN941" i="7"/>
  <c r="AM941" i="7"/>
  <c r="AL941" i="7"/>
  <c r="AK941" i="7"/>
  <c r="AH941" i="7"/>
  <c r="AG941" i="7"/>
  <c r="B945" i="7" s="1"/>
  <c r="B925" i="7"/>
  <c r="B924" i="7"/>
  <c r="B921" i="7"/>
  <c r="Y918" i="7"/>
  <c r="AN901" i="7" s="1"/>
  <c r="S918" i="7"/>
  <c r="AM901" i="7" s="1"/>
  <c r="AN902" i="7" s="1"/>
  <c r="B928" i="7" s="1"/>
  <c r="M918" i="7"/>
  <c r="AL901" i="7" s="1"/>
  <c r="AK917" i="7"/>
  <c r="AJ917" i="7"/>
  <c r="AI917" i="7"/>
  <c r="AK916" i="7"/>
  <c r="AJ916" i="7"/>
  <c r="AI916" i="7"/>
  <c r="AK915" i="7"/>
  <c r="AJ915" i="7"/>
  <c r="AI915" i="7"/>
  <c r="AK914" i="7"/>
  <c r="AJ914" i="7"/>
  <c r="AI914" i="7"/>
  <c r="AK913" i="7"/>
  <c r="AJ913" i="7"/>
  <c r="AI913" i="7"/>
  <c r="AK912" i="7"/>
  <c r="AJ912" i="7"/>
  <c r="AI912" i="7"/>
  <c r="AK911" i="7"/>
  <c r="AJ911" i="7"/>
  <c r="AI911" i="7"/>
  <c r="AK910" i="7"/>
  <c r="AJ910" i="7"/>
  <c r="AI910" i="7"/>
  <c r="AK909" i="7"/>
  <c r="AJ909" i="7"/>
  <c r="AI909" i="7"/>
  <c r="AK908" i="7"/>
  <c r="AJ908" i="7"/>
  <c r="AI908" i="7"/>
  <c r="AK907" i="7"/>
  <c r="AJ907" i="7"/>
  <c r="AI907" i="7"/>
  <c r="AK906" i="7"/>
  <c r="AJ906" i="7"/>
  <c r="AI906" i="7"/>
  <c r="AK905" i="7"/>
  <c r="AJ905" i="7"/>
  <c r="AI905" i="7"/>
  <c r="AK904" i="7"/>
  <c r="AJ904" i="7"/>
  <c r="AI904" i="7"/>
  <c r="AK903" i="7"/>
  <c r="AJ903" i="7"/>
  <c r="AI903" i="7"/>
  <c r="AI918" i="7" s="1"/>
  <c r="AK902" i="7"/>
  <c r="AJ902" i="7"/>
  <c r="AI902" i="7"/>
  <c r="AK901" i="7"/>
  <c r="AJ901" i="7"/>
  <c r="AI901" i="7"/>
  <c r="AH901" i="7"/>
  <c r="B927" i="7" s="1"/>
  <c r="AG901" i="7"/>
  <c r="B888" i="7"/>
  <c r="Y883" i="7"/>
  <c r="S883" i="7"/>
  <c r="M883" i="7"/>
  <c r="B890" i="7" s="1"/>
  <c r="AK882" i="7"/>
  <c r="AJ882" i="7"/>
  <c r="AI882" i="7"/>
  <c r="AK881" i="7"/>
  <c r="AJ881" i="7"/>
  <c r="AI881" i="7"/>
  <c r="AK880" i="7"/>
  <c r="AJ880" i="7"/>
  <c r="AI880" i="7"/>
  <c r="AK879" i="7"/>
  <c r="AJ879" i="7"/>
  <c r="AI879" i="7"/>
  <c r="AK878" i="7"/>
  <c r="AJ878" i="7"/>
  <c r="AI878" i="7"/>
  <c r="AK877" i="7"/>
  <c r="AJ877" i="7"/>
  <c r="AI877" i="7"/>
  <c r="AK876" i="7"/>
  <c r="AJ876" i="7"/>
  <c r="AI876" i="7"/>
  <c r="AI883" i="7" s="1"/>
  <c r="AK875" i="7"/>
  <c r="AJ875" i="7"/>
  <c r="AI875" i="7"/>
  <c r="AH875" i="7"/>
  <c r="B891" i="7" s="1"/>
  <c r="AG875" i="7"/>
  <c r="B887" i="7" s="1"/>
  <c r="B869" i="7"/>
  <c r="B866" i="7"/>
  <c r="Y861" i="7"/>
  <c r="S861" i="7"/>
  <c r="M861" i="7"/>
  <c r="AK860" i="7"/>
  <c r="AJ860" i="7"/>
  <c r="AI860" i="7"/>
  <c r="AK859" i="7"/>
  <c r="AJ859" i="7"/>
  <c r="AI859" i="7"/>
  <c r="AK858" i="7"/>
  <c r="AK861" i="7" s="1"/>
  <c r="B867" i="7" s="1"/>
  <c r="AJ858" i="7"/>
  <c r="AI858" i="7"/>
  <c r="AH858" i="7"/>
  <c r="AG858" i="7"/>
  <c r="B865" i="7" s="1"/>
  <c r="B849" i="7"/>
  <c r="B848" i="7"/>
  <c r="Y844" i="7"/>
  <c r="S844" i="7"/>
  <c r="M844" i="7"/>
  <c r="B851" i="7" s="1"/>
  <c r="AK843" i="7"/>
  <c r="AJ843" i="7"/>
  <c r="AI843" i="7"/>
  <c r="AK842" i="7"/>
  <c r="AJ842" i="7"/>
  <c r="AI842" i="7"/>
  <c r="AK841" i="7"/>
  <c r="AJ841" i="7"/>
  <c r="AI841" i="7"/>
  <c r="AK840" i="7"/>
  <c r="AJ840" i="7"/>
  <c r="AI840" i="7"/>
  <c r="AK839" i="7"/>
  <c r="AJ839" i="7"/>
  <c r="AI839" i="7"/>
  <c r="AK838" i="7"/>
  <c r="AJ838" i="7"/>
  <c r="AI838" i="7"/>
  <c r="AK837" i="7"/>
  <c r="AJ837" i="7"/>
  <c r="AI837" i="7"/>
  <c r="AK836" i="7"/>
  <c r="AJ836" i="7"/>
  <c r="AI836" i="7"/>
  <c r="AK835" i="7"/>
  <c r="AK844" i="7" s="1"/>
  <c r="B850" i="7" s="1"/>
  <c r="AJ835" i="7"/>
  <c r="AI835" i="7"/>
  <c r="AK834" i="7"/>
  <c r="AJ834" i="7"/>
  <c r="AI834" i="7"/>
  <c r="AH834" i="7"/>
  <c r="B852" i="7" s="1"/>
  <c r="AG834" i="7"/>
  <c r="B826" i="7"/>
  <c r="B824" i="7"/>
  <c r="AK819" i="7"/>
  <c r="AK820" i="7" s="1"/>
  <c r="AJ819" i="7"/>
  <c r="AI819" i="7"/>
  <c r="AI820" i="7" s="1"/>
  <c r="AH819" i="7"/>
  <c r="B825" i="7" s="1"/>
  <c r="AG819" i="7"/>
  <c r="B823" i="7" s="1"/>
  <c r="AF819" i="7"/>
  <c r="AF820" i="7" s="1"/>
  <c r="B827" i="7" s="1"/>
  <c r="B803" i="7"/>
  <c r="B802" i="7"/>
  <c r="B801" i="7"/>
  <c r="B800" i="7"/>
  <c r="Y796" i="7"/>
  <c r="S796" i="7"/>
  <c r="M796" i="7"/>
  <c r="AL788" i="7" s="1"/>
  <c r="AQ795" i="7"/>
  <c r="AP795" i="7"/>
  <c r="AO795" i="7"/>
  <c r="AK795" i="7"/>
  <c r="AJ795" i="7"/>
  <c r="AI795" i="7"/>
  <c r="AQ794" i="7"/>
  <c r="AP794" i="7"/>
  <c r="AO794" i="7"/>
  <c r="AK794" i="7"/>
  <c r="AJ794" i="7"/>
  <c r="AI794" i="7"/>
  <c r="AQ793" i="7"/>
  <c r="AP793" i="7"/>
  <c r="AO793" i="7"/>
  <c r="AK793" i="7"/>
  <c r="AJ793" i="7"/>
  <c r="AI793" i="7"/>
  <c r="AQ792" i="7"/>
  <c r="AP792" i="7"/>
  <c r="AO792" i="7"/>
  <c r="AK792" i="7"/>
  <c r="AJ792" i="7"/>
  <c r="AI792" i="7"/>
  <c r="AQ791" i="7"/>
  <c r="AP791" i="7"/>
  <c r="AO791" i="7"/>
  <c r="AK791" i="7"/>
  <c r="AJ791" i="7"/>
  <c r="AI791" i="7"/>
  <c r="AQ790" i="7"/>
  <c r="AP790" i="7"/>
  <c r="AO790" i="7"/>
  <c r="AK790" i="7"/>
  <c r="AJ790" i="7"/>
  <c r="AI790" i="7"/>
  <c r="AQ789" i="7"/>
  <c r="AP789" i="7"/>
  <c r="AO789" i="7"/>
  <c r="AK789" i="7"/>
  <c r="AJ789" i="7"/>
  <c r="AI789" i="7"/>
  <c r="AQ788" i="7"/>
  <c r="AP788" i="7"/>
  <c r="AO788" i="7"/>
  <c r="AN788" i="7"/>
  <c r="AM788" i="7"/>
  <c r="AN789" i="7" s="1"/>
  <c r="B804" i="7" s="1"/>
  <c r="AK788" i="7"/>
  <c r="AK796" i="7" s="1"/>
  <c r="AJ788" i="7"/>
  <c r="AI788" i="7"/>
  <c r="AI796" i="7" s="1"/>
  <c r="AH788" i="7"/>
  <c r="AG788" i="7"/>
  <c r="B780" i="7"/>
  <c r="B777" i="7"/>
  <c r="Y772" i="7"/>
  <c r="S772" i="7"/>
  <c r="M772" i="7"/>
  <c r="B779" i="7" s="1"/>
  <c r="AK771" i="7"/>
  <c r="AJ771" i="7"/>
  <c r="AI771" i="7"/>
  <c r="AK770" i="7"/>
  <c r="AJ770" i="7"/>
  <c r="AI770" i="7"/>
  <c r="AK769" i="7"/>
  <c r="AJ769" i="7"/>
  <c r="AI769" i="7"/>
  <c r="AK768" i="7"/>
  <c r="AJ768" i="7"/>
  <c r="AI768" i="7"/>
  <c r="AK767" i="7"/>
  <c r="AJ767" i="7"/>
  <c r="AI767" i="7"/>
  <c r="AK766" i="7"/>
  <c r="AK772" i="7" s="1"/>
  <c r="B778" i="7" s="1"/>
  <c r="AJ766" i="7"/>
  <c r="AI766" i="7"/>
  <c r="AK765" i="7"/>
  <c r="AJ765" i="7"/>
  <c r="AI765" i="7"/>
  <c r="AH765" i="7"/>
  <c r="AG765" i="7"/>
  <c r="B776" i="7" s="1"/>
  <c r="B758" i="7"/>
  <c r="B755" i="7"/>
  <c r="Y750" i="7"/>
  <c r="S750" i="7"/>
  <c r="M750" i="7"/>
  <c r="B757" i="7" s="1"/>
  <c r="AK749" i="7"/>
  <c r="AJ749" i="7"/>
  <c r="AI749" i="7"/>
  <c r="AK748" i="7"/>
  <c r="AJ748" i="7"/>
  <c r="AI748" i="7"/>
  <c r="AK747" i="7"/>
  <c r="AJ747" i="7"/>
  <c r="AI747" i="7"/>
  <c r="AK746" i="7"/>
  <c r="AJ746" i="7"/>
  <c r="AI746" i="7"/>
  <c r="AK745" i="7"/>
  <c r="AJ745" i="7"/>
  <c r="AI745" i="7"/>
  <c r="AK744" i="7"/>
  <c r="AJ744" i="7"/>
  <c r="AI744" i="7"/>
  <c r="AK743" i="7"/>
  <c r="AJ743" i="7"/>
  <c r="AI743" i="7"/>
  <c r="AK742" i="7"/>
  <c r="AJ742" i="7"/>
  <c r="AI742" i="7"/>
  <c r="AK741" i="7"/>
  <c r="AJ741" i="7"/>
  <c r="AI741" i="7"/>
  <c r="AK740" i="7"/>
  <c r="AJ740" i="7"/>
  <c r="AI740" i="7"/>
  <c r="AH740" i="7"/>
  <c r="AG740" i="7"/>
  <c r="B754" i="7" s="1"/>
  <c r="B730" i="7"/>
  <c r="B729" i="7"/>
  <c r="AI725" i="7"/>
  <c r="AK724" i="7"/>
  <c r="AK725" i="7" s="1"/>
  <c r="B731" i="7" s="1"/>
  <c r="AJ724" i="7"/>
  <c r="AI724" i="7"/>
  <c r="AH724" i="7"/>
  <c r="AG724" i="7"/>
  <c r="B728" i="7" s="1"/>
  <c r="AF724" i="7"/>
  <c r="AF725" i="7" s="1"/>
  <c r="B732" i="7" s="1"/>
  <c r="B707" i="7"/>
  <c r="B703" i="7"/>
  <c r="AX701" i="7"/>
  <c r="AW701" i="7"/>
  <c r="B711" i="7" s="1"/>
  <c r="AJ701" i="7"/>
  <c r="B709" i="7" s="1"/>
  <c r="AX700" i="7"/>
  <c r="AW700" i="7"/>
  <c r="AV700" i="7"/>
  <c r="AU700" i="7"/>
  <c r="AT700" i="7"/>
  <c r="AS700" i="7"/>
  <c r="AR700" i="7"/>
  <c r="AQ700" i="7"/>
  <c r="AO700" i="7"/>
  <c r="AM700" i="7"/>
  <c r="AL700" i="7"/>
  <c r="AK700" i="7"/>
  <c r="AJ700" i="7"/>
  <c r="AI700" i="7"/>
  <c r="AH700" i="7"/>
  <c r="AG700" i="7"/>
  <c r="AX699" i="7"/>
  <c r="AW699" i="7"/>
  <c r="AV699" i="7"/>
  <c r="AU699" i="7"/>
  <c r="AT699" i="7"/>
  <c r="AS699" i="7"/>
  <c r="AR699" i="7"/>
  <c r="AQ699" i="7"/>
  <c r="AM699" i="7"/>
  <c r="AL699" i="7"/>
  <c r="AK699" i="7"/>
  <c r="AJ699" i="7"/>
  <c r="AI699" i="7"/>
  <c r="AH699" i="7"/>
  <c r="AG699" i="7"/>
  <c r="AX698" i="7"/>
  <c r="AW698" i="7"/>
  <c r="AV698" i="7"/>
  <c r="AU698" i="7"/>
  <c r="AT698" i="7"/>
  <c r="AS698" i="7"/>
  <c r="AR698" i="7"/>
  <c r="AQ698" i="7"/>
  <c r="AM698" i="7"/>
  <c r="AL698" i="7"/>
  <c r="AK698" i="7"/>
  <c r="AJ698" i="7"/>
  <c r="AI698" i="7"/>
  <c r="AH698" i="7"/>
  <c r="AG698" i="7"/>
  <c r="AX697" i="7"/>
  <c r="AW697" i="7"/>
  <c r="AV697" i="7"/>
  <c r="AU697" i="7"/>
  <c r="AT697" i="7"/>
  <c r="AS697" i="7"/>
  <c r="AR697" i="7"/>
  <c r="AQ697" i="7"/>
  <c r="AO697" i="7"/>
  <c r="AM697" i="7"/>
  <c r="AL697" i="7"/>
  <c r="AK697" i="7"/>
  <c r="AJ697" i="7"/>
  <c r="AI697" i="7"/>
  <c r="AH697" i="7"/>
  <c r="AG697" i="7"/>
  <c r="AX696" i="7"/>
  <c r="AW696" i="7"/>
  <c r="AV696" i="7"/>
  <c r="AU696" i="7"/>
  <c r="AT696" i="7"/>
  <c r="AS696" i="7"/>
  <c r="AR696" i="7"/>
  <c r="AQ696" i="7"/>
  <c r="AO696" i="7"/>
  <c r="AM696" i="7"/>
  <c r="AL696" i="7"/>
  <c r="AK696" i="7"/>
  <c r="AJ696" i="7"/>
  <c r="AI696" i="7"/>
  <c r="AH696" i="7"/>
  <c r="AG696" i="7"/>
  <c r="AX695" i="7"/>
  <c r="AW695" i="7"/>
  <c r="AV695" i="7"/>
  <c r="AU695" i="7"/>
  <c r="AT695" i="7"/>
  <c r="AS695" i="7"/>
  <c r="AR695" i="7"/>
  <c r="AQ695" i="7"/>
  <c r="AM695" i="7"/>
  <c r="AL695" i="7"/>
  <c r="AK695" i="7"/>
  <c r="AJ695" i="7"/>
  <c r="AI695" i="7"/>
  <c r="AH695" i="7"/>
  <c r="AG695" i="7"/>
  <c r="AX694" i="7"/>
  <c r="AW694" i="7"/>
  <c r="AV694" i="7"/>
  <c r="AU694" i="7"/>
  <c r="AT694" i="7"/>
  <c r="AS694" i="7"/>
  <c r="AR694" i="7"/>
  <c r="AQ694" i="7"/>
  <c r="AM694" i="7"/>
  <c r="AL694" i="7"/>
  <c r="AK694" i="7"/>
  <c r="AJ694" i="7"/>
  <c r="AI694" i="7"/>
  <c r="AH694" i="7"/>
  <c r="AG694" i="7"/>
  <c r="AX693" i="7"/>
  <c r="AW693" i="7"/>
  <c r="AV693" i="7"/>
  <c r="AU693" i="7"/>
  <c r="AT693" i="7"/>
  <c r="AS693" i="7"/>
  <c r="AR693" i="7"/>
  <c r="AQ693" i="7"/>
  <c r="AO693" i="7"/>
  <c r="AM693" i="7"/>
  <c r="AL693" i="7"/>
  <c r="AK693" i="7"/>
  <c r="AJ693" i="7"/>
  <c r="AI693" i="7"/>
  <c r="AH693" i="7"/>
  <c r="AG693" i="7"/>
  <c r="AX692" i="7"/>
  <c r="AW692" i="7"/>
  <c r="AV692" i="7"/>
  <c r="AU692" i="7"/>
  <c r="AT692" i="7"/>
  <c r="AS692" i="7"/>
  <c r="AR692" i="7"/>
  <c r="AQ692" i="7"/>
  <c r="AO692" i="7"/>
  <c r="AM692" i="7"/>
  <c r="AL692" i="7"/>
  <c r="AK692" i="7"/>
  <c r="AJ692" i="7"/>
  <c r="AI692" i="7"/>
  <c r="AH692" i="7"/>
  <c r="AG692" i="7"/>
  <c r="AX691" i="7"/>
  <c r="AW691" i="7"/>
  <c r="AV691" i="7"/>
  <c r="AU691" i="7"/>
  <c r="AT691" i="7"/>
  <c r="AS691" i="7"/>
  <c r="AR691" i="7"/>
  <c r="AQ691" i="7"/>
  <c r="AM691" i="7"/>
  <c r="AL691" i="7"/>
  <c r="AK691" i="7"/>
  <c r="AJ691" i="7"/>
  <c r="AI691" i="7"/>
  <c r="AH691" i="7"/>
  <c r="AG691" i="7"/>
  <c r="AX690" i="7"/>
  <c r="AW690" i="7"/>
  <c r="AV690" i="7"/>
  <c r="AU690" i="7"/>
  <c r="AT690" i="7"/>
  <c r="AS690" i="7"/>
  <c r="AR690" i="7"/>
  <c r="AQ690" i="7"/>
  <c r="AM690" i="7"/>
  <c r="AL690" i="7"/>
  <c r="AK690" i="7"/>
  <c r="AJ690" i="7"/>
  <c r="AI690" i="7"/>
  <c r="AH690" i="7"/>
  <c r="AG690" i="7"/>
  <c r="AX689" i="7"/>
  <c r="AW689" i="7"/>
  <c r="AV689" i="7"/>
  <c r="AU689" i="7"/>
  <c r="AT689" i="7"/>
  <c r="AS689" i="7"/>
  <c r="AR689" i="7"/>
  <c r="AQ689" i="7"/>
  <c r="AO689" i="7"/>
  <c r="AM689" i="7"/>
  <c r="AL689" i="7"/>
  <c r="AK689" i="7"/>
  <c r="AJ689" i="7"/>
  <c r="AI689" i="7"/>
  <c r="AH689" i="7"/>
  <c r="AG689" i="7"/>
  <c r="AX688" i="7"/>
  <c r="AW688" i="7"/>
  <c r="AV688" i="7"/>
  <c r="AU688" i="7"/>
  <c r="AT688" i="7"/>
  <c r="AS688" i="7"/>
  <c r="AR688" i="7"/>
  <c r="AQ688" i="7"/>
  <c r="AO688" i="7"/>
  <c r="AM688" i="7"/>
  <c r="AL688" i="7"/>
  <c r="AK688" i="7"/>
  <c r="AJ688" i="7"/>
  <c r="AI688" i="7"/>
  <c r="AH688" i="7"/>
  <c r="AG688" i="7"/>
  <c r="AX687" i="7"/>
  <c r="AW687" i="7"/>
  <c r="AV687" i="7"/>
  <c r="AU687" i="7"/>
  <c r="AT687" i="7"/>
  <c r="AT701" i="7" s="1"/>
  <c r="AS687" i="7"/>
  <c r="AR687" i="7"/>
  <c r="AQ687" i="7"/>
  <c r="AM687" i="7"/>
  <c r="AL687" i="7"/>
  <c r="AK687" i="7"/>
  <c r="AJ687" i="7"/>
  <c r="AI687" i="7"/>
  <c r="AH687" i="7"/>
  <c r="AG687" i="7"/>
  <c r="AX686" i="7"/>
  <c r="AW686" i="7"/>
  <c r="AV686" i="7"/>
  <c r="AU686" i="7"/>
  <c r="AT686" i="7"/>
  <c r="AS686" i="7"/>
  <c r="AR686" i="7"/>
  <c r="AQ686" i="7"/>
  <c r="AM686" i="7"/>
  <c r="AL686" i="7"/>
  <c r="AK686" i="7"/>
  <c r="AJ686" i="7"/>
  <c r="AI686" i="7"/>
  <c r="AH686" i="7"/>
  <c r="AG686" i="7"/>
  <c r="AX685" i="7"/>
  <c r="AW685" i="7"/>
  <c r="AV685" i="7"/>
  <c r="AV701" i="7" s="1"/>
  <c r="AU685" i="7"/>
  <c r="AT685" i="7"/>
  <c r="AS685" i="7"/>
  <c r="AR685" i="7"/>
  <c r="AQ685" i="7"/>
  <c r="AO685" i="7"/>
  <c r="AM685" i="7"/>
  <c r="AL685" i="7"/>
  <c r="AK685" i="7"/>
  <c r="AJ685" i="7"/>
  <c r="AI685" i="7"/>
  <c r="AH685" i="7"/>
  <c r="AG685" i="7"/>
  <c r="AX684" i="7"/>
  <c r="AW684" i="7"/>
  <c r="AV684" i="7"/>
  <c r="AU684" i="7"/>
  <c r="AT684" i="7"/>
  <c r="AS684" i="7"/>
  <c r="AR684" i="7"/>
  <c r="AQ684" i="7"/>
  <c r="AQ701" i="7" s="1"/>
  <c r="AO684" i="7"/>
  <c r="AM684" i="7"/>
  <c r="AL684" i="7"/>
  <c r="AK684" i="7"/>
  <c r="AJ684" i="7"/>
  <c r="AI684" i="7"/>
  <c r="AH684" i="7"/>
  <c r="AG684" i="7"/>
  <c r="AH701" i="7" s="1"/>
  <c r="B706" i="7" s="1"/>
  <c r="B669" i="7"/>
  <c r="B665" i="7"/>
  <c r="AO662" i="7"/>
  <c r="AN662" i="7"/>
  <c r="AM662" i="7"/>
  <c r="AL662" i="7"/>
  <c r="AK662" i="7"/>
  <c r="AJ662" i="7"/>
  <c r="AH662" i="7"/>
  <c r="AG662" i="7"/>
  <c r="AF662" i="7"/>
  <c r="AO661" i="7"/>
  <c r="AN661" i="7"/>
  <c r="AM661" i="7"/>
  <c r="AL661" i="7"/>
  <c r="AK661" i="7"/>
  <c r="AJ661" i="7"/>
  <c r="AH661" i="7"/>
  <c r="AG661" i="7"/>
  <c r="AF661" i="7"/>
  <c r="AO660" i="7"/>
  <c r="AN660" i="7"/>
  <c r="AM660" i="7"/>
  <c r="AL660" i="7"/>
  <c r="AK660" i="7"/>
  <c r="AJ660" i="7"/>
  <c r="AH660" i="7"/>
  <c r="AG660" i="7"/>
  <c r="AF660" i="7"/>
  <c r="AO659" i="7"/>
  <c r="AN659" i="7"/>
  <c r="AM659" i="7"/>
  <c r="AL659" i="7"/>
  <c r="AK659" i="7"/>
  <c r="AJ659" i="7"/>
  <c r="AH659" i="7"/>
  <c r="AG659" i="7"/>
  <c r="AF659" i="7"/>
  <c r="AO658" i="7"/>
  <c r="AN658" i="7"/>
  <c r="AM658" i="7"/>
  <c r="AL658" i="7"/>
  <c r="AK658" i="7"/>
  <c r="AJ658" i="7"/>
  <c r="AH658" i="7"/>
  <c r="AG658" i="7"/>
  <c r="AF658" i="7"/>
  <c r="AO657" i="7"/>
  <c r="AN657" i="7"/>
  <c r="AM657" i="7"/>
  <c r="AL657" i="7"/>
  <c r="AK657" i="7"/>
  <c r="AJ657" i="7"/>
  <c r="AH657" i="7"/>
  <c r="AG657" i="7"/>
  <c r="AF657" i="7"/>
  <c r="AO656" i="7"/>
  <c r="AN656" i="7"/>
  <c r="AM656" i="7"/>
  <c r="AL656" i="7"/>
  <c r="AK656" i="7"/>
  <c r="AJ656" i="7"/>
  <c r="AH656" i="7"/>
  <c r="AG656" i="7"/>
  <c r="AF656" i="7"/>
  <c r="AO655" i="7"/>
  <c r="AN655" i="7"/>
  <c r="AM655" i="7"/>
  <c r="AL655" i="7"/>
  <c r="AK655" i="7"/>
  <c r="AJ655" i="7"/>
  <c r="AH655" i="7"/>
  <c r="AG655" i="7"/>
  <c r="AF655" i="7"/>
  <c r="AO654" i="7"/>
  <c r="AN654" i="7"/>
  <c r="AM654" i="7"/>
  <c r="AL654" i="7"/>
  <c r="AK654" i="7"/>
  <c r="AJ654" i="7"/>
  <c r="AH654" i="7"/>
  <c r="AG654" i="7"/>
  <c r="AF654" i="7"/>
  <c r="AO653" i="7"/>
  <c r="AN653" i="7"/>
  <c r="AM653" i="7"/>
  <c r="AL653" i="7"/>
  <c r="AK653" i="7"/>
  <c r="AJ653" i="7"/>
  <c r="AH653" i="7"/>
  <c r="AG653" i="7"/>
  <c r="AF653" i="7"/>
  <c r="AO652" i="7"/>
  <c r="AN652" i="7"/>
  <c r="AM652" i="7"/>
  <c r="AL652" i="7"/>
  <c r="AK652" i="7"/>
  <c r="AJ652" i="7"/>
  <c r="AH652" i="7"/>
  <c r="AG652" i="7"/>
  <c r="AF652" i="7"/>
  <c r="AO651" i="7"/>
  <c r="AN651" i="7"/>
  <c r="AM651" i="7"/>
  <c r="AL651" i="7"/>
  <c r="AK651" i="7"/>
  <c r="AJ651" i="7"/>
  <c r="AH651" i="7"/>
  <c r="AG651" i="7"/>
  <c r="AF651" i="7"/>
  <c r="AO650" i="7"/>
  <c r="AN650" i="7"/>
  <c r="AM650" i="7"/>
  <c r="AL650" i="7"/>
  <c r="AK650" i="7"/>
  <c r="AJ650" i="7"/>
  <c r="AH650" i="7"/>
  <c r="AG650" i="7"/>
  <c r="AF650" i="7"/>
  <c r="AO649" i="7"/>
  <c r="AN649" i="7"/>
  <c r="AM649" i="7"/>
  <c r="AL649" i="7"/>
  <c r="AK649" i="7"/>
  <c r="AJ649" i="7"/>
  <c r="AH649" i="7"/>
  <c r="AG649" i="7"/>
  <c r="AF649" i="7"/>
  <c r="AO648" i="7"/>
  <c r="AN648" i="7"/>
  <c r="AM648" i="7"/>
  <c r="AL648" i="7"/>
  <c r="AK648" i="7"/>
  <c r="AJ648" i="7"/>
  <c r="AH648" i="7"/>
  <c r="AG648" i="7"/>
  <c r="AF648" i="7"/>
  <c r="AO647" i="7"/>
  <c r="AN647" i="7"/>
  <c r="AM647" i="7"/>
  <c r="AL647" i="7"/>
  <c r="AK647" i="7"/>
  <c r="AJ647" i="7"/>
  <c r="AH647" i="7"/>
  <c r="AG647" i="7"/>
  <c r="AF647" i="7"/>
  <c r="AO646" i="7"/>
  <c r="AN646" i="7"/>
  <c r="AM646" i="7"/>
  <c r="AL646" i="7"/>
  <c r="AK646" i="7"/>
  <c r="AJ646" i="7"/>
  <c r="AH646" i="7"/>
  <c r="AG646" i="7"/>
  <c r="AF646" i="7"/>
  <c r="AO645" i="7"/>
  <c r="AN645" i="7"/>
  <c r="AM645" i="7"/>
  <c r="AL645" i="7"/>
  <c r="AK645" i="7"/>
  <c r="AJ645" i="7"/>
  <c r="AH645" i="7"/>
  <c r="AG645" i="7"/>
  <c r="AF645" i="7"/>
  <c r="AO644" i="7"/>
  <c r="AN644" i="7"/>
  <c r="AM644" i="7"/>
  <c r="AL644" i="7"/>
  <c r="AK644" i="7"/>
  <c r="AJ644" i="7"/>
  <c r="AH644" i="7"/>
  <c r="AG644" i="7"/>
  <c r="AF644" i="7"/>
  <c r="AO643" i="7"/>
  <c r="AN643" i="7"/>
  <c r="AM643" i="7"/>
  <c r="AL643" i="7"/>
  <c r="AK643" i="7"/>
  <c r="AJ643" i="7"/>
  <c r="AH643" i="7"/>
  <c r="AG643" i="7"/>
  <c r="AF643" i="7"/>
  <c r="AO642" i="7"/>
  <c r="AN642" i="7"/>
  <c r="AM642" i="7"/>
  <c r="AL642" i="7"/>
  <c r="AK642" i="7"/>
  <c r="AJ642" i="7"/>
  <c r="AH642" i="7"/>
  <c r="AG642" i="7"/>
  <c r="AF642" i="7"/>
  <c r="AO641" i="7"/>
  <c r="AN641" i="7"/>
  <c r="AM641" i="7"/>
  <c r="AL641" i="7"/>
  <c r="AK641" i="7"/>
  <c r="AJ641" i="7"/>
  <c r="AH641" i="7"/>
  <c r="AG641" i="7"/>
  <c r="AF641" i="7"/>
  <c r="AO640" i="7"/>
  <c r="AN640" i="7"/>
  <c r="AM640" i="7"/>
  <c r="AL640" i="7"/>
  <c r="AK640" i="7"/>
  <c r="AJ640" i="7"/>
  <c r="AH640" i="7"/>
  <c r="AG640" i="7"/>
  <c r="AF640" i="7"/>
  <c r="AO639" i="7"/>
  <c r="AN639" i="7"/>
  <c r="AM639" i="7"/>
  <c r="AL639" i="7"/>
  <c r="AK639" i="7"/>
  <c r="AJ639" i="7"/>
  <c r="AH639" i="7"/>
  <c r="AG639" i="7"/>
  <c r="AF639" i="7"/>
  <c r="AO638" i="7"/>
  <c r="AN638" i="7"/>
  <c r="AM638" i="7"/>
  <c r="AL638" i="7"/>
  <c r="AK638" i="7"/>
  <c r="AJ638" i="7"/>
  <c r="AH638" i="7"/>
  <c r="AG638" i="7"/>
  <c r="AF638" i="7"/>
  <c r="AO637" i="7"/>
  <c r="AN637" i="7"/>
  <c r="AM637" i="7"/>
  <c r="AL637" i="7"/>
  <c r="AK637" i="7"/>
  <c r="AJ637" i="7"/>
  <c r="AH637" i="7"/>
  <c r="AG637" i="7"/>
  <c r="AF637" i="7"/>
  <c r="AO636" i="7"/>
  <c r="AN636" i="7"/>
  <c r="AM636" i="7"/>
  <c r="AL636" i="7"/>
  <c r="AK636" i="7"/>
  <c r="AJ636" i="7"/>
  <c r="AH636" i="7"/>
  <c r="AG636" i="7"/>
  <c r="AF636" i="7"/>
  <c r="AO635" i="7"/>
  <c r="AN635" i="7"/>
  <c r="AM635" i="7"/>
  <c r="AL635" i="7"/>
  <c r="AK635" i="7"/>
  <c r="AJ635" i="7"/>
  <c r="AH635" i="7"/>
  <c r="AG635" i="7"/>
  <c r="AF635" i="7"/>
  <c r="AO634" i="7"/>
  <c r="AN634" i="7"/>
  <c r="AM634" i="7"/>
  <c r="AL634" i="7"/>
  <c r="AK634" i="7"/>
  <c r="AJ634" i="7"/>
  <c r="AH634" i="7"/>
  <c r="AG634" i="7"/>
  <c r="AF634" i="7"/>
  <c r="AO633" i="7"/>
  <c r="AN633" i="7"/>
  <c r="AM633" i="7"/>
  <c r="AL633" i="7"/>
  <c r="AK633" i="7"/>
  <c r="AJ633" i="7"/>
  <c r="AH633" i="7"/>
  <c r="AG633" i="7"/>
  <c r="AF633" i="7"/>
  <c r="AO632" i="7"/>
  <c r="AN632" i="7"/>
  <c r="AM632" i="7"/>
  <c r="AL632" i="7"/>
  <c r="AK632" i="7"/>
  <c r="AJ632" i="7"/>
  <c r="AH632" i="7"/>
  <c r="AG632" i="7"/>
  <c r="AF632" i="7"/>
  <c r="AO631" i="7"/>
  <c r="AO663" i="7" s="1"/>
  <c r="B670" i="7" s="1"/>
  <c r="AN631" i="7"/>
  <c r="AM631" i="7"/>
  <c r="AL631" i="7"/>
  <c r="AK631" i="7"/>
  <c r="AJ631" i="7"/>
  <c r="AH631" i="7"/>
  <c r="AG631" i="7"/>
  <c r="AF631" i="7"/>
  <c r="AF663" i="7" s="1"/>
  <c r="B673" i="7" s="1"/>
  <c r="AO630" i="7"/>
  <c r="AN630" i="7"/>
  <c r="AM630" i="7"/>
  <c r="AL630" i="7"/>
  <c r="AK630" i="7"/>
  <c r="AJ630" i="7"/>
  <c r="AI630" i="7"/>
  <c r="AH630" i="7"/>
  <c r="AH663" i="7" s="1"/>
  <c r="B671" i="7" s="1"/>
  <c r="AG630" i="7"/>
  <c r="AF630" i="7"/>
  <c r="B613" i="7"/>
  <c r="B609" i="7"/>
  <c r="AB606" i="7"/>
  <c r="AP584" i="7" s="1"/>
  <c r="AP585" i="7" s="1"/>
  <c r="Y606" i="7"/>
  <c r="AO584" i="7" s="1"/>
  <c r="V606" i="7"/>
  <c r="S606" i="7"/>
  <c r="P606" i="7"/>
  <c r="AV605" i="7"/>
  <c r="AU605" i="7"/>
  <c r="AT605" i="7"/>
  <c r="AS605" i="7"/>
  <c r="AR605" i="7"/>
  <c r="AQ605" i="7"/>
  <c r="AL605" i="7"/>
  <c r="AJ605" i="7"/>
  <c r="AH605" i="7"/>
  <c r="AG605" i="7"/>
  <c r="AV604" i="7"/>
  <c r="AU604" i="7"/>
  <c r="AT604" i="7"/>
  <c r="AS604" i="7"/>
  <c r="AR604" i="7"/>
  <c r="AQ604" i="7"/>
  <c r="AL604" i="7"/>
  <c r="AJ604" i="7"/>
  <c r="AH604" i="7"/>
  <c r="AG604" i="7"/>
  <c r="AV603" i="7"/>
  <c r="AU603" i="7"/>
  <c r="AT603" i="7"/>
  <c r="AS603" i="7"/>
  <c r="AR603" i="7"/>
  <c r="AQ603" i="7"/>
  <c r="AL603" i="7"/>
  <c r="AJ603" i="7"/>
  <c r="AH603" i="7"/>
  <c r="AG603" i="7"/>
  <c r="AV602" i="7"/>
  <c r="AU602" i="7"/>
  <c r="AT602" i="7"/>
  <c r="AS602" i="7"/>
  <c r="AR602" i="7"/>
  <c r="AQ602" i="7"/>
  <c r="AL602" i="7"/>
  <c r="AJ602" i="7"/>
  <c r="AH602" i="7"/>
  <c r="AG602" i="7"/>
  <c r="AV601" i="7"/>
  <c r="AU601" i="7"/>
  <c r="AT601" i="7"/>
  <c r="AS601" i="7"/>
  <c r="AR601" i="7"/>
  <c r="AQ601" i="7"/>
  <c r="AL601" i="7"/>
  <c r="AJ601" i="7"/>
  <c r="AH601" i="7"/>
  <c r="AG601" i="7"/>
  <c r="AV600" i="7"/>
  <c r="AU600" i="7"/>
  <c r="AT600" i="7"/>
  <c r="AS600" i="7"/>
  <c r="AR600" i="7"/>
  <c r="AQ600" i="7"/>
  <c r="AL600" i="7"/>
  <c r="AJ600" i="7"/>
  <c r="AH600" i="7"/>
  <c r="AG600" i="7"/>
  <c r="AV599" i="7"/>
  <c r="AU599" i="7"/>
  <c r="AT599" i="7"/>
  <c r="AS599" i="7"/>
  <c r="AR599" i="7"/>
  <c r="AQ599" i="7"/>
  <c r="AL599" i="7"/>
  <c r="AJ599" i="7"/>
  <c r="AH599" i="7"/>
  <c r="AG599" i="7"/>
  <c r="AV598" i="7"/>
  <c r="AU598" i="7"/>
  <c r="AT598" i="7"/>
  <c r="AS598" i="7"/>
  <c r="AR598" i="7"/>
  <c r="AQ598" i="7"/>
  <c r="AL598" i="7"/>
  <c r="AJ598" i="7"/>
  <c r="AH598" i="7"/>
  <c r="AG598" i="7"/>
  <c r="AV597" i="7"/>
  <c r="AU597" i="7"/>
  <c r="AT597" i="7"/>
  <c r="AS597" i="7"/>
  <c r="AR597" i="7"/>
  <c r="AQ597" i="7"/>
  <c r="AL597" i="7"/>
  <c r="AJ597" i="7"/>
  <c r="AH597" i="7"/>
  <c r="AG597" i="7"/>
  <c r="AV596" i="7"/>
  <c r="AU596" i="7"/>
  <c r="AT596" i="7"/>
  <c r="AS596" i="7"/>
  <c r="AR596" i="7"/>
  <c r="AQ596" i="7"/>
  <c r="AL596" i="7"/>
  <c r="AJ596" i="7"/>
  <c r="AH596" i="7"/>
  <c r="AG596" i="7"/>
  <c r="AV595" i="7"/>
  <c r="AU595" i="7"/>
  <c r="AT595" i="7"/>
  <c r="AS595" i="7"/>
  <c r="AR595" i="7"/>
  <c r="AQ595" i="7"/>
  <c r="AL595" i="7"/>
  <c r="AJ595" i="7"/>
  <c r="AH595" i="7"/>
  <c r="AG595" i="7"/>
  <c r="AV594" i="7"/>
  <c r="AU594" i="7"/>
  <c r="AT594" i="7"/>
  <c r="AS594" i="7"/>
  <c r="AR594" i="7"/>
  <c r="AQ594" i="7"/>
  <c r="AL594" i="7"/>
  <c r="AJ594" i="7"/>
  <c r="AH594" i="7"/>
  <c r="AG594" i="7"/>
  <c r="AV593" i="7"/>
  <c r="AU593" i="7"/>
  <c r="AT593" i="7"/>
  <c r="AS593" i="7"/>
  <c r="AR593" i="7"/>
  <c r="AQ593" i="7"/>
  <c r="AL593" i="7"/>
  <c r="AJ593" i="7"/>
  <c r="AH593" i="7"/>
  <c r="AG593" i="7"/>
  <c r="AV592" i="7"/>
  <c r="AU592" i="7"/>
  <c r="AT592" i="7"/>
  <c r="AS592" i="7"/>
  <c r="AR592" i="7"/>
  <c r="AQ592" i="7"/>
  <c r="AL592" i="7"/>
  <c r="AJ592" i="7"/>
  <c r="AH592" i="7"/>
  <c r="AG592" i="7"/>
  <c r="AV591" i="7"/>
  <c r="AU591" i="7"/>
  <c r="AT591" i="7"/>
  <c r="AS591" i="7"/>
  <c r="AR591" i="7"/>
  <c r="AQ591" i="7"/>
  <c r="AL591" i="7"/>
  <c r="AJ591" i="7"/>
  <c r="AH591" i="7"/>
  <c r="AG591" i="7"/>
  <c r="AV590" i="7"/>
  <c r="AU590" i="7"/>
  <c r="AT590" i="7"/>
  <c r="AS590" i="7"/>
  <c r="AR590" i="7"/>
  <c r="AQ590" i="7"/>
  <c r="AL590" i="7"/>
  <c r="AJ590" i="7"/>
  <c r="AH590" i="7"/>
  <c r="AG590" i="7"/>
  <c r="AV589" i="7"/>
  <c r="AU589" i="7"/>
  <c r="AT589" i="7"/>
  <c r="AS589" i="7"/>
  <c r="AR589" i="7"/>
  <c r="AQ589" i="7"/>
  <c r="AL589" i="7"/>
  <c r="AJ589" i="7"/>
  <c r="AH589" i="7"/>
  <c r="AG589" i="7"/>
  <c r="AV588" i="7"/>
  <c r="AU588" i="7"/>
  <c r="AT588" i="7"/>
  <c r="AS588" i="7"/>
  <c r="AR588" i="7"/>
  <c r="AQ588" i="7"/>
  <c r="AL588" i="7"/>
  <c r="AJ588" i="7"/>
  <c r="AH588" i="7"/>
  <c r="AG588" i="7"/>
  <c r="AV587" i="7"/>
  <c r="AU587" i="7"/>
  <c r="AT587" i="7"/>
  <c r="AS587" i="7"/>
  <c r="AR587" i="7"/>
  <c r="AQ587" i="7"/>
  <c r="AL587" i="7"/>
  <c r="AJ587" i="7"/>
  <c r="AH587" i="7"/>
  <c r="AG587" i="7"/>
  <c r="AV586" i="7"/>
  <c r="AU586" i="7"/>
  <c r="AT586" i="7"/>
  <c r="AS586" i="7"/>
  <c r="AR586" i="7"/>
  <c r="AQ586" i="7"/>
  <c r="AL586" i="7"/>
  <c r="AJ586" i="7"/>
  <c r="AH586" i="7"/>
  <c r="AG586" i="7"/>
  <c r="AV585" i="7"/>
  <c r="AU585" i="7"/>
  <c r="AT585" i="7"/>
  <c r="AS585" i="7"/>
  <c r="AR585" i="7"/>
  <c r="AQ585" i="7"/>
  <c r="AL585" i="7"/>
  <c r="AJ585" i="7"/>
  <c r="AH585" i="7"/>
  <c r="AG585" i="7"/>
  <c r="AV584" i="7"/>
  <c r="AV606" i="7" s="1"/>
  <c r="B614" i="7" s="1"/>
  <c r="AU584" i="7"/>
  <c r="AT584" i="7"/>
  <c r="AT606" i="7" s="1"/>
  <c r="AS584" i="7"/>
  <c r="AS606" i="7" s="1"/>
  <c r="AR584" i="7"/>
  <c r="AQ584" i="7"/>
  <c r="AN584" i="7"/>
  <c r="AM584" i="7"/>
  <c r="AL584" i="7"/>
  <c r="AL606" i="7" s="1"/>
  <c r="AK584" i="7"/>
  <c r="AJ584" i="7"/>
  <c r="AJ606" i="7" s="1"/>
  <c r="B616" i="7" s="1"/>
  <c r="AI584" i="7"/>
  <c r="AH584" i="7"/>
  <c r="AH606" i="7" s="1"/>
  <c r="B615" i="7" s="1"/>
  <c r="AG584" i="7"/>
  <c r="B563" i="7"/>
  <c r="AF560" i="7"/>
  <c r="B565" i="7" s="1"/>
  <c r="AU559" i="7"/>
  <c r="AS559" i="7"/>
  <c r="AQ559" i="7"/>
  <c r="AP559" i="7"/>
  <c r="AK559" i="7"/>
  <c r="AJ559" i="7"/>
  <c r="B566" i="7" s="1"/>
  <c r="AU558" i="7"/>
  <c r="AT558" i="7"/>
  <c r="AT559" i="7" s="1"/>
  <c r="B567" i="7" s="1"/>
  <c r="AS558" i="7"/>
  <c r="AR558" i="7"/>
  <c r="AQ558" i="7"/>
  <c r="AP558" i="7"/>
  <c r="AO558" i="7"/>
  <c r="AN558" i="7"/>
  <c r="AN559" i="7" s="1"/>
  <c r="AM558" i="7"/>
  <c r="AM559" i="7" s="1"/>
  <c r="AL560" i="7" s="1"/>
  <c r="AL558" i="7"/>
  <c r="AK558" i="7"/>
  <c r="AJ558" i="7"/>
  <c r="AI558" i="7"/>
  <c r="AH558" i="7"/>
  <c r="AG558" i="7"/>
  <c r="AF558" i="7"/>
  <c r="B562" i="7" s="1"/>
  <c r="B533" i="7"/>
  <c r="B529" i="7"/>
  <c r="AH526" i="7"/>
  <c r="AA526" i="7"/>
  <c r="AN507" i="7" s="1"/>
  <c r="AN508" i="7" s="1"/>
  <c r="B535" i="7" s="1"/>
  <c r="W526" i="7"/>
  <c r="S526" i="7"/>
  <c r="AQ525" i="7"/>
  <c r="AP525" i="7"/>
  <c r="AO525" i="7"/>
  <c r="AK525" i="7"/>
  <c r="AJ525" i="7"/>
  <c r="AI525" i="7"/>
  <c r="AH525" i="7"/>
  <c r="AG525" i="7"/>
  <c r="AQ524" i="7"/>
  <c r="AP524" i="7"/>
  <c r="AO524" i="7"/>
  <c r="AK524" i="7"/>
  <c r="AJ524" i="7"/>
  <c r="AI524" i="7"/>
  <c r="AH524" i="7"/>
  <c r="AG524" i="7"/>
  <c r="AQ523" i="7"/>
  <c r="AP523" i="7"/>
  <c r="AO523" i="7"/>
  <c r="AK523" i="7"/>
  <c r="AJ523" i="7"/>
  <c r="AI523" i="7"/>
  <c r="AH523" i="7"/>
  <c r="AG523" i="7"/>
  <c r="AQ522" i="7"/>
  <c r="AP522" i="7"/>
  <c r="AO522" i="7"/>
  <c r="AK522" i="7"/>
  <c r="AJ522" i="7"/>
  <c r="AI522" i="7"/>
  <c r="AH522" i="7"/>
  <c r="AG522" i="7"/>
  <c r="AQ521" i="7"/>
  <c r="AP521" i="7"/>
  <c r="AO521" i="7"/>
  <c r="AK521" i="7"/>
  <c r="AJ521" i="7"/>
  <c r="AI521" i="7"/>
  <c r="AH521" i="7"/>
  <c r="AG521" i="7"/>
  <c r="AQ520" i="7"/>
  <c r="AP520" i="7"/>
  <c r="AO520" i="7"/>
  <c r="AK520" i="7"/>
  <c r="AJ520" i="7"/>
  <c r="AI520" i="7"/>
  <c r="AH520" i="7"/>
  <c r="AG520" i="7"/>
  <c r="AQ519" i="7"/>
  <c r="AP519" i="7"/>
  <c r="AO519" i="7"/>
  <c r="AK519" i="7"/>
  <c r="AJ519" i="7"/>
  <c r="AI519" i="7"/>
  <c r="AH519" i="7"/>
  <c r="AG519" i="7"/>
  <c r="AQ518" i="7"/>
  <c r="AP518" i="7"/>
  <c r="AO518" i="7"/>
  <c r="AK518" i="7"/>
  <c r="AJ518" i="7"/>
  <c r="AI518" i="7"/>
  <c r="AH518" i="7"/>
  <c r="AG518" i="7"/>
  <c r="AQ517" i="7"/>
  <c r="AP517" i="7"/>
  <c r="AO517" i="7"/>
  <c r="AK517" i="7"/>
  <c r="AJ517" i="7"/>
  <c r="AI517" i="7"/>
  <c r="AH517" i="7"/>
  <c r="AG517" i="7"/>
  <c r="AQ516" i="7"/>
  <c r="AP516" i="7"/>
  <c r="AO516" i="7"/>
  <c r="AK516" i="7"/>
  <c r="AJ516" i="7"/>
  <c r="AI516" i="7"/>
  <c r="AH516" i="7"/>
  <c r="AG516" i="7"/>
  <c r="AQ515" i="7"/>
  <c r="AP515" i="7"/>
  <c r="AO515" i="7"/>
  <c r="AK515" i="7"/>
  <c r="AJ515" i="7"/>
  <c r="AI515" i="7"/>
  <c r="AH515" i="7"/>
  <c r="AG515" i="7"/>
  <c r="AQ514" i="7"/>
  <c r="AP514" i="7"/>
  <c r="AO514" i="7"/>
  <c r="AK514" i="7"/>
  <c r="AJ514" i="7"/>
  <c r="AI514" i="7"/>
  <c r="AH514" i="7"/>
  <c r="AG514" i="7"/>
  <c r="AQ513" i="7"/>
  <c r="AP513" i="7"/>
  <c r="AO513" i="7"/>
  <c r="AK513" i="7"/>
  <c r="AJ513" i="7"/>
  <c r="AI513" i="7"/>
  <c r="AH513" i="7"/>
  <c r="AG513" i="7"/>
  <c r="AQ512" i="7"/>
  <c r="AP512" i="7"/>
  <c r="AO512" i="7"/>
  <c r="AK512" i="7"/>
  <c r="AJ512" i="7"/>
  <c r="AI512" i="7"/>
  <c r="AH512" i="7"/>
  <c r="AG512" i="7"/>
  <c r="AQ511" i="7"/>
  <c r="AP511" i="7"/>
  <c r="AO511" i="7"/>
  <c r="AK511" i="7"/>
  <c r="AJ511" i="7"/>
  <c r="AI511" i="7"/>
  <c r="AH511" i="7"/>
  <c r="AG511" i="7"/>
  <c r="AQ510" i="7"/>
  <c r="AP510" i="7"/>
  <c r="AO510" i="7"/>
  <c r="AK510" i="7"/>
  <c r="AJ510" i="7"/>
  <c r="AI510" i="7"/>
  <c r="AH510" i="7"/>
  <c r="AG510" i="7"/>
  <c r="AQ509" i="7"/>
  <c r="AP509" i="7"/>
  <c r="AO509" i="7"/>
  <c r="AK509" i="7"/>
  <c r="AK526" i="7" s="1"/>
  <c r="B534" i="7" s="1"/>
  <c r="AJ509" i="7"/>
  <c r="AI509" i="7"/>
  <c r="AH509" i="7"/>
  <c r="AG509" i="7"/>
  <c r="AQ508" i="7"/>
  <c r="AQ526" i="7" s="1"/>
  <c r="B536" i="7" s="1"/>
  <c r="AP508" i="7"/>
  <c r="AO508" i="7"/>
  <c r="AK508" i="7"/>
  <c r="AJ508" i="7"/>
  <c r="AI508" i="7"/>
  <c r="AH508" i="7"/>
  <c r="AG508" i="7"/>
  <c r="AQ507" i="7"/>
  <c r="AP507" i="7"/>
  <c r="AO507" i="7"/>
  <c r="AM507" i="7"/>
  <c r="AL507" i="7"/>
  <c r="AK507" i="7"/>
  <c r="AJ507" i="7"/>
  <c r="AI507" i="7"/>
  <c r="AI526" i="7" s="1"/>
  <c r="AH507" i="7"/>
  <c r="AG507" i="7"/>
  <c r="B493" i="7"/>
  <c r="B492" i="7"/>
  <c r="B491" i="7"/>
  <c r="AK488" i="7"/>
  <c r="B494" i="7" s="1"/>
  <c r="AF488" i="7"/>
  <c r="B496" i="7" s="1"/>
  <c r="AN487" i="7"/>
  <c r="AM487" i="7"/>
  <c r="AL487" i="7"/>
  <c r="AN488" i="7" s="1"/>
  <c r="B495" i="7" s="1"/>
  <c r="AK487" i="7"/>
  <c r="AJ487" i="7"/>
  <c r="AI487" i="7"/>
  <c r="AI488" i="7" s="1"/>
  <c r="AH487" i="7"/>
  <c r="AG487" i="7"/>
  <c r="AF487" i="7"/>
  <c r="B470" i="7"/>
  <c r="AD465" i="7"/>
  <c r="AC465" i="7"/>
  <c r="AB465" i="7"/>
  <c r="AA465" i="7"/>
  <c r="Z465" i="7"/>
  <c r="BJ450" i="7" s="1"/>
  <c r="Y465" i="7"/>
  <c r="X465" i="7"/>
  <c r="W465" i="7"/>
  <c r="BJ449" i="7" s="1"/>
  <c r="V465" i="7"/>
  <c r="U465" i="7"/>
  <c r="T465" i="7"/>
  <c r="S465" i="7"/>
  <c r="R465" i="7"/>
  <c r="BK447" i="7" s="1"/>
  <c r="Q465" i="7"/>
  <c r="BJ447" i="7" s="1"/>
  <c r="P465" i="7"/>
  <c r="O465" i="7"/>
  <c r="BK446" i="7" s="1"/>
  <c r="N465" i="7"/>
  <c r="M465" i="7"/>
  <c r="L465" i="7"/>
  <c r="K465" i="7"/>
  <c r="J465" i="7"/>
  <c r="BI445" i="7" s="1"/>
  <c r="I465" i="7"/>
  <c r="BK444" i="7" s="1"/>
  <c r="H465" i="7"/>
  <c r="G465" i="7"/>
  <c r="CI464" i="7"/>
  <c r="CH464" i="7"/>
  <c r="CG464" i="7"/>
  <c r="CF464" i="7"/>
  <c r="CE464" i="7"/>
  <c r="CD464" i="7"/>
  <c r="CC464" i="7"/>
  <c r="CB464" i="7"/>
  <c r="CA464" i="7"/>
  <c r="BZ464" i="7"/>
  <c r="BY464" i="7"/>
  <c r="BX464" i="7"/>
  <c r="BW464" i="7"/>
  <c r="BV464" i="7"/>
  <c r="BU464" i="7"/>
  <c r="BT464" i="7"/>
  <c r="BS464" i="7"/>
  <c r="BR464" i="7"/>
  <c r="BQ464" i="7"/>
  <c r="BP464" i="7"/>
  <c r="BO464" i="7"/>
  <c r="BN464" i="7"/>
  <c r="BH464" i="7"/>
  <c r="BG464" i="7"/>
  <c r="BF464" i="7"/>
  <c r="BE464" i="7"/>
  <c r="BD464" i="7"/>
  <c r="BC464" i="7"/>
  <c r="BB464" i="7"/>
  <c r="BA464" i="7"/>
  <c r="AZ464" i="7"/>
  <c r="AY464" i="7"/>
  <c r="AX464" i="7"/>
  <c r="AW464" i="7"/>
  <c r="AV464" i="7"/>
  <c r="AU464" i="7"/>
  <c r="AT464" i="7"/>
  <c r="AS464" i="7"/>
  <c r="AR464" i="7"/>
  <c r="AQ464" i="7"/>
  <c r="AP464" i="7"/>
  <c r="AO464" i="7"/>
  <c r="AN464" i="7"/>
  <c r="AM464" i="7"/>
  <c r="AL464" i="7"/>
  <c r="AK464" i="7"/>
  <c r="D464" i="7"/>
  <c r="CI463" i="7"/>
  <c r="CH463" i="7"/>
  <c r="CG463" i="7"/>
  <c r="CF463" i="7"/>
  <c r="CE463" i="7"/>
  <c r="CD463" i="7"/>
  <c r="CC463" i="7"/>
  <c r="CB463" i="7"/>
  <c r="CA463" i="7"/>
  <c r="BZ463" i="7"/>
  <c r="BY463" i="7"/>
  <c r="BX463" i="7"/>
  <c r="BW463" i="7"/>
  <c r="BV463" i="7"/>
  <c r="BU463" i="7"/>
  <c r="BT463" i="7"/>
  <c r="BS463" i="7"/>
  <c r="BR463" i="7"/>
  <c r="BQ463" i="7"/>
  <c r="BP463" i="7"/>
  <c r="BO463" i="7"/>
  <c r="BN463" i="7"/>
  <c r="BH463" i="7"/>
  <c r="BG463" i="7"/>
  <c r="BF463" i="7"/>
  <c r="BE463" i="7"/>
  <c r="BD463" i="7"/>
  <c r="BC463" i="7"/>
  <c r="BB463" i="7"/>
  <c r="BA463" i="7"/>
  <c r="AZ463" i="7"/>
  <c r="AY463" i="7"/>
  <c r="AX463" i="7"/>
  <c r="AW463" i="7"/>
  <c r="AV463" i="7"/>
  <c r="AU463" i="7"/>
  <c r="AT463" i="7"/>
  <c r="AS463" i="7"/>
  <c r="AR463" i="7"/>
  <c r="AQ463" i="7"/>
  <c r="AP463" i="7"/>
  <c r="AO463" i="7"/>
  <c r="AN463" i="7"/>
  <c r="AM463" i="7"/>
  <c r="AL463" i="7"/>
  <c r="AK463" i="7"/>
  <c r="D463" i="7"/>
  <c r="CI462" i="7"/>
  <c r="CH462" i="7"/>
  <c r="CG462" i="7"/>
  <c r="CF462" i="7"/>
  <c r="CE462" i="7"/>
  <c r="CD462" i="7"/>
  <c r="CC462" i="7"/>
  <c r="CB462" i="7"/>
  <c r="CA462" i="7"/>
  <c r="BZ462" i="7"/>
  <c r="BY462" i="7"/>
  <c r="BX462" i="7"/>
  <c r="BW462" i="7"/>
  <c r="BV462" i="7"/>
  <c r="BU462" i="7"/>
  <c r="BT462" i="7"/>
  <c r="BS462" i="7"/>
  <c r="BR462" i="7"/>
  <c r="BQ462" i="7"/>
  <c r="BP462" i="7"/>
  <c r="BO462" i="7"/>
  <c r="BH462" i="7"/>
  <c r="BG462" i="7"/>
  <c r="BF462" i="7"/>
  <c r="BE462" i="7"/>
  <c r="BD462" i="7"/>
  <c r="BC462" i="7"/>
  <c r="BB462" i="7"/>
  <c r="BA462" i="7"/>
  <c r="AZ462" i="7"/>
  <c r="AY462" i="7"/>
  <c r="AX462" i="7"/>
  <c r="AW462" i="7"/>
  <c r="AV462" i="7"/>
  <c r="AU462" i="7"/>
  <c r="AT462" i="7"/>
  <c r="AS462" i="7"/>
  <c r="AR462" i="7"/>
  <c r="AQ462" i="7"/>
  <c r="AP462" i="7"/>
  <c r="AO462" i="7"/>
  <c r="AN462" i="7"/>
  <c r="AM462" i="7"/>
  <c r="AL462" i="7"/>
  <c r="AK462" i="7"/>
  <c r="D462" i="7"/>
  <c r="CI461" i="7"/>
  <c r="CH461" i="7"/>
  <c r="CG461" i="7"/>
  <c r="CF461" i="7"/>
  <c r="CE461" i="7"/>
  <c r="CD461" i="7"/>
  <c r="CC461" i="7"/>
  <c r="CB461" i="7"/>
  <c r="CA461" i="7"/>
  <c r="BZ461" i="7"/>
  <c r="BY461" i="7"/>
  <c r="BX461" i="7"/>
  <c r="BW461" i="7"/>
  <c r="BV461" i="7"/>
  <c r="BU461" i="7"/>
  <c r="BT461" i="7"/>
  <c r="BS461" i="7"/>
  <c r="BR461" i="7"/>
  <c r="BQ461" i="7"/>
  <c r="BP461" i="7"/>
  <c r="BO461" i="7"/>
  <c r="BM461" i="7"/>
  <c r="BH461" i="7"/>
  <c r="BG461" i="7"/>
  <c r="BF461" i="7"/>
  <c r="BE461" i="7"/>
  <c r="BD461" i="7"/>
  <c r="BC461" i="7"/>
  <c r="BB461" i="7"/>
  <c r="BA461" i="7"/>
  <c r="AZ461" i="7"/>
  <c r="AY461" i="7"/>
  <c r="AX461" i="7"/>
  <c r="AW461" i="7"/>
  <c r="AV461" i="7"/>
  <c r="AU461" i="7"/>
  <c r="AT461" i="7"/>
  <c r="AS461" i="7"/>
  <c r="AR461" i="7"/>
  <c r="AQ461" i="7"/>
  <c r="AP461" i="7"/>
  <c r="AO461" i="7"/>
  <c r="AN461" i="7"/>
  <c r="AM461" i="7"/>
  <c r="AL461" i="7"/>
  <c r="AK461" i="7"/>
  <c r="D461" i="7"/>
  <c r="CI460" i="7"/>
  <c r="CH460" i="7"/>
  <c r="CG460" i="7"/>
  <c r="CF460" i="7"/>
  <c r="CE460" i="7"/>
  <c r="CD460" i="7"/>
  <c r="CC460" i="7"/>
  <c r="CB460" i="7"/>
  <c r="CA460" i="7"/>
  <c r="BZ460" i="7"/>
  <c r="BY460" i="7"/>
  <c r="BX460" i="7"/>
  <c r="BW460" i="7"/>
  <c r="BV460" i="7"/>
  <c r="BU460" i="7"/>
  <c r="BT460" i="7"/>
  <c r="BS460" i="7"/>
  <c r="BR460" i="7"/>
  <c r="BQ460" i="7"/>
  <c r="BP460" i="7"/>
  <c r="BO460" i="7"/>
  <c r="BN460" i="7"/>
  <c r="BH460" i="7"/>
  <c r="BG460" i="7"/>
  <c r="BF460" i="7"/>
  <c r="BE460" i="7"/>
  <c r="BD460" i="7"/>
  <c r="BC460" i="7"/>
  <c r="BB460" i="7"/>
  <c r="BA460" i="7"/>
  <c r="AZ460" i="7"/>
  <c r="AY460" i="7"/>
  <c r="AX460" i="7"/>
  <c r="AW460" i="7"/>
  <c r="AV460" i="7"/>
  <c r="AU460" i="7"/>
  <c r="AT460" i="7"/>
  <c r="AS460" i="7"/>
  <c r="AR460" i="7"/>
  <c r="AQ460" i="7"/>
  <c r="AP460" i="7"/>
  <c r="AO460" i="7"/>
  <c r="AN460" i="7"/>
  <c r="AM460" i="7"/>
  <c r="AL460" i="7"/>
  <c r="AK460" i="7"/>
  <c r="D460" i="7"/>
  <c r="CI459" i="7"/>
  <c r="CH459" i="7"/>
  <c r="CG459" i="7"/>
  <c r="CF459" i="7"/>
  <c r="CE459" i="7"/>
  <c r="CD459" i="7"/>
  <c r="CC459" i="7"/>
  <c r="CB459" i="7"/>
  <c r="CA459" i="7"/>
  <c r="BZ459" i="7"/>
  <c r="BY459" i="7"/>
  <c r="BX459" i="7"/>
  <c r="BW459" i="7"/>
  <c r="BV459" i="7"/>
  <c r="BU459" i="7"/>
  <c r="BT459" i="7"/>
  <c r="BS459" i="7"/>
  <c r="BR459" i="7"/>
  <c r="BQ459" i="7"/>
  <c r="BP459" i="7"/>
  <c r="BO459" i="7"/>
  <c r="BN459" i="7"/>
  <c r="BH459" i="7"/>
  <c r="BG459" i="7"/>
  <c r="BF459" i="7"/>
  <c r="BE459" i="7"/>
  <c r="BD459" i="7"/>
  <c r="BC459" i="7"/>
  <c r="BB459" i="7"/>
  <c r="BA459" i="7"/>
  <c r="AZ459" i="7"/>
  <c r="AY459" i="7"/>
  <c r="AX459" i="7"/>
  <c r="AW459" i="7"/>
  <c r="AV459" i="7"/>
  <c r="AU459" i="7"/>
  <c r="AT459" i="7"/>
  <c r="AS459" i="7"/>
  <c r="AR459" i="7"/>
  <c r="AQ459" i="7"/>
  <c r="AP459" i="7"/>
  <c r="AO459" i="7"/>
  <c r="AN459" i="7"/>
  <c r="AM459" i="7"/>
  <c r="AL459" i="7"/>
  <c r="AK459" i="7"/>
  <c r="D459" i="7"/>
  <c r="CI458" i="7"/>
  <c r="CH458" i="7"/>
  <c r="CG458" i="7"/>
  <c r="CF458" i="7"/>
  <c r="CE458" i="7"/>
  <c r="CD458" i="7"/>
  <c r="CC458" i="7"/>
  <c r="CB458" i="7"/>
  <c r="CA458" i="7"/>
  <c r="BZ458" i="7"/>
  <c r="BY458" i="7"/>
  <c r="BX458" i="7"/>
  <c r="BW458" i="7"/>
  <c r="BV458" i="7"/>
  <c r="BU458" i="7"/>
  <c r="BT458" i="7"/>
  <c r="BS458" i="7"/>
  <c r="BR458" i="7"/>
  <c r="BQ458" i="7"/>
  <c r="BP458" i="7"/>
  <c r="BO458" i="7"/>
  <c r="BH458" i="7"/>
  <c r="BG458" i="7"/>
  <c r="BF458" i="7"/>
  <c r="BE458" i="7"/>
  <c r="BD458" i="7"/>
  <c r="BC458" i="7"/>
  <c r="BB458" i="7"/>
  <c r="BA458" i="7"/>
  <c r="AZ458" i="7"/>
  <c r="AY458" i="7"/>
  <c r="AX458" i="7"/>
  <c r="AW458" i="7"/>
  <c r="AV458" i="7"/>
  <c r="AU458" i="7"/>
  <c r="AT458" i="7"/>
  <c r="AS458" i="7"/>
  <c r="AR458" i="7"/>
  <c r="AQ458" i="7"/>
  <c r="AP458" i="7"/>
  <c r="AO458" i="7"/>
  <c r="AN458" i="7"/>
  <c r="AM458" i="7"/>
  <c r="AL458" i="7"/>
  <c r="AK458" i="7"/>
  <c r="D458" i="7"/>
  <c r="CI457" i="7"/>
  <c r="CH457" i="7"/>
  <c r="CG457" i="7"/>
  <c r="CF457" i="7"/>
  <c r="CE457" i="7"/>
  <c r="CD457" i="7"/>
  <c r="CC457" i="7"/>
  <c r="CB457" i="7"/>
  <c r="CA457" i="7"/>
  <c r="BZ457" i="7"/>
  <c r="BY457" i="7"/>
  <c r="BX457" i="7"/>
  <c r="BW457" i="7"/>
  <c r="BV457" i="7"/>
  <c r="BU457" i="7"/>
  <c r="BT457" i="7"/>
  <c r="BS457" i="7"/>
  <c r="BR457" i="7"/>
  <c r="BQ457" i="7"/>
  <c r="BP457" i="7"/>
  <c r="BO457" i="7"/>
  <c r="BM457" i="7"/>
  <c r="BH457" i="7"/>
  <c r="BG457" i="7"/>
  <c r="BF457" i="7"/>
  <c r="BE457" i="7"/>
  <c r="BD457" i="7"/>
  <c r="BC457" i="7"/>
  <c r="BB457" i="7"/>
  <c r="BA457" i="7"/>
  <c r="AZ457" i="7"/>
  <c r="AY457" i="7"/>
  <c r="AX457" i="7"/>
  <c r="AW457" i="7"/>
  <c r="AV457" i="7"/>
  <c r="AU457" i="7"/>
  <c r="AT457" i="7"/>
  <c r="AS457" i="7"/>
  <c r="AR457" i="7"/>
  <c r="AQ457" i="7"/>
  <c r="AP457" i="7"/>
  <c r="AO457" i="7"/>
  <c r="AN457" i="7"/>
  <c r="AM457" i="7"/>
  <c r="AL457" i="7"/>
  <c r="AK457" i="7"/>
  <c r="D457" i="7"/>
  <c r="CI456" i="7"/>
  <c r="CH456" i="7"/>
  <c r="CG456" i="7"/>
  <c r="CF456" i="7"/>
  <c r="CE456" i="7"/>
  <c r="CD456" i="7"/>
  <c r="CC456" i="7"/>
  <c r="CB456" i="7"/>
  <c r="CA456" i="7"/>
  <c r="BZ456" i="7"/>
  <c r="BY456" i="7"/>
  <c r="BX456" i="7"/>
  <c r="BW456" i="7"/>
  <c r="BV456" i="7"/>
  <c r="BU456" i="7"/>
  <c r="BT456" i="7"/>
  <c r="BS456" i="7"/>
  <c r="BR456" i="7"/>
  <c r="BQ456" i="7"/>
  <c r="BP456" i="7"/>
  <c r="BO456" i="7"/>
  <c r="BN456" i="7"/>
  <c r="BH456" i="7"/>
  <c r="BG456" i="7"/>
  <c r="BF456" i="7"/>
  <c r="BE456" i="7"/>
  <c r="BD456" i="7"/>
  <c r="BC456" i="7"/>
  <c r="BB456" i="7"/>
  <c r="BA456" i="7"/>
  <c r="AZ456" i="7"/>
  <c r="AY456" i="7"/>
  <c r="AX456" i="7"/>
  <c r="AW456" i="7"/>
  <c r="AV456" i="7"/>
  <c r="AU456" i="7"/>
  <c r="AT456" i="7"/>
  <c r="AS456" i="7"/>
  <c r="AR456" i="7"/>
  <c r="AQ456" i="7"/>
  <c r="AP456" i="7"/>
  <c r="AO456" i="7"/>
  <c r="AN456" i="7"/>
  <c r="AM456" i="7"/>
  <c r="AL456" i="7"/>
  <c r="AK456" i="7"/>
  <c r="D456" i="7"/>
  <c r="CI455" i="7"/>
  <c r="CH455" i="7"/>
  <c r="CG455" i="7"/>
  <c r="CF455" i="7"/>
  <c r="CE455" i="7"/>
  <c r="CD455" i="7"/>
  <c r="CC455" i="7"/>
  <c r="CB455" i="7"/>
  <c r="CA455" i="7"/>
  <c r="BZ455" i="7"/>
  <c r="BY455" i="7"/>
  <c r="BX455" i="7"/>
  <c r="BW455" i="7"/>
  <c r="BV455" i="7"/>
  <c r="BU455" i="7"/>
  <c r="BT455" i="7"/>
  <c r="BS455" i="7"/>
  <c r="BR455" i="7"/>
  <c r="BQ455" i="7"/>
  <c r="BP455" i="7"/>
  <c r="BO455" i="7"/>
  <c r="BN455" i="7"/>
  <c r="BH455" i="7"/>
  <c r="BG455" i="7"/>
  <c r="BF455" i="7"/>
  <c r="BE455" i="7"/>
  <c r="BD455" i="7"/>
  <c r="BC455" i="7"/>
  <c r="BB455" i="7"/>
  <c r="BA455" i="7"/>
  <c r="AZ455" i="7"/>
  <c r="AY455" i="7"/>
  <c r="AX455" i="7"/>
  <c r="AW455" i="7"/>
  <c r="AV455" i="7"/>
  <c r="AU455" i="7"/>
  <c r="AT455" i="7"/>
  <c r="AS455" i="7"/>
  <c r="AR455" i="7"/>
  <c r="AQ455" i="7"/>
  <c r="AP455" i="7"/>
  <c r="AO455" i="7"/>
  <c r="AN455" i="7"/>
  <c r="AM455" i="7"/>
  <c r="AL455" i="7"/>
  <c r="AK455" i="7"/>
  <c r="D455" i="7"/>
  <c r="CI454" i="7"/>
  <c r="CH454" i="7"/>
  <c r="CG454" i="7"/>
  <c r="CF454" i="7"/>
  <c r="CE454" i="7"/>
  <c r="CD454" i="7"/>
  <c r="CC454" i="7"/>
  <c r="CB454" i="7"/>
  <c r="CA454" i="7"/>
  <c r="BZ454" i="7"/>
  <c r="BY454" i="7"/>
  <c r="BX454" i="7"/>
  <c r="BW454" i="7"/>
  <c r="BV454" i="7"/>
  <c r="BU454" i="7"/>
  <c r="BT454" i="7"/>
  <c r="BS454" i="7"/>
  <c r="BR454" i="7"/>
  <c r="BQ454" i="7"/>
  <c r="BP454" i="7"/>
  <c r="BO454" i="7"/>
  <c r="BH454" i="7"/>
  <c r="BG454" i="7"/>
  <c r="BF454" i="7"/>
  <c r="BE454" i="7"/>
  <c r="BD454" i="7"/>
  <c r="BC454" i="7"/>
  <c r="BB454" i="7"/>
  <c r="BA454" i="7"/>
  <c r="AZ454" i="7"/>
  <c r="AY454" i="7"/>
  <c r="AX454" i="7"/>
  <c r="AW454" i="7"/>
  <c r="AV454" i="7"/>
  <c r="AU454" i="7"/>
  <c r="AT454" i="7"/>
  <c r="AS454" i="7"/>
  <c r="AR454" i="7"/>
  <c r="AQ454" i="7"/>
  <c r="AP454" i="7"/>
  <c r="AO454" i="7"/>
  <c r="AN454" i="7"/>
  <c r="AM454" i="7"/>
  <c r="AL454" i="7"/>
  <c r="AK454" i="7"/>
  <c r="D454" i="7"/>
  <c r="CI453" i="7"/>
  <c r="CH453" i="7"/>
  <c r="CG453" i="7"/>
  <c r="CF453" i="7"/>
  <c r="CE453" i="7"/>
  <c r="CD453" i="7"/>
  <c r="CC453" i="7"/>
  <c r="CB453" i="7"/>
  <c r="CA453" i="7"/>
  <c r="BZ453" i="7"/>
  <c r="BY453" i="7"/>
  <c r="BX453" i="7"/>
  <c r="BW453" i="7"/>
  <c r="BV453" i="7"/>
  <c r="BU453" i="7"/>
  <c r="BT453" i="7"/>
  <c r="BS453" i="7"/>
  <c r="BR453" i="7"/>
  <c r="BQ453" i="7"/>
  <c r="BP453" i="7"/>
  <c r="BO453" i="7"/>
  <c r="BM453" i="7"/>
  <c r="BH453" i="7"/>
  <c r="BG453" i="7"/>
  <c r="BF453" i="7"/>
  <c r="BE453" i="7"/>
  <c r="BD453" i="7"/>
  <c r="BC453" i="7"/>
  <c r="BB453" i="7"/>
  <c r="BA453" i="7"/>
  <c r="AZ453" i="7"/>
  <c r="AY453" i="7"/>
  <c r="AX453" i="7"/>
  <c r="AW453" i="7"/>
  <c r="AV453" i="7"/>
  <c r="AU453" i="7"/>
  <c r="AT453" i="7"/>
  <c r="AS453" i="7"/>
  <c r="AR453" i="7"/>
  <c r="AQ453" i="7"/>
  <c r="AP453" i="7"/>
  <c r="AO453" i="7"/>
  <c r="AN453" i="7"/>
  <c r="AM453" i="7"/>
  <c r="AL453" i="7"/>
  <c r="AK453" i="7"/>
  <c r="D453" i="7"/>
  <c r="CI452" i="7"/>
  <c r="CH452" i="7"/>
  <c r="CG452" i="7"/>
  <c r="CF452" i="7"/>
  <c r="CE452" i="7"/>
  <c r="CD452" i="7"/>
  <c r="CC452" i="7"/>
  <c r="CB452" i="7"/>
  <c r="CA452" i="7"/>
  <c r="BZ452" i="7"/>
  <c r="BY452" i="7"/>
  <c r="BX452" i="7"/>
  <c r="BW452" i="7"/>
  <c r="BV452" i="7"/>
  <c r="BU452" i="7"/>
  <c r="BT452" i="7"/>
  <c r="BS452" i="7"/>
  <c r="BR452" i="7"/>
  <c r="BQ452" i="7"/>
  <c r="BP452" i="7"/>
  <c r="BO452" i="7"/>
  <c r="BH452" i="7"/>
  <c r="BG452" i="7"/>
  <c r="BF452" i="7"/>
  <c r="BE452" i="7"/>
  <c r="BD452" i="7"/>
  <c r="BC452" i="7"/>
  <c r="BB452" i="7"/>
  <c r="BA452" i="7"/>
  <c r="AZ452" i="7"/>
  <c r="AY452" i="7"/>
  <c r="AX452" i="7"/>
  <c r="AW452" i="7"/>
  <c r="AV452" i="7"/>
  <c r="AU452" i="7"/>
  <c r="AT452" i="7"/>
  <c r="AS452" i="7"/>
  <c r="AR452" i="7"/>
  <c r="AQ452" i="7"/>
  <c r="AP452" i="7"/>
  <c r="AO452" i="7"/>
  <c r="AN452" i="7"/>
  <c r="AM452" i="7"/>
  <c r="AL452" i="7"/>
  <c r="AK452" i="7"/>
  <c r="D452" i="7"/>
  <c r="CI451" i="7"/>
  <c r="CH451" i="7"/>
  <c r="CG451" i="7"/>
  <c r="CF451" i="7"/>
  <c r="CE451" i="7"/>
  <c r="CD451" i="7"/>
  <c r="CC451" i="7"/>
  <c r="CB451" i="7"/>
  <c r="CA451" i="7"/>
  <c r="BZ451" i="7"/>
  <c r="BY451" i="7"/>
  <c r="BX451" i="7"/>
  <c r="BW451" i="7"/>
  <c r="BV451" i="7"/>
  <c r="BU451" i="7"/>
  <c r="BT451" i="7"/>
  <c r="BS451" i="7"/>
  <c r="BR451" i="7"/>
  <c r="BQ451" i="7"/>
  <c r="BP451" i="7"/>
  <c r="BO451" i="7"/>
  <c r="BK451" i="7"/>
  <c r="BJ451" i="7"/>
  <c r="BI451" i="7"/>
  <c r="BH451" i="7"/>
  <c r="BG451" i="7"/>
  <c r="BF451" i="7"/>
  <c r="BE451" i="7"/>
  <c r="BD451" i="7"/>
  <c r="BC451" i="7"/>
  <c r="BB451" i="7"/>
  <c r="BA451" i="7"/>
  <c r="AZ451" i="7"/>
  <c r="AY451" i="7"/>
  <c r="AY465" i="7" s="1"/>
  <c r="AX451" i="7"/>
  <c r="AW451" i="7"/>
  <c r="AV451" i="7"/>
  <c r="AU451" i="7"/>
  <c r="AT451" i="7"/>
  <c r="AS451" i="7"/>
  <c r="AR451" i="7"/>
  <c r="AQ451" i="7"/>
  <c r="AP451" i="7"/>
  <c r="AO451" i="7"/>
  <c r="AN451" i="7"/>
  <c r="AM451" i="7"/>
  <c r="AL451" i="7"/>
  <c r="AK451" i="7"/>
  <c r="D451" i="7"/>
  <c r="CI450" i="7"/>
  <c r="CH450" i="7"/>
  <c r="CG450" i="7"/>
  <c r="CF450" i="7"/>
  <c r="CE450" i="7"/>
  <c r="CD450" i="7"/>
  <c r="CC450" i="7"/>
  <c r="CB450" i="7"/>
  <c r="CA450" i="7"/>
  <c r="BZ450" i="7"/>
  <c r="BY450" i="7"/>
  <c r="BX450" i="7"/>
  <c r="BW450" i="7"/>
  <c r="BV450" i="7"/>
  <c r="BU450" i="7"/>
  <c r="BT450" i="7"/>
  <c r="BS450" i="7"/>
  <c r="BR450" i="7"/>
  <c r="BQ450" i="7"/>
  <c r="BP450" i="7"/>
  <c r="BO450" i="7"/>
  <c r="BN450" i="7"/>
  <c r="BK450" i="7"/>
  <c r="BI450" i="7"/>
  <c r="BH450" i="7"/>
  <c r="BG450" i="7"/>
  <c r="BF450" i="7"/>
  <c r="BE450" i="7"/>
  <c r="BD450" i="7"/>
  <c r="BC450" i="7"/>
  <c r="BB450" i="7"/>
  <c r="BA450" i="7"/>
  <c r="AZ450" i="7"/>
  <c r="AY450" i="7"/>
  <c r="AX450" i="7"/>
  <c r="AW450" i="7"/>
  <c r="AV450" i="7"/>
  <c r="AU450" i="7"/>
  <c r="AT450" i="7"/>
  <c r="AS450" i="7"/>
  <c r="AR450" i="7"/>
  <c r="AQ450" i="7"/>
  <c r="AP450" i="7"/>
  <c r="AO450" i="7"/>
  <c r="AN450" i="7"/>
  <c r="AM450" i="7"/>
  <c r="AL450" i="7"/>
  <c r="AK450" i="7"/>
  <c r="AF450" i="7"/>
  <c r="AG450" i="7" s="1"/>
  <c r="D450" i="7"/>
  <c r="CI449" i="7"/>
  <c r="CH449" i="7"/>
  <c r="CG449" i="7"/>
  <c r="CF449" i="7"/>
  <c r="CE449" i="7"/>
  <c r="CD449" i="7"/>
  <c r="CC449" i="7"/>
  <c r="CB449" i="7"/>
  <c r="CA449" i="7"/>
  <c r="BZ449" i="7"/>
  <c r="BY449" i="7"/>
  <c r="BX449" i="7"/>
  <c r="BW449" i="7"/>
  <c r="BV449" i="7"/>
  <c r="BU449" i="7"/>
  <c r="BT449" i="7"/>
  <c r="BS449" i="7"/>
  <c r="BR449" i="7"/>
  <c r="BQ449" i="7"/>
  <c r="BP449" i="7"/>
  <c r="BO449" i="7"/>
  <c r="BM449" i="7"/>
  <c r="BK449" i="7"/>
  <c r="BI449" i="7"/>
  <c r="BH449" i="7"/>
  <c r="BG449" i="7"/>
  <c r="BF449" i="7"/>
  <c r="BE449" i="7"/>
  <c r="BD449" i="7"/>
  <c r="BC449" i="7"/>
  <c r="BB449" i="7"/>
  <c r="BA449" i="7"/>
  <c r="AZ449" i="7"/>
  <c r="AY449" i="7"/>
  <c r="AX449" i="7"/>
  <c r="AW449" i="7"/>
  <c r="AV449" i="7"/>
  <c r="AU449" i="7"/>
  <c r="AT449" i="7"/>
  <c r="AS449" i="7"/>
  <c r="AR449" i="7"/>
  <c r="AQ449" i="7"/>
  <c r="AP449" i="7"/>
  <c r="AO449" i="7"/>
  <c r="AN449" i="7"/>
  <c r="AM449" i="7"/>
  <c r="AL449" i="7"/>
  <c r="AK449" i="7"/>
  <c r="AG449" i="7"/>
  <c r="AF449" i="7"/>
  <c r="D449" i="7"/>
  <c r="CI448" i="7"/>
  <c r="CH448" i="7"/>
  <c r="CG448" i="7"/>
  <c r="CF448" i="7"/>
  <c r="CE448" i="7"/>
  <c r="CD448" i="7"/>
  <c r="CC448" i="7"/>
  <c r="CB448" i="7"/>
  <c r="CA448" i="7"/>
  <c r="BZ448" i="7"/>
  <c r="BY448" i="7"/>
  <c r="BX448" i="7"/>
  <c r="BW448" i="7"/>
  <c r="BV448" i="7"/>
  <c r="BU448" i="7"/>
  <c r="BT448" i="7"/>
  <c r="BS448" i="7"/>
  <c r="BR448" i="7"/>
  <c r="BQ448" i="7"/>
  <c r="BP448" i="7"/>
  <c r="BO448" i="7"/>
  <c r="BN448" i="7"/>
  <c r="BK448" i="7"/>
  <c r="BJ448" i="7"/>
  <c r="BI448" i="7"/>
  <c r="BH448" i="7"/>
  <c r="BG448" i="7"/>
  <c r="BF448" i="7"/>
  <c r="BE448" i="7"/>
  <c r="BD448" i="7"/>
  <c r="BC448" i="7"/>
  <c r="BB448" i="7"/>
  <c r="BA448" i="7"/>
  <c r="AZ448" i="7"/>
  <c r="AY448" i="7"/>
  <c r="AX448" i="7"/>
  <c r="AW448" i="7"/>
  <c r="AV448" i="7"/>
  <c r="AU448" i="7"/>
  <c r="AT448" i="7"/>
  <c r="AS448" i="7"/>
  <c r="AR448" i="7"/>
  <c r="AQ448" i="7"/>
  <c r="AP448" i="7"/>
  <c r="AO448" i="7"/>
  <c r="AN448" i="7"/>
  <c r="AM448" i="7"/>
  <c r="AL448" i="7"/>
  <c r="AK448" i="7"/>
  <c r="AG448" i="7"/>
  <c r="AF448" i="7"/>
  <c r="D448" i="7"/>
  <c r="CI447" i="7"/>
  <c r="CH447" i="7"/>
  <c r="CG447" i="7"/>
  <c r="CF447" i="7"/>
  <c r="CE447" i="7"/>
  <c r="CD447" i="7"/>
  <c r="CC447" i="7"/>
  <c r="CB447" i="7"/>
  <c r="CA447" i="7"/>
  <c r="BZ447" i="7"/>
  <c r="BY447" i="7"/>
  <c r="BX447" i="7"/>
  <c r="BW447" i="7"/>
  <c r="BV447" i="7"/>
  <c r="BU447" i="7"/>
  <c r="BT447" i="7"/>
  <c r="BS447" i="7"/>
  <c r="BR447" i="7"/>
  <c r="BQ447" i="7"/>
  <c r="BP447" i="7"/>
  <c r="BO447" i="7"/>
  <c r="BN447" i="7"/>
  <c r="BM447" i="7"/>
  <c r="BI447" i="7"/>
  <c r="BH447" i="7"/>
  <c r="BG447" i="7"/>
  <c r="BF447" i="7"/>
  <c r="BE447" i="7"/>
  <c r="BD447" i="7"/>
  <c r="BC447" i="7"/>
  <c r="BB447" i="7"/>
  <c r="BA447" i="7"/>
  <c r="AZ447" i="7"/>
  <c r="AY447" i="7"/>
  <c r="AX447" i="7"/>
  <c r="AW447" i="7"/>
  <c r="AV447" i="7"/>
  <c r="AU447" i="7"/>
  <c r="AT447" i="7"/>
  <c r="AS447" i="7"/>
  <c r="AR447" i="7"/>
  <c r="AQ447" i="7"/>
  <c r="AP447" i="7"/>
  <c r="AO447" i="7"/>
  <c r="AN447" i="7"/>
  <c r="AM447" i="7"/>
  <c r="AL447" i="7"/>
  <c r="AK447" i="7"/>
  <c r="AF447" i="7"/>
  <c r="AG447" i="7" s="1"/>
  <c r="D447" i="7"/>
  <c r="CI446" i="7"/>
  <c r="CH446" i="7"/>
  <c r="CG446" i="7"/>
  <c r="CF446" i="7"/>
  <c r="CE446" i="7"/>
  <c r="CD446" i="7"/>
  <c r="CC446" i="7"/>
  <c r="CB446" i="7"/>
  <c r="CA446" i="7"/>
  <c r="BZ446" i="7"/>
  <c r="BY446" i="7"/>
  <c r="BX446" i="7"/>
  <c r="BW446" i="7"/>
  <c r="BV446" i="7"/>
  <c r="BU446" i="7"/>
  <c r="BT446" i="7"/>
  <c r="BS446" i="7"/>
  <c r="BR446" i="7"/>
  <c r="BQ446" i="7"/>
  <c r="BP446" i="7"/>
  <c r="BO446" i="7"/>
  <c r="BM446" i="7"/>
  <c r="BJ446" i="7"/>
  <c r="BI446" i="7"/>
  <c r="BH446" i="7"/>
  <c r="BG446" i="7"/>
  <c r="BF446" i="7"/>
  <c r="BE446" i="7"/>
  <c r="BD446" i="7"/>
  <c r="BC446" i="7"/>
  <c r="BB446" i="7"/>
  <c r="BA446" i="7"/>
  <c r="AZ446" i="7"/>
  <c r="AY446" i="7"/>
  <c r="AX446" i="7"/>
  <c r="AW446" i="7"/>
  <c r="AV446" i="7"/>
  <c r="AU446" i="7"/>
  <c r="AT446" i="7"/>
  <c r="AS446" i="7"/>
  <c r="AR446" i="7"/>
  <c r="AQ446" i="7"/>
  <c r="AP446" i="7"/>
  <c r="AO446" i="7"/>
  <c r="AN446" i="7"/>
  <c r="AM446" i="7"/>
  <c r="AL446" i="7"/>
  <c r="AK446" i="7"/>
  <c r="AF446" i="7"/>
  <c r="AG446" i="7" s="1"/>
  <c r="D446" i="7"/>
  <c r="CI445" i="7"/>
  <c r="CH445" i="7"/>
  <c r="CG445" i="7"/>
  <c r="CF445" i="7"/>
  <c r="CE445" i="7"/>
  <c r="CD445" i="7"/>
  <c r="CC445" i="7"/>
  <c r="CB445" i="7"/>
  <c r="CA445" i="7"/>
  <c r="BZ445" i="7"/>
  <c r="BY445" i="7"/>
  <c r="BX445" i="7"/>
  <c r="BW445" i="7"/>
  <c r="BV445" i="7"/>
  <c r="BU445" i="7"/>
  <c r="BT445" i="7"/>
  <c r="BS445" i="7"/>
  <c r="BR445" i="7"/>
  <c r="BQ445" i="7"/>
  <c r="BP445" i="7"/>
  <c r="BO445" i="7"/>
  <c r="BL445" i="7"/>
  <c r="BK445" i="7"/>
  <c r="BJ445" i="7"/>
  <c r="BH445" i="7"/>
  <c r="BG445" i="7"/>
  <c r="BF445" i="7"/>
  <c r="BE445" i="7"/>
  <c r="BD445" i="7"/>
  <c r="BC445" i="7"/>
  <c r="BB445" i="7"/>
  <c r="BA445" i="7"/>
  <c r="AZ445" i="7"/>
  <c r="AY445" i="7"/>
  <c r="AX445" i="7"/>
  <c r="AW445" i="7"/>
  <c r="AV445" i="7"/>
  <c r="AV465" i="7" s="1"/>
  <c r="AU445" i="7"/>
  <c r="AT445" i="7"/>
  <c r="AS445" i="7"/>
  <c r="AR445" i="7"/>
  <c r="AQ445" i="7"/>
  <c r="AP445" i="7"/>
  <c r="AO445" i="7"/>
  <c r="AN445" i="7"/>
  <c r="AN465" i="7" s="1"/>
  <c r="AM445" i="7"/>
  <c r="AL445" i="7"/>
  <c r="AK445" i="7"/>
  <c r="AG445" i="7"/>
  <c r="AF445" i="7"/>
  <c r="D445" i="7"/>
  <c r="CI444" i="7"/>
  <c r="CH444" i="7"/>
  <c r="CG444" i="7"/>
  <c r="CF444" i="7"/>
  <c r="CE444" i="7"/>
  <c r="CD444" i="7"/>
  <c r="CC444" i="7"/>
  <c r="CB444" i="7"/>
  <c r="CA444" i="7"/>
  <c r="BZ444" i="7"/>
  <c r="BY444" i="7"/>
  <c r="BX444" i="7"/>
  <c r="BW444" i="7"/>
  <c r="BV444" i="7"/>
  <c r="BU444" i="7"/>
  <c r="BT444" i="7"/>
  <c r="BS444" i="7"/>
  <c r="BR444" i="7"/>
  <c r="BQ444" i="7"/>
  <c r="BP444" i="7"/>
  <c r="BO444" i="7"/>
  <c r="BJ444" i="7"/>
  <c r="BH444" i="7"/>
  <c r="BH465" i="7" s="1"/>
  <c r="BG444" i="7"/>
  <c r="BF444" i="7"/>
  <c r="BF465" i="7" s="1"/>
  <c r="BE444" i="7"/>
  <c r="BD444" i="7"/>
  <c r="BC444" i="7"/>
  <c r="BB444" i="7"/>
  <c r="BA444" i="7"/>
  <c r="AZ444" i="7"/>
  <c r="AZ465" i="7" s="1"/>
  <c r="AY444" i="7"/>
  <c r="AX444" i="7"/>
  <c r="AW444" i="7"/>
  <c r="AV444" i="7"/>
  <c r="AU444" i="7"/>
  <c r="AT444" i="7"/>
  <c r="AS444" i="7"/>
  <c r="AR444" i="7"/>
  <c r="AQ444" i="7"/>
  <c r="AP444" i="7"/>
  <c r="AP465" i="7" s="1"/>
  <c r="AO444" i="7"/>
  <c r="AN444" i="7"/>
  <c r="AM444" i="7"/>
  <c r="AM465" i="7" s="1"/>
  <c r="AL444" i="7"/>
  <c r="AK444" i="7"/>
  <c r="AF444" i="7"/>
  <c r="B430" i="7"/>
  <c r="B425" i="7"/>
  <c r="AA422" i="7"/>
  <c r="W422" i="7"/>
  <c r="BM464" i="7" s="1"/>
  <c r="S422" i="7"/>
  <c r="BL457" i="7" s="1"/>
  <c r="AK421" i="7"/>
  <c r="AJ421" i="7"/>
  <c r="AI421" i="7"/>
  <c r="AH421" i="7"/>
  <c r="AG421" i="7"/>
  <c r="AF421" i="7"/>
  <c r="AK420" i="7"/>
  <c r="AJ420" i="7"/>
  <c r="AI420" i="7"/>
  <c r="AH420" i="7"/>
  <c r="AG420" i="7"/>
  <c r="AF420" i="7"/>
  <c r="AK419" i="7"/>
  <c r="AJ419" i="7"/>
  <c r="AI419" i="7"/>
  <c r="AH419" i="7"/>
  <c r="AG419" i="7"/>
  <c r="AF419" i="7"/>
  <c r="AK418" i="7"/>
  <c r="AJ418" i="7"/>
  <c r="AI418" i="7"/>
  <c r="AH418" i="7"/>
  <c r="AG418" i="7"/>
  <c r="AF418" i="7"/>
  <c r="AK417" i="7"/>
  <c r="AJ417" i="7"/>
  <c r="AI417" i="7"/>
  <c r="AH417" i="7"/>
  <c r="AG417" i="7"/>
  <c r="AF417" i="7"/>
  <c r="AF422" i="7" s="1"/>
  <c r="B432" i="7" s="1"/>
  <c r="AK416" i="7"/>
  <c r="AJ416" i="7"/>
  <c r="AI416" i="7"/>
  <c r="AH416" i="7"/>
  <c r="AG416" i="7"/>
  <c r="AF416" i="7"/>
  <c r="AK415" i="7"/>
  <c r="AK422" i="7" s="1"/>
  <c r="B431" i="7" s="1"/>
  <c r="AJ415" i="7"/>
  <c r="AI415" i="7"/>
  <c r="AI422" i="7" s="1"/>
  <c r="AH415" i="7"/>
  <c r="AH422" i="7" s="1"/>
  <c r="B429" i="7" s="1"/>
  <c r="AG415" i="7"/>
  <c r="AG422" i="7" s="1"/>
  <c r="B428" i="7" s="1"/>
  <c r="AF415" i="7"/>
  <c r="B394" i="7"/>
  <c r="AZ389" i="7"/>
  <c r="AD389" i="7"/>
  <c r="AC389" i="7"/>
  <c r="AB389" i="7"/>
  <c r="AA389" i="7"/>
  <c r="Z389" i="7"/>
  <c r="AI352" i="7" s="1"/>
  <c r="Y389" i="7"/>
  <c r="X389" i="7"/>
  <c r="W389" i="7"/>
  <c r="V389" i="7"/>
  <c r="U389" i="7"/>
  <c r="T389" i="7"/>
  <c r="S389" i="7"/>
  <c r="R389" i="7"/>
  <c r="Q389" i="7"/>
  <c r="AI349" i="7" s="1"/>
  <c r="P389" i="7"/>
  <c r="O389" i="7"/>
  <c r="N389" i="7"/>
  <c r="M389" i="7"/>
  <c r="L389" i="7"/>
  <c r="K389" i="7"/>
  <c r="J389" i="7"/>
  <c r="BZ388" i="7"/>
  <c r="BY388" i="7"/>
  <c r="BX388" i="7"/>
  <c r="BW388" i="7"/>
  <c r="BV388" i="7"/>
  <c r="BU388" i="7"/>
  <c r="BT388" i="7"/>
  <c r="BS388" i="7"/>
  <c r="BR388" i="7"/>
  <c r="BQ388" i="7"/>
  <c r="BP388" i="7"/>
  <c r="BO388" i="7"/>
  <c r="BN388" i="7"/>
  <c r="BM388" i="7"/>
  <c r="BL388" i="7"/>
  <c r="BK388" i="7"/>
  <c r="BJ388" i="7"/>
  <c r="BI388" i="7"/>
  <c r="BH388" i="7"/>
  <c r="BG388" i="7"/>
  <c r="BF388" i="7"/>
  <c r="BE388" i="7"/>
  <c r="BD388" i="7"/>
  <c r="BC388" i="7"/>
  <c r="BB388" i="7"/>
  <c r="BA388" i="7"/>
  <c r="AZ388" i="7"/>
  <c r="AY388" i="7"/>
  <c r="AX388" i="7"/>
  <c r="AW388" i="7"/>
  <c r="AV388" i="7"/>
  <c r="AU388" i="7"/>
  <c r="AT388" i="7"/>
  <c r="AS388" i="7"/>
  <c r="AR388" i="7"/>
  <c r="AQ388" i="7"/>
  <c r="AP388" i="7"/>
  <c r="AO388" i="7"/>
  <c r="AN388" i="7"/>
  <c r="AM388" i="7"/>
  <c r="AL388" i="7"/>
  <c r="AK388" i="7"/>
  <c r="D388" i="7"/>
  <c r="BZ387" i="7"/>
  <c r="BY387" i="7"/>
  <c r="BX387" i="7"/>
  <c r="BW387" i="7"/>
  <c r="BV387" i="7"/>
  <c r="BU387" i="7"/>
  <c r="BT387" i="7"/>
  <c r="BS387" i="7"/>
  <c r="BR387" i="7"/>
  <c r="BQ387" i="7"/>
  <c r="BP387" i="7"/>
  <c r="BO387" i="7"/>
  <c r="BN387" i="7"/>
  <c r="BM387" i="7"/>
  <c r="BL387" i="7"/>
  <c r="BK387" i="7"/>
  <c r="BJ387" i="7"/>
  <c r="BI387" i="7"/>
  <c r="BH387" i="7"/>
  <c r="BG387" i="7"/>
  <c r="BF387" i="7"/>
  <c r="BE387" i="7"/>
  <c r="BD387" i="7"/>
  <c r="BC387" i="7"/>
  <c r="BB387" i="7"/>
  <c r="BA387" i="7"/>
  <c r="AZ387" i="7"/>
  <c r="AY387" i="7"/>
  <c r="AX387" i="7"/>
  <c r="AW387" i="7"/>
  <c r="AV387" i="7"/>
  <c r="AU387" i="7"/>
  <c r="AT387" i="7"/>
  <c r="AS387" i="7"/>
  <c r="AR387" i="7"/>
  <c r="AQ387" i="7"/>
  <c r="AP387" i="7"/>
  <c r="AO387" i="7"/>
  <c r="AN387" i="7"/>
  <c r="AM387" i="7"/>
  <c r="AL387" i="7"/>
  <c r="AK387" i="7"/>
  <c r="D387" i="7"/>
  <c r="BZ386" i="7"/>
  <c r="BY386" i="7"/>
  <c r="BX386" i="7"/>
  <c r="BW386" i="7"/>
  <c r="BV386" i="7"/>
  <c r="BU386" i="7"/>
  <c r="BT386" i="7"/>
  <c r="BS386" i="7"/>
  <c r="BR386" i="7"/>
  <c r="BQ386" i="7"/>
  <c r="BP386" i="7"/>
  <c r="BO386" i="7"/>
  <c r="BN386" i="7"/>
  <c r="BM386" i="7"/>
  <c r="BL386" i="7"/>
  <c r="BK386" i="7"/>
  <c r="BJ386" i="7"/>
  <c r="BI386" i="7"/>
  <c r="BH386" i="7"/>
  <c r="BG386" i="7"/>
  <c r="BF386" i="7"/>
  <c r="BE386" i="7"/>
  <c r="BD386" i="7"/>
  <c r="BC386" i="7"/>
  <c r="BB386" i="7"/>
  <c r="BA386" i="7"/>
  <c r="AZ386" i="7"/>
  <c r="AY386" i="7"/>
  <c r="AX386" i="7"/>
  <c r="AW386" i="7"/>
  <c r="AV386" i="7"/>
  <c r="AU386" i="7"/>
  <c r="AT386" i="7"/>
  <c r="AS386" i="7"/>
  <c r="AR386" i="7"/>
  <c r="AQ386" i="7"/>
  <c r="AP386" i="7"/>
  <c r="AO386" i="7"/>
  <c r="AN386" i="7"/>
  <c r="AM386" i="7"/>
  <c r="AL386" i="7"/>
  <c r="AK386" i="7"/>
  <c r="D386" i="7"/>
  <c r="BZ385" i="7"/>
  <c r="BY385" i="7"/>
  <c r="BX385" i="7"/>
  <c r="BW385" i="7"/>
  <c r="BV385" i="7"/>
  <c r="BU385" i="7"/>
  <c r="BT385" i="7"/>
  <c r="BS385" i="7"/>
  <c r="BR385" i="7"/>
  <c r="BQ385" i="7"/>
  <c r="BP385" i="7"/>
  <c r="BO385" i="7"/>
  <c r="BN385" i="7"/>
  <c r="BM385" i="7"/>
  <c r="BL385" i="7"/>
  <c r="BK385" i="7"/>
  <c r="BJ385" i="7"/>
  <c r="BI385" i="7"/>
  <c r="BH385" i="7"/>
  <c r="BG385" i="7"/>
  <c r="BF385" i="7"/>
  <c r="BE385" i="7"/>
  <c r="BD385" i="7"/>
  <c r="BC385" i="7"/>
  <c r="BB385" i="7"/>
  <c r="BA385" i="7"/>
  <c r="AZ385" i="7"/>
  <c r="AY385" i="7"/>
  <c r="AX385" i="7"/>
  <c r="AW385" i="7"/>
  <c r="AV385" i="7"/>
  <c r="AU385" i="7"/>
  <c r="AT385" i="7"/>
  <c r="AS385" i="7"/>
  <c r="AR385" i="7"/>
  <c r="AQ385" i="7"/>
  <c r="AP385" i="7"/>
  <c r="AO385" i="7"/>
  <c r="AN385" i="7"/>
  <c r="AM385" i="7"/>
  <c r="AL385" i="7"/>
  <c r="AK385" i="7"/>
  <c r="D385" i="7"/>
  <c r="BZ384" i="7"/>
  <c r="BY384" i="7"/>
  <c r="BX384" i="7"/>
  <c r="BW384" i="7"/>
  <c r="BV384" i="7"/>
  <c r="BU384" i="7"/>
  <c r="BT384" i="7"/>
  <c r="BS384" i="7"/>
  <c r="BR384" i="7"/>
  <c r="BQ384" i="7"/>
  <c r="BP384" i="7"/>
  <c r="BO384" i="7"/>
  <c r="BN384" i="7"/>
  <c r="BM384" i="7"/>
  <c r="BL384" i="7"/>
  <c r="BK384" i="7"/>
  <c r="BJ384" i="7"/>
  <c r="BI384" i="7"/>
  <c r="BH384" i="7"/>
  <c r="BG384" i="7"/>
  <c r="BF384" i="7"/>
  <c r="BE384" i="7"/>
  <c r="BD384" i="7"/>
  <c r="BC384" i="7"/>
  <c r="BB384" i="7"/>
  <c r="BA384" i="7"/>
  <c r="AZ384" i="7"/>
  <c r="AY384" i="7"/>
  <c r="AX384" i="7"/>
  <c r="AW384" i="7"/>
  <c r="AV384" i="7"/>
  <c r="AU384" i="7"/>
  <c r="AT384" i="7"/>
  <c r="AS384" i="7"/>
  <c r="AR384" i="7"/>
  <c r="AQ384" i="7"/>
  <c r="AP384" i="7"/>
  <c r="AO384" i="7"/>
  <c r="AN384" i="7"/>
  <c r="AM384" i="7"/>
  <c r="AL384" i="7"/>
  <c r="AK384" i="7"/>
  <c r="D384" i="7"/>
  <c r="BZ383" i="7"/>
  <c r="BY383" i="7"/>
  <c r="BX383" i="7"/>
  <c r="BW383" i="7"/>
  <c r="BV383" i="7"/>
  <c r="BU383" i="7"/>
  <c r="BT383" i="7"/>
  <c r="BS383" i="7"/>
  <c r="BR383" i="7"/>
  <c r="BQ383" i="7"/>
  <c r="BP383" i="7"/>
  <c r="BO383" i="7"/>
  <c r="BN383" i="7"/>
  <c r="BM383" i="7"/>
  <c r="BL383" i="7"/>
  <c r="BK383" i="7"/>
  <c r="BJ383" i="7"/>
  <c r="BI383" i="7"/>
  <c r="BH383" i="7"/>
  <c r="BG383" i="7"/>
  <c r="BF383" i="7"/>
  <c r="BE383" i="7"/>
  <c r="BD383" i="7"/>
  <c r="BC383" i="7"/>
  <c r="BB383" i="7"/>
  <c r="BA383" i="7"/>
  <c r="AZ383" i="7"/>
  <c r="AY383" i="7"/>
  <c r="AX383" i="7"/>
  <c r="AW383" i="7"/>
  <c r="AV383" i="7"/>
  <c r="AU383" i="7"/>
  <c r="AT383" i="7"/>
  <c r="AS383" i="7"/>
  <c r="AR383" i="7"/>
  <c r="AQ383" i="7"/>
  <c r="AP383" i="7"/>
  <c r="AO383" i="7"/>
  <c r="AN383" i="7"/>
  <c r="AM383" i="7"/>
  <c r="AL383" i="7"/>
  <c r="AK383" i="7"/>
  <c r="D383" i="7"/>
  <c r="BZ382" i="7"/>
  <c r="BY382" i="7"/>
  <c r="BX382" i="7"/>
  <c r="BW382" i="7"/>
  <c r="BV382" i="7"/>
  <c r="BU382" i="7"/>
  <c r="BT382" i="7"/>
  <c r="BS382" i="7"/>
  <c r="BR382" i="7"/>
  <c r="BQ382" i="7"/>
  <c r="BP382" i="7"/>
  <c r="BO382" i="7"/>
  <c r="BN382" i="7"/>
  <c r="BM382" i="7"/>
  <c r="BL382" i="7"/>
  <c r="BK382" i="7"/>
  <c r="BJ382" i="7"/>
  <c r="BI382" i="7"/>
  <c r="BH382" i="7"/>
  <c r="BG382" i="7"/>
  <c r="BF382" i="7"/>
  <c r="BE382" i="7"/>
  <c r="BD382" i="7"/>
  <c r="BC382" i="7"/>
  <c r="BB382" i="7"/>
  <c r="BA382" i="7"/>
  <c r="AZ382" i="7"/>
  <c r="AY382" i="7"/>
  <c r="AX382" i="7"/>
  <c r="AW382" i="7"/>
  <c r="AV382" i="7"/>
  <c r="AU382" i="7"/>
  <c r="AT382" i="7"/>
  <c r="AS382" i="7"/>
  <c r="AR382" i="7"/>
  <c r="AQ382" i="7"/>
  <c r="AP382" i="7"/>
  <c r="AO382" i="7"/>
  <c r="AN382" i="7"/>
  <c r="AM382" i="7"/>
  <c r="AL382" i="7"/>
  <c r="AK382" i="7"/>
  <c r="D382" i="7"/>
  <c r="BZ381" i="7"/>
  <c r="BY381" i="7"/>
  <c r="BX381" i="7"/>
  <c r="BW381" i="7"/>
  <c r="BV381" i="7"/>
  <c r="BU381" i="7"/>
  <c r="BT381" i="7"/>
  <c r="BS381" i="7"/>
  <c r="BR381" i="7"/>
  <c r="BQ381" i="7"/>
  <c r="BP381" i="7"/>
  <c r="BO381" i="7"/>
  <c r="BN381" i="7"/>
  <c r="BM381" i="7"/>
  <c r="BL381" i="7"/>
  <c r="BK381" i="7"/>
  <c r="BJ381" i="7"/>
  <c r="BI381" i="7"/>
  <c r="BH381" i="7"/>
  <c r="BG381" i="7"/>
  <c r="BF381" i="7"/>
  <c r="BE381" i="7"/>
  <c r="BD381" i="7"/>
  <c r="BC381" i="7"/>
  <c r="BB381" i="7"/>
  <c r="BA381" i="7"/>
  <c r="AZ381" i="7"/>
  <c r="AY381" i="7"/>
  <c r="AX381" i="7"/>
  <c r="AW381" i="7"/>
  <c r="AV381" i="7"/>
  <c r="AU381" i="7"/>
  <c r="AT381" i="7"/>
  <c r="AS381" i="7"/>
  <c r="AR381" i="7"/>
  <c r="AQ381" i="7"/>
  <c r="AP381" i="7"/>
  <c r="AO381" i="7"/>
  <c r="AN381" i="7"/>
  <c r="AM381" i="7"/>
  <c r="AL381" i="7"/>
  <c r="AK381" i="7"/>
  <c r="D381" i="7"/>
  <c r="BZ380" i="7"/>
  <c r="BY380" i="7"/>
  <c r="BX380" i="7"/>
  <c r="BW380" i="7"/>
  <c r="BV380" i="7"/>
  <c r="BU380" i="7"/>
  <c r="BT380" i="7"/>
  <c r="BS380" i="7"/>
  <c r="BR380" i="7"/>
  <c r="BQ380" i="7"/>
  <c r="BP380" i="7"/>
  <c r="BO380" i="7"/>
  <c r="BN380" i="7"/>
  <c r="BM380" i="7"/>
  <c r="BL380" i="7"/>
  <c r="BK380" i="7"/>
  <c r="BJ380" i="7"/>
  <c r="BI380" i="7"/>
  <c r="BH380" i="7"/>
  <c r="BG380" i="7"/>
  <c r="BF380" i="7"/>
  <c r="BE380" i="7"/>
  <c r="BD380" i="7"/>
  <c r="BC380" i="7"/>
  <c r="BB380" i="7"/>
  <c r="BA380" i="7"/>
  <c r="AZ380" i="7"/>
  <c r="AY380" i="7"/>
  <c r="AX380" i="7"/>
  <c r="AW380" i="7"/>
  <c r="AV380" i="7"/>
  <c r="AU380" i="7"/>
  <c r="AT380" i="7"/>
  <c r="AS380" i="7"/>
  <c r="AR380" i="7"/>
  <c r="AQ380" i="7"/>
  <c r="AP380" i="7"/>
  <c r="AO380" i="7"/>
  <c r="AN380" i="7"/>
  <c r="AM380" i="7"/>
  <c r="AL380" i="7"/>
  <c r="AK380" i="7"/>
  <c r="D380" i="7"/>
  <c r="BZ379" i="7"/>
  <c r="BY379" i="7"/>
  <c r="BX379" i="7"/>
  <c r="BW379" i="7"/>
  <c r="BV379" i="7"/>
  <c r="BU379" i="7"/>
  <c r="BT379" i="7"/>
  <c r="BS379" i="7"/>
  <c r="BR379" i="7"/>
  <c r="BQ379" i="7"/>
  <c r="BP379" i="7"/>
  <c r="BO379" i="7"/>
  <c r="BN379" i="7"/>
  <c r="BM379" i="7"/>
  <c r="BL379" i="7"/>
  <c r="BK379" i="7"/>
  <c r="BJ379" i="7"/>
  <c r="BI379" i="7"/>
  <c r="BH379" i="7"/>
  <c r="BG379" i="7"/>
  <c r="BF379" i="7"/>
  <c r="BE379" i="7"/>
  <c r="BD379" i="7"/>
  <c r="BC379" i="7"/>
  <c r="BB379" i="7"/>
  <c r="BA379" i="7"/>
  <c r="AZ379" i="7"/>
  <c r="AY379" i="7"/>
  <c r="AX379" i="7"/>
  <c r="AW379" i="7"/>
  <c r="AV379" i="7"/>
  <c r="AU379" i="7"/>
  <c r="AT379" i="7"/>
  <c r="AS379" i="7"/>
  <c r="AR379" i="7"/>
  <c r="AQ379" i="7"/>
  <c r="AP379" i="7"/>
  <c r="AO379" i="7"/>
  <c r="AN379" i="7"/>
  <c r="AM379" i="7"/>
  <c r="AL379" i="7"/>
  <c r="AK379" i="7"/>
  <c r="D379" i="7"/>
  <c r="BZ378" i="7"/>
  <c r="BY378" i="7"/>
  <c r="BX378" i="7"/>
  <c r="BW378" i="7"/>
  <c r="BV378" i="7"/>
  <c r="BU378" i="7"/>
  <c r="BT378" i="7"/>
  <c r="BS378" i="7"/>
  <c r="BR378" i="7"/>
  <c r="BQ378" i="7"/>
  <c r="BP378" i="7"/>
  <c r="BO378" i="7"/>
  <c r="BN378" i="7"/>
  <c r="BM378" i="7"/>
  <c r="BL378" i="7"/>
  <c r="BK378" i="7"/>
  <c r="BJ378" i="7"/>
  <c r="BI378" i="7"/>
  <c r="BH378" i="7"/>
  <c r="BG378" i="7"/>
  <c r="BF378" i="7"/>
  <c r="BE378" i="7"/>
  <c r="BD378" i="7"/>
  <c r="BC378" i="7"/>
  <c r="BB378" i="7"/>
  <c r="BA378" i="7"/>
  <c r="AZ378" i="7"/>
  <c r="AY378" i="7"/>
  <c r="AX378" i="7"/>
  <c r="AW378" i="7"/>
  <c r="AV378" i="7"/>
  <c r="AU378" i="7"/>
  <c r="AT378" i="7"/>
  <c r="AS378" i="7"/>
  <c r="AR378" i="7"/>
  <c r="AQ378" i="7"/>
  <c r="AP378" i="7"/>
  <c r="AO378" i="7"/>
  <c r="AN378" i="7"/>
  <c r="AM378" i="7"/>
  <c r="AL378" i="7"/>
  <c r="AK378" i="7"/>
  <c r="D378" i="7"/>
  <c r="BZ377" i="7"/>
  <c r="BY377" i="7"/>
  <c r="BX377" i="7"/>
  <c r="BW377" i="7"/>
  <c r="BV377" i="7"/>
  <c r="BU377" i="7"/>
  <c r="BT377" i="7"/>
  <c r="BS377" i="7"/>
  <c r="BR377" i="7"/>
  <c r="BQ377" i="7"/>
  <c r="BP377" i="7"/>
  <c r="BO377" i="7"/>
  <c r="BN377" i="7"/>
  <c r="BM377" i="7"/>
  <c r="BL377" i="7"/>
  <c r="BK377" i="7"/>
  <c r="BJ377" i="7"/>
  <c r="BI377" i="7"/>
  <c r="BH377" i="7"/>
  <c r="BG377" i="7"/>
  <c r="BF377" i="7"/>
  <c r="BE377" i="7"/>
  <c r="BD377" i="7"/>
  <c r="BC377" i="7"/>
  <c r="BB377" i="7"/>
  <c r="BA377" i="7"/>
  <c r="AZ377" i="7"/>
  <c r="AY377" i="7"/>
  <c r="AX377" i="7"/>
  <c r="AW377" i="7"/>
  <c r="AV377" i="7"/>
  <c r="AU377" i="7"/>
  <c r="AT377" i="7"/>
  <c r="AS377" i="7"/>
  <c r="AR377" i="7"/>
  <c r="AQ377" i="7"/>
  <c r="AP377" i="7"/>
  <c r="AO377" i="7"/>
  <c r="AN377" i="7"/>
  <c r="AM377" i="7"/>
  <c r="AL377" i="7"/>
  <c r="AK377" i="7"/>
  <c r="D377" i="7"/>
  <c r="BZ376" i="7"/>
  <c r="BY376" i="7"/>
  <c r="BX376" i="7"/>
  <c r="BW376" i="7"/>
  <c r="BV376" i="7"/>
  <c r="BU376" i="7"/>
  <c r="BT376" i="7"/>
  <c r="BS376" i="7"/>
  <c r="BR376" i="7"/>
  <c r="BQ376" i="7"/>
  <c r="BP376" i="7"/>
  <c r="BO376" i="7"/>
  <c r="BN376" i="7"/>
  <c r="BM376" i="7"/>
  <c r="BL376" i="7"/>
  <c r="BK376" i="7"/>
  <c r="BJ376" i="7"/>
  <c r="BI376" i="7"/>
  <c r="BH376" i="7"/>
  <c r="BG376" i="7"/>
  <c r="BF376" i="7"/>
  <c r="BE376" i="7"/>
  <c r="BD376" i="7"/>
  <c r="BC376" i="7"/>
  <c r="BB376" i="7"/>
  <c r="BA376" i="7"/>
  <c r="AZ376" i="7"/>
  <c r="AY376" i="7"/>
  <c r="AX376" i="7"/>
  <c r="AW376" i="7"/>
  <c r="AV376" i="7"/>
  <c r="AU376" i="7"/>
  <c r="AT376" i="7"/>
  <c r="AS376" i="7"/>
  <c r="AR376" i="7"/>
  <c r="AQ376" i="7"/>
  <c r="AP376" i="7"/>
  <c r="AO376" i="7"/>
  <c r="AN376" i="7"/>
  <c r="AM376" i="7"/>
  <c r="AL376" i="7"/>
  <c r="AK376" i="7"/>
  <c r="D376" i="7"/>
  <c r="BZ375" i="7"/>
  <c r="BY375" i="7"/>
  <c r="BX375" i="7"/>
  <c r="BW375" i="7"/>
  <c r="BV375" i="7"/>
  <c r="BU375" i="7"/>
  <c r="BT375" i="7"/>
  <c r="BS375" i="7"/>
  <c r="BR375" i="7"/>
  <c r="BQ375" i="7"/>
  <c r="BP375" i="7"/>
  <c r="BO375" i="7"/>
  <c r="BN375" i="7"/>
  <c r="BM375" i="7"/>
  <c r="BL375" i="7"/>
  <c r="BK375" i="7"/>
  <c r="BJ375" i="7"/>
  <c r="BI375" i="7"/>
  <c r="BH375" i="7"/>
  <c r="BG375" i="7"/>
  <c r="BF375" i="7"/>
  <c r="BE375" i="7"/>
  <c r="BD375" i="7"/>
  <c r="BC375" i="7"/>
  <c r="BB375" i="7"/>
  <c r="BA375" i="7"/>
  <c r="AZ375" i="7"/>
  <c r="AY375" i="7"/>
  <c r="AX375" i="7"/>
  <c r="AW375" i="7"/>
  <c r="AV375" i="7"/>
  <c r="AU375" i="7"/>
  <c r="AT375" i="7"/>
  <c r="AS375" i="7"/>
  <c r="AR375" i="7"/>
  <c r="AQ375" i="7"/>
  <c r="AP375" i="7"/>
  <c r="AO375" i="7"/>
  <c r="AN375" i="7"/>
  <c r="AM375" i="7"/>
  <c r="AL375" i="7"/>
  <c r="AK375" i="7"/>
  <c r="D375" i="7"/>
  <c r="BZ374" i="7"/>
  <c r="BY374" i="7"/>
  <c r="BX374" i="7"/>
  <c r="BW374" i="7"/>
  <c r="BV374" i="7"/>
  <c r="BU374" i="7"/>
  <c r="BT374" i="7"/>
  <c r="BS374" i="7"/>
  <c r="BR374" i="7"/>
  <c r="BQ374" i="7"/>
  <c r="BP374" i="7"/>
  <c r="BO374" i="7"/>
  <c r="BN374" i="7"/>
  <c r="BM374" i="7"/>
  <c r="BL374" i="7"/>
  <c r="BK374" i="7"/>
  <c r="BJ374" i="7"/>
  <c r="BI374" i="7"/>
  <c r="BH374" i="7"/>
  <c r="BG374" i="7"/>
  <c r="BF374" i="7"/>
  <c r="BE374" i="7"/>
  <c r="BD374" i="7"/>
  <c r="BC374" i="7"/>
  <c r="BB374" i="7"/>
  <c r="BA374" i="7"/>
  <c r="AZ374" i="7"/>
  <c r="AY374" i="7"/>
  <c r="AX374" i="7"/>
  <c r="AW374" i="7"/>
  <c r="AV374" i="7"/>
  <c r="AU374" i="7"/>
  <c r="AT374" i="7"/>
  <c r="AS374" i="7"/>
  <c r="AR374" i="7"/>
  <c r="AQ374" i="7"/>
  <c r="AP374" i="7"/>
  <c r="AO374" i="7"/>
  <c r="AN374" i="7"/>
  <c r="AM374" i="7"/>
  <c r="AL374" i="7"/>
  <c r="AK374" i="7"/>
  <c r="D374" i="7"/>
  <c r="BZ373" i="7"/>
  <c r="BY373" i="7"/>
  <c r="BX373" i="7"/>
  <c r="BW373" i="7"/>
  <c r="BV373" i="7"/>
  <c r="BU373" i="7"/>
  <c r="BT373" i="7"/>
  <c r="BS373" i="7"/>
  <c r="BR373" i="7"/>
  <c r="BQ373" i="7"/>
  <c r="BP373" i="7"/>
  <c r="BO373" i="7"/>
  <c r="BN373" i="7"/>
  <c r="BM373" i="7"/>
  <c r="BL373" i="7"/>
  <c r="BK373" i="7"/>
  <c r="BJ373" i="7"/>
  <c r="BI373" i="7"/>
  <c r="BH373" i="7"/>
  <c r="BG373" i="7"/>
  <c r="BF373" i="7"/>
  <c r="BE373" i="7"/>
  <c r="BD373" i="7"/>
  <c r="BC373" i="7"/>
  <c r="BB373" i="7"/>
  <c r="BA373" i="7"/>
  <c r="AZ373" i="7"/>
  <c r="AY373" i="7"/>
  <c r="AX373" i="7"/>
  <c r="AW373" i="7"/>
  <c r="AV373" i="7"/>
  <c r="AU373" i="7"/>
  <c r="AT373" i="7"/>
  <c r="AS373" i="7"/>
  <c r="AR373" i="7"/>
  <c r="AQ373" i="7"/>
  <c r="AP373" i="7"/>
  <c r="AO373" i="7"/>
  <c r="AN373" i="7"/>
  <c r="AM373" i="7"/>
  <c r="AL373" i="7"/>
  <c r="AK373" i="7"/>
  <c r="D373" i="7"/>
  <c r="BZ372" i="7"/>
  <c r="BY372" i="7"/>
  <c r="BX372" i="7"/>
  <c r="BW372" i="7"/>
  <c r="BV372" i="7"/>
  <c r="BU372" i="7"/>
  <c r="BT372" i="7"/>
  <c r="BS372" i="7"/>
  <c r="BR372" i="7"/>
  <c r="BQ372" i="7"/>
  <c r="BP372" i="7"/>
  <c r="BO372" i="7"/>
  <c r="BN372" i="7"/>
  <c r="BM372" i="7"/>
  <c r="BL372" i="7"/>
  <c r="BK372" i="7"/>
  <c r="BJ372" i="7"/>
  <c r="BI372" i="7"/>
  <c r="BH372" i="7"/>
  <c r="BG372" i="7"/>
  <c r="BF372" i="7"/>
  <c r="BE372" i="7"/>
  <c r="BD372" i="7"/>
  <c r="BC372" i="7"/>
  <c r="BB372" i="7"/>
  <c r="BB389" i="7" s="1"/>
  <c r="BA372" i="7"/>
  <c r="AZ372" i="7"/>
  <c r="AY372" i="7"/>
  <c r="AX372" i="7"/>
  <c r="AW372" i="7"/>
  <c r="AV372" i="7"/>
  <c r="AU372" i="7"/>
  <c r="AT372" i="7"/>
  <c r="AS372" i="7"/>
  <c r="AR372" i="7"/>
  <c r="AQ372" i="7"/>
  <c r="AP372" i="7"/>
  <c r="AO372" i="7"/>
  <c r="AN372" i="7"/>
  <c r="AM372" i="7"/>
  <c r="AL372" i="7"/>
  <c r="AK372" i="7"/>
  <c r="D372" i="7"/>
  <c r="BZ371" i="7"/>
  <c r="BY371" i="7"/>
  <c r="BX371" i="7"/>
  <c r="BW371" i="7"/>
  <c r="BV371" i="7"/>
  <c r="BU371" i="7"/>
  <c r="BT371" i="7"/>
  <c r="BS371" i="7"/>
  <c r="BR371" i="7"/>
  <c r="BQ371" i="7"/>
  <c r="BP371" i="7"/>
  <c r="BO371" i="7"/>
  <c r="BN371" i="7"/>
  <c r="BM371" i="7"/>
  <c r="BL371" i="7"/>
  <c r="BK371" i="7"/>
  <c r="BJ371" i="7"/>
  <c r="BI371" i="7"/>
  <c r="BH371" i="7"/>
  <c r="BG371" i="7"/>
  <c r="BF371" i="7"/>
  <c r="BE371" i="7"/>
  <c r="BD371" i="7"/>
  <c r="BC371" i="7"/>
  <c r="BB371" i="7"/>
  <c r="BA371" i="7"/>
  <c r="AZ371" i="7"/>
  <c r="AY371" i="7"/>
  <c r="AX371" i="7"/>
  <c r="AW371" i="7"/>
  <c r="AW389" i="7" s="1"/>
  <c r="AV371" i="7"/>
  <c r="AU371" i="7"/>
  <c r="AT371" i="7"/>
  <c r="AS371" i="7"/>
  <c r="AR371" i="7"/>
  <c r="AQ371" i="7"/>
  <c r="AP371" i="7"/>
  <c r="AO371" i="7"/>
  <c r="AN371" i="7"/>
  <c r="AM371" i="7"/>
  <c r="AL371" i="7"/>
  <c r="AK371" i="7"/>
  <c r="D371" i="7"/>
  <c r="BZ370" i="7"/>
  <c r="BY370" i="7"/>
  <c r="BX370" i="7"/>
  <c r="BW370" i="7"/>
  <c r="BV370" i="7"/>
  <c r="BU370" i="7"/>
  <c r="BT370" i="7"/>
  <c r="BS370" i="7"/>
  <c r="BR370" i="7"/>
  <c r="BQ370" i="7"/>
  <c r="BP370" i="7"/>
  <c r="BO370" i="7"/>
  <c r="BN370" i="7"/>
  <c r="BM370" i="7"/>
  <c r="BL370" i="7"/>
  <c r="BK370" i="7"/>
  <c r="BJ370" i="7"/>
  <c r="BI370" i="7"/>
  <c r="BH370" i="7"/>
  <c r="BG370" i="7"/>
  <c r="BF370" i="7"/>
  <c r="BE370" i="7"/>
  <c r="BD370" i="7"/>
  <c r="BC370" i="7"/>
  <c r="BB370" i="7"/>
  <c r="BA370" i="7"/>
  <c r="AZ370" i="7"/>
  <c r="AY370" i="7"/>
  <c r="AX370" i="7"/>
  <c r="AW370" i="7"/>
  <c r="AV370" i="7"/>
  <c r="AU370" i="7"/>
  <c r="AT370" i="7"/>
  <c r="AS370" i="7"/>
  <c r="AR370" i="7"/>
  <c r="AQ370" i="7"/>
  <c r="AP370" i="7"/>
  <c r="AO370" i="7"/>
  <c r="AN370" i="7"/>
  <c r="AM370" i="7"/>
  <c r="AL370" i="7"/>
  <c r="AK370" i="7"/>
  <c r="D370" i="7"/>
  <c r="BZ369" i="7"/>
  <c r="BY369" i="7"/>
  <c r="BX369" i="7"/>
  <c r="BW369" i="7"/>
  <c r="BV369" i="7"/>
  <c r="BU369" i="7"/>
  <c r="BT369" i="7"/>
  <c r="BS369" i="7"/>
  <c r="BR369" i="7"/>
  <c r="BQ369" i="7"/>
  <c r="BP369" i="7"/>
  <c r="BO369" i="7"/>
  <c r="BN369" i="7"/>
  <c r="BM369" i="7"/>
  <c r="BL369" i="7"/>
  <c r="BK369" i="7"/>
  <c r="BJ369" i="7"/>
  <c r="BI369" i="7"/>
  <c r="BH369" i="7"/>
  <c r="BG369" i="7"/>
  <c r="BF369" i="7"/>
  <c r="BE369" i="7"/>
  <c r="BD369" i="7"/>
  <c r="BC369" i="7"/>
  <c r="BB369" i="7"/>
  <c r="BA369" i="7"/>
  <c r="AZ369" i="7"/>
  <c r="AY369" i="7"/>
  <c r="AX369" i="7"/>
  <c r="AW369" i="7"/>
  <c r="AV369" i="7"/>
  <c r="AU369" i="7"/>
  <c r="AT369" i="7"/>
  <c r="AS369" i="7"/>
  <c r="AR369" i="7"/>
  <c r="AQ369" i="7"/>
  <c r="AP369" i="7"/>
  <c r="AO369" i="7"/>
  <c r="AN369" i="7"/>
  <c r="AM369" i="7"/>
  <c r="AL369" i="7"/>
  <c r="AK369" i="7"/>
  <c r="AK389" i="7" s="1"/>
  <c r="D369" i="7"/>
  <c r="BZ368" i="7"/>
  <c r="BY368" i="7"/>
  <c r="BX368" i="7"/>
  <c r="BW368" i="7"/>
  <c r="BV368" i="7"/>
  <c r="BU368" i="7"/>
  <c r="BT368" i="7"/>
  <c r="BS368" i="7"/>
  <c r="BR368" i="7"/>
  <c r="BQ368" i="7"/>
  <c r="BP368" i="7"/>
  <c r="BO368" i="7"/>
  <c r="BN368" i="7"/>
  <c r="BM368" i="7"/>
  <c r="BL368" i="7"/>
  <c r="BK368" i="7"/>
  <c r="BJ368" i="7"/>
  <c r="BI368" i="7"/>
  <c r="BH368" i="7"/>
  <c r="BG368" i="7"/>
  <c r="BF368" i="7"/>
  <c r="BE368" i="7"/>
  <c r="BD368" i="7"/>
  <c r="BC368" i="7"/>
  <c r="BB368" i="7"/>
  <c r="BA368" i="7"/>
  <c r="AZ368" i="7"/>
  <c r="AY368" i="7"/>
  <c r="AX368" i="7"/>
  <c r="AW368" i="7"/>
  <c r="AV368" i="7"/>
  <c r="AU368" i="7"/>
  <c r="AT368" i="7"/>
  <c r="AT389" i="7" s="1"/>
  <c r="AS368" i="7"/>
  <c r="AR368" i="7"/>
  <c r="AQ368" i="7"/>
  <c r="AP368" i="7"/>
  <c r="AP389" i="7" s="1"/>
  <c r="AO368" i="7"/>
  <c r="AN368" i="7"/>
  <c r="AN389" i="7" s="1"/>
  <c r="AM368" i="7"/>
  <c r="AL368" i="7"/>
  <c r="AK368" i="7"/>
  <c r="AD362" i="7"/>
  <c r="AC362" i="7"/>
  <c r="AB362" i="7"/>
  <c r="AH346" i="7" s="1"/>
  <c r="AA362" i="7"/>
  <c r="Z362" i="7"/>
  <c r="Y362" i="7"/>
  <c r="X362" i="7"/>
  <c r="W362" i="7"/>
  <c r="AI344" i="7" s="1"/>
  <c r="V362" i="7"/>
  <c r="U362" i="7"/>
  <c r="T362" i="7"/>
  <c r="AI343" i="7" s="1"/>
  <c r="S362" i="7"/>
  <c r="R362" i="7"/>
  <c r="Q362" i="7"/>
  <c r="P362" i="7"/>
  <c r="O362" i="7"/>
  <c r="N362" i="7"/>
  <c r="M362" i="7"/>
  <c r="BT361" i="7"/>
  <c r="BS361" i="7"/>
  <c r="BR361" i="7"/>
  <c r="BQ361" i="7"/>
  <c r="BP361" i="7"/>
  <c r="BO361" i="7"/>
  <c r="BN361" i="7"/>
  <c r="BM361" i="7"/>
  <c r="BL361" i="7"/>
  <c r="BK361" i="7"/>
  <c r="BJ361" i="7"/>
  <c r="BI361" i="7"/>
  <c r="BH361" i="7"/>
  <c r="BG361" i="7"/>
  <c r="BF361" i="7"/>
  <c r="BD361" i="7"/>
  <c r="BB361" i="7"/>
  <c r="BA361" i="7"/>
  <c r="AZ361" i="7"/>
  <c r="AY361" i="7"/>
  <c r="AX361" i="7"/>
  <c r="AW361" i="7"/>
  <c r="AV361" i="7"/>
  <c r="AU361" i="7"/>
  <c r="AT361" i="7"/>
  <c r="AS361" i="7"/>
  <c r="AR361" i="7"/>
  <c r="AQ361" i="7"/>
  <c r="AP361" i="7"/>
  <c r="AO361" i="7"/>
  <c r="AN361" i="7"/>
  <c r="AM361" i="7"/>
  <c r="AL361" i="7"/>
  <c r="AK361" i="7"/>
  <c r="AG361" i="7"/>
  <c r="D361" i="7"/>
  <c r="BT360" i="7"/>
  <c r="BS360" i="7"/>
  <c r="BR360" i="7"/>
  <c r="BQ360" i="7"/>
  <c r="BP360" i="7"/>
  <c r="BO360" i="7"/>
  <c r="BN360" i="7"/>
  <c r="BM360" i="7"/>
  <c r="BL360" i="7"/>
  <c r="BK360" i="7"/>
  <c r="BJ360" i="7"/>
  <c r="BI360" i="7"/>
  <c r="BH360" i="7"/>
  <c r="BG360" i="7"/>
  <c r="BF360" i="7"/>
  <c r="BE360" i="7"/>
  <c r="BB360" i="7"/>
  <c r="BA360" i="7"/>
  <c r="AZ360" i="7"/>
  <c r="AY360" i="7"/>
  <c r="AX360" i="7"/>
  <c r="AW360" i="7"/>
  <c r="AV360" i="7"/>
  <c r="AU360" i="7"/>
  <c r="AT360" i="7"/>
  <c r="AS360" i="7"/>
  <c r="AR360" i="7"/>
  <c r="AQ360" i="7"/>
  <c r="AP360" i="7"/>
  <c r="AO360" i="7"/>
  <c r="AN360" i="7"/>
  <c r="AM360" i="7"/>
  <c r="AL360" i="7"/>
  <c r="AK360" i="7"/>
  <c r="AG360" i="7"/>
  <c r="D360" i="7"/>
  <c r="BT359" i="7"/>
  <c r="BS359" i="7"/>
  <c r="BR359" i="7"/>
  <c r="BQ359" i="7"/>
  <c r="BP359" i="7"/>
  <c r="BO359" i="7"/>
  <c r="BN359" i="7"/>
  <c r="BM359" i="7"/>
  <c r="BL359" i="7"/>
  <c r="BK359" i="7"/>
  <c r="BJ359" i="7"/>
  <c r="BI359" i="7"/>
  <c r="BH359" i="7"/>
  <c r="BG359" i="7"/>
  <c r="BF359" i="7"/>
  <c r="BC359" i="7"/>
  <c r="BB359" i="7"/>
  <c r="BA359" i="7"/>
  <c r="AZ359" i="7"/>
  <c r="AY359" i="7"/>
  <c r="AX359" i="7"/>
  <c r="AW359" i="7"/>
  <c r="AV359" i="7"/>
  <c r="AU359" i="7"/>
  <c r="AT359" i="7"/>
  <c r="AS359" i="7"/>
  <c r="AR359" i="7"/>
  <c r="AQ359" i="7"/>
  <c r="AP359" i="7"/>
  <c r="AO359" i="7"/>
  <c r="AN359" i="7"/>
  <c r="AM359" i="7"/>
  <c r="AL359" i="7"/>
  <c r="AK359" i="7"/>
  <c r="AG359" i="7"/>
  <c r="D359" i="7"/>
  <c r="BT358" i="7"/>
  <c r="BS358" i="7"/>
  <c r="BR358" i="7"/>
  <c r="BQ358" i="7"/>
  <c r="BP358" i="7"/>
  <c r="BO358" i="7"/>
  <c r="BN358" i="7"/>
  <c r="BM358" i="7"/>
  <c r="BL358" i="7"/>
  <c r="BK358" i="7"/>
  <c r="BJ358" i="7"/>
  <c r="BI358" i="7"/>
  <c r="BH358" i="7"/>
  <c r="BG358" i="7"/>
  <c r="BF358" i="7"/>
  <c r="BB358" i="7"/>
  <c r="BA358" i="7"/>
  <c r="AZ358" i="7"/>
  <c r="AY358" i="7"/>
  <c r="AX358" i="7"/>
  <c r="AW358" i="7"/>
  <c r="AV358" i="7"/>
  <c r="AU358" i="7"/>
  <c r="AT358" i="7"/>
  <c r="AS358" i="7"/>
  <c r="AR358" i="7"/>
  <c r="AQ358" i="7"/>
  <c r="AP358" i="7"/>
  <c r="AO358" i="7"/>
  <c r="AN358" i="7"/>
  <c r="AM358" i="7"/>
  <c r="AL358" i="7"/>
  <c r="AK358" i="7"/>
  <c r="AG358" i="7"/>
  <c r="D358" i="7"/>
  <c r="BT357" i="7"/>
  <c r="BS357" i="7"/>
  <c r="BR357" i="7"/>
  <c r="BQ357" i="7"/>
  <c r="BP357" i="7"/>
  <c r="BO357" i="7"/>
  <c r="BN357" i="7"/>
  <c r="BM357" i="7"/>
  <c r="BL357" i="7"/>
  <c r="BK357" i="7"/>
  <c r="BJ357" i="7"/>
  <c r="BI357" i="7"/>
  <c r="BH357" i="7"/>
  <c r="BG357" i="7"/>
  <c r="BF357" i="7"/>
  <c r="BD357" i="7"/>
  <c r="BB357" i="7"/>
  <c r="BA357" i="7"/>
  <c r="AZ357" i="7"/>
  <c r="AY357" i="7"/>
  <c r="AX357" i="7"/>
  <c r="AW357" i="7"/>
  <c r="AV357" i="7"/>
  <c r="AU357" i="7"/>
  <c r="AT357" i="7"/>
  <c r="AS357" i="7"/>
  <c r="AR357" i="7"/>
  <c r="AQ357" i="7"/>
  <c r="AP357" i="7"/>
  <c r="AO357" i="7"/>
  <c r="AN357" i="7"/>
  <c r="AM357" i="7"/>
  <c r="AL357" i="7"/>
  <c r="AK357" i="7"/>
  <c r="AG357" i="7"/>
  <c r="D357" i="7"/>
  <c r="BT356" i="7"/>
  <c r="BS356" i="7"/>
  <c r="BR356" i="7"/>
  <c r="BQ356" i="7"/>
  <c r="BP356" i="7"/>
  <c r="BO356" i="7"/>
  <c r="BN356" i="7"/>
  <c r="BM356" i="7"/>
  <c r="BL356" i="7"/>
  <c r="BK356" i="7"/>
  <c r="BJ356" i="7"/>
  <c r="BI356" i="7"/>
  <c r="BH356" i="7"/>
  <c r="BG356" i="7"/>
  <c r="BF356" i="7"/>
  <c r="BE356" i="7"/>
  <c r="BB356" i="7"/>
  <c r="BA356" i="7"/>
  <c r="AZ356" i="7"/>
  <c r="AY356" i="7"/>
  <c r="AX356" i="7"/>
  <c r="AW356" i="7"/>
  <c r="AV356" i="7"/>
  <c r="AU356" i="7"/>
  <c r="AT356" i="7"/>
  <c r="AS356" i="7"/>
  <c r="AR356" i="7"/>
  <c r="AQ356" i="7"/>
  <c r="AP356" i="7"/>
  <c r="AO356" i="7"/>
  <c r="AN356" i="7"/>
  <c r="AM356" i="7"/>
  <c r="AL356" i="7"/>
  <c r="AK356" i="7"/>
  <c r="AG356" i="7"/>
  <c r="D356" i="7"/>
  <c r="BT355" i="7"/>
  <c r="BS355" i="7"/>
  <c r="BR355" i="7"/>
  <c r="BQ355" i="7"/>
  <c r="BP355" i="7"/>
  <c r="BO355" i="7"/>
  <c r="BN355" i="7"/>
  <c r="BM355" i="7"/>
  <c r="BL355" i="7"/>
  <c r="BK355" i="7"/>
  <c r="BJ355" i="7"/>
  <c r="BI355" i="7"/>
  <c r="BH355" i="7"/>
  <c r="BG355" i="7"/>
  <c r="BF355" i="7"/>
  <c r="BC355" i="7"/>
  <c r="BB355" i="7"/>
  <c r="BA355" i="7"/>
  <c r="AZ355" i="7"/>
  <c r="AY355" i="7"/>
  <c r="AX355" i="7"/>
  <c r="AW355" i="7"/>
  <c r="AV355" i="7"/>
  <c r="AU355" i="7"/>
  <c r="AT355" i="7"/>
  <c r="AS355" i="7"/>
  <c r="AR355" i="7"/>
  <c r="AQ355" i="7"/>
  <c r="AP355" i="7"/>
  <c r="AO355" i="7"/>
  <c r="AN355" i="7"/>
  <c r="AM355" i="7"/>
  <c r="AL355" i="7"/>
  <c r="AK355" i="7"/>
  <c r="AG355" i="7"/>
  <c r="D355" i="7"/>
  <c r="BT354" i="7"/>
  <c r="BS354" i="7"/>
  <c r="BR354" i="7"/>
  <c r="BQ354" i="7"/>
  <c r="BP354" i="7"/>
  <c r="BO354" i="7"/>
  <c r="BN354" i="7"/>
  <c r="BM354" i="7"/>
  <c r="BL354" i="7"/>
  <c r="BK354" i="7"/>
  <c r="BJ354" i="7"/>
  <c r="BI354" i="7"/>
  <c r="BH354" i="7"/>
  <c r="BG354" i="7"/>
  <c r="BF354" i="7"/>
  <c r="BB354" i="7"/>
  <c r="BA354" i="7"/>
  <c r="AZ354" i="7"/>
  <c r="AY354" i="7"/>
  <c r="AX354" i="7"/>
  <c r="AW354" i="7"/>
  <c r="AV354" i="7"/>
  <c r="AU354" i="7"/>
  <c r="AT354" i="7"/>
  <c r="AS354" i="7"/>
  <c r="AR354" i="7"/>
  <c r="AQ354" i="7"/>
  <c r="AP354" i="7"/>
  <c r="AO354" i="7"/>
  <c r="AN354" i="7"/>
  <c r="AM354" i="7"/>
  <c r="AL354" i="7"/>
  <c r="AK354" i="7"/>
  <c r="AG354" i="7"/>
  <c r="D354" i="7"/>
  <c r="BT353" i="7"/>
  <c r="BS353" i="7"/>
  <c r="BR353" i="7"/>
  <c r="BQ353" i="7"/>
  <c r="BP353" i="7"/>
  <c r="BO353" i="7"/>
  <c r="BN353" i="7"/>
  <c r="BM353" i="7"/>
  <c r="BL353" i="7"/>
  <c r="BK353" i="7"/>
  <c r="BJ353" i="7"/>
  <c r="BI353" i="7"/>
  <c r="BH353" i="7"/>
  <c r="BG353" i="7"/>
  <c r="BF353" i="7"/>
  <c r="BE353" i="7"/>
  <c r="BC353" i="7"/>
  <c r="BB353" i="7"/>
  <c r="BA353" i="7"/>
  <c r="AZ353" i="7"/>
  <c r="AY353" i="7"/>
  <c r="AX353" i="7"/>
  <c r="AW353" i="7"/>
  <c r="AV353" i="7"/>
  <c r="AU353" i="7"/>
  <c r="AT353" i="7"/>
  <c r="AS353" i="7"/>
  <c r="AR353" i="7"/>
  <c r="AQ353" i="7"/>
  <c r="AP353" i="7"/>
  <c r="AO353" i="7"/>
  <c r="AN353" i="7"/>
  <c r="AM353" i="7"/>
  <c r="AL353" i="7"/>
  <c r="AK353" i="7"/>
  <c r="AJ353" i="7"/>
  <c r="AI353" i="7"/>
  <c r="AH353" i="7"/>
  <c r="AG353" i="7"/>
  <c r="D353" i="7"/>
  <c r="BT352" i="7"/>
  <c r="BS352" i="7"/>
  <c r="BR352" i="7"/>
  <c r="BQ352" i="7"/>
  <c r="BP352" i="7"/>
  <c r="BO352" i="7"/>
  <c r="BN352" i="7"/>
  <c r="BM352" i="7"/>
  <c r="BL352" i="7"/>
  <c r="BK352" i="7"/>
  <c r="BJ352" i="7"/>
  <c r="BI352" i="7"/>
  <c r="BH352" i="7"/>
  <c r="BG352" i="7"/>
  <c r="BF352" i="7"/>
  <c r="BD352" i="7"/>
  <c r="BB352" i="7"/>
  <c r="BA352" i="7"/>
  <c r="AZ352" i="7"/>
  <c r="AY352" i="7"/>
  <c r="AX352" i="7"/>
  <c r="AW352" i="7"/>
  <c r="AV352" i="7"/>
  <c r="AU352" i="7"/>
  <c r="AT352" i="7"/>
  <c r="AS352" i="7"/>
  <c r="AR352" i="7"/>
  <c r="AQ352" i="7"/>
  <c r="AP352" i="7"/>
  <c r="AO352" i="7"/>
  <c r="AN352" i="7"/>
  <c r="AM352" i="7"/>
  <c r="AL352" i="7"/>
  <c r="AK352" i="7"/>
  <c r="AJ352" i="7"/>
  <c r="AH352" i="7"/>
  <c r="AG352" i="7"/>
  <c r="D352" i="7"/>
  <c r="BT351" i="7"/>
  <c r="BS351" i="7"/>
  <c r="BR351" i="7"/>
  <c r="BQ351" i="7"/>
  <c r="BP351" i="7"/>
  <c r="BO351" i="7"/>
  <c r="BN351" i="7"/>
  <c r="BM351" i="7"/>
  <c r="BL351" i="7"/>
  <c r="BK351" i="7"/>
  <c r="BJ351" i="7"/>
  <c r="BI351" i="7"/>
  <c r="BH351" i="7"/>
  <c r="BG351" i="7"/>
  <c r="BF351" i="7"/>
  <c r="BE351" i="7"/>
  <c r="BC351" i="7"/>
  <c r="BB351" i="7"/>
  <c r="BA351" i="7"/>
  <c r="AZ351" i="7"/>
  <c r="AY351" i="7"/>
  <c r="AX351" i="7"/>
  <c r="AW351" i="7"/>
  <c r="AV351" i="7"/>
  <c r="AU351" i="7"/>
  <c r="AT351" i="7"/>
  <c r="AS351" i="7"/>
  <c r="AR351" i="7"/>
  <c r="AQ351" i="7"/>
  <c r="AP351" i="7"/>
  <c r="AO351" i="7"/>
  <c r="AN351" i="7"/>
  <c r="AM351" i="7"/>
  <c r="AL351" i="7"/>
  <c r="AK351" i="7"/>
  <c r="AJ351" i="7"/>
  <c r="AI351" i="7"/>
  <c r="AH351" i="7"/>
  <c r="AG351" i="7"/>
  <c r="D351" i="7"/>
  <c r="BT350" i="7"/>
  <c r="BS350" i="7"/>
  <c r="BR350" i="7"/>
  <c r="BQ350" i="7"/>
  <c r="BP350" i="7"/>
  <c r="BO350" i="7"/>
  <c r="BN350" i="7"/>
  <c r="BM350" i="7"/>
  <c r="BL350" i="7"/>
  <c r="BK350" i="7"/>
  <c r="BJ350" i="7"/>
  <c r="BI350" i="7"/>
  <c r="BH350" i="7"/>
  <c r="BG350" i="7"/>
  <c r="BF350" i="7"/>
  <c r="BE350" i="7"/>
  <c r="BD350" i="7"/>
  <c r="BC350" i="7"/>
  <c r="BB350" i="7"/>
  <c r="BA350" i="7"/>
  <c r="AZ350" i="7"/>
  <c r="AY350" i="7"/>
  <c r="AX350" i="7"/>
  <c r="AW350" i="7"/>
  <c r="AV350" i="7"/>
  <c r="AU350" i="7"/>
  <c r="AT350" i="7"/>
  <c r="AS350" i="7"/>
  <c r="AR350" i="7"/>
  <c r="AQ350" i="7"/>
  <c r="AP350" i="7"/>
  <c r="AO350" i="7"/>
  <c r="AN350" i="7"/>
  <c r="AM350" i="7"/>
  <c r="AL350" i="7"/>
  <c r="AK350" i="7"/>
  <c r="AJ350" i="7"/>
  <c r="AI350" i="7"/>
  <c r="AH350" i="7"/>
  <c r="AG350" i="7"/>
  <c r="D350" i="7"/>
  <c r="BT349" i="7"/>
  <c r="BS349" i="7"/>
  <c r="BR349" i="7"/>
  <c r="BQ349" i="7"/>
  <c r="BP349" i="7"/>
  <c r="BO349" i="7"/>
  <c r="BN349" i="7"/>
  <c r="BM349" i="7"/>
  <c r="BL349" i="7"/>
  <c r="BK349" i="7"/>
  <c r="BJ349" i="7"/>
  <c r="BI349" i="7"/>
  <c r="BH349" i="7"/>
  <c r="BG349" i="7"/>
  <c r="BF349" i="7"/>
  <c r="BE349" i="7"/>
  <c r="BD349" i="7"/>
  <c r="BB349" i="7"/>
  <c r="BA349" i="7"/>
  <c r="AZ349" i="7"/>
  <c r="AY349" i="7"/>
  <c r="AX349" i="7"/>
  <c r="AW349" i="7"/>
  <c r="AV349" i="7"/>
  <c r="AU349" i="7"/>
  <c r="AT349" i="7"/>
  <c r="AS349" i="7"/>
  <c r="AR349" i="7"/>
  <c r="AQ349" i="7"/>
  <c r="AP349" i="7"/>
  <c r="AO349" i="7"/>
  <c r="AN349" i="7"/>
  <c r="AM349" i="7"/>
  <c r="AL349" i="7"/>
  <c r="AK349" i="7"/>
  <c r="AJ349" i="7"/>
  <c r="AH349" i="7"/>
  <c r="AG349" i="7"/>
  <c r="D349" i="7"/>
  <c r="BT348" i="7"/>
  <c r="BS348" i="7"/>
  <c r="BR348" i="7"/>
  <c r="BQ348" i="7"/>
  <c r="BP348" i="7"/>
  <c r="BO348" i="7"/>
  <c r="BN348" i="7"/>
  <c r="BM348" i="7"/>
  <c r="BL348" i="7"/>
  <c r="BK348" i="7"/>
  <c r="BJ348" i="7"/>
  <c r="BI348" i="7"/>
  <c r="BH348" i="7"/>
  <c r="BG348" i="7"/>
  <c r="BF348" i="7"/>
  <c r="BE348" i="7"/>
  <c r="BC348" i="7"/>
  <c r="BB348" i="7"/>
  <c r="BA348" i="7"/>
  <c r="AZ348" i="7"/>
  <c r="AY348" i="7"/>
  <c r="AX348" i="7"/>
  <c r="AW348" i="7"/>
  <c r="AV348" i="7"/>
  <c r="AU348" i="7"/>
  <c r="AT348" i="7"/>
  <c r="AS348" i="7"/>
  <c r="AR348" i="7"/>
  <c r="AQ348" i="7"/>
  <c r="AP348" i="7"/>
  <c r="AO348" i="7"/>
  <c r="AN348" i="7"/>
  <c r="AM348" i="7"/>
  <c r="AL348" i="7"/>
  <c r="AK348" i="7"/>
  <c r="AJ348" i="7"/>
  <c r="AI348" i="7"/>
  <c r="AH348" i="7"/>
  <c r="AG348" i="7"/>
  <c r="D348" i="7"/>
  <c r="BT347" i="7"/>
  <c r="BS347" i="7"/>
  <c r="BR347" i="7"/>
  <c r="BQ347" i="7"/>
  <c r="BP347" i="7"/>
  <c r="BO347" i="7"/>
  <c r="BN347" i="7"/>
  <c r="BM347" i="7"/>
  <c r="BL347" i="7"/>
  <c r="BK347" i="7"/>
  <c r="BJ347" i="7"/>
  <c r="BI347" i="7"/>
  <c r="BH347" i="7"/>
  <c r="BG347" i="7"/>
  <c r="BF347" i="7"/>
  <c r="BB347" i="7"/>
  <c r="BA347" i="7"/>
  <c r="AZ347" i="7"/>
  <c r="AY347" i="7"/>
  <c r="AX347" i="7"/>
  <c r="AW347" i="7"/>
  <c r="AV347" i="7"/>
  <c r="AU347" i="7"/>
  <c r="AT347" i="7"/>
  <c r="AS347" i="7"/>
  <c r="AR347" i="7"/>
  <c r="AQ347" i="7"/>
  <c r="AP347" i="7"/>
  <c r="AO347" i="7"/>
  <c r="AN347" i="7"/>
  <c r="AM347" i="7"/>
  <c r="AL347" i="7"/>
  <c r="AK347" i="7"/>
  <c r="AJ347" i="7"/>
  <c r="AI347" i="7"/>
  <c r="AH347" i="7"/>
  <c r="AG347" i="7"/>
  <c r="D347" i="7"/>
  <c r="BT346" i="7"/>
  <c r="BS346" i="7"/>
  <c r="BR346" i="7"/>
  <c r="BQ346" i="7"/>
  <c r="BP346" i="7"/>
  <c r="BO346" i="7"/>
  <c r="BN346" i="7"/>
  <c r="BM346" i="7"/>
  <c r="BL346" i="7"/>
  <c r="BK346" i="7"/>
  <c r="BJ346" i="7"/>
  <c r="BI346" i="7"/>
  <c r="BH346" i="7"/>
  <c r="BG346" i="7"/>
  <c r="BF346" i="7"/>
  <c r="BE346" i="7"/>
  <c r="BC346" i="7"/>
  <c r="BB346" i="7"/>
  <c r="BA346" i="7"/>
  <c r="AZ346" i="7"/>
  <c r="AY346" i="7"/>
  <c r="AX346" i="7"/>
  <c r="AW346" i="7"/>
  <c r="AV346" i="7"/>
  <c r="AU346" i="7"/>
  <c r="AT346" i="7"/>
  <c r="AS346" i="7"/>
  <c r="AR346" i="7"/>
  <c r="AQ346" i="7"/>
  <c r="AP346" i="7"/>
  <c r="AO346" i="7"/>
  <c r="AN346" i="7"/>
  <c r="AM346" i="7"/>
  <c r="AL346" i="7"/>
  <c r="AK346" i="7"/>
  <c r="AJ346" i="7"/>
  <c r="AI346" i="7"/>
  <c r="AG346" i="7"/>
  <c r="D346" i="7"/>
  <c r="BT345" i="7"/>
  <c r="BS345" i="7"/>
  <c r="BR345" i="7"/>
  <c r="BQ345" i="7"/>
  <c r="BP345" i="7"/>
  <c r="BO345" i="7"/>
  <c r="BN345" i="7"/>
  <c r="BM345" i="7"/>
  <c r="BL345" i="7"/>
  <c r="BK345" i="7"/>
  <c r="BJ345" i="7"/>
  <c r="BI345" i="7"/>
  <c r="BH345" i="7"/>
  <c r="BG345" i="7"/>
  <c r="BF345" i="7"/>
  <c r="BD345" i="7"/>
  <c r="BB345" i="7"/>
  <c r="BA345" i="7"/>
  <c r="AZ345" i="7"/>
  <c r="AY345" i="7"/>
  <c r="AX345" i="7"/>
  <c r="AW345" i="7"/>
  <c r="AV345" i="7"/>
  <c r="AU345" i="7"/>
  <c r="AT345" i="7"/>
  <c r="AS345" i="7"/>
  <c r="AR345" i="7"/>
  <c r="AQ345" i="7"/>
  <c r="AP345" i="7"/>
  <c r="AO345" i="7"/>
  <c r="AN345" i="7"/>
  <c r="AM345" i="7"/>
  <c r="AL345" i="7"/>
  <c r="AK345" i="7"/>
  <c r="AJ345" i="7"/>
  <c r="AI345" i="7"/>
  <c r="AH345" i="7"/>
  <c r="AG345" i="7"/>
  <c r="D345" i="7"/>
  <c r="BT344" i="7"/>
  <c r="BS344" i="7"/>
  <c r="BR344" i="7"/>
  <c r="BQ344" i="7"/>
  <c r="BP344" i="7"/>
  <c r="BO344" i="7"/>
  <c r="BN344" i="7"/>
  <c r="BM344" i="7"/>
  <c r="BL344" i="7"/>
  <c r="BK344" i="7"/>
  <c r="BJ344" i="7"/>
  <c r="BI344" i="7"/>
  <c r="BH344" i="7"/>
  <c r="BG344" i="7"/>
  <c r="BF344" i="7"/>
  <c r="BE344" i="7"/>
  <c r="BC344" i="7"/>
  <c r="BB344" i="7"/>
  <c r="BA344" i="7"/>
  <c r="AZ344" i="7"/>
  <c r="AY344" i="7"/>
  <c r="AX344" i="7"/>
  <c r="AW344" i="7"/>
  <c r="AV344" i="7"/>
  <c r="AU344" i="7"/>
  <c r="AT344" i="7"/>
  <c r="AS344" i="7"/>
  <c r="AR344" i="7"/>
  <c r="AQ344" i="7"/>
  <c r="AP344" i="7"/>
  <c r="AO344" i="7"/>
  <c r="AN344" i="7"/>
  <c r="AM344" i="7"/>
  <c r="AL344" i="7"/>
  <c r="AK344" i="7"/>
  <c r="AJ344" i="7"/>
  <c r="AH344" i="7"/>
  <c r="AG344" i="7"/>
  <c r="D344" i="7"/>
  <c r="BT343" i="7"/>
  <c r="BS343" i="7"/>
  <c r="BR343" i="7"/>
  <c r="BQ343" i="7"/>
  <c r="BP343" i="7"/>
  <c r="BO343" i="7"/>
  <c r="BN343" i="7"/>
  <c r="BM343" i="7"/>
  <c r="BL343" i="7"/>
  <c r="BK343" i="7"/>
  <c r="BJ343" i="7"/>
  <c r="BI343" i="7"/>
  <c r="BH343" i="7"/>
  <c r="BG343" i="7"/>
  <c r="BF343" i="7"/>
  <c r="BE343" i="7"/>
  <c r="BD343" i="7"/>
  <c r="BC343" i="7"/>
  <c r="BB343" i="7"/>
  <c r="BA343" i="7"/>
  <c r="AZ343" i="7"/>
  <c r="AY343" i="7"/>
  <c r="AX343" i="7"/>
  <c r="AW343" i="7"/>
  <c r="AV343" i="7"/>
  <c r="AU343" i="7"/>
  <c r="AT343" i="7"/>
  <c r="AS343" i="7"/>
  <c r="AR343" i="7"/>
  <c r="AQ343" i="7"/>
  <c r="AP343" i="7"/>
  <c r="AO343" i="7"/>
  <c r="AN343" i="7"/>
  <c r="AM343" i="7"/>
  <c r="AL343" i="7"/>
  <c r="AK343" i="7"/>
  <c r="AJ343" i="7"/>
  <c r="AH343" i="7"/>
  <c r="AG343" i="7"/>
  <c r="D343" i="7"/>
  <c r="BT342" i="7"/>
  <c r="BS342" i="7"/>
  <c r="BR342" i="7"/>
  <c r="BQ342" i="7"/>
  <c r="BP342" i="7"/>
  <c r="BO342" i="7"/>
  <c r="BN342" i="7"/>
  <c r="BM342" i="7"/>
  <c r="BL342" i="7"/>
  <c r="BK342" i="7"/>
  <c r="BJ342" i="7"/>
  <c r="BI342" i="7"/>
  <c r="BH342" i="7"/>
  <c r="BG342" i="7"/>
  <c r="BF342" i="7"/>
  <c r="BE342" i="7"/>
  <c r="BD342" i="7"/>
  <c r="BC342" i="7"/>
  <c r="BB342" i="7"/>
  <c r="BA342" i="7"/>
  <c r="AZ342" i="7"/>
  <c r="AY342" i="7"/>
  <c r="AX342" i="7"/>
  <c r="AW342" i="7"/>
  <c r="AV342" i="7"/>
  <c r="AU342" i="7"/>
  <c r="AT342" i="7"/>
  <c r="AS342" i="7"/>
  <c r="AR342" i="7"/>
  <c r="AQ342" i="7"/>
  <c r="AP342" i="7"/>
  <c r="AO342" i="7"/>
  <c r="AN342" i="7"/>
  <c r="AM342" i="7"/>
  <c r="AL342" i="7"/>
  <c r="AK342" i="7"/>
  <c r="AJ342" i="7"/>
  <c r="AI342" i="7"/>
  <c r="AH342" i="7"/>
  <c r="AG342" i="7"/>
  <c r="AG362" i="7" s="1"/>
  <c r="B393" i="7" s="1"/>
  <c r="D342" i="7"/>
  <c r="BT341" i="7"/>
  <c r="BS341" i="7"/>
  <c r="BR341" i="7"/>
  <c r="BQ341" i="7"/>
  <c r="BP341" i="7"/>
  <c r="BO341" i="7"/>
  <c r="BN341" i="7"/>
  <c r="BM341" i="7"/>
  <c r="BL341" i="7"/>
  <c r="BK341" i="7"/>
  <c r="BJ341" i="7"/>
  <c r="BI341" i="7"/>
  <c r="BH341" i="7"/>
  <c r="BG341" i="7"/>
  <c r="BF341" i="7"/>
  <c r="BE341" i="7"/>
  <c r="BD341" i="7"/>
  <c r="BB341" i="7"/>
  <c r="BA341" i="7"/>
  <c r="AZ341" i="7"/>
  <c r="AZ362" i="7" s="1"/>
  <c r="AY341" i="7"/>
  <c r="AX341" i="7"/>
  <c r="AW341" i="7"/>
  <c r="AV341" i="7"/>
  <c r="AV362" i="7" s="1"/>
  <c r="AU341" i="7"/>
  <c r="AT341" i="7"/>
  <c r="AT362" i="7" s="1"/>
  <c r="AS341" i="7"/>
  <c r="AR341" i="7"/>
  <c r="AQ341" i="7"/>
  <c r="AQ362" i="7" s="1"/>
  <c r="AP341" i="7"/>
  <c r="AP362" i="7" s="1"/>
  <c r="AO341" i="7"/>
  <c r="AN341" i="7"/>
  <c r="AM341" i="7"/>
  <c r="AL341" i="7"/>
  <c r="AK341" i="7"/>
  <c r="AJ341" i="7"/>
  <c r="AH341" i="7"/>
  <c r="AG341" i="7"/>
  <c r="B326" i="7"/>
  <c r="B325" i="7"/>
  <c r="B322" i="7"/>
  <c r="Y319" i="7"/>
  <c r="S319" i="7"/>
  <c r="M319" i="7"/>
  <c r="BC345" i="7" s="1"/>
  <c r="AQ318" i="7"/>
  <c r="AP318" i="7"/>
  <c r="AO318" i="7"/>
  <c r="AK318" i="7"/>
  <c r="AJ318" i="7"/>
  <c r="AI318" i="7"/>
  <c r="AQ317" i="7"/>
  <c r="AP317" i="7"/>
  <c r="AO317" i="7"/>
  <c r="AK317" i="7"/>
  <c r="AJ317" i="7"/>
  <c r="AI317" i="7"/>
  <c r="AQ316" i="7"/>
  <c r="AP316" i="7"/>
  <c r="AO316" i="7"/>
  <c r="AK316" i="7"/>
  <c r="AJ316" i="7"/>
  <c r="AI316" i="7"/>
  <c r="AQ315" i="7"/>
  <c r="AP315" i="7"/>
  <c r="AO315" i="7"/>
  <c r="AK315" i="7"/>
  <c r="AJ315" i="7"/>
  <c r="AI315" i="7"/>
  <c r="AQ314" i="7"/>
  <c r="AP314" i="7"/>
  <c r="AO314" i="7"/>
  <c r="AK314" i="7"/>
  <c r="AJ314" i="7"/>
  <c r="AI314" i="7"/>
  <c r="AQ313" i="7"/>
  <c r="AP313" i="7"/>
  <c r="AO313" i="7"/>
  <c r="AK313" i="7"/>
  <c r="AJ313" i="7"/>
  <c r="AI313" i="7"/>
  <c r="AQ312" i="7"/>
  <c r="AP312" i="7"/>
  <c r="AO312" i="7"/>
  <c r="AK312" i="7"/>
  <c r="AJ312" i="7"/>
  <c r="AI312" i="7"/>
  <c r="AQ311" i="7"/>
  <c r="AP311" i="7"/>
  <c r="AO311" i="7"/>
  <c r="AK311" i="7"/>
  <c r="AJ311" i="7"/>
  <c r="AI311" i="7"/>
  <c r="AQ310" i="7"/>
  <c r="AP310" i="7"/>
  <c r="AO310" i="7"/>
  <c r="AQ319" i="7" s="1"/>
  <c r="B329" i="7" s="1"/>
  <c r="AK310" i="7"/>
  <c r="AJ310" i="7"/>
  <c r="AI310" i="7"/>
  <c r="AQ309" i="7"/>
  <c r="AP309" i="7"/>
  <c r="AO309" i="7"/>
  <c r="AK309" i="7"/>
  <c r="AJ309" i="7"/>
  <c r="AI309" i="7"/>
  <c r="AQ308" i="7"/>
  <c r="AP308" i="7"/>
  <c r="AO308" i="7"/>
  <c r="AK308" i="7"/>
  <c r="AK319" i="7" s="1"/>
  <c r="B327" i="7" s="1"/>
  <c r="AJ308" i="7"/>
  <c r="AI308" i="7"/>
  <c r="AI319" i="7" s="1"/>
  <c r="AQ307" i="7"/>
  <c r="AP307" i="7"/>
  <c r="AO307" i="7"/>
  <c r="AN307" i="7"/>
  <c r="AL307" i="7"/>
  <c r="AK307" i="7"/>
  <c r="AJ307" i="7"/>
  <c r="AI307" i="7"/>
  <c r="AG307" i="7"/>
  <c r="B295" i="7"/>
  <c r="Y290" i="7"/>
  <c r="S290" i="7"/>
  <c r="AM278" i="7" s="1"/>
  <c r="M290" i="7"/>
  <c r="AQ289" i="7"/>
  <c r="AP289" i="7"/>
  <c r="AO289" i="7"/>
  <c r="AK289" i="7"/>
  <c r="AJ289" i="7"/>
  <c r="AI289" i="7"/>
  <c r="AQ288" i="7"/>
  <c r="AP288" i="7"/>
  <c r="AO288" i="7"/>
  <c r="AK288" i="7"/>
  <c r="AJ288" i="7"/>
  <c r="AI288" i="7"/>
  <c r="AQ287" i="7"/>
  <c r="AP287" i="7"/>
  <c r="AO287" i="7"/>
  <c r="AK287" i="7"/>
  <c r="AJ287" i="7"/>
  <c r="AI287" i="7"/>
  <c r="AQ286" i="7"/>
  <c r="AP286" i="7"/>
  <c r="AO286" i="7"/>
  <c r="AK286" i="7"/>
  <c r="AJ286" i="7"/>
  <c r="AI286" i="7"/>
  <c r="AQ285" i="7"/>
  <c r="AP285" i="7"/>
  <c r="AO285" i="7"/>
  <c r="AK285" i="7"/>
  <c r="AJ285" i="7"/>
  <c r="AI285" i="7"/>
  <c r="AQ284" i="7"/>
  <c r="AP284" i="7"/>
  <c r="AO284" i="7"/>
  <c r="AK284" i="7"/>
  <c r="AJ284" i="7"/>
  <c r="AI284" i="7"/>
  <c r="AQ283" i="7"/>
  <c r="AP283" i="7"/>
  <c r="AO283" i="7"/>
  <c r="AK283" i="7"/>
  <c r="AJ283" i="7"/>
  <c r="AI283" i="7"/>
  <c r="AQ282" i="7"/>
  <c r="AP282" i="7"/>
  <c r="AO282" i="7"/>
  <c r="AK282" i="7"/>
  <c r="AJ282" i="7"/>
  <c r="AI282" i="7"/>
  <c r="AQ281" i="7"/>
  <c r="AP281" i="7"/>
  <c r="AO281" i="7"/>
  <c r="AK281" i="7"/>
  <c r="AJ281" i="7"/>
  <c r="AI281" i="7"/>
  <c r="AQ280" i="7"/>
  <c r="AP280" i="7"/>
  <c r="AO280" i="7"/>
  <c r="AQ290" i="7" s="1"/>
  <c r="B298" i="7" s="1"/>
  <c r="AK280" i="7"/>
  <c r="AJ280" i="7"/>
  <c r="AI280" i="7"/>
  <c r="AQ279" i="7"/>
  <c r="AP279" i="7"/>
  <c r="AO279" i="7"/>
  <c r="AK279" i="7"/>
  <c r="AK290" i="7" s="1"/>
  <c r="B296" i="7" s="1"/>
  <c r="AJ279" i="7"/>
  <c r="AI279" i="7"/>
  <c r="AI290" i="7" s="1"/>
  <c r="AQ278" i="7"/>
  <c r="AP278" i="7"/>
  <c r="AO278" i="7"/>
  <c r="AN278" i="7"/>
  <c r="AL278" i="7"/>
  <c r="AN279" i="7" s="1"/>
  <c r="B297" i="7" s="1"/>
  <c r="AK278" i="7"/>
  <c r="AJ278" i="7"/>
  <c r="AI278" i="7"/>
  <c r="AG278" i="7"/>
  <c r="B294" i="7" s="1"/>
  <c r="B267" i="7"/>
  <c r="B266" i="7"/>
  <c r="Y262" i="7"/>
  <c r="S262" i="7"/>
  <c r="M262" i="7"/>
  <c r="B269" i="7" s="1"/>
  <c r="AK261" i="7"/>
  <c r="AJ261" i="7"/>
  <c r="AI261" i="7"/>
  <c r="AK260" i="7"/>
  <c r="AJ260" i="7"/>
  <c r="AI260" i="7"/>
  <c r="AK259" i="7"/>
  <c r="AJ259" i="7"/>
  <c r="AI259" i="7"/>
  <c r="AK258" i="7"/>
  <c r="AJ258" i="7"/>
  <c r="AI258" i="7"/>
  <c r="AK257" i="7"/>
  <c r="AJ257" i="7"/>
  <c r="AI257" i="7"/>
  <c r="AK256" i="7"/>
  <c r="AJ256" i="7"/>
  <c r="AI256" i="7"/>
  <c r="AK255" i="7"/>
  <c r="AJ255" i="7"/>
  <c r="AI255" i="7"/>
  <c r="AK254" i="7"/>
  <c r="AJ254" i="7"/>
  <c r="AI254" i="7"/>
  <c r="AK253" i="7"/>
  <c r="AJ253" i="7"/>
  <c r="AI253" i="7"/>
  <c r="AK252" i="7"/>
  <c r="AJ252" i="7"/>
  <c r="AI252" i="7"/>
  <c r="AK251" i="7"/>
  <c r="AJ251" i="7"/>
  <c r="AI251" i="7"/>
  <c r="AK250" i="7"/>
  <c r="AJ250" i="7"/>
  <c r="AI250" i="7"/>
  <c r="AK249" i="7"/>
  <c r="AJ249" i="7"/>
  <c r="AI249" i="7"/>
  <c r="AK248" i="7"/>
  <c r="AJ248" i="7"/>
  <c r="AI248" i="7"/>
  <c r="AK247" i="7"/>
  <c r="AJ247" i="7"/>
  <c r="AI247" i="7"/>
  <c r="AK246" i="7"/>
  <c r="AJ246" i="7"/>
  <c r="AI246" i="7"/>
  <c r="AK245" i="7"/>
  <c r="AJ245" i="7"/>
  <c r="AI245" i="7"/>
  <c r="AK244" i="7"/>
  <c r="AJ244" i="7"/>
  <c r="AI244" i="7"/>
  <c r="AK243" i="7"/>
  <c r="AJ243" i="7"/>
  <c r="AI243" i="7"/>
  <c r="AK242" i="7"/>
  <c r="AJ242" i="7"/>
  <c r="AI242" i="7"/>
  <c r="AK241" i="7"/>
  <c r="AJ241" i="7"/>
  <c r="AI241" i="7"/>
  <c r="AK240" i="7"/>
  <c r="AJ240" i="7"/>
  <c r="AI240" i="7"/>
  <c r="AK239" i="7"/>
  <c r="AJ239" i="7"/>
  <c r="AI239" i="7"/>
  <c r="AK238" i="7"/>
  <c r="AJ238" i="7"/>
  <c r="AI238" i="7"/>
  <c r="AK237" i="7"/>
  <c r="AJ237" i="7"/>
  <c r="AI237" i="7"/>
  <c r="AI262" i="7" s="1"/>
  <c r="AK236" i="7"/>
  <c r="AJ236" i="7"/>
  <c r="AI236" i="7"/>
  <c r="AK235" i="7"/>
  <c r="AK262" i="7" s="1"/>
  <c r="B268" i="7" s="1"/>
  <c r="AJ235" i="7"/>
  <c r="AI235" i="7"/>
  <c r="AG235" i="7"/>
  <c r="B226" i="7"/>
  <c r="Y221" i="7"/>
  <c r="S221" i="7"/>
  <c r="M221" i="7"/>
  <c r="B228" i="7" s="1"/>
  <c r="AK220" i="7"/>
  <c r="AJ220" i="7"/>
  <c r="AI220" i="7"/>
  <c r="AK219" i="7"/>
  <c r="AK221" i="7" s="1"/>
  <c r="B227" i="7" s="1"/>
  <c r="AJ219" i="7"/>
  <c r="AI219" i="7"/>
  <c r="AK218" i="7"/>
  <c r="AJ218" i="7"/>
  <c r="AI218" i="7"/>
  <c r="AK217" i="7"/>
  <c r="AJ217" i="7"/>
  <c r="AI217" i="7"/>
  <c r="AK216" i="7"/>
  <c r="AJ216" i="7"/>
  <c r="AI216" i="7"/>
  <c r="AK215" i="7"/>
  <c r="AJ215" i="7"/>
  <c r="AI215" i="7"/>
  <c r="AK214" i="7"/>
  <c r="AJ214" i="7"/>
  <c r="AI214" i="7"/>
  <c r="AK213" i="7"/>
  <c r="AJ213" i="7"/>
  <c r="AI213" i="7"/>
  <c r="AK212" i="7"/>
  <c r="AJ212" i="7"/>
  <c r="AI212" i="7"/>
  <c r="AI221" i="7" s="1"/>
  <c r="AG212" i="7"/>
  <c r="B225" i="7" s="1"/>
  <c r="B202" i="7"/>
  <c r="B201" i="7"/>
  <c r="AD197" i="7"/>
  <c r="AC197" i="7"/>
  <c r="AB197" i="7"/>
  <c r="AA197" i="7"/>
  <c r="Z197" i="7"/>
  <c r="Y197" i="7"/>
  <c r="X197" i="7"/>
  <c r="W197" i="7"/>
  <c r="V197" i="7"/>
  <c r="U197" i="7"/>
  <c r="T197" i="7"/>
  <c r="S197" i="7"/>
  <c r="R197" i="7"/>
  <c r="Q197" i="7"/>
  <c r="P197" i="7"/>
  <c r="O197" i="7"/>
  <c r="N197" i="7"/>
  <c r="M197" i="7"/>
  <c r="L197" i="7"/>
  <c r="K197" i="7"/>
  <c r="J197" i="7"/>
  <c r="B204" i="7" s="1"/>
  <c r="BE196" i="7"/>
  <c r="BD196" i="7"/>
  <c r="BC196" i="7"/>
  <c r="BB196" i="7"/>
  <c r="BA196" i="7"/>
  <c r="AZ196" i="7"/>
  <c r="AY196" i="7"/>
  <c r="AX196" i="7"/>
  <c r="AW196" i="7"/>
  <c r="AV196" i="7"/>
  <c r="AU196" i="7"/>
  <c r="AT196" i="7"/>
  <c r="AS196" i="7"/>
  <c r="AR196" i="7"/>
  <c r="AQ196" i="7"/>
  <c r="AP196" i="7"/>
  <c r="AO196" i="7"/>
  <c r="AN196" i="7"/>
  <c r="AM196" i="7"/>
  <c r="AL196" i="7"/>
  <c r="AK196" i="7"/>
  <c r="BE195" i="7"/>
  <c r="BD195" i="7"/>
  <c r="BC195" i="7"/>
  <c r="BB195" i="7"/>
  <c r="BA195" i="7"/>
  <c r="AZ195" i="7"/>
  <c r="AY195" i="7"/>
  <c r="AX195" i="7"/>
  <c r="AW195" i="7"/>
  <c r="AV195" i="7"/>
  <c r="AU195" i="7"/>
  <c r="AT195" i="7"/>
  <c r="AS195" i="7"/>
  <c r="AR195" i="7"/>
  <c r="AQ195" i="7"/>
  <c r="AP195" i="7"/>
  <c r="AO195" i="7"/>
  <c r="AN195" i="7"/>
  <c r="AM195" i="7"/>
  <c r="AL195" i="7"/>
  <c r="AK195" i="7"/>
  <c r="BE194" i="7"/>
  <c r="BD194" i="7"/>
  <c r="BC194" i="7"/>
  <c r="BB194" i="7"/>
  <c r="BA194" i="7"/>
  <c r="AZ194" i="7"/>
  <c r="AY194" i="7"/>
  <c r="AX194" i="7"/>
  <c r="AW194" i="7"/>
  <c r="AV194" i="7"/>
  <c r="AU194" i="7"/>
  <c r="AT194" i="7"/>
  <c r="AS194" i="7"/>
  <c r="AR194" i="7"/>
  <c r="AQ194" i="7"/>
  <c r="AP194" i="7"/>
  <c r="AO194" i="7"/>
  <c r="AN194" i="7"/>
  <c r="AM194" i="7"/>
  <c r="AL194" i="7"/>
  <c r="AK194" i="7"/>
  <c r="BE193" i="7"/>
  <c r="BD193" i="7"/>
  <c r="BC193" i="7"/>
  <c r="BB193" i="7"/>
  <c r="BA193" i="7"/>
  <c r="AZ193" i="7"/>
  <c r="AY193" i="7"/>
  <c r="AX193" i="7"/>
  <c r="AW193" i="7"/>
  <c r="AV193" i="7"/>
  <c r="AU193" i="7"/>
  <c r="AT193" i="7"/>
  <c r="AS193" i="7"/>
  <c r="AR193" i="7"/>
  <c r="AQ193" i="7"/>
  <c r="AP193" i="7"/>
  <c r="AO193" i="7"/>
  <c r="AN193" i="7"/>
  <c r="AM193" i="7"/>
  <c r="AL193" i="7"/>
  <c r="AK193" i="7"/>
  <c r="BE192" i="7"/>
  <c r="BD192" i="7"/>
  <c r="BC192" i="7"/>
  <c r="BB192" i="7"/>
  <c r="BA192" i="7"/>
  <c r="AZ192" i="7"/>
  <c r="AY192" i="7"/>
  <c r="AX192" i="7"/>
  <c r="AW192" i="7"/>
  <c r="AV192" i="7"/>
  <c r="AU192" i="7"/>
  <c r="AT192" i="7"/>
  <c r="AS192" i="7"/>
  <c r="AR192" i="7"/>
  <c r="AQ192" i="7"/>
  <c r="AP192" i="7"/>
  <c r="AO192" i="7"/>
  <c r="AN192" i="7"/>
  <c r="AM192" i="7"/>
  <c r="AL192" i="7"/>
  <c r="AK192" i="7"/>
  <c r="BE191" i="7"/>
  <c r="BD191" i="7"/>
  <c r="BC191" i="7"/>
  <c r="BB191" i="7"/>
  <c r="BA191" i="7"/>
  <c r="AZ191" i="7"/>
  <c r="AY191" i="7"/>
  <c r="AX191" i="7"/>
  <c r="AW191" i="7"/>
  <c r="AV191" i="7"/>
  <c r="AU191" i="7"/>
  <c r="AT191" i="7"/>
  <c r="AS191" i="7"/>
  <c r="AR191" i="7"/>
  <c r="AQ191" i="7"/>
  <c r="AP191" i="7"/>
  <c r="AO191" i="7"/>
  <c r="AN191" i="7"/>
  <c r="AM191" i="7"/>
  <c r="AL191" i="7"/>
  <c r="AK191" i="7"/>
  <c r="BE190" i="7"/>
  <c r="BD190" i="7"/>
  <c r="BC190" i="7"/>
  <c r="BB190" i="7"/>
  <c r="BA190" i="7"/>
  <c r="AZ190" i="7"/>
  <c r="AY190" i="7"/>
  <c r="AX190" i="7"/>
  <c r="AW190" i="7"/>
  <c r="AV190" i="7"/>
  <c r="AU190" i="7"/>
  <c r="AT190" i="7"/>
  <c r="AS190" i="7"/>
  <c r="AR190" i="7"/>
  <c r="AQ190" i="7"/>
  <c r="AP190" i="7"/>
  <c r="AO190" i="7"/>
  <c r="AN190" i="7"/>
  <c r="AM190" i="7"/>
  <c r="AL190" i="7"/>
  <c r="AK190" i="7"/>
  <c r="BE189" i="7"/>
  <c r="BD189" i="7"/>
  <c r="BC189" i="7"/>
  <c r="BB189" i="7"/>
  <c r="BA189" i="7"/>
  <c r="AZ189" i="7"/>
  <c r="AY189" i="7"/>
  <c r="AX189" i="7"/>
  <c r="AW189" i="7"/>
  <c r="AV189" i="7"/>
  <c r="AU189" i="7"/>
  <c r="AT189" i="7"/>
  <c r="AS189" i="7"/>
  <c r="AR189" i="7"/>
  <c r="AQ189" i="7"/>
  <c r="AP189" i="7"/>
  <c r="AO189" i="7"/>
  <c r="AN189" i="7"/>
  <c r="AM189" i="7"/>
  <c r="AL189" i="7"/>
  <c r="AK189" i="7"/>
  <c r="BE188" i="7"/>
  <c r="BD188" i="7"/>
  <c r="BC188" i="7"/>
  <c r="BB188" i="7"/>
  <c r="BA188" i="7"/>
  <c r="AZ188" i="7"/>
  <c r="AY188" i="7"/>
  <c r="AX188" i="7"/>
  <c r="AW188" i="7"/>
  <c r="AV188" i="7"/>
  <c r="AU188" i="7"/>
  <c r="AT188" i="7"/>
  <c r="AS188" i="7"/>
  <c r="AR188" i="7"/>
  <c r="AQ188" i="7"/>
  <c r="AP188" i="7"/>
  <c r="AO188" i="7"/>
  <c r="AN188" i="7"/>
  <c r="AM188" i="7"/>
  <c r="AL188" i="7"/>
  <c r="AK188" i="7"/>
  <c r="BE187" i="7"/>
  <c r="BD187" i="7"/>
  <c r="BC187" i="7"/>
  <c r="BB187" i="7"/>
  <c r="BA187" i="7"/>
  <c r="AZ187" i="7"/>
  <c r="AY187" i="7"/>
  <c r="AX187" i="7"/>
  <c r="AW187" i="7"/>
  <c r="AV187" i="7"/>
  <c r="AU187" i="7"/>
  <c r="AT187" i="7"/>
  <c r="AS187" i="7"/>
  <c r="AR187" i="7"/>
  <c r="AQ187" i="7"/>
  <c r="AP187" i="7"/>
  <c r="AO187" i="7"/>
  <c r="AN187" i="7"/>
  <c r="AM187" i="7"/>
  <c r="AL187" i="7"/>
  <c r="AK187" i="7"/>
  <c r="BE186" i="7"/>
  <c r="BD186" i="7"/>
  <c r="BC186" i="7"/>
  <c r="BB186" i="7"/>
  <c r="BA186" i="7"/>
  <c r="AZ186" i="7"/>
  <c r="AY186" i="7"/>
  <c r="AX186" i="7"/>
  <c r="AW186" i="7"/>
  <c r="AV186" i="7"/>
  <c r="AU186" i="7"/>
  <c r="AT186" i="7"/>
  <c r="AS186" i="7"/>
  <c r="AR186" i="7"/>
  <c r="AQ186" i="7"/>
  <c r="AP186" i="7"/>
  <c r="AO186" i="7"/>
  <c r="AN186" i="7"/>
  <c r="AM186" i="7"/>
  <c r="AL186" i="7"/>
  <c r="AK186" i="7"/>
  <c r="BE185" i="7"/>
  <c r="BD185" i="7"/>
  <c r="BC185" i="7"/>
  <c r="BB185" i="7"/>
  <c r="BA185" i="7"/>
  <c r="AZ185" i="7"/>
  <c r="AY185" i="7"/>
  <c r="AX185" i="7"/>
  <c r="AW185" i="7"/>
  <c r="AV185" i="7"/>
  <c r="AU185" i="7"/>
  <c r="AT185" i="7"/>
  <c r="AS185" i="7"/>
  <c r="AR185" i="7"/>
  <c r="AQ185" i="7"/>
  <c r="AP185" i="7"/>
  <c r="AO185" i="7"/>
  <c r="AN185" i="7"/>
  <c r="AM185" i="7"/>
  <c r="AL185" i="7"/>
  <c r="AK185" i="7"/>
  <c r="BE184" i="7"/>
  <c r="BD184" i="7"/>
  <c r="BC184" i="7"/>
  <c r="BB184" i="7"/>
  <c r="BA184" i="7"/>
  <c r="AZ184" i="7"/>
  <c r="AY184" i="7"/>
  <c r="AX184" i="7"/>
  <c r="AW184" i="7"/>
  <c r="AV184" i="7"/>
  <c r="AU184" i="7"/>
  <c r="AT184" i="7"/>
  <c r="AS184" i="7"/>
  <c r="AR184" i="7"/>
  <c r="AQ184" i="7"/>
  <c r="AP184" i="7"/>
  <c r="AO184" i="7"/>
  <c r="AN184" i="7"/>
  <c r="AM184" i="7"/>
  <c r="AL184" i="7"/>
  <c r="AK184" i="7"/>
  <c r="BE183" i="7"/>
  <c r="BD183" i="7"/>
  <c r="BC183" i="7"/>
  <c r="BB183" i="7"/>
  <c r="BA183" i="7"/>
  <c r="AZ183" i="7"/>
  <c r="AY183" i="7"/>
  <c r="AX183" i="7"/>
  <c r="AW183" i="7"/>
  <c r="AV183" i="7"/>
  <c r="AU183" i="7"/>
  <c r="AT183" i="7"/>
  <c r="AS183" i="7"/>
  <c r="AR183" i="7"/>
  <c r="AQ183" i="7"/>
  <c r="AP183" i="7"/>
  <c r="AO183" i="7"/>
  <c r="AN183" i="7"/>
  <c r="AM183" i="7"/>
  <c r="AM197" i="7" s="1"/>
  <c r="AL183" i="7"/>
  <c r="AK183" i="7"/>
  <c r="BE182" i="7"/>
  <c r="BD182" i="7"/>
  <c r="BC182" i="7"/>
  <c r="BB182" i="7"/>
  <c r="BA182" i="7"/>
  <c r="AZ182" i="7"/>
  <c r="AY182" i="7"/>
  <c r="AX182" i="7"/>
  <c r="AW182" i="7"/>
  <c r="AV182" i="7"/>
  <c r="AU182" i="7"/>
  <c r="AT182" i="7"/>
  <c r="AS182" i="7"/>
  <c r="AR182" i="7"/>
  <c r="AQ182" i="7"/>
  <c r="AP182" i="7"/>
  <c r="AO182" i="7"/>
  <c r="AN182" i="7"/>
  <c r="AM182" i="7"/>
  <c r="AL182" i="7"/>
  <c r="AK182" i="7"/>
  <c r="BE181" i="7"/>
  <c r="BE197" i="7" s="1"/>
  <c r="BD181" i="7"/>
  <c r="BC181" i="7"/>
  <c r="BB181" i="7"/>
  <c r="BA181" i="7"/>
  <c r="AZ181" i="7"/>
  <c r="AY181" i="7"/>
  <c r="AY197" i="7" s="1"/>
  <c r="AX181" i="7"/>
  <c r="AW181" i="7"/>
  <c r="AW197" i="7" s="1"/>
  <c r="AV181" i="7"/>
  <c r="AU181" i="7"/>
  <c r="AT181" i="7"/>
  <c r="AS181" i="7"/>
  <c r="AS197" i="7" s="1"/>
  <c r="AR181" i="7"/>
  <c r="AQ181" i="7"/>
  <c r="AP181" i="7"/>
  <c r="AO181" i="7"/>
  <c r="AN181" i="7"/>
  <c r="AM181" i="7"/>
  <c r="AL181" i="7"/>
  <c r="AK181" i="7"/>
  <c r="AK197" i="7" s="1"/>
  <c r="AN198" i="7" s="1"/>
  <c r="BE180" i="7"/>
  <c r="BD180" i="7"/>
  <c r="BC180" i="7"/>
  <c r="BC197" i="7" s="1"/>
  <c r="BB180" i="7"/>
  <c r="BB197" i="7" s="1"/>
  <c r="BA180" i="7"/>
  <c r="AZ180" i="7"/>
  <c r="AZ197" i="7" s="1"/>
  <c r="AY180" i="7"/>
  <c r="AX180" i="7"/>
  <c r="AW180" i="7"/>
  <c r="AV180" i="7"/>
  <c r="AV197" i="7" s="1"/>
  <c r="AU180" i="7"/>
  <c r="AT180" i="7"/>
  <c r="AT197" i="7" s="1"/>
  <c r="AS180" i="7"/>
  <c r="AR180" i="7"/>
  <c r="AQ180" i="7"/>
  <c r="AQ197" i="7" s="1"/>
  <c r="AP180" i="7"/>
  <c r="AP197" i="7" s="1"/>
  <c r="AO180" i="7"/>
  <c r="AN180" i="7"/>
  <c r="AN197" i="7" s="1"/>
  <c r="AM180" i="7"/>
  <c r="AL180" i="7"/>
  <c r="AK180" i="7"/>
  <c r="AG180" i="7"/>
  <c r="B168" i="7"/>
  <c r="B167" i="7"/>
  <c r="Y163" i="7"/>
  <c r="S163" i="7"/>
  <c r="M163" i="7"/>
  <c r="B170" i="7" s="1"/>
  <c r="AK162" i="7"/>
  <c r="AJ162" i="7"/>
  <c r="AI162" i="7"/>
  <c r="AK161" i="7"/>
  <c r="AJ161" i="7"/>
  <c r="AI161" i="7"/>
  <c r="AK160" i="7"/>
  <c r="AJ160" i="7"/>
  <c r="AI160" i="7"/>
  <c r="AK159" i="7"/>
  <c r="AJ159" i="7"/>
  <c r="AI159" i="7"/>
  <c r="AK158" i="7"/>
  <c r="AJ158" i="7"/>
  <c r="AI158" i="7"/>
  <c r="AK157" i="7"/>
  <c r="AJ157" i="7"/>
  <c r="AI157" i="7"/>
  <c r="AK156" i="7"/>
  <c r="AJ156" i="7"/>
  <c r="AI156" i="7"/>
  <c r="AI163" i="7" s="1"/>
  <c r="AK155" i="7"/>
  <c r="AJ155" i="7"/>
  <c r="AI155" i="7"/>
  <c r="AK154" i="7"/>
  <c r="AJ154" i="7"/>
  <c r="AI154" i="7"/>
  <c r="AK153" i="7"/>
  <c r="AK163" i="7" s="1"/>
  <c r="B169" i="7" s="1"/>
  <c r="AJ153" i="7"/>
  <c r="AI153" i="7"/>
  <c r="AG153" i="7"/>
  <c r="B143" i="7"/>
  <c r="AI138" i="7"/>
  <c r="Y138" i="7"/>
  <c r="S138" i="7"/>
  <c r="M138" i="7"/>
  <c r="B145" i="7" s="1"/>
  <c r="AK137" i="7"/>
  <c r="AJ137" i="7"/>
  <c r="AI137" i="7"/>
  <c r="AK136" i="7"/>
  <c r="AJ136" i="7"/>
  <c r="AI136" i="7"/>
  <c r="AK135" i="7"/>
  <c r="AJ135" i="7"/>
  <c r="AI135" i="7"/>
  <c r="AK134" i="7"/>
  <c r="AJ134" i="7"/>
  <c r="AI134" i="7"/>
  <c r="AK133" i="7"/>
  <c r="AK138" i="7" s="1"/>
  <c r="B144" i="7" s="1"/>
  <c r="AJ133" i="7"/>
  <c r="AI133" i="7"/>
  <c r="AK132" i="7"/>
  <c r="AJ132" i="7"/>
  <c r="AI132" i="7"/>
  <c r="AG132" i="7"/>
  <c r="B142" i="7" s="1"/>
  <c r="B123" i="7"/>
  <c r="B122" i="7"/>
  <c r="B119" i="7"/>
  <c r="Y116" i="7"/>
  <c r="S116" i="7"/>
  <c r="M116" i="7"/>
  <c r="B125" i="7" s="1"/>
  <c r="AK115" i="7"/>
  <c r="AJ115" i="7"/>
  <c r="AI115" i="7"/>
  <c r="AK114" i="7"/>
  <c r="AJ114" i="7"/>
  <c r="AI114" i="7"/>
  <c r="AK113" i="7"/>
  <c r="AJ113" i="7"/>
  <c r="AI113" i="7"/>
  <c r="AK112" i="7"/>
  <c r="AJ112" i="7"/>
  <c r="AI112" i="7"/>
  <c r="AK111" i="7"/>
  <c r="AJ111" i="7"/>
  <c r="AI111" i="7"/>
  <c r="AK110" i="7"/>
  <c r="AK116" i="7" s="1"/>
  <c r="B124" i="7" s="1"/>
  <c r="AJ110" i="7"/>
  <c r="AI110" i="7"/>
  <c r="AI116" i="7" s="1"/>
  <c r="AG110" i="7"/>
  <c r="B101" i="7"/>
  <c r="B100" i="7"/>
  <c r="B99" i="7"/>
  <c r="AK91" i="7"/>
  <c r="AJ91" i="7"/>
  <c r="AI91" i="7"/>
  <c r="AG91" i="7"/>
  <c r="B83" i="7"/>
  <c r="B80" i="7"/>
  <c r="AU39" i="7"/>
  <c r="B82" i="7" s="1"/>
  <c r="AS39" i="7"/>
  <c r="AR39" i="7"/>
  <c r="AQ39" i="7"/>
  <c r="AX38" i="7"/>
  <c r="AY38" i="7" s="1"/>
  <c r="AY39" i="7" s="1"/>
  <c r="AW38" i="7"/>
  <c r="AV38" i="7"/>
  <c r="AV39" i="7" s="1"/>
  <c r="AU38" i="7"/>
  <c r="AT38" i="7"/>
  <c r="AT39" i="7" s="1"/>
  <c r="B81" i="7" s="1"/>
  <c r="AS38" i="7"/>
  <c r="AR38" i="7"/>
  <c r="AQ38" i="7"/>
  <c r="AJ38" i="7"/>
  <c r="AI38" i="7"/>
  <c r="AH38" i="7"/>
  <c r="AH39" i="7" s="1"/>
  <c r="AG38" i="7"/>
  <c r="AG39" i="7" s="1"/>
  <c r="B78" i="7" s="1"/>
  <c r="B8" i="7"/>
  <c r="B235" i="6"/>
  <c r="AM231" i="6"/>
  <c r="AL231" i="6"/>
  <c r="AK231" i="6"/>
  <c r="AJ231" i="6"/>
  <c r="AI231" i="6"/>
  <c r="AL230" i="6"/>
  <c r="AM230" i="6" s="1"/>
  <c r="AJ230" i="6"/>
  <c r="AK230" i="6" s="1"/>
  <c r="AI230" i="6"/>
  <c r="AM229" i="6"/>
  <c r="AL229" i="6"/>
  <c r="AK229" i="6"/>
  <c r="AJ229" i="6"/>
  <c r="AI229" i="6"/>
  <c r="AL228" i="6"/>
  <c r="AM228" i="6" s="1"/>
  <c r="AJ228" i="6"/>
  <c r="AK228" i="6" s="1"/>
  <c r="AI228" i="6"/>
  <c r="AM227" i="6"/>
  <c r="AL227" i="6"/>
  <c r="AK227" i="6"/>
  <c r="AJ227" i="6"/>
  <c r="AI227" i="6"/>
  <c r="AL226" i="6"/>
  <c r="AM226" i="6" s="1"/>
  <c r="AJ226" i="6"/>
  <c r="AK226" i="6" s="1"/>
  <c r="AI226" i="6"/>
  <c r="AM225" i="6"/>
  <c r="AL225" i="6"/>
  <c r="AK225" i="6"/>
  <c r="AJ225" i="6"/>
  <c r="AI225" i="6"/>
  <c r="AL224" i="6"/>
  <c r="AM224" i="6" s="1"/>
  <c r="AJ224" i="6"/>
  <c r="AK224" i="6" s="1"/>
  <c r="AI224" i="6"/>
  <c r="AM223" i="6"/>
  <c r="AL223" i="6"/>
  <c r="AK223" i="6"/>
  <c r="AJ223" i="6"/>
  <c r="AI223" i="6"/>
  <c r="AI232" i="6" s="1"/>
  <c r="AL222" i="6"/>
  <c r="AM222" i="6" s="1"/>
  <c r="AM232" i="6" s="1"/>
  <c r="AJ222" i="6"/>
  <c r="AK222" i="6" s="1"/>
  <c r="AK232" i="6" s="1"/>
  <c r="AI222" i="6"/>
  <c r="B210" i="6"/>
  <c r="B185" i="6"/>
  <c r="B183" i="6"/>
  <c r="AI180" i="6"/>
  <c r="AH180" i="6"/>
  <c r="AG180" i="6"/>
  <c r="AI179" i="6"/>
  <c r="AH179" i="6"/>
  <c r="AG179" i="6"/>
  <c r="AI178" i="6"/>
  <c r="AH178" i="6"/>
  <c r="AG178" i="6"/>
  <c r="AI177" i="6"/>
  <c r="AH177" i="6"/>
  <c r="AG177" i="6"/>
  <c r="AJ176" i="6"/>
  <c r="AI176" i="6"/>
  <c r="AI181" i="6" s="1"/>
  <c r="B197" i="6" s="1"/>
  <c r="AH176" i="6"/>
  <c r="AH181" i="6" s="1"/>
  <c r="B195" i="6" s="1"/>
  <c r="AG176" i="6"/>
  <c r="AG181" i="6" s="1"/>
  <c r="B196" i="6" s="1"/>
  <c r="B156" i="6"/>
  <c r="B140" i="6"/>
  <c r="B137" i="6"/>
  <c r="AD117" i="6"/>
  <c r="AC117" i="6"/>
  <c r="AB117" i="6"/>
  <c r="AA117" i="6"/>
  <c r="Z117" i="6"/>
  <c r="Y117" i="6"/>
  <c r="X117" i="6"/>
  <c r="W117" i="6"/>
  <c r="V117" i="6"/>
  <c r="U117" i="6"/>
  <c r="T117" i="6"/>
  <c r="S117" i="6"/>
  <c r="R117" i="6"/>
  <c r="Q117" i="6"/>
  <c r="P117" i="6"/>
  <c r="O117" i="6"/>
  <c r="N117" i="6"/>
  <c r="M117" i="6"/>
  <c r="B138" i="6" s="1"/>
  <c r="L117" i="6"/>
  <c r="K117" i="6"/>
  <c r="BG116" i="6"/>
  <c r="BF116" i="6"/>
  <c r="BE116" i="6"/>
  <c r="BD116" i="6"/>
  <c r="BC116" i="6"/>
  <c r="BB116" i="6"/>
  <c r="BA116" i="6"/>
  <c r="AZ116" i="6"/>
  <c r="AY116" i="6"/>
  <c r="AX116" i="6"/>
  <c r="AW116" i="6"/>
  <c r="AV116" i="6"/>
  <c r="AU116" i="6"/>
  <c r="AT116" i="6"/>
  <c r="AS116" i="6"/>
  <c r="AR116" i="6"/>
  <c r="AQ116" i="6"/>
  <c r="AP116" i="6"/>
  <c r="AO116" i="6"/>
  <c r="AN116" i="6"/>
  <c r="AM116" i="6"/>
  <c r="AL116" i="6"/>
  <c r="D116" i="6"/>
  <c r="BG115" i="6"/>
  <c r="BF115" i="6"/>
  <c r="BE115" i="6"/>
  <c r="BD115" i="6"/>
  <c r="BC115" i="6"/>
  <c r="BB115" i="6"/>
  <c r="BA115" i="6"/>
  <c r="AZ115" i="6"/>
  <c r="AY115" i="6"/>
  <c r="AX115" i="6"/>
  <c r="AW115" i="6"/>
  <c r="AV115" i="6"/>
  <c r="AU115" i="6"/>
  <c r="AT115" i="6"/>
  <c r="AS115" i="6"/>
  <c r="AR115" i="6"/>
  <c r="AQ115" i="6"/>
  <c r="AP115" i="6"/>
  <c r="AO115" i="6"/>
  <c r="AN115" i="6"/>
  <c r="AM115" i="6"/>
  <c r="D115" i="6"/>
  <c r="BG114" i="6"/>
  <c r="BF114" i="6"/>
  <c r="BE114" i="6"/>
  <c r="BD114" i="6"/>
  <c r="BC114" i="6"/>
  <c r="BB114" i="6"/>
  <c r="BA114" i="6"/>
  <c r="AZ114" i="6"/>
  <c r="AY114" i="6"/>
  <c r="AX114" i="6"/>
  <c r="AW114" i="6"/>
  <c r="AV114" i="6"/>
  <c r="AU114" i="6"/>
  <c r="AT114" i="6"/>
  <c r="AS114" i="6"/>
  <c r="AR114" i="6"/>
  <c r="AQ114" i="6"/>
  <c r="AP114" i="6"/>
  <c r="AO114" i="6"/>
  <c r="AN114" i="6"/>
  <c r="AM114" i="6"/>
  <c r="AL114" i="6"/>
  <c r="D114" i="6"/>
  <c r="BG113" i="6"/>
  <c r="BF113" i="6"/>
  <c r="BE113" i="6"/>
  <c r="BD113" i="6"/>
  <c r="BC113" i="6"/>
  <c r="BB113" i="6"/>
  <c r="BA113" i="6"/>
  <c r="AZ113" i="6"/>
  <c r="AY113" i="6"/>
  <c r="AX113" i="6"/>
  <c r="AW113" i="6"/>
  <c r="AV113" i="6"/>
  <c r="AU113" i="6"/>
  <c r="AT113" i="6"/>
  <c r="AS113" i="6"/>
  <c r="AR113" i="6"/>
  <c r="AQ113" i="6"/>
  <c r="AP113" i="6"/>
  <c r="AO113" i="6"/>
  <c r="AN113" i="6"/>
  <c r="AM113" i="6"/>
  <c r="D113" i="6"/>
  <c r="BG112" i="6"/>
  <c r="BF112" i="6"/>
  <c r="BE112" i="6"/>
  <c r="BD112" i="6"/>
  <c r="BC112" i="6"/>
  <c r="BB112" i="6"/>
  <c r="BA112" i="6"/>
  <c r="AZ112" i="6"/>
  <c r="AY112" i="6"/>
  <c r="AX112" i="6"/>
  <c r="AW112" i="6"/>
  <c r="AV112" i="6"/>
  <c r="AU112" i="6"/>
  <c r="AT112" i="6"/>
  <c r="AS112" i="6"/>
  <c r="AR112" i="6"/>
  <c r="AQ112" i="6"/>
  <c r="AP112" i="6"/>
  <c r="AO112" i="6"/>
  <c r="AN112" i="6"/>
  <c r="AM112" i="6"/>
  <c r="D112" i="6"/>
  <c r="BG111" i="6"/>
  <c r="BF111" i="6"/>
  <c r="BE111" i="6"/>
  <c r="BD111" i="6"/>
  <c r="BC111" i="6"/>
  <c r="BB111" i="6"/>
  <c r="BA111" i="6"/>
  <c r="AZ111" i="6"/>
  <c r="AY111" i="6"/>
  <c r="AX111" i="6"/>
  <c r="AW111" i="6"/>
  <c r="AV111" i="6"/>
  <c r="AU111" i="6"/>
  <c r="AT111" i="6"/>
  <c r="AS111" i="6"/>
  <c r="AR111" i="6"/>
  <c r="AQ111" i="6"/>
  <c r="AP111" i="6"/>
  <c r="AO111" i="6"/>
  <c r="AN111" i="6"/>
  <c r="AM111" i="6"/>
  <c r="D111" i="6"/>
  <c r="BG110" i="6"/>
  <c r="BF110" i="6"/>
  <c r="BE110" i="6"/>
  <c r="BD110" i="6"/>
  <c r="BC110" i="6"/>
  <c r="BB110" i="6"/>
  <c r="BA110" i="6"/>
  <c r="AZ110" i="6"/>
  <c r="AY110" i="6"/>
  <c r="AX110" i="6"/>
  <c r="AW110" i="6"/>
  <c r="AV110" i="6"/>
  <c r="AU110" i="6"/>
  <c r="AT110" i="6"/>
  <c r="AS110" i="6"/>
  <c r="AR110" i="6"/>
  <c r="AQ110" i="6"/>
  <c r="AP110" i="6"/>
  <c r="AO110" i="6"/>
  <c r="AN110" i="6"/>
  <c r="AM110" i="6"/>
  <c r="AL110" i="6"/>
  <c r="D110" i="6"/>
  <c r="BG109" i="6"/>
  <c r="BF109" i="6"/>
  <c r="BE109" i="6"/>
  <c r="BD109" i="6"/>
  <c r="BC109" i="6"/>
  <c r="BB109" i="6"/>
  <c r="BA109" i="6"/>
  <c r="AZ109" i="6"/>
  <c r="AY109" i="6"/>
  <c r="AX109" i="6"/>
  <c r="AW109" i="6"/>
  <c r="AV109" i="6"/>
  <c r="AU109" i="6"/>
  <c r="AT109" i="6"/>
  <c r="AS109" i="6"/>
  <c r="AR109" i="6"/>
  <c r="AQ109" i="6"/>
  <c r="AP109" i="6"/>
  <c r="AO109" i="6"/>
  <c r="AN109" i="6"/>
  <c r="AM109" i="6"/>
  <c r="D109" i="6"/>
  <c r="BG108" i="6"/>
  <c r="BF108" i="6"/>
  <c r="BE108" i="6"/>
  <c r="BD108" i="6"/>
  <c r="BC108" i="6"/>
  <c r="BB108" i="6"/>
  <c r="BA108" i="6"/>
  <c r="AZ108" i="6"/>
  <c r="AY108" i="6"/>
  <c r="AX108" i="6"/>
  <c r="AW108" i="6"/>
  <c r="AV108" i="6"/>
  <c r="AU108" i="6"/>
  <c r="AT108" i="6"/>
  <c r="AS108" i="6"/>
  <c r="AR108" i="6"/>
  <c r="AQ108" i="6"/>
  <c r="AP108" i="6"/>
  <c r="AO108" i="6"/>
  <c r="AN108" i="6"/>
  <c r="AM108" i="6"/>
  <c r="AL108" i="6"/>
  <c r="D108" i="6"/>
  <c r="BG107" i="6"/>
  <c r="BF107" i="6"/>
  <c r="BE107" i="6"/>
  <c r="BD107" i="6"/>
  <c r="BC107" i="6"/>
  <c r="BB107" i="6"/>
  <c r="BA107" i="6"/>
  <c r="AZ107" i="6"/>
  <c r="AY107" i="6"/>
  <c r="AX107" i="6"/>
  <c r="AW107" i="6"/>
  <c r="AV107" i="6"/>
  <c r="AU107" i="6"/>
  <c r="AT107" i="6"/>
  <c r="AS107" i="6"/>
  <c r="AR107" i="6"/>
  <c r="AQ107" i="6"/>
  <c r="AP107" i="6"/>
  <c r="AO107" i="6"/>
  <c r="AN107" i="6"/>
  <c r="AM107" i="6"/>
  <c r="D107" i="6"/>
  <c r="BG106" i="6"/>
  <c r="BF106" i="6"/>
  <c r="BE106" i="6"/>
  <c r="BD106" i="6"/>
  <c r="BC106" i="6"/>
  <c r="BB106" i="6"/>
  <c r="BA106" i="6"/>
  <c r="AZ106" i="6"/>
  <c r="AY106" i="6"/>
  <c r="AX106" i="6"/>
  <c r="AW106" i="6"/>
  <c r="AV106" i="6"/>
  <c r="AU106" i="6"/>
  <c r="AT106" i="6"/>
  <c r="AS106" i="6"/>
  <c r="AR106" i="6"/>
  <c r="AQ106" i="6"/>
  <c r="AP106" i="6"/>
  <c r="AO106" i="6"/>
  <c r="AN106" i="6"/>
  <c r="AM106" i="6"/>
  <c r="AL106" i="6"/>
  <c r="D106" i="6"/>
  <c r="BG105" i="6"/>
  <c r="BF105" i="6"/>
  <c r="BE105" i="6"/>
  <c r="BD105" i="6"/>
  <c r="BC105" i="6"/>
  <c r="BB105" i="6"/>
  <c r="BA105" i="6"/>
  <c r="AZ105" i="6"/>
  <c r="AY105" i="6"/>
  <c r="AX105" i="6"/>
  <c r="AW105" i="6"/>
  <c r="AV105" i="6"/>
  <c r="AU105" i="6"/>
  <c r="AT105" i="6"/>
  <c r="AS105" i="6"/>
  <c r="AR105" i="6"/>
  <c r="AQ105" i="6"/>
  <c r="AP105" i="6"/>
  <c r="AO105" i="6"/>
  <c r="AN105" i="6"/>
  <c r="AM105" i="6"/>
  <c r="D105" i="6"/>
  <c r="BG104" i="6"/>
  <c r="BF104" i="6"/>
  <c r="BE104" i="6"/>
  <c r="BD104" i="6"/>
  <c r="BC104" i="6"/>
  <c r="BB104" i="6"/>
  <c r="BA104" i="6"/>
  <c r="AZ104" i="6"/>
  <c r="AY104" i="6"/>
  <c r="AX104" i="6"/>
  <c r="AW104" i="6"/>
  <c r="AV104" i="6"/>
  <c r="AU104" i="6"/>
  <c r="AT104" i="6"/>
  <c r="AS104" i="6"/>
  <c r="AR104" i="6"/>
  <c r="AQ104" i="6"/>
  <c r="AP104" i="6"/>
  <c r="AO104" i="6"/>
  <c r="AN104" i="6"/>
  <c r="AM104" i="6"/>
  <c r="D104" i="6"/>
  <c r="BG103" i="6"/>
  <c r="BF103" i="6"/>
  <c r="BE103" i="6"/>
  <c r="BD103" i="6"/>
  <c r="BC103" i="6"/>
  <c r="BB103" i="6"/>
  <c r="BA103" i="6"/>
  <c r="AZ103" i="6"/>
  <c r="AY103" i="6"/>
  <c r="AX103" i="6"/>
  <c r="AW103" i="6"/>
  <c r="AV103" i="6"/>
  <c r="AU103" i="6"/>
  <c r="AT103" i="6"/>
  <c r="AS103" i="6"/>
  <c r="AR103" i="6"/>
  <c r="AQ103" i="6"/>
  <c r="AP103" i="6"/>
  <c r="AO103" i="6"/>
  <c r="AN103" i="6"/>
  <c r="AM103" i="6"/>
  <c r="D103" i="6"/>
  <c r="BG102" i="6"/>
  <c r="BF102" i="6"/>
  <c r="BE102" i="6"/>
  <c r="BD102" i="6"/>
  <c r="BC102" i="6"/>
  <c r="BB102" i="6"/>
  <c r="BA102" i="6"/>
  <c r="AZ102" i="6"/>
  <c r="AY102" i="6"/>
  <c r="AX102" i="6"/>
  <c r="AW102" i="6"/>
  <c r="AV102" i="6"/>
  <c r="AU102" i="6"/>
  <c r="AT102" i="6"/>
  <c r="AS102" i="6"/>
  <c r="AR102" i="6"/>
  <c r="AQ102" i="6"/>
  <c r="AP102" i="6"/>
  <c r="AO102" i="6"/>
  <c r="AN102" i="6"/>
  <c r="AM102" i="6"/>
  <c r="AL102" i="6"/>
  <c r="D102" i="6"/>
  <c r="BG101" i="6"/>
  <c r="BF101" i="6"/>
  <c r="BE101" i="6"/>
  <c r="BD101" i="6"/>
  <c r="BC101" i="6"/>
  <c r="BB101" i="6"/>
  <c r="BA101" i="6"/>
  <c r="AZ101" i="6"/>
  <c r="AY101" i="6"/>
  <c r="AX101" i="6"/>
  <c r="AW101" i="6"/>
  <c r="AV101" i="6"/>
  <c r="AU101" i="6"/>
  <c r="AT101" i="6"/>
  <c r="AS101" i="6"/>
  <c r="AR101" i="6"/>
  <c r="AQ101" i="6"/>
  <c r="AP101" i="6"/>
  <c r="AO101" i="6"/>
  <c r="AN101" i="6"/>
  <c r="AM101" i="6"/>
  <c r="D101" i="6"/>
  <c r="BG100" i="6"/>
  <c r="BF100" i="6"/>
  <c r="BE100" i="6"/>
  <c r="BD100" i="6"/>
  <c r="BC100" i="6"/>
  <c r="BB100" i="6"/>
  <c r="BA100" i="6"/>
  <c r="AZ100" i="6"/>
  <c r="AY100" i="6"/>
  <c r="AX100" i="6"/>
  <c r="AW100" i="6"/>
  <c r="AV100" i="6"/>
  <c r="AU100" i="6"/>
  <c r="AT100" i="6"/>
  <c r="AS100" i="6"/>
  <c r="AR100" i="6"/>
  <c r="AQ100" i="6"/>
  <c r="AP100" i="6"/>
  <c r="AO100" i="6"/>
  <c r="AN100" i="6"/>
  <c r="AM100" i="6"/>
  <c r="AL100" i="6"/>
  <c r="D100" i="6"/>
  <c r="BG99" i="6"/>
  <c r="BF99" i="6"/>
  <c r="BE99" i="6"/>
  <c r="BD99" i="6"/>
  <c r="BC99" i="6"/>
  <c r="BB99" i="6"/>
  <c r="BA99" i="6"/>
  <c r="AZ99" i="6"/>
  <c r="AY99" i="6"/>
  <c r="AX99" i="6"/>
  <c r="AW99" i="6"/>
  <c r="AV99" i="6"/>
  <c r="AU99" i="6"/>
  <c r="AT99" i="6"/>
  <c r="AS99" i="6"/>
  <c r="AR99" i="6"/>
  <c r="AQ99" i="6"/>
  <c r="AP99" i="6"/>
  <c r="AO99" i="6"/>
  <c r="AN99" i="6"/>
  <c r="AM99" i="6"/>
  <c r="D99" i="6"/>
  <c r="BG98" i="6"/>
  <c r="BF98" i="6"/>
  <c r="BE98" i="6"/>
  <c r="BD98" i="6"/>
  <c r="BC98" i="6"/>
  <c r="BB98" i="6"/>
  <c r="BA98" i="6"/>
  <c r="AZ98" i="6"/>
  <c r="AY98" i="6"/>
  <c r="AX98" i="6"/>
  <c r="AW98" i="6"/>
  <c r="AV98" i="6"/>
  <c r="AU98" i="6"/>
  <c r="AT98" i="6"/>
  <c r="AS98" i="6"/>
  <c r="AR98" i="6"/>
  <c r="AQ98" i="6"/>
  <c r="AP98" i="6"/>
  <c r="AO98" i="6"/>
  <c r="AN98" i="6"/>
  <c r="AM98" i="6"/>
  <c r="AL98" i="6"/>
  <c r="D98" i="6"/>
  <c r="BG97" i="6"/>
  <c r="BF97" i="6"/>
  <c r="BE97" i="6"/>
  <c r="BD97" i="6"/>
  <c r="BC97" i="6"/>
  <c r="BB97" i="6"/>
  <c r="BA97" i="6"/>
  <c r="AZ97" i="6"/>
  <c r="AY97" i="6"/>
  <c r="AX97" i="6"/>
  <c r="AW97" i="6"/>
  <c r="AV97" i="6"/>
  <c r="AU97" i="6"/>
  <c r="AT97" i="6"/>
  <c r="AS97" i="6"/>
  <c r="AR97" i="6"/>
  <c r="AQ97" i="6"/>
  <c r="AP97" i="6"/>
  <c r="AO97" i="6"/>
  <c r="AN97" i="6"/>
  <c r="AM97" i="6"/>
  <c r="D97" i="6"/>
  <c r="C119" i="6" s="1"/>
  <c r="AS92" i="6"/>
  <c r="AR92" i="6"/>
  <c r="AQ92" i="6"/>
  <c r="AP92" i="6"/>
  <c r="AO92" i="6"/>
  <c r="AL92" i="6"/>
  <c r="AK92" i="6"/>
  <c r="AJ92" i="6"/>
  <c r="AI92" i="6"/>
  <c r="AH92" i="6"/>
  <c r="AR91" i="6"/>
  <c r="AS91" i="6" s="1"/>
  <c r="AP91" i="6"/>
  <c r="AQ91" i="6" s="1"/>
  <c r="AO91" i="6"/>
  <c r="AL91" i="6"/>
  <c r="AL115" i="6" s="1"/>
  <c r="AK91" i="6"/>
  <c r="AJ91" i="6"/>
  <c r="AH91" i="6"/>
  <c r="AI91" i="6" s="1"/>
  <c r="AS90" i="6"/>
  <c r="AR90" i="6"/>
  <c r="AQ90" i="6"/>
  <c r="AP90" i="6"/>
  <c r="AO90" i="6"/>
  <c r="AL90" i="6"/>
  <c r="AK90" i="6"/>
  <c r="AJ90" i="6"/>
  <c r="AI90" i="6"/>
  <c r="AH90" i="6"/>
  <c r="AR89" i="6"/>
  <c r="AS89" i="6" s="1"/>
  <c r="AP89" i="6"/>
  <c r="AQ89" i="6" s="1"/>
  <c r="AO89" i="6"/>
  <c r="AL89" i="6"/>
  <c r="AL113" i="6" s="1"/>
  <c r="AK89" i="6"/>
  <c r="AJ89" i="6"/>
  <c r="AH89" i="6"/>
  <c r="AI89" i="6" s="1"/>
  <c r="AS88" i="6"/>
  <c r="AR88" i="6"/>
  <c r="AQ88" i="6"/>
  <c r="AP88" i="6"/>
  <c r="AO88" i="6"/>
  <c r="AL88" i="6"/>
  <c r="AL112" i="6" s="1"/>
  <c r="AK88" i="6"/>
  <c r="AJ88" i="6"/>
  <c r="AI88" i="6"/>
  <c r="AH88" i="6"/>
  <c r="AR87" i="6"/>
  <c r="AS87" i="6" s="1"/>
  <c r="AP87" i="6"/>
  <c r="AQ87" i="6" s="1"/>
  <c r="AO87" i="6"/>
  <c r="AL87" i="6"/>
  <c r="AL111" i="6" s="1"/>
  <c r="AK87" i="6"/>
  <c r="AJ87" i="6"/>
  <c r="AH87" i="6"/>
  <c r="AI87" i="6" s="1"/>
  <c r="AS86" i="6"/>
  <c r="AR86" i="6"/>
  <c r="AQ86" i="6"/>
  <c r="AP86" i="6"/>
  <c r="AO86" i="6"/>
  <c r="AL86" i="6"/>
  <c r="AK86" i="6"/>
  <c r="AJ86" i="6"/>
  <c r="AI86" i="6"/>
  <c r="AH86" i="6"/>
  <c r="AR85" i="6"/>
  <c r="AS85" i="6" s="1"/>
  <c r="AP85" i="6"/>
  <c r="AQ85" i="6" s="1"/>
  <c r="AO85" i="6"/>
  <c r="AL85" i="6"/>
  <c r="AL109" i="6" s="1"/>
  <c r="AK85" i="6"/>
  <c r="AJ85" i="6"/>
  <c r="AH85" i="6"/>
  <c r="AI85" i="6" s="1"/>
  <c r="AS84" i="6"/>
  <c r="AR84" i="6"/>
  <c r="AQ84" i="6"/>
  <c r="AP84" i="6"/>
  <c r="AO84" i="6"/>
  <c r="AL84" i="6"/>
  <c r="AK84" i="6"/>
  <c r="AJ84" i="6"/>
  <c r="AI84" i="6"/>
  <c r="AH84" i="6"/>
  <c r="AR83" i="6"/>
  <c r="AS83" i="6" s="1"/>
  <c r="AP83" i="6"/>
  <c r="AQ83" i="6" s="1"/>
  <c r="AO83" i="6"/>
  <c r="AL83" i="6"/>
  <c r="AL107" i="6" s="1"/>
  <c r="AK83" i="6"/>
  <c r="AJ83" i="6"/>
  <c r="AH83" i="6"/>
  <c r="AI83" i="6" s="1"/>
  <c r="AS82" i="6"/>
  <c r="AR82" i="6"/>
  <c r="AQ82" i="6"/>
  <c r="AP82" i="6"/>
  <c r="AO82" i="6"/>
  <c r="AL82" i="6"/>
  <c r="AK82" i="6"/>
  <c r="AJ82" i="6"/>
  <c r="AI82" i="6"/>
  <c r="AH82" i="6"/>
  <c r="AR81" i="6"/>
  <c r="AS81" i="6" s="1"/>
  <c r="AP81" i="6"/>
  <c r="AQ81" i="6" s="1"/>
  <c r="AO81" i="6"/>
  <c r="AL81" i="6"/>
  <c r="AL105" i="6" s="1"/>
  <c r="AK81" i="6"/>
  <c r="AJ81" i="6"/>
  <c r="AH81" i="6"/>
  <c r="AI81" i="6" s="1"/>
  <c r="AS80" i="6"/>
  <c r="AR80" i="6"/>
  <c r="AQ80" i="6"/>
  <c r="AP80" i="6"/>
  <c r="AO80" i="6"/>
  <c r="AL80" i="6"/>
  <c r="AL104" i="6" s="1"/>
  <c r="AK80" i="6"/>
  <c r="AJ80" i="6"/>
  <c r="AI80" i="6"/>
  <c r="AH80" i="6"/>
  <c r="AR79" i="6"/>
  <c r="AS79" i="6" s="1"/>
  <c r="AP79" i="6"/>
  <c r="AQ79" i="6" s="1"/>
  <c r="AO79" i="6"/>
  <c r="AL79" i="6"/>
  <c r="AL103" i="6" s="1"/>
  <c r="AK79" i="6"/>
  <c r="AJ79" i="6"/>
  <c r="AH79" i="6"/>
  <c r="AI79" i="6" s="1"/>
  <c r="AS78" i="6"/>
  <c r="AR78" i="6"/>
  <c r="AQ78" i="6"/>
  <c r="AP78" i="6"/>
  <c r="AO78" i="6"/>
  <c r="AL78" i="6"/>
  <c r="AK78" i="6"/>
  <c r="AJ78" i="6"/>
  <c r="AI78" i="6"/>
  <c r="AH78" i="6"/>
  <c r="AR77" i="6"/>
  <c r="AS77" i="6" s="1"/>
  <c r="AP77" i="6"/>
  <c r="AQ77" i="6" s="1"/>
  <c r="AO77" i="6"/>
  <c r="AL77" i="6"/>
  <c r="AL101" i="6" s="1"/>
  <c r="AK77" i="6"/>
  <c r="AJ77" i="6"/>
  <c r="AH77" i="6"/>
  <c r="AI77" i="6" s="1"/>
  <c r="AS76" i="6"/>
  <c r="AR76" i="6"/>
  <c r="AQ76" i="6"/>
  <c r="AP76" i="6"/>
  <c r="AO76" i="6"/>
  <c r="AL76" i="6"/>
  <c r="AK76" i="6"/>
  <c r="AJ76" i="6"/>
  <c r="AI76" i="6"/>
  <c r="AH76" i="6"/>
  <c r="AR75" i="6"/>
  <c r="AS75" i="6" s="1"/>
  <c r="AP75" i="6"/>
  <c r="AQ75" i="6" s="1"/>
  <c r="AO75" i="6"/>
  <c r="AL75" i="6"/>
  <c r="AL99" i="6" s="1"/>
  <c r="AK75" i="6"/>
  <c r="AJ75" i="6"/>
  <c r="AH75" i="6"/>
  <c r="AI75" i="6" s="1"/>
  <c r="AS74" i="6"/>
  <c r="AR74" i="6"/>
  <c r="AQ74" i="6"/>
  <c r="AP74" i="6"/>
  <c r="AO74" i="6"/>
  <c r="AL74" i="6"/>
  <c r="AK74" i="6"/>
  <c r="AJ74" i="6"/>
  <c r="AI74" i="6"/>
  <c r="AH74" i="6"/>
  <c r="AR73" i="6"/>
  <c r="AS73" i="6" s="1"/>
  <c r="AS93" i="6" s="1"/>
  <c r="AP73" i="6"/>
  <c r="AQ73" i="6" s="1"/>
  <c r="AO73" i="6"/>
  <c r="AL73" i="6"/>
  <c r="AL97" i="6" s="1"/>
  <c r="AL151" i="6" s="1"/>
  <c r="BG117" i="6" s="1"/>
  <c r="AK73" i="6"/>
  <c r="AL93" i="6" s="1"/>
  <c r="AJ73" i="6"/>
  <c r="AJ93" i="6" s="1"/>
  <c r="AH73" i="6"/>
  <c r="AG115" i="6" s="1"/>
  <c r="B54" i="6"/>
  <c r="B49" i="6"/>
  <c r="AK47" i="6"/>
  <c r="B55" i="6" s="1"/>
  <c r="AK46" i="6"/>
  <c r="AJ46" i="6"/>
  <c r="AI46" i="6"/>
  <c r="AH46" i="6"/>
  <c r="AG46" i="6"/>
  <c r="AF46" i="6"/>
  <c r="AK45" i="6"/>
  <c r="AJ45" i="6"/>
  <c r="AI45" i="6"/>
  <c r="AH45" i="6"/>
  <c r="AG45" i="6"/>
  <c r="AF45" i="6"/>
  <c r="AK44" i="6"/>
  <c r="AJ44" i="6"/>
  <c r="AI44" i="6"/>
  <c r="AH44" i="6"/>
  <c r="AG44" i="6"/>
  <c r="AF44" i="6"/>
  <c r="AK43" i="6"/>
  <c r="AJ43" i="6"/>
  <c r="AI43" i="6"/>
  <c r="AH43" i="6"/>
  <c r="AG43" i="6"/>
  <c r="AF43" i="6"/>
  <c r="AK42" i="6"/>
  <c r="AJ42" i="6"/>
  <c r="AI42" i="6"/>
  <c r="AH42" i="6"/>
  <c r="AG42" i="6"/>
  <c r="AF42" i="6"/>
  <c r="AK41" i="6"/>
  <c r="AJ41" i="6"/>
  <c r="AI41" i="6"/>
  <c r="AH41" i="6"/>
  <c r="AG41" i="6"/>
  <c r="AF41" i="6"/>
  <c r="AK40" i="6"/>
  <c r="AJ40" i="6"/>
  <c r="AI40" i="6"/>
  <c r="AH40" i="6"/>
  <c r="AG40" i="6"/>
  <c r="AF40" i="6"/>
  <c r="AK39" i="6"/>
  <c r="AJ39" i="6"/>
  <c r="AI39" i="6"/>
  <c r="AH39" i="6"/>
  <c r="AG39" i="6"/>
  <c r="AF39" i="6"/>
  <c r="AK38" i="6"/>
  <c r="AJ38" i="6"/>
  <c r="AI38" i="6"/>
  <c r="AH38" i="6"/>
  <c r="AG38" i="6"/>
  <c r="AF38" i="6"/>
  <c r="AK37" i="6"/>
  <c r="AJ37" i="6"/>
  <c r="AI37" i="6"/>
  <c r="AH37" i="6"/>
  <c r="AG37" i="6"/>
  <c r="AF37" i="6"/>
  <c r="AK36" i="6"/>
  <c r="AJ36" i="6"/>
  <c r="AI36" i="6"/>
  <c r="AH36" i="6"/>
  <c r="AG36" i="6"/>
  <c r="AF36" i="6"/>
  <c r="AK35" i="6"/>
  <c r="AJ35" i="6"/>
  <c r="AI35" i="6"/>
  <c r="AH35" i="6"/>
  <c r="AG35" i="6"/>
  <c r="AF35" i="6"/>
  <c r="AK34" i="6"/>
  <c r="AJ34" i="6"/>
  <c r="AI34" i="6"/>
  <c r="AH34" i="6"/>
  <c r="AG34" i="6"/>
  <c r="AF34" i="6"/>
  <c r="AK33" i="6"/>
  <c r="AJ33" i="6"/>
  <c r="AI33" i="6"/>
  <c r="AH33" i="6"/>
  <c r="AG33" i="6"/>
  <c r="AF33" i="6"/>
  <c r="AK32" i="6"/>
  <c r="AJ32" i="6"/>
  <c r="AI32" i="6"/>
  <c r="AH32" i="6"/>
  <c r="AG32" i="6"/>
  <c r="AF32" i="6"/>
  <c r="AK31" i="6"/>
  <c r="AJ31" i="6"/>
  <c r="AI31" i="6"/>
  <c r="AH31" i="6"/>
  <c r="AG31" i="6"/>
  <c r="AF31" i="6"/>
  <c r="AK30" i="6"/>
  <c r="AJ30" i="6"/>
  <c r="AI30" i="6"/>
  <c r="AH30" i="6"/>
  <c r="AG30" i="6"/>
  <c r="AF30" i="6"/>
  <c r="AK29" i="6"/>
  <c r="AJ29" i="6"/>
  <c r="AI29" i="6"/>
  <c r="AH29" i="6"/>
  <c r="AG29" i="6"/>
  <c r="AF29" i="6"/>
  <c r="AK28" i="6"/>
  <c r="AJ28" i="6"/>
  <c r="AI28" i="6"/>
  <c r="AH28" i="6"/>
  <c r="AG28" i="6"/>
  <c r="AF28" i="6"/>
  <c r="AK27" i="6"/>
  <c r="AJ27" i="6"/>
  <c r="AI27" i="6"/>
  <c r="AI47" i="6" s="1"/>
  <c r="AH27" i="6"/>
  <c r="AH47" i="6" s="1"/>
  <c r="B52" i="6" s="1"/>
  <c r="AG27" i="6"/>
  <c r="AG47" i="6" s="1"/>
  <c r="B53" i="6" s="1"/>
  <c r="AF27" i="6"/>
  <c r="AF47" i="6" s="1"/>
  <c r="B56" i="6" s="1"/>
  <c r="B8" i="6"/>
  <c r="B281" i="5"/>
  <c r="B280" i="5"/>
  <c r="B279" i="5"/>
  <c r="B260" i="5"/>
  <c r="B255" i="5"/>
  <c r="AH252" i="5"/>
  <c r="AG252" i="5"/>
  <c r="AH251" i="5"/>
  <c r="AG251" i="5"/>
  <c r="AH250" i="5"/>
  <c r="AG250" i="5"/>
  <c r="AH249" i="5"/>
  <c r="AG249" i="5"/>
  <c r="AG253" i="5" s="1"/>
  <c r="B259" i="5" s="1"/>
  <c r="AH248" i="5"/>
  <c r="AH253" i="5" s="1"/>
  <c r="B258" i="5" s="1"/>
  <c r="AG248" i="5"/>
  <c r="AH247" i="5"/>
  <c r="AG247" i="5"/>
  <c r="B235" i="5"/>
  <c r="B234" i="5"/>
  <c r="AH230" i="5"/>
  <c r="AL229" i="5"/>
  <c r="AM229" i="5" s="1"/>
  <c r="AK229" i="5"/>
  <c r="AJ229" i="5"/>
  <c r="AI229" i="5"/>
  <c r="AH229" i="5"/>
  <c r="AG229" i="5"/>
  <c r="AL228" i="5"/>
  <c r="AM228" i="5" s="1"/>
  <c r="AJ228" i="5"/>
  <c r="AK228" i="5" s="1"/>
  <c r="AK230" i="5" s="1"/>
  <c r="AI228" i="5"/>
  <c r="AI230" i="5" s="1"/>
  <c r="AH228" i="5"/>
  <c r="AG228" i="5"/>
  <c r="AG230" i="5" s="1"/>
  <c r="B233" i="5" s="1"/>
  <c r="B216" i="5"/>
  <c r="B215" i="5"/>
  <c r="B214" i="5"/>
  <c r="B190" i="5"/>
  <c r="B189" i="5"/>
  <c r="B188" i="5"/>
  <c r="B170" i="5"/>
  <c r="B169" i="5"/>
  <c r="B168" i="5"/>
  <c r="B149" i="5"/>
  <c r="B148" i="5"/>
  <c r="B147" i="5"/>
  <c r="B123" i="5"/>
  <c r="B122" i="5"/>
  <c r="B121" i="5"/>
  <c r="B96" i="5"/>
  <c r="B95" i="5"/>
  <c r="B94" i="5"/>
  <c r="AK57" i="5"/>
  <c r="AJ57" i="5"/>
  <c r="AI57" i="5"/>
  <c r="AH57" i="5"/>
  <c r="B63" i="5" s="1"/>
  <c r="AG57" i="5"/>
  <c r="AK56" i="5"/>
  <c r="AJ56" i="5"/>
  <c r="AI56" i="5"/>
  <c r="AJ58" i="5" s="1"/>
  <c r="B61" i="5" s="1"/>
  <c r="AH56" i="5"/>
  <c r="AG56" i="5"/>
  <c r="AK58" i="5" s="1"/>
  <c r="B62" i="5" s="1"/>
  <c r="B31" i="5"/>
  <c r="AK28" i="5"/>
  <c r="B32" i="5" s="1"/>
  <c r="AK27" i="5"/>
  <c r="AJ27" i="5"/>
  <c r="AI27" i="5"/>
  <c r="AJ28" i="5" s="1"/>
  <c r="AH27" i="5"/>
  <c r="B33" i="5" s="1"/>
  <c r="AG27" i="5"/>
  <c r="B8" i="5"/>
  <c r="B8" i="4"/>
  <c r="B8" i="3"/>
  <c r="N8" i="2"/>
  <c r="B7" i="1"/>
  <c r="AO93" i="6" l="1"/>
  <c r="AO26" i="14"/>
  <c r="AO46" i="14" s="1"/>
  <c r="B57" i="14" s="1"/>
  <c r="AH90" i="9"/>
  <c r="B127" i="9" s="1"/>
  <c r="N8" i="9"/>
  <c r="AC136" i="9" s="1"/>
  <c r="AL572" i="2"/>
  <c r="AM572" i="2" s="1"/>
  <c r="AL5" i="2"/>
  <c r="AM5" i="2" s="1"/>
  <c r="AL4" i="2"/>
  <c r="AM4" i="2" s="1"/>
  <c r="AH718" i="9"/>
  <c r="B1305" i="9" s="1"/>
  <c r="N8" i="4"/>
  <c r="AL565" i="2"/>
  <c r="AM565" i="2" s="1"/>
  <c r="AL560" i="2"/>
  <c r="AM560" i="2" s="1"/>
  <c r="AL554" i="2"/>
  <c r="AM554" i="2" s="1"/>
  <c r="AL545" i="2"/>
  <c r="AM545" i="2" s="1"/>
  <c r="AL540" i="2"/>
  <c r="AM540" i="2" s="1"/>
  <c r="AL535" i="2"/>
  <c r="AM535" i="2" s="1"/>
  <c r="AL515" i="2"/>
  <c r="AM515" i="2" s="1"/>
  <c r="AL510" i="2"/>
  <c r="AM510" i="2" s="1"/>
  <c r="AL505" i="2"/>
  <c r="AM505" i="2" s="1"/>
  <c r="AL495" i="2"/>
  <c r="AM495" i="2" s="1"/>
  <c r="AL485" i="2"/>
  <c r="AM485" i="2" s="1"/>
  <c r="AL480" i="2"/>
  <c r="AM480" i="2" s="1"/>
  <c r="AL469" i="2"/>
  <c r="AM469" i="2" s="1"/>
  <c r="AL464" i="2"/>
  <c r="AM464" i="2" s="1"/>
  <c r="AL445" i="2"/>
  <c r="AM445" i="2" s="1"/>
  <c r="AL439" i="2"/>
  <c r="AM439" i="2" s="1"/>
  <c r="AL426" i="2"/>
  <c r="AM426" i="2" s="1"/>
  <c r="AL420" i="2"/>
  <c r="AM420" i="2" s="1"/>
  <c r="AL414" i="2"/>
  <c r="AM414" i="2" s="1"/>
  <c r="AL408" i="2"/>
  <c r="AM408" i="2" s="1"/>
  <c r="AL402" i="2"/>
  <c r="AM402" i="2" s="1"/>
  <c r="AL391" i="2"/>
  <c r="AM391" i="2" s="1"/>
  <c r="AL385" i="2"/>
  <c r="AM385" i="2" s="1"/>
  <c r="AL378" i="2"/>
  <c r="AM378" i="2" s="1"/>
  <c r="AL373" i="2"/>
  <c r="AM373" i="2" s="1"/>
  <c r="AL366" i="2"/>
  <c r="AM366" i="2" s="1"/>
  <c r="AL360" i="2"/>
  <c r="AM360" i="2" s="1"/>
  <c r="AL354" i="2"/>
  <c r="AM354" i="2" s="1"/>
  <c r="AL348" i="2"/>
  <c r="AM348" i="2" s="1"/>
  <c r="AL342" i="2"/>
  <c r="AM342" i="2" s="1"/>
  <c r="AL336" i="2"/>
  <c r="AM336" i="2" s="1"/>
  <c r="AL324" i="2"/>
  <c r="AM324" i="2" s="1"/>
  <c r="AL318" i="2"/>
  <c r="AM318" i="2" s="1"/>
  <c r="AL306" i="2"/>
  <c r="AM306" i="2" s="1"/>
  <c r="AL300" i="2"/>
  <c r="AM300" i="2" s="1"/>
  <c r="AL294" i="2"/>
  <c r="AM294" i="2" s="1"/>
  <c r="AL288" i="2"/>
  <c r="AM288" i="2" s="1"/>
  <c r="AL276" i="2"/>
  <c r="AM276" i="2" s="1"/>
  <c r="AL269" i="2"/>
  <c r="AM269" i="2" s="1"/>
  <c r="AL257" i="2"/>
  <c r="AM257" i="2" s="1"/>
  <c r="AL250" i="2"/>
  <c r="AM250" i="2" s="1"/>
  <c r="AL245" i="2"/>
  <c r="AM245" i="2" s="1"/>
  <c r="AL239" i="2"/>
  <c r="AM239" i="2" s="1"/>
  <c r="AL226" i="2"/>
  <c r="AM226" i="2" s="1"/>
  <c r="AL220" i="2"/>
  <c r="AM220" i="2" s="1"/>
  <c r="AL213" i="2"/>
  <c r="AM213" i="2" s="1"/>
  <c r="AL207" i="2"/>
  <c r="AM207" i="2" s="1"/>
  <c r="AL194" i="2"/>
  <c r="AM194" i="2" s="1"/>
  <c r="AL188" i="2"/>
  <c r="AM188" i="2" s="1"/>
  <c r="AL181" i="2"/>
  <c r="AM181" i="2" s="1"/>
  <c r="AL175" i="2"/>
  <c r="AM175" i="2" s="1"/>
  <c r="AL162" i="2"/>
  <c r="AM162" i="2" s="1"/>
  <c r="AL155" i="2"/>
  <c r="AM155" i="2" s="1"/>
  <c r="AL148" i="2"/>
  <c r="AM148" i="2" s="1"/>
  <c r="AL134" i="2"/>
  <c r="AM134" i="2" s="1"/>
  <c r="AL126" i="2"/>
  <c r="AM126" i="2" s="1"/>
  <c r="AL120" i="2"/>
  <c r="AM120" i="2" s="1"/>
  <c r="AL112" i="2"/>
  <c r="AM112" i="2" s="1"/>
  <c r="AL105" i="2"/>
  <c r="AM105" i="2" s="1"/>
  <c r="AL98" i="2"/>
  <c r="AM98" i="2" s="1"/>
  <c r="AL91" i="2"/>
  <c r="AM91" i="2" s="1"/>
  <c r="AL84" i="2"/>
  <c r="AM84" i="2" s="1"/>
  <c r="AL70" i="2"/>
  <c r="AM70" i="2" s="1"/>
  <c r="AL574" i="2"/>
  <c r="AM574" i="2" s="1"/>
  <c r="AL569" i="2"/>
  <c r="AM569" i="2" s="1"/>
  <c r="AL559" i="2"/>
  <c r="AM559" i="2" s="1"/>
  <c r="AL549" i="2"/>
  <c r="AM549" i="2" s="1"/>
  <c r="AL539" i="2"/>
  <c r="AM539" i="2" s="1"/>
  <c r="AL534" i="2"/>
  <c r="AM534" i="2" s="1"/>
  <c r="AL529" i="2"/>
  <c r="AM529" i="2" s="1"/>
  <c r="AL524" i="2"/>
  <c r="AM524" i="2" s="1"/>
  <c r="AL519" i="2"/>
  <c r="AM519" i="2" s="1"/>
  <c r="AL514" i="2"/>
  <c r="AM514" i="2" s="1"/>
  <c r="AL500" i="2"/>
  <c r="AM500" i="2" s="1"/>
  <c r="AL494" i="2"/>
  <c r="AM494" i="2" s="1"/>
  <c r="AL489" i="2"/>
  <c r="AM489" i="2" s="1"/>
  <c r="AL479" i="2"/>
  <c r="AM479" i="2" s="1"/>
  <c r="AL473" i="2"/>
  <c r="AM473" i="2" s="1"/>
  <c r="AL463" i="2"/>
  <c r="AM463" i="2" s="1"/>
  <c r="AL457" i="2"/>
  <c r="AM457" i="2" s="1"/>
  <c r="AL451" i="2"/>
  <c r="AM451" i="2" s="1"/>
  <c r="AL444" i="2"/>
  <c r="AM444" i="2" s="1"/>
  <c r="AL438" i="2"/>
  <c r="AM438" i="2" s="1"/>
  <c r="AL432" i="2"/>
  <c r="AM432" i="2" s="1"/>
  <c r="AL413" i="2"/>
  <c r="AM413" i="2" s="1"/>
  <c r="AL396" i="2"/>
  <c r="AM396" i="2" s="1"/>
  <c r="AL390" i="2"/>
  <c r="AM390" i="2" s="1"/>
  <c r="AL372" i="2"/>
  <c r="AM372" i="2" s="1"/>
  <c r="AL365" i="2"/>
  <c r="AM365" i="2" s="1"/>
  <c r="AL353" i="2"/>
  <c r="AM353" i="2" s="1"/>
  <c r="AL347" i="2"/>
  <c r="AM347" i="2" s="1"/>
  <c r="AL335" i="2"/>
  <c r="AM335" i="2" s="1"/>
  <c r="AL329" i="2"/>
  <c r="AM329" i="2" s="1"/>
  <c r="AL317" i="2"/>
  <c r="AM317" i="2" s="1"/>
  <c r="AL311" i="2"/>
  <c r="AM311" i="2" s="1"/>
  <c r="AL305" i="2"/>
  <c r="AM305" i="2" s="1"/>
  <c r="AL299" i="2"/>
  <c r="AM299" i="2" s="1"/>
  <c r="AL293" i="2"/>
  <c r="AM293" i="2" s="1"/>
  <c r="AL281" i="2"/>
  <c r="AM281" i="2" s="1"/>
  <c r="AL275" i="2"/>
  <c r="AM275" i="2" s="1"/>
  <c r="AL263" i="2"/>
  <c r="AM263" i="2" s="1"/>
  <c r="AL244" i="2"/>
  <c r="AM244" i="2" s="1"/>
  <c r="AL238" i="2"/>
  <c r="AM238" i="2" s="1"/>
  <c r="AL232" i="2"/>
  <c r="AM232" i="2" s="1"/>
  <c r="AL225" i="2"/>
  <c r="AM225" i="2" s="1"/>
  <c r="AL219" i="2"/>
  <c r="AM219" i="2" s="1"/>
  <c r="AL206" i="2"/>
  <c r="AM206" i="2" s="1"/>
  <c r="AL200" i="2"/>
  <c r="AM200" i="2" s="1"/>
  <c r="AL193" i="2"/>
  <c r="AM193" i="2" s="1"/>
  <c r="AL187" i="2"/>
  <c r="AM187" i="2" s="1"/>
  <c r="AL174" i="2"/>
  <c r="AM174" i="2" s="1"/>
  <c r="AL168" i="2"/>
  <c r="AM168" i="2" s="1"/>
  <c r="AL161" i="2"/>
  <c r="AM161" i="2" s="1"/>
  <c r="AL154" i="2"/>
  <c r="AM154" i="2" s="1"/>
  <c r="AL147" i="2"/>
  <c r="AM147" i="2" s="1"/>
  <c r="AL140" i="2"/>
  <c r="AM140" i="2" s="1"/>
  <c r="AL133" i="2"/>
  <c r="AM133" i="2" s="1"/>
  <c r="AL125" i="2"/>
  <c r="AM125" i="2" s="1"/>
  <c r="AL119" i="2"/>
  <c r="AM119" i="2" s="1"/>
  <c r="AL111" i="2"/>
  <c r="AM111" i="2" s="1"/>
  <c r="AL97" i="2"/>
  <c r="AM97" i="2" s="1"/>
  <c r="AL90" i="2"/>
  <c r="AM90" i="2" s="1"/>
  <c r="AL83" i="2"/>
  <c r="AM83" i="2" s="1"/>
  <c r="AL76" i="2"/>
  <c r="AM76" i="2" s="1"/>
  <c r="AL69" i="2"/>
  <c r="AM69" i="2" s="1"/>
  <c r="AL561" i="2"/>
  <c r="AM561" i="2" s="1"/>
  <c r="AL553" i="2"/>
  <c r="AM553" i="2" s="1"/>
  <c r="AL541" i="2"/>
  <c r="AM541" i="2" s="1"/>
  <c r="AL527" i="2"/>
  <c r="AM527" i="2" s="1"/>
  <c r="AL508" i="2"/>
  <c r="AM508" i="2" s="1"/>
  <c r="AL481" i="2"/>
  <c r="AM481" i="2" s="1"/>
  <c r="AL466" i="2"/>
  <c r="AM466" i="2" s="1"/>
  <c r="AL459" i="2"/>
  <c r="AM459" i="2" s="1"/>
  <c r="AL450" i="2"/>
  <c r="AM450" i="2" s="1"/>
  <c r="AL434" i="2"/>
  <c r="AM434" i="2" s="1"/>
  <c r="AL425" i="2"/>
  <c r="AM425" i="2" s="1"/>
  <c r="AL417" i="2"/>
  <c r="AM417" i="2" s="1"/>
  <c r="AL401" i="2"/>
  <c r="AM401" i="2" s="1"/>
  <c r="AL387" i="2"/>
  <c r="AM387" i="2" s="1"/>
  <c r="AL377" i="2"/>
  <c r="AM377" i="2" s="1"/>
  <c r="AL369" i="2"/>
  <c r="AM369" i="2" s="1"/>
  <c r="AL345" i="2"/>
  <c r="AM345" i="2" s="1"/>
  <c r="AL337" i="2"/>
  <c r="AM337" i="2" s="1"/>
  <c r="AL328" i="2"/>
  <c r="AM328" i="2" s="1"/>
  <c r="AL321" i="2"/>
  <c r="AM321" i="2" s="1"/>
  <c r="AL313" i="2"/>
  <c r="AM313" i="2" s="1"/>
  <c r="AL297" i="2"/>
  <c r="AM297" i="2" s="1"/>
  <c r="AL289" i="2"/>
  <c r="AM289" i="2" s="1"/>
  <c r="AL280" i="2"/>
  <c r="AM280" i="2" s="1"/>
  <c r="AL265" i="2"/>
  <c r="AM265" i="2" s="1"/>
  <c r="AL256" i="2"/>
  <c r="AM256" i="2" s="1"/>
  <c r="AL231" i="2"/>
  <c r="AM231" i="2" s="1"/>
  <c r="AL223" i="2"/>
  <c r="AM223" i="2" s="1"/>
  <c r="AL215" i="2"/>
  <c r="AM215" i="2" s="1"/>
  <c r="AL205" i="2"/>
  <c r="AM205" i="2" s="1"/>
  <c r="AL197" i="2"/>
  <c r="AM197" i="2" s="1"/>
  <c r="AL189" i="2"/>
  <c r="AM189" i="2" s="1"/>
  <c r="AL180" i="2"/>
  <c r="AM180" i="2" s="1"/>
  <c r="AL172" i="2"/>
  <c r="AM172" i="2" s="1"/>
  <c r="AL164" i="2"/>
  <c r="AM164" i="2" s="1"/>
  <c r="AL153" i="2"/>
  <c r="AM153" i="2" s="1"/>
  <c r="AL144" i="2"/>
  <c r="AM144" i="2" s="1"/>
  <c r="AL136" i="2"/>
  <c r="AM136" i="2" s="1"/>
  <c r="AL116" i="2"/>
  <c r="AM116" i="2" s="1"/>
  <c r="AL107" i="2"/>
  <c r="AM107" i="2" s="1"/>
  <c r="AL96" i="2"/>
  <c r="AM96" i="2" s="1"/>
  <c r="AL88" i="2"/>
  <c r="AM88" i="2" s="1"/>
  <c r="AL78" i="2"/>
  <c r="AM78" i="2" s="1"/>
  <c r="AL68" i="2"/>
  <c r="AM68" i="2" s="1"/>
  <c r="AL54" i="2"/>
  <c r="AM54" i="2" s="1"/>
  <c r="AL46" i="2"/>
  <c r="AM46" i="2" s="1"/>
  <c r="AL40" i="2"/>
  <c r="AM40" i="2" s="1"/>
  <c r="AL32" i="2"/>
  <c r="AM32" i="2" s="1"/>
  <c r="AL25" i="2"/>
  <c r="AM25" i="2" s="1"/>
  <c r="AL18" i="2"/>
  <c r="AM18" i="2" s="1"/>
  <c r="AL10" i="2"/>
  <c r="AM10" i="2" s="1"/>
  <c r="AL566" i="2"/>
  <c r="AM566" i="2" s="1"/>
  <c r="AL552" i="2"/>
  <c r="AM552" i="2" s="1"/>
  <c r="AL538" i="2"/>
  <c r="AM538" i="2" s="1"/>
  <c r="AL506" i="2"/>
  <c r="AM506" i="2" s="1"/>
  <c r="AL499" i="2"/>
  <c r="AM499" i="2" s="1"/>
  <c r="AL486" i="2"/>
  <c r="AM486" i="2" s="1"/>
  <c r="AL478" i="2"/>
  <c r="AM478" i="2" s="1"/>
  <c r="AL465" i="2"/>
  <c r="AM465" i="2" s="1"/>
  <c r="AL456" i="2"/>
  <c r="AM456" i="2" s="1"/>
  <c r="AL440" i="2"/>
  <c r="AM440" i="2" s="1"/>
  <c r="AL431" i="2"/>
  <c r="AM431" i="2" s="1"/>
  <c r="AL400" i="2"/>
  <c r="AM400" i="2" s="1"/>
  <c r="AL384" i="2"/>
  <c r="AM384" i="2" s="1"/>
  <c r="AL368" i="2"/>
  <c r="AM368" i="2" s="1"/>
  <c r="AL359" i="2"/>
  <c r="AM359" i="2" s="1"/>
  <c r="AL327" i="2"/>
  <c r="AM327" i="2" s="1"/>
  <c r="AL303" i="2"/>
  <c r="AM303" i="2" s="1"/>
  <c r="AL287" i="2"/>
  <c r="AM287" i="2" s="1"/>
  <c r="AL279" i="2"/>
  <c r="AM279" i="2" s="1"/>
  <c r="AL271" i="2"/>
  <c r="AM271" i="2" s="1"/>
  <c r="AL254" i="2"/>
  <c r="AM254" i="2" s="1"/>
  <c r="AL246" i="2"/>
  <c r="AM246" i="2" s="1"/>
  <c r="AL229" i="2"/>
  <c r="AM229" i="2" s="1"/>
  <c r="AL212" i="2"/>
  <c r="AM212" i="2" s="1"/>
  <c r="AL196" i="2"/>
  <c r="AM196" i="2" s="1"/>
  <c r="AL186" i="2"/>
  <c r="AM186" i="2" s="1"/>
  <c r="AL170" i="2"/>
  <c r="AM170" i="2" s="1"/>
  <c r="AL152" i="2"/>
  <c r="AM152" i="2" s="1"/>
  <c r="AL123" i="2"/>
  <c r="AM123" i="2" s="1"/>
  <c r="AL104" i="2"/>
  <c r="AM104" i="2" s="1"/>
  <c r="AL86" i="2"/>
  <c r="AM86" i="2" s="1"/>
  <c r="AL66" i="2"/>
  <c r="AM66" i="2" s="1"/>
  <c r="AL52" i="2"/>
  <c r="AM52" i="2" s="1"/>
  <c r="AL38" i="2"/>
  <c r="AM38" i="2" s="1"/>
  <c r="AL30" i="2"/>
  <c r="AM30" i="2" s="1"/>
  <c r="AL24" i="2"/>
  <c r="AM24" i="2" s="1"/>
  <c r="AL498" i="2"/>
  <c r="AM498" i="2" s="1"/>
  <c r="AL492" i="2"/>
  <c r="AM492" i="2" s="1"/>
  <c r="AL477" i="2"/>
  <c r="AM477" i="2" s="1"/>
  <c r="AL471" i="2"/>
  <c r="AM471" i="2" s="1"/>
  <c r="AL423" i="2"/>
  <c r="AM423" i="2" s="1"/>
  <c r="AL406" i="2"/>
  <c r="AM406" i="2" s="1"/>
  <c r="AL367" i="2"/>
  <c r="AM367" i="2" s="1"/>
  <c r="AL343" i="2"/>
  <c r="AM343" i="2" s="1"/>
  <c r="AL326" i="2"/>
  <c r="AM326" i="2" s="1"/>
  <c r="AL286" i="2"/>
  <c r="AM286" i="2" s="1"/>
  <c r="AL270" i="2"/>
  <c r="AM270" i="2" s="1"/>
  <c r="AL253" i="2"/>
  <c r="AM253" i="2" s="1"/>
  <c r="AL203" i="2"/>
  <c r="AM203" i="2" s="1"/>
  <c r="AL185" i="2"/>
  <c r="AM185" i="2" s="1"/>
  <c r="AL169" i="2"/>
  <c r="AM169" i="2" s="1"/>
  <c r="AL151" i="2"/>
  <c r="AM151" i="2" s="1"/>
  <c r="AL131" i="2"/>
  <c r="AM131" i="2" s="1"/>
  <c r="AL113" i="2"/>
  <c r="AM113" i="2" s="1"/>
  <c r="AL93" i="2"/>
  <c r="AM93" i="2" s="1"/>
  <c r="AL74" i="2"/>
  <c r="AM74" i="2" s="1"/>
  <c r="AL65" i="2"/>
  <c r="AM65" i="2" s="1"/>
  <c r="AL51" i="2"/>
  <c r="AM51" i="2" s="1"/>
  <c r="AL37" i="2"/>
  <c r="AM37" i="2" s="1"/>
  <c r="AL23" i="2"/>
  <c r="AM23" i="2" s="1"/>
  <c r="AL8" i="2"/>
  <c r="AM8" i="2" s="1"/>
  <c r="AL564" i="2"/>
  <c r="AM564" i="2" s="1"/>
  <c r="AL537" i="2"/>
  <c r="AM537" i="2" s="1"/>
  <c r="AL523" i="2"/>
  <c r="AM523" i="2" s="1"/>
  <c r="AL491" i="2"/>
  <c r="AM491" i="2" s="1"/>
  <c r="AL484" i="2"/>
  <c r="AM484" i="2" s="1"/>
  <c r="AL470" i="2"/>
  <c r="AM470" i="2" s="1"/>
  <c r="AL462" i="2"/>
  <c r="AM462" i="2" s="1"/>
  <c r="AL447" i="2"/>
  <c r="AM447" i="2" s="1"/>
  <c r="AL429" i="2"/>
  <c r="AM429" i="2" s="1"/>
  <c r="AL422" i="2"/>
  <c r="AM422" i="2" s="1"/>
  <c r="AL374" i="2"/>
  <c r="AM374" i="2" s="1"/>
  <c r="AL357" i="2"/>
  <c r="AM357" i="2" s="1"/>
  <c r="AL350" i="2"/>
  <c r="AM350" i="2" s="1"/>
  <c r="AL316" i="2"/>
  <c r="AM316" i="2" s="1"/>
  <c r="AL301" i="2"/>
  <c r="AM301" i="2" s="1"/>
  <c r="AL285" i="2"/>
  <c r="AM285" i="2" s="1"/>
  <c r="AL268" i="2"/>
  <c r="AM268" i="2" s="1"/>
  <c r="AL260" i="2"/>
  <c r="AM260" i="2" s="1"/>
  <c r="AL573" i="2"/>
  <c r="AM573" i="2" s="1"/>
  <c r="AL567" i="2"/>
  <c r="AM567" i="2" s="1"/>
  <c r="AL547" i="2"/>
  <c r="AM547" i="2" s="1"/>
  <c r="AL533" i="2"/>
  <c r="AM533" i="2" s="1"/>
  <c r="AL526" i="2"/>
  <c r="AM526" i="2" s="1"/>
  <c r="AL520" i="2"/>
  <c r="AM520" i="2" s="1"/>
  <c r="AL513" i="2"/>
  <c r="AM513" i="2" s="1"/>
  <c r="AL507" i="2"/>
  <c r="AM507" i="2" s="1"/>
  <c r="AL501" i="2"/>
  <c r="AM501" i="2" s="1"/>
  <c r="AL493" i="2"/>
  <c r="AM493" i="2" s="1"/>
  <c r="AL487" i="2"/>
  <c r="AM487" i="2" s="1"/>
  <c r="AL472" i="2"/>
  <c r="AM472" i="2" s="1"/>
  <c r="AL458" i="2"/>
  <c r="AM458" i="2" s="1"/>
  <c r="AL449" i="2"/>
  <c r="AM449" i="2" s="1"/>
  <c r="AL441" i="2"/>
  <c r="AM441" i="2" s="1"/>
  <c r="AL433" i="2"/>
  <c r="AM433" i="2" s="1"/>
  <c r="AL424" i="2"/>
  <c r="AM424" i="2" s="1"/>
  <c r="AL409" i="2"/>
  <c r="AM409" i="2" s="1"/>
  <c r="AL393" i="2"/>
  <c r="AM393" i="2" s="1"/>
  <c r="AL386" i="2"/>
  <c r="AM386" i="2" s="1"/>
  <c r="AL376" i="2"/>
  <c r="AM376" i="2" s="1"/>
  <c r="AL361" i="2"/>
  <c r="AM361" i="2" s="1"/>
  <c r="AL352" i="2"/>
  <c r="AM352" i="2" s="1"/>
  <c r="AL344" i="2"/>
  <c r="AM344" i="2" s="1"/>
  <c r="AL312" i="2"/>
  <c r="AM312" i="2" s="1"/>
  <c r="AL304" i="2"/>
  <c r="AM304" i="2" s="1"/>
  <c r="AL296" i="2"/>
  <c r="AM296" i="2" s="1"/>
  <c r="AL272" i="2"/>
  <c r="AM272" i="2" s="1"/>
  <c r="AL264" i="2"/>
  <c r="AM264" i="2" s="1"/>
  <c r="AL255" i="2"/>
  <c r="AM255" i="2" s="1"/>
  <c r="AL247" i="2"/>
  <c r="AM247" i="2" s="1"/>
  <c r="AL240" i="2"/>
  <c r="AM240" i="2" s="1"/>
  <c r="AL230" i="2"/>
  <c r="AM230" i="2" s="1"/>
  <c r="AL222" i="2"/>
  <c r="AM222" i="2" s="1"/>
  <c r="AL214" i="2"/>
  <c r="AM214" i="2" s="1"/>
  <c r="AL179" i="2"/>
  <c r="AM179" i="2" s="1"/>
  <c r="AL171" i="2"/>
  <c r="AM171" i="2" s="1"/>
  <c r="AL163" i="2"/>
  <c r="AM163" i="2" s="1"/>
  <c r="AL143" i="2"/>
  <c r="AM143" i="2" s="1"/>
  <c r="AL135" i="2"/>
  <c r="AM135" i="2" s="1"/>
  <c r="AL124" i="2"/>
  <c r="AM124" i="2" s="1"/>
  <c r="AL115" i="2"/>
  <c r="AM115" i="2" s="1"/>
  <c r="AL106" i="2"/>
  <c r="AM106" i="2" s="1"/>
  <c r="AL95" i="2"/>
  <c r="AM95" i="2" s="1"/>
  <c r="AL87" i="2"/>
  <c r="AM87" i="2" s="1"/>
  <c r="AL77" i="2"/>
  <c r="AM77" i="2" s="1"/>
  <c r="AL67" i="2"/>
  <c r="AM67" i="2" s="1"/>
  <c r="AL60" i="2"/>
  <c r="AM60" i="2" s="1"/>
  <c r="AL53" i="2"/>
  <c r="AM53" i="2" s="1"/>
  <c r="AL45" i="2"/>
  <c r="AM45" i="2" s="1"/>
  <c r="AL39" i="2"/>
  <c r="AM39" i="2" s="1"/>
  <c r="AL31" i="2"/>
  <c r="AM31" i="2" s="1"/>
  <c r="AL17" i="2"/>
  <c r="AM17" i="2" s="1"/>
  <c r="AL9" i="2"/>
  <c r="AM9" i="2" s="1"/>
  <c r="AL558" i="2"/>
  <c r="AM558" i="2" s="1"/>
  <c r="AL546" i="2"/>
  <c r="AM546" i="2" s="1"/>
  <c r="AL518" i="2"/>
  <c r="AM518" i="2" s="1"/>
  <c r="AL416" i="2"/>
  <c r="AM416" i="2" s="1"/>
  <c r="AL407" i="2"/>
  <c r="AM407" i="2" s="1"/>
  <c r="AL392" i="2"/>
  <c r="AM392" i="2" s="1"/>
  <c r="AL334" i="2"/>
  <c r="AM334" i="2" s="1"/>
  <c r="AL320" i="2"/>
  <c r="AM320" i="2" s="1"/>
  <c r="AL310" i="2"/>
  <c r="AM310" i="2" s="1"/>
  <c r="AL262" i="2"/>
  <c r="AM262" i="2" s="1"/>
  <c r="AL237" i="2"/>
  <c r="AM237" i="2" s="1"/>
  <c r="AL221" i="2"/>
  <c r="AM221" i="2" s="1"/>
  <c r="AL204" i="2"/>
  <c r="AM204" i="2" s="1"/>
  <c r="AL178" i="2"/>
  <c r="AM178" i="2" s="1"/>
  <c r="AL160" i="2"/>
  <c r="AM160" i="2" s="1"/>
  <c r="AL142" i="2"/>
  <c r="AM142" i="2" s="1"/>
  <c r="AL132" i="2"/>
  <c r="AM132" i="2" s="1"/>
  <c r="AL114" i="2"/>
  <c r="AM114" i="2" s="1"/>
  <c r="AL94" i="2"/>
  <c r="AM94" i="2" s="1"/>
  <c r="AL75" i="2"/>
  <c r="AM75" i="2" s="1"/>
  <c r="AL59" i="2"/>
  <c r="AM59" i="2" s="1"/>
  <c r="AL16" i="2"/>
  <c r="AM16" i="2" s="1"/>
  <c r="AL532" i="2"/>
  <c r="AM532" i="2" s="1"/>
  <c r="AL525" i="2"/>
  <c r="AM525" i="2" s="1"/>
  <c r="AL512" i="2"/>
  <c r="AM512" i="2" s="1"/>
  <c r="AL448" i="2"/>
  <c r="AM448" i="2" s="1"/>
  <c r="AL430" i="2"/>
  <c r="AM430" i="2" s="1"/>
  <c r="AL415" i="2"/>
  <c r="AM415" i="2" s="1"/>
  <c r="AL399" i="2"/>
  <c r="AM399" i="2" s="1"/>
  <c r="AL383" i="2"/>
  <c r="AM383" i="2" s="1"/>
  <c r="AL375" i="2"/>
  <c r="AM375" i="2" s="1"/>
  <c r="AL358" i="2"/>
  <c r="AM358" i="2" s="1"/>
  <c r="AL351" i="2"/>
  <c r="AM351" i="2" s="1"/>
  <c r="AL333" i="2"/>
  <c r="AM333" i="2" s="1"/>
  <c r="AL319" i="2"/>
  <c r="AM319" i="2" s="1"/>
  <c r="AL302" i="2"/>
  <c r="AM302" i="2" s="1"/>
  <c r="AL295" i="2"/>
  <c r="AM295" i="2" s="1"/>
  <c r="AL278" i="2"/>
  <c r="AM278" i="2" s="1"/>
  <c r="AL261" i="2"/>
  <c r="AM261" i="2" s="1"/>
  <c r="AL211" i="2"/>
  <c r="AM211" i="2" s="1"/>
  <c r="AL195" i="2"/>
  <c r="AM195" i="2" s="1"/>
  <c r="AL177" i="2"/>
  <c r="AM177" i="2" s="1"/>
  <c r="AL159" i="2"/>
  <c r="AM159" i="2" s="1"/>
  <c r="AL141" i="2"/>
  <c r="AM141" i="2" s="1"/>
  <c r="AL122" i="2"/>
  <c r="AM122" i="2" s="1"/>
  <c r="AL103" i="2"/>
  <c r="AM103" i="2" s="1"/>
  <c r="AL85" i="2"/>
  <c r="AM85" i="2" s="1"/>
  <c r="AL58" i="2"/>
  <c r="AM58" i="2" s="1"/>
  <c r="AL44" i="2"/>
  <c r="AM44" i="2" s="1"/>
  <c r="AL29" i="2"/>
  <c r="AM29" i="2" s="1"/>
  <c r="AL15" i="2"/>
  <c r="AM15" i="2" s="1"/>
  <c r="AL571" i="2"/>
  <c r="AM571" i="2" s="1"/>
  <c r="AL557" i="2"/>
  <c r="AM557" i="2" s="1"/>
  <c r="AL551" i="2"/>
  <c r="AM551" i="2" s="1"/>
  <c r="AL544" i="2"/>
  <c r="AM544" i="2" s="1"/>
  <c r="AL531" i="2"/>
  <c r="AM531" i="2" s="1"/>
  <c r="AL517" i="2"/>
  <c r="AM517" i="2" s="1"/>
  <c r="AL504" i="2"/>
  <c r="AM504" i="2" s="1"/>
  <c r="AL455" i="2"/>
  <c r="AM455" i="2" s="1"/>
  <c r="AL398" i="2"/>
  <c r="AM398" i="2" s="1"/>
  <c r="AL382" i="2"/>
  <c r="AM382" i="2" s="1"/>
  <c r="AL341" i="2"/>
  <c r="AM341" i="2" s="1"/>
  <c r="AL309" i="2"/>
  <c r="AM309" i="2" s="1"/>
  <c r="AL292" i="2"/>
  <c r="AM292" i="2" s="1"/>
  <c r="AL252" i="2"/>
  <c r="AM252" i="2" s="1"/>
  <c r="AL236" i="2"/>
  <c r="AM236" i="2" s="1"/>
  <c r="AL570" i="2"/>
  <c r="AM570" i="2" s="1"/>
  <c r="AL555" i="2"/>
  <c r="AM555" i="2" s="1"/>
  <c r="AL536" i="2"/>
  <c r="AM536" i="2" s="1"/>
  <c r="AL502" i="2"/>
  <c r="AM502" i="2" s="1"/>
  <c r="AL483" i="2"/>
  <c r="AM483" i="2" s="1"/>
  <c r="AL461" i="2"/>
  <c r="AM461" i="2" s="1"/>
  <c r="AL442" i="2"/>
  <c r="AM442" i="2" s="1"/>
  <c r="AL419" i="2"/>
  <c r="AM419" i="2" s="1"/>
  <c r="AL397" i="2"/>
  <c r="AM397" i="2" s="1"/>
  <c r="AL379" i="2"/>
  <c r="AM379" i="2" s="1"/>
  <c r="AL332" i="2"/>
  <c r="AM332" i="2" s="1"/>
  <c r="AL291" i="2"/>
  <c r="AM291" i="2" s="1"/>
  <c r="AL267" i="2"/>
  <c r="AM267" i="2" s="1"/>
  <c r="AL248" i="2"/>
  <c r="AM248" i="2" s="1"/>
  <c r="AL227" i="2"/>
  <c r="AM227" i="2" s="1"/>
  <c r="AL209" i="2"/>
  <c r="AM209" i="2" s="1"/>
  <c r="AL192" i="2"/>
  <c r="AM192" i="2" s="1"/>
  <c r="AL176" i="2"/>
  <c r="AM176" i="2" s="1"/>
  <c r="AL157" i="2"/>
  <c r="AM157" i="2" s="1"/>
  <c r="AL138" i="2"/>
  <c r="AM138" i="2" s="1"/>
  <c r="AL101" i="2"/>
  <c r="AM101" i="2" s="1"/>
  <c r="AL81" i="2"/>
  <c r="AM81" i="2" s="1"/>
  <c r="AL63" i="2"/>
  <c r="AM63" i="2" s="1"/>
  <c r="AL49" i="2"/>
  <c r="AM49" i="2" s="1"/>
  <c r="AL35" i="2"/>
  <c r="AM35" i="2" s="1"/>
  <c r="AL21" i="2"/>
  <c r="AM21" i="2" s="1"/>
  <c r="AL6" i="2"/>
  <c r="AM6" i="2" s="1"/>
  <c r="AL137" i="2"/>
  <c r="AM137" i="2" s="1"/>
  <c r="AL100" i="2"/>
  <c r="AM100" i="2" s="1"/>
  <c r="AL62" i="2"/>
  <c r="AM62" i="2" s="1"/>
  <c r="AL34" i="2"/>
  <c r="AM34" i="2" s="1"/>
  <c r="AL476" i="2"/>
  <c r="AM476" i="2" s="1"/>
  <c r="AL436" i="2"/>
  <c r="AM436" i="2" s="1"/>
  <c r="AL394" i="2"/>
  <c r="AM394" i="2" s="1"/>
  <c r="AL349" i="2"/>
  <c r="AM349" i="2" s="1"/>
  <c r="AL330" i="2"/>
  <c r="AM330" i="2" s="1"/>
  <c r="AL284" i="2"/>
  <c r="AM284" i="2" s="1"/>
  <c r="AL208" i="2"/>
  <c r="AM208" i="2" s="1"/>
  <c r="AL117" i="2"/>
  <c r="AM117" i="2" s="1"/>
  <c r="AL99" i="2"/>
  <c r="AM99" i="2" s="1"/>
  <c r="AL61" i="2"/>
  <c r="AM61" i="2" s="1"/>
  <c r="AL33" i="2"/>
  <c r="AM33" i="2" s="1"/>
  <c r="AL548" i="2"/>
  <c r="AM548" i="2" s="1"/>
  <c r="AL511" i="2"/>
  <c r="AM511" i="2" s="1"/>
  <c r="AL475" i="2"/>
  <c r="AM475" i="2" s="1"/>
  <c r="AL435" i="2"/>
  <c r="AM435" i="2" s="1"/>
  <c r="AL389" i="2"/>
  <c r="AM389" i="2" s="1"/>
  <c r="AL346" i="2"/>
  <c r="AM346" i="2" s="1"/>
  <c r="AL307" i="2"/>
  <c r="AM307" i="2" s="1"/>
  <c r="AL202" i="2"/>
  <c r="AM202" i="2" s="1"/>
  <c r="AL167" i="2"/>
  <c r="AM167" i="2" s="1"/>
  <c r="AL130" i="2"/>
  <c r="AM130" i="2" s="1"/>
  <c r="AL543" i="2"/>
  <c r="AM543" i="2" s="1"/>
  <c r="AL490" i="2"/>
  <c r="AM490" i="2" s="1"/>
  <c r="AL453" i="2"/>
  <c r="AM453" i="2" s="1"/>
  <c r="AL410" i="2"/>
  <c r="AM410" i="2" s="1"/>
  <c r="AL388" i="2"/>
  <c r="AM388" i="2" s="1"/>
  <c r="AL282" i="2"/>
  <c r="AM282" i="2" s="1"/>
  <c r="AL259" i="2"/>
  <c r="AM259" i="2" s="1"/>
  <c r="AL217" i="2"/>
  <c r="AM217" i="2" s="1"/>
  <c r="AL184" i="2"/>
  <c r="AM184" i="2" s="1"/>
  <c r="AL149" i="2"/>
  <c r="AM149" i="2" s="1"/>
  <c r="AL109" i="2"/>
  <c r="AM109" i="2" s="1"/>
  <c r="AL28" i="2"/>
  <c r="AM28" i="2" s="1"/>
  <c r="AL522" i="2"/>
  <c r="AM522" i="2" s="1"/>
  <c r="AL452" i="2"/>
  <c r="AM452" i="2" s="1"/>
  <c r="AL428" i="2"/>
  <c r="AM428" i="2" s="1"/>
  <c r="AL322" i="2"/>
  <c r="AM322" i="2" s="1"/>
  <c r="AL277" i="2"/>
  <c r="AM277" i="2" s="1"/>
  <c r="AL234" i="2"/>
  <c r="AM234" i="2" s="1"/>
  <c r="AL199" i="2"/>
  <c r="AM199" i="2" s="1"/>
  <c r="AL183" i="2"/>
  <c r="AM183" i="2" s="1"/>
  <c r="AL146" i="2"/>
  <c r="AM146" i="2" s="1"/>
  <c r="AL27" i="2"/>
  <c r="AM27" i="2" s="1"/>
  <c r="AL488" i="2"/>
  <c r="AM488" i="2" s="1"/>
  <c r="AL446" i="2"/>
  <c r="AM446" i="2" s="1"/>
  <c r="AL404" i="2"/>
  <c r="AM404" i="2" s="1"/>
  <c r="AL362" i="2"/>
  <c r="AM362" i="2" s="1"/>
  <c r="AL315" i="2"/>
  <c r="AM315" i="2" s="1"/>
  <c r="AL274" i="2"/>
  <c r="AM274" i="2" s="1"/>
  <c r="AL251" i="2"/>
  <c r="AM251" i="2" s="1"/>
  <c r="AL216" i="2"/>
  <c r="AM216" i="2" s="1"/>
  <c r="AL182" i="2"/>
  <c r="AM182" i="2" s="1"/>
  <c r="AL467" i="2"/>
  <c r="AM467" i="2" s="1"/>
  <c r="AL421" i="2"/>
  <c r="AM421" i="2" s="1"/>
  <c r="AL380" i="2"/>
  <c r="AM380" i="2" s="1"/>
  <c r="AL338" i="2"/>
  <c r="AM338" i="2" s="1"/>
  <c r="AL249" i="2"/>
  <c r="AM249" i="2" s="1"/>
  <c r="AL210" i="2"/>
  <c r="AM210" i="2" s="1"/>
  <c r="AL139" i="2"/>
  <c r="AM139" i="2" s="1"/>
  <c r="AL102" i="2"/>
  <c r="AM102" i="2" s="1"/>
  <c r="AL64" i="2"/>
  <c r="AM64" i="2" s="1"/>
  <c r="AL36" i="2"/>
  <c r="AM36" i="2" s="1"/>
  <c r="AL7" i="2"/>
  <c r="AM7" i="2" s="1"/>
  <c r="AL550" i="2"/>
  <c r="AM550" i="2" s="1"/>
  <c r="AL516" i="2"/>
  <c r="AM516" i="2" s="1"/>
  <c r="AL497" i="2"/>
  <c r="AM497" i="2" s="1"/>
  <c r="AL482" i="2"/>
  <c r="AM482" i="2" s="1"/>
  <c r="AL437" i="2"/>
  <c r="AM437" i="2" s="1"/>
  <c r="AL418" i="2"/>
  <c r="AM418" i="2" s="1"/>
  <c r="AL395" i="2"/>
  <c r="AM395" i="2" s="1"/>
  <c r="AL355" i="2"/>
  <c r="AM355" i="2" s="1"/>
  <c r="AL331" i="2"/>
  <c r="AM331" i="2" s="1"/>
  <c r="AL308" i="2"/>
  <c r="AM308" i="2" s="1"/>
  <c r="AL290" i="2"/>
  <c r="AM290" i="2" s="1"/>
  <c r="AL266" i="2"/>
  <c r="AM266" i="2" s="1"/>
  <c r="AL243" i="2"/>
  <c r="AM243" i="2" s="1"/>
  <c r="AL191" i="2"/>
  <c r="AM191" i="2" s="1"/>
  <c r="AL173" i="2"/>
  <c r="AM173" i="2" s="1"/>
  <c r="AL118" i="2"/>
  <c r="AM118" i="2" s="1"/>
  <c r="AL80" i="2"/>
  <c r="AM80" i="2" s="1"/>
  <c r="AL48" i="2"/>
  <c r="AM48" i="2" s="1"/>
  <c r="AL20" i="2"/>
  <c r="AM20" i="2" s="1"/>
  <c r="AL568" i="2"/>
  <c r="AM568" i="2" s="1"/>
  <c r="AL530" i="2"/>
  <c r="AM530" i="2" s="1"/>
  <c r="AL460" i="2"/>
  <c r="AM460" i="2" s="1"/>
  <c r="AL412" i="2"/>
  <c r="AM412" i="2" s="1"/>
  <c r="AL371" i="2"/>
  <c r="AM371" i="2" s="1"/>
  <c r="AL242" i="2"/>
  <c r="AM242" i="2" s="1"/>
  <c r="AL224" i="2"/>
  <c r="AM224" i="2" s="1"/>
  <c r="AL190" i="2"/>
  <c r="AM190" i="2" s="1"/>
  <c r="AL156" i="2"/>
  <c r="AM156" i="2" s="1"/>
  <c r="AL79" i="2"/>
  <c r="AM79" i="2" s="1"/>
  <c r="AL47" i="2"/>
  <c r="AM47" i="2" s="1"/>
  <c r="AL19" i="2"/>
  <c r="AM19" i="2" s="1"/>
  <c r="AL563" i="2"/>
  <c r="AM563" i="2" s="1"/>
  <c r="AL496" i="2"/>
  <c r="AM496" i="2" s="1"/>
  <c r="AL454" i="2"/>
  <c r="AM454" i="2" s="1"/>
  <c r="AL411" i="2"/>
  <c r="AM411" i="2" s="1"/>
  <c r="AL370" i="2"/>
  <c r="AM370" i="2" s="1"/>
  <c r="AL325" i="2"/>
  <c r="AM325" i="2" s="1"/>
  <c r="AL283" i="2"/>
  <c r="AM283" i="2" s="1"/>
  <c r="AL241" i="2"/>
  <c r="AM241" i="2" s="1"/>
  <c r="AL218" i="2"/>
  <c r="AM218" i="2" s="1"/>
  <c r="AL150" i="2"/>
  <c r="AM150" i="2" s="1"/>
  <c r="AL110" i="2"/>
  <c r="AM110" i="2" s="1"/>
  <c r="AL73" i="2"/>
  <c r="AM73" i="2" s="1"/>
  <c r="AL57" i="2"/>
  <c r="AM57" i="2" s="1"/>
  <c r="AL43" i="2"/>
  <c r="AM43" i="2" s="1"/>
  <c r="AL14" i="2"/>
  <c r="AM14" i="2" s="1"/>
  <c r="AL562" i="2"/>
  <c r="AM562" i="2" s="1"/>
  <c r="AL528" i="2"/>
  <c r="AM528" i="2" s="1"/>
  <c r="AL509" i="2"/>
  <c r="AM509" i="2" s="1"/>
  <c r="AL474" i="2"/>
  <c r="AM474" i="2" s="1"/>
  <c r="AL364" i="2"/>
  <c r="AM364" i="2" s="1"/>
  <c r="AL323" i="2"/>
  <c r="AM323" i="2" s="1"/>
  <c r="AL235" i="2"/>
  <c r="AM235" i="2" s="1"/>
  <c r="AL201" i="2"/>
  <c r="AM201" i="2" s="1"/>
  <c r="AL166" i="2"/>
  <c r="AM166" i="2" s="1"/>
  <c r="AL129" i="2"/>
  <c r="AM129" i="2" s="1"/>
  <c r="AL92" i="2"/>
  <c r="AM92" i="2" s="1"/>
  <c r="AL42" i="2"/>
  <c r="AM42" i="2" s="1"/>
  <c r="AL13" i="2"/>
  <c r="AM13" i="2" s="1"/>
  <c r="AL542" i="2"/>
  <c r="AM542" i="2" s="1"/>
  <c r="AL405" i="2"/>
  <c r="AM405" i="2" s="1"/>
  <c r="AL363" i="2"/>
  <c r="AM363" i="2" s="1"/>
  <c r="AL340" i="2"/>
  <c r="AM340" i="2" s="1"/>
  <c r="AL298" i="2"/>
  <c r="AM298" i="2" s="1"/>
  <c r="AL258" i="2"/>
  <c r="AM258" i="2" s="1"/>
  <c r="AL165" i="2"/>
  <c r="AM165" i="2" s="1"/>
  <c r="AL128" i="2"/>
  <c r="AM128" i="2" s="1"/>
  <c r="AL89" i="2"/>
  <c r="AM89" i="2" s="1"/>
  <c r="AL72" i="2"/>
  <c r="AM72" i="2" s="1"/>
  <c r="AL56" i="2"/>
  <c r="AM56" i="2" s="1"/>
  <c r="AL41" i="2"/>
  <c r="AM41" i="2" s="1"/>
  <c r="AL12" i="2"/>
  <c r="AM12" i="2" s="1"/>
  <c r="AL468" i="2"/>
  <c r="AM468" i="2" s="1"/>
  <c r="AL427" i="2"/>
  <c r="AM427" i="2" s="1"/>
  <c r="AL381" i="2"/>
  <c r="AM381" i="2" s="1"/>
  <c r="AL339" i="2"/>
  <c r="AM339" i="2" s="1"/>
  <c r="AL233" i="2"/>
  <c r="AM233" i="2" s="1"/>
  <c r="AL198" i="2"/>
  <c r="AM198" i="2" s="1"/>
  <c r="AL145" i="2"/>
  <c r="AM145" i="2" s="1"/>
  <c r="AL127" i="2"/>
  <c r="AM127" i="2" s="1"/>
  <c r="AL108" i="2"/>
  <c r="AM108" i="2" s="1"/>
  <c r="AL71" i="2"/>
  <c r="AM71" i="2" s="1"/>
  <c r="AL55" i="2"/>
  <c r="AM55" i="2" s="1"/>
  <c r="AL26" i="2"/>
  <c r="AM26" i="2" s="1"/>
  <c r="AL11" i="2"/>
  <c r="AM11" i="2" s="1"/>
  <c r="AL556" i="2"/>
  <c r="AM556" i="2" s="1"/>
  <c r="AL521" i="2"/>
  <c r="AM521" i="2" s="1"/>
  <c r="AL503" i="2"/>
  <c r="AM503" i="2" s="1"/>
  <c r="AL443" i="2"/>
  <c r="AM443" i="2" s="1"/>
  <c r="AL403" i="2"/>
  <c r="AM403" i="2" s="1"/>
  <c r="AL356" i="2"/>
  <c r="AM356" i="2" s="1"/>
  <c r="AL314" i="2"/>
  <c r="AM314" i="2" s="1"/>
  <c r="AL273" i="2"/>
  <c r="AM273" i="2" s="1"/>
  <c r="AL228" i="2"/>
  <c r="AM228" i="2" s="1"/>
  <c r="AL158" i="2"/>
  <c r="AM158" i="2" s="1"/>
  <c r="AL121" i="2"/>
  <c r="AM121" i="2" s="1"/>
  <c r="AL82" i="2"/>
  <c r="AM82" i="2" s="1"/>
  <c r="AL50" i="2"/>
  <c r="AM50" i="2" s="1"/>
  <c r="AL22" i="2"/>
  <c r="AM22" i="2" s="1"/>
  <c r="N8" i="3"/>
  <c r="N8" i="7"/>
  <c r="N8" i="5"/>
  <c r="N7" i="1"/>
  <c r="AQ93" i="6"/>
  <c r="AT93" i="6" s="1"/>
  <c r="B139" i="6" s="1"/>
  <c r="AP944" i="7"/>
  <c r="AN944" i="7"/>
  <c r="AL944" i="7"/>
  <c r="AN232" i="6"/>
  <c r="B236" i="6" s="1"/>
  <c r="AL198" i="7"/>
  <c r="B79" i="7"/>
  <c r="B41" i="7"/>
  <c r="AM230" i="5"/>
  <c r="AN230" i="5" s="1"/>
  <c r="B236" i="5" s="1"/>
  <c r="AP199" i="7"/>
  <c r="AN199" i="7"/>
  <c r="AL199" i="7"/>
  <c r="AG74" i="6"/>
  <c r="AH98" i="6" s="1"/>
  <c r="AG82" i="6"/>
  <c r="AH106" i="6" s="1"/>
  <c r="AG104" i="6"/>
  <c r="AG112" i="6"/>
  <c r="AG98" i="6"/>
  <c r="AG106" i="6"/>
  <c r="AG78" i="6"/>
  <c r="AG108" i="6"/>
  <c r="AG116" i="6"/>
  <c r="BD353" i="7"/>
  <c r="BD358" i="7"/>
  <c r="BD354" i="7"/>
  <c r="BD351" i="7"/>
  <c r="BD359" i="7"/>
  <c r="BD355" i="7"/>
  <c r="BB362" i="7"/>
  <c r="BD347" i="7"/>
  <c r="AV389" i="7"/>
  <c r="AP700" i="7"/>
  <c r="AP696" i="7"/>
  <c r="AP692" i="7"/>
  <c r="AP688" i="7"/>
  <c r="AP684" i="7"/>
  <c r="BN449" i="7"/>
  <c r="AP699" i="7"/>
  <c r="AP695" i="7"/>
  <c r="AP691" i="7"/>
  <c r="AP687" i="7"/>
  <c r="BN451" i="7"/>
  <c r="BN462" i="7"/>
  <c r="BN458" i="7"/>
  <c r="BN454" i="7"/>
  <c r="BN444" i="7"/>
  <c r="AP698" i="7"/>
  <c r="AP694" i="7"/>
  <c r="AP690" i="7"/>
  <c r="AP686" i="7"/>
  <c r="BN445" i="7"/>
  <c r="BN461" i="7"/>
  <c r="BN457" i="7"/>
  <c r="BN453" i="7"/>
  <c r="BN446" i="7"/>
  <c r="AT465" i="7"/>
  <c r="BB465" i="7"/>
  <c r="BN452" i="7"/>
  <c r="BI444" i="7"/>
  <c r="BK452" i="7" s="1"/>
  <c r="B473" i="7" s="1"/>
  <c r="AL663" i="7"/>
  <c r="B672" i="7" s="1"/>
  <c r="AI861" i="7"/>
  <c r="B112" i="8"/>
  <c r="AI45" i="9"/>
  <c r="AK45" i="9"/>
  <c r="B51" i="9" s="1"/>
  <c r="AV86" i="9"/>
  <c r="AV78" i="9"/>
  <c r="AV71" i="9"/>
  <c r="AV84" i="9"/>
  <c r="AV76" i="9"/>
  <c r="AV69" i="9"/>
  <c r="AV83" i="9"/>
  <c r="AV75" i="9"/>
  <c r="AV72" i="9"/>
  <c r="AR68" i="9"/>
  <c r="AV82" i="9"/>
  <c r="AV74" i="9"/>
  <c r="AV89" i="9"/>
  <c r="AV81" i="9"/>
  <c r="AV70" i="9"/>
  <c r="BD1316" i="9"/>
  <c r="AK90" i="9"/>
  <c r="AW68" i="9"/>
  <c r="AV73" i="9"/>
  <c r="AV87" i="9"/>
  <c r="AV88" i="9"/>
  <c r="AK118" i="9"/>
  <c r="AG76" i="6"/>
  <c r="AG80" i="6"/>
  <c r="AH104" i="6" s="1"/>
  <c r="AG114" i="6"/>
  <c r="AG86" i="6"/>
  <c r="AG100" i="6"/>
  <c r="AG73" i="6"/>
  <c r="AG81" i="6"/>
  <c r="AG89" i="6"/>
  <c r="AG101" i="6"/>
  <c r="AG109" i="6"/>
  <c r="BE361" i="7"/>
  <c r="BE357" i="7"/>
  <c r="BE358" i="7"/>
  <c r="BE354" i="7"/>
  <c r="BE352" i="7"/>
  <c r="BE359" i="7"/>
  <c r="BE355" i="7"/>
  <c r="AM362" i="7"/>
  <c r="BC341" i="7"/>
  <c r="BE347" i="7"/>
  <c r="BD348" i="7"/>
  <c r="BC349" i="7"/>
  <c r="BE389" i="7"/>
  <c r="BC465" i="7"/>
  <c r="BL464" i="7"/>
  <c r="AG606" i="7"/>
  <c r="B612" i="7" s="1"/>
  <c r="AI750" i="7"/>
  <c r="AQ796" i="7"/>
  <c r="B805" i="7" s="1"/>
  <c r="AI844" i="7"/>
  <c r="B868" i="7"/>
  <c r="AK128" i="8"/>
  <c r="B134" i="8" s="1"/>
  <c r="AJ151" i="8"/>
  <c r="B159" i="8" s="1"/>
  <c r="AW85" i="9"/>
  <c r="AW77" i="9"/>
  <c r="AW83" i="9"/>
  <c r="AW75" i="9"/>
  <c r="AW72" i="9"/>
  <c r="AS68" i="9"/>
  <c r="AW82" i="9"/>
  <c r="AW74" i="9"/>
  <c r="AW89" i="9"/>
  <c r="AW81" i="9"/>
  <c r="AW70" i="9"/>
  <c r="AW88" i="9"/>
  <c r="AW80" i="9"/>
  <c r="AW73" i="9"/>
  <c r="BE1316" i="9"/>
  <c r="AV79" i="9"/>
  <c r="AV80" i="9"/>
  <c r="AV85" i="9"/>
  <c r="AW86" i="9"/>
  <c r="AW87" i="9"/>
  <c r="AL1318" i="9"/>
  <c r="B1322" i="9" s="1"/>
  <c r="AL29" i="10"/>
  <c r="B33" i="10" s="1"/>
  <c r="AG110" i="6"/>
  <c r="AN362" i="7"/>
  <c r="AG526" i="7"/>
  <c r="B532" i="7" s="1"/>
  <c r="AH87" i="8"/>
  <c r="B84" i="8" s="1"/>
  <c r="AG201" i="8"/>
  <c r="B209" i="8" s="1"/>
  <c r="AM118" i="9"/>
  <c r="AL119" i="9" s="1"/>
  <c r="AK120" i="9" s="1"/>
  <c r="B126" i="9" s="1"/>
  <c r="AT1299" i="9"/>
  <c r="AG102" i="6"/>
  <c r="AI73" i="6"/>
  <c r="AI93" i="6" s="1"/>
  <c r="AM117" i="6" s="1"/>
  <c r="B136" i="6" s="1"/>
  <c r="AG79" i="6"/>
  <c r="AH103" i="6" s="1"/>
  <c r="AG87" i="6"/>
  <c r="AH111" i="6" s="1"/>
  <c r="AG103" i="6"/>
  <c r="AG111" i="6"/>
  <c r="AW362" i="7"/>
  <c r="AQ389" i="7"/>
  <c r="AN390" i="7" s="1"/>
  <c r="AY389" i="7"/>
  <c r="AW465" i="7"/>
  <c r="BE465" i="7"/>
  <c r="BL460" i="7"/>
  <c r="BL461" i="7"/>
  <c r="AM663" i="7"/>
  <c r="AP685" i="7"/>
  <c r="AN686" i="7"/>
  <c r="AP689" i="7"/>
  <c r="AN690" i="7"/>
  <c r="AP693" i="7"/>
  <c r="AN694" i="7"/>
  <c r="AP697" i="7"/>
  <c r="AN698" i="7"/>
  <c r="AK750" i="7"/>
  <c r="B756" i="7" s="1"/>
  <c r="AK918" i="7"/>
  <c r="B926" i="7" s="1"/>
  <c r="AL144" i="8"/>
  <c r="B160" i="8" s="1"/>
  <c r="AN90" i="9"/>
  <c r="AW76" i="9"/>
  <c r="AN118" i="9"/>
  <c r="AL1300" i="9"/>
  <c r="AK1300" i="9" s="1"/>
  <c r="B1304" i="9" s="1"/>
  <c r="B369" i="13"/>
  <c r="AG90" i="6"/>
  <c r="AH114" i="6" s="1"/>
  <c r="AS128" i="8"/>
  <c r="AT128" i="8" s="1"/>
  <c r="B129" i="8" s="1"/>
  <c r="AN365" i="13"/>
  <c r="AG84" i="6"/>
  <c r="AH108" i="6" s="1"/>
  <c r="N8" i="16"/>
  <c r="N8" i="14"/>
  <c r="N8" i="12"/>
  <c r="N8" i="10"/>
  <c r="N8" i="13"/>
  <c r="N8" i="15"/>
  <c r="N8" i="11"/>
  <c r="N8" i="6"/>
  <c r="AG77" i="6"/>
  <c r="AH101" i="6" s="1"/>
  <c r="AG85" i="6"/>
  <c r="AH109" i="6" s="1"/>
  <c r="AG97" i="6"/>
  <c r="AG105" i="6"/>
  <c r="AG113" i="6"/>
  <c r="AI341" i="7"/>
  <c r="AJ354" i="7" s="1"/>
  <c r="B396" i="7" s="1"/>
  <c r="AY362" i="7"/>
  <c r="BD344" i="7"/>
  <c r="AS389" i="7"/>
  <c r="AF451" i="7"/>
  <c r="AQ465" i="7"/>
  <c r="BL456" i="7"/>
  <c r="AK560" i="7"/>
  <c r="B564" i="7" s="1"/>
  <c r="AG663" i="7"/>
  <c r="B668" i="7" s="1"/>
  <c r="AS701" i="7"/>
  <c r="B708" i="7" s="1"/>
  <c r="AL943" i="7"/>
  <c r="B948" i="7" s="1"/>
  <c r="AG235" i="8"/>
  <c r="B243" i="8" s="1"/>
  <c r="AG90" i="9"/>
  <c r="B124" i="9" s="1"/>
  <c r="AG92" i="6"/>
  <c r="AH116" i="6" s="1"/>
  <c r="AG88" i="6"/>
  <c r="AH112" i="6" s="1"/>
  <c r="AN697" i="7"/>
  <c r="AN693" i="7"/>
  <c r="AN689" i="7"/>
  <c r="AN685" i="7"/>
  <c r="BL447" i="7"/>
  <c r="AN700" i="7"/>
  <c r="AN696" i="7"/>
  <c r="AN692" i="7"/>
  <c r="AN688" i="7"/>
  <c r="AN684" i="7"/>
  <c r="BL449" i="7"/>
  <c r="BL463" i="7"/>
  <c r="BL459" i="7"/>
  <c r="BL455" i="7"/>
  <c r="BL450" i="7"/>
  <c r="AN699" i="7"/>
  <c r="AN695" i="7"/>
  <c r="AN691" i="7"/>
  <c r="AN687" i="7"/>
  <c r="BL451" i="7"/>
  <c r="BL462" i="7"/>
  <c r="BL458" i="7"/>
  <c r="BL454" i="7"/>
  <c r="BL444" i="7"/>
  <c r="BL446" i="7"/>
  <c r="BL448" i="7"/>
  <c r="AK883" i="7"/>
  <c r="B889" i="7" s="1"/>
  <c r="N8" i="8"/>
  <c r="AL365" i="13"/>
  <c r="AG75" i="6"/>
  <c r="AH99" i="6" s="1"/>
  <c r="AG83" i="6"/>
  <c r="AG91" i="6"/>
  <c r="AH115" i="6" s="1"/>
  <c r="AG99" i="6"/>
  <c r="AG107" i="6"/>
  <c r="AM307" i="7"/>
  <c r="AN308" i="7" s="1"/>
  <c r="B328" i="7" s="1"/>
  <c r="BC360" i="7"/>
  <c r="BC356" i="7"/>
  <c r="BC361" i="7"/>
  <c r="BC357" i="7"/>
  <c r="BC358" i="7"/>
  <c r="BC354" i="7"/>
  <c r="BC352" i="7"/>
  <c r="AK362" i="7"/>
  <c r="AS362" i="7"/>
  <c r="BE345" i="7"/>
  <c r="BD346" i="7"/>
  <c r="BC347" i="7"/>
  <c r="BD356" i="7"/>
  <c r="BD360" i="7"/>
  <c r="AM389" i="7"/>
  <c r="AL390" i="7" s="1"/>
  <c r="BC389" i="7"/>
  <c r="AK465" i="7"/>
  <c r="AN466" i="7" s="1"/>
  <c r="AS465" i="7"/>
  <c r="AL466" i="7" s="1"/>
  <c r="BL452" i="7"/>
  <c r="BL453" i="7"/>
  <c r="AM701" i="7"/>
  <c r="AI772" i="7"/>
  <c r="BF1322" i="9"/>
  <c r="B1324" i="9" s="1"/>
  <c r="AJ90" i="9"/>
  <c r="B128" i="9" s="1"/>
  <c r="CO2058" i="15"/>
  <c r="B2063" i="15" s="1"/>
  <c r="BM445" i="7"/>
  <c r="AO686" i="7"/>
  <c r="AO690" i="7"/>
  <c r="AO694" i="7"/>
  <c r="AO698" i="7"/>
  <c r="AX68" i="9"/>
  <c r="AU74" i="9"/>
  <c r="AX79" i="9"/>
  <c r="AU82" i="9"/>
  <c r="AX87" i="9"/>
  <c r="BF1316" i="9"/>
  <c r="BM444" i="7"/>
  <c r="BM454" i="7"/>
  <c r="BM458" i="7"/>
  <c r="BM462" i="7"/>
  <c r="AQ68" i="9"/>
  <c r="AT74" i="9" s="1"/>
  <c r="AU72" i="9"/>
  <c r="AU75" i="9"/>
  <c r="AU83" i="9"/>
  <c r="BM451" i="7"/>
  <c r="AO687" i="7"/>
  <c r="AO691" i="7"/>
  <c r="AO695" i="7"/>
  <c r="AO699" i="7"/>
  <c r="AU69" i="9"/>
  <c r="AU76" i="9"/>
  <c r="AU84" i="9"/>
  <c r="AX89" i="9"/>
  <c r="CA2058" i="15"/>
  <c r="B2061" i="15" s="1"/>
  <c r="CJ2058" i="15"/>
  <c r="CK2058" i="15" s="1"/>
  <c r="B2064" i="15" s="1"/>
  <c r="AG444" i="7"/>
  <c r="AG451" i="7" s="1"/>
  <c r="B471" i="7" s="1"/>
  <c r="BM450" i="7"/>
  <c r="BM455" i="7"/>
  <c r="BM459" i="7"/>
  <c r="BM463" i="7"/>
  <c r="AX74" i="9"/>
  <c r="AU77" i="9"/>
  <c r="AU85" i="9"/>
  <c r="CB2058" i="15"/>
  <c r="BM448" i="7"/>
  <c r="BM452" i="7"/>
  <c r="BM456" i="7"/>
  <c r="BM460" i="7"/>
  <c r="AU68" i="9"/>
  <c r="AU79" i="9"/>
  <c r="AU87" i="9"/>
  <c r="CD2058" i="15"/>
  <c r="B2065" i="15" s="1"/>
  <c r="CN2058" i="15"/>
  <c r="B2062" i="15" s="1"/>
  <c r="G726" i="9" l="1"/>
  <c r="G734" i="9"/>
  <c r="G742" i="9"/>
  <c r="G750" i="9"/>
  <c r="G758" i="9"/>
  <c r="G766" i="9"/>
  <c r="G774" i="9"/>
  <c r="G782" i="9"/>
  <c r="G790" i="9"/>
  <c r="G798" i="9"/>
  <c r="G806" i="9"/>
  <c r="G814" i="9"/>
  <c r="G822" i="9"/>
  <c r="G830" i="9"/>
  <c r="G838" i="9"/>
  <c r="G846" i="9"/>
  <c r="G854" i="9"/>
  <c r="G862" i="9"/>
  <c r="G870" i="9"/>
  <c r="G878" i="9"/>
  <c r="G886" i="9"/>
  <c r="G894" i="9"/>
  <c r="G902" i="9"/>
  <c r="G910" i="9"/>
  <c r="G918" i="9"/>
  <c r="G926" i="9"/>
  <c r="G934" i="9"/>
  <c r="G942" i="9"/>
  <c r="G950" i="9"/>
  <c r="G958" i="9"/>
  <c r="G966" i="9"/>
  <c r="G974" i="9"/>
  <c r="G982" i="9"/>
  <c r="G990" i="9"/>
  <c r="G998" i="9"/>
  <c r="G1006" i="9"/>
  <c r="G1014" i="9"/>
  <c r="G1022" i="9"/>
  <c r="G1030" i="9"/>
  <c r="G1038" i="9"/>
  <c r="G1046" i="9"/>
  <c r="G1054" i="9"/>
  <c r="G1062" i="9"/>
  <c r="G1070" i="9"/>
  <c r="G1078" i="9"/>
  <c r="G1086" i="9"/>
  <c r="G1094" i="9"/>
  <c r="G1102" i="9"/>
  <c r="G1110" i="9"/>
  <c r="G1118" i="9"/>
  <c r="G1126" i="9"/>
  <c r="G1134" i="9"/>
  <c r="G1142" i="9"/>
  <c r="G1150" i="9"/>
  <c r="G1158" i="9"/>
  <c r="G1166" i="9"/>
  <c r="G1174" i="9"/>
  <c r="G1182" i="9"/>
  <c r="G1190" i="9"/>
  <c r="G1198" i="9"/>
  <c r="G1206" i="9"/>
  <c r="G1214" i="9"/>
  <c r="G1222" i="9"/>
  <c r="G1230" i="9"/>
  <c r="G1238" i="9"/>
  <c r="G1246" i="9"/>
  <c r="G1254" i="9"/>
  <c r="G1262" i="9"/>
  <c r="G1270" i="9"/>
  <c r="G1278" i="9"/>
  <c r="G1286" i="9"/>
  <c r="G1294" i="9"/>
  <c r="D732" i="9"/>
  <c r="D740" i="9"/>
  <c r="D748" i="9"/>
  <c r="D756" i="9"/>
  <c r="D764" i="9"/>
  <c r="D772" i="9"/>
  <c r="D780" i="9"/>
  <c r="D788" i="9"/>
  <c r="D796" i="9"/>
  <c r="D804" i="9"/>
  <c r="D812" i="9"/>
  <c r="D820" i="9"/>
  <c r="G733" i="9"/>
  <c r="G743" i="9"/>
  <c r="G752" i="9"/>
  <c r="G761" i="9"/>
  <c r="G770" i="9"/>
  <c r="G779" i="9"/>
  <c r="G788" i="9"/>
  <c r="G797" i="9"/>
  <c r="G807" i="9"/>
  <c r="G816" i="9"/>
  <c r="G825" i="9"/>
  <c r="G834" i="9"/>
  <c r="G843" i="9"/>
  <c r="G852" i="9"/>
  <c r="G861" i="9"/>
  <c r="G871" i="9"/>
  <c r="G880" i="9"/>
  <c r="G889" i="9"/>
  <c r="G898" i="9"/>
  <c r="G907" i="9"/>
  <c r="G916" i="9"/>
  <c r="G925" i="9"/>
  <c r="G935" i="9"/>
  <c r="G944" i="9"/>
  <c r="G953" i="9"/>
  <c r="G962" i="9"/>
  <c r="G971" i="9"/>
  <c r="G980" i="9"/>
  <c r="G989" i="9"/>
  <c r="G999" i="9"/>
  <c r="G1008" i="9"/>
  <c r="G1017" i="9"/>
  <c r="G1026" i="9"/>
  <c r="G1035" i="9"/>
  <c r="G1044" i="9"/>
  <c r="G1053" i="9"/>
  <c r="G1063" i="9"/>
  <c r="G1072" i="9"/>
  <c r="G1081" i="9"/>
  <c r="G1090" i="9"/>
  <c r="G1099" i="9"/>
  <c r="G1108" i="9"/>
  <c r="G1117" i="9"/>
  <c r="G1127" i="9"/>
  <c r="G1136" i="9"/>
  <c r="G1145" i="9"/>
  <c r="G1154" i="9"/>
  <c r="G1163" i="9"/>
  <c r="G1172" i="9"/>
  <c r="G1181" i="9"/>
  <c r="G1191" i="9"/>
  <c r="G1200" i="9"/>
  <c r="G1209" i="9"/>
  <c r="G1218" i="9"/>
  <c r="G1227" i="9"/>
  <c r="G1236" i="9"/>
  <c r="G1245" i="9"/>
  <c r="G1255" i="9"/>
  <c r="G1264" i="9"/>
  <c r="G1273" i="9"/>
  <c r="G1282" i="9"/>
  <c r="G1291" i="9"/>
  <c r="D730" i="9"/>
  <c r="D739" i="9"/>
  <c r="D749" i="9"/>
  <c r="D758" i="9"/>
  <c r="D767" i="9"/>
  <c r="D776" i="9"/>
  <c r="D785" i="9"/>
  <c r="D794" i="9"/>
  <c r="D803" i="9"/>
  <c r="D813" i="9"/>
  <c r="D822" i="9"/>
  <c r="D830" i="9"/>
  <c r="D838" i="9"/>
  <c r="D846" i="9"/>
  <c r="D854" i="9"/>
  <c r="D862" i="9"/>
  <c r="D870" i="9"/>
  <c r="D878" i="9"/>
  <c r="D886" i="9"/>
  <c r="D894" i="9"/>
  <c r="D902" i="9"/>
  <c r="D910" i="9"/>
  <c r="D918" i="9"/>
  <c r="G735" i="9"/>
  <c r="G745" i="9"/>
  <c r="G755" i="9"/>
  <c r="G765" i="9"/>
  <c r="G776" i="9"/>
  <c r="G786" i="9"/>
  <c r="G796" i="9"/>
  <c r="G808" i="9"/>
  <c r="G818" i="9"/>
  <c r="G828" i="9"/>
  <c r="G839" i="9"/>
  <c r="G849" i="9"/>
  <c r="G859" i="9"/>
  <c r="G869" i="9"/>
  <c r="G881" i="9"/>
  <c r="G891" i="9"/>
  <c r="G901" i="9"/>
  <c r="G912" i="9"/>
  <c r="G922" i="9"/>
  <c r="G932" i="9"/>
  <c r="G943" i="9"/>
  <c r="G954" i="9"/>
  <c r="G964" i="9"/>
  <c r="G975" i="9"/>
  <c r="G985" i="9"/>
  <c r="G995" i="9"/>
  <c r="G1005" i="9"/>
  <c r="G1016" i="9"/>
  <c r="G1027" i="9"/>
  <c r="G1037" i="9"/>
  <c r="G1048" i="9"/>
  <c r="G1058" i="9"/>
  <c r="G1068" i="9"/>
  <c r="G1079" i="9"/>
  <c r="G1089" i="9"/>
  <c r="G1100" i="9"/>
  <c r="G1111" i="9"/>
  <c r="G1121" i="9"/>
  <c r="G1131" i="9"/>
  <c r="G1141" i="9"/>
  <c r="G1152" i="9"/>
  <c r="G1162" i="9"/>
  <c r="G1173" i="9"/>
  <c r="G1184" i="9"/>
  <c r="G1194" i="9"/>
  <c r="G1204" i="9"/>
  <c r="G1215" i="9"/>
  <c r="G1225" i="9"/>
  <c r="G1235" i="9"/>
  <c r="G1247" i="9"/>
  <c r="G1257" i="9"/>
  <c r="G1267" i="9"/>
  <c r="G1277" i="9"/>
  <c r="G1288" i="9"/>
  <c r="D728" i="9"/>
  <c r="D738" i="9"/>
  <c r="D750" i="9"/>
  <c r="D760" i="9"/>
  <c r="D770" i="9"/>
  <c r="D781" i="9"/>
  <c r="D791" i="9"/>
  <c r="D801" i="9"/>
  <c r="D811" i="9"/>
  <c r="D823" i="9"/>
  <c r="D832" i="9"/>
  <c r="D841" i="9"/>
  <c r="D850" i="9"/>
  <c r="D859" i="9"/>
  <c r="D868" i="9"/>
  <c r="D877" i="9"/>
  <c r="D887" i="9"/>
  <c r="D896" i="9"/>
  <c r="D905" i="9"/>
  <c r="D914" i="9"/>
  <c r="D923" i="9"/>
  <c r="D931" i="9"/>
  <c r="D939" i="9"/>
  <c r="D947" i="9"/>
  <c r="D955" i="9"/>
  <c r="D963" i="9"/>
  <c r="D971" i="9"/>
  <c r="D979" i="9"/>
  <c r="D987" i="9"/>
  <c r="D995" i="9"/>
  <c r="D1003" i="9"/>
  <c r="D1011" i="9"/>
  <c r="D1019" i="9"/>
  <c r="D1027" i="9"/>
  <c r="D1035" i="9"/>
  <c r="D1043" i="9"/>
  <c r="D1051" i="9"/>
  <c r="D1059" i="9"/>
  <c r="D1067" i="9"/>
  <c r="D1075" i="9"/>
  <c r="D1083" i="9"/>
  <c r="D1091" i="9"/>
  <c r="D1099" i="9"/>
  <c r="D1107" i="9"/>
  <c r="D1115" i="9"/>
  <c r="D1123" i="9"/>
  <c r="D1131" i="9"/>
  <c r="D1139" i="9"/>
  <c r="D1147" i="9"/>
  <c r="D1155" i="9"/>
  <c r="D1163" i="9"/>
  <c r="D1171" i="9"/>
  <c r="D1179" i="9"/>
  <c r="D1187" i="9"/>
  <c r="D1195" i="9"/>
  <c r="D1203" i="9"/>
  <c r="D1211" i="9"/>
  <c r="D1219" i="9"/>
  <c r="D1227" i="9"/>
  <c r="D1235" i="9"/>
  <c r="D1243" i="9"/>
  <c r="D1251" i="9"/>
  <c r="D1259" i="9"/>
  <c r="D1267" i="9"/>
  <c r="D1275" i="9"/>
  <c r="D1283" i="9"/>
  <c r="D1291" i="9"/>
  <c r="G144" i="9"/>
  <c r="G152" i="9"/>
  <c r="G160" i="9"/>
  <c r="G168" i="9"/>
  <c r="G176" i="9"/>
  <c r="G184" i="9"/>
  <c r="G192" i="9"/>
  <c r="G200" i="9"/>
  <c r="G208" i="9"/>
  <c r="G216" i="9"/>
  <c r="G224" i="9"/>
  <c r="G232" i="9"/>
  <c r="G240" i="9"/>
  <c r="G248" i="9"/>
  <c r="G256" i="9"/>
  <c r="G264" i="9"/>
  <c r="G272" i="9"/>
  <c r="G280" i="9"/>
  <c r="G288" i="9"/>
  <c r="G296" i="9"/>
  <c r="G304" i="9"/>
  <c r="G312" i="9"/>
  <c r="G320" i="9"/>
  <c r="G328" i="9"/>
  <c r="G336" i="9"/>
  <c r="G344" i="9"/>
  <c r="G352" i="9"/>
  <c r="G360" i="9"/>
  <c r="G368" i="9"/>
  <c r="G376" i="9"/>
  <c r="G384" i="9"/>
  <c r="G392" i="9"/>
  <c r="G400" i="9"/>
  <c r="G408" i="9"/>
  <c r="G416" i="9"/>
  <c r="G424" i="9"/>
  <c r="G432" i="9"/>
  <c r="G440" i="9"/>
  <c r="G448" i="9"/>
  <c r="G456" i="9"/>
  <c r="G464" i="9"/>
  <c r="G472" i="9"/>
  <c r="G480" i="9"/>
  <c r="G488" i="9"/>
  <c r="G496" i="9"/>
  <c r="G504" i="9"/>
  <c r="G512" i="9"/>
  <c r="G520" i="9"/>
  <c r="G528" i="9"/>
  <c r="G736" i="9"/>
  <c r="G747" i="9"/>
  <c r="G759" i="9"/>
  <c r="G771" i="9"/>
  <c r="G783" i="9"/>
  <c r="G794" i="9"/>
  <c r="G805" i="9"/>
  <c r="G819" i="9"/>
  <c r="G831" i="9"/>
  <c r="G842" i="9"/>
  <c r="G855" i="9"/>
  <c r="G866" i="9"/>
  <c r="G877" i="9"/>
  <c r="G890" i="9"/>
  <c r="G903" i="9"/>
  <c r="G914" i="9"/>
  <c r="G927" i="9"/>
  <c r="G938" i="9"/>
  <c r="G949" i="9"/>
  <c r="G961" i="9"/>
  <c r="G973" i="9"/>
  <c r="G986" i="9"/>
  <c r="G997" i="9"/>
  <c r="G1010" i="9"/>
  <c r="G1021" i="9"/>
  <c r="G1033" i="9"/>
  <c r="G1045" i="9"/>
  <c r="G1057" i="9"/>
  <c r="G1069" i="9"/>
  <c r="G1082" i="9"/>
  <c r="G1093" i="9"/>
  <c r="G1105" i="9"/>
  <c r="G1116" i="9"/>
  <c r="G1129" i="9"/>
  <c r="G1140" i="9"/>
  <c r="G1153" i="9"/>
  <c r="G1165" i="9"/>
  <c r="G1177" i="9"/>
  <c r="G1188" i="9"/>
  <c r="G1201" i="9"/>
  <c r="G1212" i="9"/>
  <c r="G1224" i="9"/>
  <c r="G1237" i="9"/>
  <c r="G1249" i="9"/>
  <c r="G1260" i="9"/>
  <c r="G1272" i="9"/>
  <c r="G1284" i="9"/>
  <c r="D726" i="9"/>
  <c r="D737" i="9"/>
  <c r="D751" i="9"/>
  <c r="D762" i="9"/>
  <c r="D774" i="9"/>
  <c r="D786" i="9"/>
  <c r="D798" i="9"/>
  <c r="D809" i="9"/>
  <c r="D821" i="9"/>
  <c r="D833" i="9"/>
  <c r="D843" i="9"/>
  <c r="D853" i="9"/>
  <c r="D864" i="9"/>
  <c r="D874" i="9"/>
  <c r="D884" i="9"/>
  <c r="D895" i="9"/>
  <c r="D906" i="9"/>
  <c r="D916" i="9"/>
  <c r="D926" i="9"/>
  <c r="D935" i="9"/>
  <c r="D944" i="9"/>
  <c r="D953" i="9"/>
  <c r="D962" i="9"/>
  <c r="D972" i="9"/>
  <c r="D981" i="9"/>
  <c r="D990" i="9"/>
  <c r="D999" i="9"/>
  <c r="D1008" i="9"/>
  <c r="D1017" i="9"/>
  <c r="D1026" i="9"/>
  <c r="D1036" i="9"/>
  <c r="D1045" i="9"/>
  <c r="D1054" i="9"/>
  <c r="D1063" i="9"/>
  <c r="D1072" i="9"/>
  <c r="D1081" i="9"/>
  <c r="D1090" i="9"/>
  <c r="D1100" i="9"/>
  <c r="D1109" i="9"/>
  <c r="D1118" i="9"/>
  <c r="D1127" i="9"/>
  <c r="D1136" i="9"/>
  <c r="D1145" i="9"/>
  <c r="D1154" i="9"/>
  <c r="D1164" i="9"/>
  <c r="D1173" i="9"/>
  <c r="D1182" i="9"/>
  <c r="D1191" i="9"/>
  <c r="D1200" i="9"/>
  <c r="D1209" i="9"/>
  <c r="D1218" i="9"/>
  <c r="D1228" i="9"/>
  <c r="D1237" i="9"/>
  <c r="D1246" i="9"/>
  <c r="D1255" i="9"/>
  <c r="D1264" i="9"/>
  <c r="D1273" i="9"/>
  <c r="D1282" i="9"/>
  <c r="D1292" i="9"/>
  <c r="G146" i="9"/>
  <c r="G155" i="9"/>
  <c r="G164" i="9"/>
  <c r="G173" i="9"/>
  <c r="G182" i="9"/>
  <c r="G191" i="9"/>
  <c r="G201" i="9"/>
  <c r="G210" i="9"/>
  <c r="G219" i="9"/>
  <c r="G228" i="9"/>
  <c r="G237" i="9"/>
  <c r="G246" i="9"/>
  <c r="G255" i="9"/>
  <c r="G265" i="9"/>
  <c r="G274" i="9"/>
  <c r="G283" i="9"/>
  <c r="G292" i="9"/>
  <c r="G301" i="9"/>
  <c r="G310" i="9"/>
  <c r="G319" i="9"/>
  <c r="G329" i="9"/>
  <c r="G338" i="9"/>
  <c r="G347" i="9"/>
  <c r="G356" i="9"/>
  <c r="G365" i="9"/>
  <c r="G374" i="9"/>
  <c r="G383" i="9"/>
  <c r="G393" i="9"/>
  <c r="G402" i="9"/>
  <c r="G411" i="9"/>
  <c r="G420" i="9"/>
  <c r="G429" i="9"/>
  <c r="G438" i="9"/>
  <c r="G447" i="9"/>
  <c r="G457" i="9"/>
  <c r="G466" i="9"/>
  <c r="G475" i="9"/>
  <c r="G484" i="9"/>
  <c r="G493" i="9"/>
  <c r="G502" i="9"/>
  <c r="G511" i="9"/>
  <c r="G521" i="9"/>
  <c r="G530" i="9"/>
  <c r="G538" i="9"/>
  <c r="G546" i="9"/>
  <c r="G554" i="9"/>
  <c r="G562" i="9"/>
  <c r="G570" i="9"/>
  <c r="G578" i="9"/>
  <c r="G586" i="9"/>
  <c r="G594" i="9"/>
  <c r="G602" i="9"/>
  <c r="G610" i="9"/>
  <c r="G618" i="9"/>
  <c r="G626" i="9"/>
  <c r="G634" i="9"/>
  <c r="G642" i="9"/>
  <c r="G650" i="9"/>
  <c r="G658" i="9"/>
  <c r="G666" i="9"/>
  <c r="G674" i="9"/>
  <c r="G682" i="9"/>
  <c r="G690" i="9"/>
  <c r="G698" i="9"/>
  <c r="G706" i="9"/>
  <c r="D144" i="9"/>
  <c r="D152" i="9"/>
  <c r="D160" i="9"/>
  <c r="D168" i="9"/>
  <c r="D176" i="9"/>
  <c r="D184" i="9"/>
  <c r="D192" i="9"/>
  <c r="D200" i="9"/>
  <c r="D208" i="9"/>
  <c r="AG208" i="9" s="1"/>
  <c r="D216" i="9"/>
  <c r="D224" i="9"/>
  <c r="D232" i="9"/>
  <c r="D240" i="9"/>
  <c r="D248" i="9"/>
  <c r="D256" i="9"/>
  <c r="D264" i="9"/>
  <c r="D272" i="9"/>
  <c r="AG272" i="9" s="1"/>
  <c r="D280" i="9"/>
  <c r="D288" i="9"/>
  <c r="D296" i="9"/>
  <c r="D304" i="9"/>
  <c r="D312" i="9"/>
  <c r="D320" i="9"/>
  <c r="D328" i="9"/>
  <c r="D336" i="9"/>
  <c r="D344" i="9"/>
  <c r="D352" i="9"/>
  <c r="D360" i="9"/>
  <c r="D368" i="9"/>
  <c r="D376" i="9"/>
  <c r="D384" i="9"/>
  <c r="D392" i="9"/>
  <c r="D400" i="9"/>
  <c r="AG400" i="9" s="1"/>
  <c r="D408" i="9"/>
  <c r="D416" i="9"/>
  <c r="D424" i="9"/>
  <c r="D432" i="9"/>
  <c r="D440" i="9"/>
  <c r="D448" i="9"/>
  <c r="D456" i="9"/>
  <c r="D464" i="9"/>
  <c r="AG464" i="9" s="1"/>
  <c r="D472" i="9"/>
  <c r="D480" i="9"/>
  <c r="D488" i="9"/>
  <c r="D496" i="9"/>
  <c r="D504" i="9"/>
  <c r="D512" i="9"/>
  <c r="D520" i="9"/>
  <c r="D528" i="9"/>
  <c r="AG528" i="9" s="1"/>
  <c r="D536" i="9"/>
  <c r="D544" i="9"/>
  <c r="D552" i="9"/>
  <c r="D560" i="9"/>
  <c r="D568" i="9"/>
  <c r="D576" i="9"/>
  <c r="D584" i="9"/>
  <c r="D592" i="9"/>
  <c r="D600" i="9"/>
  <c r="D608" i="9"/>
  <c r="D616" i="9"/>
  <c r="D624" i="9"/>
  <c r="D632" i="9"/>
  <c r="D640" i="9"/>
  <c r="D648" i="9"/>
  <c r="D656" i="9"/>
  <c r="AG656" i="9" s="1"/>
  <c r="D664" i="9"/>
  <c r="D672" i="9"/>
  <c r="D680" i="9"/>
  <c r="D688" i="9"/>
  <c r="D696" i="9"/>
  <c r="D704" i="9"/>
  <c r="D712" i="9"/>
  <c r="G725" i="9"/>
  <c r="G737" i="9"/>
  <c r="G748" i="9"/>
  <c r="G760" i="9"/>
  <c r="G772" i="9"/>
  <c r="G784" i="9"/>
  <c r="G795" i="9"/>
  <c r="G809" i="9"/>
  <c r="G820" i="9"/>
  <c r="G832" i="9"/>
  <c r="G844" i="9"/>
  <c r="G856" i="9"/>
  <c r="G867" i="9"/>
  <c r="G879" i="9"/>
  <c r="G892" i="9"/>
  <c r="G904" i="9"/>
  <c r="G915" i="9"/>
  <c r="G928" i="9"/>
  <c r="G939" i="9"/>
  <c r="G951" i="9"/>
  <c r="G963" i="9"/>
  <c r="G976" i="9"/>
  <c r="G987" i="9"/>
  <c r="G1000" i="9"/>
  <c r="G1011" i="9"/>
  <c r="G1023" i="9"/>
  <c r="G1034" i="9"/>
  <c r="G1047" i="9"/>
  <c r="G1059" i="9"/>
  <c r="G1071" i="9"/>
  <c r="G1083" i="9"/>
  <c r="G1095" i="9"/>
  <c r="G1106" i="9"/>
  <c r="G1119" i="9"/>
  <c r="G1130" i="9"/>
  <c r="G1143" i="9"/>
  <c r="G1155" i="9"/>
  <c r="G1167" i="9"/>
  <c r="G1178" i="9"/>
  <c r="G1189" i="9"/>
  <c r="G1202" i="9"/>
  <c r="G1213" i="9"/>
  <c r="G1226" i="9"/>
  <c r="G1239" i="9"/>
  <c r="G1250" i="9"/>
  <c r="G1261" i="9"/>
  <c r="G1274" i="9"/>
  <c r="G1285" i="9"/>
  <c r="D727" i="9"/>
  <c r="D741" i="9"/>
  <c r="D752" i="9"/>
  <c r="D763" i="9"/>
  <c r="D775" i="9"/>
  <c r="D787" i="9"/>
  <c r="D799" i="9"/>
  <c r="D810" i="9"/>
  <c r="D824" i="9"/>
  <c r="D834" i="9"/>
  <c r="D844" i="9"/>
  <c r="D855" i="9"/>
  <c r="D865" i="9"/>
  <c r="D875" i="9"/>
  <c r="D885" i="9"/>
  <c r="D897" i="9"/>
  <c r="D907" i="9"/>
  <c r="D917" i="9"/>
  <c r="D927" i="9"/>
  <c r="D936" i="9"/>
  <c r="D945" i="9"/>
  <c r="D954" i="9"/>
  <c r="D964" i="9"/>
  <c r="D973" i="9"/>
  <c r="D982" i="9"/>
  <c r="D991" i="9"/>
  <c r="D1000" i="9"/>
  <c r="D1009" i="9"/>
  <c r="D1018" i="9"/>
  <c r="D1028" i="9"/>
  <c r="D1037" i="9"/>
  <c r="D1046" i="9"/>
  <c r="D1055" i="9"/>
  <c r="D1064" i="9"/>
  <c r="D1073" i="9"/>
  <c r="D1082" i="9"/>
  <c r="D1092" i="9"/>
  <c r="D1101" i="9"/>
  <c r="D1110" i="9"/>
  <c r="D1119" i="9"/>
  <c r="D1128" i="9"/>
  <c r="D1137" i="9"/>
  <c r="D1146" i="9"/>
  <c r="D1156" i="9"/>
  <c r="D1165" i="9"/>
  <c r="D1174" i="9"/>
  <c r="D1183" i="9"/>
  <c r="D1192" i="9"/>
  <c r="D1201" i="9"/>
  <c r="D1210" i="9"/>
  <c r="G739" i="9"/>
  <c r="G754" i="9"/>
  <c r="G769" i="9"/>
  <c r="G787" i="9"/>
  <c r="G802" i="9"/>
  <c r="G817" i="9"/>
  <c r="G835" i="9"/>
  <c r="G850" i="9"/>
  <c r="G865" i="9"/>
  <c r="G883" i="9"/>
  <c r="G897" i="9"/>
  <c r="G913" i="9"/>
  <c r="G930" i="9"/>
  <c r="G946" i="9"/>
  <c r="G960" i="9"/>
  <c r="G978" i="9"/>
  <c r="G993" i="9"/>
  <c r="G1009" i="9"/>
  <c r="G1025" i="9"/>
  <c r="G1041" i="9"/>
  <c r="G1056" i="9"/>
  <c r="G1074" i="9"/>
  <c r="G1088" i="9"/>
  <c r="G1104" i="9"/>
  <c r="G1122" i="9"/>
  <c r="G1137" i="9"/>
  <c r="G1151" i="9"/>
  <c r="G1169" i="9"/>
  <c r="G1185" i="9"/>
  <c r="G1199" i="9"/>
  <c r="G1217" i="9"/>
  <c r="G1232" i="9"/>
  <c r="G1248" i="9"/>
  <c r="G1265" i="9"/>
  <c r="G1280" i="9"/>
  <c r="D725" i="9"/>
  <c r="D743" i="9"/>
  <c r="D757" i="9"/>
  <c r="D773" i="9"/>
  <c r="D790" i="9"/>
  <c r="D806" i="9"/>
  <c r="D819" i="9"/>
  <c r="D836" i="9"/>
  <c r="D849" i="9"/>
  <c r="D863" i="9"/>
  <c r="D879" i="9"/>
  <c r="D891" i="9"/>
  <c r="D904" i="9"/>
  <c r="D920" i="9"/>
  <c r="D932" i="9"/>
  <c r="D943" i="9"/>
  <c r="D957" i="9"/>
  <c r="D968" i="9"/>
  <c r="D980" i="9"/>
  <c r="D993" i="9"/>
  <c r="D1005" i="9"/>
  <c r="D1016" i="9"/>
  <c r="D1030" i="9"/>
  <c r="D1041" i="9"/>
  <c r="D1053" i="9"/>
  <c r="D1066" i="9"/>
  <c r="D1078" i="9"/>
  <c r="D1089" i="9"/>
  <c r="D1103" i="9"/>
  <c r="D1114" i="9"/>
  <c r="D1126" i="9"/>
  <c r="D1140" i="9"/>
  <c r="D1151" i="9"/>
  <c r="D1162" i="9"/>
  <c r="D1176" i="9"/>
  <c r="D1188" i="9"/>
  <c r="D1199" i="9"/>
  <c r="D1213" i="9"/>
  <c r="D1223" i="9"/>
  <c r="D1233" i="9"/>
  <c r="D1244" i="9"/>
  <c r="D1254" i="9"/>
  <c r="D1265" i="9"/>
  <c r="D1276" i="9"/>
  <c r="D1286" i="9"/>
  <c r="G143" i="9"/>
  <c r="G151" i="9"/>
  <c r="G162" i="9"/>
  <c r="G172" i="9"/>
  <c r="G183" i="9"/>
  <c r="G194" i="9"/>
  <c r="G204" i="9"/>
  <c r="G214" i="9"/>
  <c r="G225" i="9"/>
  <c r="G235" i="9"/>
  <c r="G245" i="9"/>
  <c r="G257" i="9"/>
  <c r="G267" i="9"/>
  <c r="G277" i="9"/>
  <c r="G287" i="9"/>
  <c r="G298" i="9"/>
  <c r="G308" i="9"/>
  <c r="G318" i="9"/>
  <c r="G330" i="9"/>
  <c r="G340" i="9"/>
  <c r="G350" i="9"/>
  <c r="G361" i="9"/>
  <c r="G371" i="9"/>
  <c r="G381" i="9"/>
  <c r="G391" i="9"/>
  <c r="G403" i="9"/>
  <c r="G413" i="9"/>
  <c r="G423" i="9"/>
  <c r="G434" i="9"/>
  <c r="G444" i="9"/>
  <c r="G454" i="9"/>
  <c r="G465" i="9"/>
  <c r="G476" i="9"/>
  <c r="G486" i="9"/>
  <c r="G497" i="9"/>
  <c r="G507" i="9"/>
  <c r="G517" i="9"/>
  <c r="G527" i="9"/>
  <c r="G537" i="9"/>
  <c r="G547" i="9"/>
  <c r="G556" i="9"/>
  <c r="G565" i="9"/>
  <c r="G574" i="9"/>
  <c r="G583" i="9"/>
  <c r="G592" i="9"/>
  <c r="G601" i="9"/>
  <c r="G611" i="9"/>
  <c r="G620" i="9"/>
  <c r="G629" i="9"/>
  <c r="G638" i="9"/>
  <c r="G647" i="9"/>
  <c r="G656" i="9"/>
  <c r="G665" i="9"/>
  <c r="G675" i="9"/>
  <c r="G684" i="9"/>
  <c r="G693" i="9"/>
  <c r="G702" i="9"/>
  <c r="G711" i="9"/>
  <c r="D150" i="9"/>
  <c r="D159" i="9"/>
  <c r="D169" i="9"/>
  <c r="D178" i="9"/>
  <c r="D187" i="9"/>
  <c r="AG187" i="9" s="1"/>
  <c r="D196" i="9"/>
  <c r="D205" i="9"/>
  <c r="D214" i="9"/>
  <c r="D223" i="9"/>
  <c r="D233" i="9"/>
  <c r="D242" i="9"/>
  <c r="D251" i="9"/>
  <c r="D260" i="9"/>
  <c r="AG260" i="9" s="1"/>
  <c r="D269" i="9"/>
  <c r="D278" i="9"/>
  <c r="D287" i="9"/>
  <c r="D297" i="9"/>
  <c r="D306" i="9"/>
  <c r="D315" i="9"/>
  <c r="D324" i="9"/>
  <c r="D333" i="9"/>
  <c r="AG333" i="9" s="1"/>
  <c r="D342" i="9"/>
  <c r="D351" i="9"/>
  <c r="D361" i="9"/>
  <c r="D370" i="9"/>
  <c r="D379" i="9"/>
  <c r="D388" i="9"/>
  <c r="D397" i="9"/>
  <c r="D406" i="9"/>
  <c r="D415" i="9"/>
  <c r="D425" i="9"/>
  <c r="D434" i="9"/>
  <c r="D443" i="9"/>
  <c r="D452" i="9"/>
  <c r="D461" i="9"/>
  <c r="D470" i="9"/>
  <c r="D479" i="9"/>
  <c r="D489" i="9"/>
  <c r="D498" i="9"/>
  <c r="D507" i="9"/>
  <c r="D516" i="9"/>
  <c r="D525" i="9"/>
  <c r="D534" i="9"/>
  <c r="D543" i="9"/>
  <c r="D553" i="9"/>
  <c r="AG553" i="9" s="1"/>
  <c r="D562" i="9"/>
  <c r="D571" i="9"/>
  <c r="D580" i="9"/>
  <c r="D589" i="9"/>
  <c r="D598" i="9"/>
  <c r="D607" i="9"/>
  <c r="D617" i="9"/>
  <c r="D626" i="9"/>
  <c r="D635" i="9"/>
  <c r="D644" i="9"/>
  <c r="D653" i="9"/>
  <c r="D662" i="9"/>
  <c r="D671" i="9"/>
  <c r="D681" i="9"/>
  <c r="D690" i="9"/>
  <c r="D699" i="9"/>
  <c r="AG699" i="9" s="1"/>
  <c r="D708" i="9"/>
  <c r="G727" i="9"/>
  <c r="G740" i="9"/>
  <c r="G756" i="9"/>
  <c r="G773" i="9"/>
  <c r="G789" i="9"/>
  <c r="G803" i="9"/>
  <c r="G821" i="9"/>
  <c r="G836" i="9"/>
  <c r="G851" i="9"/>
  <c r="G868" i="9"/>
  <c r="G884" i="9"/>
  <c r="G899" i="9"/>
  <c r="G917" i="9"/>
  <c r="G931" i="9"/>
  <c r="G947" i="9"/>
  <c r="G965" i="9"/>
  <c r="G979" i="9"/>
  <c r="G994" i="9"/>
  <c r="G1012" i="9"/>
  <c r="G1028" i="9"/>
  <c r="G1042" i="9"/>
  <c r="G1060" i="9"/>
  <c r="G1075" i="9"/>
  <c r="G1091" i="9"/>
  <c r="G1107" i="9"/>
  <c r="G1123" i="9"/>
  <c r="G1138" i="9"/>
  <c r="G1156" i="9"/>
  <c r="G1170" i="9"/>
  <c r="G1186" i="9"/>
  <c r="G1203" i="9"/>
  <c r="G1219" i="9"/>
  <c r="G1233" i="9"/>
  <c r="G1251" i="9"/>
  <c r="G1266" i="9"/>
  <c r="G1281" i="9"/>
  <c r="D729" i="9"/>
  <c r="D744" i="9"/>
  <c r="D759" i="9"/>
  <c r="D777" i="9"/>
  <c r="D792" i="9"/>
  <c r="D807" i="9"/>
  <c r="D825" i="9"/>
  <c r="D837" i="9"/>
  <c r="D851" i="9"/>
  <c r="D866" i="9"/>
  <c r="D880" i="9"/>
  <c r="D892" i="9"/>
  <c r="D908" i="9"/>
  <c r="D921" i="9"/>
  <c r="D933" i="9"/>
  <c r="D946" i="9"/>
  <c r="D958" i="9"/>
  <c r="D969" i="9"/>
  <c r="D983" i="9"/>
  <c r="D994" i="9"/>
  <c r="D1006" i="9"/>
  <c r="D1020" i="9"/>
  <c r="D1031" i="9"/>
  <c r="D1042" i="9"/>
  <c r="D1056" i="9"/>
  <c r="D1068" i="9"/>
  <c r="D1079" i="9"/>
  <c r="D1093" i="9"/>
  <c r="D1104" i="9"/>
  <c r="D1116" i="9"/>
  <c r="D1129" i="9"/>
  <c r="D1141" i="9"/>
  <c r="D1152" i="9"/>
  <c r="D1166" i="9"/>
  <c r="D1177" i="9"/>
  <c r="D1189" i="9"/>
  <c r="D1202" i="9"/>
  <c r="D1214" i="9"/>
  <c r="D1224" i="9"/>
  <c r="D1234" i="9"/>
  <c r="D1245" i="9"/>
  <c r="D1256" i="9"/>
  <c r="D1266" i="9"/>
  <c r="D1277" i="9"/>
  <c r="D1287" i="9"/>
  <c r="D724" i="9"/>
  <c r="G153" i="9"/>
  <c r="G163" i="9"/>
  <c r="G174" i="9"/>
  <c r="G185" i="9"/>
  <c r="G195" i="9"/>
  <c r="G205" i="9"/>
  <c r="G215" i="9"/>
  <c r="G226" i="9"/>
  <c r="G236" i="9"/>
  <c r="G247" i="9"/>
  <c r="G258" i="9"/>
  <c r="G268" i="9"/>
  <c r="G278" i="9"/>
  <c r="G289" i="9"/>
  <c r="G299" i="9"/>
  <c r="G309" i="9"/>
  <c r="G321" i="9"/>
  <c r="G331" i="9"/>
  <c r="G341" i="9"/>
  <c r="G351" i="9"/>
  <c r="G362" i="9"/>
  <c r="G372" i="9"/>
  <c r="G382" i="9"/>
  <c r="G394" i="9"/>
  <c r="G404" i="9"/>
  <c r="G414" i="9"/>
  <c r="G425" i="9"/>
  <c r="G435" i="9"/>
  <c r="G445" i="9"/>
  <c r="G455" i="9"/>
  <c r="G467" i="9"/>
  <c r="G477" i="9"/>
  <c r="G487" i="9"/>
  <c r="G498" i="9"/>
  <c r="G508" i="9"/>
  <c r="G518" i="9"/>
  <c r="G529" i="9"/>
  <c r="G539" i="9"/>
  <c r="G548" i="9"/>
  <c r="G557" i="9"/>
  <c r="G566" i="9"/>
  <c r="G575" i="9"/>
  <c r="G584" i="9"/>
  <c r="G593" i="9"/>
  <c r="G603" i="9"/>
  <c r="G612" i="9"/>
  <c r="G621" i="9"/>
  <c r="G630" i="9"/>
  <c r="G639" i="9"/>
  <c r="G648" i="9"/>
  <c r="G657" i="9"/>
  <c r="G667" i="9"/>
  <c r="G676" i="9"/>
  <c r="G685" i="9"/>
  <c r="G694" i="9"/>
  <c r="G703" i="9"/>
  <c r="G712" i="9"/>
  <c r="D151" i="9"/>
  <c r="D161" i="9"/>
  <c r="D170" i="9"/>
  <c r="D179" i="9"/>
  <c r="AG179" i="9" s="1"/>
  <c r="D188" i="9"/>
  <c r="D197" i="9"/>
  <c r="D206" i="9"/>
  <c r="D215" i="9"/>
  <c r="D225" i="9"/>
  <c r="AG225" i="9" s="1"/>
  <c r="D234" i="9"/>
  <c r="D243" i="9"/>
  <c r="D252" i="9"/>
  <c r="AG252" i="9" s="1"/>
  <c r="D261" i="9"/>
  <c r="D270" i="9"/>
  <c r="D279" i="9"/>
  <c r="D289" i="9"/>
  <c r="D298" i="9"/>
  <c r="D307" i="9"/>
  <c r="D316" i="9"/>
  <c r="D325" i="9"/>
  <c r="AG325" i="9" s="1"/>
  <c r="D334" i="9"/>
  <c r="D343" i="9"/>
  <c r="D353" i="9"/>
  <c r="D362" i="9"/>
  <c r="D371" i="9"/>
  <c r="D380" i="9"/>
  <c r="D389" i="9"/>
  <c r="D398" i="9"/>
  <c r="AG398" i="9" s="1"/>
  <c r="D407" i="9"/>
  <c r="D417" i="9"/>
  <c r="D426" i="9"/>
  <c r="D435" i="9"/>
  <c r="D444" i="9"/>
  <c r="D453" i="9"/>
  <c r="D462" i="9"/>
  <c r="D471" i="9"/>
  <c r="D481" i="9"/>
  <c r="D490" i="9"/>
  <c r="D499" i="9"/>
  <c r="D508" i="9"/>
  <c r="D517" i="9"/>
  <c r="D526" i="9"/>
  <c r="D535" i="9"/>
  <c r="D545" i="9"/>
  <c r="AG545" i="9" s="1"/>
  <c r="D554" i="9"/>
  <c r="D563" i="9"/>
  <c r="D572" i="9"/>
  <c r="D581" i="9"/>
  <c r="D590" i="9"/>
  <c r="D599" i="9"/>
  <c r="D609" i="9"/>
  <c r="D618" i="9"/>
  <c r="D627" i="9"/>
  <c r="D636" i="9"/>
  <c r="D645" i="9"/>
  <c r="D654" i="9"/>
  <c r="D663" i="9"/>
  <c r="D673" i="9"/>
  <c r="D682" i="9"/>
  <c r="D691" i="9"/>
  <c r="AG691" i="9" s="1"/>
  <c r="D700" i="9"/>
  <c r="D709" i="9"/>
  <c r="G728" i="9"/>
  <c r="G741" i="9"/>
  <c r="G757" i="9"/>
  <c r="G775" i="9"/>
  <c r="G791" i="9"/>
  <c r="G804" i="9"/>
  <c r="G823" i="9"/>
  <c r="G837" i="9"/>
  <c r="G853" i="9"/>
  <c r="G872" i="9"/>
  <c r="G885" i="9"/>
  <c r="G900" i="9"/>
  <c r="G919" i="9"/>
  <c r="G933" i="9"/>
  <c r="G948" i="9"/>
  <c r="G967" i="9"/>
  <c r="G981" i="9"/>
  <c r="G996" i="9"/>
  <c r="G1013" i="9"/>
  <c r="G1029" i="9"/>
  <c r="G1043" i="9"/>
  <c r="G1061" i="9"/>
  <c r="G1076" i="9"/>
  <c r="G1092" i="9"/>
  <c r="G1109" i="9"/>
  <c r="G1124" i="9"/>
  <c r="G1139" i="9"/>
  <c r="G1157" i="9"/>
  <c r="G1171" i="9"/>
  <c r="G1187" i="9"/>
  <c r="G1205" i="9"/>
  <c r="G1220" i="9"/>
  <c r="G1234" i="9"/>
  <c r="G1252" i="9"/>
  <c r="G1268" i="9"/>
  <c r="G1283" i="9"/>
  <c r="D731" i="9"/>
  <c r="D745" i="9"/>
  <c r="D761" i="9"/>
  <c r="D778" i="9"/>
  <c r="D793" i="9"/>
  <c r="D808" i="9"/>
  <c r="D826" i="9"/>
  <c r="D839" i="9"/>
  <c r="D852" i="9"/>
  <c r="D867" i="9"/>
  <c r="D881" i="9"/>
  <c r="D893" i="9"/>
  <c r="D909" i="9"/>
  <c r="D922" i="9"/>
  <c r="D934" i="9"/>
  <c r="D948" i="9"/>
  <c r="D959" i="9"/>
  <c r="D970" i="9"/>
  <c r="D984" i="9"/>
  <c r="D996" i="9"/>
  <c r="D1007" i="9"/>
  <c r="D1021" i="9"/>
  <c r="D1032" i="9"/>
  <c r="D1044" i="9"/>
  <c r="D1057" i="9"/>
  <c r="D1069" i="9"/>
  <c r="D1080" i="9"/>
  <c r="D1094" i="9"/>
  <c r="D1105" i="9"/>
  <c r="D1117" i="9"/>
  <c r="D1130" i="9"/>
  <c r="D1142" i="9"/>
  <c r="D1153" i="9"/>
  <c r="D1167" i="9"/>
  <c r="D1178" i="9"/>
  <c r="D1190" i="9"/>
  <c r="D1204" i="9"/>
  <c r="D1215" i="9"/>
  <c r="D1225" i="9"/>
  <c r="D1236" i="9"/>
  <c r="D1247" i="9"/>
  <c r="D1257" i="9"/>
  <c r="D1268" i="9"/>
  <c r="D1278" i="9"/>
  <c r="D1288" i="9"/>
  <c r="D143" i="9"/>
  <c r="G154" i="9"/>
  <c r="G165" i="9"/>
  <c r="G175" i="9"/>
  <c r="G186" i="9"/>
  <c r="G196" i="9"/>
  <c r="G206" i="9"/>
  <c r="G217" i="9"/>
  <c r="G227" i="9"/>
  <c r="G238" i="9"/>
  <c r="G249" i="9"/>
  <c r="G259" i="9"/>
  <c r="G269" i="9"/>
  <c r="G279" i="9"/>
  <c r="G290" i="9"/>
  <c r="G300" i="9"/>
  <c r="G311" i="9"/>
  <c r="G322" i="9"/>
  <c r="G332" i="9"/>
  <c r="G342" i="9"/>
  <c r="G353" i="9"/>
  <c r="G363" i="9"/>
  <c r="G373" i="9"/>
  <c r="G385" i="9"/>
  <c r="G395" i="9"/>
  <c r="G405" i="9"/>
  <c r="G415" i="9"/>
  <c r="G426" i="9"/>
  <c r="G436" i="9"/>
  <c r="G446" i="9"/>
  <c r="G458" i="9"/>
  <c r="G468" i="9"/>
  <c r="G478" i="9"/>
  <c r="G489" i="9"/>
  <c r="G499" i="9"/>
  <c r="G509" i="9"/>
  <c r="G519" i="9"/>
  <c r="G531" i="9"/>
  <c r="G540" i="9"/>
  <c r="G549" i="9"/>
  <c r="G558" i="9"/>
  <c r="G567" i="9"/>
  <c r="G576" i="9"/>
  <c r="G585" i="9"/>
  <c r="G595" i="9"/>
  <c r="G604" i="9"/>
  <c r="G613" i="9"/>
  <c r="G622" i="9"/>
  <c r="G631" i="9"/>
  <c r="G640" i="9"/>
  <c r="G649" i="9"/>
  <c r="G659" i="9"/>
  <c r="G668" i="9"/>
  <c r="G677" i="9"/>
  <c r="G686" i="9"/>
  <c r="G695" i="9"/>
  <c r="G704" i="9"/>
  <c r="G713" i="9"/>
  <c r="D153" i="9"/>
  <c r="D162" i="9"/>
  <c r="AG162" i="9" s="1"/>
  <c r="D171" i="9"/>
  <c r="AG171" i="9" s="1"/>
  <c r="D180" i="9"/>
  <c r="D189" i="9"/>
  <c r="D198" i="9"/>
  <c r="D207" i="9"/>
  <c r="D217" i="9"/>
  <c r="D226" i="9"/>
  <c r="AG226" i="9" s="1"/>
  <c r="D235" i="9"/>
  <c r="D244" i="9"/>
  <c r="AG244" i="9" s="1"/>
  <c r="D253" i="9"/>
  <c r="D262" i="9"/>
  <c r="D271" i="9"/>
  <c r="D281" i="9"/>
  <c r="D290" i="9"/>
  <c r="D299" i="9"/>
  <c r="D308" i="9"/>
  <c r="D317" i="9"/>
  <c r="D326" i="9"/>
  <c r="D335" i="9"/>
  <c r="D345" i="9"/>
  <c r="D354" i="9"/>
  <c r="D363" i="9"/>
  <c r="D372" i="9"/>
  <c r="D381" i="9"/>
  <c r="D390" i="9"/>
  <c r="AG390" i="9" s="1"/>
  <c r="D399" i="9"/>
  <c r="D409" i="9"/>
  <c r="D418" i="9"/>
  <c r="D427" i="9"/>
  <c r="D436" i="9"/>
  <c r="D445" i="9"/>
  <c r="D454" i="9"/>
  <c r="D463" i="9"/>
  <c r="AG463" i="9" s="1"/>
  <c r="D473" i="9"/>
  <c r="D482" i="9"/>
  <c r="D491" i="9"/>
  <c r="D500" i="9"/>
  <c r="D509" i="9"/>
  <c r="D518" i="9"/>
  <c r="D527" i="9"/>
  <c r="D537" i="9"/>
  <c r="AG537" i="9" s="1"/>
  <c r="D546" i="9"/>
  <c r="AG546" i="9" s="1"/>
  <c r="D555" i="9"/>
  <c r="D564" i="9"/>
  <c r="D573" i="9"/>
  <c r="D582" i="9"/>
  <c r="D591" i="9"/>
  <c r="D601" i="9"/>
  <c r="AG601" i="9" s="1"/>
  <c r="D610" i="9"/>
  <c r="AG610" i="9" s="1"/>
  <c r="D619" i="9"/>
  <c r="D628" i="9"/>
  <c r="D637" i="9"/>
  <c r="D646" i="9"/>
  <c r="D655" i="9"/>
  <c r="D665" i="9"/>
  <c r="D674" i="9"/>
  <c r="AG674" i="9" s="1"/>
  <c r="D683" i="9"/>
  <c r="D692" i="9"/>
  <c r="D701" i="9"/>
  <c r="D710" i="9"/>
  <c r="G729" i="9"/>
  <c r="G744" i="9"/>
  <c r="G762" i="9"/>
  <c r="G777" i="9"/>
  <c r="G792" i="9"/>
  <c r="G810" i="9"/>
  <c r="G824" i="9"/>
  <c r="G840" i="9"/>
  <c r="G857" i="9"/>
  <c r="G873" i="9"/>
  <c r="G887" i="9"/>
  <c r="G905" i="9"/>
  <c r="G920" i="9"/>
  <c r="G936" i="9"/>
  <c r="G952" i="9"/>
  <c r="G968" i="9"/>
  <c r="G983" i="9"/>
  <c r="G1001" i="9"/>
  <c r="G1015" i="9"/>
  <c r="G1031" i="9"/>
  <c r="G1049" i="9"/>
  <c r="G1064" i="9"/>
  <c r="G1077" i="9"/>
  <c r="G1096" i="9"/>
  <c r="G1112" i="9"/>
  <c r="G1125" i="9"/>
  <c r="G1144" i="9"/>
  <c r="G1159" i="9"/>
  <c r="G1175" i="9"/>
  <c r="G1192" i="9"/>
  <c r="G1207" i="9"/>
  <c r="G1221" i="9"/>
  <c r="G1240" i="9"/>
  <c r="G1253" i="9"/>
  <c r="G1269" i="9"/>
  <c r="G1287" i="9"/>
  <c r="D733" i="9"/>
  <c r="D746" i="9"/>
  <c r="D765" i="9"/>
  <c r="D779" i="9"/>
  <c r="D795" i="9"/>
  <c r="D814" i="9"/>
  <c r="D827" i="9"/>
  <c r="D840" i="9"/>
  <c r="D856" i="9"/>
  <c r="D869" i="9"/>
  <c r="D882" i="9"/>
  <c r="D898" i="9"/>
  <c r="D911" i="9"/>
  <c r="D924" i="9"/>
  <c r="D937" i="9"/>
  <c r="D949" i="9"/>
  <c r="D960" i="9"/>
  <c r="D974" i="9"/>
  <c r="D985" i="9"/>
  <c r="D997" i="9"/>
  <c r="D1010" i="9"/>
  <c r="D1022" i="9"/>
  <c r="D1033" i="9"/>
  <c r="D1047" i="9"/>
  <c r="D1058" i="9"/>
  <c r="D1070" i="9"/>
  <c r="D1084" i="9"/>
  <c r="D1095" i="9"/>
  <c r="D1106" i="9"/>
  <c r="D1120" i="9"/>
  <c r="D1132" i="9"/>
  <c r="D1143" i="9"/>
  <c r="D1157" i="9"/>
  <c r="D1168" i="9"/>
  <c r="D1180" i="9"/>
  <c r="D1193" i="9"/>
  <c r="D1205" i="9"/>
  <c r="D1216" i="9"/>
  <c r="D1226" i="9"/>
  <c r="D1238" i="9"/>
  <c r="D1248" i="9"/>
  <c r="D1258" i="9"/>
  <c r="D1269" i="9"/>
  <c r="D1279" i="9"/>
  <c r="G753" i="9"/>
  <c r="G785" i="9"/>
  <c r="G815" i="9"/>
  <c r="G848" i="9"/>
  <c r="G882" i="9"/>
  <c r="G911" i="9"/>
  <c r="G945" i="9"/>
  <c r="G977" i="9"/>
  <c r="G1007" i="9"/>
  <c r="G1040" i="9"/>
  <c r="G1073" i="9"/>
  <c r="G1103" i="9"/>
  <c r="G1135" i="9"/>
  <c r="G1168" i="9"/>
  <c r="G1197" i="9"/>
  <c r="G1231" i="9"/>
  <c r="G1263" i="9"/>
  <c r="G1293" i="9"/>
  <c r="D755" i="9"/>
  <c r="D789" i="9"/>
  <c r="D818" i="9"/>
  <c r="D848" i="9"/>
  <c r="D876" i="9"/>
  <c r="D903" i="9"/>
  <c r="D930" i="9"/>
  <c r="D956" i="9"/>
  <c r="D978" i="9"/>
  <c r="D1004" i="9"/>
  <c r="D1029" i="9"/>
  <c r="D1052" i="9"/>
  <c r="D1077" i="9"/>
  <c r="D1102" i="9"/>
  <c r="D1125" i="9"/>
  <c r="D1150" i="9"/>
  <c r="D1175" i="9"/>
  <c r="D1198" i="9"/>
  <c r="D1222" i="9"/>
  <c r="D1242" i="9"/>
  <c r="D1263" i="9"/>
  <c r="D1285" i="9"/>
  <c r="G148" i="9"/>
  <c r="G166" i="9"/>
  <c r="G180" i="9"/>
  <c r="G198" i="9"/>
  <c r="G213" i="9"/>
  <c r="G231" i="9"/>
  <c r="G250" i="9"/>
  <c r="G263" i="9"/>
  <c r="G282" i="9"/>
  <c r="G297" i="9"/>
  <c r="G315" i="9"/>
  <c r="G333" i="9"/>
  <c r="G348" i="9"/>
  <c r="G366" i="9"/>
  <c r="G380" i="9"/>
  <c r="G398" i="9"/>
  <c r="G417" i="9"/>
  <c r="G431" i="9"/>
  <c r="G450" i="9"/>
  <c r="G463" i="9"/>
  <c r="G482" i="9"/>
  <c r="G500" i="9"/>
  <c r="G515" i="9"/>
  <c r="G533" i="9"/>
  <c r="G545" i="9"/>
  <c r="G561" i="9"/>
  <c r="G577" i="9"/>
  <c r="G590" i="9"/>
  <c r="G606" i="9"/>
  <c r="G619" i="9"/>
  <c r="G635" i="9"/>
  <c r="G651" i="9"/>
  <c r="G663" i="9"/>
  <c r="G679" i="9"/>
  <c r="G692" i="9"/>
  <c r="G708" i="9"/>
  <c r="D154" i="9"/>
  <c r="D166" i="9"/>
  <c r="D182" i="9"/>
  <c r="D195" i="9"/>
  <c r="D211" i="9"/>
  <c r="D227" i="9"/>
  <c r="D239" i="9"/>
  <c r="D255" i="9"/>
  <c r="D268" i="9"/>
  <c r="AG268" i="9" s="1"/>
  <c r="D284" i="9"/>
  <c r="D300" i="9"/>
  <c r="D313" i="9"/>
  <c r="D329" i="9"/>
  <c r="D341" i="9"/>
  <c r="D357" i="9"/>
  <c r="D373" i="9"/>
  <c r="D386" i="9"/>
  <c r="AG386" i="9" s="1"/>
  <c r="D402" i="9"/>
  <c r="D414" i="9"/>
  <c r="AG414" i="9" s="1"/>
  <c r="D430" i="9"/>
  <c r="D446" i="9"/>
  <c r="D459" i="9"/>
  <c r="D475" i="9"/>
  <c r="AG475" i="9" s="1"/>
  <c r="D487" i="9"/>
  <c r="AG487" i="9" s="1"/>
  <c r="D503" i="9"/>
  <c r="AG503" i="9" s="1"/>
  <c r="D519" i="9"/>
  <c r="D532" i="9"/>
  <c r="D548" i="9"/>
  <c r="AG548" i="9" s="1"/>
  <c r="D561" i="9"/>
  <c r="AG561" i="9" s="1"/>
  <c r="D577" i="9"/>
  <c r="D593" i="9"/>
  <c r="D605" i="9"/>
  <c r="D621" i="9"/>
  <c r="AG621" i="9" s="1"/>
  <c r="D634" i="9"/>
  <c r="AG634" i="9" s="1"/>
  <c r="D650" i="9"/>
  <c r="D666" i="9"/>
  <c r="D678" i="9"/>
  <c r="D694" i="9"/>
  <c r="D707" i="9"/>
  <c r="G763" i="9"/>
  <c r="G826" i="9"/>
  <c r="G888" i="9"/>
  <c r="G921" i="9"/>
  <c r="G955" i="9"/>
  <c r="G1018" i="9"/>
  <c r="G1050" i="9"/>
  <c r="G1080" i="9"/>
  <c r="G1146" i="9"/>
  <c r="G1176" i="9"/>
  <c r="G1208" i="9"/>
  <c r="G1241" i="9"/>
  <c r="G1271" i="9"/>
  <c r="D766" i="9"/>
  <c r="D797" i="9"/>
  <c r="D828" i="9"/>
  <c r="D857" i="9"/>
  <c r="D883" i="9"/>
  <c r="D938" i="9"/>
  <c r="D961" i="9"/>
  <c r="D986" i="9"/>
  <c r="D1012" i="9"/>
  <c r="D1034" i="9"/>
  <c r="D1085" i="9"/>
  <c r="D1108" i="9"/>
  <c r="D1133" i="9"/>
  <c r="D1158" i="9"/>
  <c r="D1181" i="9"/>
  <c r="D1229" i="9"/>
  <c r="D1249" i="9"/>
  <c r="D1270" i="9"/>
  <c r="D1289" i="9"/>
  <c r="G149" i="9"/>
  <c r="G181" i="9"/>
  <c r="G199" i="9"/>
  <c r="G218" i="9"/>
  <c r="G251" i="9"/>
  <c r="G266" i="9"/>
  <c r="G284" i="9"/>
  <c r="G302" i="9"/>
  <c r="G334" i="9"/>
  <c r="G349" i="9"/>
  <c r="G367" i="9"/>
  <c r="G399" i="9"/>
  <c r="G418" i="9"/>
  <c r="G451" i="9"/>
  <c r="G469" i="9"/>
  <c r="G501" i="9"/>
  <c r="G534" i="9"/>
  <c r="G550" i="9"/>
  <c r="G579" i="9"/>
  <c r="G591" i="9"/>
  <c r="G623" i="9"/>
  <c r="G652" i="9"/>
  <c r="G664" i="9"/>
  <c r="G696" i="9"/>
  <c r="D155" i="9"/>
  <c r="D183" i="9"/>
  <c r="D212" i="9"/>
  <c r="D228" i="9"/>
  <c r="D257" i="9"/>
  <c r="D285" i="9"/>
  <c r="D301" i="9"/>
  <c r="D330" i="9"/>
  <c r="D358" i="9"/>
  <c r="D387" i="9"/>
  <c r="AG387" i="9" s="1"/>
  <c r="D419" i="9"/>
  <c r="D447" i="9"/>
  <c r="D460" i="9"/>
  <c r="D492" i="9"/>
  <c r="D521" i="9"/>
  <c r="D533" i="9"/>
  <c r="D565" i="9"/>
  <c r="AG565" i="9" s="1"/>
  <c r="D594" i="9"/>
  <c r="D606" i="9"/>
  <c r="D638" i="9"/>
  <c r="D667" i="9"/>
  <c r="D695" i="9"/>
  <c r="G1019" i="9"/>
  <c r="G1179" i="9"/>
  <c r="G1242" i="9"/>
  <c r="D735" i="9"/>
  <c r="D829" i="9"/>
  <c r="D888" i="9"/>
  <c r="D940" i="9"/>
  <c r="D988" i="9"/>
  <c r="D1038" i="9"/>
  <c r="D1086" i="9"/>
  <c r="D1134" i="9"/>
  <c r="D1184" i="9"/>
  <c r="D1230" i="9"/>
  <c r="D1271" i="9"/>
  <c r="G150" i="9"/>
  <c r="G187" i="9"/>
  <c r="G220" i="9"/>
  <c r="G252" i="9"/>
  <c r="G285" i="9"/>
  <c r="G317" i="9"/>
  <c r="G354" i="9"/>
  <c r="G387" i="9"/>
  <c r="G419" i="9"/>
  <c r="G452" i="9"/>
  <c r="G485" i="9"/>
  <c r="G522" i="9"/>
  <c r="G535" i="9"/>
  <c r="G564" i="9"/>
  <c r="G596" i="9"/>
  <c r="G624" i="9"/>
  <c r="G653" i="9"/>
  <c r="G681" i="9"/>
  <c r="G710" i="9"/>
  <c r="D172" i="9"/>
  <c r="D201" i="9"/>
  <c r="D229" i="9"/>
  <c r="D258" i="9"/>
  <c r="AG258" i="9" s="1"/>
  <c r="G730" i="9"/>
  <c r="G793" i="9"/>
  <c r="G858" i="9"/>
  <c r="G984" i="9"/>
  <c r="G1113" i="9"/>
  <c r="D734" i="9"/>
  <c r="D912" i="9"/>
  <c r="D1060" i="9"/>
  <c r="D1206" i="9"/>
  <c r="G167" i="9"/>
  <c r="G233" i="9"/>
  <c r="G316" i="9"/>
  <c r="G386" i="9"/>
  <c r="G433" i="9"/>
  <c r="G483" i="9"/>
  <c r="G516" i="9"/>
  <c r="G563" i="9"/>
  <c r="G607" i="9"/>
  <c r="G636" i="9"/>
  <c r="G680" i="9"/>
  <c r="G709" i="9"/>
  <c r="D167" i="9"/>
  <c r="D199" i="9"/>
  <c r="D241" i="9"/>
  <c r="D273" i="9"/>
  <c r="D314" i="9"/>
  <c r="D346" i="9"/>
  <c r="D374" i="9"/>
  <c r="D403" i="9"/>
  <c r="D431" i="9"/>
  <c r="AG431" i="9" s="1"/>
  <c r="D476" i="9"/>
  <c r="AG476" i="9" s="1"/>
  <c r="D505" i="9"/>
  <c r="D549" i="9"/>
  <c r="AG549" i="9" s="1"/>
  <c r="D578" i="9"/>
  <c r="D622" i="9"/>
  <c r="D651" i="9"/>
  <c r="D679" i="9"/>
  <c r="D711" i="9"/>
  <c r="G731" i="9"/>
  <c r="G764" i="9"/>
  <c r="G799" i="9"/>
  <c r="G827" i="9"/>
  <c r="G860" i="9"/>
  <c r="G893" i="9"/>
  <c r="G923" i="9"/>
  <c r="G956" i="9"/>
  <c r="G988" i="9"/>
  <c r="G1051" i="9"/>
  <c r="G1084" i="9"/>
  <c r="G1114" i="9"/>
  <c r="G1147" i="9"/>
  <c r="G1210" i="9"/>
  <c r="G1275" i="9"/>
  <c r="D768" i="9"/>
  <c r="D800" i="9"/>
  <c r="D858" i="9"/>
  <c r="D913" i="9"/>
  <c r="D965" i="9"/>
  <c r="D1013" i="9"/>
  <c r="D1061" i="9"/>
  <c r="D1111" i="9"/>
  <c r="D1159" i="9"/>
  <c r="D1207" i="9"/>
  <c r="D1250" i="9"/>
  <c r="D1290" i="9"/>
  <c r="G169" i="9"/>
  <c r="G202" i="9"/>
  <c r="G234" i="9"/>
  <c r="G270" i="9"/>
  <c r="G303" i="9"/>
  <c r="G335" i="9"/>
  <c r="G369" i="9"/>
  <c r="G401" i="9"/>
  <c r="G437" i="9"/>
  <c r="G470" i="9"/>
  <c r="G503" i="9"/>
  <c r="G551" i="9"/>
  <c r="G580" i="9"/>
  <c r="G608" i="9"/>
  <c r="G637" i="9"/>
  <c r="G669" i="9"/>
  <c r="G697" i="9"/>
  <c r="D156" i="9"/>
  <c r="D185" i="9"/>
  <c r="D213" i="9"/>
  <c r="G778" i="9"/>
  <c r="G829" i="9"/>
  <c r="G875" i="9"/>
  <c r="G929" i="9"/>
  <c r="G972" i="9"/>
  <c r="G1032" i="9"/>
  <c r="G1085" i="9"/>
  <c r="G1132" i="9"/>
  <c r="G1183" i="9"/>
  <c r="G1229" i="9"/>
  <c r="G1289" i="9"/>
  <c r="D769" i="9"/>
  <c r="D816" i="9"/>
  <c r="D861" i="9"/>
  <c r="D901" i="9"/>
  <c r="D950" i="9"/>
  <c r="D989" i="9"/>
  <c r="D1024" i="9"/>
  <c r="D1065" i="9"/>
  <c r="D1098" i="9"/>
  <c r="D1144" i="9"/>
  <c r="D1185" i="9"/>
  <c r="D1220" i="9"/>
  <c r="D1253" i="9"/>
  <c r="D1284" i="9"/>
  <c r="G158" i="9"/>
  <c r="G188" i="9"/>
  <c r="G211" i="9"/>
  <c r="G241" i="9"/>
  <c r="G262" i="9"/>
  <c r="G293" i="9"/>
  <c r="G323" i="9"/>
  <c r="G345" i="9"/>
  <c r="G375" i="9"/>
  <c r="G397" i="9"/>
  <c r="G427" i="9"/>
  <c r="G453" i="9"/>
  <c r="G479" i="9"/>
  <c r="G506" i="9"/>
  <c r="G532" i="9"/>
  <c r="G555" i="9"/>
  <c r="G581" i="9"/>
  <c r="G600" i="9"/>
  <c r="G627" i="9"/>
  <c r="G646" i="9"/>
  <c r="G672" i="9"/>
  <c r="G699" i="9"/>
  <c r="D148" i="9"/>
  <c r="D174" i="9"/>
  <c r="AG174" i="9" s="1"/>
  <c r="D194" i="9"/>
  <c r="AG194" i="9" s="1"/>
  <c r="D220" i="9"/>
  <c r="D245" i="9"/>
  <c r="D265" i="9"/>
  <c r="D283" i="9"/>
  <c r="D303" i="9"/>
  <c r="D322" i="9"/>
  <c r="AG322" i="9" s="1"/>
  <c r="D340" i="9"/>
  <c r="AG340" i="9" s="1"/>
  <c r="D364" i="9"/>
  <c r="D382" i="9"/>
  <c r="AG382" i="9" s="1"/>
  <c r="D401" i="9"/>
  <c r="D421" i="9"/>
  <c r="D439" i="9"/>
  <c r="D458" i="9"/>
  <c r="D478" i="9"/>
  <c r="AG478" i="9" s="1"/>
  <c r="D497" i="9"/>
  <c r="AG497" i="9" s="1"/>
  <c r="D515" i="9"/>
  <c r="D539" i="9"/>
  <c r="D557" i="9"/>
  <c r="D575" i="9"/>
  <c r="AG575" i="9" s="1"/>
  <c r="D596" i="9"/>
  <c r="D614" i="9"/>
  <c r="D633" i="9"/>
  <c r="D657" i="9"/>
  <c r="AG657" i="9" s="1"/>
  <c r="D675" i="9"/>
  <c r="D693" i="9"/>
  <c r="D383" i="9"/>
  <c r="D422" i="9"/>
  <c r="D465" i="9"/>
  <c r="D501" i="9"/>
  <c r="AG501" i="9" s="1"/>
  <c r="D540" i="9"/>
  <c r="D579" i="9"/>
  <c r="D615" i="9"/>
  <c r="D639" i="9"/>
  <c r="AG639" i="9" s="1"/>
  <c r="D676" i="9"/>
  <c r="G738" i="9"/>
  <c r="G781" i="9"/>
  <c r="G841" i="9"/>
  <c r="G895" i="9"/>
  <c r="G940" i="9"/>
  <c r="G992" i="9"/>
  <c r="G1039" i="9"/>
  <c r="G1097" i="9"/>
  <c r="G1148" i="9"/>
  <c r="G1195" i="9"/>
  <c r="G1244" i="9"/>
  <c r="G1292" i="9"/>
  <c r="D782" i="9"/>
  <c r="D831" i="9"/>
  <c r="D872" i="9"/>
  <c r="D919" i="9"/>
  <c r="D952" i="9"/>
  <c r="D998" i="9"/>
  <c r="D1039" i="9"/>
  <c r="D1074" i="9"/>
  <c r="D1113" i="9"/>
  <c r="D1149" i="9"/>
  <c r="D1194" i="9"/>
  <c r="D1231" i="9"/>
  <c r="D1261" i="9"/>
  <c r="D1294" i="9"/>
  <c r="G161" i="9"/>
  <c r="G190" i="9"/>
  <c r="G221" i="9"/>
  <c r="G243" i="9"/>
  <c r="G273" i="9"/>
  <c r="G295" i="9"/>
  <c r="G325" i="9"/>
  <c r="G355" i="9"/>
  <c r="G378" i="9"/>
  <c r="G407" i="9"/>
  <c r="G430" i="9"/>
  <c r="G460" i="9"/>
  <c r="G490" i="9"/>
  <c r="G513" i="9"/>
  <c r="G541" i="9"/>
  <c r="G560" i="9"/>
  <c r="G587" i="9"/>
  <c r="G609" i="9"/>
  <c r="G632" i="9"/>
  <c r="G655" i="9"/>
  <c r="G678" i="9"/>
  <c r="G701" i="9"/>
  <c r="D157" i="9"/>
  <c r="D177" i="9"/>
  <c r="D203" i="9"/>
  <c r="D222" i="9"/>
  <c r="D247" i="9"/>
  <c r="AG247" i="9" s="1"/>
  <c r="D267" i="9"/>
  <c r="D291" i="9"/>
  <c r="D309" i="9"/>
  <c r="D327" i="9"/>
  <c r="D348" i="9"/>
  <c r="D366" i="9"/>
  <c r="D385" i="9"/>
  <c r="D405" i="9"/>
  <c r="AG405" i="9" s="1"/>
  <c r="D423" i="9"/>
  <c r="AG423" i="9" s="1"/>
  <c r="D442" i="9"/>
  <c r="D466" i="9"/>
  <c r="AG466" i="9" s="1"/>
  <c r="D484" i="9"/>
  <c r="D502" i="9"/>
  <c r="D523" i="9"/>
  <c r="D541" i="9"/>
  <c r="D559" i="9"/>
  <c r="D583" i="9"/>
  <c r="AG583" i="9" s="1"/>
  <c r="D602" i="9"/>
  <c r="AG602" i="9" s="1"/>
  <c r="D620" i="9"/>
  <c r="D641" i="9"/>
  <c r="D659" i="9"/>
  <c r="D677" i="9"/>
  <c r="D698" i="9"/>
  <c r="G746" i="9"/>
  <c r="G800" i="9"/>
  <c r="G845" i="9"/>
  <c r="G896" i="9"/>
  <c r="G941" i="9"/>
  <c r="G1002" i="9"/>
  <c r="G1052" i="9"/>
  <c r="G1098" i="9"/>
  <c r="G1149" i="9"/>
  <c r="G1196" i="9"/>
  <c r="G1256" i="9"/>
  <c r="D736" i="9"/>
  <c r="D783" i="9"/>
  <c r="D835" i="9"/>
  <c r="D873" i="9"/>
  <c r="D925" i="9"/>
  <c r="D966" i="9"/>
  <c r="D1001" i="9"/>
  <c r="D1040" i="9"/>
  <c r="D1076" i="9"/>
  <c r="D1121" i="9"/>
  <c r="D1160" i="9"/>
  <c r="D1232" i="9"/>
  <c r="D1262" i="9"/>
  <c r="G724" i="9"/>
  <c r="G170" i="9"/>
  <c r="G193" i="9"/>
  <c r="G222" i="9"/>
  <c r="G244" i="9"/>
  <c r="G305" i="9"/>
  <c r="G326" i="9"/>
  <c r="G379" i="9"/>
  <c r="G461" i="9"/>
  <c r="G514" i="9"/>
  <c r="G568" i="9"/>
  <c r="G614" i="9"/>
  <c r="G660" i="9"/>
  <c r="G705" i="9"/>
  <c r="D181" i="9"/>
  <c r="D230" i="9"/>
  <c r="D292" i="9"/>
  <c r="AG292" i="9" s="1"/>
  <c r="D331" i="9"/>
  <c r="AG331" i="9" s="1"/>
  <c r="D391" i="9"/>
  <c r="AG391" i="9" s="1"/>
  <c r="D428" i="9"/>
  <c r="D467" i="9"/>
  <c r="D506" i="9"/>
  <c r="D542" i="9"/>
  <c r="D585" i="9"/>
  <c r="D623" i="9"/>
  <c r="D660" i="9"/>
  <c r="AG660" i="9" s="1"/>
  <c r="D702" i="9"/>
  <c r="AG702" i="9" s="1"/>
  <c r="G1160" i="9"/>
  <c r="D889" i="9"/>
  <c r="D1002" i="9"/>
  <c r="D1087" i="9"/>
  <c r="D1161" i="9"/>
  <c r="D1239" i="9"/>
  <c r="G145" i="9"/>
  <c r="G197" i="9"/>
  <c r="G253" i="9"/>
  <c r="G306" i="9"/>
  <c r="G358" i="9"/>
  <c r="G410" i="9"/>
  <c r="G441" i="9"/>
  <c r="G492" i="9"/>
  <c r="G543" i="9"/>
  <c r="G589" i="9"/>
  <c r="G641" i="9"/>
  <c r="G687" i="9"/>
  <c r="D163" i="9"/>
  <c r="D209" i="9"/>
  <c r="D250" i="9"/>
  <c r="D293" i="9"/>
  <c r="D332" i="9"/>
  <c r="AG332" i="9" s="1"/>
  <c r="D369" i="9"/>
  <c r="AG369" i="9" s="1"/>
  <c r="D411" i="9"/>
  <c r="D450" i="9"/>
  <c r="D486" i="9"/>
  <c r="D529" i="9"/>
  <c r="D567" i="9"/>
  <c r="D604" i="9"/>
  <c r="D643" i="9"/>
  <c r="AG643" i="9" s="1"/>
  <c r="D685" i="9"/>
  <c r="G1115" i="9"/>
  <c r="D802" i="9"/>
  <c r="D929" i="9"/>
  <c r="D1049" i="9"/>
  <c r="D1124" i="9"/>
  <c r="D1208" i="9"/>
  <c r="D1274" i="9"/>
  <c r="G177" i="9"/>
  <c r="G229" i="9"/>
  <c r="G281" i="9"/>
  <c r="G307" i="9"/>
  <c r="G359" i="9"/>
  <c r="G412" i="9"/>
  <c r="G442" i="9"/>
  <c r="G494" i="9"/>
  <c r="G544" i="9"/>
  <c r="G597" i="9"/>
  <c r="G643" i="9"/>
  <c r="G688" i="9"/>
  <c r="D164" i="9"/>
  <c r="D190" i="9"/>
  <c r="D236" i="9"/>
  <c r="D276" i="9"/>
  <c r="AG276" i="9" s="1"/>
  <c r="D318" i="9"/>
  <c r="D355" i="9"/>
  <c r="D394" i="9"/>
  <c r="D412" i="9"/>
  <c r="G732" i="9"/>
  <c r="G780" i="9"/>
  <c r="G833" i="9"/>
  <c r="G876" i="9"/>
  <c r="G937" i="9"/>
  <c r="G991" i="9"/>
  <c r="G1036" i="9"/>
  <c r="G1087" i="9"/>
  <c r="G1133" i="9"/>
  <c r="G1193" i="9"/>
  <c r="G1243" i="9"/>
  <c r="G1290" i="9"/>
  <c r="D771" i="9"/>
  <c r="D817" i="9"/>
  <c r="D871" i="9"/>
  <c r="D915" i="9"/>
  <c r="D951" i="9"/>
  <c r="D992" i="9"/>
  <c r="D1025" i="9"/>
  <c r="D1071" i="9"/>
  <c r="D1112" i="9"/>
  <c r="D1148" i="9"/>
  <c r="D1186" i="9"/>
  <c r="D1221" i="9"/>
  <c r="D1260" i="9"/>
  <c r="D1293" i="9"/>
  <c r="G159" i="9"/>
  <c r="G189" i="9"/>
  <c r="G212" i="9"/>
  <c r="G242" i="9"/>
  <c r="G271" i="9"/>
  <c r="G294" i="9"/>
  <c r="G324" i="9"/>
  <c r="G346" i="9"/>
  <c r="G377" i="9"/>
  <c r="G406" i="9"/>
  <c r="G428" i="9"/>
  <c r="G459" i="9"/>
  <c r="G481" i="9"/>
  <c r="G510" i="9"/>
  <c r="G536" i="9"/>
  <c r="G559" i="9"/>
  <c r="G582" i="9"/>
  <c r="G605" i="9"/>
  <c r="G628" i="9"/>
  <c r="G654" i="9"/>
  <c r="G673" i="9"/>
  <c r="G700" i="9"/>
  <c r="D149" i="9"/>
  <c r="D175" i="9"/>
  <c r="D202" i="9"/>
  <c r="D221" i="9"/>
  <c r="AG221" i="9" s="1"/>
  <c r="D246" i="9"/>
  <c r="AG246" i="9" s="1"/>
  <c r="D266" i="9"/>
  <c r="D286" i="9"/>
  <c r="D305" i="9"/>
  <c r="AG305" i="9" s="1"/>
  <c r="D323" i="9"/>
  <c r="D347" i="9"/>
  <c r="D365" i="9"/>
  <c r="AG365" i="9" s="1"/>
  <c r="D404" i="9"/>
  <c r="AG404" i="9" s="1"/>
  <c r="D441" i="9"/>
  <c r="AG441" i="9" s="1"/>
  <c r="D483" i="9"/>
  <c r="D522" i="9"/>
  <c r="D558" i="9"/>
  <c r="D597" i="9"/>
  <c r="D658" i="9"/>
  <c r="D697" i="9"/>
  <c r="AG697" i="9" s="1"/>
  <c r="D1196" i="9"/>
  <c r="G275" i="9"/>
  <c r="G357" i="9"/>
  <c r="G409" i="9"/>
  <c r="G439" i="9"/>
  <c r="G491" i="9"/>
  <c r="G542" i="9"/>
  <c r="G588" i="9"/>
  <c r="G633" i="9"/>
  <c r="G683" i="9"/>
  <c r="D158" i="9"/>
  <c r="D204" i="9"/>
  <c r="D249" i="9"/>
  <c r="AG249" i="9" s="1"/>
  <c r="D274" i="9"/>
  <c r="D310" i="9"/>
  <c r="D349" i="9"/>
  <c r="D367" i="9"/>
  <c r="D410" i="9"/>
  <c r="AG410" i="9" s="1"/>
  <c r="D449" i="9"/>
  <c r="D485" i="9"/>
  <c r="D524" i="9"/>
  <c r="D566" i="9"/>
  <c r="D603" i="9"/>
  <c r="D642" i="9"/>
  <c r="D684" i="9"/>
  <c r="AG684" i="9" s="1"/>
  <c r="G749" i="9"/>
  <c r="G801" i="9"/>
  <c r="G847" i="9"/>
  <c r="G906" i="9"/>
  <c r="G957" i="9"/>
  <c r="G1003" i="9"/>
  <c r="G1055" i="9"/>
  <c r="G1101" i="9"/>
  <c r="G1211" i="9"/>
  <c r="G1258" i="9"/>
  <c r="D742" i="9"/>
  <c r="D784" i="9"/>
  <c r="D842" i="9"/>
  <c r="D928" i="9"/>
  <c r="D967" i="9"/>
  <c r="D1048" i="9"/>
  <c r="D1122" i="9"/>
  <c r="D1197" i="9"/>
  <c r="D1272" i="9"/>
  <c r="G171" i="9"/>
  <c r="G223" i="9"/>
  <c r="G276" i="9"/>
  <c r="G327" i="9"/>
  <c r="G388" i="9"/>
  <c r="G462" i="9"/>
  <c r="G523" i="9"/>
  <c r="G569" i="9"/>
  <c r="G615" i="9"/>
  <c r="G661" i="9"/>
  <c r="G707" i="9"/>
  <c r="D186" i="9"/>
  <c r="D231" i="9"/>
  <c r="D275" i="9"/>
  <c r="D311" i="9"/>
  <c r="D350" i="9"/>
  <c r="D393" i="9"/>
  <c r="D429" i="9"/>
  <c r="AG429" i="9" s="1"/>
  <c r="D468" i="9"/>
  <c r="D510" i="9"/>
  <c r="D547" i="9"/>
  <c r="D586" i="9"/>
  <c r="D625" i="9"/>
  <c r="D661" i="9"/>
  <c r="D703" i="9"/>
  <c r="G751" i="9"/>
  <c r="G811" i="9"/>
  <c r="G863" i="9"/>
  <c r="G908" i="9"/>
  <c r="G959" i="9"/>
  <c r="G1004" i="9"/>
  <c r="G1065" i="9"/>
  <c r="G1161" i="9"/>
  <c r="G1216" i="9"/>
  <c r="G1259" i="9"/>
  <c r="D747" i="9"/>
  <c r="D845" i="9"/>
  <c r="D890" i="9"/>
  <c r="D975" i="9"/>
  <c r="D1014" i="9"/>
  <c r="D1088" i="9"/>
  <c r="D1169" i="9"/>
  <c r="D1240" i="9"/>
  <c r="G147" i="9"/>
  <c r="G203" i="9"/>
  <c r="G254" i="9"/>
  <c r="G337" i="9"/>
  <c r="G389" i="9"/>
  <c r="G471" i="9"/>
  <c r="G524" i="9"/>
  <c r="G571" i="9"/>
  <c r="G616" i="9"/>
  <c r="G662" i="9"/>
  <c r="D145" i="9"/>
  <c r="D210" i="9"/>
  <c r="AG210" i="9" s="1"/>
  <c r="D254" i="9"/>
  <c r="D294" i="9"/>
  <c r="D337" i="9"/>
  <c r="D375" i="9"/>
  <c r="G924" i="9"/>
  <c r="G1128" i="9"/>
  <c r="D754" i="9"/>
  <c r="D942" i="9"/>
  <c r="D1097" i="9"/>
  <c r="D1252" i="9"/>
  <c r="G209" i="9"/>
  <c r="G314" i="9"/>
  <c r="G422" i="9"/>
  <c r="G526" i="9"/>
  <c r="G625" i="9"/>
  <c r="D147" i="9"/>
  <c r="D238" i="9"/>
  <c r="AG238" i="9" s="1"/>
  <c r="D321" i="9"/>
  <c r="D396" i="9"/>
  <c r="D457" i="9"/>
  <c r="D513" i="9"/>
  <c r="D569" i="9"/>
  <c r="AG569" i="9" s="1"/>
  <c r="D613" i="9"/>
  <c r="AG613" i="9" s="1"/>
  <c r="D669" i="9"/>
  <c r="D165" i="9"/>
  <c r="D338" i="9"/>
  <c r="D413" i="9"/>
  <c r="D469" i="9"/>
  <c r="D570" i="9"/>
  <c r="AG570" i="9" s="1"/>
  <c r="D629" i="9"/>
  <c r="D670" i="9"/>
  <c r="G768" i="9"/>
  <c r="G1180" i="9"/>
  <c r="D977" i="9"/>
  <c r="D1281" i="9"/>
  <c r="G343" i="9"/>
  <c r="G553" i="9"/>
  <c r="D173" i="9"/>
  <c r="D339" i="9"/>
  <c r="D474" i="9"/>
  <c r="D574" i="9"/>
  <c r="AG574" i="9" s="1"/>
  <c r="D686" i="9"/>
  <c r="G812" i="9"/>
  <c r="G1223" i="9"/>
  <c r="D1015" i="9"/>
  <c r="G156" i="9"/>
  <c r="G364" i="9"/>
  <c r="G572" i="9"/>
  <c r="G670" i="9"/>
  <c r="D277" i="9"/>
  <c r="D433" i="9"/>
  <c r="D531" i="9"/>
  <c r="D631" i="9"/>
  <c r="G813" i="9"/>
  <c r="D860" i="9"/>
  <c r="D1172" i="9"/>
  <c r="G261" i="9"/>
  <c r="G474" i="9"/>
  <c r="G671" i="9"/>
  <c r="D282" i="9"/>
  <c r="D437" i="9"/>
  <c r="AG437" i="9" s="1"/>
  <c r="D538" i="9"/>
  <c r="D647" i="9"/>
  <c r="AG647" i="9" s="1"/>
  <c r="G864" i="9"/>
  <c r="G1276" i="9"/>
  <c r="D1050" i="9"/>
  <c r="G178" i="9"/>
  <c r="G390" i="9"/>
  <c r="G598" i="9"/>
  <c r="D218" i="9"/>
  <c r="AG218" i="9" s="1"/>
  <c r="D377" i="9"/>
  <c r="AG377" i="9" s="1"/>
  <c r="D550" i="9"/>
  <c r="D649" i="9"/>
  <c r="G396" i="9"/>
  <c r="D378" i="9"/>
  <c r="D611" i="9"/>
  <c r="D706" i="9"/>
  <c r="AG706" i="9" s="1"/>
  <c r="G1120" i="9"/>
  <c r="D1096" i="9"/>
  <c r="G207" i="9"/>
  <c r="G421" i="9"/>
  <c r="G617" i="9"/>
  <c r="D237" i="9"/>
  <c r="D395" i="9"/>
  <c r="D556" i="9"/>
  <c r="D668" i="9"/>
  <c r="AG668" i="9" s="1"/>
  <c r="G767" i="9"/>
  <c r="G969" i="9"/>
  <c r="G1164" i="9"/>
  <c r="D805" i="9"/>
  <c r="D976" i="9"/>
  <c r="D1135" i="9"/>
  <c r="D1280" i="9"/>
  <c r="G230" i="9"/>
  <c r="G339" i="9"/>
  <c r="G443" i="9"/>
  <c r="G552" i="9"/>
  <c r="G644" i="9"/>
  <c r="D259" i="9"/>
  <c r="D514" i="9"/>
  <c r="G970" i="9"/>
  <c r="D815" i="9"/>
  <c r="D1138" i="9"/>
  <c r="G239" i="9"/>
  <c r="G449" i="9"/>
  <c r="G645" i="9"/>
  <c r="D263" i="9"/>
  <c r="AG263" i="9" s="1"/>
  <c r="D420" i="9"/>
  <c r="D530" i="9"/>
  <c r="D630" i="9"/>
  <c r="G1020" i="9"/>
  <c r="D847" i="9"/>
  <c r="D1170" i="9"/>
  <c r="G260" i="9"/>
  <c r="G473" i="9"/>
  <c r="D191" i="9"/>
  <c r="D356" i="9"/>
  <c r="D477" i="9"/>
  <c r="AG477" i="9" s="1"/>
  <c r="D587" i="9"/>
  <c r="AG587" i="9" s="1"/>
  <c r="D687" i="9"/>
  <c r="G1024" i="9"/>
  <c r="G1228" i="9"/>
  <c r="D1023" i="9"/>
  <c r="G157" i="9"/>
  <c r="G370" i="9"/>
  <c r="G573" i="9"/>
  <c r="D193" i="9"/>
  <c r="D359" i="9"/>
  <c r="AG359" i="9" s="1"/>
  <c r="D493" i="9"/>
  <c r="D588" i="9"/>
  <c r="D689" i="9"/>
  <c r="G1066" i="9"/>
  <c r="D899" i="9"/>
  <c r="D1212" i="9"/>
  <c r="G286" i="9"/>
  <c r="G495" i="9"/>
  <c r="G689" i="9"/>
  <c r="D295" i="9"/>
  <c r="D438" i="9"/>
  <c r="D494" i="9"/>
  <c r="D595" i="9"/>
  <c r="D705" i="9"/>
  <c r="G874" i="9"/>
  <c r="G1067" i="9"/>
  <c r="G1279" i="9"/>
  <c r="D900" i="9"/>
  <c r="D1062" i="9"/>
  <c r="D1217" i="9"/>
  <c r="G179" i="9"/>
  <c r="G291" i="9"/>
  <c r="G505" i="9"/>
  <c r="G599" i="9"/>
  <c r="G691" i="9"/>
  <c r="D219" i="9"/>
  <c r="D302" i="9"/>
  <c r="D451" i="9"/>
  <c r="D495" i="9"/>
  <c r="D551" i="9"/>
  <c r="AG551" i="9" s="1"/>
  <c r="D652" i="9"/>
  <c r="AG652" i="9" s="1"/>
  <c r="G909" i="9"/>
  <c r="D753" i="9"/>
  <c r="D941" i="9"/>
  <c r="D1241" i="9"/>
  <c r="G313" i="9"/>
  <c r="G525" i="9"/>
  <c r="D146" i="9"/>
  <c r="AG146" i="9" s="1"/>
  <c r="D319" i="9"/>
  <c r="AG319" i="9" s="1"/>
  <c r="D455" i="9"/>
  <c r="D511" i="9"/>
  <c r="D612" i="9"/>
  <c r="D713" i="9"/>
  <c r="AL391" i="7"/>
  <c r="AN391" i="7"/>
  <c r="AP391" i="7"/>
  <c r="AL392" i="7"/>
  <c r="AL363" i="7"/>
  <c r="AP701" i="7"/>
  <c r="AH100" i="6"/>
  <c r="B203" i="7"/>
  <c r="B710" i="7"/>
  <c r="AR366" i="13"/>
  <c r="AP366" i="13"/>
  <c r="AN366" i="13"/>
  <c r="AL366" i="13"/>
  <c r="B370" i="13" s="1"/>
  <c r="AH113" i="6"/>
  <c r="AH107" i="6"/>
  <c r="CI465" i="7"/>
  <c r="B474" i="7" s="1"/>
  <c r="AH105" i="6"/>
  <c r="AH97" i="6"/>
  <c r="AH117" i="6" s="1"/>
  <c r="B135" i="6" s="1"/>
  <c r="AH102" i="6"/>
  <c r="AH461" i="7"/>
  <c r="AH457" i="7"/>
  <c r="AH453" i="7"/>
  <c r="AH451" i="7"/>
  <c r="AH464" i="7"/>
  <c r="AH460" i="7"/>
  <c r="AH456" i="7"/>
  <c r="AH445" i="7"/>
  <c r="AH452" i="7"/>
  <c r="AH446" i="7"/>
  <c r="AH463" i="7"/>
  <c r="AH459" i="7"/>
  <c r="AH455" i="7"/>
  <c r="AH447" i="7"/>
  <c r="AH448" i="7"/>
  <c r="AH454" i="7"/>
  <c r="AH444" i="7"/>
  <c r="AH458" i="7"/>
  <c r="AH462" i="7"/>
  <c r="AH450" i="7"/>
  <c r="AH449" i="7"/>
  <c r="AP467" i="7"/>
  <c r="AN467" i="7"/>
  <c r="AL467" i="7"/>
  <c r="B472" i="7" s="1"/>
  <c r="AH110" i="6"/>
  <c r="BL118" i="9"/>
  <c r="B129" i="9" s="1"/>
  <c r="AN363" i="7"/>
  <c r="AN392" i="7" s="1"/>
  <c r="BZ389" i="7"/>
  <c r="B397" i="7" s="1"/>
  <c r="AG193" i="9" l="1"/>
  <c r="AG670" i="9"/>
  <c r="AG145" i="9"/>
  <c r="AG586" i="9"/>
  <c r="AG275" i="9"/>
  <c r="AG318" i="9"/>
  <c r="AG685" i="9"/>
  <c r="AG442" i="9"/>
  <c r="AG291" i="9"/>
  <c r="AG693" i="9"/>
  <c r="AG539" i="9"/>
  <c r="AG220" i="9"/>
  <c r="AG241" i="9"/>
  <c r="AG606" i="9"/>
  <c r="AG419" i="9"/>
  <c r="AG519" i="9"/>
  <c r="AG402" i="9"/>
  <c r="AG284" i="9"/>
  <c r="AG166" i="9"/>
  <c r="AG692" i="9"/>
  <c r="AG473" i="9"/>
  <c r="AG399" i="9"/>
  <c r="AG326" i="9"/>
  <c r="AG253" i="9"/>
  <c r="AG180" i="9"/>
  <c r="AG700" i="9"/>
  <c r="AG554" i="9"/>
  <c r="AG481" i="9"/>
  <c r="AG407" i="9"/>
  <c r="AG334" i="9"/>
  <c r="AG261" i="9"/>
  <c r="AG635" i="9"/>
  <c r="AG562" i="9"/>
  <c r="AG415" i="9"/>
  <c r="AG342" i="9"/>
  <c r="AG269" i="9"/>
  <c r="AG664" i="9"/>
  <c r="AG536" i="9"/>
  <c r="AG472" i="9"/>
  <c r="AG408" i="9"/>
  <c r="AG344" i="9"/>
  <c r="AG280" i="9"/>
  <c r="AG216" i="9"/>
  <c r="AG152" i="9"/>
  <c r="AG642" i="9"/>
  <c r="AG559" i="9"/>
  <c r="AG711" i="9"/>
  <c r="AG167" i="9"/>
  <c r="AG358" i="9"/>
  <c r="AG308" i="9"/>
  <c r="AG235" i="9"/>
  <c r="AG682" i="9"/>
  <c r="AG609" i="9"/>
  <c r="AG316" i="9"/>
  <c r="AG690" i="9"/>
  <c r="AG712" i="9"/>
  <c r="AG200" i="9"/>
  <c r="AG395" i="9"/>
  <c r="AG689" i="9"/>
  <c r="AG217" i="9"/>
  <c r="AG524" i="9"/>
  <c r="AG346" i="9"/>
  <c r="AG646" i="9"/>
  <c r="AG449" i="9"/>
  <c r="AG339" i="9"/>
  <c r="AG619" i="9"/>
  <c r="AG547" i="9"/>
  <c r="AG229" i="9"/>
  <c r="AG317" i="9"/>
  <c r="AG626" i="9"/>
  <c r="AG356" i="9"/>
  <c r="AG556" i="9"/>
  <c r="AG293" i="9"/>
  <c r="AG505" i="9"/>
  <c r="AG600" i="9"/>
  <c r="AG538" i="9"/>
  <c r="AG629" i="9"/>
  <c r="AG267" i="9"/>
  <c r="AG675" i="9"/>
  <c r="AG199" i="9"/>
  <c r="AG594" i="9"/>
  <c r="AG406" i="9"/>
  <c r="AG592" i="9"/>
  <c r="AG595" i="9"/>
  <c r="AG631" i="9"/>
  <c r="AG186" i="9"/>
  <c r="AG349" i="9"/>
  <c r="AG202" i="9"/>
  <c r="AG236" i="9"/>
  <c r="AG579" i="9"/>
  <c r="AG201" i="9"/>
  <c r="AG212" i="9"/>
  <c r="AG627" i="9"/>
  <c r="AG489" i="9"/>
  <c r="AG196" i="9"/>
  <c r="AG630" i="9"/>
  <c r="AG173" i="9"/>
  <c r="AG367" i="9"/>
  <c r="AG615" i="9"/>
  <c r="AG364" i="9"/>
  <c r="AG183" i="9"/>
  <c r="AG154" i="9"/>
  <c r="AG479" i="9"/>
  <c r="AG336" i="9"/>
  <c r="AG144" i="9"/>
  <c r="AG495" i="9"/>
  <c r="AG530" i="9"/>
  <c r="AG513" i="9"/>
  <c r="AG510" i="9"/>
  <c r="AG604" i="9"/>
  <c r="AG623" i="9"/>
  <c r="AG188" i="9"/>
  <c r="AG708" i="9"/>
  <c r="AG705" i="9"/>
  <c r="AG231" i="9"/>
  <c r="AG515" i="9"/>
  <c r="AG683" i="9"/>
  <c r="AG618" i="9"/>
  <c r="AG471" i="9"/>
  <c r="AG455" i="9"/>
  <c r="AG687" i="9"/>
  <c r="AG550" i="9"/>
  <c r="AG474" i="9"/>
  <c r="AG669" i="9"/>
  <c r="AG147" i="9"/>
  <c r="AG625" i="9"/>
  <c r="AG311" i="9"/>
  <c r="AG158" i="9"/>
  <c r="AG483" i="9"/>
  <c r="AG266" i="9"/>
  <c r="AG355" i="9"/>
  <c r="AG411" i="9"/>
  <c r="AG428" i="9"/>
  <c r="AG620" i="9"/>
  <c r="AG309" i="9"/>
  <c r="AG676" i="9"/>
  <c r="AG383" i="9"/>
  <c r="AG557" i="9"/>
  <c r="AG401" i="9"/>
  <c r="AG245" i="9"/>
  <c r="AG273" i="9"/>
  <c r="AG605" i="9"/>
  <c r="AG255" i="9"/>
  <c r="AG454" i="9"/>
  <c r="AG381" i="9"/>
  <c r="AG535" i="9"/>
  <c r="AG170" i="9"/>
  <c r="AG543" i="9"/>
  <c r="AG397" i="9"/>
  <c r="AG251" i="9"/>
  <c r="AG648" i="9"/>
  <c r="AG520" i="9"/>
  <c r="AG392" i="9"/>
  <c r="AG264" i="9"/>
  <c r="AG451" i="9"/>
  <c r="AG494" i="9"/>
  <c r="AG191" i="9"/>
  <c r="AG420" i="9"/>
  <c r="AG514" i="9"/>
  <c r="AG611" i="9"/>
  <c r="AG282" i="9"/>
  <c r="AG531" i="9"/>
  <c r="AG469" i="9"/>
  <c r="AG457" i="9"/>
  <c r="AG375" i="9"/>
  <c r="AG468" i="9"/>
  <c r="AG603" i="9"/>
  <c r="AG310" i="9"/>
  <c r="AG658" i="9"/>
  <c r="AG347" i="9"/>
  <c r="AG175" i="9"/>
  <c r="AG190" i="9"/>
  <c r="AG567" i="9"/>
  <c r="AG250" i="9"/>
  <c r="AG585" i="9"/>
  <c r="AG230" i="9"/>
  <c r="AG698" i="9"/>
  <c r="AG541" i="9"/>
  <c r="AG385" i="9"/>
  <c r="AG222" i="9"/>
  <c r="AG540" i="9"/>
  <c r="AG633" i="9"/>
  <c r="AG148" i="9"/>
  <c r="AG213" i="9"/>
  <c r="AG679" i="9"/>
  <c r="AG403" i="9"/>
  <c r="AG172" i="9"/>
  <c r="AG533" i="9"/>
  <c r="AG330" i="9"/>
  <c r="AG707" i="9"/>
  <c r="AG593" i="9"/>
  <c r="AG357" i="9"/>
  <c r="AG239" i="9"/>
  <c r="AG665" i="9"/>
  <c r="AG591" i="9"/>
  <c r="AG518" i="9"/>
  <c r="AG445" i="9"/>
  <c r="AG372" i="9"/>
  <c r="AG299" i="9"/>
  <c r="AG153" i="9"/>
  <c r="AG673" i="9"/>
  <c r="AG599" i="9"/>
  <c r="AG526" i="9"/>
  <c r="AG453" i="9"/>
  <c r="AG380" i="9"/>
  <c r="AG307" i="9"/>
  <c r="AG234" i="9"/>
  <c r="AG161" i="9"/>
  <c r="AG681" i="9"/>
  <c r="AG607" i="9"/>
  <c r="AG534" i="9"/>
  <c r="AG461" i="9"/>
  <c r="AG388" i="9"/>
  <c r="AG315" i="9"/>
  <c r="AG242" i="9"/>
  <c r="AG169" i="9"/>
  <c r="AG704" i="9"/>
  <c r="AG640" i="9"/>
  <c r="AG576" i="9"/>
  <c r="AG512" i="9"/>
  <c r="AG448" i="9"/>
  <c r="AG384" i="9"/>
  <c r="AG320" i="9"/>
  <c r="AG256" i="9"/>
  <c r="AG192" i="9"/>
  <c r="AG373" i="9"/>
  <c r="AG527" i="9"/>
  <c r="AG462" i="9"/>
  <c r="AG389" i="9"/>
  <c r="AG243" i="9"/>
  <c r="AG617" i="9"/>
  <c r="AG470" i="9"/>
  <c r="AG324" i="9"/>
  <c r="AG178" i="9"/>
  <c r="AG584" i="9"/>
  <c r="AG456" i="9"/>
  <c r="AG328" i="9"/>
  <c r="AG713" i="9"/>
  <c r="AG302" i="9"/>
  <c r="AG438" i="9"/>
  <c r="AG259" i="9"/>
  <c r="AG237" i="9"/>
  <c r="AG378" i="9"/>
  <c r="AG433" i="9"/>
  <c r="AG413" i="9"/>
  <c r="AG396" i="9"/>
  <c r="AG337" i="9"/>
  <c r="AG566" i="9"/>
  <c r="AG274" i="9"/>
  <c r="AG597" i="9"/>
  <c r="AG323" i="9"/>
  <c r="AG149" i="9"/>
  <c r="AG164" i="9"/>
  <c r="AG529" i="9"/>
  <c r="AG209" i="9"/>
  <c r="AG542" i="9"/>
  <c r="AG181" i="9"/>
  <c r="AG677" i="9"/>
  <c r="AG523" i="9"/>
  <c r="AG366" i="9"/>
  <c r="AG203" i="9"/>
  <c r="AG614" i="9"/>
  <c r="AG458" i="9"/>
  <c r="AG303" i="9"/>
  <c r="AG185" i="9"/>
  <c r="AG651" i="9"/>
  <c r="AG374" i="9"/>
  <c r="AG521" i="9"/>
  <c r="AG301" i="9"/>
  <c r="AG694" i="9"/>
  <c r="AG577" i="9"/>
  <c r="AG459" i="9"/>
  <c r="AG341" i="9"/>
  <c r="AG227" i="9"/>
  <c r="AG655" i="9"/>
  <c r="AG582" i="9"/>
  <c r="AG509" i="9"/>
  <c r="AG436" i="9"/>
  <c r="AG363" i="9"/>
  <c r="AG290" i="9"/>
  <c r="AG663" i="9"/>
  <c r="AG590" i="9"/>
  <c r="AG517" i="9"/>
  <c r="AG444" i="9"/>
  <c r="AG371" i="9"/>
  <c r="AG298" i="9"/>
  <c r="AG151" i="9"/>
  <c r="AG671" i="9"/>
  <c r="AG598" i="9"/>
  <c r="AG525" i="9"/>
  <c r="AG452" i="9"/>
  <c r="AG379" i="9"/>
  <c r="AG306" i="9"/>
  <c r="AG233" i="9"/>
  <c r="AG159" i="9"/>
  <c r="AG696" i="9"/>
  <c r="AG632" i="9"/>
  <c r="AG568" i="9"/>
  <c r="AG504" i="9"/>
  <c r="AG440" i="9"/>
  <c r="AG376" i="9"/>
  <c r="AG312" i="9"/>
  <c r="AG248" i="9"/>
  <c r="AG184" i="9"/>
  <c r="AG219" i="9"/>
  <c r="AG588" i="9"/>
  <c r="AG277" i="9"/>
  <c r="AG695" i="9"/>
  <c r="AG492" i="9"/>
  <c r="AG285" i="9"/>
  <c r="AG678" i="9"/>
  <c r="AG446" i="9"/>
  <c r="AG329" i="9"/>
  <c r="AG211" i="9"/>
  <c r="AG573" i="9"/>
  <c r="AG500" i="9"/>
  <c r="AG427" i="9"/>
  <c r="AG354" i="9"/>
  <c r="AG281" i="9"/>
  <c r="AG207" i="9"/>
  <c r="AG143" i="9"/>
  <c r="AG654" i="9"/>
  <c r="AG581" i="9"/>
  <c r="AG508" i="9"/>
  <c r="AG435" i="9"/>
  <c r="AG362" i="9"/>
  <c r="AG289" i="9"/>
  <c r="AG215" i="9"/>
  <c r="AG662" i="9"/>
  <c r="AG589" i="9"/>
  <c r="AG516" i="9"/>
  <c r="AG443" i="9"/>
  <c r="AG370" i="9"/>
  <c r="AG297" i="9"/>
  <c r="AG223" i="9"/>
  <c r="AG150" i="9"/>
  <c r="AG688" i="9"/>
  <c r="AG624" i="9"/>
  <c r="AG560" i="9"/>
  <c r="AG496" i="9"/>
  <c r="AG432" i="9"/>
  <c r="AG368" i="9"/>
  <c r="AG304" i="9"/>
  <c r="AG240" i="9"/>
  <c r="AG176" i="9"/>
  <c r="AG155" i="9"/>
  <c r="AG612" i="9"/>
  <c r="AG295" i="9"/>
  <c r="AG686" i="9"/>
  <c r="AG338" i="9"/>
  <c r="AG321" i="9"/>
  <c r="AG294" i="9"/>
  <c r="AG703" i="9"/>
  <c r="AG393" i="9"/>
  <c r="AG558" i="9"/>
  <c r="AG412" i="9"/>
  <c r="AG486" i="9"/>
  <c r="AG163" i="9"/>
  <c r="AG506" i="9"/>
  <c r="AG659" i="9"/>
  <c r="AG502" i="9"/>
  <c r="AG348" i="9"/>
  <c r="AG177" i="9"/>
  <c r="AG465" i="9"/>
  <c r="AG596" i="9"/>
  <c r="AG439" i="9"/>
  <c r="AG283" i="9"/>
  <c r="AG156" i="9"/>
  <c r="AG622" i="9"/>
  <c r="AG511" i="9"/>
  <c r="AG493" i="9"/>
  <c r="AG649" i="9"/>
  <c r="AG165" i="9"/>
  <c r="AG254" i="9"/>
  <c r="AG661" i="9"/>
  <c r="AG350" i="9"/>
  <c r="AG485" i="9"/>
  <c r="AG204" i="9"/>
  <c r="AG522" i="9"/>
  <c r="AG286" i="9"/>
  <c r="AG394" i="9"/>
  <c r="AG450" i="9"/>
  <c r="AG467" i="9"/>
  <c r="AG641" i="9"/>
  <c r="AG484" i="9"/>
  <c r="AG327" i="9"/>
  <c r="AG157" i="9"/>
  <c r="AG422" i="9"/>
  <c r="AG421" i="9"/>
  <c r="AG265" i="9"/>
  <c r="AG578" i="9"/>
  <c r="AG314" i="9"/>
  <c r="AG667" i="9"/>
  <c r="AG460" i="9"/>
  <c r="AG257" i="9"/>
  <c r="AG666" i="9"/>
  <c r="AG430" i="9"/>
  <c r="AG313" i="9"/>
  <c r="AG195" i="9"/>
  <c r="AG710" i="9"/>
  <c r="AG637" i="9"/>
  <c r="AG564" i="9"/>
  <c r="AG491" i="9"/>
  <c r="AG418" i="9"/>
  <c r="AG345" i="9"/>
  <c r="AG271" i="9"/>
  <c r="AG198" i="9"/>
  <c r="AG645" i="9"/>
  <c r="AG572" i="9"/>
  <c r="AG499" i="9"/>
  <c r="AG426" i="9"/>
  <c r="AG353" i="9"/>
  <c r="AG279" i="9"/>
  <c r="AG206" i="9"/>
  <c r="AG653" i="9"/>
  <c r="AG580" i="9"/>
  <c r="AG507" i="9"/>
  <c r="AG434" i="9"/>
  <c r="AG361" i="9"/>
  <c r="AG287" i="9"/>
  <c r="AG214" i="9"/>
  <c r="AG680" i="9"/>
  <c r="AG616" i="9"/>
  <c r="AG552" i="9"/>
  <c r="AG488" i="9"/>
  <c r="AG424" i="9"/>
  <c r="AG360" i="9"/>
  <c r="AG296" i="9"/>
  <c r="AG232" i="9"/>
  <c r="AG168" i="9"/>
  <c r="AG638" i="9"/>
  <c r="AG447" i="9"/>
  <c r="AG228" i="9"/>
  <c r="AG650" i="9"/>
  <c r="AG532" i="9"/>
  <c r="AG300" i="9"/>
  <c r="AG182" i="9"/>
  <c r="AG701" i="9"/>
  <c r="AG628" i="9"/>
  <c r="AG555" i="9"/>
  <c r="AG482" i="9"/>
  <c r="AG409" i="9"/>
  <c r="AG335" i="9"/>
  <c r="AG262" i="9"/>
  <c r="AG189" i="9"/>
  <c r="AG709" i="9"/>
  <c r="AG636" i="9"/>
  <c r="AG563" i="9"/>
  <c r="AG490" i="9"/>
  <c r="AG417" i="9"/>
  <c r="AG343" i="9"/>
  <c r="AG270" i="9"/>
  <c r="AG197" i="9"/>
  <c r="AG644" i="9"/>
  <c r="AG571" i="9"/>
  <c r="AG498" i="9"/>
  <c r="AG425" i="9"/>
  <c r="AG351" i="9"/>
  <c r="AG278" i="9"/>
  <c r="AG205" i="9"/>
  <c r="AG672" i="9"/>
  <c r="AG608" i="9"/>
  <c r="AG544" i="9"/>
  <c r="AG480" i="9"/>
  <c r="AG416" i="9"/>
  <c r="AG352" i="9"/>
  <c r="AG288" i="9"/>
  <c r="AG224" i="9"/>
  <c r="AG160" i="9"/>
  <c r="AP393" i="7"/>
  <c r="AL393" i="7"/>
  <c r="B395" i="7" s="1"/>
  <c r="AP364" i="7"/>
  <c r="AN364" i="7"/>
  <c r="AL364" i="7"/>
  <c r="AN393" i="7"/>
  <c r="AH465" i="7"/>
  <c r="B469" i="7" s="1"/>
  <c r="AG718" i="9" l="1"/>
  <c r="B1302" i="9" s="1"/>
</calcChain>
</file>

<file path=xl/sharedStrings.xml><?xml version="1.0" encoding="utf-8"?>
<sst xmlns="http://schemas.openxmlformats.org/spreadsheetml/2006/main" count="14619" uniqueCount="8600">
  <si>
    <t>CENSO NACIONAL DE GOBIERNOS
ESTATALES 2023</t>
  </si>
  <si>
    <t>Módulo 2.
Protección civil</t>
  </si>
  <si>
    <t>Índice</t>
  </si>
  <si>
    <t>Entidad:</t>
  </si>
  <si>
    <t>Clave:</t>
  </si>
  <si>
    <t xml:space="preserve">Presentación </t>
  </si>
  <si>
    <t xml:space="preserve">Informantes </t>
  </si>
  <si>
    <t xml:space="preserve">Participantes </t>
  </si>
  <si>
    <t>Sección I. Marco normativo y programático</t>
  </si>
  <si>
    <t>Preguntas 1.1 a 1.11</t>
  </si>
  <si>
    <t>Sección II. Estructura organizacional y capacidad operativa</t>
  </si>
  <si>
    <t>Preguntas 2.1 a 2.6</t>
  </si>
  <si>
    <t>Sección III. Recursos humanos</t>
  </si>
  <si>
    <t>Preguntas 3.1 a 3.29</t>
  </si>
  <si>
    <t xml:space="preserve">Sección IV. Recursos presupuestales </t>
  </si>
  <si>
    <t>Preguntas 4.1 a 4.9</t>
  </si>
  <si>
    <t>Sección V. Capacitación y difusión</t>
  </si>
  <si>
    <t>Preguntas 5.1 a 5.5</t>
  </si>
  <si>
    <t>Sección VI. Consejo o Comité de Protección Civil u homólogo</t>
  </si>
  <si>
    <t>Preguntas 6.1 y 6.2</t>
  </si>
  <si>
    <t>Sección VII. Atlas de Riesgos</t>
  </si>
  <si>
    <t>Preguntas 7.1 a 7.5</t>
  </si>
  <si>
    <t>Sección VIII. Fomento de la autoprotección civil</t>
  </si>
  <si>
    <t>Preguntas 8.1 y 8.2</t>
  </si>
  <si>
    <t>Sección IX. Eventos atendidos</t>
  </si>
  <si>
    <t>Preguntas 9.1 a 9.11</t>
  </si>
  <si>
    <t>Complemento 1. Tipo de posesión, ubicación geográfica, horario de atención y datos de contacto de las instalaciones de la Unidad Estatal de Protección Civil u homóloga</t>
  </si>
  <si>
    <t xml:space="preserve">Complemento 2. Ubicación geográfica, población usuaria y caracterización de la infraestructura especializada de los albergues o refugios temporales </t>
  </si>
  <si>
    <t xml:space="preserve">Glosario </t>
  </si>
  <si>
    <t>Entidad</t>
  </si>
  <si>
    <t>Clave a 3 dígitos</t>
  </si>
  <si>
    <t>Aguascalientes</t>
  </si>
  <si>
    <t>201</t>
  </si>
  <si>
    <t>Presentación</t>
  </si>
  <si>
    <t>Baja California</t>
  </si>
  <si>
    <t>202</t>
  </si>
  <si>
    <t>Baja California Sur</t>
  </si>
  <si>
    <t>203</t>
  </si>
  <si>
    <t>Campeche</t>
  </si>
  <si>
    <t>204</t>
  </si>
  <si>
    <t>Coahuila de Zaragoza</t>
  </si>
  <si>
    <t>205</t>
  </si>
  <si>
    <t>Colima</t>
  </si>
  <si>
    <t>206</t>
  </si>
  <si>
    <t>CONFIDENCIALIDAD</t>
  </si>
  <si>
    <t>OBLIGATORIEDAD</t>
  </si>
  <si>
    <t>Chiapas</t>
  </si>
  <si>
    <t>207</t>
  </si>
  <si>
    <t>Conforme a lo dispuesto por el Artículo 37, párrafo primero de la Ley del Sistema Nacional de Información Estadística y Geográfica: "Los datos que proporcionen para fines estadísticos los Informantes del Sistema a las Unidades en términos de la presente Ley, serán estrictamente confidenciales y bajo ninguna circunstancia podrán utilizarse para otro fin que no sea el estadístico."</t>
  </si>
  <si>
    <t>Conforme a lo dispuesto por el Artículo 45, párrafo primero de la Ley del Sistema Nacional de Información Estadística y Geográfica: "Los Informantes del Sistema estarán obligados a proporcionar, con veracidad y oportunidad, los datos e informes que les soliciten las autoridades competentes para fines estadísticos, censales y geográficos, y prestarán apoyo a las mismas", así como lo señalado por el Artículo 46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</si>
  <si>
    <t>Chihuahua</t>
  </si>
  <si>
    <t>208</t>
  </si>
  <si>
    <t>Ciudad de México</t>
  </si>
  <si>
    <t>209</t>
  </si>
  <si>
    <t>DERECHOS DE LOS INFORMANTES DEL SISTEMA</t>
  </si>
  <si>
    <t>Durango</t>
  </si>
  <si>
    <t>210</t>
  </si>
  <si>
    <t>De conformidad con lo previsto en el Artículo 41 de la Ley del Sistema Nacional de Información Estadística y Geográfica, los informantes del Sistema tendrán el derecho de solicitar al Instituto Nacional de Estadística y Geografía que sean rectificados los datos que les conciernan, para lo cual deberán demostrar que son inexactos, incompletos o equívocos.</t>
  </si>
  <si>
    <t>Guanajuato</t>
  </si>
  <si>
    <t>211</t>
  </si>
  <si>
    <t>Guerrero</t>
  </si>
  <si>
    <t>212</t>
  </si>
  <si>
    <t>Hidalgo</t>
  </si>
  <si>
    <t>213</t>
  </si>
  <si>
    <t>El Instituto Nacional de Estadística y Geografía (INEGI) presenta la elaboración del Censo Nacional de Gobiernos Estatales (CNGE) 2023 como respuesta a su responsabilidad de suministrar a la sociedad y al Estado información de calidad, pertinente, veraz y oportuna, atendiendo el mandato constitucional de normar y coordinar el Sistema Nacional de Información Estadística y Geográfica (SNIEG).</t>
  </si>
  <si>
    <t>Jalisco</t>
  </si>
  <si>
    <t>214</t>
  </si>
  <si>
    <t>México</t>
  </si>
  <si>
    <t>215</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</si>
  <si>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</si>
  <si>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Michoacán de Ocampo</t>
  </si>
  <si>
    <t>216</t>
  </si>
  <si>
    <t>Morelos</t>
  </si>
  <si>
    <t>217</t>
  </si>
  <si>
    <t>Los subsistemas son los siguientes:</t>
  </si>
  <si>
    <t>Nayarit</t>
  </si>
  <si>
    <t>218</t>
  </si>
  <si>
    <t>Nuevo León</t>
  </si>
  <si>
    <t>219</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</si>
  <si>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</si>
  <si>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Oaxaca</t>
  </si>
  <si>
    <t>220</t>
  </si>
  <si>
    <t>Puebla</t>
  </si>
  <si>
    <t>221</t>
  </si>
  <si>
    <t>El Subsistema Nacional de Información de Gobierno, Seguridad Pública e Impartición de Justicia (SNIGSPIJ) fue creado mediante acuerdo de la Junta de Gobierno del INEGI el 8 de diciembre de 2008, quedando establecido como el cuarto Subsistema Nacional de Información según los artículos 17 y 28 bis de la Ley del SNIEG.</t>
  </si>
  <si>
    <t>Querétaro</t>
  </si>
  <si>
    <t>222</t>
  </si>
  <si>
    <t>Quintana Roo</t>
  </si>
  <si>
    <t>223</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</si>
  <si>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</si>
  <si>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San Luis Potosí</t>
  </si>
  <si>
    <t>224</t>
  </si>
  <si>
    <t>Sinaloa</t>
  </si>
  <si>
    <t>225</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</si>
  <si>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los representantes de las principales instituciones y organizaciones que convergen en dicha materia.</t>
  </si>
  <si>
    <t>Sonora</t>
  </si>
  <si>
    <t>226</t>
  </si>
  <si>
    <t>Tabasco</t>
  </si>
  <si>
    <t>227</t>
  </si>
  <si>
    <t xml:space="preserve">Como resultado, se logró el acuerdo para generar información estadística en materia de gobierno con una visión integral, implementando así en 2010 el primer instrumento de captación en el ámbito estatal denominado Encuesta Nacional de Gobierno 2010 – Poder Ejecutivo Estatal (ENGPEE 10), con lo cual se inició una serie histórica de información que permite diseñar, monitorear y evaluar las políticas públicas en este tema. </t>
  </si>
  <si>
    <t>Tamaulipas</t>
  </si>
  <si>
    <t>228</t>
  </si>
  <si>
    <t>Tlaxcala</t>
  </si>
  <si>
    <t>229</t>
  </si>
  <si>
    <t>Posteriormente, en 2011 se realizó el segundo levantamiento de este programa estadístico bajo la denominación de Censo Nacional de Gobierno 2011. Poder Ejecutivo Estatal (CNG 2011 PEE).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Censo Nacional de Gobierno, Seguridad Pública y Sistema Penitenciario Estatales, por lo que dicha edición (con información 2010) se publicó con la denominación de IIN.</t>
  </si>
  <si>
    <t>Veracruz de Ignacio de la Llave</t>
  </si>
  <si>
    <t>230</t>
  </si>
  <si>
    <t>Yucatán</t>
  </si>
  <si>
    <t>231</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</si>
  <si>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</si>
  <si>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Zacatecas</t>
  </si>
  <si>
    <t>232</t>
  </si>
  <si>
    <t>Censo Nacional de Gobiernos Estatales;
Censo Nacional de Seguridad Pública Estatal; y
Censo Nacional de Sistemas Penitenciarios Estatales.</t>
  </si>
  <si>
    <t>Lo anterior, como resultado de las numerosas e importantes reformas constitucionales realizadas en los últimos años, entre las que destacan aquellas en materia de seguridad pública y combate a la corrupción. En consecuencia, el Estado Mexicano ha venido transitando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incidió en la necesidad de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</si>
  <si>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Este cambio tuvo como finalidad ampliar el alcance temático y analítico de cada rubro, así como adecuar conceptual y metodológicamente sus contenidos a las necesidades de información vigentes en las reformas constitucionales y en la transformación institucional del país.</t>
  </si>
  <si>
    <t>Como resultado de dicha división, ahora se cuenta con el Censo Nacional de Gobiernos Estatales (CNGE) 2022, cuyos resultados pueden ser consultados en la página de internet del Instituto: https://www.inegi.org.mx/programas/cnge/2022/</t>
  </si>
  <si>
    <t>Específicamente 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 institución en ejercicios anteriores.</t>
  </si>
  <si>
    <t>Asimismo,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fue necesario comenzar a generar información específica sobre las capacidades institucionales de los servicios médicos forenses y periciales del país, así como del ejercicio de su función en cuanto a la identificación, disposición y almacenamientos de cadáveres y/o de restos de seres humanos.</t>
  </si>
  <si>
    <t>Derivado de las similitudes operativas con los temas de protección civil y servicios periciales, y considerando su naturaleza normativa, conceptual y metodológica, se tomó la decisión de elaborar un módulo específico con información asociada a la función de defensoría pública, retomando las principales necesidades de información existentes en la materia, así como los diseños institucionales establecidos para el ejercicio de la misma.</t>
  </si>
  <si>
    <t>Como resultado, esta edición del CNGE consolida la información generada en dichas materias en tres módulos específicos, los cuales retoman y profundizan los contenidos que hacían parte de las respectivas secciones del módulo 1 en anteriores ediciones.</t>
  </si>
  <si>
    <t>Por su parte, atendiendo a los procesos de levantamientos diferenciados establecidos para un mejor aprovechamiento de la información estadística, la presente edición del CNGE considera el tema de justicia cívica (aplicable únicamente a la Ciudad de México). Su finalidad es generar información estandarizada y comparable con la emanada del Censo Nacional de Gobiernos Municipales y Demarcaciones Territoriales de la Ciudad de México (CNGMD); de tal forma que se generen datos con una misma temporalidad que permitan conocer la implementación del Modelo Homologado de Justicia Cívica, Buen Gobierno y Cultura de la Legalidad para los Municipios de México.</t>
  </si>
  <si>
    <t>Así, se presenta el Censo Nacional de Gobiernos Estatales (CNGE) 2023, como el decimocuarto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</si>
  <si>
    <t>El CNGE 2023 se conforma por los siguientes módulos:</t>
  </si>
  <si>
    <t>Módulo 1. Administración Pública de la entidad federativa
Módulo 2. Protección civil
Módulo 3. Servicios periciales
Módulo 4. Defensoría pública
Módulo 5. Justicia cívica
Módulo 6. Medio ambiente
Módulo 7. Catastro, registro y territorio</t>
  </si>
  <si>
    <t>Cada uno de estos módulos está conformado, cuando menos, por los siguientes apartados:</t>
  </si>
  <si>
    <t>Presentación. Contiene la introducción general y antecedentes del censo, así como las instrucciones generales para la entrega formal del presente instrumento de captación.</t>
  </si>
  <si>
    <t>Informantes. En este apartado se recaba información sobre las personas servidoras públicas designadas por las Unidades del Estado como responsables de recopilar, integrar y entregar la información requerida en el cuestionario.</t>
  </si>
  <si>
    <t xml:space="preserve">Participantes. Presenta un espacio destinado a la identificación de las personas servidoras públicas que participaron en el llenado de cada módulo y/o sección, según corresponda. </t>
  </si>
  <si>
    <t>Cuestionario.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</si>
  <si>
    <t>Glosario. Contiene un listado de conceptos y definiciones que se consideran relevantes para el llenado del cuestionario.</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</si>
  <si>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</si>
  <si>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Particularmente, en el módulo 2 se solicita, entre otra, información sobre el marco normativo y programático de la Unidad de Protección Civil u homóloga de cada entidad federativa, así como de los recursos humanos, presupuestales y capacidad instalada de los que dispone para el ejercicio de sus funciones. Adicionalmente, se requiere información sobre el ejercicio de la función realizada por dicha institución, ello en cuanto a los eventos de capacitación y difusión realizados en la materia, así como a los eventos atendidos.</t>
  </si>
  <si>
    <t>Para ello, este módulo contiene 80 preguntas agrupadas en las siguientes secciones:</t>
  </si>
  <si>
    <t>Sección I. Marco normativo y programático
Sección II. Estructura organizacional y capacidad operativa
Sección III. Recursos humanos
Sección IV. Recursos presupuestales
Sección V. Capacitación y difusión
Sección VI. Consejo o Comité de Protección Civil u homólogo
Sección VII. Atlas de Riesgos
Sección VIII. Fomento de la autoprotección civil
Sección IX. Eventos atendidos</t>
  </si>
  <si>
    <t>Considerando la relevancia y diversidad de la información solicitada a través del cuestionario, es necesario que los informantes responsables de su llenado sean personas funcionarias públicas que, por sus atribuciones y actividades cotidianas, cuenten con la información adecuada y necesaria. A efecto de facilitar la recolección de la información solicitada, las personas responsables del llenado del cuestionario pueden auxiliarse de las personas servidoras públicas que integran sus equipos de trabajo. Cuando esto suceda, se solicita que registren sus datos en el apartado Participantes.</t>
  </si>
  <si>
    <t>Las personas servidoras públicas que se establecen como informantes deberán validar y formalizar la entrega de la información proporcionada, ello mediante el estampado de su firma en la portada de cada módulo o sección, así como del sello de la institución que representan. Cabe destacar que la información recabada mediante el censo, una vez recibida con la firma de la o las personas servidoras públicas responsables y sello de la institución, será considerada como información oficial en términos de lo establecido en la Ley del SNIEG.</t>
  </si>
  <si>
    <t>El INEGI pondrá a disposición de la sociedad la información de este programa de forma gratuita a través del Servicio Público de Información, además de poder consultarse y descargarse de forma electrónica en el portal del Instituto.</t>
  </si>
  <si>
    <t>La entrega de información deberá hacerse a través del Departamento de Estadísticas de Gobierno de la Coordinación Estatal del INEGI en su entidad federativa, quien se acercará a los equipos de trabajo designados por la persona titular y/o servidora pública responsable para el llenado del cuestionario, con el objetivo de organizar los trabajos y recuperar la información requerida.</t>
  </si>
  <si>
    <t>Una primera versión completa de la información, considerada como preliminar, tendrá un proceso de revisión y validación por parte del personal del INEGI en la Coordinación Estatal, con base en los criterios establecidos. Una vez concluida, el cuestionario será devuelto a la persona servidora pública responsable del llenado en la institución informante, a efecto de notificarle los resultados de la revisión y los ajustes o aclaraciones de información que, de ser procedentes, deberán atenderse. En caso de no presentar observaciones, será remitido a las Oficinas Centrales del INEGI para una verificación y revisión central.</t>
  </si>
  <si>
    <t>Si la verificación y revisión central arroja observaciones o solicitud de aclaración de información, el cuestionario será devuelto a la Coordinación Estatal para la atención o justificación de estas situaciones con la institución informante. En caso de que no existan observaciones o estas sean debidamente atendidas, se procederá con la liberación del cuestionario como versión definitiva, para que se proceda con la impresión y formalización de la información plasmada, mediante la firma y sello del instrumento físico por parte del informante básico e informantes complementarios.</t>
  </si>
  <si>
    <t>A efecto de llevar a cabo la revisión y validación del cuestionario, en la siguiente tabla se detallan los periodos en los que se realizarán las actividades en cada entidad federativa:</t>
  </si>
  <si>
    <t>Fecha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</si>
  <si>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</si>
  <si>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</si>
  <si>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</si>
  <si>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</si>
  <si>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</si>
  <si>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Una vez que el archivo electrónico esté impreso y firmado, se llevará a cabo la entrega de la versión definitiva del cuestionario vía electrónica y de manera física, para lo cual se tomará en cuenta lo siguiente:</t>
  </si>
  <si>
    <t>1) Entrega electrónica:</t>
  </si>
  <si>
    <t>2) Entrega física:</t>
  </si>
  <si>
    <t xml:space="preserve">La versión impresa, con las firmas correspondientes, deberá entregarse en la Coordinación Estatal del INEGI con los siguientes datos: 
</t>
  </si>
  <si>
    <t>Destinatario:</t>
  </si>
  <si>
    <t>Dirección:</t>
  </si>
  <si>
    <t>Nombre:</t>
  </si>
  <si>
    <t>Área o unidad de adscripción:</t>
  </si>
  <si>
    <t>Cargo:</t>
  </si>
  <si>
    <t>Correo electrónico:</t>
  </si>
  <si>
    <t>Teléfono:</t>
  </si>
  <si>
    <t>Extensión:</t>
  </si>
  <si>
    <t>Informantes
(Responde: Unidad Estatal de Protección Civil u homóloga)</t>
  </si>
  <si>
    <t>INFORMANTE BÁSICO</t>
  </si>
  <si>
    <t>FIRMA Y SELLO</t>
  </si>
  <si>
    <t>(Persona titular o servidora pública de la institución designada para proveer la información del presente módulo, y que tiene el carácter de figura responsable de validar y oficializar la información. Cuando menos, se encuentra en el segundo o tercer nivel jerárquico de la misma)</t>
  </si>
  <si>
    <t>VoBo. a la información contenida en el presente cuestionario</t>
  </si>
  <si>
    <t>Título (Lic., Mtro(a)., Dr(a)., Ing., C., Sr(a)., etc.):</t>
  </si>
  <si>
    <t>FIRMA</t>
  </si>
  <si>
    <t>Nombre(s):</t>
  </si>
  <si>
    <t>Primer apellido:</t>
  </si>
  <si>
    <t>Segundo apellido:</t>
  </si>
  <si>
    <t>Institución u órgano:</t>
  </si>
  <si>
    <t>INFORMANTE COMPLEMENTARIO 1</t>
  </si>
  <si>
    <t>(Persona servidora pública que, por las funciones que tiene asignadas dentro de la institución, es la principal productora y/o integradora de la información correspondiente al presente módulo y, cuando menos, se encuentra en el segundo o tercer nivel jerárquico de la misma. Nota: en caso de no requerir al "Informante Complementario 1" deje las siguientes celdas en blanco)</t>
  </si>
  <si>
    <t>INFORMANTE COMPLEMENTARIO 2</t>
  </si>
  <si>
    <t>(Persona servidora pública que, por las funciones que tiene asignadas dentro de la institución, es la segunda principal productora y/o integradora de la información correspondiente al presente módulo y, cuando menos, se encuentra en el segundo o tercer nivel jerárquico de la misma. Nota: en caso de no requerir al "Informante Complementario 2" deje las siguientes celdas en blanco)</t>
  </si>
  <si>
    <t>OBSERVACIONES:</t>
  </si>
  <si>
    <t>Participantes
(Registrar a las personas servidoras públicas y áreas que participaron en la integración de la información y/o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</si>
  <si>
    <t>Personas servidoras públicas que participaron en el llenado del módulo</t>
  </si>
  <si>
    <t>Instrucciones de llenado:</t>
  </si>
  <si>
    <t>Título: anotar el grado escolar o el formalismo para referirse a la persona participante: Licenciado(a), Maestro(a), Doctor(a), Ingeniero(a), Ciudadano(a), Señor(a), etcétera.</t>
  </si>
  <si>
    <t>Nombre, primer y segundo apellido: escribir los datos completos, sin abreviaturas y con acentos.</t>
  </si>
  <si>
    <t>Unidad administrativa de adscripción: incluir el nombre completo de la unidad administrativa o área, tal como aparece en su estructura orgánica.</t>
  </si>
  <si>
    <t>Cargo o puesto: incluir el nombre completo del cargo o puesto desempeñado.</t>
  </si>
  <si>
    <t>Correo electrónico: registrar preferentemente el correo institucional de la persona participante, evitando cuentas genéricas o personales.</t>
  </si>
  <si>
    <t>Sección y/o preguntas en las que participó: registrar la sección, subsección, apartado, subapartado y/o preguntas en las que participó, conforme a lo siguiente:</t>
  </si>
  <si>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</si>
  <si>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información proporcionada:</t>
  </si>
  <si>
    <t>- Por fuente principal debe considerarse la fuente con la cual se genera toda o la mayor cantidad de información proporcionada, mientras que por fuentes secundarias debe considerar aquellas de las cuales se obtiene el resto de información (cuando hay más de una fuente).</t>
  </si>
  <si>
    <t xml:space="preserve">- En la columna Nombre de la fuente debe anotar el nombre o descripción de la fuente principal y, en su caso, de las secundarias a partir de la(s) cual(es) se obtiene la información requerida en el presente instrumento de captación, y que la persona participante proporcionó. </t>
  </si>
  <si>
    <t xml:space="preserve">- En la columna Tipo de fuente debe clasificar esa fuente según los tipos establecidos en el catálogo siguiente, con base en las características que más se adapten a la fuente utilizada (seleccionar de la lista desplegable el tipo): </t>
  </si>
  <si>
    <t>Sistema informático propio: corresponde a una solución informática que haya sido desarrollada de manera específica para los fines de la institución, ya sea de forma interna o por un tercero, y tenga el propósito de almacenar o procesar la información generada o utilizada por la institución.
Software comercial especializado: se refiere a algún programa o plataforma comercial diseñada o gestionada por un tercero ajeno a la institución, que sirve para los fines de almacenamiento y procesamiento de su información, sin ser un desarrollo exclusivo para la misma.
Base de datos u hojas de cálculo estructuradas y estandarizadas: se refiere a la existencia de bases de datos, tablas o conjunto de datos planos que se encuentran estructurados y estandarizados, permitiendo su explotación o consulta a través de softwares estadísticos o de bases de datos (incluye tablas dinámicas, programación de macros en VBA, formularios y BD en Access o similares).
Hojas de cálculo no estructuradas o no estandarizadas: corresponde a que la fuente de información son libros u hojas de Excel que concentran información generada por la institución y es consultada de forma directa sin posibilidad de hacer consultas de forma masiva o de un conjunto de datos. 
Libro de gobierno en formato electrónico: corresponde a los libros o documentos en formato electrónico que se organizan conforme a lineamientos específicos y cuentan con formalidades como foliación, firmas, sellos o autorizaciones, etcétera, que contienen los registros de los procesos o actividades sustantivas del área o institución que genera la información.
Libro de gobierno en papel: corresponde a los libros o documentos físicos que se organizan conforme a lineamientos específicos y cuentan con formalidades como foliación, firmas, sellos o autorizaciones, etcétera, que contienen los registros de los procesos o actividades sustantivas del área o institución que genera la información.
Bitácora en documento de texto electrónico: se refiere al registro o fuente en la que la información contenida está registrada en documentos electrónicos sin la formalidad de un libro de gobierno y que se utiliza para las actividades cotidianas del área o institución que proporciona la información.
Bitácora en documento de texto en papel: se refiere al registro o fuente en la que la información contenida está registrada en documentos físicos sin la formalidad de un libro de gobierno y que se utiliza para las actividades cotidianas del área o institución que proporciona la información.
De palabra: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Otra: se debe seleccionar cuando ninguno de los tipos de fuente listados anteriormente responde a las características de la fuente o medio de registro que es utilizado por el área o institución participante para el registro de la información proporcionada en este instrumento de captación.</t>
  </si>
  <si>
    <t>En caso de que seleccione en la categoría "Otra" en alguna de las columnas "Tipo de fuente", favor de especificar ese otro tipo de fuente(s) en la columna "Comentarios o especificaciones sobre el tipo de fuente".</t>
  </si>
  <si>
    <t xml:space="preserve">No. </t>
  </si>
  <si>
    <t>Título</t>
  </si>
  <si>
    <t>Nombre(s)</t>
  </si>
  <si>
    <t>Primer apellido</t>
  </si>
  <si>
    <t>Segundo apellido</t>
  </si>
  <si>
    <t xml:space="preserve">Unidad administrativa de adscripción </t>
  </si>
  <si>
    <t xml:space="preserve">Cargo o puesto </t>
  </si>
  <si>
    <t>Correo electrónico</t>
  </si>
  <si>
    <t>Sección y/o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</si>
  <si>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</si>
  <si>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</si>
  <si>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</si>
  <si>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</si>
  <si>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</si>
  <si>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</si>
  <si>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</si>
  <si>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</si>
  <si>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</si>
  <si>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</si>
  <si>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</si>
  <si>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</si>
  <si>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Dirección General de Administración</t>
  </si>
  <si>
    <t>Directora de Recursos Financieros</t>
  </si>
  <si>
    <t>hernandezg@dgsp.gob.mx</t>
  </si>
  <si>
    <t>I, II.2, I.4.2, P1.25, P1.26</t>
  </si>
  <si>
    <t>Control de nómina</t>
  </si>
  <si>
    <t>Base de datos u hojas de cálculo estructuradas y estandarizadas</t>
  </si>
  <si>
    <t>Sistema de control financiero</t>
  </si>
  <si>
    <t>Sistema Informático propio</t>
  </si>
  <si>
    <t>Hojas de cálculo  no estructuradas o no estandarizadas</t>
  </si>
  <si>
    <t>1.</t>
  </si>
  <si>
    <t>2.</t>
  </si>
  <si>
    <t>Software comercial especializado</t>
  </si>
  <si>
    <t>3.</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</si>
  <si>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</si>
  <si>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</si>
  <si>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</si>
  <si>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</si>
  <si>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</si>
  <si>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</si>
  <si>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</si>
  <si>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</si>
  <si>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</si>
  <si>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</si>
  <si>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</si>
  <si>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De palabra</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</si>
  <si>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</si>
  <si>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</si>
  <si>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</si>
  <si>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</si>
  <si>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</si>
  <si>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</si>
  <si>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</si>
  <si>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</si>
  <si>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</si>
  <si>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</si>
  <si>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</si>
  <si>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</si>
  <si>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</si>
  <si>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</si>
  <si>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</si>
  <si>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</si>
  <si>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</si>
  <si>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</si>
  <si>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</si>
  <si>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</si>
  <si>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</si>
  <si>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</si>
  <si>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</si>
  <si>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</si>
  <si>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</si>
  <si>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</si>
  <si>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</si>
  <si>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</si>
  <si>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1.- Periodo de referencia de los datos: 
Durante el año: la información se refiere a lo existente del 1 de enero al 31 de diciembre de 2022.
Al cierre del año: la información se refiere a lo existente al 31 de diciembre de 2022.
Actualmente: la información se refiere a lo existente al momento del llenado del cuestionario.</t>
  </si>
  <si>
    <t>2.- Los catálogos utilizados en el presente cuestionario corresponden a denominaciones estándar, de tal forma que si el nombre de alguna categoría no coincide exactamente con la utilizada en su institución, debe registrar los datos en aquella que sea homóloga.</t>
  </si>
  <si>
    <t>3.-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</si>
  <si>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</si>
  <si>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No deje celdas en blanco, salvo en los casos en que la instrucción así lo solicite.</t>
  </si>
  <si>
    <t>.</t>
  </si>
  <si>
    <t>I.1 Ordenamiento reglamentario</t>
  </si>
  <si>
    <t>1.1.-</t>
  </si>
  <si>
    <t>Indique si al cierre del año 2022 la Ley Estatal de Protección Civil u homóloga de su entidad federativa contaba con un ordenamiento reglamentario. En caso afirmativo, anote la fecha de publicación de dicho ordenamiento, así como la fecha de su última actualización. Adicionalmente, especifique el lugar donde se encuentra disponible o, en su defecto, la no disponibilidad del mismo.</t>
  </si>
  <si>
    <t>En caso de que la Ley Estatal de Protección Civil u homóloga no haya contado con un ordenamiento reglamentario, se haya encontrado en proceso de integración, o no cuente con información para determinarlo, indíquelo en la columna correspondiente conforme al catálogo respectivo y deje el resto de la fila en blanco.</t>
  </si>
  <si>
    <t>En caso de que el ordenamiento reglamentario de la Ley Estatal de Protección Civil u homóloga no se haya actualizado desde su publicación, anote una "X" en la columna "No se ha actualizado" y deje el resto de las columnas del apartado "Fecha de última actualización del ordenamiento reglamentario" en blanco.</t>
  </si>
  <si>
    <t>En caso de que la Ley Estatal de Protección Civil u homóloga haya contado con un ordenamiento reglamentario, pero este no se encuentre disponible en línea, en la columna "Sitio donde se encuentra disponible el ordenamiento reglamentario (URL)" anote "NA" (No aplica).</t>
  </si>
  <si>
    <t>En caso de que el ordenamiento reglamentario de la Ley Estatal de Protección Civil u homóloga no se haya publicado a través de algún medio oficial, en el apartado "Fecha de publicación del ordenamiento reglamentario" anote la fecha de expedición o elaboración del mismo. De ser este el caso, explique dicha situación en el recuadro que se encuentra en la parte inferior de la tabla de respuesta.</t>
  </si>
  <si>
    <t>¿La Ley Estatal de Protección Civil u homóloga contaba con un ordenamiento reglamentario?
(1. Sí / 2. En proceso de integración / 3. No / 9. No identificado)</t>
  </si>
  <si>
    <t>Fecha de publicación del ordenamiento reglamentario</t>
  </si>
  <si>
    <t>Fecha de última actualización del ordenamiento reglamentario</t>
  </si>
  <si>
    <t>Sitio donde se encuentra disponible el ordenamiento reglamentario (URL)</t>
  </si>
  <si>
    <t>Día 
(dd)</t>
  </si>
  <si>
    <t>Mes 
(mm)</t>
  </si>
  <si>
    <t>Año
(aaaa)</t>
  </si>
  <si>
    <t>No se ha actualizado</t>
  </si>
  <si>
    <t>GRIS 1</t>
  </si>
  <si>
    <t>NS</t>
  </si>
  <si>
    <t>BLANCOS_1</t>
  </si>
  <si>
    <t>BLANCOS_2</t>
  </si>
  <si>
    <t>GRIS 2</t>
  </si>
  <si>
    <t>En caso de tener algún comentario u observación al dato registrado en la respuesta de la presente pregunta, o los datos que derivan de la misma, favor de anotarlo en el siguiente espacio. De lo contrario, déjelo en blanco.</t>
  </si>
  <si>
    <t>I.2 Planes y programas en materia de protección civil</t>
  </si>
  <si>
    <t>Instrucción general para las preguntas de la subsección:</t>
  </si>
  <si>
    <t>1.- En caso de que seleccione el código "2", "3" o "9" en la columna "¿Contaba con el plan o programa en materia de protección civil?" del numeral 1 de la pregunta 1.2, pase a la pregunta 1.9.</t>
  </si>
  <si>
    <t>Glosario de la subsección:</t>
  </si>
  <si>
    <t>1.- Organismos internacionales: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</si>
  <si>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2.- Organizaciones de la sociedad civil: se refiere, en términos del presente censo, a aquellas organizaciones no gubernamentales a través de las cuales las y los ciudadanos se organizan en torno a objetivos y temas de interés particulares, a efecto de incidir en los asuntos públicos relacionados con estos.</t>
  </si>
  <si>
    <t>3.- Plan de Emergencia o de Contingencia u homólogo: se refiere al instrumento que tiene como objetivo organizar las acciones, personas, servicios y recursos disponibles para la atención del desastre, con base en la evaluación de riesgos, disponibilidad de recursos materiales y humanos, preparación de la comunidad, capacidad de respuesta local e internacional, entre otros.</t>
  </si>
  <si>
    <t>4.- Plan o Programa de Protección Civil u homólogo: 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personas participantes, sus responsabilidades, relaciones y facultades.</t>
  </si>
  <si>
    <t>5.- Población en contexto de movilidad: se refiere a las personas que, dependiendo de su situación, pueden ser identificadas como migrantes, refugiadas o desplazadas; mismas que se encuentran en contexto de movilidad irregular y, por tanto, en una situación de particular vulnerabilidad.</t>
  </si>
  <si>
    <t>6.- Pueblos y barrios originarios: 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</si>
  <si>
    <t>1.2.-</t>
  </si>
  <si>
    <t>Indique los planes o programas en materia de protección civil con los que contaba al cierre del año 2022 la Administración Pública de su entidad federativa. Por cada uno de estos, especifique la fecha de su publicación y la fecha de su última actualización, así como el lugar donde se encuentra disponible o, en su defecto, la no disponibilidad del mismo.</t>
  </si>
  <si>
    <t>En caso de que no haya contado con determinado plan o programa en materia de protección civil, se haya encontrado en proceso de integración, o no cuente con información para determinarlo, indíquelo en la columna correspondiente conforme al catálogo respectivo y deje el resto de la fila en blanco.</t>
  </si>
  <si>
    <t>En caso de que determinado plan o programa en materia de protección civil no se haya actualizado desde su publicación, anote una "X" en la columna "No se ha actualizado" y deje el resto de las columnas del apartado "Fecha de última actualización" en blanco.</t>
  </si>
  <si>
    <t>En caso de que haya contado con determinado plan o programa en materia de protección civil, pero este no se encuentre disponible en línea, en la columna "Sitio donde se encuentra disponible (URL)" anote "NA" (No aplica).</t>
  </si>
  <si>
    <t>En caso de determinado plan o programa en materia de protección civil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</si>
  <si>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Planes o programas en materia de protección civil</t>
  </si>
  <si>
    <t>¿Contaba con el plan o programa en materia de protección civil?
(1. Sí / 2. En proceso de integración / 3. No / 9. No identificado)</t>
  </si>
  <si>
    <t xml:space="preserve">Fecha de publicación </t>
  </si>
  <si>
    <t>Fecha de última actualización</t>
  </si>
  <si>
    <t>Sitio donde se encuentra disponible (URL)</t>
  </si>
  <si>
    <t>Plan o Programa de Protección Civil u homólogo</t>
  </si>
  <si>
    <t>Plan de Emergencia o de Contingencia u homólogo</t>
  </si>
  <si>
    <t>1.3.-</t>
  </si>
  <si>
    <t>Señale los temas o ejes rectores que conforman el Plan o Programa de Protección Civil u homólogo.</t>
  </si>
  <si>
    <t>Seleccione con una "X" el o los códigos que correspondan.</t>
  </si>
  <si>
    <t>En caso de seleccionar el código "99" no puede seleccionar otro código.</t>
  </si>
  <si>
    <t>1. Identificación de zonas propensas a desastres o emergencias</t>
  </si>
  <si>
    <t>2. Tratamiento, atención, análisis y evaluación de desastres o emergencias</t>
  </si>
  <si>
    <t>3. Establecimiento de políticas y estrategias de prevención</t>
  </si>
  <si>
    <t>4. Mejoramiento de la toma de decisiones en relación con los planes de desarrollo urbano</t>
  </si>
  <si>
    <t>5. Cultura de la autoprotección a través de la orientación y concientización de la población sobre el riesgo</t>
  </si>
  <si>
    <t>6. Mejorar la calidad en la contratación de seguros para la infraestructura pública en caso de desastres o emergencias</t>
  </si>
  <si>
    <t>7. Evaluación del plan o programa</t>
  </si>
  <si>
    <t>8. Unidades de protección civil en las instituciones gubernamentales</t>
  </si>
  <si>
    <t>9. Esquemas de formación y capacitación a personas servidoras públicas</t>
  </si>
  <si>
    <t>10. Esquemas de formación y capacitación a la población</t>
  </si>
  <si>
    <t>11. Vinculación y establecimiento de acuerdos de colaboración con otras autoridades</t>
  </si>
  <si>
    <t>12. Mecanismos de comunicación permanentes con la sociedad</t>
  </si>
  <si>
    <t>13. Mecanismos de comunicación con la sociedad ante desastres o emergencias</t>
  </si>
  <si>
    <t>14. Mecanismos de coordinación institucional</t>
  </si>
  <si>
    <t>15. Medidas de seguridad para asentamientos humanos establecidos en zonas de riesgo</t>
  </si>
  <si>
    <t>16. Pronóstico de escenarios relacionados con el cambio climático</t>
  </si>
  <si>
    <t>17. Atención prioritaria de grupos de población vulnerable</t>
  </si>
  <si>
    <t>18. Equidad de género, protección de derechos de mujeres, niñas y niños</t>
  </si>
  <si>
    <t>19. Otro tema o eje rector (especifique)</t>
  </si>
  <si>
    <t>99. No identificado</t>
  </si>
  <si>
    <t>1.4.-</t>
  </si>
  <si>
    <t>Señale el tipo de instituciones que forman parte de los mecanismos de coordinación institucional considerados en el Plan o Programa de Protección Civil u homólogo.</t>
  </si>
  <si>
    <t>En caso de que no haya seleccionado como respuesta el código "14" en la pregunta anterior, no puede registrar información en el presente reactivo.</t>
  </si>
  <si>
    <t>1. Coordinación Nacional de Protección Civil</t>
  </si>
  <si>
    <t>2. Secretaría de la Defensa Nacional</t>
  </si>
  <si>
    <t>3. Secretaría de Marina</t>
  </si>
  <si>
    <t>4. Guardia Nacional</t>
  </si>
  <si>
    <t>5. Unidad de Protección Civil u homóloga de otra(s) entidad(es) federativa(s)</t>
  </si>
  <si>
    <t>6. Unidad de Protección Civil u homóloga de algún(os) municipio(s) o demarcación(es) territorial(es) de la entidad federativa</t>
  </si>
  <si>
    <t>7. Unidad de Protección Civil u homóloga de algún(os) municipio(s) o demarcación(es) territorial(es) de otra(s) entidad(es) federativa(s)</t>
  </si>
  <si>
    <t>8. Organismos internacionales</t>
  </si>
  <si>
    <t>9. Organizaciones de la sociedad civil</t>
  </si>
  <si>
    <t>10. Universidades o instituciones académicas</t>
  </si>
  <si>
    <t>11. Organizaciones del sector privado</t>
  </si>
  <si>
    <t>12. Otro tipo de institución (especifique)</t>
  </si>
  <si>
    <t>1.5.-</t>
  </si>
  <si>
    <t>Señale los grupos de población vulnerable considerados de atención prioritaria en el Plan o Programa de Protección Civil u homólogo.</t>
  </si>
  <si>
    <t>En caso de que no haya seleccionado como respuesta el código "17" en la pregunta 1.3, no puede registrar información en el presente reactivo.</t>
  </si>
  <si>
    <t>1. Mujeres</t>
  </si>
  <si>
    <t>2. Niñas, niños y adolescentes</t>
  </si>
  <si>
    <t>3. Juventudes</t>
  </si>
  <si>
    <t>4. Personas adultas mayores</t>
  </si>
  <si>
    <t>5. Personas con discapacidad</t>
  </si>
  <si>
    <t>6. Población en contexto de movilidad</t>
  </si>
  <si>
    <t>7. Población en situación de pobreza</t>
  </si>
  <si>
    <t>8. Personas en situación de calle</t>
  </si>
  <si>
    <t>9. Pueblos y comunidades indígenas</t>
  </si>
  <si>
    <t>10. Pueblos y barrios originarios</t>
  </si>
  <si>
    <t>11. Otro grupo de población vulnerable (especifique)</t>
  </si>
  <si>
    <t>1.6.-</t>
  </si>
  <si>
    <t>Señale las etapas para atender el ciclo de Gestión Integral de Riesgos consideradas en el Plan o Programa de Protección Civil u homólogo.</t>
  </si>
  <si>
    <t>En caso de seleccionar el código "7" o "9" no puede seleccionar otro código.</t>
  </si>
  <si>
    <t>1. Identificación y análisis de riesgos</t>
  </si>
  <si>
    <t>2. Mitigación y prevención de riesgos</t>
  </si>
  <si>
    <t>3. Atención de emergencias</t>
  </si>
  <si>
    <t>4. Recuperación y reconstrucción (incluyendo la continuidad de operaciones)</t>
  </si>
  <si>
    <t>5. Evaluación del impacto e incorporación de la experiencia</t>
  </si>
  <si>
    <t>6. Otra etapa (especifique)</t>
  </si>
  <si>
    <t>7. No se cuenta con ciclo de Gestión Integral de Riesgos</t>
  </si>
  <si>
    <t>9. No identificado</t>
  </si>
  <si>
    <t>1.7.-</t>
  </si>
  <si>
    <t>Señale las acciones para la identificación y análisis de riesgos consideradas en el Plan o Programa de Protección Civil u homólogo.</t>
  </si>
  <si>
    <t>En caso de que no haya seleccionado como respuesta el código "1" en la pregunta anterior, no puede registrar información en el presente reactivo.</t>
  </si>
  <si>
    <t>En caso de seleccionar el código "9" no puede seleccionar otro código.</t>
  </si>
  <si>
    <t>1. Cursos de capacitación sobre identificación y análisis de riesgos</t>
  </si>
  <si>
    <t>2. Revisiones periódicas de instalaciones sanitarias y eléctricas</t>
  </si>
  <si>
    <t>3. Invitaciones a los municipios de la entidad federativa para participar en las sesiones del Consejo o Comité Estatal de Protección Civil u homólogo</t>
  </si>
  <si>
    <t>4. Elaboración de mapas de peligros y riesgos</t>
  </si>
  <si>
    <t xml:space="preserve">5. Otra acción (especifique) </t>
  </si>
  <si>
    <t>1.8.-</t>
  </si>
  <si>
    <t>Señale las estrategias para la reducción de riesgos o vulnerabilidades ante fenómenos perturbadores consideradas en el Plan o Programa de Protección Civil u homólogo.</t>
  </si>
  <si>
    <t>En caso de seleccionar el código "12" o "99" no puede seleccionar otro código.</t>
  </si>
  <si>
    <t>1. Revisión de los programas especiales de protección civil</t>
  </si>
  <si>
    <t>2. Revisión de los planes de atención de emergencias</t>
  </si>
  <si>
    <t>3. Adquisición y/o actualización de infraestructura, sistemas, equipos y otras herramientas de alerta temprana</t>
  </si>
  <si>
    <t>4. Identificación y clasificación de la condición de la infraestructura pública existente</t>
  </si>
  <si>
    <t>5. Armonización de planes de respuesta públicos y privados</t>
  </si>
  <si>
    <t>6. Desarrollo de planes y protocolos de continuidad comercial para la provisión de servicios esenciales (salud, manejo de desechos, electricidad, agua, suministros de emergencia y limpieza de escombros)</t>
  </si>
  <si>
    <t>7. Fortalecimiento de la capacidad del personal técnico en gestión de desastres, gestión de datos y generación de evaluaciones de vulnerabilidad ambiental y de daños</t>
  </si>
  <si>
    <t>8. Fortalecimiento de la identificación de áreas prioritarias de investigación</t>
  </si>
  <si>
    <t>9. Diseño de proyectos de prevención de desastres</t>
  </si>
  <si>
    <t>10. Diseño de obras para la mitigación o reducción del riesgo de desastres</t>
  </si>
  <si>
    <t>11. Otra estrategia (especifique)</t>
  </si>
  <si>
    <t>12. No se cuenta con estrategias para la reducción de riesgos o vulnerabilidades ante fenómenos perturbadores</t>
  </si>
  <si>
    <t>1.9.-</t>
  </si>
  <si>
    <t>Indique los planes o programas en materia de protección civil a los que durante el año 2022 les fue realizada alguna evaluación. Por cada uno de estos, anote el nombre de la autoridad o asociación nacional o extranjera que realizó dicha evaluación.</t>
  </si>
  <si>
    <t>Para cada plan o programa en materia de protección civil, en caso de que haya seleccionado el código "2", "3" o "9" en la columna "¿Contaba con el plan o programa en materia de protección civil?" de la pregunta 1.2, no puede registrar información en el presente reactivo.</t>
  </si>
  <si>
    <t>Para cada plan o programa en materia de protección civil, en caso de que no le haya sido realizada alguna evaluación, o no cuente con información para determinarlo, indíquelo en la columna correspondiente conforme al catálogo respectivo y deje el resto de la fila en blanco.</t>
  </si>
  <si>
    <t>Para cada plan o programa en materia de protección civil, en caso de que le haya sido realizada más de una evaluación, debe considerar la más reciente.</t>
  </si>
  <si>
    <t>Para cada plan o programa en materia de protección civil, en caso de que la evaluación haya sido realizada por más de una autoridad o asociación, debe registrar el nombre de cada una de estas.</t>
  </si>
  <si>
    <t>El nombre de las autoridades o asociaciones nacionales o extranjeras debe registrarse en mayúsculas, sin comillas ni signos de acentuación, puntuación, paréntesis y abreviaturas.</t>
  </si>
  <si>
    <t>¿Le fue realizada alguna evaluación?
(1. Sí / 2. No / 9. No identificado)</t>
  </si>
  <si>
    <t>Nombre de la autoridad o asociación nacional o extranjera que realizó la evaluación</t>
  </si>
  <si>
    <t>BLANCOS</t>
  </si>
  <si>
    <t>GRIS</t>
  </si>
  <si>
    <t>MINUSC</t>
  </si>
  <si>
    <t>ACENTO</t>
  </si>
  <si>
    <t>SIGNO</t>
  </si>
  <si>
    <t>I.3 Planes y programas especiales en materia de protección civil para la atención de eventos y/o periodos festivos</t>
  </si>
  <si>
    <t>1.10.-</t>
  </si>
  <si>
    <t>Indique los eventos y/o periodos festivos de los cuales actualmente la Administración Pública de su entidad federativa cuenta con algún plan o programa especial en materia de protección civil. Por cada uno de estos, especifique el lugar donde se encuentra disponible el plan o programa especial en materia de protección civil o, en su defecto, la no disponibilidad del mismo.</t>
  </si>
  <si>
    <t>En caso de que no cuente con algún plan o programa especial en materia de protección civil para la atención de determinado evento y/o periodo festivo, se encuentre en proceso de integración, o no cuente con información para determinarlo, indíquelo en la columna correspondiente conforme al catálogo respectivo y deje el resto de la fila en blanco.</t>
  </si>
  <si>
    <t>En caso de que cuente con algún plan o programa especial en materia de protección civil para la atención de determinado evento y/o periodo festivo, pero este no se encuentre disponible en línea, en la columna "Sitio donde se encuentra disponible el plan o programa especial en materia de protección civil (URL)" anote "NA" (No aplica).</t>
  </si>
  <si>
    <t>En caso de que seleccione para el numeral 6 el código "1" en la columna "¿Cuenta con algún plan o programa especial en materia de protección civil?", debe anotar el nombre de dicho(s) evento(s) y/o periodo(s) festivo(s) en el recuadro destinado para tal efecto que se encuentra al final de la tabla de respuesta.</t>
  </si>
  <si>
    <t xml:space="preserve"> Eventos y/o periodos festivos</t>
  </si>
  <si>
    <t>¿Cuenta con algún plan o programa especial en materia de protección civil?
(1. Sí / 2. En proceso de integración / 3. No / 9. No identificado)</t>
  </si>
  <si>
    <t>Sitio donde se encuentra disponible el plan o programa especial en materia de protección civil (URL)</t>
  </si>
  <si>
    <t>BLAN 239</t>
  </si>
  <si>
    <t>BLAN 1</t>
  </si>
  <si>
    <t>Semana santa</t>
  </si>
  <si>
    <t>Incendios forestales</t>
  </si>
  <si>
    <t>Temporada de sequías</t>
  </si>
  <si>
    <t>Temporada invernal</t>
  </si>
  <si>
    <t xml:space="preserve">Temporada de lluvias y ciclones tropicales </t>
  </si>
  <si>
    <t>Otro evento y/o periodo festivo (especifique)</t>
  </si>
  <si>
    <t>Otro evento y/o periodo festivo:
(especifique)</t>
  </si>
  <si>
    <t>I.4 Informe de actividades o labores</t>
  </si>
  <si>
    <t>Instrucciones generales para la pregunta de la subsección:</t>
  </si>
  <si>
    <t>1.- Debe considerar la información relacionada con algún informe de actividades o labores desempeñadas exclusivamente por la Unidad Estatal de Protección Civil u homóloga, por lo que no debe considerar la información asociada al informe de actividades o labores del Gobernador(a) o Jefe(a) de Gobierno.</t>
  </si>
  <si>
    <t>2.- Debe considerar la existencia y publicidad de algún informe sobre las actividades desempeñadas por la Unidad Estatal de Protección Civil u homóloga, independientemente de la periodicidad (anual, semestral, trimestral, etc.) en la que se realice y/o publique.</t>
  </si>
  <si>
    <t>1.11.-</t>
  </si>
  <si>
    <t>Indique si actualmente la Unidad Estatal de Protección Civil u homóloga cuenta con algún informe de actividades o labores. En caso afirmativo, especifique el lugar donde se encuentra disponible o, en su defecto, la no disponibilidad del mismo.</t>
  </si>
  <si>
    <t>En caso de que no cuente con algún informe de actividades o labores, se encuentre en proceso de integración, o no cuente con información para determinarlo, indíquelo en la columna correspondiente conforme al catálogo respectivo y deje el resto de la fila en blanco.</t>
  </si>
  <si>
    <t>En caso de que cuente con más de un informe de actividades o labores, en la columna "Sitio donde se encuentra disponible (URL)" anote el URL donde se encuentre disponible el más reciente.</t>
  </si>
  <si>
    <t>En caso de que cuente con algún informe de actividades o labores, pero este no se encuentre disponible en línea, en la columna "Sitio donde se encuentra disponible (URL)" anote "NA" (No aplica).</t>
  </si>
  <si>
    <t>¿Cuenta con algún informe de actividades o labores?
(1. Sí / 2. En proceso de integración / 3. No / 9. No identificado)</t>
  </si>
  <si>
    <t>II.1 Capacidad operativa e instalaciones</t>
  </si>
  <si>
    <t>1.- Instalaciones: se refiere al conjunto de bienes inmuebles utilizados para la realización de actividades en materia de protección civil, con la finalidad de dar respuesta inmediata y especializada ante un siniestro, emergencia o desastre.</t>
  </si>
  <si>
    <t>2.1.-</t>
  </si>
  <si>
    <t>Indique los tipos de equipo operativo con los que contaba al cierre del año 2022 la Unidad Estatal de Protección Civil u homóloga. Por cada uno de estos, anote la cantidad de unidades de equipamiento con las que contaba, según condición de funcionamiento.</t>
  </si>
  <si>
    <t>En caso de que no haya contado con determinado tipo de equipo operativo, o no cuente con información para determinarlo, indíquelo en la columna correspondiente conforme al catálogo respectivo y deje el resto de la fila en blanco.</t>
  </si>
  <si>
    <t>En caso de que seleccione para el numeral 20 el código "1" en la columna "¿Contaba con el tipo de equipo operativo?", debe anotar el nombre de dicho(s) tipo(s) de equipo operativo en el recuadro destinado para tal efecto que se encuentra al final de la tabla de respuesta.</t>
  </si>
  <si>
    <t>Tipo de equipo operativo</t>
  </si>
  <si>
    <t>¿Contaba con el tipo de equipo operativo?
(1. Sí / 2. No / 9. No identificado)</t>
  </si>
  <si>
    <t>Unidades de equipamiento, según condición de funcionamiento</t>
  </si>
  <si>
    <t>Total</t>
  </si>
  <si>
    <t>En funcionamiento</t>
  </si>
  <si>
    <t>Fuera de funcionamiento</t>
  </si>
  <si>
    <t>PIVCOD1&gt;0</t>
  </si>
  <si>
    <t>BLAN 29</t>
  </si>
  <si>
    <t>SUMA</t>
  </si>
  <si>
    <t>COMPARA</t>
  </si>
  <si>
    <t>Automóvil</t>
  </si>
  <si>
    <t>Camioneta (pick up, furgoneta o de caja cerrada)</t>
  </si>
  <si>
    <t>Camiones de bomberos (camión bomba)</t>
  </si>
  <si>
    <t>Vehículo de rescate urbano</t>
  </si>
  <si>
    <t>Motocicletas (cuatrimotos)</t>
  </si>
  <si>
    <t>Autotanque para agua (conocido como pipa de agua o camión cisterna)</t>
  </si>
  <si>
    <t>Carro escala (también llamado auto escala)</t>
  </si>
  <si>
    <t>Vehículo para emergencias con materiales peligrosos (vehículo HAZMAT)</t>
  </si>
  <si>
    <t>Grúa</t>
  </si>
  <si>
    <t>Tractor bulldozer (topadora)</t>
  </si>
  <si>
    <t>Cargador frontal</t>
  </si>
  <si>
    <t>Excavadora (pala excavadora frontal)</t>
  </si>
  <si>
    <t>Retroexcavadora (combinación de cargador frontal y excavador)</t>
  </si>
  <si>
    <t>Camiones de volteo</t>
  </si>
  <si>
    <t>Ambulancias</t>
  </si>
  <si>
    <t>Unidades acuáticas o marítimas operativas</t>
  </si>
  <si>
    <t>Helicópteros</t>
  </si>
  <si>
    <t>Unidades de puesto de mando</t>
  </si>
  <si>
    <t>Unidades caninas</t>
  </si>
  <si>
    <t>Otro tipo de equipo operativo (especifique)</t>
  </si>
  <si>
    <t>Otro tipo de equipo operativo:
(especifique)</t>
  </si>
  <si>
    <t>2.2.-</t>
  </si>
  <si>
    <t>Anote el nombre de cada una de las instalaciones con las que contaba al cierre del año 2022 la Unidad Estatal de Protección Civil u homóloga. Por cada una de estas, indique si al cierre del referido año contaba con equipo operativo. En caso afirmativo, señale los tipos de equipo operativo con los que contaba y anote la cantidad de unidades de equipamiento en funcionamiento; utilizando para tal efecto el catálogo que se presenta en la parte inferior de la siguiente tabla.</t>
  </si>
  <si>
    <t>En la columna "Nombre de las instalaciones" debe anotar el nombre de cada una de las instalaciones con las que haya contado, mientras que en la columna "ID instalación" debe anotar su clave y/o número de identificación.</t>
  </si>
  <si>
    <t>El nombre de las instalaciones debe registrarse en mayúsculas, sin comillas ni signos de acentuación, puntuación, paréntesis y abreviaturas.</t>
  </si>
  <si>
    <t>En caso de que determinada instalación no haya contado con equipo operativo, o no cuente con información para determinarlo, indíquelo en la columna correspondiente conforme al catálogo respectivo y deje el resto de la fila en blanco.</t>
  </si>
  <si>
    <t>Para cada tipo de equipo operativo, en caso de que haya seleccionado el código "2" o "9" en la columna "¿Contaba con el tipo de equipo operativo?" del respectivo numeral de la pregunta anterior, no puede registrar información en el presente reactivo.</t>
  </si>
  <si>
    <t>Para cada instalación, en el apartado "Tipo de equipo operativo" seleccione con una "X" el o los códigos que correspondan.</t>
  </si>
  <si>
    <t>Para cada instalación, en caso de que en el apartado "Tipo de equipo operativo" no haya anotado una "X" para determinado tipo de equipo operativo, no puede registrar información para el mismo en el numeral correspondiente del apartado "Unidades de equipamiento en funcionamiento".</t>
  </si>
  <si>
    <t>Para cada tipo de equipo operativo, la suma de las cantidades registradas en el apartado "Unidades de equipamiento en funcionamiento" debe ser igual a la cantidad reportada como respuesta en la columna "En funcionamiento" del respectivo numeral de la pregunta anterior.</t>
  </si>
  <si>
    <t>En el Complemento 1 debe anotar el tipo de posesión, ubicación geográfica, horario de atención y datos de contacto de cada una de las instalaciones registradas.</t>
  </si>
  <si>
    <t>Complemento 1</t>
  </si>
  <si>
    <t>(1 de 2)</t>
  </si>
  <si>
    <t>Nombre de las instalaciones</t>
  </si>
  <si>
    <t>ID instalación
(para uso exclusivo del personal del INEGI)</t>
  </si>
  <si>
    <t>¿Contaba con equipo operativo?
(1. Sí / 2. No / 9. No identificado)</t>
  </si>
  <si>
    <t>Tipo de equipo operativo
(ver catálogo)</t>
  </si>
  <si>
    <t>BLAN T1 T2</t>
  </si>
  <si>
    <t>OPE ANT 129</t>
  </si>
  <si>
    <t>BORR OPER</t>
  </si>
  <si>
    <t>BLAN 129</t>
  </si>
  <si>
    <t>(2 de 2)</t>
  </si>
  <si>
    <t>Unidades de equipamiento en funcionamiento
(ver catálogo)</t>
  </si>
  <si>
    <t>COMP T1 T2</t>
  </si>
  <si>
    <t>X</t>
  </si>
  <si>
    <t>S</t>
  </si>
  <si>
    <t>Total de instalaciones</t>
  </si>
  <si>
    <t>Catálogo de tipo de equipo operativo</t>
  </si>
  <si>
    <t>Otro tipo de equipo operativo</t>
  </si>
  <si>
    <t>II.2 Albergues o refugios temporales</t>
  </si>
  <si>
    <t>Instrucción general para la pregunta de la subsección:</t>
  </si>
  <si>
    <t>1.- Debe considerar los albergues o refugios temporales registrados en el inventario nacional de refugios temporales.</t>
  </si>
  <si>
    <t>1.- Albergues o refugios temporales: se refiere a las instalaciones o inmuebles dispuestos para brindar temporalmente alojamiento y servicios asistenciales a las personas que sufrieron las consecuencias de algún evento derivado de un fenómeno perturbador.</t>
  </si>
  <si>
    <t>2.3.-</t>
  </si>
  <si>
    <t>Anote el total de albergues o refugios temporales con los que contaba al cierre del año 2022 su entidad federativa.</t>
  </si>
  <si>
    <t>En el Complemento 2 debe anotar el nombre, ubicación geográfica, población usuaria y caracterización de la infraestructura especializada de la que dispone cada uno de los albergues o refugios temporales.</t>
  </si>
  <si>
    <t>Complemento 2</t>
  </si>
  <si>
    <t>Total de albergues o refugios temporales</t>
  </si>
  <si>
    <t>II.3 Sistemas de alerta temprana</t>
  </si>
  <si>
    <t>1.- Sistema de alerta temprana: 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</si>
  <si>
    <t>2.4.-</t>
  </si>
  <si>
    <t>Indique los fenómenos perturbadores de los cuales actualmente su entidad federativa cuenta con algún sistema de alerta temprana. Por cada uno de estos, señale los elementos del sistema de alerta temprana; utilizando para tal efecto el catálogo que se presenta en la parte inferior de la siguiente tabla.</t>
  </si>
  <si>
    <t xml:space="preserve">En caso de que derivado de las características geográficas de la entidad federativa no le aplique la presencia de determinado fenómeno perturbador, seleccione el código "8" (No aplica) en la columna correspondiente y deje el resto de la fila en blanco. </t>
  </si>
  <si>
    <t>En caso de que no cuente con algún sistema de alerta temprana para determinado fenómeno perturbador, se encuentre en proceso de integración, o no cuente con información para determinarlo, indíquelo en la columna correspondiente conforme al catálogo respectivo y deje el resto de la fila en blanco.</t>
  </si>
  <si>
    <t>Para cada fenómeno perturbador, seleccione con una "X" el o los elementos del sistema de alerta temprana que correspondan.</t>
  </si>
  <si>
    <t>Para cada fenómeno perturbador, en caso de que seleccione el código "9" en el apartado "Elementos del sistema de alerta temprana", no puede seleccionar otro código en dicho apartado.</t>
  </si>
  <si>
    <t>En caso de que seleccione para el numeral 5 el código "1" en la columna "¿Cuenta con algún sistema de alerta temprana?", debe anotar el nombre de dichos fenómenos perturbadores en el recuadro destinado para tal efecto que se encuentra al final de la tabla de respuesta.</t>
  </si>
  <si>
    <t xml:space="preserve">En caso de que seleccione el código "8" en el apartado "Elementos del sistema de alerta temprana", debe anotar el nombre de dichos elementos en el recuadro destinado para tal efecto que se encuentra al final de la tabla de respuesta. </t>
  </si>
  <si>
    <t>Fenómenos perturbadores</t>
  </si>
  <si>
    <t>¿Cuenta con algún sistema de alerta temprana?
(1. Sí / 2. En proceso de integración / 3. No / 8. No aplica / 9. No identificado)</t>
  </si>
  <si>
    <t>Elementos del sistema de alerta temprana
(ver catálogo)</t>
  </si>
  <si>
    <t>BLAN 2389</t>
  </si>
  <si>
    <t>CODIGO 9</t>
  </si>
  <si>
    <t>CODIGO 8</t>
  </si>
  <si>
    <t>Sismos</t>
  </si>
  <si>
    <t>Tsunamis</t>
  </si>
  <si>
    <t>Erupciones volcánicas</t>
  </si>
  <si>
    <t>Ciclones tropicales</t>
  </si>
  <si>
    <t>Otros fenómenos perturbadores (especifique)</t>
  </si>
  <si>
    <t>Otros fenómenos perturbadores:
(especifique)</t>
  </si>
  <si>
    <t>Otros elementos:
(especifique)</t>
  </si>
  <si>
    <t>Catálogo de elementos del sistema de alerta temprana</t>
  </si>
  <si>
    <t>Protocolos de actuación y operación</t>
  </si>
  <si>
    <t>Sistemas de radio</t>
  </si>
  <si>
    <t>Sirenas electrónicas</t>
  </si>
  <si>
    <t>Campanas</t>
  </si>
  <si>
    <t>Mensajes audiovisuales</t>
  </si>
  <si>
    <t>Otros elementos (especifique)</t>
  </si>
  <si>
    <t>Mensajes impresos</t>
  </si>
  <si>
    <t>No identificado</t>
  </si>
  <si>
    <t>Señalización urbana</t>
  </si>
  <si>
    <t>II.4 Reserva estratégica</t>
  </si>
  <si>
    <t>2.5.-</t>
  </si>
  <si>
    <t>Durante el año 2022, ¿su entidad federativa contó con alguna reserva estratégica de insumos para la atención y auxilio de la población en las primeras 72 horas posteriores a una emergencia o desastre?</t>
  </si>
  <si>
    <t>Seleccione con una "X" un solo código.</t>
  </si>
  <si>
    <t>1. Sí</t>
  </si>
  <si>
    <t>2. No (concluya la sección)</t>
  </si>
  <si>
    <t>9. No identificado (concluya la sección)</t>
  </si>
  <si>
    <t>2.6.-</t>
  </si>
  <si>
    <t>Anote el nombre de diez elementos considerados en la reserva estratégica de insumos para la atención y auxilio de la población en las primeras 72 horas posteriores a una emergencia o desastre con la que contó durante el año 2022 su entidad federativa.</t>
  </si>
  <si>
    <t xml:space="preserve">Debe anotar el nombre de los elementos más relevantes de acuerdo con su utilidad para la atención y auxilio de la población en casos de emergencia o desastre, comenzando por el primer renglón. </t>
  </si>
  <si>
    <t>El nombre de los elementos debe registrarse en mayúsculas, sin comillas ni signos de acentuación, puntuación, paréntesis y abreviaturas.</t>
  </si>
  <si>
    <t>En caso de no contar con diez elementos, deje el resto de las filas en blanco.</t>
  </si>
  <si>
    <t>Elementos considerados en la reserva estratégica de insumos para la atención y auxilio de la población en las primeras 72 horas posteriores a una emergencia o desastre</t>
  </si>
  <si>
    <t>1.- Periodo de referencia de los datos: 
Durante el año: la información se refiere a lo existente del 1 de enero al 31 de diciembre de 2022.
Al cierre del año: la información se refiere a lo existente al 31 de diciembre de 2022.</t>
  </si>
  <si>
    <t>III.1 Perfil de la persona titular de la Unidad Estatal de Protección Civil u homóloga</t>
  </si>
  <si>
    <t>3.1.-</t>
  </si>
  <si>
    <t>Anote el nombre de la Unidad Estatal de Protección Civil u homóloga e indique los datos de la persona titular al cierre del año 2022, utilizando para tal efecto los catálogos que se presentan en la parte inferior de la siguiente tabla.</t>
  </si>
  <si>
    <t>El nombre de la Unidad Estatal de Protección Civil u homóloga debe registrarse en mayúsculas, sin comillas ni signos de acentuación, puntuación, paréntesis y abreviaturas.</t>
  </si>
  <si>
    <t>En caso de que al cierre del año 2022 no se haya realizado el nombramiento de la persona titular de la Unidad Estatal de Protección Civil u homóloga, o se encontrara vacante, seleccione el código "8" en la columna "Sexo" y deje el resto de la fila en blanco.</t>
  </si>
  <si>
    <t>Para el caso de la edad, debe considerar los años cumplidos al 31 de diciembre de 2022.</t>
  </si>
  <si>
    <t>Para el caso de los ingresos brutos mensuales, únicamente debe considerar aquellos percibidos por el desempeño de sus funciones como persona titular de la Unidad Estatal de Protección Civil u homóloga. Estos ingresos deben anotarse en pesos mexicanos (números enteros), por lo que no debe agregar la frase "miles o millones" ni desagregar decimales.</t>
  </si>
  <si>
    <t>Para el caso de los ingresos brutos mensuales, en caso de que la persona titular de la Unidad Estatal de Protección Civil u homóloga no haya recibido alguna contraprestación por el ejercicio de dicho cargo, anote "NA" (No aplica) en la columna correspondiente y justifíquelo en el recuadro de comentarios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</si>
  <si>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2022.</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</si>
  <si>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</si>
  <si>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</si>
  <si>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</si>
  <si>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la Unidad Estatal de Protección Civil u homóloga haya prestado sus servicios previo a su nombramiento.</t>
  </si>
  <si>
    <t>Para el caso de la antigüedad en el servicio público, debe considerar los años en el mismo al 31 de diciembre de 2022, aunque estos no hayan sido continuos y/o en el mismo cargo y/o plaza. En caso de que dicha antigüedad sea menor a 12 meses, debe registrar 0.</t>
  </si>
  <si>
    <t>En caso de que en la columna "Institución de procedencia" seleccione algún código diferente al "7", "8", "9" o "99",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</si>
  <si>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en el mismo al 31 de diciembre de 2022. En caso de que dicha antigüedad sea menor a 12 meses, debe registrar 0. En consecuencia, el dato registrado en esta columna debe ser igual o menor al reportado en la columna "Antigüedad en el servicio público".</t>
  </si>
  <si>
    <t>En caso de que seleccione el código "6" en la columna "Forma de designación", debe anotar el nombre de dicha forma de designación en el recuadro destinado para tal efecto que se encuentra al final de la tabla de respuesta.</t>
  </si>
  <si>
    <t>Nombre de la Unidad Estatal de Protección Civil u homóloga</t>
  </si>
  <si>
    <t>Perfil de la persona titular de la Unidad Estatal de Protección Civil u homóloga</t>
  </si>
  <si>
    <t>Sexo
(ver catálogo)</t>
  </si>
  <si>
    <t>Edad
(años)</t>
  </si>
  <si>
    <t>Ingresos brutos mensuales
(pesos)</t>
  </si>
  <si>
    <t>Último grado de estudios</t>
  </si>
  <si>
    <t>Institución de procedencia
(ver catálogo)</t>
  </si>
  <si>
    <t>Antigüedad en el servicio público
(años)</t>
  </si>
  <si>
    <t>Antigüedad en el cargo 
(años)</t>
  </si>
  <si>
    <t>Condición de pertenencia a pueblo indígena 
(ver catálogo)</t>
  </si>
  <si>
    <t>Condición de discapacidad
(ver catálogo)</t>
  </si>
  <si>
    <t>Forma de designación
(ver catálogo)</t>
  </si>
  <si>
    <t>Nivel de escolaridad
(ver catálogo)</t>
  </si>
  <si>
    <t>Estatus
(ver catálogo)</t>
  </si>
  <si>
    <t>CELDA_BLOQ</t>
  </si>
  <si>
    <t>LIST PEN_FIL</t>
  </si>
  <si>
    <t>LIST PEN_COL</t>
  </si>
  <si>
    <t>ULT GRA 18</t>
  </si>
  <si>
    <t>ULT GRA 234</t>
  </si>
  <si>
    <t>ULT GRA 99</t>
  </si>
  <si>
    <t>COD_PROCEDENCIA</t>
  </si>
  <si>
    <t>COD_ANT_CARGO</t>
  </si>
  <si>
    <t>COD_DESIG</t>
  </si>
  <si>
    <t>ES NUMERO</t>
  </si>
  <si>
    <t>LARGO DEC</t>
  </si>
  <si>
    <t>COMP DEC</t>
  </si>
  <si>
    <t>Otra forma de designación:
(especifique)</t>
  </si>
  <si>
    <t>Catálogo de sexo</t>
  </si>
  <si>
    <t>Catálogo de institución de procedencia</t>
  </si>
  <si>
    <t>Catálogo de condición de pertenencia a pueblo indígena</t>
  </si>
  <si>
    <t>Hombre</t>
  </si>
  <si>
    <t>Coordinación Nacional de Protección Civil</t>
  </si>
  <si>
    <t>Chinanteco</t>
  </si>
  <si>
    <t>Mujer</t>
  </si>
  <si>
    <t>Unidad Estatal de Protección Civil u homóloga de la entidad federativa</t>
  </si>
  <si>
    <t>Ch'ol</t>
  </si>
  <si>
    <t>Vacante</t>
  </si>
  <si>
    <t>Unidad Estatal de Protección Civil u homóloga de otra entidad federativa</t>
  </si>
  <si>
    <t>Cora</t>
  </si>
  <si>
    <t>Unidad Municipal de Protección Civil u homóloga de algún municipio o demarcación territorial de la entidad federativa</t>
  </si>
  <si>
    <t>Huasteco</t>
  </si>
  <si>
    <t>Unidad Municipal de Protección Civil u homóloga de algún municipio o demarcación territorial de otra entidad federativa</t>
  </si>
  <si>
    <t>Huichol</t>
  </si>
  <si>
    <t>Catálogo de nivel de escolaridad</t>
  </si>
  <si>
    <t>Otra institución del sector público</t>
  </si>
  <si>
    <t>Maya</t>
  </si>
  <si>
    <t>Ninguno</t>
  </si>
  <si>
    <t>Organización del sector privado</t>
  </si>
  <si>
    <t>Mayo</t>
  </si>
  <si>
    <t>Preescolar o primaria</t>
  </si>
  <si>
    <t>Es primer trabajo</t>
  </si>
  <si>
    <t>Mazahua</t>
  </si>
  <si>
    <t>Secundaria</t>
  </si>
  <si>
    <t>Otra institución</t>
  </si>
  <si>
    <t>Mazateco</t>
  </si>
  <si>
    <t>Preparatoria</t>
  </si>
  <si>
    <t>99.</t>
  </si>
  <si>
    <t>Mixe</t>
  </si>
  <si>
    <t>Carrera técnica o carrera comercial</t>
  </si>
  <si>
    <t>Mixteco</t>
  </si>
  <si>
    <t>Licenciatura</t>
  </si>
  <si>
    <t>Catálogo de condición de discapacidad</t>
  </si>
  <si>
    <t>Náhuatl</t>
  </si>
  <si>
    <t>Maestría</t>
  </si>
  <si>
    <t>Dificultad o impedimento para caminar, subir o bajar escalones usando sus piernas</t>
  </si>
  <si>
    <t>Otomí</t>
  </si>
  <si>
    <t>Doctorado</t>
  </si>
  <si>
    <t>Dificultad o impedimento para ver, aun usando lentes</t>
  </si>
  <si>
    <t>Tarasco / Purépecha</t>
  </si>
  <si>
    <t>Dificultad o impedimento para mover o usar sus brazos o manos</t>
  </si>
  <si>
    <t>Tarahumara</t>
  </si>
  <si>
    <t>Dificultad o impedimento para aprender, recordar o concentrarse por alguna condición intelectual, por ejemplo síndrome de Down</t>
  </si>
  <si>
    <t>Tepehuano</t>
  </si>
  <si>
    <t>Catálogo de estatus del nivel de escolaridad</t>
  </si>
  <si>
    <t>Dificultad o impedimento para oír, aun usando aparato auditivo</t>
  </si>
  <si>
    <t>Tlapaneco</t>
  </si>
  <si>
    <t>Cursando</t>
  </si>
  <si>
    <t>Dificultad o impedimento para hablar o comunicarse (entender o ser entendido o entendida por otras personas)</t>
  </si>
  <si>
    <t>Totonaco</t>
  </si>
  <si>
    <t>Inconcluso</t>
  </si>
  <si>
    <t>Dificultad o impedimento para bañarse, vestirse o comer</t>
  </si>
  <si>
    <t>Tseltal</t>
  </si>
  <si>
    <t>Concluido</t>
  </si>
  <si>
    <t>Dificultad o impedimento para realizar sus actividades diarias por alguna condicional emocional o mental, por ejemplo esquizofrenia o depresión</t>
  </si>
  <si>
    <t>Tsotsil</t>
  </si>
  <si>
    <t xml:space="preserve">Titulado </t>
  </si>
  <si>
    <t>Otro tipo de discapacidad</t>
  </si>
  <si>
    <t>Yaqui</t>
  </si>
  <si>
    <t>No aplica</t>
  </si>
  <si>
    <t>Discapacidad no identificada</t>
  </si>
  <si>
    <t>Zapoteco</t>
  </si>
  <si>
    <t xml:space="preserve">Más de un tipo de discapacidad </t>
  </si>
  <si>
    <t>Zoque</t>
  </si>
  <si>
    <t>Ninguna</t>
  </si>
  <si>
    <t>Otro pueblo indígena</t>
  </si>
  <si>
    <t>Catálogo de forma de designación</t>
  </si>
  <si>
    <t>Pueblo indígena no identificado</t>
  </si>
  <si>
    <t>Gobernador(a) o Jefe(a) de Gobierno</t>
  </si>
  <si>
    <t>Gobernador(a) o Jefe(a) de Gobierno, con aprobación del Congreso Estatal</t>
  </si>
  <si>
    <t>Congreso Estatal</t>
  </si>
  <si>
    <t>Congreso Estatal, a propuesta de alguna instancia del Poder Ejecutivo Estatal</t>
  </si>
  <si>
    <t>Servicio Profesional de Carrera u homólogo</t>
  </si>
  <si>
    <t>Otra forma de designación (especifique)</t>
  </si>
  <si>
    <t>III.2 Características del personal</t>
  </si>
  <si>
    <t>Instrucciones generales para las preguntas de la subsección:</t>
  </si>
  <si>
    <t xml:space="preserve">1.- Con excepción de la persona titular referida en la respuesta de la pregunta anterior y del personal voluntario, debe considerar la totalidad del personal que se encontraba ejerciendo sus funciones en la Unidad Estatal de Protección Civil u homóloga, de todos los tipos de régimen de contratación (confianza, base, eventual, honorarios, etc.); independientemente de que se haya encontrado adscrito a la misma. </t>
  </si>
  <si>
    <t>2.- Para las preguntas 3.3, 3.4, 3.5, 3.7 y 3.8, la suma de las cantidades registradas en la columna "Total" debe ser igual a la cantidad reportada como respuesta en el recuadro "Total de personal que se encontraba ejerciendo sus funciones en la Unidad Estatal de Protección Civil u homóloga" de la pregunta 3.2, así como corresponder a su desagregación por sexo.</t>
  </si>
  <si>
    <t>3.2.-</t>
  </si>
  <si>
    <t>Anote la cantidad de personal que se encontraba ejerciendo sus funciones al cierre del año 2022 en la Unidad Estatal de Protección Civil u homóloga, según sexo.</t>
  </si>
  <si>
    <t>Total de personal que se encontraba ejerciendo sus funciones en la Unidad Estatal de Protección Civil u homóloga (1. + 2.)</t>
  </si>
  <si>
    <t>1. Hombres</t>
  </si>
  <si>
    <t xml:space="preserve">2. Mujeres </t>
  </si>
  <si>
    <t>3.3.-</t>
  </si>
  <si>
    <t>De acuerdo con el total del personal que reportó como respuesta en la pregunta anterior, anote la cantidad del mismo especificando su régimen de contratación y sexo.</t>
  </si>
  <si>
    <t>En caso de que registre algún valor numérico mayor a cero en el numeral 5, debe anotar el nombre de dicho(s) régimen(es) de contratación en el recuadro destinado para tal efecto que se encuentra al final de la tabla de respuesta.</t>
  </si>
  <si>
    <t>Régimen de contratación</t>
  </si>
  <si>
    <t>Personal que se encontraba ejerciendo sus funciones en la Unidad Estatal de Protección Civil u homóloga, según sexo</t>
  </si>
  <si>
    <t>Hombres</t>
  </si>
  <si>
    <t>Mujeres</t>
  </si>
  <si>
    <t>Confianza</t>
  </si>
  <si>
    <t>Base</t>
  </si>
  <si>
    <t>Eventual</t>
  </si>
  <si>
    <t>Honorarios</t>
  </si>
  <si>
    <t>Otro régimen de contratación (especifique)</t>
  </si>
  <si>
    <t>Otro régimen de contratación:
(especifique)</t>
  </si>
  <si>
    <t>3.4.-</t>
  </si>
  <si>
    <t xml:space="preserve">De acuerdo con el total del personal que reportó como respuesta en la pregunta 3.2, anote la cantidad del mismo especificando la institución de seguridad social en la que se encontraba registrado y sexo. </t>
  </si>
  <si>
    <t>Institución de seguridad social</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</si>
  <si>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</si>
  <si>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</si>
  <si>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</si>
  <si>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</si>
  <si>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</si>
  <si>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3.5.-</t>
  </si>
  <si>
    <t>De acuerdo con el total del personal que reportó como respuesta en la pregunta 3.2, anote la cantidad del mismo especificando su rango de edad y sexo.</t>
  </si>
  <si>
    <t>Debe considerar los años cumplidos al cierre del año 2022 del personal que se encontraba ejerciendo sus funciones en la Unidad Estatal de Protección Civil u homóloga.</t>
  </si>
  <si>
    <t>Rango de edad</t>
  </si>
  <si>
    <t>De 18 a 24 años</t>
  </si>
  <si>
    <t>De 25 a 29 años</t>
  </si>
  <si>
    <t>De 30 a 34 años</t>
  </si>
  <si>
    <t>De 35 a 39 años</t>
  </si>
  <si>
    <t>De 40 a 44 años</t>
  </si>
  <si>
    <t>De 45 a 49 años</t>
  </si>
  <si>
    <t xml:space="preserve">De 50 a 54 años </t>
  </si>
  <si>
    <t>De 55 a 59 años</t>
  </si>
  <si>
    <t>De 60 años o más</t>
  </si>
  <si>
    <t>3.6.-</t>
  </si>
  <si>
    <t>De acuerdo con el total del personal que reportó como respuesta en la pregunta 3.3, anote la cantidad del mismo especificando su rango de ingresos, régimen de contratación y sexo.</t>
  </si>
  <si>
    <t>Debe considerar en pesos los ingresos brutos mensuales del personal que se encontraba ejerciendo sus funciones en la Unidad Estatal de Protección Civil u homóloga.</t>
  </si>
  <si>
    <t>La suma de las cantidades registradas en la columna "Total" debe ser igual a la suma de las cantidades reportadas como respuesta en la columna "Total" de la pregunta 3.3, así como corresponder a su desagregación por régimen de contratación y sexo.</t>
  </si>
  <si>
    <t>Rango de ingresos</t>
  </si>
  <si>
    <t>Personal que se encontraba ejerciendo sus funciones en la Unidad Estatal de Protección Civil u homóloga, según régimen de contratación y sexo</t>
  </si>
  <si>
    <t>Otro régimen de contratación</t>
  </si>
  <si>
    <t>Subtotal</t>
  </si>
  <si>
    <t xml:space="preserve">Hombres </t>
  </si>
  <si>
    <t>NS 1</t>
  </si>
  <si>
    <t>SUMA 1</t>
  </si>
  <si>
    <t>COMP 1</t>
  </si>
  <si>
    <t>NS 2</t>
  </si>
  <si>
    <t>SUMA 2</t>
  </si>
  <si>
    <t>COMP 2</t>
  </si>
  <si>
    <t>NS 3</t>
  </si>
  <si>
    <t>SUMA 3</t>
  </si>
  <si>
    <t>COMP 3</t>
  </si>
  <si>
    <t>NS 4</t>
  </si>
  <si>
    <t>SUMA 4</t>
  </si>
  <si>
    <t>COMP 4</t>
  </si>
  <si>
    <t>NS 5</t>
  </si>
  <si>
    <t>SUMA 5</t>
  </si>
  <si>
    <t>COMP 5</t>
  </si>
  <si>
    <t>NS 6</t>
  </si>
  <si>
    <t>SUMA 6</t>
  </si>
  <si>
    <t>COMP 6</t>
  </si>
  <si>
    <t>NS 7</t>
  </si>
  <si>
    <t>SUMA 7</t>
  </si>
  <si>
    <t>COMP 7</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</si>
  <si>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</si>
  <si>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</si>
  <si>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</si>
  <si>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</si>
  <si>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</si>
  <si>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</si>
  <si>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</si>
  <si>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</si>
  <si>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</si>
  <si>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</si>
  <si>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</si>
  <si>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</si>
  <si>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</si>
  <si>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</si>
  <si>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</si>
  <si>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</si>
  <si>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SUM COMP:</t>
  </si>
  <si>
    <t>NS COMP:</t>
  </si>
  <si>
    <t>TOT COMP:</t>
  </si>
  <si>
    <t>DES1 COMP:</t>
  </si>
  <si>
    <t>DES2 COMP:</t>
  </si>
  <si>
    <t>3.7.-</t>
  </si>
  <si>
    <t>De acuerdo con el total de personal que reportó como respuesta en la pregunta 3.2, anote la cantidad del mismo especificando su nivel de escolaridad y sexo.</t>
  </si>
  <si>
    <t>Debe considerar el grado máximo de estudios del que hayan cursado todos los años al cierre del año 2022 el personal que se encontraba ejerciendo sus funciones en la Unidad Estatal de Protección Civil u homóloga, independientemente de que se cuente con el título o certificado del mismo.</t>
  </si>
  <si>
    <t>Nivel de escolaridad</t>
  </si>
  <si>
    <t xml:space="preserve">Ninguno </t>
  </si>
  <si>
    <t xml:space="preserve">Maestría </t>
  </si>
  <si>
    <t>3.8.-</t>
  </si>
  <si>
    <t>De acuerdo con el total del personal que reportó como respuesta en la pregunta 3.2, anote la cantidad del mismo especificando su condición de pertenencia a pueblo indígena y sexo.</t>
  </si>
  <si>
    <t>Condición de pertenencia a pueblo indígena</t>
  </si>
  <si>
    <t>3.9.-</t>
  </si>
  <si>
    <t>De acuerdo con el total del personal que reportó como respuesta en la pregunta 3.2, anote la cantidad del mismo especificando su condición de discapacidad y sexo.</t>
  </si>
  <si>
    <t>La suma de las cantidades registradas en la columna "Total" debe ser igual o mayor a la cantidad reportada como respuesta en el recuadro "Total de personal que se encontraba ejerciendo sus funciones en la Unidad Estatal de Protección Civil u homóloga" de la pregunta 3.2, así como corresponder a su desagregación por sexo; toda vez que una persona servidora pública puede presentar uno o más tipos de discapacidad.</t>
  </si>
  <si>
    <t>La cantidad registrada en la columna "Total" de cada tipo de discapacidad debe ser igual o menor a la cantidad reportada como respuesta en el recuadro "Total de personal que se encontraba ejerciendo sus funciones en la Unidad Estatal de Protección Civil u homóloga" de la pregunta 3.2, así como corresponder a su desagregación por sexo.</t>
  </si>
  <si>
    <t>Condición de discapacidad</t>
  </si>
  <si>
    <t>MAY O IGU</t>
  </si>
  <si>
    <t>MEN O IGU</t>
  </si>
  <si>
    <t>3.10.-</t>
  </si>
  <si>
    <t>De acuerdo con el total de personal que reportó como respuesta en la pregunta 3.2, anote la cantidad del mismo especificando su función desempeñada y sexo.</t>
  </si>
  <si>
    <t>La suma de las cantidades registradas en la columna "Total" debe ser igual o mayor a la cantidad reportada como respuesta en el recuadro "Total de personal que se encontraba ejerciendo sus funciones en la Unidad Estatal de Protección Civil u homóloga" de la pregunta 3.2, así como corresponder a su desagregación por sexo; toda vez que una persona servidora pública pudo haber desempeñado una o más funciones.</t>
  </si>
  <si>
    <t>La cantidad registrada en la columna "Total" de cada función desempeñada debe ser igual o menor a la cantidad reportada como respuesta en el recuadro "Total de personal que se encontraba ejerciendo sus funciones en la Unidad Estatal de Protección Civil u homóloga" de la pregunta 3.2, así como corresponder a su desagregación por sexo.</t>
  </si>
  <si>
    <t>En caso de que registre algún valor numérico mayor a cero en el numeral 11, debe anotar el nombre de dicha(s) función(es) desempeñada(s) en el recuadro destinado para tal efecto que se encuentra al final de la tabla de respuesta.</t>
  </si>
  <si>
    <t>Función desempeñada</t>
  </si>
  <si>
    <t>Personas bomberas</t>
  </si>
  <si>
    <t>Binomios caninos (Persona instructora + Can)</t>
  </si>
  <si>
    <t>Búsqueda y rescate en estructuras colapsadas (verticales y horizontales)</t>
  </si>
  <si>
    <t>Rescate acuático</t>
  </si>
  <si>
    <t>Rescate aéreo</t>
  </si>
  <si>
    <t>Manejo de emergencias con materiales peligrosos</t>
  </si>
  <si>
    <t>Extracción vehicular</t>
  </si>
  <si>
    <t>Servicio paramédico</t>
  </si>
  <si>
    <t>Investigación</t>
  </si>
  <si>
    <t xml:space="preserve">Funciones administrativas y de apoyo </t>
  </si>
  <si>
    <t>Otra función desempeñada (especifique)</t>
  </si>
  <si>
    <t>Otra función desempeñada:
(especifique)</t>
  </si>
  <si>
    <t>3.11.-</t>
  </si>
  <si>
    <t>De acuerdo con el total de personal que reportó como respuesta en la pregunta anterior, anote, por cada una de las instalaciones de la Unidad Estatal de Protección Civil u homóloga, la cantidad del mismo especificando su función desempeñada y sexo.</t>
  </si>
  <si>
    <t>El listado de instalaciones que se despliega corresponde al que registró como respuesta en la pregunta 2.2.</t>
  </si>
  <si>
    <t>En caso de que no le sea posible identificar la instalación en donde se haya encontrado ejerciendo sus funciones una parcialidad o la totalidad del personal, haga uso de la fila "No identificado".</t>
  </si>
  <si>
    <t>La suma de las cantidades registradas en la columna "Total" debe ser igual o mayor a la suma de las cantidades reportadas como respuesta en la columna "Total" de la pregunta anterior, así como corresponder a su desagregación por función desempeñada y sexo; toda vez que una persona servidora pública pudo haber ejercido sus funciones en una o más instalaciones.</t>
  </si>
  <si>
    <t>La cantidad registrada en la columna "Total" de cada instalación debe ser igual o menor a la suma de las cantidades reportadas como respuesta en la columna "Total" de la pregunta anterior, así como corresponder a su desagregación por función desempeñada y sexo.</t>
  </si>
  <si>
    <t>Personal que se encontraba ejerciendo sus funciones en la Unidad Estatal de Protección Civil u homóloga, según función desempeñada y sexo</t>
  </si>
  <si>
    <t>Binomios caninos
(Persona instructora + Can)</t>
  </si>
  <si>
    <t>0.</t>
  </si>
  <si>
    <t>Otra función desempeñada</t>
  </si>
  <si>
    <t>TSUM COM:</t>
  </si>
  <si>
    <t>TNS COMP:</t>
  </si>
  <si>
    <t>TCOMP TO:</t>
  </si>
  <si>
    <t>TCOM DES1:</t>
  </si>
  <si>
    <t>TCOM DES2:</t>
  </si>
  <si>
    <t>III.3 Personal voluntario</t>
  </si>
  <si>
    <t>1.- Administración de albergues o refugios temporales: se refiere a aquellos grupos voluntarios que contribuyen en la activación y administración de los albergues o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</si>
  <si>
    <t>2.- Combate de incendios forestales: se refiere a aquellos grupos voluntarios capacitados para controlar un incendio a través de diferentes mecanismos y agentes de extinción, con la finalidad de resguardar vidas humanas y recursos materiales.</t>
  </si>
  <si>
    <t>3.- Comités comunitarios: se refiere a las personas morales o las personas físicas que se han acreditado ante las autoridades competentes, y que cuentan con personal, conocimientos, experiencia y equipo necesarios para prestar, de manera altruista y comprometida, sus servicios en acciones de protección civil.</t>
  </si>
  <si>
    <t>4.- Logística: 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</si>
  <si>
    <t>5.- Personal voluntario: 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</si>
  <si>
    <t>6.- Rescate y auxilio: se refiere a aquellos grupos voluntarios cuyo objetivo principal radica en la implementación de técnicas especializadas y uso del equipo necesario para la búsqueda, localización y extracción de víctimas en situaciones de emergencia.</t>
  </si>
  <si>
    <t>7.- Servicios médicos de urgencias: se refiere a los prestadores de servicios de atención médica prehospitalaria de los sectores público, privado y social que, a través de ambulancias, brindan servicios de traslado de personas ambulatorias para la atención de urgencias y el traslado de personas en estado crítico; implementando técnicas de primeros auxilios hasta la llegada y entrega a un establecimiento para la atención médica con servicio de urgencias.</t>
  </si>
  <si>
    <t>3.12.-</t>
  </si>
  <si>
    <t>Indique las categorías operativas de las cuales al cierre del año 2022 la Unidad Estatal de Protección Civil u homóloga contaba con la colaboración de personal voluntario. Por cada uno de estas, anote la cantidad de personal voluntario que se encontraba colaborando al cierre del referido año con la Unidad Estatal de Protección Civil u homóloga, según sexo.</t>
  </si>
  <si>
    <t>En caso de que no haya contado con la colaboración de personal voluntario en determinada categoría operativa, o no cuente con información para determinarlo, indíquelo en la columna correspondiente conforme al catálogo respectivo y deje el resto de la fila en blanco.</t>
  </si>
  <si>
    <t>En caso de que seleccione para el numeral 7 el código "1" en la columna "¿Contaba con la colaboración de personal voluntario?", debe anotar el nombre de dicha(s) categoría(s) operativa(s) en el recuadro destinado para tal efecto que se encuentra al final de la tabla de respuesta.</t>
  </si>
  <si>
    <t>Categorías operativas</t>
  </si>
  <si>
    <t>¿Contaba con la colaboración de personal voluntario?
(1. Sí / 2. No / 9. No identificado)</t>
  </si>
  <si>
    <t>Personal voluntario que se encontraba colaborando con la Unidad Estatal de Protección Civil u homóloga, según sexo</t>
  </si>
  <si>
    <t>Logística</t>
  </si>
  <si>
    <t>Rescate y auxilio</t>
  </si>
  <si>
    <t>Servicios médicos de urgencias</t>
  </si>
  <si>
    <t>Administración de albergues o refugios temporales</t>
  </si>
  <si>
    <t>Combate de incendios forestales</t>
  </si>
  <si>
    <t>Comités comunitarios</t>
  </si>
  <si>
    <t>Otra categoría operativa (especifique)</t>
  </si>
  <si>
    <t>Otra categoría operativa:
(especifique)</t>
  </si>
  <si>
    <t>3.13.-</t>
  </si>
  <si>
    <t>De acuerdo con el total de personal voluntario que reportó como respuesta en la pregunta anterior, anote, por cada una de las instalaciones de la Unidad Estatal de Protección Civil u homóloga, la cantidad del mismo especificando su categoría operativa y sexo.</t>
  </si>
  <si>
    <t>En caso de que no le sea posible identificar la instalación en donde se haya encontrado colaborando una parcialidad o la totalidad del personal voluntario, haga uso de la fila "No identificado".</t>
  </si>
  <si>
    <t>Para cada categoría operativa, en caso de que haya seleccionado el código "2" o "9" en la columna "¿Contaba con la colaboración de personal voluntario?" del respectivo numeral de la pregunta anterior, no puede registrar información en el presente reactivo.</t>
  </si>
  <si>
    <t>La suma de las cantidades registradas en la columna "Total" debe ser igual o mayor a la suma de las cantidades reportadas como respuesta en la columna "Total" de la pregunta anterior, así como corresponder a su desagregación por categoría operativa y sexo; toda vez que una persona voluntaria pudo haber colaborado en una o más instalaciones.</t>
  </si>
  <si>
    <t>La cantidad registrada en la columna "Total" de cada instalación debe ser igual o menor a la suma de las cantidades reportadas como respuesta en la columna "Total" de la pregunta anterior, así como corresponder a su desagregación por categoría operativa y sexo.</t>
  </si>
  <si>
    <t>Personal voluntario que se encontraba colaborando con la Unidad Estatal de Protección Civil u homóloga, según categoría operativa y sexo</t>
  </si>
  <si>
    <t>Otra categoría operativa</t>
  </si>
  <si>
    <t>BORR COLUM</t>
  </si>
  <si>
    <t>NS 8</t>
  </si>
  <si>
    <t>SUMA 8</t>
  </si>
  <si>
    <t>COMP 8</t>
  </si>
  <si>
    <t>III.4 Certificaciones de estándares de competencia</t>
  </si>
  <si>
    <t>1.- Estándar de competencia: 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</si>
  <si>
    <t>3.14.-</t>
  </si>
  <si>
    <t>Indique si al cierre del año 2022 el personal que se encontraba ejerciendo sus funciones en la Unidad Estatal de Protección Civil u homóloga contaba con la certificación de algún estándar de competencia en materia de protección civil. En caso afirmativo, anote la cantidad de personal que contaba con la certificación de algún estándar de competencia en materia de protección civil, según sexo.</t>
  </si>
  <si>
    <t>En caso de que el personal no haya contado con la certificación de algún estándar de competencia en materia de protección civil, o no cuente con información para determinarlo, indíquelo en la columna correspondiente conforme al catálogo respectivo y deje el resto de la fila en blanco.</t>
  </si>
  <si>
    <t>Debe considerar al personal que al cierre del año haya contado con la aprobación algún estándar de competencia en materia de protección civil de acuerdo con los procedimientos de evaluación y acreditación correspondientes, contando con el respectivo certificado o comprobante.</t>
  </si>
  <si>
    <t xml:space="preserve">En caso de que alguna persona servidora pública cuente con la certificación de más de un estándar de competencia en materia de protección civil, debe ser considerada una sola vez en el registro de esta pregunta. </t>
  </si>
  <si>
    <t>La cantidad registrada en la columna "Total" debe ser igual o menor a la cantidad reportada como respuesta en el recuadro "Total de personal que se encontraba ejerciendo sus funciones en la Unidad Estatal de Protección Civil u homóloga" de la pregunta 3.2, así como corresponder a su desagregación por sexo.</t>
  </si>
  <si>
    <t>¿El personal contaba con la certificación de algún estándar de competencia en materia de protección civil?
(1. Sí / 2. No / 9. No identificado)</t>
  </si>
  <si>
    <t>Personal que se encontraba ejerciendo sus funciones en la Unidad Estatal de Protección Civil u homóloga que contaba con la certificación de algún estándar de competencia en materia de protección civil, según sexo</t>
  </si>
  <si>
    <t>3.15.-</t>
  </si>
  <si>
    <t>Anote la cantidad de personal que se encontraba ejerciendo sus funciones en la Unidad Estatal de Protección Civil u homóloga que al cierre del año 2022 contaba con la certificación en algún estándar de competencia en materia de protección civil, según estándar de competencia en materia de protección civil y sexo.</t>
  </si>
  <si>
    <t>En caso de que haya seleccionado el código "2" o "9" en la columna "¿El personal contaba con la certificación de algún estándar de competencia en materia de protección civil?" de la pregunta anterior, no puede registrar información en el presente reactivo.</t>
  </si>
  <si>
    <t>En caso de que el personal no haya contado con la certificación de determinado estándar de competencia en materia de protección civil, anote una "X" en la columna "No contaba con la certificación" y deje el resto de la fila en blanco.</t>
  </si>
  <si>
    <t>En caso de que alguna persona servidora pública cuente con la certificación de más de un estándar de competencia en materia de protección civil, debe registrarla tantas veces como sea necesario en el o los estándares de competencia en materia de protección civil correspondientes.</t>
  </si>
  <si>
    <t>La suma de las cantidades registradas en la columna "Total" debe ser igual o mayor a la cantidad reportada como respuesta en la columna "Total" de la pregunta anterior, así como corresponder a su desagregación por sexo.</t>
  </si>
  <si>
    <t>Para cada estándar de competencia en materia de protección civil, la cantidad registrada en la columna "Total"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</si>
  <si>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19, debe anotar el nombre de dicho(s) estándar(es) de competencia en el recuadro destinado para tal efecto que se encuentra al final de la tabla de respuesta.</t>
  </si>
  <si>
    <t>Estándares de competencia en materia de protección civil</t>
  </si>
  <si>
    <t>No contaba con la certificación</t>
  </si>
  <si>
    <t>BLA GRI FILA</t>
  </si>
  <si>
    <t>Asistencia primaria de un evento adverso</t>
  </si>
  <si>
    <t>Implementación del Sistema de Comando de Incidente</t>
  </si>
  <si>
    <t>Ejecución de acciones de búsqueda y rescate de víctimas en estructuras colapsadas nivel liviano</t>
  </si>
  <si>
    <t xml:space="preserve">Coordinación de las actividades de protección civil del centro de trabajo de acuerdo al Programa Interno de Protección Civil </t>
  </si>
  <si>
    <t>Implementación de apoyo psicológico de primer contacto a personas afectadas por fenómenos perturbadores</t>
  </si>
  <si>
    <t xml:space="preserve">Vigilancia del cumplimiento de la normatividad en seguridad y salud en el trabajo </t>
  </si>
  <si>
    <t>Gestión de los servicios preventivos de seguridad y salud en el trabajo</t>
  </si>
  <si>
    <t>Gestión de mejoras sociales sostenibles en campos agrícolas</t>
  </si>
  <si>
    <t>Operación del vehículo de emergencia</t>
  </si>
  <si>
    <t>Atención de incendios que involucran materiales, productos y sustancias químicas</t>
  </si>
  <si>
    <t xml:space="preserve">Apoyo en las acciones de protección civil en auxilio a la población </t>
  </si>
  <si>
    <t>Ejecución de protocolos de la Secretaría de la Defensa Nacional ante una operación de búsqueda y rescate en estructuras colapsadas</t>
  </si>
  <si>
    <t>Respuesta a emergencias que involucran materiales peligrosos</t>
  </si>
  <si>
    <t>Ejecutar acciones de búsqueda y localización de víctimas atrapadas bajo escombros a través de caninos</t>
  </si>
  <si>
    <t>Elaboración del Plan de Continuidad de Operaciones para Dependencias y Organizaciones</t>
  </si>
  <si>
    <t>Elaboración de Programas Especiales de Protección Civil de acuerdo al riesgo</t>
  </si>
  <si>
    <t>Manejo inicial de factores de riesgo de discapacidad en personas mayores</t>
  </si>
  <si>
    <t>Combate y extinción de incendios estructurales</t>
  </si>
  <si>
    <t>Otro estándar de competencia (especifique)</t>
  </si>
  <si>
    <t>Otro estándar de competencia:
(especifique)</t>
  </si>
  <si>
    <t>III.5 Capacitación</t>
  </si>
  <si>
    <t>1.- Únicamente debe considerar la información de las acciones formativas impartidas al personal que se encontraba ejerciendo sus funciones en la Unidad Estatal de Protección Civil u homóloga,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</si>
  <si>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</si>
  <si>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t>3.- No debe considerar aquellos eventos de capacitación y difusión que la Unidad Estatal de Protección Civil u homóloga haya realizado para las personas servidoras públicas de otras instituciones, el personal voluntario o la población en general; toda vez que dicha información se requiere en la sección V. Tampoco debe considerar, de ser el caso, aquellas acciones formativas cuya información fue reportada como respuesta en la subsección anterior.</t>
  </si>
  <si>
    <t>1.- Acciones formativas: 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</si>
  <si>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Presencial: se refiere a las acciones formativas impartidas presencialmente en un horario y lugar establecido.</t>
  </si>
  <si>
    <t>En línea: se refiere a las acciones formativas impartidas en línea, en las cuales los contenidos de capacitación están disponibles en horarios y periodos determinados, con la finalidad de que las personas participantes puedan consultarlos y/o utilizarlos de acuerdo con sus necesidades y disponibilidad de tiempo.</t>
  </si>
  <si>
    <t>Síncrono: se refiere a las acciones formativas impartidas en línea que hacen uso de herramientas de comunicación en tiempo real y bajo un horario establecido.</t>
  </si>
  <si>
    <t>3.16.-</t>
  </si>
  <si>
    <t>Indique si durante el año 2022 se impartieron acciones formativas al personal que se encontraba ejerciendo sus funciones en la Unidad Estatal de Protección Civil u homóloga. En caso afirmativo, anote la cantidad de acciones formativas impartidas, según medio de presentación, así como la cantidad de personal capacitado, según sexo.</t>
  </si>
  <si>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</si>
  <si>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1 de enero al 31 de diciembre de 2022 al personal, independientemente de que hayan concluido durante el referido año.</t>
  </si>
  <si>
    <t>En el apartado "Acciones formativas impartidas y concluidas, según medio de presentación" debe considerar las acciones formativas impartidas del 1 de enero al 31 de diciembre de 2022 al personal, y que además hayan concluido durante el referido año. En consecuencia, la cantidad registrada en la columna "Total" de este apartado debe ser igual o menor a la cantidad reportada en la columna "Total" del apartado "Acciones formativas impartidas, según medio de presentación", así como corresponder a su desagregación por medio de presentación.</t>
  </si>
  <si>
    <t>Debe considerar al personal que haya concluido determinada acción formativa impartida y concluida entre el 1 de enero y el 31 de diciembre de 2022, independientemente de que, por cuestiones de temporalidad, cuente con el certificado, constancia, calificación aprobatoria o cualquier documento que lo acredite.</t>
  </si>
  <si>
    <t xml:space="preserve">En caso de que alguna persona servidora pública haya concluido más de una acción formativa impartida y concluida entre el 1 de enero y el 31 de diciembre de 2022, debe ser considerada una sola vez en el registro de esta pregunta. </t>
  </si>
  <si>
    <t>¿Se impartieron acciones formativas al personal?
(1. Sí / 2. No / 9. No identificado)</t>
  </si>
  <si>
    <t>Acciones formativas impartidas, según medio de presentación</t>
  </si>
  <si>
    <t>Acciones formativas impartidas y concluidas, según medio de presentación</t>
  </si>
  <si>
    <t>Personal capacitado que se encontraba ejerciendo sus funciones en la Unidad Estatal de Protección Civil u homóloga, según sexo</t>
  </si>
  <si>
    <t xml:space="preserve">Presencial </t>
  </si>
  <si>
    <t>En línea</t>
  </si>
  <si>
    <t>Síncrono</t>
  </si>
  <si>
    <t>NS1</t>
  </si>
  <si>
    <t>NS2</t>
  </si>
  <si>
    <t>3.17.-</t>
  </si>
  <si>
    <t>Anote la cantidad de acciones formativas, según tema, impartidas durante el año 2022 al personal que se encontraba ejerciendo sus funciones en la Unidad Estatal de Protección Civil u homóloga, así como la cantidad de personal capacitado, según sexo.</t>
  </si>
  <si>
    <t>En caso de que haya seleccionado el código "2" o "9" en la columna "¿Se impartieron acciones formativas al personal?" de la pregunta anterior, no puede registrar información en el presente reactivo.</t>
  </si>
  <si>
    <t>En caso de que no se haya realizado alguna acción formativa en determinado tema, anote una "X" en la columna "No se realizaron acciones formativas" y deje el resto de la fila en blanco.</t>
  </si>
  <si>
    <t>En caso de que una acción formativa haya contemplado más de un tema, debe registrarla tantas veces como sea necesario en los temas correspondientes.</t>
  </si>
  <si>
    <t xml:space="preserve">La suma de las cantidades registradas en la columna "Acciones formativas impartidas" debe ser igual o mayor a la cantidad reportada como respuesta en la columna "Total" del apartado "Acciones formativas impartidas, según medio de presentación" de la pregunta anterior. </t>
  </si>
  <si>
    <t>Para cada tema, la cantidad registrada en la columna "Acciones formativas impartidas"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</si>
  <si>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 xml:space="preserve">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
  </si>
  <si>
    <t>Para cada tema, la cantidad registrada en la columna "Acciones formativas impartidas y concluidas"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</si>
  <si>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 En caso de que esta instrucción no le aplique, justifíquelo en el recuadro que se encuentra al final de la tabla de respuesta.</t>
  </si>
  <si>
    <t>En caso de que alguna persona servidora pública haya concluido más de una acción formativa impartida y concluida entre el 1 de enero y el 31 de diciembre de 2022, debe registrarla tantas veces como sea necesario en el o los temas correspondientes.</t>
  </si>
  <si>
    <t>La suma de las cantidades registradas en la columna "Total" debe ser igual o mayor a la cantidad reportada como respuesta en la columna "Total" del apartado "Personal capacitado que se encontraba ejerciendo sus funciones en la Unidad Estatal de Protección Civil u homóloga, según sexo" de la pregunta anterior, así como corresponder a su desagregación por sexo.</t>
  </si>
  <si>
    <t>Para cada tema, la cantidad registrada en la columna "Total" debe ser igual o menor a la cantidad reportada como respuesta en la columna "Total" del apartado "Personal capacitado que se encontraba ejerciendo sus funciones en la Unidad Estatal de Protección Civil u homóloga, según sexo"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</si>
  <si>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22, debe anotar el nombre de dicho(s) tema(s) en el recuadro destinado para tal efecto que se encuentra al final de la tabla de respuesta.</t>
  </si>
  <si>
    <t>Temas</t>
  </si>
  <si>
    <t>No se realizaron acciones formativas</t>
  </si>
  <si>
    <t>Acciones formativas impartidas</t>
  </si>
  <si>
    <t>Acciones formativas impartidas y concluidas</t>
  </si>
  <si>
    <t>Elaboración de programas o instrumentos de protección civil</t>
  </si>
  <si>
    <t>Identificación y análisis de riesgos</t>
  </si>
  <si>
    <t>Mapas de peligros y riesgos</t>
  </si>
  <si>
    <t>Sistemas de alerta temprana</t>
  </si>
  <si>
    <t>Prevención y combate de incendios, y manejo de extintores</t>
  </si>
  <si>
    <t>Básico - Sistema Nacional de Protección Civil (SINAPROC)</t>
  </si>
  <si>
    <t>Medidas de seguridad y autoprotección civil</t>
  </si>
  <si>
    <t>Simulacros</t>
  </si>
  <si>
    <t>Formación de brigadas de protección civil</t>
  </si>
  <si>
    <t>Señalética de protección civil</t>
  </si>
  <si>
    <t>Primeros auxilios</t>
  </si>
  <si>
    <t>Evacuación, búsqueda y rescate</t>
  </si>
  <si>
    <t>Manejo de crisis</t>
  </si>
  <si>
    <t>Marco regulatorio sobre protección civil</t>
  </si>
  <si>
    <t>Evaluación de daños</t>
  </si>
  <si>
    <t>Verificación de inmuebles</t>
  </si>
  <si>
    <t>Conocimiento de normas oficiales mexicanas</t>
  </si>
  <si>
    <t>Continuidad de operaciones</t>
  </si>
  <si>
    <t>Sistema de Comando de Incidentes</t>
  </si>
  <si>
    <t>Acceso a Instrumentos Financieros de Gestión de Riesgos</t>
  </si>
  <si>
    <t>Otro tema (especifique)</t>
  </si>
  <si>
    <t>Otro tema:
(especifique)</t>
  </si>
  <si>
    <t>III.6 Dignificación del servicio</t>
  </si>
  <si>
    <t>3.18.-</t>
  </si>
  <si>
    <t>Indique las prestaciones laborales con las que contó durante el año 2022 el personal que se encontraba ejerciendo sus funciones en la Unidad Estatal de Protección Civil u homóloga. Por cada una de estas, anote la cantidad de personal, según sexo, que se encontraba ejerciendo sus funciones al cierre del referido año que, durante el mismo, contó con la prestación laboral.</t>
  </si>
  <si>
    <t>Debe considerar las prestaciones laborales con las que contaba el personal, independientemente de que dicho personal haya hecho uso de ellas.</t>
  </si>
  <si>
    <t>En caso de que determinada prestación laboral no haya estado prevista en la legislación laboral y/o administrativa aplicable, o no cuente con información para determinarlo, indíquelo en la columna correspondiente conforme al catálogo respectivo y deje el resto de la fila en blanco.</t>
  </si>
  <si>
    <t>En caso de que el personal no haya contado con determinada prestación laboral, o no cuente con información para determinarlo, indíquelo en la columna correspondiente conforme al catálogo respectivo y deje el resto de la fila en blanco.</t>
  </si>
  <si>
    <t>Para el numeral 9, no puede registrar información en la columna "Hombres".</t>
  </si>
  <si>
    <t>Para cada prestación laboral, la cantidad registrada en la columna "Total" debe ser igual o menor a la cantidad reportada como respuesta en el recuadro “Total de personal que se encontraba ejerciendo sus funciones en la Unidad Estatal de Protección Civil u homóloga" de la pregunta 3.2, así como corresponder a su desagregación por sexo.</t>
  </si>
  <si>
    <t>En caso de que seleccione para el numeral 33 el código "1" en la columna "¿Se encontraba prevista en la legislación laboral y/o administrativa aplicable?", debe anotar el nombre de dicha(s) prestación(es) laboral(es) en el recuadro destinado para tal efecto que se encuentra al final de la tabla de respuesta.</t>
  </si>
  <si>
    <t xml:space="preserve">Prestación laboral </t>
  </si>
  <si>
    <t>¿Se encontraba prevista en la legislación laboral y/o administrativa aplicable?
(1. Sí / 2. No / 9. No identificado)</t>
  </si>
  <si>
    <t>¿El personal que se encontraba ejerciendo sus funciones en la Unidad Estatal de Protección Civil u homóloga contó con la prestación laboral?
(1. Sí / 2. No / 9. No identificado)</t>
  </si>
  <si>
    <t>Personal que se encontraba ejerciendo sus funciones en la Unidad Estatal de Protección Civil u homóloga que contó con la prestación laboral, según sexo</t>
  </si>
  <si>
    <t>GRIS HOMB</t>
  </si>
  <si>
    <t>Aguinaldo</t>
  </si>
  <si>
    <t>Ahorro solidario</t>
  </si>
  <si>
    <t>Apoyo educativo (becas para el personal, permisos, convenios, etc.)</t>
  </si>
  <si>
    <t>Apoyo para los familiares del personal fallecido en ejercicio de sus funciones</t>
  </si>
  <si>
    <t>Apoyo para los familiares del personal desaparecido o no localizado</t>
  </si>
  <si>
    <t>Apoyo funerario para los familiares del personal fallecido (no incluye al personal fallecido en ejercicio de sus funciones)</t>
  </si>
  <si>
    <t>Apoyo para gastos funerarios de algún familiar</t>
  </si>
  <si>
    <t>Apoyo para la vivienda (no incluye créditos para la vivienda)</t>
  </si>
  <si>
    <t>Apoyos para la lactancia</t>
  </si>
  <si>
    <t xml:space="preserve">Apoyo para útiles escolares de sus hijas y/o hijos </t>
  </si>
  <si>
    <t>Áreas deportivas</t>
  </si>
  <si>
    <t>Asesoría jurídica</t>
  </si>
  <si>
    <t>Ayuda para transporte</t>
  </si>
  <si>
    <t>Becas escolares para sus hijas y/o hijos</t>
  </si>
  <si>
    <t>Comedor dentro de las instalaciones</t>
  </si>
  <si>
    <t>Créditos automotrices</t>
  </si>
  <si>
    <t>Créditos para la vivienda</t>
  </si>
  <si>
    <t>Créditos personales (no incluye créditos automotrices ni créditos para la vivienda)</t>
  </si>
  <si>
    <t>Días de permiso</t>
  </si>
  <si>
    <t>Fondo de ahorro para el retiro</t>
  </si>
  <si>
    <t>Guardería</t>
  </si>
  <si>
    <t>Licencia de maternidad / paternidad</t>
  </si>
  <si>
    <t>Seguro de gastos médicos mayores</t>
  </si>
  <si>
    <t>Seguro de vida</t>
  </si>
  <si>
    <t>Seguro de retiro</t>
  </si>
  <si>
    <t>Servicios médicos dentro de las instalaciones</t>
  </si>
  <si>
    <t>Servicios psicológicos o de contención emocional</t>
  </si>
  <si>
    <t>Vacaciones</t>
  </si>
  <si>
    <t>Prima quinquenal</t>
  </si>
  <si>
    <t>Prima vacacional</t>
  </si>
  <si>
    <t>Prima de antigüedad</t>
  </si>
  <si>
    <t>Vales, bonos o ayuda para despensa</t>
  </si>
  <si>
    <t>Otra prestación laboral (especifique)</t>
  </si>
  <si>
    <t>Otra prestación laboral:
(especifique)</t>
  </si>
  <si>
    <t>3.19.-</t>
  </si>
  <si>
    <t>Indique los tipos de equipamiento de protección personal que al cierre del año 2022 se habían otorgado y/o asignado al personal que se encontraba ejerciendo sus funciones en la Unidad Estatal de Protección Civil u homóloga y/o al personal voluntario que colaboraba con la misma. Por cada uno de estos tipos de equipamiento, anote la cantidad de personal, según tipo y sexo, que al cierre del referido año se le había otorgado y/o asignado.</t>
  </si>
  <si>
    <t>Los numerales 12, 13, 14, 15 y 16 refieren a aquellos casos en los que el respectivo traje fue otorgado de manera completa (con todos sus elementos) al personal que se encontraba ejerciendo sus funciones en la Unidad Estatal de Protección Civil u homóloga y/o al personal voluntario que colaboraba con la misma, no como elementos individuales proporcionados por separado. De ser este el caso, la información que se registre en dichos numerales no debe considerarse en los numerales asociados a los elementos individuales correspondientes.</t>
  </si>
  <si>
    <t>En caso de que determinado tipo de equipamiento de protección personal no se haya otorgado y/o asignado al personal que se encontraba ejerciendo sus funciones en la Unidad Estatal de Protección Civil u homóloga, o no cuente con información para determinarlo, indíquelo en la columna correspondiente conforme al catálogo respectivo y deje en blanco el apartado "Personal que se encontraba ejerciendo sus funciones al que se le otorgó y/o asignó, según sexo".</t>
  </si>
  <si>
    <t>En caso de que determinado tipo de equipamiento de protección personal no se haya otorgado y/o asignado al personal voluntario que colaboraba con la Unidad Estatal de Protección Civil u homóloga, o no cuente con información para determinarlo, indíquelo en la columna correspondiente conforme al catálogo respectivo y deje en blanco el apartado "Personal voluntario al que se le otorgó y/o asignó, según sexo".</t>
  </si>
  <si>
    <t>Para cada tipo de equipamiento de protección personal, la cantidad registrada en la columna "Total" del apartado "Personal que se encontraba ejerciendo sus funciones al que se le otorgó y/o asignó, según sexo" debe ser igual o menor a la cantidad reportada como respuesta en el recuadro "Total de personal que se encontraba ejerciendo sus funciones en la Unidad Estatal de Protección Civil u homóloga" de la pregunta 3.2, así como corresponder a su desagregación por sexo.</t>
  </si>
  <si>
    <t>Para cada tipo de equipamiento de protección personal, la cantidad registrada en la columna "Total" del apartado "Personal voluntario al que se le otorgó y/o asignó, según sexo" debe ser igual o menor a la suma de las cantidades reportadas como respuesta en la columna "Total" de la pregunta 3.12, así como corresponder a su desagregación por sexo.</t>
  </si>
  <si>
    <t>En caso de que seleccione para el numeral 17 el código "1" en la columna "¿Se otorgó y/o asignó al personal que se encontraba ejerciendo sus funciones en la Unidad Estatal de Protección Civil u homóloga?" y/o en la columna "¿Se otorgó y/o asignó al personal voluntario que colaboraba con la Unidad Estatal de Protección Civil u homóloga?", debe anotar el nombre de dicho(s) tipo(s) de equipamiento de protección personal en el recuadro destinado para tal efecto que se encuentra al final de la tabla de respuesta.</t>
  </si>
  <si>
    <t>Tipo de equipamiento de protección personal</t>
  </si>
  <si>
    <t>¿Se otorgó y/o asignó al personal que se encontraba ejerciendo sus funciones en la Unidad Estatal de Protección Civil u homóloga?
(1. Sí / 2. No / 9. No identificado)</t>
  </si>
  <si>
    <t>Personal que se encontraba ejerciendo sus funciones al que se le otorgó y/o asignó, según sexo</t>
  </si>
  <si>
    <t>¿Se otorgó y/o asignó al personal voluntario que colaboraba con la Unidad Estatal de Protección Civil u homóloga?
(1. Sí / 2. No / 9. No identificado)</t>
  </si>
  <si>
    <t>Personal voluntario al que se le otorgó y/o asignó, según sexo</t>
  </si>
  <si>
    <t>Cascos de protección con careta</t>
  </si>
  <si>
    <t>Chaquetón</t>
  </si>
  <si>
    <t>Pantalón</t>
  </si>
  <si>
    <t>Guantes</t>
  </si>
  <si>
    <t>Monja o Hood</t>
  </si>
  <si>
    <t>Gafas protectoras de policarbonato</t>
  </si>
  <si>
    <t>Equipo de protección respiratoria contra gases tóxicos</t>
  </si>
  <si>
    <t>Fajas con tirantes</t>
  </si>
  <si>
    <t>Linterna</t>
  </si>
  <si>
    <t>Rodilleras para trabajo pesado</t>
  </si>
  <si>
    <t>Explosímetro y/o medidor de gases tóxicos</t>
  </si>
  <si>
    <t>Traje de protección contra sustancias peligrosas (encapsulado)</t>
  </si>
  <si>
    <t>Traje de penetración</t>
  </si>
  <si>
    <t>Traje contra incendios estructurales</t>
  </si>
  <si>
    <t>Traje contra incendios forestales</t>
  </si>
  <si>
    <t>Traje contra incendios de aeronaves</t>
  </si>
  <si>
    <t>Otro tipo de equipamiento de protección personal (especifique)</t>
  </si>
  <si>
    <t>Otro tipo de equipamiento de protección personal:
(especifique)</t>
  </si>
  <si>
    <t>III.7 Personal lesionado, fallecido, desaparecido y no localizado</t>
  </si>
  <si>
    <t>III.7.1 Personal lesionado</t>
  </si>
  <si>
    <t>Instrucciones generales para las preguntas del apartado:</t>
  </si>
  <si>
    <t>1.- Debe considerar la información relacionada con el personal que se encontraba ejerciendo sus funciones en la Unidad Estatal de Protección Civil u homóloga que haya resultado lesionado en el desempeño de las funciones inherentes a su empleo, cargo o comisión; gozando, como consecuencia de ello, de alguna licencia por incapacidad temporal, parcial o total.</t>
  </si>
  <si>
    <t>2.- En caso de que seleccione el código "2" o "9" en la columna "¿Tuvo registro de la lesión de alguna de sus personas servidoras públicas?" de la pregunta 3.20, pase a la pregunta 3.24.</t>
  </si>
  <si>
    <t>3.20.-</t>
  </si>
  <si>
    <t xml:space="preserve">Indique si durante el año 2022 la Unidad Estatal de Protección Civil u homóloga tuvo registro de la lesión de alguna de sus personas servidoras públicas. En caso afirmativo, anote la cantidad de personal lesionado durante el referido año, según sexo. </t>
  </si>
  <si>
    <t xml:space="preserve">En caso de que no haya tenido registro de la lesión de alguna de sus personas servidoras públicas, o no cuente con información para determinarlo, indíquelo en la columna correspondiente conforme al catálogo respectivo y deje el resto de la fila en blanco. </t>
  </si>
  <si>
    <t xml:space="preserve">En caso de que alguna persona servidora pública haya sido lesionada en más de una ocasión durante el año, debe ser considerada una sola vez en el registro de esta pregunta. </t>
  </si>
  <si>
    <t>¿Tuvo registro de la lesión de alguna de sus personas servidoras públicas?
(1. Sí / 2. No / 9. No identificado)</t>
  </si>
  <si>
    <t>Personal lesionado que se encontraba ejerciendo sus funciones en la Unidad Estatal de Protección Civil u homóloga, según sexo</t>
  </si>
  <si>
    <t>3.21.-</t>
  </si>
  <si>
    <t>De acuerdo con el total de personal lesionado que reportó como respuesta en la pregunta anterior, anote la cantidad del mismo especificando su rango de edad y sexo.</t>
  </si>
  <si>
    <t>Debe considerar los años cumplidos al momento de la lesión del personal que se encontraba ejerciendo sus funciones en la Unidad Estatal de Protección Civil u homóloga. En caso de que alguna persona servidora pública haya sido lesionada en más de una ocasión durante el año y, por consiguiente, haya tenido edades diferentes en cada uno de estos eventos, debe considerar los años cumplidos al momento de la primera lesión sufrida.</t>
  </si>
  <si>
    <t>La suma de las cantidades registradas en la columna "Total" debe ser igual a la cantidad reportada como respuesta en la columna "Total" de la pregunta anterior, así como corresponder a su desagregación por sexo.</t>
  </si>
  <si>
    <t>3.22.-</t>
  </si>
  <si>
    <t>De acuerdo con el total de personal lesionado que reportó como respuesta en la pregunta 3.20, anote la cantidad del mismo especificando el número de veces que fue lesionado y sexo.</t>
  </si>
  <si>
    <t>La suma de las cantidades registradas en la columna "Total" debe ser igual a la cantidad reportada como respuesta en la columna "Total" de la pregunta 3.20, así como corresponder a su desagregación por sexo.</t>
  </si>
  <si>
    <t>Número de veces que fue lesionado</t>
  </si>
  <si>
    <t>Una vez</t>
  </si>
  <si>
    <t>Dos veces</t>
  </si>
  <si>
    <t>Tres veces</t>
  </si>
  <si>
    <t>Cuatro veces</t>
  </si>
  <si>
    <t>Cinco veces</t>
  </si>
  <si>
    <t>Seis veces o más</t>
  </si>
  <si>
    <t>3.23.-</t>
  </si>
  <si>
    <t>De acuerdo con el total de personal lesionado que reportó como respuesta en la pregunta 3.20, anote la cantidad del mismo especificando el tipo de incapacidad recibida y sexo.</t>
  </si>
  <si>
    <t>La suma de las cantidades registradas en la columna "Total" debe ser igual o mayor a la cantidad reportada como respuesta en la columna "Total" de la pregunta 3.20, así como corresponder a su desagregación por sexo; toda vez que una persona servidora pública pudo haber recibido uno o más tipos de incapacidad, ya sea por una misma lesión o por lesiones distintas.</t>
  </si>
  <si>
    <t>La cantidad registrada en la columna "Total" de cada tipo de incapacidad recibida debe ser igual o menor a la cantidad reportada como respuesta en la columna "Total" de la pregunta 3.20, así como corresponder a su desagregación por sexo. En caso de que esta instrucción no le aplique, justifíquelo en el recuadro que se encuentra al final de la tabla de respuesta.</t>
  </si>
  <si>
    <t>Tipo de incapacidad recibida</t>
  </si>
  <si>
    <t>1. Temporal</t>
  </si>
  <si>
    <t>1.1</t>
  </si>
  <si>
    <t>De 1 a 15 días</t>
  </si>
  <si>
    <t>1.2</t>
  </si>
  <si>
    <t xml:space="preserve">De 16 a 30 días </t>
  </si>
  <si>
    <t>1.3</t>
  </si>
  <si>
    <t>De 31 a 45 días</t>
  </si>
  <si>
    <t>1.4</t>
  </si>
  <si>
    <t>De 46 a 60 días</t>
  </si>
  <si>
    <t>1.5</t>
  </si>
  <si>
    <t>Más de 60 días</t>
  </si>
  <si>
    <t>1.6</t>
  </si>
  <si>
    <t>Incapacidad temporal no identificada</t>
  </si>
  <si>
    <t>Parcial y/o permanente</t>
  </si>
  <si>
    <t>III.7.2 Personal fallecido</t>
  </si>
  <si>
    <t>1.- En caso de que seleccione el código "2" o "9" en la columna "¿Tuvo registro del fallecimiento de alguna de sus personas servidoras públicas?" de la pregunta 3.24, pase a la pregunta 3.29.</t>
  </si>
  <si>
    <t>2.- Para las preguntas 3.25, 3.26 y 3.27, la suma de las cantidades registradas en la columna "Total" debe ser igual a la cantidad reportada como respuesta en la columna "Total" de la pregunta 3.24, así como corresponder a su desagregación por sexo.</t>
  </si>
  <si>
    <t>Glosario del apartado:</t>
  </si>
  <si>
    <t>1.- Muertes por causas naturales: se refiere a aquellas muertes atribuibles principalmente a una enfermedad o a un fallo interno del organismo, por ejemplo, la provocada por enfermedades vinculadas a la edad, infartos de miocardio o complicaciones derivadas de infecciones víricas, entre otras.</t>
  </si>
  <si>
    <t>2.- Muertes por otras causas externas: 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</si>
  <si>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3.24.-</t>
  </si>
  <si>
    <t>Indique si durante el año 2022 la Unidad Estatal de Protección Civil u homóloga tuvo registro del fallecimiento de alguna de sus personas servidoras públicas. En caso afirmativo, anote la cantidad de personal fallecido durante el referido año, según sexo.</t>
  </si>
  <si>
    <t xml:space="preserve">En caso de que no haya tenido registro del fallecimiento de alguna de sus personas servidoras públicas, o no cuente con información para determinarlo, indíquelo en la columna correspondiente conforme al catálogo respectivo y deje el resto de la fila en blanco. </t>
  </si>
  <si>
    <t>¿Tuvo registro del fallecimiento de alguna de sus personas servidoras públicas?
(1. Sí / 2. No / 9. No identificado)</t>
  </si>
  <si>
    <t>Personal fallecido que se encontraba ejerciendo sus funciones en la Unidad Estatal de Protección Civil u homóloga, según sexo</t>
  </si>
  <si>
    <t>3.25.-</t>
  </si>
  <si>
    <t>De acuerdo con el total de personal fallecido que reportó como respuesta en la pregunta anterior, anote la cantidad del mismo especificando su rango de edad y sexo.</t>
  </si>
  <si>
    <t>Debe considerar los años cumplidos al momento del fallecimiento del personal que se encontraba ejerciendo sus funciones en la Unidad Estatal de Protección Civil u homóloga.</t>
  </si>
  <si>
    <t>3.26.-</t>
  </si>
  <si>
    <t>De acuerdo con el total de personal fallecido que reportó como respuesta en la pregunta 3.24, anote la cantidad del mismo especificando el momento del fallecimiento y sexo.</t>
  </si>
  <si>
    <t>Momento de fallecimiento</t>
  </si>
  <si>
    <t>Durante operativos o rescates</t>
  </si>
  <si>
    <t>Fuera de servicio</t>
  </si>
  <si>
    <t>3.27.-</t>
  </si>
  <si>
    <t>De acuerdo con el total de personal fallecido que reportó como respuesta en la pregunta 3.24, anote la cantidad del mismo especificando la causa del fallecimiento y sexo.</t>
  </si>
  <si>
    <t>Causa del fallecimiento</t>
  </si>
  <si>
    <t>1. Homicidio</t>
  </si>
  <si>
    <t>Doloso</t>
  </si>
  <si>
    <t>Culposo</t>
  </si>
  <si>
    <t>Homicidio no identificado</t>
  </si>
  <si>
    <t>Suicidio</t>
  </si>
  <si>
    <t>Accidentes</t>
  </si>
  <si>
    <t>Causas naturales</t>
  </si>
  <si>
    <t>Otras causas externas</t>
  </si>
  <si>
    <t>3.28.-</t>
  </si>
  <si>
    <t>De acuerdo con el total de personal fallecido que reportó como respuesta en el numeral 1 de la pregunta 3.26, anote la cantidad del mismo especificando el evento asociado al fallecimiento y sexo.</t>
  </si>
  <si>
    <t>En caso de que la cantidad reportada como respuesta en la columna "Total" del numeral 1 de la pregunta 3.26 no sea un dato numérico mayor a cero, no puede registrar información en el presente reactivo.</t>
  </si>
  <si>
    <t>Únicamente debe considerar al personal que se encontraba ejerciendo sus funciones en la Unidad Estatal de Protección Civil u homóloga que haya fallecido durante algún operativo o rescate por eventos relacionados con el ejercicio de las funciones inherentes a su empleo, cargo o comisión; por lo que no debe considerar aquellos elementos fallecidos por suicidio, accidentes no vinculados con su trabajo y/o causas naturales, aunque su deceso haya ocurrido durante la realización de algún operativo o rescate.</t>
  </si>
  <si>
    <t>La suma de las cantidades registradas en la columna "Total" debe ser igual o menor a la cantidad reportada como respuesta en la columna "Total" del numeral 1 de la pregunta 3.26, así como corresponder a su desagregación por sexo.</t>
  </si>
  <si>
    <t>En caso de que registre algún valor numérico mayor a cero en el numeral 16, debe anotar el nombre de dicho(s) evento(s) en el recuadro destinado para tal efecto que se encuentra al final de la tabla de respuesta</t>
  </si>
  <si>
    <t>Evento asociado al fallecimiento</t>
  </si>
  <si>
    <t>Personal fallecido durante operativos o rescates que se encontraba ejerciendo sus funciones en la Unidad Estatal de Protección Civil u homóloga, según sexo</t>
  </si>
  <si>
    <t>MEY O IGU</t>
  </si>
  <si>
    <t>Agrietamiento</t>
  </si>
  <si>
    <t>Deslizamiento</t>
  </si>
  <si>
    <t>Deslave</t>
  </si>
  <si>
    <t>Hundimiento</t>
  </si>
  <si>
    <t>Derrumbe</t>
  </si>
  <si>
    <t>Inundación</t>
  </si>
  <si>
    <t>Desbordamiento</t>
  </si>
  <si>
    <t>Derrame</t>
  </si>
  <si>
    <t>Explosión</t>
  </si>
  <si>
    <t>Flamazo</t>
  </si>
  <si>
    <t>Fuga</t>
  </si>
  <si>
    <t>Incendio</t>
  </si>
  <si>
    <t>Intoxicación</t>
  </si>
  <si>
    <t>Contaminación</t>
  </si>
  <si>
    <t>Radioactividad</t>
  </si>
  <si>
    <t>Otro evento (especifique)</t>
  </si>
  <si>
    <t>Otro evento:
(especifique)</t>
  </si>
  <si>
    <t>III.7.3 Personal desaparecido y no localizado</t>
  </si>
  <si>
    <t>1.- Personal desaparecido: se refiere a aquella persona servidora pública cuyo paradero se desconoce y se presuma, a partir de cualquier indicio, que su ausencia se relaciona con la comisión de algún delito.</t>
  </si>
  <si>
    <t>2.- Personal no localizado: se refiere a aquella persona servidora pública cuya ubicación se desconoce y, de acuerdo con la información reportada a la autoridad, su ausencia no se relaciona con la probable comisión de algún delito.</t>
  </si>
  <si>
    <t>3.29.-</t>
  </si>
  <si>
    <t>Indique si durante el año 2022 la Unidad Estatal de Protección Civil u homóloga tuvo registro de la desaparición y/o no localización de alguna de sus personas servidoras públicas. En caso afirmativo, anote la cantidad de personal desaparecido y/o no localizado durante el referido año, según estatus y sexo.</t>
  </si>
  <si>
    <t xml:space="preserve">En caso de que no haya tenido registro de la desaparición y/o no localización de alguna de sus personas servidoras públicas, o no cuente con información para determinarlo, indíquelo en la columna correspondiente conforme al catálogo respectivo y deje el resto de la fila en blanco. </t>
  </si>
  <si>
    <t>¿Tuvo registro de la desaparición y/o no localización de alguna de sus personas servidoras públicas?
(1. Sí / 2. No / 9. No identificado)</t>
  </si>
  <si>
    <t>Personal desaparecido y/o no localizado que se encontraba ejerciendo sus funciones en la Unidad Estatal de Protección Civil u homóloga, según estatus y sexo</t>
  </si>
  <si>
    <t>Desaparecido</t>
  </si>
  <si>
    <t>No localizado</t>
  </si>
  <si>
    <t>Sección IV. Recursos presupuestales</t>
  </si>
  <si>
    <t>1.- Periodo de referencia de los datos: 
Durante el año: la información se refiere a lo existente del 1 de enero al 31 de diciembre de 2022.</t>
  </si>
  <si>
    <t>IV.1 Ejercicio presupuestal</t>
  </si>
  <si>
    <t>1.- Las cifras deben anotarse en pesos mexicanos (no debe agregar la frase “miles o millones de pesos”).</t>
  </si>
  <si>
    <t>2.- No debe considerar decimales en las cifras registradas en las preguntas correspondientes, por lo que debe redondear las cifras a sus valores enteros más cercanos.</t>
  </si>
  <si>
    <t>1.- Presupuesto ejercido: se refiere al importe total erogado, el cual se encuentra respaldado por documentos comprobatorios presentados ante las dependencias o entidades autorizadas, con cargo al presupuesto aprobado.</t>
  </si>
  <si>
    <t>4.1.-</t>
  </si>
  <si>
    <t xml:space="preserve">Anote el total de presupuesto ejercido durante el año 2022 por la Unidad Estatal de Protección Civil u homóloga. </t>
  </si>
  <si>
    <t>Total de presupuesto ejercido</t>
  </si>
  <si>
    <t>4.2.-</t>
  </si>
  <si>
    <t>De acuerdo con el total de presupuesto ejercido que reportó como respuesta en la pregunta anterior, anote la cantidad ejercida por cada una de las instalaciones de la Unidad Estatal de Protección Civil u homóloga.</t>
  </si>
  <si>
    <t>En caso de no poder desagregar la información solicitada por cada una de las instalaciones de la Unidad Estatal de Protección Civil u homóloga, anote "NA" (No aplica) en las celdas correspondientes y explique dicha situación en el recuadro que se encuentra en la parte inferior de la tabla de respuesta.</t>
  </si>
  <si>
    <t>La suma de las cantidades registradas debe ser igual a la cantidad reportada como respuesta de la pregunta anterior.</t>
  </si>
  <si>
    <t>Presupuesto ejercido</t>
  </si>
  <si>
    <t>4.3.-</t>
  </si>
  <si>
    <t>De acuerdo con el total de presupuesto ejercido que reportó como respuesta en la pregunta 4.1, anote la cantidad del mismo especificando el capítulo del Clasificador por Objeto del Gasto.</t>
  </si>
  <si>
    <t>La suma de las cantidades registradas debe ser igual a la cantidad reportada como respuesta en la pregunta 4.1.</t>
  </si>
  <si>
    <t>Presupuesto ejercido por capítulo del Clasificador por Objeto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</si>
  <si>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</si>
  <si>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</si>
  <si>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</si>
  <si>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</si>
  <si>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</si>
  <si>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</si>
  <si>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</si>
  <si>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</si>
  <si>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</si>
  <si>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</si>
  <si>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</si>
  <si>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</si>
  <si>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</si>
  <si>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</si>
  <si>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</si>
  <si>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</si>
  <si>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</si>
  <si>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</si>
  <si>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IV.2 Fondos y seguros</t>
  </si>
  <si>
    <t>1.- Desastre: se refiere al resultado de la ocurrencia de uno o más agentes perturbadores severos y/o extremos, concatenados o no, de origen natural, de la actividad humana o provenientes del espacio exterior que, cuando acontecen en un tiempo y en una zona determinada, causan daños a la infraestructura. Por su magnitud, exceden la capacidad de respuesta de la comunidad afectada.</t>
  </si>
  <si>
    <t>2.- Emergencia: se refiere a la situación anormal que puede causar un daño a la sociedad y propiciar un riesgo excesivo para la seguridad e integridad de la misma. Dicha situación es generada o se encuentra asociada con la inminencia, alta probabilidad o presencia de un agente perturbador.</t>
  </si>
  <si>
    <t>3.- Fondo de protección civil: se refiere al fondo integrado por recursos de la entidad federativa y, en su caso, de los municipios o demarcaciones territoriales para la prevención y/o atención de emergencias y/o desastres de origen natural. Asimismo, contempla la capacitación, equipamiento y sistematización de las unidades de protección civil de las entidades federativas, municipios y demarcaciones territoriales.</t>
  </si>
  <si>
    <t>4.- Sistematización de las Unidades Estatales y Municipales de Protección Civil: se refiere a aquellas actividades orientadas a la optimización del manejo e intercambio de información entre las Unidades Estatales y Municipales de Protección Civil y la correspondiente homologación entre las mismas.</t>
  </si>
  <si>
    <t>4.4.-</t>
  </si>
  <si>
    <t>Indique si durante el año 2022 su entidad federativa contó con algún fondo de protección civil. En caso afirmativo, anote el total de fondos de protección civil con los contó durante el referido año.</t>
  </si>
  <si>
    <t>En caso de que no haya contado con algún fondo de protección civil, o no cuente con información para determinarlo, indíquelo en la columna correspondiente conforme al catálogo respectivo y deje el resto de la fila en blanco.</t>
  </si>
  <si>
    <t>En caso de que seleccione el código "2" o "9" en la columna "¿Contó con algún fondo de protección civil?", explique dicha situación en el recuadro que se encuentra en la parte inferior de la tabla de respuesta.</t>
  </si>
  <si>
    <t>¿Contó con algún fondo de protección civil?
(1. Sí / 2. No / 9. No identificado)</t>
  </si>
  <si>
    <t>Fondos de protección civil</t>
  </si>
  <si>
    <t>4.5.-</t>
  </si>
  <si>
    <t>Anote el nombre de cada uno de los fondos de protección civil con los que contó durante el año 2022 su entidad federativa. Por cada uno de estos, anote el monto que lo integró durante el referido año y señale los elementos a los que se encontró destinado.</t>
  </si>
  <si>
    <t>En caso de que haya seleccionado el código "2" o "9" en la columna "¿Contó con algún fondo de protección civil?" de la pregunta anterior, no puede registrar información en el presente reactivo.</t>
  </si>
  <si>
    <t>La cantidad de fondos de protección civil que registre debe ser igual a la cantidad reportada como respuesta en la columna "Fondos de protección civil" de la pregunta anterior.</t>
  </si>
  <si>
    <t>El nombre de los fondos de protección civil debe registrarse en mayúsculas, sin comillas ni signos de acentuación, puntuación, paréntesis y abreviaturas.</t>
  </si>
  <si>
    <t>Para cada fondo de protección civil, seleccione con una "X" el o los elementos a los que se encontró destinado que correspondan.</t>
  </si>
  <si>
    <t>Para cada fondo de protección civil, en caso de que seleccione la columna "Ninguno" o "No identificado", no puede seleccionar otra columna.</t>
  </si>
  <si>
    <t>En caso de que seleccione la columna "Ninguno" o "No identificado" para todos los fondos de protección civil, explique dicha situación en el recuadro que se encuentra en la parte inferior de la tabla de respuesta.</t>
  </si>
  <si>
    <t>Nombre del fondo de protección civil</t>
  </si>
  <si>
    <t>Monto</t>
  </si>
  <si>
    <t>Elementos a los que se encontró destinado</t>
  </si>
  <si>
    <t>Prevención de emergencias</t>
  </si>
  <si>
    <t>Prevención de desastres</t>
  </si>
  <si>
    <t>Atención de emergencias</t>
  </si>
  <si>
    <t>Atención de desastres</t>
  </si>
  <si>
    <t>4.6.-</t>
  </si>
  <si>
    <t>Indique las acciones de las cuales durante el año 2022 su entidad federativa consideró su financiamiento con recursos de algún fondo de protección civil. Por cada una de estas, anote el monto asignado durante el referido año.</t>
  </si>
  <si>
    <t>En caso de que haya seleccionado el código "2" o "9" en la columna "¿Contó con algún fondo de protección civil?" de la pregunta 4.4, no puede registrar información en el presente reactivo.</t>
  </si>
  <si>
    <t>En caso de que no se haya considerado el financiamiento de determinada acción con recursos de algún fondo de protección civil, o no cuente con información para determinarlo, indíquelo en la columna correspondiente conforme al catálogo respectivo y deje el resto de la fila en blanco.</t>
  </si>
  <si>
    <t>La suma de las cantidades registradas en la columna "Monto asignado" debe ser igual o menor a la suma de las cantidades reportadas como respuesta en la columna "Monto" de la pregunta anterior.</t>
  </si>
  <si>
    <t>Acciones</t>
  </si>
  <si>
    <t>¿Se consideró su financiamiento con recursos de algún fondo de protección civil?
(1. Sí / 2. No / 9. No identificado)</t>
  </si>
  <si>
    <t>Monto asignado</t>
  </si>
  <si>
    <t>Obras de mitigación</t>
  </si>
  <si>
    <t>2. Acciones preventivas</t>
  </si>
  <si>
    <t>2.1</t>
  </si>
  <si>
    <t>Estudios</t>
  </si>
  <si>
    <t>2.2</t>
  </si>
  <si>
    <t>Sistemas de monitoreo</t>
  </si>
  <si>
    <t>2.3</t>
  </si>
  <si>
    <t>Sistemas de alerta</t>
  </si>
  <si>
    <t>2.4</t>
  </si>
  <si>
    <t>Capacitación</t>
  </si>
  <si>
    <t>2.5</t>
  </si>
  <si>
    <t>Equipamiento</t>
  </si>
  <si>
    <t>Sistematización de las Unidades Estatales y Municipales de Protección Civil</t>
  </si>
  <si>
    <t>4.7.-</t>
  </si>
  <si>
    <t>Indique si durante el año 2022 su entidad federativa contó con algún seguro de daños para el sector agropecuario ante fenómenos hidrometeorológicos. En caso afirmativo, anote la suma asegurada del mismo durante el referido año.</t>
  </si>
  <si>
    <t>En caso de que no haya contado con algún seguro de daños para el sector agropecuario ante fenómenos hidrometeorológicos, se haya encontrado en proceso de integración, o no cuente con información para determinarlo, indíquelo en la columna correspondiente conforme al catálogo respectivo y deje el resto de la fila en blanco.</t>
  </si>
  <si>
    <t>¿Contó con algún seguro de daños para el sector agropecuario ante fenómenos hidrometeorológicos?
(1. Sí / 2. En proceso de integración / 3. No / 9. No identificado)</t>
  </si>
  <si>
    <t>Suma asegurada</t>
  </si>
  <si>
    <t>IV.3 Donaciones de equipo operativo y/o equipamiento de protección personal</t>
  </si>
  <si>
    <t>1.- Donación de equipo operativo y/o equipamiento de protección personal: se refiere, en términos del presente censo, al contrato por el que una persona física o moral transfiere gratuitamente a la Unidad Estatal de Protección Civil u homóloga la propiedad de equipo operativo y/o equipamiento de protección personal relacionados con el ejercicio de la función de protección civil.</t>
  </si>
  <si>
    <t>2.- Instituciones extranjeras o internacionales de protección civil: se refiere a aquellas organizaciones que desarrollan funciones de protección civil pertenecientes a un Estado distinto al Mexicano, o bien, son resultado de la cooperación de múltiples países. Algunos ejemplos de instituciones extranjeras o internacionales de protección civil son la Organización de Bomberos Americanos y la Asociación Internacional de Bomberos y Rescate.</t>
  </si>
  <si>
    <t>3.- Organismos internacionales: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</si>
  <si>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4.- Organizaciones de la sociedad civil: se refiere, en términos del presente censo, a aquellas organizaciones no gubernamentales a través de las cuales las y los ciudadanos se organizan en torno a objetivos y temas de interés particulares, a efecto de incidir en los asuntos públicos relacionados con estos.</t>
  </si>
  <si>
    <t>4.8.-</t>
  </si>
  <si>
    <t>Indique los tipos de instituciones de los cuales durante el año 2022 la Unidad Estatal de Protección Civil u homóloga recibió donaciones de equipo operativo para el ejercicio de sus funciones. Por cada uno de estos, anote la cantidad de unidades de equipamiento donadas durante el referido año, según tipo.</t>
  </si>
  <si>
    <t>En caso de que no haya recibido donaciones de equipo operativo para el ejercicio de sus funciones por parte de determinado tipo de instituciones, o no cuente con información para determinarlo, indíquelo en la columna correspondiente conforme al catálogo respectivo y deje el resto de la fila en blanco.</t>
  </si>
  <si>
    <t>En caso de que seleccione para el numeral 12 el código "1" en la columna "¿Recibió donaciones de equipo operativo para el ejercicio de sus funciones?", debe anotar el nombre de dicho(s) tipo(s) de institución(es) en el recuadro destinado para tal efecto que se encuentra al final de la tabla de respuesta.</t>
  </si>
  <si>
    <t>En caso de que registre algún valor numérico mayor a cero en la columna "Otro tipo de equipo operativo", debe anotar el nombre de dicho(s) tipo(s) de equipo operativo en el recuadro destinado para tal efecto que se encuentra al final de la tabla de respuesta.</t>
  </si>
  <si>
    <t>Tipo de instituciones</t>
  </si>
  <si>
    <t>¿Recibió donaciones de equipo operativo para el ejercicio de sus funciones?
(1. Sí / 2. No / 9. No identificado)</t>
  </si>
  <si>
    <t>Unidades de equipamiento donadas, según tipo</t>
  </si>
  <si>
    <t>Unidad de Protección Civil u homóloga de otra(s) entidad(es) federativa(s)</t>
  </si>
  <si>
    <t>Unidad de Protección Civil u homóloga de algún(os) municipio(s) o demarcación(es) territorial(es) de la entidad federativa</t>
  </si>
  <si>
    <t>Unidad de Protección Civil u homóloga de algún(os) municipio(s) o demarcación(es) territorial(es) de otra(s) entidad(es) federativa(s)</t>
  </si>
  <si>
    <t>Instituciones extranjeras o internacionales de protección civil</t>
  </si>
  <si>
    <t>Organismos internacionales</t>
  </si>
  <si>
    <t>Organizaciones de la sociedad civil</t>
  </si>
  <si>
    <t>Universidades o instituciones académicas</t>
  </si>
  <si>
    <t>Asociaciones religiosas, culturales o humanitarias</t>
  </si>
  <si>
    <t>Organizaciones del sector privado</t>
  </si>
  <si>
    <t>Otro tipo de institución (especifique)</t>
  </si>
  <si>
    <t>Otro tipo de institución: 
(especifique)</t>
  </si>
  <si>
    <t>4.9.-</t>
  </si>
  <si>
    <t>Indique los tipos de instituciones de los cuales durante el año 2022 la Unidad Estatal de Protección Civil u homóloga recibió donaciones de equipamiento de protección personal para el ejercicio de sus funciones. Por cada uno de estos, anote la cantidad de unidades de equipamiento de protección personal donadas durante el referido año, según tipo.</t>
  </si>
  <si>
    <t>En caso de que no haya recibido donaciones de equipamiento de protección personal para el ejercicio de sus funciones por parte de determinado tipo de instituciones, o no cuente con información para determinarlo, indíquelo en la columna correspondiente conforme al catálogo respectivo y deje el resto de la fila en blanco.</t>
  </si>
  <si>
    <t>Las columnas "Traje de protección contra sustancias peligrosas (encapsulado)", "Traje de penetración", "Traje contra incendios estructurales", "Traje contra incendios forestales" y "Traje contra incendios de aeronaves" refieren a aquellos casos en los que el respectivo traje fue donado de manera completa (con todos sus elementos) a la Unidad Estatal de Protección Civil u homóloga, no como elementos individuales donados por separado. De ser este el caso, la información que se registre en dichas columnas no debe considerarse en las columnas asociadas a los elementos individuales correspondientes.</t>
  </si>
  <si>
    <t>En caso de que seleccione para el numeral 12 el código "1" en la columna "¿Recibió donaciones de equipamiento de protección personal para el ejercicio de sus funciones?", debe anotar el nombre de dicho(s) tipo(s) de institución(es) en el recuadro destinado para tal efecto que se encuentra al final de la tabla de respuesta.</t>
  </si>
  <si>
    <t>En caso de que registre algún valor numérico mayor a cero en la columna "Otro tipo de equipamiento de protección personal", debe anotar el nombre de dicho(s) tipo(s) de equipamiento de protección personal en el recuadro destinado para tal efecto que se encuentra al final de la tabla de respuesta.</t>
  </si>
  <si>
    <t>¿Recibió donaciones de equipamiento de protección personal para el ejercicio de sus funciones?
(1. Sí / 2. No / 9. No identificado)</t>
  </si>
  <si>
    <t>Unidades de equipamiento de protección personal donadas, según tipo</t>
  </si>
  <si>
    <t xml:space="preserve">V. Capacitación y difusión </t>
  </si>
  <si>
    <t>3.- Únicamente debe considerar la información relacionada con los eventos de capacitación y difusión que la Unidad Estatal de Protección Civil u homóloga haya realizado para las personas servidoras públicas de otras instituciones, el personal voluntario o la población en general, por lo que no debe considerar las acciones formativas impartidas al personal que se encontraba ejerciendo sus funciones en la misma; toda vez que dicha información se requiere en la subsección III.5.</t>
  </si>
  <si>
    <t>4.- En caso de que seleccione el código "2" o "9" en la columna "¿Realizó eventos de capacitación y difusión en materia de protección civil?" de la pregunta 5.1, concluya la sección.</t>
  </si>
  <si>
    <t>5.- De las preguntas 5.2 a la 5.5, en la categoría "Personas servidoras públicas" no debe considerar al personal que se encontraba ejerciendo sus funciones en la Unidad Estatal de Protección Civil ni en las Unidades Municipales de Protección Civil u homólogas.</t>
  </si>
  <si>
    <t>6.-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</si>
  <si>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</si>
  <si>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8.- No deje celdas en blanco, salvo en los casos en que la instrucción así lo solicite.</t>
  </si>
  <si>
    <t>5.1.-</t>
  </si>
  <si>
    <t>Indique si durante el año 2022 la Unidad Estatal de Protección Civil u homóloga realizó eventos de capacitación y difusión en materia de protección civil. En caso afirmativo, anote la cantidad de eventos de capacitación y difusión realizados durante el referido año, según medio de presentación.</t>
  </si>
  <si>
    <t>En caso de que no haya realizado eventos de capacitación y difusión en materia de protección civil, o no cuente con información para determinarlo, indíquelo en la columna correspondiente conforme al catálogo respectivo y deje el resto de la fila en blanco.</t>
  </si>
  <si>
    <t>¿Realizó eventos de capacitación y difusión en materia de protección civil?
(1. Sí / 2. No / 9. No identificado)</t>
  </si>
  <si>
    <t>Eventos de capacitación y difusión en materia de protección civil realizados, según medio de presentación</t>
  </si>
  <si>
    <t>Presencial</t>
  </si>
  <si>
    <t>5.2.-</t>
  </si>
  <si>
    <t xml:space="preserve">Anote la cantidad de personas que participaron en los eventos de capacitación y difusión en materia de protección civil realizados durante el año 2022 por la Unidad Estatal de Protección Civil u homóloga, según tipo y sexo. </t>
  </si>
  <si>
    <t>Tipo de personas</t>
  </si>
  <si>
    <t>Personas que participaron en los eventos de capacitación y difusión en materia de protección civil, según sexo</t>
  </si>
  <si>
    <t>Personas servidoras públicas</t>
  </si>
  <si>
    <t>Personal de las Unidades Municipales de Protección Civil u homólogas</t>
  </si>
  <si>
    <t>Personal voluntario</t>
  </si>
  <si>
    <t>Población en general</t>
  </si>
  <si>
    <t>5.3.-</t>
  </si>
  <si>
    <t>Anote la cantidad de eventos de capacitación y difusión en materia de protección civil, según tema, realizados durante el año 2022 por la Unidad Estatal de Protección Civil u homóloga. Por cada uno de estos temas, anote la cantidad de personas, según tipo y sexo, que participaron en dichos eventos.</t>
  </si>
  <si>
    <t>En caso de que no se hayan realizado eventos de capacitación y difusión en materia de protección civil en determinado tema, anote una "X" en la columna "No se realizaron eventos de capacitación y difusión en materia de protección civil" y deje el resto de la fila en blanco.</t>
  </si>
  <si>
    <t xml:space="preserve">En caso de que un evento de capacitación y difusión en materia de protección civil haya contemplado más de un tema, debe registrarlo tantas veces como sea necesario en los temas correspondientes. </t>
  </si>
  <si>
    <t>La suma de las cantidades registradas en la columna "Eventos de capacitación y difusión en materia de protección civil realizados" debe ser igual o mayor a la cantidad reportada como respuesta en la columna "Total" de la pregunta 5.1.</t>
  </si>
  <si>
    <t>Para cada tema, la cantidad registrada en la columna "Eventos de capacitación y difusión en materia de protección civil realizados" debe ser igual o menor a la cantidad reportada como respuesta en la columna "Total" de la pregunta 5.1. En caso de que esta instrucción no le aplique, justifíquelo en el recuadro que se encuentra al final de la tabla de respuesta.</t>
  </si>
  <si>
    <t>La suma de las cantidades registradas en la columna "Total" debe ser igual o mayor a la suma de las cantidades reportadas como respuesta en la columna "Total" de la pregunta anterior, así como corresponder a su desagregación por tipo de persona y sexo; toda vez que un evento en el que participaron pudo haber abarcado uno o más temas.</t>
  </si>
  <si>
    <t>Para cada tema, la cantidad registrada en la columna "Total" debe ser igual o menor a la suma de las cantidades reportadas como respuesta en la columna "Total" de la pregunta anterior, así como corresponder a su desagregación por tipo de persona y sexo. En caso de que esta instrucción no le aplique, justifíquelo en el recuadro que se encuentra al final de la tabla de respuesta.</t>
  </si>
  <si>
    <t>Tema</t>
  </si>
  <si>
    <t>No se realizaron eventos de capacitación y difusión en materia de protección civil</t>
  </si>
  <si>
    <t>Eventos de capacitación y difusión en materia de protección civil realizados</t>
  </si>
  <si>
    <t>Personas que participaron en los eventos de capacitación y difusión en materia de protección civil, según tipo y sexo</t>
  </si>
  <si>
    <t>NS3</t>
  </si>
  <si>
    <t>NS4</t>
  </si>
  <si>
    <t>5.4.-</t>
  </si>
  <si>
    <t>Anote la cantidad de eventos de capacitación y difusión en materia de protección civil, según municipio o demarcación territorial de ocurrencia, realizados durante el año 2022 por la Unidad Estatal de Protección Civil u homóloga. Por cada uno de estos municipios o demarcaciones territoriales, anote la cantidad de personas, según tipo y sexo, que participaron en dichos eventos.</t>
  </si>
  <si>
    <t>Los municipios o demarcaciones territoriales que se presentan corresponden a aquellos establecidos en el Catálogo Único de Claves de Áreas Geoestadísticas Estatales, Municipales y Localidades. Para mayor referencia, favor de consultar: https://www.inegi.org.mx/app/ageeml/</t>
  </si>
  <si>
    <t>En caso de que no le sea posible identificar el municipio o demarcación territorial donde se haya realizado una parcialidad o la totalidad de los eventos de capacitación y difusión en materia de protección civil, haga uso de la fila "No identificado".</t>
  </si>
  <si>
    <t>La suma de las cantidades registradas en la columna "Eventos de capacitación y difusión en materia de protección civil realizados" debe ser igual a la cantidad reportada como respuesta en la columna "Total" de la pregunta 5.1.</t>
  </si>
  <si>
    <t>La suma de las cantidades registradas en la columna "Total" debe ser igual a la suma de las cantidades reportadas como respuesta en la columna "Total" de la pregunta 5.2, así como corresponder a su desagregación por tipo de persona y sexo.</t>
  </si>
  <si>
    <t>Seleccione su entidad federativa:</t>
  </si>
  <si>
    <t>Municipio o demarcación territorial</t>
  </si>
  <si>
    <t>Clave</t>
  </si>
  <si>
    <t>Nombre</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</si>
  <si>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</si>
  <si>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</si>
  <si>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</si>
  <si>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</si>
  <si>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</si>
  <si>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</si>
  <si>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</si>
  <si>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</si>
  <si>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</si>
  <si>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</si>
  <si>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</si>
  <si>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</si>
  <si>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</si>
  <si>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</si>
  <si>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</si>
  <si>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</si>
  <si>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</si>
  <si>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</si>
  <si>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</si>
  <si>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</si>
  <si>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</si>
  <si>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</si>
  <si>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</si>
  <si>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</si>
  <si>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</si>
  <si>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</si>
  <si>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</si>
  <si>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</si>
  <si>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</si>
  <si>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</si>
  <si>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</si>
  <si>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</si>
  <si>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</si>
  <si>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</si>
  <si>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</si>
  <si>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</si>
  <si>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</si>
  <si>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</si>
  <si>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</si>
  <si>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</si>
  <si>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</si>
  <si>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</si>
  <si>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</si>
  <si>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</si>
  <si>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</si>
  <si>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</si>
  <si>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</si>
  <si>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</si>
  <si>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</si>
  <si>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</si>
  <si>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</si>
  <si>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</si>
  <si>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</si>
  <si>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</si>
  <si>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</si>
  <si>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</si>
  <si>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</si>
  <si>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</si>
  <si>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</si>
  <si>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</si>
  <si>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</si>
  <si>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</si>
  <si>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</si>
  <si>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</si>
  <si>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</si>
  <si>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</si>
  <si>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</si>
  <si>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</si>
  <si>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</si>
  <si>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</si>
  <si>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</si>
  <si>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</si>
  <si>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</si>
  <si>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</si>
  <si>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</si>
  <si>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</si>
  <si>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</si>
  <si>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</si>
  <si>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</si>
  <si>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</si>
  <si>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</si>
  <si>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</si>
  <si>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</si>
  <si>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</si>
  <si>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</si>
  <si>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</si>
  <si>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</si>
  <si>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</si>
  <si>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</si>
  <si>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</si>
  <si>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</si>
  <si>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</si>
  <si>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</si>
  <si>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</si>
  <si>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</si>
  <si>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</si>
  <si>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</si>
  <si>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</si>
  <si>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</si>
  <si>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</si>
  <si>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</si>
  <si>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</si>
  <si>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</si>
  <si>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</si>
  <si>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</si>
  <si>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</si>
  <si>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</si>
  <si>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</si>
  <si>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</si>
  <si>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</si>
  <si>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</si>
  <si>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</si>
  <si>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</si>
  <si>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</si>
  <si>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</si>
  <si>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</si>
  <si>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</si>
  <si>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</si>
  <si>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</si>
  <si>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</si>
  <si>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</si>
  <si>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</si>
  <si>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</si>
  <si>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</si>
  <si>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</si>
  <si>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</si>
  <si>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</si>
  <si>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</si>
  <si>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</si>
  <si>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</si>
  <si>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</si>
  <si>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</si>
  <si>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</si>
  <si>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</si>
  <si>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</si>
  <si>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</si>
  <si>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</si>
  <si>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</si>
  <si>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</si>
  <si>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</si>
  <si>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</si>
  <si>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</si>
  <si>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</si>
  <si>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</si>
  <si>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</si>
  <si>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</si>
  <si>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</si>
  <si>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</si>
  <si>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</si>
  <si>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</si>
  <si>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</si>
  <si>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</si>
  <si>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</si>
  <si>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</si>
  <si>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</si>
  <si>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</si>
  <si>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</si>
  <si>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</si>
  <si>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</si>
  <si>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</si>
  <si>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</si>
  <si>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</si>
  <si>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</si>
  <si>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</si>
  <si>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</si>
  <si>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</si>
  <si>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</si>
  <si>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</si>
  <si>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</si>
  <si>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</si>
  <si>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</si>
  <si>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</si>
  <si>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</si>
  <si>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</si>
  <si>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</si>
  <si>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</si>
  <si>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</si>
  <si>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</si>
  <si>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</si>
  <si>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</si>
  <si>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</si>
  <si>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</si>
  <si>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</si>
  <si>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</si>
  <si>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</si>
  <si>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</si>
  <si>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</si>
  <si>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</si>
  <si>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</si>
  <si>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</si>
  <si>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</si>
  <si>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</si>
  <si>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</si>
  <si>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</si>
  <si>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</si>
  <si>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</si>
  <si>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</si>
  <si>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</si>
  <si>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</si>
  <si>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</si>
  <si>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</si>
  <si>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</si>
  <si>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</si>
  <si>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</si>
  <si>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</si>
  <si>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</si>
  <si>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</si>
  <si>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</si>
  <si>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</si>
  <si>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</si>
  <si>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</si>
  <si>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</si>
  <si>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</si>
  <si>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</si>
  <si>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</si>
  <si>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</si>
  <si>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</si>
  <si>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</si>
  <si>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</si>
  <si>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</si>
  <si>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</si>
  <si>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</si>
  <si>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</si>
  <si>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</si>
  <si>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</si>
  <si>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</si>
  <si>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</si>
  <si>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</si>
  <si>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</si>
  <si>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</si>
  <si>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</si>
  <si>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</si>
  <si>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</si>
  <si>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</si>
  <si>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</si>
  <si>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</si>
  <si>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</si>
  <si>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</si>
  <si>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</si>
  <si>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</si>
  <si>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</si>
  <si>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</si>
  <si>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</si>
  <si>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</si>
  <si>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</si>
  <si>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</si>
  <si>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</si>
  <si>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</si>
  <si>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</si>
  <si>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</si>
  <si>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</si>
  <si>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</si>
  <si>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</si>
  <si>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</si>
  <si>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</si>
  <si>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</si>
  <si>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</si>
  <si>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</si>
  <si>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</si>
  <si>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</si>
  <si>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</si>
  <si>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</si>
  <si>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</si>
  <si>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</si>
  <si>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</si>
  <si>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</si>
  <si>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</si>
  <si>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</si>
  <si>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</si>
  <si>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</si>
  <si>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</si>
  <si>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</si>
  <si>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</si>
  <si>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</si>
  <si>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</si>
  <si>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</si>
  <si>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</si>
  <si>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</si>
  <si>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</si>
  <si>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</si>
  <si>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</si>
  <si>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</si>
  <si>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</si>
  <si>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</si>
  <si>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</si>
  <si>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</si>
  <si>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</si>
  <si>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</si>
  <si>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</si>
  <si>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</si>
  <si>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</si>
  <si>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</si>
  <si>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</si>
  <si>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</si>
  <si>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</si>
  <si>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</si>
  <si>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</si>
  <si>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</si>
  <si>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</si>
  <si>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</si>
  <si>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</si>
  <si>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</si>
  <si>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</si>
  <si>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</si>
  <si>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</si>
  <si>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</si>
  <si>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</si>
  <si>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</si>
  <si>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</si>
  <si>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</si>
  <si>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</si>
  <si>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</si>
  <si>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</si>
  <si>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</si>
  <si>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</si>
  <si>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</si>
  <si>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</si>
  <si>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</si>
  <si>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</si>
  <si>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</si>
  <si>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</si>
  <si>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</si>
  <si>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</si>
  <si>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</si>
  <si>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</si>
  <si>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</si>
  <si>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</si>
  <si>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</si>
  <si>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</si>
  <si>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</si>
  <si>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</si>
  <si>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</si>
  <si>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</si>
  <si>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</si>
  <si>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</si>
  <si>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</si>
  <si>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</si>
  <si>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</si>
  <si>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</si>
  <si>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</si>
  <si>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</si>
  <si>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</si>
  <si>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</si>
  <si>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</si>
  <si>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</si>
  <si>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</si>
  <si>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</si>
  <si>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</si>
  <si>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</si>
  <si>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</si>
  <si>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</si>
  <si>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</si>
  <si>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</si>
  <si>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</si>
  <si>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</si>
  <si>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</si>
  <si>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</si>
  <si>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</si>
  <si>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</si>
  <si>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</si>
  <si>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</si>
  <si>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</si>
  <si>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</si>
  <si>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</si>
  <si>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</si>
  <si>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</si>
  <si>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</si>
  <si>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</si>
  <si>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</si>
  <si>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</si>
  <si>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</si>
  <si>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</si>
  <si>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</si>
  <si>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</si>
  <si>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</si>
  <si>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</si>
  <si>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</si>
  <si>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</si>
  <si>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</si>
  <si>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</si>
  <si>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</si>
  <si>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</si>
  <si>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</si>
  <si>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</si>
  <si>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</si>
  <si>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</si>
  <si>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</si>
  <si>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</si>
  <si>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</si>
  <si>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</si>
  <si>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</si>
  <si>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</si>
  <si>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</si>
  <si>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</si>
  <si>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</si>
  <si>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</si>
  <si>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</si>
  <si>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</si>
  <si>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</si>
  <si>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</si>
  <si>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</si>
  <si>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</si>
  <si>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</si>
  <si>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</si>
  <si>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</si>
  <si>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</si>
  <si>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</si>
  <si>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</si>
  <si>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</si>
  <si>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</si>
  <si>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</si>
  <si>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</si>
  <si>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</si>
  <si>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</si>
  <si>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</si>
  <si>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</si>
  <si>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</si>
  <si>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</si>
  <si>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</si>
  <si>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</si>
  <si>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</si>
  <si>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</si>
  <si>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</si>
  <si>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</si>
  <si>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</si>
  <si>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</si>
  <si>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</si>
  <si>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</si>
  <si>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</si>
  <si>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</si>
  <si>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</si>
  <si>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</si>
  <si>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</si>
  <si>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</si>
  <si>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</si>
  <si>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</si>
  <si>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</si>
  <si>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</si>
  <si>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</si>
  <si>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</si>
  <si>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</si>
  <si>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</si>
  <si>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</si>
  <si>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</si>
  <si>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</si>
  <si>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</si>
  <si>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</si>
  <si>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</si>
  <si>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</si>
  <si>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</si>
  <si>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</si>
  <si>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</si>
  <si>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</si>
  <si>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</si>
  <si>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</si>
  <si>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</si>
  <si>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</si>
  <si>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</si>
  <si>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</si>
  <si>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</si>
  <si>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</si>
  <si>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</si>
  <si>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</si>
  <si>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</si>
  <si>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</si>
  <si>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</si>
  <si>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</si>
  <si>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</si>
  <si>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</si>
  <si>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</si>
  <si>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</si>
  <si>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</si>
  <si>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</si>
  <si>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</si>
  <si>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</si>
  <si>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</si>
  <si>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</si>
  <si>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</si>
  <si>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</si>
  <si>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</si>
  <si>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</si>
  <si>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</si>
  <si>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</si>
  <si>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</si>
  <si>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</si>
  <si>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</si>
  <si>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</si>
  <si>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</si>
  <si>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</si>
  <si>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</si>
  <si>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</si>
  <si>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</si>
  <si>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</si>
  <si>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</si>
  <si>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</si>
  <si>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</si>
  <si>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</si>
  <si>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</si>
  <si>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</si>
  <si>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</si>
  <si>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</si>
  <si>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</si>
  <si>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</si>
  <si>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</si>
  <si>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</si>
  <si>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</si>
  <si>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</si>
  <si>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</si>
  <si>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</si>
  <si>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</si>
  <si>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</si>
  <si>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</si>
  <si>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</si>
  <si>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</si>
  <si>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</si>
  <si>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</si>
  <si>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</si>
  <si>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</si>
  <si>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</si>
  <si>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</si>
  <si>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</si>
  <si>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</si>
  <si>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</si>
  <si>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</si>
  <si>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</si>
  <si>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</si>
  <si>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</si>
  <si>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</si>
  <si>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</si>
  <si>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</si>
  <si>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</si>
  <si>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</si>
  <si>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</si>
  <si>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</si>
  <si>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</si>
  <si>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</si>
  <si>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</si>
  <si>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</si>
  <si>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</si>
  <si>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5.5.-</t>
  </si>
  <si>
    <t>Indique si durante el año 2022 la Unidad Estatal de Protección Civil u homóloga realizó eventos de capacitación y difusión en materia de protección civil en alguna lengua indígena. En caso afirmativo, anote la cantidad de eventos realizados en alguna lengua indígena durante el referido año, así como la cantidad de personas que participaron en dichos eventos, según tipo y sexo.</t>
  </si>
  <si>
    <t>En caso de que no haya realizado eventos de capacitación y difusión en materia de protección civil en alguna lengua indígena, o no cuente con información para determinarlo, indíquelo en la columna correspondiente conforme al catálogo respectivo y deje el resto de la fila en blanco.</t>
  </si>
  <si>
    <t>La cantidad registrada en la columna "Eventos de capacitación y difusión en materia de protección civil realizados en alguna lengua indígena" debe ser igual o menor a la cantidad reportada como respuesta en la columna "Total" de la pregunta 5.1.</t>
  </si>
  <si>
    <t>La cantidad registrada en la columna "Total" debe ser igual o menor a la suma de las cantidades reportadas como respuesta en la columna "Total" de la pregunta 5.2, así como corresponder a su desagregación por tipo de persona y sexo.</t>
  </si>
  <si>
    <t>¿Realizó eventos de capacitación y difusión en materia de protección civil en alguna lengua indígena?
(1. Sí / 2. No / 9. No identificado)</t>
  </si>
  <si>
    <t>Eventos de capacitación y difusión en materia de protección civil realizados en alguna lengua indígena</t>
  </si>
  <si>
    <t>Personas que participaron en los eventos de capacitación y difusión en materia de protección civil realizados en alguna lengua indígena, según tipo y sexo</t>
  </si>
  <si>
    <t>NS5</t>
  </si>
  <si>
    <t>NS6</t>
  </si>
  <si>
    <t>VI. Consejo o Comité de Protección Civil u homólogo</t>
  </si>
  <si>
    <t>Glosario de la sección:</t>
  </si>
  <si>
    <t>1.- Consejo o Comité de Protección Civil u homólogo: se refiere al órgano de consulta y participación para planear y coordinar las tareas y acciones de los sectores público, privado y social en materia de prevención, auxilio, apoyo y recuperación ante la eventualidad de alguna catástrofe, desastre o calamidad pública.</t>
  </si>
  <si>
    <t>6.1.-</t>
  </si>
  <si>
    <t>Indique si al cierre del año 2022 su entidad federativa contaba con algún Consejo o Comité de Protección Civil u homólogo. En caso afirmativo, anote la cantidad de sesiones del Consejo o Comité de Protección Civil u homólogo celebradas durante el referido año, según tipo y modalidad.</t>
  </si>
  <si>
    <t>En caso de que no haya contado con algún Consejo o Comité de Protección Civil u homólogo, se haya encontrado en proceso de integración, o no cuente con información para determinarlo, indíquelo en la columna correspondiente conforme al catálogo respectivo y deje el resto de la fila en blanco.</t>
  </si>
  <si>
    <t>En caso de que seleccione el código "3" o "9" en la columna "¿Contaba con algún Consejo o Comité de Protección Civil u homólogo?", explique dicha situación en el recuadro que se encuentra en la parte inferior de la tabla de respuesta.</t>
  </si>
  <si>
    <t>¿Contaba con algún Consejo o Comité de Protección Civil u homólogo?
(1. Sí / 2. En proceso de integración / 
3. No / 9. No identificado)</t>
  </si>
  <si>
    <t>Sesiones del Consejo o Comité de Protección Civil u homólogo celebradas, según tipo y modalidad</t>
  </si>
  <si>
    <t>Presenciales</t>
  </si>
  <si>
    <t>Virtuales</t>
  </si>
  <si>
    <t>Ordinarias</t>
  </si>
  <si>
    <t>Extraordinarias</t>
  </si>
  <si>
    <t xml:space="preserve">Solemnes </t>
  </si>
  <si>
    <t>6.2.-</t>
  </si>
  <si>
    <t>Indique si durante el año 2022 se realizaron transmisiones en vivo de las sesiones del Consejo o Comité de Protección Civil u homólogo de su entidad federativa y/o se pusieron a disposición del público las grabaciones de las mismas. En caso afirmativo, anote la cantidad de sesiones celebradas en las que se realizaron transmisiones en vivo y/o se pusieron a disposición del público las grabaciones de las mismas, según tipo.</t>
  </si>
  <si>
    <t>En caso de que haya seleccionado el código "2", "3" o "9" en la columna "¿Contaba con algún Consejo o Comité de Protección Civil u homólogo?" de la pregunta anterior, o que la cantidad reportada como respuesta en la columna "Total" de la pregunta anterior no sea un dato numérico mayor a cero, no puede registrar información en el presente reactivo.</t>
  </si>
  <si>
    <t>En caso de que no se hayan realizado transmisiones en vivo de las sesiones del Consejo o Comité de Protección Civil u homólogo y/o no se hayan puesto a disposición del público las grabaciones de las mismas, o no cuente con información para determinarlo, indíquelo en la columna correspondiente conforme al catálogo respectivo y deje el resto de la fila en blanco.</t>
  </si>
  <si>
    <t>La cantidad registrada en la columna "Total" debe ser igual o menor a la cantidad reportada como respuesta en la columna "Total" de la pregunta anterior, así como corresponder a su desagregación por tipo de sesión.</t>
  </si>
  <si>
    <t>¿Se realizaron transmisiones en vivo de las sesiones del Consejo o Comité de Protección Civil u homólogo y/o se pusieron a disposición del público las grabaciones de las mismas?
(1. Sí / 2. No / 9. No identificado)</t>
  </si>
  <si>
    <t>Sesiones del Consejo o Comité de Protección Civil u homólogo celebradas en las que se realizaron transmisiones en vivo y/o se pusieron a disposición del público las grabaciones de las mismas, según tipo</t>
  </si>
  <si>
    <t>Solemnes</t>
  </si>
  <si>
    <t>VII. Atlas de Riesgos</t>
  </si>
  <si>
    <t>1.- Periodo de referencia de los datos: 
Actualmente: la información se refiere a lo existente al momento del llenado del cuestionario.</t>
  </si>
  <si>
    <t>3.- Únicamente debe considerar la información relacionada con la conformación, acceso y disposición del Atlas de Riesgos de la entidad federativa. En consecuencia, no debe considerar aquella información relacionada con el sistema integral de información sobre agentes perturbadores y daños esperados, conocido como Atlas Nacional de Riesgos.</t>
  </si>
  <si>
    <t>4.- En caso de que seleccione el código "2", "3" o "9" en la columna "¿Cuenta con algún Atlas de Riesgos?" de la pregunta 7.1, concluya la sección.</t>
  </si>
  <si>
    <t>5.- Con excepción de la existencia de instrucciones, variables y/o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</si>
  <si>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</si>
  <si>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</si>
  <si>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t>1.- Atlas de Riesgos: 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</si>
  <si>
    <t>2.- Organismos internacionales: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</si>
  <si>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3.- Organizaciones de la sociedad civil: se refiere, en términos del presente censo, a aquellas organizaciones no gubernamentales a través de las cuales las y los ciudadanos se organizan en torno a objetivos y temas de interés particulares, a efecto de incidir en los asuntos públicos relacionados con estos.</t>
  </si>
  <si>
    <t>7.1.-</t>
  </si>
  <si>
    <t>Indique si actualmente su entidad federativa cuenta con algún Atlas de Riesgos. En caso afirmativo, anote la fecha de su publicación y la fecha de su última actualización.</t>
  </si>
  <si>
    <t>En caso de que no cuente con algún Atlas de Riesgos, se encuentre en proceso de integración, o no cuente con información para determinarlo, indíquelo en la columna correspondiente conforme al catálogo respectivo y deje el resto de la fila en blanco.</t>
  </si>
  <si>
    <t>En caso de que el Atlas de Riesgos no se haya actualizado desde su publicación, anote una "X" en la columna "No se ha actualizado" y deje el resto de las columnas del apartado "Fecha de última actualización" en blanco.</t>
  </si>
  <si>
    <t>En caso de que el Atlas de Riesgos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</si>
  <si>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En caso de que seleccione el código "3" o "9" en la columna "¿Cuenta con algún Atlas de Riesgos?", explique dicha situación en el recuadro que se encuentra en la parte inferior de la tabla de respuesta.</t>
  </si>
  <si>
    <t>¿Cuenta con algún Atlas de Riesgos?
(1. Sí / 2. En proceso de integración / 3. No / 9. No identificado)</t>
  </si>
  <si>
    <t>FECHAS</t>
  </si>
  <si>
    <t>7.2.-</t>
  </si>
  <si>
    <t>Señale el formato en el que se encuentra el Atlas de Riesgos.</t>
  </si>
  <si>
    <t>En caso de seleccionar el código "2", debe anotar el URL donde se encuentra disponible el Atlas de Riesgos en el recuadro destinado para tal efecto que se encuentra al final de las opciones de respuesta.</t>
  </si>
  <si>
    <t>1. Formato digital - escritorio (KML, KMZ, GDB, SHP)</t>
  </si>
  <si>
    <t>2. Formato digital - en línea (KML, KMZ, GDB, SHP) (especifique URL)</t>
  </si>
  <si>
    <t>3. Formato impreso (libro o papel)</t>
  </si>
  <si>
    <t>4. Otro tipo de formato (especifique)</t>
  </si>
  <si>
    <t>URL:
(especifique)</t>
  </si>
  <si>
    <t>7.3.-</t>
  </si>
  <si>
    <t>Indique los elementos que conforman el Atlas de Riesgos. Por cada uno de estos, indique si fue considerado en la última actualización del mismo.</t>
  </si>
  <si>
    <t>En caso de que no haya seleccionado como respuesta los códigos "1" o "2" en la pregunta anterior, no puede registrar información en el numeral 8.</t>
  </si>
  <si>
    <t>En caso de que haya anotado una "X" en la columna "No se ha actualizado" de la pregunta 7.1, no puede registrar información en la columna "¿Fue considerado en la última actualización del Atlas de Riesgos?".</t>
  </si>
  <si>
    <t>En caso de que determinado elemento no conforme el Atlas de Riesgos, se encuentre en proceso de integración, o no cuente con información para determinarlo, indíquelo en la columna correspondiente conforme al catálogo respectivo y deje el resto de la fila en blanco.</t>
  </si>
  <si>
    <t>En caso de que seleccione para el numeral 9 el código "1" en la columna "¿Conforma el Atlas de Riesgos?", debe anotar el nombre de dicho(s) elemento(s) en el recuadro destinado para tal efecto que se encuentra al final de la tabla de respuesta.</t>
  </si>
  <si>
    <t>Elementos</t>
  </si>
  <si>
    <t>¿Conforma el Atlas de Riesgos?
(1. Sí / 2. En proceso de integración / 3. No / 9. No identificado)</t>
  </si>
  <si>
    <t>¿Fue considerado en la última actualización del Atlas de Riesgos?
(1. Sí / 2. No / 9. No identificado)</t>
  </si>
  <si>
    <t>Catálogo de fenómenos perturbadores</t>
  </si>
  <si>
    <t>Análisis de peligro o amenaza</t>
  </si>
  <si>
    <t>Inventario de sistemas expuestos (población, vivienda e infraestructura)</t>
  </si>
  <si>
    <t>Análisis de vulnerabilidad</t>
  </si>
  <si>
    <t>Mapas de peligro</t>
  </si>
  <si>
    <t xml:space="preserve">Mapas de riesgo </t>
  </si>
  <si>
    <t>Mapas de susceptibilidad para el caso de inestabilidad de laderas, u otro fenómeno cuando así aplique</t>
  </si>
  <si>
    <t>Mapas elaborados con un sistema de información geográfica (Plataforma informática basada en sistemas de información geográfica)</t>
  </si>
  <si>
    <t>Otro elemento (especifique)</t>
  </si>
  <si>
    <t>Otro elemento:
(especifique)</t>
  </si>
  <si>
    <t>7.4.-</t>
  </si>
  <si>
    <t>Señale el tipo de recursos utilizados para la elaboración del Atlas de Riesgos.</t>
  </si>
  <si>
    <t>1. Recursos públicos federales</t>
  </si>
  <si>
    <t>2. Recursos públicos estatales</t>
  </si>
  <si>
    <t>3. Recursos públicos municipales</t>
  </si>
  <si>
    <t>4. Iniciativa privada</t>
  </si>
  <si>
    <t>5. Otro tipo de recursos (especifique)</t>
  </si>
  <si>
    <t>7.5.-</t>
  </si>
  <si>
    <t>Señale el tipo de instituciones que participaron en la elaboración del Atlas de Riesgos.</t>
  </si>
  <si>
    <t>1. Unidades Municipales de Protección Civil u homólogas</t>
  </si>
  <si>
    <t>2. Instituciones públicas del ámbito municipal (sin incluir a las Unidades Municipales de Protección Civil u homólogas)</t>
  </si>
  <si>
    <t>3. Unidad Estatal de Protección Civil u homóloga</t>
  </si>
  <si>
    <t>4. Instituciones públicas del ámbito estatal (sin incluir a la Unidad Estatal de Protección Civil u homóloga)</t>
  </si>
  <si>
    <t>5. Servicio Geológico Mexicano</t>
  </si>
  <si>
    <t>6. Instituto Nacional de Estadística y Geografía</t>
  </si>
  <si>
    <t>7. Instituciones públicas del ámbito federal (sin incluir al Servicio Geológico Mexicano ni al Instituto Nacional de Estadística y Geografía)</t>
  </si>
  <si>
    <t xml:space="preserve">10. Universidades o instituciones académicas </t>
  </si>
  <si>
    <t>12. Otro tipo de instituciones (especifique)</t>
  </si>
  <si>
    <t>VIII. Fomento de la autoprotección civil</t>
  </si>
  <si>
    <t>1.- Simulacros: se refiere a los ensayos que permiten identificar qué hacer y cómo actuar en caso de alguna emergencia, simulando escenarios reales a efecto de fomentar la cultura de protección civil entre los miembros de la comunidad.</t>
  </si>
  <si>
    <t>8.1.-</t>
  </si>
  <si>
    <t>Señale las acciones adoptadas durante el año 2022 por la Unidad Estatal de Protección Civil u homóloga para fomentar la cultura de la autoprotección civil entre los habitantes de la entidad federativa.</t>
  </si>
  <si>
    <t>En caso de seleccionar el código "8" o "9" no puede seleccionar otro código.</t>
  </si>
  <si>
    <t>1. Simulacros</t>
  </si>
  <si>
    <t>2. Coordinación de programas educativos preventivos</t>
  </si>
  <si>
    <t>3. Concientización sobre los usos del suelo</t>
  </si>
  <si>
    <t>4. Mesas sectoriales de información y pláticas sobre concientización</t>
  </si>
  <si>
    <t>5. Autoprotección y protección corporativa</t>
  </si>
  <si>
    <t>6. Definición de zonas de expansión urbana</t>
  </si>
  <si>
    <t>7. Otras acciones (especifique)</t>
  </si>
  <si>
    <t>8. No se adoptaron acciones orientadas a fomentar la cultura de la autoprotección civil</t>
  </si>
  <si>
    <t>8.2.-</t>
  </si>
  <si>
    <t>Anote el total de simulacros realizados durante el año 2022 por la Unidad Estatal de Protección Civil u homóloga.</t>
  </si>
  <si>
    <t>Debe considerar todas las ocasiones en las que la Unidad Estatal de Protección Civil u homóloga haya coordinado, gestionado y/o difundido la realización de simulacros en los inmuebles, establecimientos y espacios de los sectores público, social y privado de la entidad federativa.</t>
  </si>
  <si>
    <t>Total de simulacros realizados</t>
  </si>
  <si>
    <t>IX. Eventos atendidos</t>
  </si>
  <si>
    <t>3.- En caso de que seleccione el código "2" o "9" en la columna "¿Atendió algún evento derivado de un fenómeno perturbador?" de la pregunta 9.1, concluya el módulo.</t>
  </si>
  <si>
    <t>4.- Para cada tipo de evento, en caso de que la cantidad reportada como respuesta en la pregunta 9.3 no sea un dato numérico mayor a cero, no puede registrar información los reactivos 9.4, 9.5 y 9.8.</t>
  </si>
  <si>
    <t>1.- Declaratoria de desastre natural: 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</si>
  <si>
    <t>2.- Declaratoria de emergencia: 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</si>
  <si>
    <t>3.- Eventos: se refiere a las amenazas o situaciones críticas dañinas generadas por la incidencia de uno o más fenómenos perturbadores. Los eventos ocurren en el territorio y representan las situaciones que las unidades de protección civil atienden. Algunos ejemplos de eventos son las inundaciones, heladas o deslaves ocurridos. Para efectos del presente censo, se consideran las siguientes categorías:</t>
  </si>
  <si>
    <t>Eventos súbitos: se refiere a aquellos fenómenos que ocurren sorpresivamente y de manera inmediata. Son reconocidos como amenazas por la intensidad de su manifestación, y derivan de los efectos ocasionados por la magnitud de los fenómenos perturbadores.</t>
  </si>
  <si>
    <t>Eventos no súbitos: se refiere a los fenómenos que se manifiestan y perduran por periodos de tiempo en meses o años. Son reconocidos como amenazas por la intensidad de su manifestación o duración, y derivan de los efectos ocasionados por la magnitud de los fenómenos perturbadores.</t>
  </si>
  <si>
    <t>4.- Fenómenos perturbadores: se refiere a los fenómenos que dan origen a los eventos. Son medidos en términos de magnitud y no necesariamente tienen su origen en el territorio. Algunos ejemplos de fenómenos perturbadores son los huracanes, erupciones volcánicas o el epicentro de un sismo.</t>
  </si>
  <si>
    <t>9.1.-</t>
  </si>
  <si>
    <t>Indique si durante el año 2022 la Unidad Estatal de Protección Civil u homóloga atendió algún evento derivado de un fenómeno perturbador. En caso afirmativo, anote el total de eventos atendidos durante el referido año.</t>
  </si>
  <si>
    <t>En caso de que no haya atendido algún evento derivado de un fenómeno perturbador, o no cuente con información para determinarlo, indíquelo en la columna correspondiente conforme al catálogo respectivo y deje el resto de la fila en blanco.</t>
  </si>
  <si>
    <t>¿Atendió algún evento derivado de un fenómeno perturbador?
(1. Sí / 2. No / 9. No identificado)</t>
  </si>
  <si>
    <t>Eventos atendidos</t>
  </si>
  <si>
    <t>9.2.-</t>
  </si>
  <si>
    <t>Indique si durante el año 2022 la Unidad Estatal de Protección Civil u homóloga atendió algún evento derivado de un fenómeno perturbador por solicitud de alguna de las Unidades Municipales de Protección Civil u homólogas de su entidad federativa. En caso afirmativo, anote el total de eventos atendidos durante el referido año.</t>
  </si>
  <si>
    <t>En caso de que no haya atendido algún evento derivado de un fenómeno perturbador por solicitud de alguna de las Unidades Municipales de Protección Civil u homólogas de su entidad federativa, o no cuente con información para determinarlo, indíquelo en la columna correspondiente conforme al catálogo respectivo y deje el resto de la fila en blanco.</t>
  </si>
  <si>
    <t>La cantidad registrada en la columna "Eventos atendidos por solicitud de las Unidades Municipales de Protección Civil u homólogas de la entidad federativa" debe ser igual o menor a la cantidad reportada como respuesta en la columna "Eventos atendidos" de la pregunta anterior.</t>
  </si>
  <si>
    <t>¿Atendió algún evento derivado de un fenómeno perturbador por solicitud de alguna de las Unidades Municipales de Protección Civil u homólogas de la entidad federativa?
(1. Sí / 2. No / 9. No identificado)</t>
  </si>
  <si>
    <t>Eventos atendidos por solicitud de las Unidades Municipales de Protección Civil u homólogas de la entidad federativa</t>
  </si>
  <si>
    <t>9.3.-</t>
  </si>
  <si>
    <t xml:space="preserve">De acuerdo con el total de eventos atendidos que reportó como respuesta en la pregunta 9.1, anote la cantidad de los mismos especificando su categoría y tipo. </t>
  </si>
  <si>
    <t>La suma de las cantidades registradas debe ser igual a la cantidad reportada como respuesta en la columna "Eventos atendidos" de la pregunta 9.1.</t>
  </si>
  <si>
    <t>En caso de que registre algún valor numérico mayor a cero para los numerales 1.17.4, 1.20.4, 1.22 y/o 2.9, debe anotar el nombre de dicho(s) tipo(s) de evento(s) en los recuadros destinados para tal efecto que se encuentran al final de la tabla de respuesta.</t>
  </si>
  <si>
    <t>Categoría</t>
  </si>
  <si>
    <t>Tipo de evento</t>
  </si>
  <si>
    <t>COMP_TOTAL9.1</t>
  </si>
  <si>
    <t>1. Eventos súbitos</t>
  </si>
  <si>
    <t>Impacto de meteoritos</t>
  </si>
  <si>
    <t>Sismos percibidos</t>
  </si>
  <si>
    <t>Lahares</t>
  </si>
  <si>
    <t>Lluvia de cenizas</t>
  </si>
  <si>
    <t>Flujos piroclásticos</t>
  </si>
  <si>
    <t>Caídos o derrumbes</t>
  </si>
  <si>
    <t>1.7</t>
  </si>
  <si>
    <t>Hundimientos</t>
  </si>
  <si>
    <t>1.8</t>
  </si>
  <si>
    <t>Aluviones</t>
  </si>
  <si>
    <t>1.9</t>
  </si>
  <si>
    <t>Ondas cálidas y gélidas</t>
  </si>
  <si>
    <t>1.10</t>
  </si>
  <si>
    <t>Tormentas de nieve, granizo, polvo y electricidad</t>
  </si>
  <si>
    <t>1.11</t>
  </si>
  <si>
    <t>Heladas</t>
  </si>
  <si>
    <t>1.12</t>
  </si>
  <si>
    <t>Inundaciones pluviales, fluviales, costeras y lacustres</t>
  </si>
  <si>
    <t>1.13</t>
  </si>
  <si>
    <t>Tornados</t>
  </si>
  <si>
    <t>1.14</t>
  </si>
  <si>
    <t>Fugas tóxicas</t>
  </si>
  <si>
    <t>1.15</t>
  </si>
  <si>
    <t>Radiaciones</t>
  </si>
  <si>
    <t>1.16</t>
  </si>
  <si>
    <t>Derrames</t>
  </si>
  <si>
    <t>1.17. Incendios</t>
  </si>
  <si>
    <t>1.17.1</t>
  </si>
  <si>
    <t>Incendios estructurales (casa habitación, edificios, escuelas, comercios, etc.)</t>
  </si>
  <si>
    <t>1.17.2</t>
  </si>
  <si>
    <t xml:space="preserve">Incendios forestales </t>
  </si>
  <si>
    <t>1.17.3</t>
  </si>
  <si>
    <t>Incendios de aeronaves</t>
  </si>
  <si>
    <t>1.17.4</t>
  </si>
  <si>
    <t>Otro tipo de incendios (especifique)</t>
  </si>
  <si>
    <t>1.18</t>
  </si>
  <si>
    <t>Explosiones</t>
  </si>
  <si>
    <t>1.19</t>
  </si>
  <si>
    <t>Otros fenómenos químico-tecnológicos</t>
  </si>
  <si>
    <t>1.20. Accidentes</t>
  </si>
  <si>
    <t>1.20.1</t>
  </si>
  <si>
    <t>Accidentes aéreos</t>
  </si>
  <si>
    <t>1.20.2</t>
  </si>
  <si>
    <t>Accidentes marítimos</t>
  </si>
  <si>
    <t>1.20.3</t>
  </si>
  <si>
    <t>Accidentes terrestres</t>
  </si>
  <si>
    <t>1.20.4</t>
  </si>
  <si>
    <t>Otro tipo de accidentes (especifique)</t>
  </si>
  <si>
    <t>1.21</t>
  </si>
  <si>
    <t>Concentración masiva de población</t>
  </si>
  <si>
    <t>1.22</t>
  </si>
  <si>
    <t>Otros eventos súbitos (especifique)</t>
  </si>
  <si>
    <t>2. Eventos no súbitos</t>
  </si>
  <si>
    <t>Agrietamientos</t>
  </si>
  <si>
    <t>Subsidencia</t>
  </si>
  <si>
    <t>Otros fenómenos geológicos</t>
  </si>
  <si>
    <t>Sequías</t>
  </si>
  <si>
    <t>Otros fenómenos hidrometeorológicos</t>
  </si>
  <si>
    <t>2.6</t>
  </si>
  <si>
    <t>Contaminación del aire, agua, suelo y alimentos</t>
  </si>
  <si>
    <t>2.7</t>
  </si>
  <si>
    <t>Epidemias</t>
  </si>
  <si>
    <t>2.8</t>
  </si>
  <si>
    <t>Otros fenómenos sanitario-ecológicos</t>
  </si>
  <si>
    <t>2.9</t>
  </si>
  <si>
    <t>Otros eventos no súbitos (especifique)</t>
  </si>
  <si>
    <t>Otro tipo de incendios:
(especifique)</t>
  </si>
  <si>
    <t>Otro tipo de accidentes:
(especifique)</t>
  </si>
  <si>
    <t>Otros eventos súbitos:
(especifique)</t>
  </si>
  <si>
    <t>Otros eventos no súbitos:
(especifique)</t>
  </si>
  <si>
    <t>9.4.-</t>
  </si>
  <si>
    <t xml:space="preserve">De acuerdo con el total de eventos atendidos que reportó como respuesta en la pregunta anterior, anote la cantidad de los mismos especificando su categoría, tipo y ámbito de la autoridad que participó en su atención. </t>
  </si>
  <si>
    <t>Para cada tipo de evento, la cantidad registrada en la columna "Total" debe ser igual o mayor a la cantidad reportada como respuesta en la pregunta anterior, toda vez que en la atención de un evento pudo haber participado una o más autoridades de diferente ámbito de gobierno.</t>
  </si>
  <si>
    <t>Para cada tipo de evento, la cantidad registrada en cada ámbito de la autoridad que participó en su atención debe ser igual o menor a la cantidad reportada como respuesta en la pregunta anterior.</t>
  </si>
  <si>
    <t>Eventos atendidos, según ámbito de la autoridad que participó en su atención</t>
  </si>
  <si>
    <t>Autoridad municipal o de la demarcación territorial</t>
  </si>
  <si>
    <t>Autoridad
estatal</t>
  </si>
  <si>
    <t>Autoridad
federal</t>
  </si>
  <si>
    <t>COMP_9.3</t>
  </si>
  <si>
    <t>Otro tipo de incendios</t>
  </si>
  <si>
    <t>Otro tipo de accidentes</t>
  </si>
  <si>
    <t>Otros eventos súbitos</t>
  </si>
  <si>
    <t>Otros eventos no súbitos</t>
  </si>
  <si>
    <t>9.5.-</t>
  </si>
  <si>
    <t>Indique los tipos de eventos atendidos durante el año 2022 por la Unidad Estatal de Protección Civil u homóloga de los cuales se dio aviso oportuno a la población. Por cada uno de estos, anote la cantidad de eventos atendidos durante el referido año en los que se dio aviso oportuno a la población, según forma de aviso; utilizando para tal efecto el catálogo que se presente en la parte inferior de la siguiente tabla. Asimismo, anote el tiempo máximo de respuesta por parte de las autoridades que participaron en su atención.</t>
  </si>
  <si>
    <t>Para cada tipo de evento, en caso de que no se haya dado aviso oportuno a la población, o no cuente con información para determinarlo, indíquelo en la columna correspondiente conforme al catálogo respectivo y deje el grupo "Eventos atendidos en los que se dio aviso oportuno a la población, según forma de aviso" en blanco.</t>
  </si>
  <si>
    <t>Para cada tipo de evento, la cantidad registrada en la columna "Total" debe ser igual o menor a la cantidad reportada como respuesta en la pregunta 9.3.</t>
  </si>
  <si>
    <t xml:space="preserve">Para cada tipo de evento, la cantidad registrada en la columna "Total" debe ser igual o menor a la suma de las cantidades reportadas en las columnas del apartado "Forma de aviso", toda vez que un evento atendido pudo haber presentado una o más formas de aviso. </t>
  </si>
  <si>
    <t>Para cada tipo de evento, la cantidad registrada en cada una de las columnas del apartado "Forma de aviso" debe ser igual o menor a la cantidad reportada en la columna "Total". En caso de que esta instrucción no le aplique, justifíquelo en el recuadro que se encuentra al final de la tabla de respuesta.</t>
  </si>
  <si>
    <t xml:space="preserve">Para cada tipo de evento, en caso de que se hayan presentado tiempos de respuesta distintos, en el apartado "Tiempo máximo de respuesta por parte de las autoridades que participaron en su atención" debe registrar el periodo más largo. </t>
  </si>
  <si>
    <t>En el apartado "Tiempo máximo de respuesta por parte de las autoridades que participaron en su atención" anote la información correspondiente en formato de 24 horas. Por ejemplo: si el tiempo máximo de respuesta fue de 2 horas y media, en la columna "Horas" anote "02" y en la columna "Minutos" anote "30".</t>
  </si>
  <si>
    <t>¿Se dio aviso oportuno a la población?
(1. Sí / 2. No / 9. No identificado)</t>
  </si>
  <si>
    <t>Eventos atendidos en los que se dio aviso oportuno a la población, según forma de aviso
(ver catálogo)</t>
  </si>
  <si>
    <t>Tiempo máximo de respuesta por parte de las autoridades que participaron en su atención</t>
  </si>
  <si>
    <t>Forma de aviso</t>
  </si>
  <si>
    <t>Horas
(hh)</t>
  </si>
  <si>
    <t>Minutos
(mm)</t>
  </si>
  <si>
    <t>Catálogo de formas de aviso</t>
  </si>
  <si>
    <t>Medios impresos</t>
  </si>
  <si>
    <t>Medios de comunicación masiva (spots de radio y televisión)</t>
  </si>
  <si>
    <t>Aviso en oficinas de la Administración Pública de la entidad federativa</t>
  </si>
  <si>
    <t>Avisos casa por casa</t>
  </si>
  <si>
    <t>Avisos por medio de mensajes SMS u otra vía teléfono celular</t>
  </si>
  <si>
    <t>Avisos por medio de redes sociales (WhatsApp, Facebook, Twitter, Telegram, etc.)</t>
  </si>
  <si>
    <t>Otra forma de aviso</t>
  </si>
  <si>
    <t>9.6.-</t>
  </si>
  <si>
    <t>Anote la cantidad de víctimas mortales derivado de los eventos atendidos durante el año 2022 por la Unidad Estatal de Protección Civil u homóloga, según sexo y condición de edad.</t>
  </si>
  <si>
    <t>Sexo</t>
  </si>
  <si>
    <t>Víctimas mortales, según condición de edad</t>
  </si>
  <si>
    <t>Mayores de edad</t>
  </si>
  <si>
    <t>Menores de edad</t>
  </si>
  <si>
    <t>9.7.-</t>
  </si>
  <si>
    <t>Anote la cantidad de población afectada derivado de los eventos atendidos durante el año 2022 por la Unidad Estatal de Protección Civil u homóloga, según sexo y tipo de afectación.</t>
  </si>
  <si>
    <t>La suma de las cantidades registradas en la columna "Total" debe ser igual o menor a la suma de las cantidades reportadas en las columnas del apartado "Tipo de afectación", así como corresponder a su desagregación por sexo; toda vez que una persona afectada pudo haber presentado uno o más tipos de afectación.</t>
  </si>
  <si>
    <t>La suma de las cantidades registradas en cada una de las columnas del apartado "Tipo de afectación" debe ser igual o menor a la suma de las cantidades reportadas en la columna "Total", así como corresponder a su desagregación por sexo.</t>
  </si>
  <si>
    <t>Población afectada, según tipo de afectación</t>
  </si>
  <si>
    <t>Tipo de afectación</t>
  </si>
  <si>
    <t>Herida</t>
  </si>
  <si>
    <t>Evacuada</t>
  </si>
  <si>
    <t>No localizada</t>
  </si>
  <si>
    <t>Damnificada</t>
  </si>
  <si>
    <t>No identificada</t>
  </si>
  <si>
    <t>9.8.-</t>
  </si>
  <si>
    <t>Anote la cantidad de víctimas mortales, según sexo, y de población afectada, según tipo de afectación y sexo, derivado de los eventos atendidos durante el año 2022 por la Unidad Estatal de Protección Civil u homóloga, según tipo de evento.</t>
  </si>
  <si>
    <t>La suma de las cantidades registradas en la columna "Total" del apartado "Víctimas mortales, según sexo" debe ser igual o mayor a la suma de las cantidades reportadas como respuesta en la columna "Total" de la pregunta 9.6, así como corresponder a su desagregación por sexo.</t>
  </si>
  <si>
    <t>La cantidad registrada en la columna "Total" del apartado "Víctimas mortales, según sexo" de cada tipo de evento debe ser igual o menor a la suma de las cantidades reportadas como respuesta en la columna "Total" de la pregunta 9.6, así como corresponder a su desagregación por sexo.</t>
  </si>
  <si>
    <t>La suma de las cantidades registradas en la columna "Total" del grupo "Población afectada, según tipo de afectación y sexo" debe ser igual o mayor a la suma de las cantidades reportadas como respuesta en la columna "Total" de la pregunta anterior, así como corresponder a su desagregación por tipo de afectación y sexo.</t>
  </si>
  <si>
    <t>La cantidad registrada en la columna "Total" del grupo "Población afectada, según tipo de afectación y sexo" de cada tipo de evento debe ser igual o menor a la suma de las cantidades reportadas como respuesta en la columna "Total" de la pregunta anterior, así como corresponder a su desagregación por tipo de afectación y sexo.</t>
  </si>
  <si>
    <t>Víctimas mortales, según sexo</t>
  </si>
  <si>
    <t>Población afectada, según tipo de afectación y sexo</t>
  </si>
  <si>
    <t xml:space="preserve">No identificado </t>
  </si>
  <si>
    <t xml:space="preserve">No Identificado </t>
  </si>
  <si>
    <t>COMP TOT:</t>
  </si>
  <si>
    <t>COMP DES1:</t>
  </si>
  <si>
    <t>COMP DES2:</t>
  </si>
  <si>
    <t>COMP DES3:</t>
  </si>
  <si>
    <t>9.9.-</t>
  </si>
  <si>
    <t>Anote la cantidad de declaratorias de emergencia y de desastre natural solicitadas durante el año 2022 por su entidad federativa a la Secretaría de Seguridad y Protección Ciudadana. Asimismo, anote la cantidad de declaratorias de emergencia y de desastre natural emitidas durante el referido año por su entidad federativa, así como las emitidas por la Secretaría de Seguridad y Protección Ciudadana.</t>
  </si>
  <si>
    <t>En el numeral 2.1 debe considerar las declaratorias de emergencia y de desastre natural, según corresponda, que hayan sido emitidas exclusivamente por la instancia correspondiente de su entidad federativa. En caso de que esta situación no le aplique, y de acuerdo con lo establecido en la quinta instrucción general para las preguntas de la sección, anote "NA" (No aplica) en las celdas correspondientes.</t>
  </si>
  <si>
    <t>La suma de las cantidades registradas en el numeral 1 debe ser igual o menor a la cantidad reportada como respuesta en la columna "Eventos atendidos" de la pregunta 9.1. En caso de que esta instrucción no le aplique, justifíquelo en el recuadro que se encuentra al final de la tabla de respuesta.</t>
  </si>
  <si>
    <t xml:space="preserve">Las cantidades registradas en el numeral 2.2 deben ser iguales o menores a las cantidades reportadas en el numeral 1, así como corresponder a su desagregación por tipo de declaratoria. </t>
  </si>
  <si>
    <t>Estatus</t>
  </si>
  <si>
    <t>Declaratorias de emergencia</t>
  </si>
  <si>
    <t>Declaratorias de desastre natural</t>
  </si>
  <si>
    <t>Solicitadas a la Secretaría de Seguridad y Protección Ciudadana</t>
  </si>
  <si>
    <t>2. Emitidas</t>
  </si>
  <si>
    <t>Por la entidad federativa</t>
  </si>
  <si>
    <t>Por la Secretaría de Seguridad y Protección Ciudadana</t>
  </si>
  <si>
    <t>9.10.-</t>
  </si>
  <si>
    <t>Indique si durante el año 2022 la Secretaría de la Defensa Nacional aplicó el Plan DN-III a efecto de atender algún evento ocurrido durante el referido año en su entidad federativa. En caso afirmativo, anote el total de eventos en los que se aplicó dicho Plan.</t>
  </si>
  <si>
    <t>En caso de que la Secretaría de la Defensa Nacional no haya aplicado el Plan DN-III a efecto de atender algún evento ocurrido en su entidad federativa, o no cuente con información para determinarlo, indíquelo en la columna correspondiente conforme al catálogo respectivo y deje el resto de la fila en blanco.</t>
  </si>
  <si>
    <t>La cantidad registrada en la columna "Eventos en los que se aplicó el Plan DN-III" debe ser igual o menor a la cantidad reportada como respuesta en la columna "Eventos atendidos" de la pregunta 9.1. En caso de que esta instrucción no le aplique, justifíquelo en el recuadro que se encuentra al final de la tabla de respuesta.</t>
  </si>
  <si>
    <t>¿La Secretaría de la Defensa Nacional aplicó el Plan DN-III a efecto de atender algún evento ocurrido en su entidad federativa?
(1. Sí / 2. No / 9. No identificado)</t>
  </si>
  <si>
    <t>Eventos en los que se aplicó el Plan DN-III</t>
  </si>
  <si>
    <t>9.11-</t>
  </si>
  <si>
    <t>Indique si durante el año 2022 la Secretaría de Marina aplicó el Plan Marina a efecto de atender algún evento ocurrido durante el referido año en su entidad federativa. En caso afirmativo, anote el total de eventos en los que se aplicó dicho Plan.</t>
  </si>
  <si>
    <t>En caso de que la Secretaría de Marina no haya aplicado el Plan Marina a efecto de atender algún evento ocurrido en su entidad federativa, o no cuente con información para determinarlo, indíquelo en la columna correspondiente conforme al catálogo respectivo y deje el resto de la fila en blanco.</t>
  </si>
  <si>
    <t>La cantidad registrada en la columna "Eventos en los que se aplicó el Plan Marina" debe ser igual o menor a la cantidad reportada como respuesta en la columna "Eventos atendidos" de la pregunta 9.1. En caso de que esta instrucción no le aplique, justifíquelo en el recuadro que se encuentra al final de la tabla de respuesta.</t>
  </si>
  <si>
    <t>¿La Secretaría de Marina aplicó el Plan Marina a efecto de atender algún evento ocurrido en su entidad federativa?
(1. Sí / 2. No / 9. No identificado)</t>
  </si>
  <si>
    <t>Eventos en los que se aplicó el Plan Marina</t>
  </si>
  <si>
    <t>Pregunta 2.2</t>
  </si>
  <si>
    <t>Instrucciones generales:</t>
  </si>
  <si>
    <t>1.- El listado de instalaciones que se despliega corresponde al que registró como respuesta en la pregunta 2.2.</t>
  </si>
  <si>
    <t>2.- El código "1" de la columna "Tipo de posesión" refiere a un contexto en el que el inmueble donde se ubica la instalación es propiedad de la entidad federativa, siendo administrado por alguna institución de la Administración Pública Centralizada, generalmente por la dependencia encargada de los asuntos financieros y hacendarios.</t>
  </si>
  <si>
    <t>3.- El código "2" de la columna "Tipo de posesión" refiere a un contexto en el que el inmueble donde se ubica la instalación es de dominio legal a título de propietario de alguna dependencia y/o entidad de la Administración Pública de la entidad federativa.</t>
  </si>
  <si>
    <t>4.- En el apartado "Municipio o demarcación territorial" seleccione el municipio o demarcación territorial donde se encuentra ubicada la instalación.</t>
  </si>
  <si>
    <t>5.- En la columna "Colonia" anote el nombre de la colonia o localidad donde se encuentra ubicada la instalación.</t>
  </si>
  <si>
    <t>6.- En las columnas "Latitud" y "Longitud" anote las coordenadas geográficas correspondientes donde se encuentra ubicada la instalación. Las coordenadas de latitud constan de hasta ocho dígitos, mientras que las relacionadas con la longitud constan de hasta nueve dígitos.</t>
  </si>
  <si>
    <t>7.- En la columna "Horario de atención" anote la información correspondiente en formato de 24 horas. Por ejemplo: en caso de que la instalación tenga un horario de atención de las 9 de la mañana a las 3 de la tarde, anote "9:00 - 15:00" en la referida columna.</t>
  </si>
  <si>
    <t>8.-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instalación. En consecuencia, no deben reportarse los datos de contacto particulares de las personas servidoras públicas.</t>
  </si>
  <si>
    <t>9.- Para cada instalación, en caso de que su ubicación geográfica no sea la misma que la de otra instalación, deje en blanco la columna "Instalación con la misma ubicación geográfica".</t>
  </si>
  <si>
    <t>10.- En caso de que dos o más instalaciones tengan la misma ubicación geográfica, únicamente debe registrar la información correspondiente en una de ellas. En el resto de las instalaciones relacionadas, en la columna "Instalación con la misma ubicación geográfica" anote el numeral de la instalación en la que reportó la información, y deje el apartado "Municipio o demarcación territorial", así como las columnas "Colonia", "Latitud" y "Longitud" en blanco.</t>
  </si>
  <si>
    <t>Tipo de posesión
(ver catálogo)</t>
  </si>
  <si>
    <t>Colonia</t>
  </si>
  <si>
    <t>Latitud</t>
  </si>
  <si>
    <t xml:space="preserve">, </t>
  </si>
  <si>
    <t>Longitud</t>
  </si>
  <si>
    <t>Horario de atención
(formato de 24 horas)</t>
  </si>
  <si>
    <t>Correo electrónico de contacto</t>
  </si>
  <si>
    <t>Número telefónico de contacto
(diez dígitos)</t>
  </si>
  <si>
    <t>Instalación con la misma ubicación geográfica</t>
  </si>
  <si>
    <t>LAT</t>
  </si>
  <si>
    <t>LONG</t>
  </si>
  <si>
    <t>VAL LAT</t>
  </si>
  <si>
    <t>VAL LONG</t>
  </si>
  <si>
    <t>TEL</t>
  </si>
  <si>
    <t>,</t>
  </si>
  <si>
    <t>3</t>
  </si>
  <si>
    <t>Catálogo de tipo de posesión</t>
  </si>
  <si>
    <t>Propio, de la entidad federativa</t>
  </si>
  <si>
    <t>Propio, de alguna de las instituciones de la Administración Pública de la entidad federativa</t>
  </si>
  <si>
    <t>En arrendamiento</t>
  </si>
  <si>
    <t>Otro tipo de posesión</t>
  </si>
  <si>
    <t>Complemento 2. Ubicación geográfica, población usuaria y caracterización de la infraestructura especializada de los albergues o refugios temporales</t>
  </si>
  <si>
    <t>Pregunta 2.3</t>
  </si>
  <si>
    <t>1.- La cantidad de albergues o refugios temporales que registre debe ser igual a la cantidad reportada como respuesta en la pregunta 2.3.</t>
  </si>
  <si>
    <t>2.- En la columna "Nombre de los albergues o refugios temporales" debe anotar el nombre de cada uno de los albergues o refugios temporales con los que haya contado, mientras que en la columna "ID albergue o refugio temporal" debe anotar su clave y/o número de identificación.</t>
  </si>
  <si>
    <t xml:space="preserve">3.- El nombre de los albergues o refugios temporales debe registrarse en mayúsculas, sin comillas ni signos de acentuación, puntuación, paréntesis y abreviaturas. </t>
  </si>
  <si>
    <t>4.- En el apartado "Municipio o demarcación territorial" seleccione el municipio o demarcación territorial donde se encuentra ubicado el albergue o refugio temporal.</t>
  </si>
  <si>
    <t>5.- En la columna "Colonia" anote el nombre de la colonia o localidad donde se encuentra ubicado el albergue o refugio temporal.</t>
  </si>
  <si>
    <t>6.- En las columnas "Latitud" y "Longitud" anote las coordenadas geográficas donde se encuentra ubicado el albergue o refugio temporal. Las coordenadas de latitud constan de hasta ocho dígitos, mientras que las relacionadas con la longitud constan de hasta nueve dígitos.</t>
  </si>
  <si>
    <t>7.- En caso de que determinado albergue o refugio no haya contado con algún registro de población usuaria, se haya encontrado en proceso de integración, o no cuente con información para determinarlo, indíquelo en la columna correspondiente conforme al catálogo respectivo y deje el apartado "Población usuaria, según sexo" en blanco.</t>
  </si>
  <si>
    <t>8.- En el apartado "Población usuaria, según sexo" debe considerar el total de personas que accedieron e hicieron uso de las áreas o espacios físicos de infraestructura especializada, servicios y equipamiento del albergue o refugio temporal durante el año 2022.</t>
  </si>
  <si>
    <t>9.- La categoría "Mixto" de los apartados "Dormitorios", "Vestidores", "Lockers", "Lugar para aseo personal" y "Baños" hace referencia a un contexto en el que determinado espacio físico de infraestructura especializada es usado indistintamente por personas del sexo masculino y femenino.</t>
  </si>
  <si>
    <t>10.- Para cada albergue o refugio temporal, en el grupo "Áreas o espacios físicos de infraestructura especializada" seleccione con una "X" la o las columnas que correspondan.</t>
  </si>
  <si>
    <t>11.- Para cada albergue o refugio temporal, en caso de que seleccione la categoría "Mixto" en los apartados "Dormitorios", "Vestidores", "Lockers", "Lugar para aseo personal" y "Baños", no puede seleccionar otra opción en el mismo apartado.</t>
  </si>
  <si>
    <t>12.- Para cada albergue o refugio temporal, en caso de que seleccione la columna "No contaba con áreas o espacios físicos de infraestructura especializada" o "No identificado" del grupo "Áreas o espacios físicos de infraestructura especializada", no puede seleccionar otra columna de dicho grupo.</t>
  </si>
  <si>
    <t>13.- Para cada albergue o refugio temporal, en el grupo "Servicios" seleccione con una "X" la o las columnas que correspondan.</t>
  </si>
  <si>
    <t>14.- Para cada albergue o refugio temporal, en caso de que seleccione la columna "No contaba con servicios" o "No identificado" del grupo "Servicios", no puede seleccionar otra columna de dicho grupo.</t>
  </si>
  <si>
    <t>15.- Para cada albergue o refugio temporal, en el grupo "Equipamiento" seleccione con una "X" la o las columnas que correspondan.</t>
  </si>
  <si>
    <t>16.- Para cada albergue o refugio temporal, en caso de que seleccione la columna "No contaba con equipamiento" o "No identificado" del grupo "Equipamiento", no puede seleccionar otra columna de dicho grupo.</t>
  </si>
  <si>
    <t>Nombre de los albergues o refugios temporales</t>
  </si>
  <si>
    <t>ID albergue o refugio temporal
(para uso exclusivo del personal del INEGI)</t>
  </si>
  <si>
    <t>¿Contaba con algún registro de población usuaria?
(1. Sí / 2. En proceso de integración / 3. No / 9. No identificado)</t>
  </si>
  <si>
    <t>Población usuaria, según sexo</t>
  </si>
  <si>
    <t>Áreas o espacios físicos de infraestructura especializada</t>
  </si>
  <si>
    <t>Servicios</t>
  </si>
  <si>
    <t>Dormitorios</t>
  </si>
  <si>
    <t>Vestidores</t>
  </si>
  <si>
    <t>Lockers</t>
  </si>
  <si>
    <t>Lugar para aseo personal (regaderas)</t>
  </si>
  <si>
    <t>Baños</t>
  </si>
  <si>
    <t>Áreas de lactancia</t>
  </si>
  <si>
    <t>Áreas para cocinar alimentos</t>
  </si>
  <si>
    <t>Comedores</t>
  </si>
  <si>
    <t>Espacios para la consulta médica</t>
  </si>
  <si>
    <t>Espacio recreativo</t>
  </si>
  <si>
    <t>Acceso para personas con discapacidad</t>
  </si>
  <si>
    <t>Espacio para almacenamiento de insumos (centros de acopio)</t>
  </si>
  <si>
    <t>Otra área o espacio físico de infraestructura especializada</t>
  </si>
  <si>
    <t>No contaba con áreas o espacios físicos de infraestructura especializada</t>
  </si>
  <si>
    <t>Servicio de internet</t>
  </si>
  <si>
    <t>Servicio de electricidad</t>
  </si>
  <si>
    <t>Agua potable</t>
  </si>
  <si>
    <t>Drenaje</t>
  </si>
  <si>
    <t>Otros servicios</t>
  </si>
  <si>
    <t>No contaba con servicios</t>
  </si>
  <si>
    <t>Planta potabilizadora</t>
  </si>
  <si>
    <t>Equipos de desinfección</t>
  </si>
  <si>
    <t>Generadores de luz</t>
  </si>
  <si>
    <t>Material y equipo para muestreo de agua y alimentos</t>
  </si>
  <si>
    <t>Equipo de cómputo</t>
  </si>
  <si>
    <t>Equipos de comunicación</t>
  </si>
  <si>
    <t>Lámparas de luz UV</t>
  </si>
  <si>
    <t>Ropa de protección personal para brigadistas</t>
  </si>
  <si>
    <t>Motobombas</t>
  </si>
  <si>
    <t>Hidrantes</t>
  </si>
  <si>
    <t>Extintores</t>
  </si>
  <si>
    <t>Botiquín médico</t>
  </si>
  <si>
    <t>Otro equipamiento</t>
  </si>
  <si>
    <t>No contaba con equipamiento</t>
  </si>
  <si>
    <t>Mixto</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</si>
  <si>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</si>
  <si>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</si>
  <si>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</si>
  <si>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</si>
  <si>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</si>
  <si>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</si>
  <si>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</si>
  <si>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</si>
  <si>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</si>
  <si>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</si>
  <si>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</si>
  <si>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</si>
  <si>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</si>
  <si>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</si>
  <si>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</si>
  <si>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</si>
  <si>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</si>
  <si>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</si>
  <si>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</si>
  <si>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</si>
  <si>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</si>
  <si>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</si>
  <si>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</si>
  <si>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</si>
  <si>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</si>
  <si>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</si>
  <si>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</si>
  <si>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</si>
  <si>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</si>
  <si>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</si>
  <si>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</si>
  <si>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</si>
  <si>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</si>
  <si>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</si>
  <si>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</si>
  <si>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</si>
  <si>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</si>
  <si>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</si>
  <si>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</si>
  <si>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</si>
  <si>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</si>
  <si>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</si>
  <si>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</si>
  <si>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</si>
  <si>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</si>
  <si>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</si>
  <si>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</si>
  <si>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</si>
  <si>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</si>
  <si>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</si>
  <si>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</si>
  <si>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</si>
  <si>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</si>
  <si>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</si>
  <si>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</si>
  <si>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</si>
  <si>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</si>
  <si>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</si>
  <si>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</si>
  <si>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</si>
  <si>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</si>
  <si>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</si>
  <si>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</si>
  <si>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</si>
  <si>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</si>
  <si>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</si>
  <si>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</si>
  <si>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</si>
  <si>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</si>
  <si>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</si>
  <si>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</si>
  <si>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</si>
  <si>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</si>
  <si>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</si>
  <si>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</si>
  <si>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</si>
  <si>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</si>
  <si>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</si>
  <si>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</si>
  <si>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</si>
  <si>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</si>
  <si>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</si>
  <si>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</si>
  <si>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</si>
  <si>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</si>
  <si>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</si>
  <si>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</si>
  <si>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</si>
  <si>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</si>
  <si>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</si>
  <si>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</si>
  <si>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</si>
  <si>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</si>
  <si>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</si>
  <si>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</si>
  <si>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</si>
  <si>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</si>
  <si>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</si>
  <si>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</si>
  <si>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</si>
  <si>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</si>
  <si>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</si>
  <si>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</si>
  <si>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</si>
  <si>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</si>
  <si>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</si>
  <si>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</si>
  <si>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</si>
  <si>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</si>
  <si>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</si>
  <si>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</si>
  <si>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</si>
  <si>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</si>
  <si>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</si>
  <si>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</si>
  <si>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</si>
  <si>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</si>
  <si>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</si>
  <si>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</si>
  <si>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</si>
  <si>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</si>
  <si>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</si>
  <si>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</si>
  <si>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</si>
  <si>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</si>
  <si>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</si>
  <si>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</si>
  <si>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</si>
  <si>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</si>
  <si>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</si>
  <si>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</si>
  <si>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</si>
  <si>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</si>
  <si>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</si>
  <si>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</si>
  <si>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</si>
  <si>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</si>
  <si>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</si>
  <si>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</si>
  <si>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</si>
  <si>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</si>
  <si>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</si>
  <si>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</si>
  <si>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</si>
  <si>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</si>
  <si>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</si>
  <si>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</si>
  <si>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</si>
  <si>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</si>
  <si>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</si>
  <si>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</si>
  <si>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</si>
  <si>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</si>
  <si>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</si>
  <si>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</si>
  <si>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</si>
  <si>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</si>
  <si>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</si>
  <si>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</si>
  <si>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</si>
  <si>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</si>
  <si>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</si>
  <si>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</si>
  <si>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</si>
  <si>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</si>
  <si>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</si>
  <si>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</si>
  <si>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</si>
  <si>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</si>
  <si>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</si>
  <si>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</si>
  <si>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</si>
  <si>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</si>
  <si>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</si>
  <si>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</si>
  <si>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</si>
  <si>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</si>
  <si>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</si>
  <si>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</si>
  <si>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</si>
  <si>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</si>
  <si>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</si>
  <si>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</si>
  <si>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</si>
  <si>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</si>
  <si>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</si>
  <si>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</si>
  <si>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</si>
  <si>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</si>
  <si>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</si>
  <si>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</si>
  <si>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</si>
  <si>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</si>
  <si>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</si>
  <si>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</si>
  <si>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</si>
  <si>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</si>
  <si>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</si>
  <si>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</si>
  <si>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</si>
  <si>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</si>
  <si>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</si>
  <si>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</si>
  <si>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</si>
  <si>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</si>
  <si>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</si>
  <si>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</si>
  <si>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</si>
  <si>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</si>
  <si>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</si>
  <si>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</si>
  <si>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</si>
  <si>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</si>
  <si>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</si>
  <si>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</si>
  <si>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</si>
  <si>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</si>
  <si>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</si>
  <si>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</si>
  <si>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</si>
  <si>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</si>
  <si>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</si>
  <si>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</si>
  <si>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</si>
  <si>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</si>
  <si>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</si>
  <si>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</si>
  <si>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</si>
  <si>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</si>
  <si>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</si>
  <si>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</si>
  <si>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</si>
  <si>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</si>
  <si>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</si>
  <si>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</si>
  <si>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</si>
  <si>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</si>
  <si>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</si>
  <si>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</si>
  <si>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</si>
  <si>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</si>
  <si>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</si>
  <si>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</si>
  <si>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</si>
  <si>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</si>
  <si>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</si>
  <si>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</si>
  <si>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</si>
  <si>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</si>
  <si>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</si>
  <si>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</si>
  <si>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</si>
  <si>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</si>
  <si>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</si>
  <si>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</si>
  <si>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</si>
  <si>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</si>
  <si>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</si>
  <si>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</si>
  <si>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</si>
  <si>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</si>
  <si>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</si>
  <si>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</si>
  <si>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</si>
  <si>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</si>
  <si>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</si>
  <si>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</si>
  <si>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</si>
  <si>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</si>
  <si>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</si>
  <si>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</si>
  <si>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</si>
  <si>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</si>
  <si>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</si>
  <si>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</si>
  <si>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</si>
  <si>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</si>
  <si>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</si>
  <si>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</si>
  <si>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</si>
  <si>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</si>
  <si>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</si>
  <si>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</si>
  <si>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</si>
  <si>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</si>
  <si>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</si>
  <si>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</si>
  <si>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</si>
  <si>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</si>
  <si>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</si>
  <si>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</si>
  <si>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</si>
  <si>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</si>
  <si>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</si>
  <si>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</si>
  <si>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</si>
  <si>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</si>
  <si>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</si>
  <si>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</si>
  <si>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</si>
  <si>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</si>
  <si>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</si>
  <si>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</si>
  <si>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</si>
  <si>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</si>
  <si>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</si>
  <si>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</si>
  <si>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</si>
  <si>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</si>
  <si>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</si>
  <si>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</si>
  <si>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</si>
  <si>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</si>
  <si>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</si>
  <si>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</si>
  <si>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</si>
  <si>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</si>
  <si>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</si>
  <si>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</si>
  <si>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</si>
  <si>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</si>
  <si>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</si>
  <si>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</si>
  <si>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</si>
  <si>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</si>
  <si>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</si>
  <si>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</si>
  <si>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</si>
  <si>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</si>
  <si>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</si>
  <si>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</si>
  <si>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</si>
  <si>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</si>
  <si>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</si>
  <si>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</si>
  <si>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</si>
  <si>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</si>
  <si>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</si>
  <si>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</si>
  <si>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</si>
  <si>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</si>
  <si>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</si>
  <si>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</si>
  <si>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</si>
  <si>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</si>
  <si>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</si>
  <si>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</si>
  <si>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</si>
  <si>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</si>
  <si>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</si>
  <si>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</si>
  <si>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</si>
  <si>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</si>
  <si>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</si>
  <si>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</si>
  <si>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</si>
  <si>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</si>
  <si>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</si>
  <si>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</si>
  <si>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</si>
  <si>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</si>
  <si>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</si>
  <si>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</si>
  <si>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</si>
  <si>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</si>
  <si>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</si>
  <si>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</si>
  <si>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</si>
  <si>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</si>
  <si>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</si>
  <si>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</si>
  <si>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</si>
  <si>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</si>
  <si>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</si>
  <si>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</si>
  <si>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</si>
  <si>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</si>
  <si>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</si>
  <si>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</si>
  <si>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</si>
  <si>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</si>
  <si>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</si>
  <si>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</si>
  <si>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</si>
  <si>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</si>
  <si>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</si>
  <si>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</si>
  <si>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</si>
  <si>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</si>
  <si>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</si>
  <si>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</si>
  <si>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</si>
  <si>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</si>
  <si>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</si>
  <si>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</si>
  <si>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</si>
  <si>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</si>
  <si>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</si>
  <si>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</si>
  <si>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</si>
  <si>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</si>
  <si>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</si>
  <si>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</si>
  <si>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</si>
  <si>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</si>
  <si>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</si>
  <si>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</si>
  <si>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</si>
  <si>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</si>
  <si>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</si>
  <si>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</si>
  <si>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</si>
  <si>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</si>
  <si>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</si>
  <si>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</si>
  <si>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</si>
  <si>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</si>
  <si>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</si>
  <si>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</si>
  <si>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</si>
  <si>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</si>
  <si>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</si>
  <si>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</si>
  <si>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</si>
  <si>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</si>
  <si>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</si>
  <si>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</si>
  <si>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</si>
  <si>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</si>
  <si>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</si>
  <si>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</si>
  <si>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</si>
  <si>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</si>
  <si>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</si>
  <si>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</si>
  <si>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</si>
  <si>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</si>
  <si>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</si>
  <si>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</si>
  <si>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</si>
  <si>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</si>
  <si>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</si>
  <si>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</si>
  <si>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</si>
  <si>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</si>
  <si>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</si>
  <si>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</si>
  <si>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</si>
  <si>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</si>
  <si>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</si>
  <si>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</si>
  <si>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</si>
  <si>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</si>
  <si>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</si>
  <si>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</si>
  <si>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</si>
  <si>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</si>
  <si>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</si>
  <si>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</si>
  <si>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</si>
  <si>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</si>
  <si>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</si>
  <si>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</si>
  <si>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</si>
  <si>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</si>
  <si>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</si>
  <si>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</si>
  <si>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</si>
  <si>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</si>
  <si>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</si>
  <si>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</si>
  <si>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</si>
  <si>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</si>
  <si>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</si>
  <si>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</si>
  <si>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</si>
  <si>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</si>
  <si>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</si>
  <si>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</si>
  <si>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</si>
  <si>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</si>
  <si>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</si>
  <si>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</si>
  <si>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</si>
  <si>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</si>
  <si>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</si>
  <si>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</si>
  <si>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</si>
  <si>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</si>
  <si>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</si>
  <si>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</si>
  <si>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</si>
  <si>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</si>
  <si>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</si>
  <si>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</si>
  <si>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</si>
  <si>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</si>
  <si>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</si>
  <si>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</si>
  <si>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</si>
  <si>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</si>
  <si>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</si>
  <si>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</si>
  <si>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</si>
  <si>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</si>
  <si>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</si>
  <si>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</si>
  <si>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</si>
  <si>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</si>
  <si>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</si>
  <si>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</si>
  <si>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</si>
  <si>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</si>
  <si>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</si>
  <si>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</si>
  <si>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</si>
  <si>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</si>
  <si>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</si>
  <si>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</si>
  <si>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</si>
  <si>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</si>
  <si>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</si>
  <si>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</si>
  <si>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</si>
  <si>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</si>
  <si>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</si>
  <si>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</si>
  <si>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</si>
  <si>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</si>
  <si>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</si>
  <si>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</si>
  <si>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</si>
  <si>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</si>
  <si>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</si>
  <si>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</si>
  <si>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</si>
  <si>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</si>
  <si>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</si>
  <si>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</si>
  <si>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</si>
  <si>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</si>
  <si>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</si>
  <si>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</si>
  <si>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</si>
  <si>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</si>
  <si>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</si>
  <si>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</si>
  <si>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</si>
  <si>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</si>
  <si>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</si>
  <si>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</si>
  <si>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</si>
  <si>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</si>
  <si>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</si>
  <si>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</si>
  <si>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</si>
  <si>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</si>
  <si>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</si>
  <si>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</si>
  <si>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</si>
  <si>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</si>
  <si>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</si>
  <si>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</si>
  <si>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</si>
  <si>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</si>
  <si>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</si>
  <si>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</si>
  <si>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</si>
  <si>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</si>
  <si>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</si>
  <si>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</si>
  <si>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</si>
  <si>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</si>
  <si>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</si>
  <si>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</si>
  <si>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</si>
  <si>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</si>
  <si>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</si>
  <si>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</si>
  <si>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</si>
  <si>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</si>
  <si>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</si>
  <si>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</si>
  <si>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</si>
  <si>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</si>
  <si>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</si>
  <si>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</si>
  <si>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</si>
  <si>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</si>
  <si>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</si>
  <si>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</si>
  <si>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</si>
  <si>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</si>
  <si>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</si>
  <si>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</si>
  <si>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</si>
  <si>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</si>
  <si>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</si>
  <si>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</si>
  <si>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</si>
  <si>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</si>
  <si>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</si>
  <si>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</si>
  <si>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</si>
  <si>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</si>
  <si>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</si>
  <si>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</si>
  <si>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</si>
  <si>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</si>
  <si>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</si>
  <si>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</si>
  <si>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</si>
  <si>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</si>
  <si>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</si>
  <si>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</si>
  <si>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</si>
  <si>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</si>
  <si>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</si>
  <si>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</si>
  <si>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</si>
  <si>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</si>
  <si>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</si>
  <si>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</si>
  <si>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</si>
  <si>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</si>
  <si>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</si>
  <si>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</si>
  <si>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</si>
  <si>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</si>
  <si>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</si>
  <si>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</si>
  <si>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</si>
  <si>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</si>
  <si>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</si>
  <si>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</si>
  <si>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</si>
  <si>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</si>
  <si>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</si>
  <si>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</si>
  <si>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</si>
  <si>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</si>
  <si>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</si>
  <si>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</si>
  <si>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</si>
  <si>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</si>
  <si>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</si>
  <si>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</si>
  <si>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</si>
  <si>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</si>
  <si>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</si>
  <si>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</si>
  <si>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</si>
  <si>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</si>
  <si>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</si>
  <si>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</si>
  <si>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</si>
  <si>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</si>
  <si>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</si>
  <si>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</si>
  <si>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</si>
  <si>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</si>
  <si>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</si>
  <si>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</si>
  <si>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</si>
  <si>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</si>
  <si>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</si>
  <si>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</si>
  <si>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</si>
  <si>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</si>
  <si>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</si>
  <si>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</si>
  <si>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</si>
  <si>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</si>
  <si>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</si>
  <si>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</si>
  <si>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</si>
  <si>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</si>
  <si>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</si>
  <si>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</si>
  <si>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</si>
  <si>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</si>
  <si>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</si>
  <si>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</si>
  <si>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</si>
  <si>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</si>
  <si>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</si>
  <si>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</si>
  <si>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</si>
  <si>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</si>
  <si>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</si>
  <si>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</si>
  <si>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</si>
  <si>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</si>
  <si>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</si>
  <si>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</si>
  <si>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</si>
  <si>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</si>
  <si>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</si>
  <si>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</si>
  <si>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</si>
  <si>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</si>
  <si>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</si>
  <si>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</si>
  <si>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</si>
  <si>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</si>
  <si>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</si>
  <si>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</si>
  <si>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</si>
  <si>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</si>
  <si>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</si>
  <si>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</si>
  <si>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</si>
  <si>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</si>
  <si>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</si>
  <si>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</si>
  <si>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</si>
  <si>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</si>
  <si>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</si>
  <si>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</si>
  <si>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</si>
  <si>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</si>
  <si>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</si>
  <si>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</si>
  <si>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</si>
  <si>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</si>
  <si>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</si>
  <si>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</si>
  <si>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</si>
  <si>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</si>
  <si>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</si>
  <si>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</si>
  <si>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</si>
  <si>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</si>
  <si>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</si>
  <si>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</si>
  <si>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</si>
  <si>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</si>
  <si>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</si>
  <si>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</si>
  <si>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</si>
  <si>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</si>
  <si>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</si>
  <si>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</si>
  <si>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</si>
  <si>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</si>
  <si>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</si>
  <si>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</si>
  <si>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</si>
  <si>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</si>
  <si>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</si>
  <si>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</si>
  <si>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</si>
  <si>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</si>
  <si>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</si>
  <si>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</si>
  <si>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</si>
  <si>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</si>
  <si>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</si>
  <si>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</si>
  <si>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</si>
  <si>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</si>
  <si>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</si>
  <si>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</si>
  <si>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</si>
  <si>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</si>
  <si>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</si>
  <si>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</si>
  <si>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</si>
  <si>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</si>
  <si>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</si>
  <si>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</si>
  <si>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</si>
  <si>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</si>
  <si>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</si>
  <si>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</si>
  <si>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</si>
  <si>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</si>
  <si>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</si>
  <si>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</si>
  <si>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</si>
  <si>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</si>
  <si>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</si>
  <si>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</si>
  <si>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</si>
  <si>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</si>
  <si>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</si>
  <si>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</si>
  <si>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</si>
  <si>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</si>
  <si>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</si>
  <si>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</si>
  <si>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</si>
  <si>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</si>
  <si>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</si>
  <si>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</si>
  <si>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</si>
  <si>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</si>
  <si>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</si>
  <si>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</si>
  <si>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</si>
  <si>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</si>
  <si>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</si>
  <si>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</si>
  <si>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</si>
  <si>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</si>
  <si>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</si>
  <si>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</si>
  <si>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</si>
  <si>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</si>
  <si>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</si>
  <si>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</si>
  <si>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</si>
  <si>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</si>
  <si>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</si>
  <si>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</si>
  <si>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</si>
  <si>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</si>
  <si>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</si>
  <si>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</si>
  <si>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</si>
  <si>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</si>
  <si>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</si>
  <si>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</si>
  <si>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</si>
  <si>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</si>
  <si>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</si>
  <si>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</si>
  <si>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</si>
  <si>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</si>
  <si>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</si>
  <si>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</si>
  <si>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</si>
  <si>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</si>
  <si>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</si>
  <si>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</si>
  <si>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</si>
  <si>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</si>
  <si>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</si>
  <si>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</si>
  <si>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</si>
  <si>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</si>
  <si>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</si>
  <si>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</si>
  <si>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</si>
  <si>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</si>
  <si>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</si>
  <si>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</si>
  <si>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</si>
  <si>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</si>
  <si>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</si>
  <si>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</si>
  <si>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</si>
  <si>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</si>
  <si>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</si>
  <si>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</si>
  <si>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</si>
  <si>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</si>
  <si>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</si>
  <si>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</si>
  <si>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</si>
  <si>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</si>
  <si>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</si>
  <si>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</si>
  <si>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</si>
  <si>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</si>
  <si>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</si>
  <si>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</si>
  <si>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</si>
  <si>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</si>
  <si>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</si>
  <si>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</si>
  <si>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</si>
  <si>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</si>
  <si>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</si>
  <si>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</si>
  <si>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</si>
  <si>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</si>
  <si>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</si>
  <si>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</si>
  <si>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</si>
  <si>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</si>
  <si>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</si>
  <si>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</si>
  <si>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</si>
  <si>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</si>
  <si>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</si>
  <si>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</si>
  <si>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</si>
  <si>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</si>
  <si>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</si>
  <si>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</si>
  <si>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</si>
  <si>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</si>
  <si>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</si>
  <si>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</si>
  <si>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</si>
  <si>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</si>
  <si>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</si>
  <si>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</si>
  <si>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</si>
  <si>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</si>
  <si>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</si>
  <si>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</si>
  <si>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</si>
  <si>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</si>
  <si>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</si>
  <si>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</si>
  <si>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</si>
  <si>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</si>
  <si>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</si>
  <si>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</si>
  <si>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</si>
  <si>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</si>
  <si>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</si>
  <si>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</si>
  <si>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</si>
  <si>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</si>
  <si>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</si>
  <si>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</si>
  <si>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</si>
  <si>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</si>
  <si>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</si>
  <si>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</si>
  <si>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</si>
  <si>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</si>
  <si>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</si>
  <si>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</si>
  <si>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</si>
  <si>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</si>
  <si>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</si>
  <si>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</si>
  <si>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</si>
  <si>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</si>
  <si>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</si>
  <si>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</si>
  <si>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</si>
  <si>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</si>
  <si>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</si>
  <si>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</si>
  <si>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</si>
  <si>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</si>
  <si>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</si>
  <si>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</si>
  <si>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</si>
  <si>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</si>
  <si>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</si>
  <si>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</si>
  <si>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</si>
  <si>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</si>
  <si>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</si>
  <si>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</si>
  <si>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</si>
  <si>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</si>
  <si>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</si>
  <si>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</si>
  <si>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</si>
  <si>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</si>
  <si>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</si>
  <si>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</si>
  <si>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</si>
  <si>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</si>
  <si>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</si>
  <si>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</si>
  <si>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</si>
  <si>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</si>
  <si>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</si>
  <si>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</si>
  <si>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</si>
  <si>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</si>
  <si>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</si>
  <si>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</si>
  <si>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</si>
  <si>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</si>
  <si>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</si>
  <si>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</si>
  <si>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</si>
  <si>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</si>
  <si>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</si>
  <si>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</si>
  <si>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</si>
  <si>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</si>
  <si>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</si>
  <si>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</si>
  <si>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</si>
  <si>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</si>
  <si>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</si>
  <si>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</si>
  <si>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</si>
  <si>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</si>
  <si>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</si>
  <si>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</si>
  <si>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</si>
  <si>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</si>
  <si>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</si>
  <si>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</si>
  <si>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</si>
  <si>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</si>
  <si>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</si>
  <si>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</si>
  <si>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</si>
  <si>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</si>
  <si>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</si>
  <si>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</si>
  <si>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</si>
  <si>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</si>
  <si>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</si>
  <si>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</si>
  <si>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</si>
  <si>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</si>
  <si>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</si>
  <si>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</si>
  <si>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</si>
  <si>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</si>
  <si>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</si>
  <si>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</si>
  <si>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</si>
  <si>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</si>
  <si>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</si>
  <si>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</si>
  <si>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</si>
  <si>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</si>
  <si>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</si>
  <si>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</si>
  <si>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</si>
  <si>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</si>
  <si>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</si>
  <si>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</si>
  <si>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</si>
  <si>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</si>
  <si>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</si>
  <si>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</si>
  <si>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</si>
  <si>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</si>
  <si>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</si>
  <si>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</si>
  <si>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</si>
  <si>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</si>
  <si>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</si>
  <si>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</si>
  <si>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</si>
  <si>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</si>
  <si>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</si>
  <si>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</si>
  <si>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</si>
  <si>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</si>
  <si>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</si>
  <si>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</si>
  <si>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</si>
  <si>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</si>
  <si>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</si>
  <si>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</si>
  <si>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</si>
  <si>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</si>
  <si>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</si>
  <si>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</si>
  <si>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</si>
  <si>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</si>
  <si>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</si>
  <si>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</si>
  <si>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</si>
  <si>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</si>
  <si>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</si>
  <si>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</si>
  <si>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</si>
  <si>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</si>
  <si>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</si>
  <si>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</si>
  <si>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</si>
  <si>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</si>
  <si>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</si>
  <si>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</si>
  <si>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</si>
  <si>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</si>
  <si>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</si>
  <si>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</si>
  <si>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</si>
  <si>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</si>
  <si>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</si>
  <si>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</si>
  <si>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</si>
  <si>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</si>
  <si>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</si>
  <si>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</si>
  <si>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</si>
  <si>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</si>
  <si>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</si>
  <si>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</si>
  <si>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</si>
  <si>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</si>
  <si>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</si>
  <si>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</si>
  <si>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</si>
  <si>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</si>
  <si>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</si>
  <si>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</si>
  <si>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</si>
  <si>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</si>
  <si>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</si>
  <si>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</si>
  <si>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</si>
  <si>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</si>
  <si>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</si>
  <si>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</si>
  <si>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</si>
  <si>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</si>
  <si>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</si>
  <si>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</si>
  <si>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</si>
  <si>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</si>
  <si>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</si>
  <si>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</si>
  <si>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</si>
  <si>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</si>
  <si>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</si>
  <si>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</si>
  <si>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</si>
  <si>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</si>
  <si>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</si>
  <si>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</si>
  <si>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</si>
  <si>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</si>
  <si>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</si>
  <si>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</si>
  <si>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</si>
  <si>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</si>
  <si>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</si>
  <si>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</si>
  <si>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</si>
  <si>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</si>
  <si>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</si>
  <si>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</si>
  <si>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</si>
  <si>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</si>
  <si>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</si>
  <si>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</si>
  <si>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</si>
  <si>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</si>
  <si>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</si>
  <si>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</si>
  <si>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</si>
  <si>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</si>
  <si>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</si>
  <si>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</si>
  <si>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</si>
  <si>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</si>
  <si>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</si>
  <si>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</si>
  <si>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</si>
  <si>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</si>
  <si>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</si>
  <si>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</si>
  <si>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</si>
  <si>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</si>
  <si>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</si>
  <si>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</si>
  <si>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</si>
  <si>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</si>
  <si>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</si>
  <si>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</si>
  <si>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</si>
  <si>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</si>
  <si>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</si>
  <si>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</si>
  <si>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</si>
  <si>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</si>
  <si>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</si>
  <si>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</si>
  <si>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</si>
  <si>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</si>
  <si>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</si>
  <si>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</si>
  <si>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</si>
  <si>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</si>
  <si>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</si>
  <si>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</si>
  <si>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</si>
  <si>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</si>
  <si>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</si>
  <si>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</si>
  <si>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</si>
  <si>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</si>
  <si>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</si>
  <si>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</si>
  <si>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</si>
  <si>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</si>
  <si>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</si>
  <si>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</si>
  <si>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</si>
  <si>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</si>
  <si>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</si>
  <si>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</si>
  <si>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</si>
  <si>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</si>
  <si>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</si>
  <si>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</si>
  <si>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</si>
  <si>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</si>
  <si>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</si>
  <si>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</si>
  <si>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</si>
  <si>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</si>
  <si>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</si>
  <si>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</si>
  <si>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</si>
  <si>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</si>
  <si>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</si>
  <si>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</si>
  <si>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</si>
  <si>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</si>
  <si>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</si>
  <si>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</si>
  <si>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</si>
  <si>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</si>
  <si>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</si>
  <si>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</si>
  <si>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</si>
  <si>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</si>
  <si>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</si>
  <si>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</si>
  <si>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</si>
  <si>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</si>
  <si>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</si>
  <si>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</si>
  <si>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</si>
  <si>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</si>
  <si>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</si>
  <si>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</si>
  <si>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</si>
  <si>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</si>
  <si>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</si>
  <si>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</si>
  <si>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</si>
  <si>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</si>
  <si>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</si>
  <si>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</si>
  <si>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</si>
  <si>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</si>
  <si>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</si>
  <si>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</si>
  <si>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</si>
  <si>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</si>
  <si>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</si>
  <si>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</si>
  <si>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</si>
  <si>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</si>
  <si>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</si>
  <si>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</si>
  <si>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</si>
  <si>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</si>
  <si>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</si>
  <si>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</si>
  <si>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</si>
  <si>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</si>
  <si>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</si>
  <si>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</si>
  <si>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</si>
  <si>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</si>
  <si>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</si>
  <si>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</si>
  <si>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</si>
  <si>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</si>
  <si>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</si>
  <si>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</si>
  <si>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</si>
  <si>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</si>
  <si>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</si>
  <si>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</si>
  <si>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</si>
  <si>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</si>
  <si>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</si>
  <si>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</si>
  <si>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</si>
  <si>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</si>
  <si>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</si>
  <si>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</si>
  <si>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</si>
  <si>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</si>
  <si>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</si>
  <si>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</si>
  <si>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</si>
  <si>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</si>
  <si>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</si>
  <si>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</si>
  <si>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</si>
  <si>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</si>
  <si>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</si>
  <si>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</si>
  <si>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</si>
  <si>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</si>
  <si>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</si>
  <si>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</si>
  <si>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</si>
  <si>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</si>
  <si>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</si>
  <si>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</si>
  <si>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</si>
  <si>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</si>
  <si>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</si>
  <si>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</si>
  <si>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</si>
  <si>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</si>
  <si>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</si>
  <si>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</si>
  <si>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</si>
  <si>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</si>
  <si>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</si>
  <si>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</si>
  <si>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</si>
  <si>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</si>
  <si>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</si>
  <si>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</si>
  <si>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</si>
  <si>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</si>
  <si>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</si>
  <si>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</si>
  <si>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</si>
  <si>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</si>
  <si>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</si>
  <si>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</si>
  <si>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</si>
  <si>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</si>
  <si>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</si>
  <si>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</si>
  <si>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</si>
  <si>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</si>
  <si>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</si>
  <si>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</si>
  <si>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</si>
  <si>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</si>
  <si>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</si>
  <si>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</si>
  <si>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</si>
  <si>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</si>
  <si>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</si>
  <si>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</si>
  <si>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</si>
  <si>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</si>
  <si>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</si>
  <si>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</si>
  <si>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</si>
  <si>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</si>
  <si>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</si>
  <si>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</si>
  <si>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</si>
  <si>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</si>
  <si>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</si>
  <si>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</si>
  <si>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</si>
  <si>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</si>
  <si>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</si>
  <si>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</si>
  <si>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</si>
  <si>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</si>
  <si>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</si>
  <si>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</si>
  <si>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</si>
  <si>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</si>
  <si>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</si>
  <si>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</si>
  <si>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</si>
  <si>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</si>
  <si>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</si>
  <si>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</si>
  <si>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</si>
  <si>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</si>
  <si>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</si>
  <si>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</si>
  <si>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</si>
  <si>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</si>
  <si>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</si>
  <si>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</si>
  <si>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</si>
  <si>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</si>
  <si>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</si>
  <si>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</si>
  <si>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</si>
  <si>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</si>
  <si>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</si>
  <si>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</si>
  <si>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</si>
  <si>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</si>
  <si>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</si>
  <si>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</si>
  <si>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</si>
  <si>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</si>
  <si>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</si>
  <si>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</si>
  <si>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</si>
  <si>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</si>
  <si>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</si>
  <si>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</si>
  <si>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</si>
  <si>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</si>
  <si>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</si>
  <si>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</si>
  <si>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</si>
  <si>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</si>
  <si>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</si>
  <si>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</si>
  <si>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</si>
  <si>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</si>
  <si>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</si>
  <si>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</si>
  <si>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</si>
  <si>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</si>
  <si>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</si>
  <si>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</si>
  <si>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</si>
  <si>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</si>
  <si>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</si>
  <si>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</si>
  <si>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</si>
  <si>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</si>
  <si>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</si>
  <si>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</si>
  <si>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</si>
  <si>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</si>
  <si>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</si>
  <si>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</si>
  <si>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</si>
  <si>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</si>
  <si>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</si>
  <si>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</si>
  <si>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</si>
  <si>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</si>
  <si>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</si>
  <si>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</si>
  <si>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</si>
  <si>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</si>
  <si>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</si>
  <si>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</si>
  <si>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</si>
  <si>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</si>
  <si>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</si>
  <si>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</si>
  <si>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</si>
  <si>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</si>
  <si>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</si>
  <si>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</si>
  <si>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</si>
  <si>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</si>
  <si>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</si>
  <si>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</si>
  <si>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</si>
  <si>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</si>
  <si>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</si>
  <si>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</si>
  <si>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</si>
  <si>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</si>
  <si>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</si>
  <si>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Glosario</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</si>
  <si>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</si>
  <si>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</si>
  <si>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Se refiere a aquellos grupos voluntarios que contribuyen en la activación y administración de los albergues o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</si>
  <si>
    <t>Albergues o refugios temporales</t>
  </si>
  <si>
    <t>Se refiere a las instalaciones o inmuebles dispuestos para brindar temporalmente alojamiento y servicios asistenciales a las personas que sufrieron las consecuencias de algún evento derivado de un fenómeno perturbador.</t>
  </si>
  <si>
    <t>Atlas de Riesgos</t>
  </si>
  <si>
    <t>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</si>
  <si>
    <t>Bienes inmuebles</t>
  </si>
  <si>
    <t>Se refiere a todos aquellos terrenos, con o sin construcción, sobre los que se ejerza la posesión, control o administración a título de dueño, o cuyo dominio legalmente le pertenezca a las instituciones de la Administración Pública de la entidad federativa, y que sean destinados al servicio de las mismas, ya sea para ocupar un espacio o la totalidad del mismo, con el propósito de utilizarse en la prestación de algún servicio público a cargo de estas. Para efectos del presente módulo, se clasifican en los siguientes tipos de posesión:</t>
  </si>
  <si>
    <t>Propios, de la entidad federativa: se refiere a todos aquellos inmuebles propiedad de la entidad federativa que son administrados por alguna institución de la Administración Pública Centralizada, generalmente por la dependencia encargada de los asuntos financieros y hacendarios, y que se encuentran destinados, de hecho o mediante un ordenamiento jurídico, a un servicio público.</t>
  </si>
  <si>
    <t>Propios, de alguna de las instituciones de la Administración Pública de la entidad federativa: se refiere a todos aquellos inmuebles de dominio legal a título de propietario de alguna dependencia y/o entidad de la Administración Pública de la entidad federativa, ya sea para ocupar un espacio o la totalidad del mismo.</t>
  </si>
  <si>
    <t>En arrendamiento: se refiere a todos aquellos inmuebles propiedad de terceros que, por virtud de algún acto jurídico, las instituciones de la Administración Pública de la entidad federativa adquieren por un precio su goce o aprovechamiento temporal.</t>
  </si>
  <si>
    <t>Otro tipo de posesión: se refiere a todos aquellos actos de donación, copropiedad, por accesión, comodato, u otro tipo, que hayan sido otorgados a favor de las instituciones de la Administración Pública de la entidad federativa.</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</si>
  <si>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</si>
  <si>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</si>
  <si>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t>Capítulo 1000. Servicios personales: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</si>
  <si>
    <t>Capítulo 2000. Materiales y suministros: agrupa las asignaciones destinadas a la adquisición de toda clase de insumos y suministros requeridos para la prestación de bienes, servicios y para el desempeño de las actividades administrativas.</t>
  </si>
  <si>
    <t>Capítulo 3000. Servicios generales: se refiere a las asignaciones destinadas a cubrir el costo de todo tipo de servicios que se contraten con particulares o instituciones del propio sector público, así como los servicios oficiales requeridos para el desempeño de actividades vinculadas con la función pública.</t>
  </si>
  <si>
    <t>Capítulo 4000. Transferencias, asignaciones, subsidios y otras ayudas: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</si>
  <si>
    <t>Capítulo 5000. Bienes muebles, inmuebles e intangibles: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</si>
  <si>
    <t>Capítulo 6000. Inversión pública: se refiere a las asignaciones destinadas a obras por contrato y proyectos productivos y acciones de fomento. Incluye los gastos en estudios de pre-inversión y preparación del proyecto.</t>
  </si>
  <si>
    <t>Capítulo 7000. Inversiones financieras y otras provisiones: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</si>
  <si>
    <t>Capítulo 8000. Participaciones y aportaciones: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</si>
  <si>
    <t>Capítulo 9000. Deuda pública: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</si>
  <si>
    <t>CNGE 2023</t>
  </si>
  <si>
    <t>Se refiere a las siglas con las que se identifica al Censo Nacional de Gobiernos Estatales 2023.</t>
  </si>
  <si>
    <t>Se refiere a aquellos grupos voluntarios capacitados para controlar un incendio a través de diferentes mecanismos y agentes de extinción, con la finalidad de resguardar vidas humanas y recursos materiales.</t>
  </si>
  <si>
    <t>Se refiere a las personas morales o las personas físicas que se han acreditado ante las autoridades competentes, y que cuentan con personal, conocimientos, experiencia y equipo necesarios para prestar, de manera altruista y comprometida, sus servicios en acciones de protección civil.</t>
  </si>
  <si>
    <t>Consejo o Comité de Protección Civil u homólogo</t>
  </si>
  <si>
    <t>Se refiere al órgano de consulta y participación para planear y coordinar las tareas y acciones de los sectores público, privado y social en materia de prevención, auxilio, apoyo y recuperación ante la eventualidad de alguna catástrofe, desastre o calamidad pública.</t>
  </si>
  <si>
    <t>Declaratoria de desastre natural</t>
  </si>
  <si>
    <t>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</si>
  <si>
    <t>Declaratoria de emergencia</t>
  </si>
  <si>
    <t>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</si>
  <si>
    <t>Desastre</t>
  </si>
  <si>
    <t>Se refiere al resultado de la ocurrencia de uno o más agentes perturbadores severos y/o extremos, concatenados o no, de origen natural, de la actividad humana o provenientes del espacio exterior que, cuando acontecen en un tiempo y en una zona determinada, causan daños a la infraestructura. Por su magnitud, exceden la capacidad de respuesta de la comunidad afectada.</t>
  </si>
  <si>
    <t>Donación de equipo operativo y/o equipamiento de protección personal</t>
  </si>
  <si>
    <t>Se refiere, en términos del presente censo, al contrato por el que una persona física o moral transfiere gratuitamente a la Unidad Estatal de Protección Civil u homóloga la propiedad de equipo operativo y/o equipamiento de protección personal relacionados con el ejercicio de la función de protección civil.</t>
  </si>
  <si>
    <t>Emergencia</t>
  </si>
  <si>
    <t>Se refiere a la situación anormal que puede causar un daño a la sociedad y propiciar un riesgo excesivo para la seguridad e integridad de la misma. Dicha situación es generada o se encuentra asociada con la inminencia, alta probabilidad o presencia de un agente perturbador.</t>
  </si>
  <si>
    <t>Estándar de competencia</t>
  </si>
  <si>
    <t>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</si>
  <si>
    <t>Eventos</t>
  </si>
  <si>
    <t>Se refiere a las amenazas o situaciones críticas dañinas generadas por la incidencia de uno o más fenómenos perturbadores. Los eventos ocurren en el territorio y representan las situaciones que las unidades de protección civil atienden. Algunos ejemplos de eventos son las inundaciones, heladas o deslaves ocurridos. Para efectos del presente censo, se consideran las siguientes categorías:</t>
  </si>
  <si>
    <t>Se refiere a los fenómenos que dan origen a los eventos. Son medidos en términos de magnitud y no necesariamente tienen su origen en el territorio. Algunos ejemplos de fenómenos perturbadores son los huracanes, erupciones volcánicas o el epicentro de un sismo.</t>
  </si>
  <si>
    <t>Fondo de Protección Civil</t>
  </si>
  <si>
    <t>Se refiere al fondo integrado por recursos de la entidad federativa y, en su caso, de los municipios o demarcaciones territoriales para la prevención y/o atención de emergencias y/o desastres de origen natural. Asimismo, contempla la capacitación, equipamiento y sistematización de las unidades de protección civil de las entidades federativas, municipios y demarcaciones territoriales.</t>
  </si>
  <si>
    <t>Informante básico</t>
  </si>
  <si>
    <t>Se refiere a la persona titular o servidora pública de la institución designada para proveer la información del presente módulo, y que tiene el carácter de figura responsable de validar y oficializar la información. Cuando menos, se encuentra en el segundo o tercer nivel jerárquico de la misma.</t>
  </si>
  <si>
    <t>Informante complementario 1</t>
  </si>
  <si>
    <t>Se refiere a la persona servidora pública que, por las funciones que tiene asignadas dentro de la institución, es la principal productora y/o integradora de la información correspondiente al presente módulo y, cuando menos, se encuentra en el segundo o tercer nivel jerárquico de la misma.</t>
  </si>
  <si>
    <t>Informante complementario 2</t>
  </si>
  <si>
    <t>Se refiere a la persona servidora pública que, por las funciones que tiene asignadas dentro de la institución, es la segunda principal productora y/o integradora de la información correspondiente al presente módulo y, cuando menos, se encuentra en el segundo o tercer nivel jerárquico de la misma.</t>
  </si>
  <si>
    <t>Instalaciones</t>
  </si>
  <si>
    <t>Se refiere al conjunto de bienes inmuebles utilizados para la realización de actividades en materia de protección civil, con la finalidad de dar respuesta inmediata y especializada ante un siniestro, emergencia o desastre.</t>
  </si>
  <si>
    <t>Se refiere a aquellas organizaciones que desarrollan funciones de protección civil pertenecientes a un Estado distinto al Mexicano, o bien, son resultado de la cooperación de múltiples países. Algunos ejemplos de instituciones extranjeras o internacionales de protección civil son la Organización de Bomberos Americanos y la Asociación Internacional de Bomberos y Rescate.</t>
  </si>
  <si>
    <t>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</si>
  <si>
    <t>Muertes por causas naturales</t>
  </si>
  <si>
    <t>Se refiere a aquellas muertes atribuibles principalmente a una enfermedad o a un fallo interno del organismo, por ejemplo, la provocada por enfermedades vinculadas a la edad, infartos de miocardio o complicaciones derivadas de infecciones víricas, entre otras.</t>
  </si>
  <si>
    <t>Muertes por otras causas externas</t>
  </si>
  <si>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</si>
  <si>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</si>
  <si>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Se refiere, en términos del presente censo, a aquellas organizaciones no gubernamentales a través de las cuales las y los ciudadanos se organizan en torno a objetivos y temas de interés particulares, a efecto de incidir en los asuntos públicos relacionados con estos.</t>
  </si>
  <si>
    <t>Personal desaparecido</t>
  </si>
  <si>
    <t>Se refiere a aquella persona servidora pública cuyo paradero se desconoce y se presuma, a partir de cualquier indicio, que su ausencia se relaciona con la comisión de algún delito.</t>
  </si>
  <si>
    <t>Personal no localizado</t>
  </si>
  <si>
    <t>Se refiere a aquella persona servidora pública cuya ubicación se desconoce y, de acuerdo con la información reportada a la autoridad, su ausencia no se relaciona con la probable comisión de algún delito.</t>
  </si>
  <si>
    <t>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</si>
  <si>
    <t>Se refiere al instrumento que tiene como objetivo organizar las acciones, personas, servicios y recursos disponibles para la atención del desastre, con base en la evaluación de riesgos, disponibilidad de recursos materiales y humanos, preparación de la comunidad, capacidad de respuesta local e internacional, entre otros.</t>
  </si>
  <si>
    <t>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personas participantes, sus responsabilidades, relaciones y facultades.</t>
  </si>
  <si>
    <t>Población en contexto de movilidad</t>
  </si>
  <si>
    <t>Se refiere a las personas que, dependiendo de su situación, pueden ser identificadas como migrantes, refugiadas o desplazadas; mismas que se encuentran en contexto de movilidad irregular y, por tanto, en una situación de particular vulnerabilidad.</t>
  </si>
  <si>
    <t>Se refiere al importe total erogado, el cual se encuentra respaldado por documentos comprobatorios presentados ante las dependencias o entidades autorizadas, con cargo al presupuesto aprobado.</t>
  </si>
  <si>
    <t>Pueblos y barrios originarios</t>
  </si>
  <si>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</si>
  <si>
    <t xml:space="preserve">Rescate y auxilio </t>
  </si>
  <si>
    <t>Se refiere a aquellos grupos voluntarios cuyo objetivo principal radica en la implementación de técnicas especializadas y uso del equipo necesario para la búsqueda, localización y extracción de víctimas en situaciones de emergencia.</t>
  </si>
  <si>
    <t>Se refiere a los prestadores de servicios de atención médica prehospitalaria de los sectores público, privado y social que, a través de ambulancias, brindan servicios de traslado de pacientes ambulatorios para la atención de urgencias y el traslado de pacientes en estado crítico; implementando técnicas de primeros auxilios hasta la llegada y entrega a un establecimiento para la atención médica con servicio de urgencias.</t>
  </si>
  <si>
    <t>Se refiere a los ensayos que permiten identificar qué hacer y cómo actuar en caso de alguna emergencia, simulando escenarios reales a efecto de fomentar la cultura de protección civil entre los miembros de la comunidad.</t>
  </si>
  <si>
    <t>Sistema de alerta temprana</t>
  </si>
  <si>
    <t>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</si>
  <si>
    <t>Se refiere a aquellas actividades orientadas a la optimización del manejo e intercambio de información entre las Unidades Estatales y Municipales de Protección Civil y la correspondiente homologación entre las mismas.</t>
  </si>
  <si>
    <t>Municipio</t>
  </si>
  <si>
    <t>Clave a 5 dígitos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</si>
  <si>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</si>
  <si>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</si>
  <si>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</si>
  <si>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</si>
  <si>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</si>
  <si>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</si>
  <si>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</si>
  <si>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</si>
  <si>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</si>
  <si>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</si>
  <si>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</si>
  <si>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</si>
  <si>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</si>
  <si>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</si>
  <si>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</si>
  <si>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</si>
  <si>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</si>
  <si>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</si>
  <si>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</si>
  <si>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</si>
  <si>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</si>
  <si>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</si>
  <si>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</si>
  <si>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</si>
  <si>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</si>
  <si>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</si>
  <si>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</si>
  <si>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</si>
  <si>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</si>
  <si>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</si>
  <si>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</si>
  <si>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</si>
  <si>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</si>
  <si>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</si>
  <si>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</si>
  <si>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</si>
  <si>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</si>
  <si>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</si>
  <si>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</si>
  <si>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</si>
  <si>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</si>
  <si>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</si>
  <si>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</si>
  <si>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</si>
  <si>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</si>
  <si>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</si>
  <si>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</si>
  <si>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</si>
  <si>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</si>
  <si>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</si>
  <si>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</si>
  <si>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</si>
  <si>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</si>
  <si>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</si>
  <si>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</si>
  <si>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</si>
  <si>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</si>
  <si>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</si>
  <si>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</si>
  <si>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</si>
  <si>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</si>
  <si>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</si>
  <si>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</si>
  <si>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</si>
  <si>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</si>
  <si>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</si>
  <si>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</si>
  <si>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</si>
  <si>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</si>
  <si>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</si>
  <si>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</si>
  <si>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</si>
  <si>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</si>
  <si>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</si>
  <si>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</si>
  <si>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</si>
  <si>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</si>
  <si>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</si>
  <si>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</si>
  <si>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</si>
  <si>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</si>
  <si>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</si>
  <si>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</si>
  <si>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</si>
  <si>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</si>
  <si>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</si>
  <si>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</si>
  <si>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</si>
  <si>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</si>
  <si>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</si>
  <si>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</si>
  <si>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</si>
  <si>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</si>
  <si>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</si>
  <si>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Acuña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</si>
  <si>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</si>
  <si>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</si>
  <si>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</si>
  <si>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</si>
  <si>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</si>
  <si>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</si>
  <si>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</si>
  <si>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</si>
  <si>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</si>
  <si>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</si>
  <si>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</si>
  <si>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</si>
  <si>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</si>
  <si>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</si>
  <si>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</si>
  <si>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</si>
  <si>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</si>
  <si>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</si>
  <si>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</si>
  <si>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</si>
  <si>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</si>
  <si>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</si>
  <si>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</si>
  <si>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</si>
  <si>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</si>
  <si>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</si>
  <si>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</si>
  <si>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</si>
  <si>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</si>
  <si>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</si>
  <si>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</si>
  <si>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</si>
  <si>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</si>
  <si>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</si>
  <si>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</si>
  <si>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</si>
  <si>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</si>
  <si>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</si>
  <si>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</si>
  <si>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</si>
  <si>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</si>
  <si>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</si>
  <si>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</si>
  <si>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</si>
  <si>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</si>
  <si>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</si>
  <si>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</si>
  <si>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</si>
  <si>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</si>
  <si>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</si>
  <si>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</si>
  <si>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</si>
  <si>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</si>
  <si>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</si>
  <si>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</si>
  <si>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</si>
  <si>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</si>
  <si>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</si>
  <si>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</si>
  <si>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</si>
  <si>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</si>
  <si>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</si>
  <si>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</si>
  <si>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</si>
  <si>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</si>
  <si>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</si>
  <si>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</si>
  <si>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</si>
  <si>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</si>
  <si>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</si>
  <si>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</si>
  <si>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</si>
  <si>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</si>
  <si>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</si>
  <si>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</si>
  <si>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</si>
  <si>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</si>
  <si>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</si>
  <si>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</si>
  <si>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</si>
  <si>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</si>
  <si>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</si>
  <si>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</si>
  <si>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</si>
  <si>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</si>
  <si>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</si>
  <si>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</si>
  <si>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</si>
  <si>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</si>
  <si>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</si>
  <si>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</si>
  <si>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</si>
  <si>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</si>
  <si>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</si>
  <si>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</si>
  <si>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</si>
  <si>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</si>
  <si>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</si>
  <si>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</si>
  <si>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</si>
  <si>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</si>
  <si>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</si>
  <si>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</si>
  <si>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</si>
  <si>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</si>
  <si>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</si>
  <si>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</si>
  <si>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</si>
  <si>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</si>
  <si>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</si>
  <si>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</si>
  <si>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</si>
  <si>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</si>
  <si>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</si>
  <si>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</si>
  <si>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</si>
  <si>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</si>
  <si>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</si>
  <si>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</si>
  <si>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</si>
  <si>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</si>
  <si>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</si>
  <si>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</si>
  <si>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</si>
  <si>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</si>
  <si>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</si>
  <si>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</si>
  <si>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</si>
  <si>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</si>
  <si>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</si>
  <si>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</si>
  <si>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</si>
  <si>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</si>
  <si>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</si>
  <si>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</si>
  <si>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</si>
  <si>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</si>
  <si>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</si>
  <si>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</si>
  <si>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</si>
  <si>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</si>
  <si>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</si>
  <si>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</si>
  <si>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</si>
  <si>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</si>
  <si>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</si>
  <si>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</si>
  <si>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</si>
  <si>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</si>
  <si>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</si>
  <si>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</si>
  <si>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</si>
  <si>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</si>
  <si>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</si>
  <si>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</si>
  <si>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</si>
  <si>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</si>
  <si>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</si>
  <si>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</si>
  <si>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</si>
  <si>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</si>
  <si>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</si>
  <si>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</si>
  <si>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</si>
  <si>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</si>
  <si>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</si>
  <si>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</si>
  <si>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</si>
  <si>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</si>
  <si>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</si>
  <si>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</si>
  <si>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</si>
  <si>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</si>
  <si>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</si>
  <si>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</si>
  <si>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</si>
  <si>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</si>
  <si>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</si>
  <si>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</si>
  <si>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</si>
  <si>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</si>
  <si>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</si>
  <si>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</si>
  <si>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</si>
  <si>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</si>
  <si>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</si>
  <si>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</si>
  <si>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</si>
  <si>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</si>
  <si>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</si>
  <si>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</si>
  <si>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</si>
  <si>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</si>
  <si>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</si>
  <si>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</si>
  <si>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</si>
  <si>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</si>
  <si>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</si>
  <si>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</si>
  <si>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</si>
  <si>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</si>
  <si>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</si>
  <si>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</si>
  <si>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</si>
  <si>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</si>
  <si>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</si>
  <si>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</si>
  <si>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</si>
  <si>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</si>
  <si>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</si>
  <si>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</si>
  <si>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</si>
  <si>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</si>
  <si>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</si>
  <si>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</si>
  <si>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</si>
  <si>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</si>
  <si>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</si>
  <si>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</si>
  <si>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</si>
  <si>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</si>
  <si>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</si>
  <si>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</si>
  <si>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</si>
  <si>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</si>
  <si>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</si>
  <si>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</si>
  <si>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</si>
  <si>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</si>
  <si>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</si>
  <si>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</si>
  <si>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</si>
  <si>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</si>
  <si>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</si>
  <si>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</si>
  <si>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</si>
  <si>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</si>
  <si>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</si>
  <si>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</si>
  <si>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</si>
  <si>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</si>
  <si>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</si>
  <si>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</si>
  <si>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</si>
  <si>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</si>
  <si>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</si>
  <si>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</si>
  <si>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</si>
  <si>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</si>
  <si>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</si>
  <si>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</si>
  <si>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</si>
  <si>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</si>
  <si>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</si>
  <si>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</si>
  <si>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</si>
  <si>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</si>
  <si>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</si>
  <si>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</si>
  <si>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</si>
  <si>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</si>
  <si>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</si>
  <si>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</si>
  <si>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</si>
  <si>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</si>
  <si>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</si>
  <si>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</si>
  <si>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</si>
  <si>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</si>
  <si>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</si>
  <si>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</si>
  <si>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</si>
  <si>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</si>
  <si>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</si>
  <si>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</si>
  <si>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</si>
  <si>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</si>
  <si>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</si>
  <si>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</si>
  <si>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</si>
  <si>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</si>
  <si>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</si>
  <si>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</si>
  <si>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</si>
  <si>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</si>
  <si>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</si>
  <si>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</si>
  <si>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</si>
  <si>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</si>
  <si>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</si>
  <si>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</si>
  <si>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</si>
  <si>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</si>
  <si>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</si>
  <si>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</si>
  <si>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</si>
  <si>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</si>
  <si>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</si>
  <si>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</si>
  <si>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</si>
  <si>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</si>
  <si>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</si>
  <si>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</si>
  <si>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</si>
  <si>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</si>
  <si>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</si>
  <si>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</si>
  <si>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</si>
  <si>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</si>
  <si>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</si>
  <si>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</si>
  <si>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</si>
  <si>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</si>
  <si>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</si>
  <si>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</si>
  <si>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</si>
  <si>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</si>
  <si>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</si>
  <si>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</si>
  <si>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</si>
  <si>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</si>
  <si>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</si>
  <si>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</si>
  <si>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</si>
  <si>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</si>
  <si>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</si>
  <si>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</si>
  <si>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</si>
  <si>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</si>
  <si>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</si>
  <si>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</si>
  <si>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</si>
  <si>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</si>
  <si>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</si>
  <si>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</si>
  <si>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</si>
  <si>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</si>
  <si>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</si>
  <si>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</si>
  <si>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</si>
  <si>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</si>
  <si>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</si>
  <si>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</si>
  <si>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</si>
  <si>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</si>
  <si>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</si>
  <si>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</si>
  <si>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</si>
  <si>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</si>
  <si>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</si>
  <si>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</si>
  <si>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</si>
  <si>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</si>
  <si>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</si>
  <si>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</si>
  <si>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</si>
  <si>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</si>
  <si>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</si>
  <si>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</si>
  <si>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</si>
  <si>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</si>
  <si>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</si>
  <si>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</si>
  <si>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</si>
  <si>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</si>
  <si>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</si>
  <si>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</si>
  <si>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</si>
  <si>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</si>
  <si>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</si>
  <si>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</si>
  <si>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</si>
  <si>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</si>
  <si>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</si>
  <si>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</si>
  <si>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</si>
  <si>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</si>
  <si>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</si>
  <si>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</si>
  <si>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</si>
  <si>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</si>
  <si>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</si>
  <si>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</si>
  <si>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</si>
  <si>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</si>
  <si>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</si>
  <si>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</si>
  <si>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</si>
  <si>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</si>
  <si>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</si>
  <si>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</si>
  <si>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</si>
  <si>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</si>
  <si>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</si>
  <si>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</si>
  <si>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</si>
  <si>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</si>
  <si>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</si>
  <si>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</si>
  <si>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</si>
  <si>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</si>
  <si>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</si>
  <si>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</si>
  <si>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</si>
  <si>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</si>
  <si>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</si>
  <si>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</si>
  <si>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</si>
  <si>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</si>
  <si>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</si>
  <si>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</si>
  <si>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</si>
  <si>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</si>
  <si>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</si>
  <si>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</si>
  <si>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</si>
  <si>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</si>
  <si>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</si>
  <si>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</si>
  <si>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</si>
  <si>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</si>
  <si>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</si>
  <si>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</si>
  <si>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</si>
  <si>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</si>
  <si>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</si>
  <si>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</si>
  <si>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</si>
  <si>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</si>
  <si>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</si>
  <si>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</si>
  <si>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</si>
  <si>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</si>
  <si>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</si>
  <si>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</si>
  <si>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</si>
  <si>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</si>
  <si>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</si>
  <si>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</si>
  <si>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</si>
  <si>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</si>
  <si>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</si>
  <si>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</si>
  <si>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</si>
  <si>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</si>
  <si>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</si>
  <si>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</si>
  <si>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</si>
  <si>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</si>
  <si>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</si>
  <si>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</si>
  <si>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</si>
  <si>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</si>
  <si>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</si>
  <si>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</si>
  <si>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</si>
  <si>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</si>
  <si>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</si>
  <si>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</si>
  <si>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</si>
  <si>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</si>
  <si>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</si>
  <si>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</si>
  <si>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</si>
  <si>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</si>
  <si>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</si>
  <si>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</si>
  <si>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</si>
  <si>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</si>
  <si>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</si>
  <si>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</si>
  <si>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</si>
  <si>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</si>
  <si>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</si>
  <si>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</si>
  <si>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</si>
  <si>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</si>
  <si>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</si>
  <si>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</si>
  <si>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</si>
  <si>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</si>
  <si>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</si>
  <si>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</si>
  <si>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</si>
  <si>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</si>
  <si>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</si>
  <si>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</si>
  <si>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</si>
  <si>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</si>
  <si>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</si>
  <si>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</si>
  <si>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</si>
  <si>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</si>
  <si>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</si>
  <si>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</si>
  <si>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</si>
  <si>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</si>
  <si>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</si>
  <si>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</si>
  <si>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</si>
  <si>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</si>
  <si>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</si>
  <si>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</si>
  <si>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</si>
  <si>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</si>
  <si>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</si>
  <si>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</si>
  <si>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</si>
  <si>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</si>
  <si>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</si>
  <si>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</si>
  <si>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</si>
  <si>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</si>
  <si>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</si>
  <si>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</si>
  <si>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</si>
  <si>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</si>
  <si>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</si>
  <si>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</si>
  <si>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</si>
  <si>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</si>
  <si>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</si>
  <si>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</si>
  <si>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</si>
  <si>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</si>
  <si>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</si>
  <si>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</si>
  <si>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</si>
  <si>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</si>
  <si>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</si>
  <si>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</si>
  <si>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</si>
  <si>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</si>
  <si>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</si>
  <si>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</si>
  <si>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</si>
  <si>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</si>
  <si>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</si>
  <si>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</si>
  <si>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</si>
  <si>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</si>
  <si>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</si>
  <si>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</si>
  <si>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</si>
  <si>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</si>
  <si>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</si>
  <si>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</si>
  <si>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</si>
  <si>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</si>
  <si>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</si>
  <si>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</si>
  <si>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</si>
  <si>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</si>
  <si>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</si>
  <si>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</si>
  <si>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</si>
  <si>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</si>
  <si>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</si>
  <si>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</si>
  <si>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</si>
  <si>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</si>
  <si>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</si>
  <si>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</si>
  <si>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</si>
  <si>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</si>
  <si>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</si>
  <si>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</si>
  <si>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</si>
  <si>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</si>
  <si>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</si>
  <si>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</si>
  <si>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</si>
  <si>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</si>
  <si>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</si>
  <si>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</si>
  <si>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</si>
  <si>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</si>
  <si>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</si>
  <si>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</si>
  <si>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</si>
  <si>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</si>
  <si>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</si>
  <si>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</si>
  <si>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</si>
  <si>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</si>
  <si>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</si>
  <si>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</si>
  <si>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</si>
  <si>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</si>
  <si>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</si>
  <si>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</si>
  <si>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</si>
  <si>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</si>
  <si>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</si>
  <si>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</si>
  <si>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</si>
  <si>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</si>
  <si>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</si>
  <si>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</si>
  <si>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</si>
  <si>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</si>
  <si>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</si>
  <si>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</si>
  <si>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</si>
  <si>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</si>
  <si>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</si>
  <si>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</si>
  <si>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</si>
  <si>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</si>
  <si>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</si>
  <si>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</si>
  <si>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</si>
  <si>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</si>
  <si>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</si>
  <si>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</si>
  <si>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</si>
  <si>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</si>
  <si>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</si>
  <si>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</si>
  <si>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</si>
  <si>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</si>
  <si>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</si>
  <si>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</si>
  <si>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</si>
  <si>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</si>
  <si>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</si>
  <si>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</si>
  <si>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</si>
  <si>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</si>
  <si>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</si>
  <si>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</si>
  <si>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</si>
  <si>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</si>
  <si>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</si>
  <si>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</si>
  <si>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</si>
  <si>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</si>
  <si>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</si>
  <si>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</si>
  <si>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</si>
  <si>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</si>
  <si>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</si>
  <si>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</si>
  <si>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</si>
  <si>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</si>
  <si>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</si>
  <si>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</si>
  <si>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</si>
  <si>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</si>
  <si>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</si>
  <si>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</si>
  <si>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</si>
  <si>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</si>
  <si>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</si>
  <si>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</si>
  <si>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</si>
  <si>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</si>
  <si>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</si>
  <si>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</si>
  <si>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</si>
  <si>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</si>
  <si>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</si>
  <si>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</si>
  <si>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</si>
  <si>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</si>
  <si>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</si>
  <si>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</si>
  <si>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</si>
  <si>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</si>
  <si>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</si>
  <si>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</si>
  <si>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</si>
  <si>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</si>
  <si>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</si>
  <si>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</si>
  <si>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</si>
  <si>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</si>
  <si>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</si>
  <si>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</si>
  <si>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</si>
  <si>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</si>
  <si>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</si>
  <si>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</si>
  <si>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</si>
  <si>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</si>
  <si>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</si>
  <si>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</si>
  <si>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</si>
  <si>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</si>
  <si>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</si>
  <si>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</si>
  <si>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</si>
  <si>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</si>
  <si>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</si>
  <si>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</si>
  <si>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</si>
  <si>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</si>
  <si>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</si>
  <si>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</si>
  <si>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</si>
  <si>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</si>
  <si>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</si>
  <si>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</si>
  <si>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</si>
  <si>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</si>
  <si>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</si>
  <si>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</si>
  <si>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</si>
  <si>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</si>
  <si>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</si>
  <si>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</si>
  <si>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</si>
  <si>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Coxcatlán</t>
  </si>
  <si>
    <t>Rosario</t>
  </si>
  <si>
    <t>Baviácora</t>
  </si>
  <si>
    <t>Paraíso</t>
  </si>
  <si>
    <t>Hueyotlipan</t>
  </si>
  <si>
    <t>Amatlán de los Reyes</t>
  </si>
  <si>
    <t>Cuncunul</t>
  </si>
  <si>
    <t>General Francisco R. Murguía</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</si>
  <si>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</si>
  <si>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</si>
  <si>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</si>
  <si>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</si>
  <si>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</si>
  <si>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</si>
  <si>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</si>
  <si>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</si>
  <si>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</si>
  <si>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</si>
  <si>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</si>
  <si>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</si>
  <si>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</si>
  <si>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</si>
  <si>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</si>
  <si>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</si>
  <si>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</si>
  <si>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</si>
  <si>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</si>
  <si>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</si>
  <si>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</si>
  <si>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</si>
  <si>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</si>
  <si>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</si>
  <si>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</si>
  <si>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</si>
  <si>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</si>
  <si>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</si>
  <si>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</si>
  <si>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</si>
  <si>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</si>
  <si>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</si>
  <si>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</si>
  <si>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</si>
  <si>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</si>
  <si>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</si>
  <si>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</si>
  <si>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</si>
  <si>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</si>
  <si>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</si>
  <si>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</si>
  <si>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</si>
  <si>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</si>
  <si>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</si>
  <si>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</si>
  <si>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</si>
  <si>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</si>
  <si>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</si>
  <si>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</si>
  <si>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</si>
  <si>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</si>
  <si>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</si>
  <si>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</si>
  <si>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</si>
  <si>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</si>
  <si>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</si>
  <si>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</si>
  <si>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</si>
  <si>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</si>
  <si>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</si>
  <si>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</si>
  <si>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</si>
  <si>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</si>
  <si>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</si>
  <si>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</si>
  <si>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</si>
  <si>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</si>
  <si>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</si>
  <si>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</si>
  <si>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</si>
  <si>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</si>
  <si>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</si>
  <si>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</si>
  <si>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</si>
  <si>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</si>
  <si>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</si>
  <si>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</si>
  <si>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</si>
  <si>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</si>
  <si>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</si>
  <si>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</si>
  <si>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</si>
  <si>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</si>
  <si>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</si>
  <si>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</si>
  <si>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</si>
  <si>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</si>
  <si>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</si>
  <si>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</si>
  <si>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</si>
  <si>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</si>
  <si>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</si>
  <si>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</si>
  <si>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</si>
  <si>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</si>
  <si>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</si>
  <si>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</si>
  <si>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</si>
  <si>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</si>
  <si>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</si>
  <si>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</si>
  <si>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</si>
  <si>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</si>
  <si>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</si>
  <si>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</si>
  <si>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</si>
  <si>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</si>
  <si>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</si>
  <si>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</si>
  <si>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</si>
  <si>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</si>
  <si>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</si>
  <si>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</si>
  <si>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</si>
  <si>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</si>
  <si>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</si>
  <si>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</si>
  <si>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</si>
  <si>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</si>
  <si>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</si>
  <si>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</si>
  <si>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</si>
  <si>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</si>
  <si>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</si>
  <si>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</si>
  <si>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</si>
  <si>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</si>
  <si>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</si>
  <si>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</si>
  <si>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</si>
  <si>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</si>
  <si>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</si>
  <si>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</si>
  <si>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</si>
  <si>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</si>
  <si>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</si>
  <si>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</si>
  <si>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</si>
  <si>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</si>
  <si>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</si>
  <si>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</si>
  <si>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</si>
  <si>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</si>
  <si>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</si>
  <si>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Caborca</t>
  </si>
  <si>
    <t>Tenosique</t>
  </si>
  <si>
    <t>Jaumave</t>
  </si>
  <si>
    <t>Mazatecochco de José María Morelos</t>
  </si>
  <si>
    <t>Apazapan</t>
  </si>
  <si>
    <t>Chankom</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</si>
  <si>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</si>
  <si>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</si>
  <si>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</si>
  <si>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</si>
  <si>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</si>
  <si>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</si>
  <si>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</si>
  <si>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</si>
  <si>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</si>
  <si>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</si>
  <si>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</si>
  <si>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</si>
  <si>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</si>
  <si>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</si>
  <si>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</si>
  <si>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</si>
  <si>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</si>
  <si>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</si>
  <si>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</si>
  <si>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</si>
  <si>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</si>
  <si>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</si>
  <si>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</si>
  <si>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</si>
  <si>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</si>
  <si>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</si>
  <si>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</si>
  <si>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</si>
  <si>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</si>
  <si>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</si>
  <si>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</si>
  <si>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</si>
  <si>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</si>
  <si>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</si>
  <si>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</si>
  <si>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</si>
  <si>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</si>
  <si>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</si>
  <si>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</si>
  <si>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</si>
  <si>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</si>
  <si>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</si>
  <si>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</si>
  <si>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</si>
  <si>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</si>
  <si>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</si>
  <si>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</si>
  <si>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</si>
  <si>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</si>
  <si>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</si>
  <si>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</si>
  <si>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</si>
  <si>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</si>
  <si>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</si>
  <si>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</si>
  <si>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</si>
  <si>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</si>
  <si>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</si>
  <si>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</si>
  <si>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</si>
  <si>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</si>
  <si>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</si>
  <si>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</si>
  <si>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</si>
  <si>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</si>
  <si>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</si>
  <si>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</si>
  <si>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</si>
  <si>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</si>
  <si>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</si>
  <si>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</si>
  <si>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</si>
  <si>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</si>
  <si>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</si>
  <si>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</si>
  <si>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</si>
  <si>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</si>
  <si>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</si>
  <si>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</si>
  <si>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</si>
  <si>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</si>
  <si>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</si>
  <si>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</si>
  <si>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</si>
  <si>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</si>
  <si>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</si>
  <si>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</si>
  <si>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</si>
  <si>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</si>
  <si>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</si>
  <si>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</si>
  <si>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</si>
  <si>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</si>
  <si>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</si>
  <si>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</si>
  <si>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</si>
  <si>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</si>
  <si>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</si>
  <si>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</si>
  <si>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</si>
  <si>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</si>
  <si>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</si>
  <si>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</si>
  <si>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</si>
  <si>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</si>
  <si>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</si>
  <si>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</si>
  <si>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</si>
  <si>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</si>
  <si>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</si>
  <si>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</si>
  <si>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</si>
  <si>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</si>
  <si>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</si>
  <si>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</si>
  <si>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</si>
  <si>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</si>
  <si>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</si>
  <si>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</si>
  <si>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</si>
  <si>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</si>
  <si>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</si>
  <si>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</si>
  <si>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</si>
  <si>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</si>
  <si>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</si>
  <si>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</si>
  <si>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</si>
  <si>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</si>
  <si>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</si>
  <si>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</si>
  <si>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</si>
  <si>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</si>
  <si>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</si>
  <si>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</si>
  <si>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</si>
  <si>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</si>
  <si>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</si>
  <si>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</si>
  <si>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</si>
  <si>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</si>
  <si>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</si>
  <si>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</si>
  <si>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</si>
  <si>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</si>
  <si>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</si>
  <si>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</si>
  <si>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</si>
  <si>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</si>
  <si>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</si>
  <si>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</si>
  <si>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</si>
  <si>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</si>
  <si>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</si>
  <si>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</si>
  <si>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</si>
  <si>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</si>
  <si>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</si>
  <si>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</si>
  <si>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</si>
  <si>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</si>
  <si>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</si>
  <si>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</si>
  <si>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</si>
  <si>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</si>
  <si>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</si>
  <si>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</si>
  <si>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</si>
  <si>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</si>
  <si>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</si>
  <si>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</si>
  <si>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</si>
  <si>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</si>
  <si>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</si>
  <si>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</si>
  <si>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</si>
  <si>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</si>
  <si>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</si>
  <si>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</si>
  <si>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</si>
  <si>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</si>
  <si>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</si>
  <si>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</si>
  <si>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</si>
  <si>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</si>
  <si>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</si>
  <si>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</si>
  <si>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</si>
  <si>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</si>
  <si>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</si>
  <si>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</si>
  <si>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</si>
  <si>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</si>
  <si>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</si>
  <si>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</si>
  <si>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</si>
  <si>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</si>
  <si>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</si>
  <si>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</si>
  <si>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</si>
  <si>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</si>
  <si>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</si>
  <si>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</si>
  <si>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</si>
  <si>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</si>
  <si>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</si>
  <si>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</si>
  <si>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</si>
  <si>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</si>
  <si>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</si>
  <si>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</si>
  <si>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</si>
  <si>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</si>
  <si>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</si>
  <si>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</si>
  <si>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</si>
  <si>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</si>
  <si>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</si>
  <si>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</si>
  <si>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</si>
  <si>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</si>
  <si>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</si>
  <si>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</si>
  <si>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</si>
  <si>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</si>
  <si>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</si>
  <si>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</si>
  <si>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</si>
  <si>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</si>
  <si>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</si>
  <si>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</si>
  <si>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</si>
  <si>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</si>
  <si>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</si>
  <si>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</si>
  <si>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</si>
  <si>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</si>
  <si>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</si>
  <si>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</si>
  <si>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</si>
  <si>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</si>
  <si>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</si>
  <si>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</si>
  <si>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</si>
  <si>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</si>
  <si>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</si>
  <si>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</si>
  <si>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</si>
  <si>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</si>
  <si>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</si>
  <si>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</si>
  <si>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</si>
  <si>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</si>
  <si>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</si>
  <si>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</si>
  <si>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</si>
  <si>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</si>
  <si>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</si>
  <si>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</si>
  <si>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</si>
  <si>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</si>
  <si>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</si>
  <si>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</si>
  <si>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</si>
  <si>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</si>
  <si>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</si>
  <si>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</si>
  <si>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</si>
  <si>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</si>
  <si>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</si>
  <si>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</si>
  <si>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</si>
  <si>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</si>
  <si>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</si>
  <si>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</si>
  <si>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</si>
  <si>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</si>
  <si>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</si>
  <si>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</si>
  <si>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</si>
  <si>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</si>
  <si>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</si>
  <si>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</si>
  <si>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</si>
  <si>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</si>
  <si>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</si>
  <si>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</si>
  <si>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</si>
  <si>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</si>
  <si>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</si>
  <si>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</si>
  <si>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</si>
  <si>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</si>
  <si>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</si>
  <si>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</si>
  <si>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</si>
  <si>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</si>
  <si>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</si>
  <si>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</si>
  <si>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</si>
  <si>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</si>
  <si>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</si>
  <si>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</si>
  <si>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</si>
  <si>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</si>
  <si>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</si>
  <si>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</si>
  <si>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</si>
  <si>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</si>
  <si>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</si>
  <si>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</si>
  <si>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</si>
  <si>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</si>
  <si>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</si>
  <si>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</si>
  <si>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</si>
  <si>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</si>
  <si>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</si>
  <si>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</si>
  <si>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</si>
  <si>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</si>
  <si>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</si>
  <si>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</si>
  <si>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</si>
  <si>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</si>
  <si>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</si>
  <si>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</si>
  <si>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</si>
  <si>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</si>
  <si>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</si>
  <si>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</si>
  <si>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</si>
  <si>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</si>
  <si>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</si>
  <si>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</si>
  <si>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</si>
  <si>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</si>
  <si>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</si>
  <si>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</si>
  <si>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</si>
  <si>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</si>
  <si>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</si>
  <si>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</si>
  <si>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</si>
  <si>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</si>
  <si>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</si>
  <si>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</si>
  <si>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</si>
  <si>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</si>
  <si>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</si>
  <si>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</si>
  <si>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</si>
  <si>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</si>
  <si>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</si>
  <si>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</si>
  <si>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</si>
  <si>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</si>
  <si>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</si>
  <si>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</si>
  <si>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</si>
  <si>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</si>
  <si>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</si>
  <si>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</si>
  <si>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</si>
  <si>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</si>
  <si>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</si>
  <si>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</si>
  <si>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</si>
  <si>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</si>
  <si>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</si>
  <si>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</si>
  <si>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</si>
  <si>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</si>
  <si>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</si>
  <si>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</si>
  <si>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</si>
  <si>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</si>
  <si>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</si>
  <si>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</si>
  <si>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</si>
  <si>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</si>
  <si>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</si>
  <si>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</si>
  <si>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</si>
  <si>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</si>
  <si>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</si>
  <si>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</si>
  <si>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</si>
  <si>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</si>
  <si>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</si>
  <si>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</si>
  <si>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</si>
  <si>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</si>
  <si>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</si>
  <si>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</si>
  <si>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</si>
  <si>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</si>
  <si>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</si>
  <si>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</si>
  <si>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</si>
  <si>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</si>
  <si>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</si>
  <si>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</si>
  <si>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</si>
  <si>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</si>
  <si>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</si>
  <si>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</si>
  <si>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</si>
  <si>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</si>
  <si>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</si>
  <si>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</si>
  <si>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</si>
  <si>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</si>
  <si>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</si>
  <si>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</si>
  <si>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</si>
  <si>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</si>
  <si>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</si>
  <si>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</si>
  <si>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</si>
  <si>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</si>
  <si>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</si>
  <si>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</si>
  <si>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</si>
  <si>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</si>
  <si>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</si>
  <si>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</si>
  <si>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</si>
  <si>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</si>
  <si>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</si>
  <si>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</si>
  <si>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</si>
  <si>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</si>
  <si>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</si>
  <si>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</si>
  <si>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</si>
  <si>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</si>
  <si>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</si>
  <si>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</si>
  <si>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</si>
  <si>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</si>
  <si>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</si>
  <si>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</si>
  <si>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</si>
  <si>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</si>
  <si>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</si>
  <si>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</si>
  <si>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</si>
  <si>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</si>
  <si>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</si>
  <si>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</si>
  <si>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</si>
  <si>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</si>
  <si>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</si>
  <si>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</si>
  <si>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</si>
  <si>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</si>
  <si>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</si>
  <si>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</si>
  <si>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</si>
  <si>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</si>
  <si>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</si>
  <si>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</si>
  <si>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</si>
  <si>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</si>
  <si>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</si>
  <si>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</si>
  <si>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</si>
  <si>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</si>
  <si>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</si>
  <si>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</si>
  <si>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</si>
  <si>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</si>
  <si>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</si>
  <si>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</si>
  <si>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</si>
  <si>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</si>
  <si>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</si>
  <si>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</si>
  <si>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</si>
  <si>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</si>
  <si>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</si>
  <si>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</si>
  <si>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</si>
  <si>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</si>
  <si>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</si>
  <si>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</si>
  <si>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</si>
  <si>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</si>
  <si>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</si>
  <si>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</si>
  <si>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</si>
  <si>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</si>
  <si>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</si>
  <si>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</si>
  <si>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</si>
  <si>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</si>
  <si>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</si>
  <si>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</si>
  <si>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</si>
  <si>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</si>
  <si>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</si>
  <si>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</si>
  <si>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</si>
  <si>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</si>
  <si>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</si>
  <si>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</si>
  <si>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</si>
  <si>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</si>
  <si>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</si>
  <si>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</si>
  <si>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</si>
  <si>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</si>
  <si>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</si>
  <si>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</si>
  <si>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</si>
  <si>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</si>
  <si>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</si>
  <si>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</si>
  <si>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</si>
  <si>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</si>
  <si>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</si>
  <si>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</si>
  <si>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</si>
  <si>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</si>
  <si>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</si>
  <si>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</si>
  <si>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</si>
  <si>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</si>
  <si>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</si>
  <si>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</si>
  <si>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</si>
  <si>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</si>
  <si>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</si>
  <si>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</si>
  <si>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</si>
  <si>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</si>
  <si>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</si>
  <si>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</si>
  <si>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</si>
  <si>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</si>
  <si>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</si>
  <si>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</si>
  <si>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</si>
  <si>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</si>
  <si>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</si>
  <si>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</si>
  <si>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</si>
  <si>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</si>
  <si>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</si>
  <si>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</si>
  <si>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</si>
  <si>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</si>
  <si>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</si>
  <si>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</si>
  <si>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</si>
  <si>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</si>
  <si>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</si>
  <si>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</si>
  <si>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</si>
  <si>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</si>
  <si>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</si>
  <si>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</si>
  <si>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</si>
  <si>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</si>
  <si>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</si>
  <si>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</si>
  <si>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</si>
  <si>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</si>
  <si>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</si>
  <si>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</si>
  <si>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</si>
  <si>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</si>
  <si>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</si>
  <si>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</si>
  <si>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</si>
  <si>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</si>
  <si>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</si>
  <si>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</si>
  <si>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</si>
  <si>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</si>
  <si>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</si>
  <si>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</si>
  <si>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</si>
  <si>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</si>
  <si>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</si>
  <si>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</si>
  <si>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</si>
  <si>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</si>
  <si>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</si>
  <si>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</si>
  <si>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</si>
  <si>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</si>
  <si>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</si>
  <si>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</si>
  <si>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</si>
  <si>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</si>
  <si>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</si>
  <si>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</si>
  <si>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</si>
  <si>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</si>
  <si>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</si>
  <si>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</si>
  <si>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</si>
  <si>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</si>
  <si>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</si>
  <si>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</si>
  <si>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</si>
  <si>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</si>
  <si>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</si>
  <si>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</si>
  <si>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</si>
  <si>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</si>
  <si>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</si>
  <si>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</si>
  <si>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</si>
  <si>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</si>
  <si>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</si>
  <si>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</si>
  <si>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</si>
  <si>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</si>
  <si>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</si>
  <si>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</si>
  <si>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</si>
  <si>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</si>
  <si>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</si>
  <si>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</si>
  <si>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</si>
  <si>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</si>
  <si>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</si>
  <si>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</si>
  <si>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</si>
  <si>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</si>
  <si>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</si>
  <si>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</si>
  <si>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</si>
  <si>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</si>
  <si>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</si>
  <si>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</si>
  <si>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</si>
  <si>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</si>
  <si>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</si>
  <si>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</si>
  <si>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</si>
  <si>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</si>
  <si>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</si>
  <si>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</si>
  <si>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</si>
  <si>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</si>
  <si>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</si>
  <si>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</si>
  <si>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</si>
  <si>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</si>
  <si>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</si>
  <si>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</si>
  <si>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</si>
  <si>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</si>
  <si>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</si>
  <si>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</si>
  <si>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</si>
  <si>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</si>
  <si>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</si>
  <si>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</si>
  <si>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</si>
  <si>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</si>
  <si>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</si>
  <si>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</si>
  <si>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</si>
  <si>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</si>
  <si>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</si>
  <si>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</si>
  <si>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</si>
  <si>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</si>
  <si>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</si>
  <si>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</si>
  <si>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</si>
  <si>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</si>
  <si>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</si>
  <si>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</si>
  <si>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</si>
  <si>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</si>
  <si>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</si>
  <si>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</si>
  <si>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</si>
  <si>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</si>
  <si>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</si>
  <si>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</si>
  <si>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</si>
  <si>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</si>
  <si>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</si>
  <si>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</si>
  <si>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</si>
  <si>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</si>
  <si>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</si>
  <si>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</si>
  <si>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</si>
  <si>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</si>
  <si>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</si>
  <si>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</si>
  <si>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</si>
  <si>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</si>
  <si>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</si>
  <si>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</si>
  <si>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</si>
  <si>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</si>
  <si>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</si>
  <si>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</si>
  <si>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</si>
  <si>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</si>
  <si>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</si>
  <si>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</si>
  <si>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</si>
  <si>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</si>
  <si>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</si>
  <si>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</si>
  <si>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</si>
  <si>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</si>
  <si>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</si>
  <si>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</si>
  <si>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</si>
  <si>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</si>
  <si>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</si>
  <si>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</si>
  <si>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</si>
  <si>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</si>
  <si>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</si>
  <si>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</si>
  <si>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</si>
  <si>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</si>
  <si>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</si>
  <si>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</si>
  <si>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</si>
  <si>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</si>
  <si>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</si>
  <si>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</si>
  <si>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</si>
  <si>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</si>
  <si>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</si>
  <si>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</si>
  <si>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</si>
  <si>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</si>
  <si>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</si>
  <si>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</si>
  <si>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</si>
  <si>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</si>
  <si>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</si>
  <si>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</si>
  <si>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</si>
  <si>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</si>
  <si>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</si>
  <si>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</si>
  <si>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</si>
  <si>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</si>
  <si>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</si>
  <si>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</si>
  <si>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</si>
  <si>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</si>
  <si>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</si>
  <si>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</si>
  <si>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</si>
  <si>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</si>
  <si>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</si>
  <si>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</si>
  <si>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</si>
  <si>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</si>
  <si>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</si>
  <si>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</si>
  <si>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</si>
  <si>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</si>
  <si>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</si>
  <si>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</si>
  <si>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</si>
  <si>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</si>
  <si>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</si>
  <si>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</si>
  <si>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</si>
  <si>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</si>
  <si>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</si>
  <si>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</si>
  <si>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</si>
  <si>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</si>
  <si>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</si>
  <si>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</si>
  <si>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</si>
  <si>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</si>
  <si>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</si>
  <si>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</si>
  <si>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</si>
  <si>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</si>
  <si>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</si>
  <si>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</si>
  <si>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</si>
  <si>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</si>
  <si>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</si>
  <si>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</si>
  <si>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</si>
  <si>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</si>
  <si>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</si>
  <si>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</si>
  <si>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</si>
  <si>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</si>
  <si>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</si>
  <si>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</si>
  <si>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</si>
  <si>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</si>
  <si>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</si>
  <si>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</si>
  <si>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</si>
  <si>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</si>
  <si>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</si>
  <si>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</si>
  <si>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</si>
  <si>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</si>
  <si>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</si>
  <si>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</si>
  <si>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</si>
  <si>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</si>
  <si>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</si>
  <si>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</si>
  <si>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</si>
  <si>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</si>
  <si>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</si>
  <si>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</si>
  <si>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</si>
  <si>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</si>
  <si>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</si>
  <si>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</si>
  <si>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</si>
  <si>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</si>
  <si>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</si>
  <si>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</si>
  <si>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</si>
  <si>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</si>
  <si>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</si>
  <si>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</si>
  <si>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</si>
  <si>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</si>
  <si>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</si>
  <si>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</si>
  <si>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</si>
  <si>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</si>
  <si>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</si>
  <si>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</si>
  <si>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</si>
  <si>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</si>
  <si>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</si>
  <si>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</si>
  <si>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</si>
  <si>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</si>
  <si>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</si>
  <si>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</si>
  <si>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</si>
  <si>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</si>
  <si>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</si>
  <si>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</si>
  <si>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</si>
  <si>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</si>
  <si>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</si>
  <si>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</si>
  <si>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</si>
  <si>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</si>
  <si>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</si>
  <si>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</si>
  <si>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</si>
  <si>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</si>
  <si>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</si>
  <si>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</si>
  <si>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</si>
  <si>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</si>
  <si>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</si>
  <si>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</si>
  <si>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</si>
  <si>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</si>
  <si>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</si>
  <si>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</si>
  <si>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</si>
  <si>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</si>
  <si>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</si>
  <si>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</si>
  <si>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</si>
  <si>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</si>
  <si>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</si>
  <si>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</si>
  <si>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</si>
  <si>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</si>
  <si>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</si>
  <si>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</si>
  <si>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</si>
  <si>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</si>
  <si>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</si>
  <si>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</si>
  <si>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</si>
  <si>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</si>
  <si>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</si>
  <si>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</si>
  <si>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</si>
  <si>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</si>
  <si>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</si>
  <si>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</si>
  <si>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</si>
  <si>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</si>
  <si>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</si>
  <si>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</si>
  <si>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</si>
  <si>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</si>
  <si>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</si>
  <si>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</si>
  <si>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</si>
  <si>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</si>
  <si>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</si>
  <si>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</si>
  <si>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</si>
  <si>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</si>
  <si>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</si>
  <si>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</si>
  <si>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</si>
  <si>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</si>
  <si>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</si>
  <si>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</si>
  <si>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</si>
  <si>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</si>
  <si>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</si>
  <si>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</si>
  <si>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</si>
  <si>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</si>
  <si>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</si>
  <si>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</si>
  <si>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</si>
  <si>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</si>
  <si>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</si>
  <si>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</si>
  <si>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</si>
  <si>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</si>
  <si>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</si>
  <si>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</si>
  <si>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</si>
  <si>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</si>
  <si>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</si>
  <si>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</si>
  <si>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</si>
  <si>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</si>
  <si>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</si>
  <si>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</si>
  <si>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</si>
  <si>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</si>
  <si>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</si>
  <si>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</si>
  <si>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</si>
  <si>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</si>
  <si>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</si>
  <si>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</si>
  <si>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</si>
  <si>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</si>
  <si>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</si>
  <si>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</si>
  <si>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</si>
  <si>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</si>
  <si>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</si>
  <si>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</si>
  <si>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</si>
  <si>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</si>
  <si>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</si>
  <si>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</si>
  <si>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</si>
  <si>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</si>
  <si>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</si>
  <si>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</si>
  <si>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</si>
  <si>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</si>
  <si>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</si>
  <si>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</si>
  <si>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</si>
  <si>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</si>
  <si>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</si>
  <si>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</si>
  <si>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</si>
  <si>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</si>
  <si>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</si>
  <si>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</si>
  <si>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</si>
  <si>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</si>
  <si>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</si>
  <si>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</si>
  <si>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</si>
  <si>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</si>
  <si>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</si>
  <si>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</si>
  <si>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</si>
  <si>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</si>
  <si>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</si>
  <si>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</si>
  <si>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</si>
  <si>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</si>
  <si>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</si>
  <si>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</si>
  <si>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</si>
  <si>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</si>
  <si>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</si>
  <si>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</si>
  <si>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</si>
  <si>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</si>
  <si>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</si>
  <si>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</si>
  <si>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</si>
  <si>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</si>
  <si>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</si>
  <si>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</si>
  <si>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</si>
  <si>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</si>
  <si>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</si>
  <si>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</si>
  <si>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</si>
  <si>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</si>
  <si>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</si>
  <si>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</si>
  <si>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</si>
  <si>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</si>
  <si>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</si>
  <si>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</si>
  <si>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</si>
  <si>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</si>
  <si>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</si>
  <si>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</si>
  <si>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</si>
  <si>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</si>
  <si>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</si>
  <si>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</si>
  <si>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</si>
  <si>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</si>
  <si>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</si>
  <si>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</si>
  <si>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</si>
  <si>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</si>
  <si>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</si>
  <si>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</si>
  <si>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</si>
  <si>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</si>
  <si>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</si>
  <si>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</si>
  <si>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</si>
  <si>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</si>
  <si>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</si>
  <si>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</si>
  <si>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</si>
  <si>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</si>
  <si>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</si>
  <si>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</si>
  <si>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</si>
  <si>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</si>
  <si>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</si>
  <si>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</si>
  <si>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</si>
  <si>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</si>
  <si>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</si>
  <si>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</si>
  <si>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</si>
  <si>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</si>
  <si>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</si>
  <si>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</si>
  <si>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</si>
  <si>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</si>
  <si>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</si>
  <si>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</si>
  <si>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</si>
  <si>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</si>
  <si>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</si>
  <si>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</si>
  <si>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</si>
  <si>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</si>
  <si>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</si>
  <si>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</si>
  <si>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</si>
  <si>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</si>
  <si>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</si>
  <si>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</si>
  <si>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</si>
  <si>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</si>
  <si>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</si>
  <si>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</si>
  <si>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</si>
  <si>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</si>
  <si>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</si>
  <si>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</si>
  <si>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</si>
  <si>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</si>
  <si>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</si>
  <si>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</si>
  <si>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</si>
  <si>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</si>
  <si>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</si>
  <si>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</si>
  <si>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</si>
  <si>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</si>
  <si>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</si>
  <si>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</si>
  <si>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</si>
  <si>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</si>
  <si>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</si>
  <si>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</si>
  <si>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</si>
  <si>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</si>
  <si>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</si>
  <si>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</si>
  <si>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</si>
  <si>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</si>
  <si>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</si>
  <si>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</si>
  <si>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</si>
  <si>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</si>
  <si>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</si>
  <si>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</si>
  <si>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</si>
  <si>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</si>
  <si>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</si>
  <si>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</si>
  <si>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</si>
  <si>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</si>
  <si>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</si>
  <si>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</si>
  <si>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</si>
  <si>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</si>
  <si>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</si>
  <si>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</si>
  <si>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</si>
  <si>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</si>
  <si>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</si>
  <si>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</si>
  <si>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</si>
  <si>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</si>
  <si>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</si>
  <si>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</si>
  <si>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</si>
  <si>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</si>
  <si>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</si>
  <si>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</si>
  <si>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</si>
  <si>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</si>
  <si>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</si>
  <si>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</si>
  <si>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</si>
  <si>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</si>
  <si>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</si>
  <si>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</si>
  <si>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</si>
  <si>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</si>
  <si>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</si>
  <si>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</si>
  <si>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</si>
  <si>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</si>
  <si>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</si>
  <si>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</si>
  <si>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</si>
  <si>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</si>
  <si>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</si>
  <si>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</si>
  <si>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</si>
  <si>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</si>
  <si>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</si>
  <si>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</si>
  <si>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</si>
  <si>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</si>
  <si>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</si>
  <si>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</si>
  <si>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</si>
  <si>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</si>
  <si>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</si>
  <si>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</si>
  <si>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</si>
  <si>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</si>
  <si>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</si>
  <si>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</si>
  <si>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</si>
  <si>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</si>
  <si>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</si>
  <si>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</si>
  <si>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</si>
  <si>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</si>
  <si>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</si>
  <si>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</si>
  <si>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</si>
  <si>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</si>
  <si>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</si>
  <si>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</si>
  <si>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</si>
  <si>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</si>
  <si>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</si>
  <si>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</si>
  <si>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</si>
  <si>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</si>
  <si>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</si>
  <si>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</si>
  <si>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</si>
  <si>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</si>
  <si>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</si>
  <si>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</si>
  <si>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</si>
  <si>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</si>
  <si>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</si>
  <si>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</si>
  <si>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</si>
  <si>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</si>
  <si>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</si>
  <si>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</si>
  <si>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</si>
  <si>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</si>
  <si>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</si>
  <si>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</si>
  <si>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</si>
  <si>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</si>
  <si>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</si>
  <si>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</si>
  <si>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</si>
  <si>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</si>
  <si>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</si>
  <si>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</si>
  <si>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</si>
  <si>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</si>
  <si>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</si>
  <si>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</si>
  <si>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</si>
  <si>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</si>
  <si>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</si>
  <si>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</si>
  <si>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</si>
  <si>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</si>
  <si>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</si>
  <si>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</si>
  <si>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</si>
  <si>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</si>
  <si>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</si>
  <si>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</si>
  <si>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</si>
  <si>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</si>
  <si>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</si>
  <si>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</si>
  <si>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</si>
  <si>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</si>
  <si>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</si>
  <si>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</si>
  <si>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</si>
  <si>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</si>
  <si>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</si>
  <si>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</si>
  <si>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</si>
  <si>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</si>
  <si>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</si>
  <si>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</si>
  <si>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</si>
  <si>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</si>
  <si>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</si>
  <si>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</si>
  <si>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</si>
  <si>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</si>
  <si>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</si>
  <si>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</si>
  <si>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</si>
  <si>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</si>
  <si>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</si>
  <si>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</si>
  <si>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</si>
  <si>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</si>
  <si>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</si>
  <si>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</si>
  <si>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</si>
  <si>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</si>
  <si>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</si>
  <si>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</si>
  <si>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</si>
  <si>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</si>
  <si>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</si>
  <si>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</si>
  <si>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</si>
  <si>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</si>
  <si>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</si>
  <si>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</si>
  <si>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</si>
  <si>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</si>
  <si>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</si>
  <si>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</si>
  <si>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</si>
  <si>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</si>
  <si>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</si>
  <si>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</si>
  <si>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</si>
  <si>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</si>
  <si>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</si>
  <si>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</si>
  <si>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</si>
  <si>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</si>
  <si>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</si>
  <si>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</si>
  <si>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</si>
  <si>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</si>
  <si>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</si>
  <si>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</si>
  <si>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</si>
  <si>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</si>
  <si>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</si>
  <si>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</si>
  <si>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</si>
  <si>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</si>
  <si>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</si>
  <si>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</si>
  <si>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</si>
  <si>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</si>
  <si>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</si>
  <si>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</si>
  <si>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</si>
  <si>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</si>
  <si>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</si>
  <si>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</si>
  <si>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</si>
  <si>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</si>
  <si>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</si>
  <si>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</si>
  <si>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</si>
  <si>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</si>
  <si>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</si>
  <si>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</si>
  <si>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</si>
  <si>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</si>
  <si>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</si>
  <si>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</si>
  <si>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</si>
  <si>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</si>
  <si>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</si>
  <si>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</si>
  <si>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</si>
  <si>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</si>
  <si>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</si>
  <si>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</si>
  <si>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</si>
  <si>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</si>
  <si>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</si>
  <si>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</si>
  <si>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</si>
  <si>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</si>
  <si>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</si>
  <si>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</si>
  <si>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</si>
  <si>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</si>
  <si>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</si>
  <si>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</si>
  <si>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</si>
  <si>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</si>
  <si>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</si>
  <si>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</si>
  <si>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</si>
  <si>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</si>
  <si>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</si>
  <si>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</si>
  <si>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</si>
  <si>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</si>
  <si>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</si>
  <si>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</si>
  <si>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</si>
  <si>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</si>
  <si>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</si>
  <si>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</si>
  <si>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</si>
  <si>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</si>
  <si>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</si>
  <si>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</si>
  <si>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</si>
  <si>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</si>
  <si>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</si>
  <si>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</si>
  <si>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</si>
  <si>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</si>
  <si>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</si>
  <si>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</si>
  <si>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</si>
  <si>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</si>
  <si>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</si>
  <si>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</si>
  <si>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</si>
  <si>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</si>
  <si>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</si>
  <si>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</si>
  <si>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</si>
  <si>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</si>
  <si>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</si>
  <si>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</si>
  <si>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</si>
  <si>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</si>
  <si>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</si>
  <si>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</si>
  <si>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</si>
  <si>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</si>
  <si>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</si>
  <si>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</si>
  <si>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</si>
  <si>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</si>
  <si>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</si>
  <si>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</si>
  <si>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</si>
  <si>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</si>
  <si>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</si>
  <si>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</si>
  <si>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</si>
  <si>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</si>
  <si>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</si>
  <si>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</si>
  <si>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</si>
  <si>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</si>
  <si>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</si>
  <si>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</si>
  <si>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</si>
  <si>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</si>
  <si>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</si>
  <si>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</si>
  <si>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</si>
  <si>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</si>
  <si>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</si>
  <si>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</si>
  <si>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</si>
  <si>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</si>
  <si>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</si>
  <si>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</si>
  <si>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</si>
  <si>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</si>
  <si>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</si>
  <si>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</si>
  <si>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</si>
  <si>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</si>
  <si>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</si>
  <si>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</si>
  <si>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</si>
  <si>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</si>
  <si>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</si>
  <si>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</si>
  <si>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</si>
  <si>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</si>
  <si>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</si>
  <si>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</si>
  <si>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</si>
  <si>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</si>
  <si>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</si>
  <si>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</si>
  <si>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</si>
  <si>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</si>
  <si>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</si>
  <si>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</si>
  <si>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</si>
  <si>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</si>
  <si>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</si>
  <si>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</si>
  <si>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</si>
  <si>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</si>
  <si>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</si>
  <si>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</si>
  <si>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</si>
  <si>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</si>
  <si>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</si>
  <si>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</si>
  <si>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</si>
  <si>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</si>
  <si>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</si>
  <si>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</si>
  <si>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</si>
  <si>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</si>
  <si>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</si>
  <si>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</si>
  <si>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</si>
  <si>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</si>
  <si>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</si>
  <si>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</si>
  <si>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</si>
  <si>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</si>
  <si>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</si>
  <si>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</si>
  <si>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</si>
  <si>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</si>
  <si>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</si>
  <si>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</si>
  <si>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</si>
  <si>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</si>
  <si>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</si>
  <si>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</si>
  <si>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</si>
  <si>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</si>
  <si>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</si>
  <si>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</si>
  <si>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</si>
  <si>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</si>
  <si>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</si>
  <si>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</si>
  <si>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</si>
  <si>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</si>
  <si>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</si>
  <si>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</si>
  <si>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</si>
  <si>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</si>
  <si>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</si>
  <si>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</si>
  <si>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</si>
  <si>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</si>
  <si>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</si>
  <si>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</si>
  <si>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</si>
  <si>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</si>
  <si>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</si>
  <si>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</si>
  <si>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</si>
  <si>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</si>
  <si>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</si>
  <si>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</si>
  <si>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</si>
  <si>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</si>
  <si>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</si>
  <si>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</si>
  <si>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</si>
  <si>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</si>
  <si>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</si>
  <si>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</si>
  <si>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</si>
  <si>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</si>
  <si>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</si>
  <si>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</si>
  <si>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</si>
  <si>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</si>
  <si>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</si>
  <si>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</si>
  <si>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</si>
  <si>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</si>
  <si>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</si>
  <si>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</si>
  <si>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</si>
  <si>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</si>
  <si>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</si>
  <si>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</si>
  <si>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</si>
  <si>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</si>
  <si>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</si>
  <si>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</si>
  <si>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</si>
  <si>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</si>
  <si>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</si>
  <si>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</si>
  <si>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</si>
  <si>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</si>
  <si>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</si>
  <si>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</si>
  <si>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</si>
  <si>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</si>
  <si>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</si>
  <si>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</si>
  <si>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</si>
  <si>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</si>
  <si>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</si>
  <si>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</si>
  <si>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</si>
  <si>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</si>
  <si>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</si>
  <si>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</si>
  <si>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</si>
  <si>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</si>
  <si>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</si>
  <si>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</si>
  <si>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</si>
  <si>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</si>
  <si>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</si>
  <si>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</si>
  <si>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</si>
  <si>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</si>
  <si>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</si>
  <si>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</si>
  <si>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</si>
  <si>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</si>
  <si>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</si>
  <si>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</si>
  <si>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</si>
  <si>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</si>
  <si>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</si>
  <si>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</si>
  <si>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</si>
  <si>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</si>
  <si>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</si>
  <si>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</si>
  <si>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</si>
  <si>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</si>
  <si>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</si>
  <si>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</si>
  <si>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</si>
  <si>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</si>
  <si>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</si>
  <si>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</si>
  <si>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</si>
  <si>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</si>
  <si>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</si>
  <si>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</si>
  <si>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</si>
  <si>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</si>
  <si>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</si>
  <si>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</si>
  <si>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</si>
  <si>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</si>
  <si>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</si>
  <si>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</si>
  <si>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</si>
  <si>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</si>
  <si>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</si>
  <si>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</si>
  <si>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</si>
  <si>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</si>
  <si>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</si>
  <si>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</si>
  <si>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</si>
  <si>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</si>
  <si>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</si>
  <si>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</si>
  <si>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</si>
  <si>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</si>
  <si>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</si>
  <si>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</si>
  <si>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</si>
  <si>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</si>
  <si>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</si>
  <si>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</si>
  <si>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</si>
  <si>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</si>
  <si>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</si>
  <si>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</si>
  <si>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</si>
  <si>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</si>
  <si>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</si>
  <si>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</si>
  <si>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</si>
  <si>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</si>
  <si>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</si>
  <si>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</si>
  <si>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</si>
  <si>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</si>
  <si>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</si>
  <si>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</si>
  <si>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</si>
  <si>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</si>
  <si>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</si>
  <si>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</si>
  <si>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</si>
  <si>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</si>
  <si>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</si>
  <si>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</si>
  <si>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</si>
  <si>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</si>
  <si>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</si>
  <si>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</si>
  <si>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</si>
  <si>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</si>
  <si>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</si>
  <si>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</si>
  <si>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</si>
  <si>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</si>
  <si>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</si>
  <si>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</si>
  <si>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</si>
  <si>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</si>
  <si>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</si>
  <si>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</si>
  <si>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</si>
  <si>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</si>
  <si>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</si>
  <si>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</si>
  <si>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</si>
  <si>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</si>
  <si>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</si>
  <si>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</si>
  <si>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</si>
  <si>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</si>
  <si>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</si>
  <si>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</si>
  <si>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</si>
  <si>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</si>
  <si>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</si>
  <si>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</si>
  <si>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</si>
  <si>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</si>
  <si>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</si>
  <si>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</si>
  <si>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</si>
  <si>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</si>
  <si>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</si>
  <si>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</si>
  <si>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</si>
  <si>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</si>
  <si>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</si>
  <si>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</si>
  <si>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</si>
  <si>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</si>
  <si>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</si>
  <si>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</si>
  <si>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</si>
  <si>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</si>
  <si>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</si>
  <si>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</si>
  <si>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</si>
  <si>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</si>
  <si>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</si>
  <si>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</si>
  <si>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</si>
  <si>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</si>
  <si>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</si>
  <si>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</si>
  <si>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</si>
  <si>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</si>
  <si>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</si>
  <si>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</si>
  <si>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</si>
  <si>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</si>
  <si>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</si>
  <si>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</si>
  <si>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</si>
  <si>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</si>
  <si>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</si>
  <si>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</si>
  <si>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</si>
  <si>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</si>
  <si>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</si>
  <si>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</si>
  <si>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</si>
  <si>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</si>
  <si>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</si>
  <si>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</si>
  <si>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</si>
  <si>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</si>
  <si>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</si>
  <si>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</si>
  <si>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</si>
  <si>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</si>
  <si>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</si>
  <si>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</si>
  <si>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</si>
  <si>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</si>
  <si>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</si>
  <si>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</si>
  <si>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</si>
  <si>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</si>
  <si>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</si>
  <si>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</si>
  <si>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</si>
  <si>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</si>
  <si>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</si>
  <si>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</si>
  <si>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</si>
  <si>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</si>
  <si>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</si>
  <si>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</si>
  <si>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</si>
  <si>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</si>
  <si>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</si>
  <si>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</si>
  <si>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</si>
  <si>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</si>
  <si>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</si>
  <si>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</si>
  <si>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</si>
  <si>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</si>
  <si>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</si>
  <si>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</si>
  <si>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</si>
  <si>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</si>
  <si>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</si>
  <si>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</si>
  <si>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</si>
  <si>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</si>
  <si>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</si>
  <si>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</si>
  <si>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</si>
  <si>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</si>
  <si>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</si>
  <si>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</si>
  <si>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</si>
  <si>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</si>
  <si>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</si>
  <si>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</si>
  <si>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</si>
  <si>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</si>
  <si>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</si>
  <si>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</si>
  <si>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</si>
  <si>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</si>
  <si>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</si>
  <si>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</si>
  <si>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</si>
  <si>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</si>
  <si>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</si>
  <si>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</si>
  <si>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</si>
  <si>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</si>
  <si>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</si>
  <si>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</si>
  <si>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</si>
  <si>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</si>
  <si>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</si>
  <si>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</si>
  <si>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</si>
  <si>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</si>
  <si>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</si>
  <si>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</si>
  <si>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</si>
  <si>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</si>
  <si>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</si>
  <si>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</si>
  <si>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</si>
  <si>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</si>
  <si>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</si>
  <si>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</si>
  <si>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</si>
  <si>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</si>
  <si>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</si>
  <si>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</si>
  <si>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</si>
  <si>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</si>
  <si>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</si>
  <si>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</si>
  <si>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</si>
  <si>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</si>
  <si>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</si>
  <si>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</si>
  <si>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</si>
  <si>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</si>
  <si>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</si>
  <si>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</si>
  <si>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</si>
  <si>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</si>
  <si>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</si>
  <si>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</si>
  <si>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</si>
  <si>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</si>
  <si>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</si>
  <si>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</si>
  <si>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</si>
  <si>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</si>
  <si>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</si>
  <si>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</si>
  <si>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</si>
  <si>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</si>
  <si>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</si>
  <si>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</si>
  <si>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</si>
  <si>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</si>
  <si>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</si>
  <si>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</si>
  <si>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</si>
  <si>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</si>
  <si>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</si>
  <si>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</si>
  <si>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</si>
  <si>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</si>
  <si>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</si>
  <si>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</si>
  <si>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</si>
  <si>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</si>
  <si>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</si>
  <si>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</si>
  <si>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</si>
  <si>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</si>
  <si>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</si>
  <si>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</si>
  <si>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</si>
  <si>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</si>
  <si>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</si>
  <si>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</si>
  <si>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</si>
  <si>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</si>
  <si>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</si>
  <si>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</si>
  <si>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</si>
  <si>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</si>
  <si>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</si>
  <si>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</si>
  <si>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</si>
  <si>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</si>
  <si>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</si>
  <si>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</si>
  <si>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</si>
  <si>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</si>
  <si>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</si>
  <si>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</si>
  <si>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</si>
  <si>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</si>
  <si>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</si>
  <si>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</si>
  <si>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</si>
  <si>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</si>
  <si>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</si>
  <si>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</si>
  <si>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</si>
  <si>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</si>
  <si>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</si>
  <si>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</si>
  <si>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</si>
  <si>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</si>
  <si>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</si>
  <si>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</si>
  <si>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</si>
  <si>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</si>
  <si>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</si>
  <si>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</si>
  <si>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</si>
  <si>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</si>
  <si>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</si>
  <si>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</si>
  <si>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</si>
  <si>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</si>
  <si>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</si>
  <si>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</si>
  <si>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</si>
  <si>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</si>
  <si>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</si>
  <si>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</si>
  <si>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</si>
  <si>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</si>
  <si>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</si>
  <si>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</si>
  <si>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</si>
  <si>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</si>
  <si>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</si>
  <si>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</si>
  <si>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</si>
  <si>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</si>
  <si>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</si>
  <si>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</si>
  <si>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</si>
  <si>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</si>
  <si>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</si>
  <si>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</si>
  <si>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</si>
  <si>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</si>
  <si>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</si>
  <si>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</si>
  <si>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</si>
  <si>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</si>
  <si>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</si>
  <si>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</si>
  <si>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</si>
  <si>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</si>
  <si>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</si>
  <si>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</si>
  <si>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</si>
  <si>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</si>
  <si>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</si>
  <si>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</si>
  <si>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</si>
  <si>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</si>
  <si>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</si>
  <si>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</si>
  <si>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</si>
  <si>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</si>
  <si>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</si>
  <si>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</si>
  <si>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</si>
  <si>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</si>
  <si>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</si>
  <si>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</si>
  <si>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</si>
  <si>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</si>
  <si>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</si>
  <si>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</si>
  <si>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</si>
  <si>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</si>
  <si>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</si>
  <si>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</si>
  <si>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</si>
  <si>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</si>
  <si>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</si>
  <si>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</si>
  <si>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</si>
  <si>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</si>
  <si>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</si>
  <si>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</si>
  <si>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</si>
  <si>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</si>
  <si>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</si>
  <si>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</si>
  <si>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</si>
  <si>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</si>
  <si>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</si>
  <si>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</si>
  <si>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</si>
  <si>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</si>
  <si>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</si>
  <si>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</si>
  <si>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</si>
  <si>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</si>
  <si>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</si>
  <si>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</si>
  <si>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</si>
  <si>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</si>
  <si>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</si>
  <si>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</si>
  <si>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</si>
  <si>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</si>
  <si>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</si>
  <si>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</si>
  <si>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</si>
  <si>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</si>
  <si>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</si>
  <si>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</si>
  <si>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</si>
  <si>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</si>
  <si>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</si>
  <si>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</si>
  <si>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</si>
  <si>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</si>
  <si>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</si>
  <si>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</si>
  <si>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</si>
  <si>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</si>
  <si>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</si>
  <si>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</si>
  <si>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</si>
  <si>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</si>
  <si>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</si>
  <si>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</si>
  <si>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</si>
  <si>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</si>
  <si>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</si>
  <si>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</si>
  <si>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</si>
  <si>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</si>
  <si>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</si>
  <si>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</si>
  <si>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</si>
  <si>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</si>
  <si>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</si>
  <si>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</si>
  <si>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</si>
  <si>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</si>
  <si>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</si>
  <si>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</si>
  <si>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</si>
  <si>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</si>
  <si>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</si>
  <si>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</si>
  <si>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</si>
  <si>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</si>
  <si>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</si>
  <si>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</si>
  <si>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</si>
  <si>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</si>
  <si>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</si>
  <si>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</si>
  <si>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</si>
  <si>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</si>
  <si>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</si>
  <si>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</si>
  <si>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</si>
  <si>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</si>
  <si>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</si>
  <si>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</si>
  <si>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</si>
  <si>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</si>
  <si>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</si>
  <si>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</si>
  <si>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</si>
  <si>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</si>
  <si>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</si>
  <si>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</si>
  <si>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</si>
  <si>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</si>
  <si>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</si>
  <si>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</si>
  <si>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</si>
  <si>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</si>
  <si>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</si>
  <si>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</si>
  <si>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</si>
  <si>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</si>
  <si>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</si>
  <si>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</si>
  <si>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</si>
  <si>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</si>
  <si>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</si>
  <si>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</si>
  <si>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</si>
  <si>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</si>
  <si>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</si>
  <si>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</si>
  <si>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</si>
  <si>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</si>
  <si>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</si>
  <si>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</si>
  <si>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</si>
  <si>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</si>
  <si>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</si>
  <si>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</si>
  <si>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</si>
  <si>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</si>
  <si>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</si>
  <si>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</si>
  <si>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</si>
  <si>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</si>
  <si>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</si>
  <si>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</si>
  <si>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</si>
  <si>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</si>
  <si>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</si>
  <si>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</si>
  <si>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</si>
  <si>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</si>
  <si>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</si>
  <si>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</si>
  <si>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</si>
  <si>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</si>
  <si>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</si>
  <si>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</si>
  <si>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</si>
  <si>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</si>
  <si>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</si>
  <si>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</si>
  <si>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</si>
  <si>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</si>
  <si>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</si>
  <si>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</si>
  <si>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</si>
  <si>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</si>
  <si>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</si>
  <si>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</si>
  <si>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</si>
  <si>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</si>
  <si>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</si>
  <si>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</si>
  <si>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</si>
  <si>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</si>
  <si>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</si>
  <si>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</si>
  <si>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</si>
  <si>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</si>
  <si>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</si>
  <si>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</si>
  <si>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</si>
  <si>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</si>
  <si>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</si>
  <si>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</si>
  <si>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</si>
  <si>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</si>
  <si>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</si>
  <si>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</si>
  <si>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</si>
  <si>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</si>
  <si>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</si>
  <si>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</si>
  <si>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</si>
  <si>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</si>
  <si>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</si>
  <si>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</si>
  <si>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</si>
  <si>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</si>
  <si>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</si>
  <si>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</si>
  <si>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</si>
  <si>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</si>
  <si>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</si>
  <si>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</si>
  <si>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</si>
  <si>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</si>
  <si>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</si>
  <si>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</si>
  <si>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</si>
  <si>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</si>
  <si>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</si>
  <si>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</si>
  <si>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</si>
  <si>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</si>
  <si>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</si>
  <si>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</si>
  <si>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</si>
  <si>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</si>
  <si>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</si>
  <si>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</si>
  <si>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</si>
  <si>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</si>
  <si>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</si>
  <si>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</si>
  <si>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</si>
  <si>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</si>
  <si>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</si>
  <si>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</si>
  <si>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</si>
  <si>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</si>
  <si>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</si>
  <si>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</si>
  <si>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</si>
  <si>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</si>
  <si>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</si>
  <si>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</si>
  <si>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</si>
  <si>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</si>
  <si>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</si>
  <si>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</si>
  <si>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</si>
  <si>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</si>
  <si>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</si>
  <si>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</si>
  <si>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</si>
  <si>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</si>
  <si>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</si>
  <si>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</si>
  <si>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</si>
  <si>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</si>
  <si>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</si>
  <si>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</si>
  <si>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</si>
  <si>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</si>
  <si>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</si>
  <si>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</si>
  <si>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</si>
  <si>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</si>
  <si>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</si>
  <si>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</si>
  <si>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</si>
  <si>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</si>
  <si>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</si>
  <si>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</si>
  <si>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</si>
  <si>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</si>
  <si>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</si>
  <si>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</si>
  <si>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</si>
  <si>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</si>
  <si>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</si>
  <si>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</si>
  <si>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</si>
  <si>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</si>
  <si>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</si>
  <si>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</si>
  <si>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</si>
  <si>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</si>
  <si>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</si>
  <si>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</si>
  <si>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</si>
  <si>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</si>
  <si>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</si>
  <si>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</si>
  <si>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</si>
  <si>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</si>
  <si>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</si>
  <si>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</si>
  <si>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</si>
  <si>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</si>
  <si>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</si>
  <si>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</si>
  <si>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</si>
  <si>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</si>
  <si>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</si>
  <si>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</si>
  <si>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</si>
  <si>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</si>
  <si>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</si>
  <si>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</si>
  <si>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</si>
  <si>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</si>
  <si>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</si>
  <si>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</si>
  <si>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</si>
  <si>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</si>
  <si>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</si>
  <si>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</si>
  <si>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</si>
  <si>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</si>
  <si>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</si>
  <si>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</si>
  <si>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</si>
  <si>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</si>
  <si>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</si>
  <si>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</si>
  <si>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</si>
  <si>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</si>
  <si>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</si>
  <si>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</si>
  <si>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</si>
  <si>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</si>
  <si>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</si>
  <si>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</si>
  <si>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</si>
  <si>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</si>
  <si>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</si>
  <si>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</si>
  <si>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</si>
  <si>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</si>
  <si>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</si>
  <si>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</si>
  <si>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</si>
  <si>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</si>
  <si>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</si>
  <si>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</si>
  <si>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</si>
  <si>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</si>
  <si>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</si>
  <si>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</si>
  <si>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</si>
  <si>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</si>
  <si>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</si>
  <si>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</si>
  <si>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</si>
  <si>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</si>
  <si>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</si>
  <si>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</si>
  <si>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</si>
  <si>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</si>
  <si>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</si>
  <si>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</si>
  <si>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</si>
  <si>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</si>
  <si>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</si>
  <si>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</si>
  <si>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</si>
  <si>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</si>
  <si>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</si>
  <si>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</si>
  <si>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</si>
  <si>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</si>
  <si>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</si>
  <si>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</si>
  <si>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</si>
  <si>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</si>
  <si>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</si>
  <si>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</si>
  <si>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</si>
  <si>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</si>
  <si>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</si>
  <si>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</si>
  <si>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</si>
  <si>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</si>
  <si>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</si>
  <si>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</si>
  <si>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</si>
  <si>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</si>
  <si>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</si>
  <si>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</si>
  <si>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</si>
  <si>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</si>
  <si>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</si>
  <si>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</si>
  <si>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</si>
  <si>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</si>
  <si>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</si>
  <si>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</si>
  <si>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</si>
  <si>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</si>
  <si>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</si>
  <si>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</si>
  <si>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</si>
  <si>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</si>
  <si>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</si>
  <si>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</si>
  <si>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</si>
  <si>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</si>
  <si>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</si>
  <si>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</si>
  <si>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</si>
  <si>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</si>
  <si>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</si>
  <si>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</si>
  <si>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</si>
  <si>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</si>
  <si>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</si>
  <si>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</si>
  <si>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</si>
  <si>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</si>
  <si>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</si>
  <si>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</si>
  <si>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</si>
  <si>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</si>
  <si>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</si>
  <si>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</si>
  <si>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</si>
  <si>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</si>
  <si>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</si>
  <si>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</si>
  <si>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</si>
  <si>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</si>
  <si>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</si>
  <si>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</si>
  <si>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</si>
  <si>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</si>
  <si>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</si>
  <si>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</si>
  <si>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</si>
  <si>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</si>
  <si>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</si>
  <si>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</si>
  <si>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</si>
  <si>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</si>
  <si>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</si>
  <si>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</si>
  <si>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</si>
  <si>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</si>
  <si>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</si>
  <si>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</si>
  <si>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</si>
  <si>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</si>
  <si>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</si>
  <si>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</si>
  <si>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</si>
  <si>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</si>
  <si>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</si>
  <si>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</si>
  <si>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</si>
  <si>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</si>
  <si>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</si>
  <si>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</si>
  <si>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</si>
  <si>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</si>
  <si>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</si>
  <si>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</si>
  <si>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</si>
  <si>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</si>
  <si>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</si>
  <si>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</si>
  <si>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</si>
  <si>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</si>
  <si>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</si>
  <si>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</si>
  <si>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</si>
  <si>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</si>
  <si>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</si>
  <si>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</si>
  <si>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</si>
  <si>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</si>
  <si>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</si>
  <si>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</si>
  <si>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</si>
  <si>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</si>
  <si>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</si>
  <si>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</si>
  <si>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</si>
  <si>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</si>
  <si>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</si>
  <si>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</si>
  <si>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</si>
  <si>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</si>
  <si>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</si>
  <si>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</si>
  <si>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</si>
  <si>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</si>
  <si>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</si>
  <si>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</si>
  <si>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</si>
  <si>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</si>
  <si>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</si>
  <si>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</si>
  <si>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</si>
  <si>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</si>
  <si>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</si>
  <si>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</si>
  <si>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</si>
  <si>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</si>
  <si>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</si>
  <si>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</si>
  <si>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</si>
  <si>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</si>
  <si>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</si>
  <si>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</si>
  <si>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</si>
  <si>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</si>
  <si>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</si>
  <si>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</si>
  <si>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</si>
  <si>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</si>
  <si>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</si>
  <si>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</si>
  <si>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</si>
  <si>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</si>
  <si>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</si>
  <si>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</si>
  <si>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</si>
  <si>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</si>
  <si>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</si>
  <si>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</si>
  <si>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</si>
  <si>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</si>
  <si>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</si>
  <si>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</si>
  <si>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</si>
  <si>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</si>
  <si>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</si>
  <si>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</si>
  <si>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</si>
  <si>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</si>
  <si>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</si>
  <si>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</si>
  <si>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</si>
  <si>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</si>
  <si>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</si>
  <si>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</si>
  <si>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</si>
  <si>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</si>
  <si>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</si>
  <si>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</si>
  <si>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</si>
  <si>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</si>
  <si>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</si>
  <si>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</si>
  <si>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</si>
  <si>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</si>
  <si>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</si>
  <si>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</si>
  <si>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</si>
  <si>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</si>
  <si>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</si>
  <si>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</si>
  <si>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</si>
  <si>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</si>
  <si>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</si>
  <si>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</si>
  <si>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</si>
  <si>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</si>
  <si>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</si>
  <si>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</si>
  <si>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</si>
  <si>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</si>
  <si>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</si>
  <si>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</si>
  <si>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</si>
  <si>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</si>
  <si>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</si>
  <si>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</si>
  <si>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</si>
  <si>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</si>
  <si>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</si>
  <si>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</si>
  <si>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</si>
  <si>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</si>
  <si>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</si>
  <si>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</si>
  <si>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</si>
  <si>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</si>
  <si>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</si>
  <si>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</si>
  <si>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</si>
  <si>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</si>
  <si>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</si>
  <si>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</si>
  <si>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</si>
  <si>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</si>
  <si>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</si>
  <si>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</si>
  <si>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</si>
  <si>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</si>
  <si>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</si>
  <si>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</si>
  <si>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</si>
  <si>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</si>
  <si>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</si>
  <si>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</si>
  <si>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</si>
  <si>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</si>
  <si>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</si>
  <si>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</si>
  <si>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</si>
  <si>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</si>
  <si>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</si>
  <si>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</si>
  <si>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</si>
  <si>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</si>
  <si>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</si>
  <si>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</si>
  <si>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</si>
  <si>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</si>
  <si>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</si>
  <si>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</si>
  <si>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</si>
  <si>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</si>
  <si>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</si>
  <si>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</si>
  <si>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</si>
  <si>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</si>
  <si>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</si>
  <si>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</si>
  <si>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</si>
  <si>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</si>
  <si>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</si>
  <si>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</si>
  <si>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</si>
  <si>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</si>
  <si>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</si>
  <si>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</si>
  <si>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</si>
  <si>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</si>
  <si>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</si>
  <si>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</si>
  <si>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</si>
  <si>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</si>
  <si>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</si>
  <si>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</si>
  <si>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</si>
  <si>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</si>
  <si>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</si>
  <si>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</si>
  <si>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</si>
  <si>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</si>
  <si>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</si>
  <si>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</si>
  <si>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</si>
  <si>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</si>
  <si>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</si>
  <si>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</si>
  <si>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</si>
  <si>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</si>
  <si>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</si>
  <si>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</si>
  <si>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</si>
  <si>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</si>
  <si>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</si>
  <si>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</si>
  <si>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</si>
  <si>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</si>
  <si>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</si>
  <si>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</si>
  <si>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</si>
  <si>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</si>
  <si>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</si>
  <si>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</si>
  <si>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</si>
  <si>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</si>
  <si>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</si>
  <si>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</si>
  <si>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</si>
  <si>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</si>
  <si>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</si>
  <si>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</si>
  <si>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</si>
  <si>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</si>
  <si>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</si>
  <si>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</si>
  <si>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</si>
  <si>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</si>
  <si>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</si>
  <si>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</si>
  <si>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</si>
  <si>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</si>
  <si>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</si>
  <si>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</si>
  <si>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</si>
  <si>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</si>
  <si>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</si>
  <si>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</si>
  <si>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</si>
  <si>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</si>
  <si>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</si>
  <si>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</si>
  <si>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</si>
  <si>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</si>
  <si>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</si>
  <si>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</si>
  <si>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</si>
  <si>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</si>
  <si>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</si>
  <si>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</si>
  <si>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</si>
  <si>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</si>
  <si>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</si>
  <si>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</si>
  <si>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</si>
  <si>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</si>
  <si>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</si>
  <si>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</si>
  <si>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</si>
  <si>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</si>
  <si>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</si>
  <si>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</si>
  <si>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</si>
  <si>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</si>
  <si>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</si>
  <si>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</si>
  <si>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</si>
  <si>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</si>
  <si>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</si>
  <si>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</si>
  <si>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</si>
  <si>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</si>
  <si>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</si>
  <si>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</si>
  <si>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</si>
  <si>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</si>
  <si>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</si>
  <si>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</si>
  <si>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</si>
  <si>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</si>
  <si>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</si>
  <si>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</si>
  <si>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</si>
  <si>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</si>
  <si>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</si>
  <si>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</si>
  <si>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</si>
  <si>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</si>
  <si>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</si>
  <si>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</si>
  <si>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</si>
  <si>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</si>
  <si>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</si>
  <si>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</si>
  <si>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</si>
  <si>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</si>
  <si>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</si>
  <si>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</si>
  <si>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</si>
  <si>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</si>
  <si>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</si>
  <si>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</si>
  <si>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</si>
  <si>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</si>
  <si>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</si>
  <si>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</si>
  <si>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</si>
  <si>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</si>
  <si>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</si>
  <si>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</si>
  <si>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</si>
  <si>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</si>
  <si>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</si>
  <si>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</si>
  <si>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</si>
  <si>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</si>
  <si>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</si>
  <si>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</si>
  <si>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</si>
  <si>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</si>
  <si>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</si>
  <si>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</si>
  <si>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</si>
  <si>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</si>
  <si>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</si>
  <si>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</si>
  <si>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</si>
  <si>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</si>
  <si>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</si>
  <si>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</si>
  <si>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</si>
  <si>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</si>
  <si>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</si>
  <si>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</si>
  <si>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</si>
  <si>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</si>
  <si>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</si>
  <si>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</si>
  <si>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</si>
  <si>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</si>
  <si>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</si>
  <si>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</si>
  <si>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</si>
  <si>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</si>
  <si>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</si>
  <si>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</si>
  <si>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</si>
  <si>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</si>
  <si>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</si>
  <si>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</si>
  <si>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</si>
  <si>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</si>
  <si>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</si>
  <si>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</si>
  <si>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</si>
  <si>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</si>
  <si>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</si>
  <si>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</si>
  <si>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</si>
  <si>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</si>
  <si>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</si>
  <si>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</si>
  <si>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</si>
  <si>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</si>
  <si>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</si>
  <si>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</si>
  <si>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</si>
  <si>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</si>
  <si>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</si>
  <si>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</si>
  <si>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</si>
  <si>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</si>
  <si>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</si>
  <si>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</si>
  <si>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</si>
  <si>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</si>
  <si>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</si>
  <si>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</si>
  <si>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</si>
  <si>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</si>
  <si>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</si>
  <si>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</si>
  <si>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</si>
  <si>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</si>
  <si>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</si>
  <si>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</si>
  <si>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</si>
  <si>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</si>
  <si>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</si>
  <si>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</si>
  <si>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</si>
  <si>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</si>
  <si>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</si>
  <si>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</si>
  <si>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</si>
  <si>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</si>
  <si>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</si>
  <si>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</si>
  <si>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</si>
  <si>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</si>
  <si>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</si>
  <si>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</si>
  <si>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</si>
  <si>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</si>
  <si>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</si>
  <si>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</si>
  <si>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</si>
  <si>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</si>
  <si>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</si>
  <si>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</si>
  <si>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</si>
  <si>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</si>
  <si>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</si>
  <si>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</si>
  <si>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</si>
  <si>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</si>
  <si>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</si>
  <si>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</si>
  <si>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</si>
  <si>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</si>
  <si>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</si>
  <si>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</si>
  <si>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</si>
  <si>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</si>
  <si>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</si>
  <si>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</si>
  <si>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</si>
  <si>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</si>
  <si>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</si>
  <si>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</si>
  <si>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</si>
  <si>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</si>
  <si>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</si>
  <si>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</si>
  <si>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</si>
  <si>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</si>
  <si>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</si>
  <si>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</si>
  <si>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</si>
  <si>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</si>
  <si>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</si>
  <si>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</si>
  <si>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</si>
  <si>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</si>
  <si>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</si>
  <si>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</si>
  <si>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</si>
  <si>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</si>
  <si>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</si>
  <si>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</si>
  <si>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</si>
  <si>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</si>
  <si>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</si>
  <si>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</si>
  <si>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</si>
  <si>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</si>
  <si>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</si>
  <si>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</si>
  <si>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</si>
  <si>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</si>
  <si>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</si>
  <si>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</si>
  <si>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</si>
  <si>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</si>
  <si>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</si>
  <si>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</si>
  <si>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</si>
  <si>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</si>
  <si>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</si>
  <si>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</si>
  <si>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</si>
  <si>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</si>
  <si>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</si>
  <si>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</si>
  <si>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</si>
  <si>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</si>
  <si>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</si>
  <si>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</si>
  <si>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</si>
  <si>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</si>
  <si>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</si>
  <si>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</si>
  <si>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</si>
  <si>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</si>
  <si>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</si>
  <si>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</si>
  <si>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</si>
  <si>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</si>
  <si>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</si>
  <si>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</si>
  <si>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</si>
  <si>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</si>
  <si>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</si>
  <si>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</si>
  <si>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</si>
  <si>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</si>
  <si>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</si>
  <si>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</si>
  <si>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</si>
  <si>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</si>
  <si>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</si>
  <si>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</si>
  <si>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</si>
  <si>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</si>
  <si>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</si>
  <si>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</si>
  <si>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</si>
  <si>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</si>
  <si>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</si>
  <si>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</si>
  <si>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</si>
  <si>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</si>
  <si>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</si>
  <si>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</si>
  <si>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</si>
  <si>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</si>
  <si>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</si>
  <si>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</si>
  <si>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</si>
  <si>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</si>
  <si>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</si>
  <si>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</si>
  <si>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</si>
  <si>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</si>
  <si>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</si>
  <si>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</si>
  <si>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</si>
  <si>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</si>
  <si>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</si>
  <si>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</si>
  <si>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</si>
  <si>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</si>
  <si>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</si>
  <si>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</si>
  <si>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</si>
  <si>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</si>
  <si>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</si>
  <si>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</si>
  <si>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</si>
  <si>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</si>
  <si>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</si>
  <si>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</si>
  <si>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</si>
  <si>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</si>
  <si>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</si>
  <si>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</si>
  <si>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</si>
  <si>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</si>
  <si>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</si>
  <si>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</si>
  <si>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</si>
  <si>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</si>
  <si>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</si>
  <si>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</si>
  <si>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</si>
  <si>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</si>
  <si>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</si>
  <si>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</si>
  <si>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</si>
  <si>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</si>
  <si>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</si>
  <si>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</si>
  <si>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</si>
  <si>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</si>
  <si>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</si>
  <si>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</si>
  <si>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</si>
  <si>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</si>
  <si>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</si>
  <si>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</si>
  <si>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</si>
  <si>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</si>
  <si>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</si>
  <si>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</si>
  <si>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</si>
  <si>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</si>
  <si>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</si>
  <si>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</si>
  <si>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</si>
  <si>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</si>
  <si>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</si>
  <si>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</si>
  <si>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</si>
  <si>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</si>
  <si>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</si>
  <si>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</si>
  <si>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</si>
  <si>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</si>
  <si>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</si>
  <si>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</si>
  <si>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</si>
  <si>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</si>
  <si>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</si>
  <si>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</si>
  <si>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</si>
  <si>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</si>
  <si>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</si>
  <si>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</si>
  <si>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</si>
  <si>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</si>
  <si>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</si>
  <si>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</si>
  <si>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</si>
  <si>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</si>
  <si>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</si>
  <si>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</si>
  <si>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</si>
  <si>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</si>
  <si>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</si>
  <si>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</si>
  <si>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</si>
  <si>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</si>
  <si>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</si>
  <si>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</si>
  <si>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</si>
  <si>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</si>
  <si>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</si>
  <si>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</si>
  <si>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</si>
  <si>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</si>
  <si>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</si>
  <si>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</si>
  <si>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</si>
  <si>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</si>
  <si>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</si>
  <si>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</si>
  <si>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</si>
  <si>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</si>
  <si>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</si>
  <si>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</si>
  <si>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</si>
  <si>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</si>
  <si>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</si>
  <si>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</si>
  <si>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</si>
  <si>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</si>
  <si>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</si>
  <si>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</si>
  <si>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</si>
  <si>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</si>
  <si>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</si>
  <si>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</si>
  <si>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</si>
  <si>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</si>
  <si>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</si>
  <si>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</si>
  <si>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</si>
  <si>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</si>
  <si>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</si>
  <si>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</si>
  <si>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</si>
  <si>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</si>
  <si>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</si>
  <si>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</si>
  <si>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</si>
  <si>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</si>
  <si>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</si>
  <si>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</si>
  <si>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</si>
  <si>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</si>
  <si>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</si>
  <si>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</si>
  <si>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</si>
  <si>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</si>
  <si>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</si>
  <si>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</si>
  <si>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</si>
  <si>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</si>
  <si>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</si>
  <si>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</si>
  <si>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</si>
  <si>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</si>
  <si>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</si>
  <si>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</si>
  <si>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</si>
  <si>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</si>
  <si>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</si>
  <si>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</si>
  <si>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</si>
  <si>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</si>
  <si>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</si>
  <si>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</si>
  <si>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</si>
  <si>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</si>
  <si>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</si>
  <si>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</si>
  <si>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</si>
  <si>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</si>
  <si>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</si>
  <si>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</si>
  <si>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</si>
  <si>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</si>
  <si>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</si>
  <si>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</si>
  <si>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</si>
  <si>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</si>
  <si>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</si>
  <si>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</si>
  <si>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</si>
  <si>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</si>
  <si>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</si>
  <si>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</si>
  <si>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</si>
  <si>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</si>
  <si>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</si>
  <si>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</si>
  <si>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</si>
  <si>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</si>
  <si>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</si>
  <si>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</si>
  <si>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</si>
  <si>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</si>
  <si>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</si>
  <si>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</si>
  <si>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</si>
  <si>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</si>
  <si>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</si>
  <si>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</si>
  <si>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</si>
  <si>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</si>
  <si>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</si>
  <si>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</si>
  <si>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</si>
  <si>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</si>
  <si>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</si>
  <si>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</si>
  <si>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</si>
  <si>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</si>
  <si>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</si>
  <si>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</si>
  <si>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</si>
  <si>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</si>
  <si>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</si>
  <si>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</si>
  <si>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</si>
  <si>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</si>
  <si>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</si>
  <si>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</si>
  <si>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</si>
  <si>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</si>
  <si>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</si>
  <si>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</si>
  <si>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</si>
  <si>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</si>
  <si>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</si>
  <si>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</si>
  <si>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</si>
  <si>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</si>
  <si>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</si>
  <si>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</si>
  <si>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</si>
  <si>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</si>
  <si>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</si>
  <si>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</si>
  <si>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</si>
  <si>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</si>
  <si>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</si>
  <si>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</si>
  <si>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</si>
  <si>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</si>
  <si>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</si>
  <si>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</si>
  <si>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</si>
  <si>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</si>
  <si>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</si>
  <si>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</si>
  <si>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</si>
  <si>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</si>
  <si>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</si>
  <si>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</si>
  <si>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</si>
  <si>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</si>
  <si>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</si>
  <si>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</si>
  <si>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</si>
  <si>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</si>
  <si>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</si>
  <si>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</si>
  <si>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</si>
  <si>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</si>
  <si>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</si>
  <si>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</si>
  <si>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</si>
  <si>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</si>
  <si>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</si>
  <si>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</si>
  <si>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</si>
  <si>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</si>
  <si>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</si>
  <si>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</si>
  <si>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</si>
  <si>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</si>
  <si>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</si>
  <si>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</si>
  <si>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</si>
  <si>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</si>
  <si>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</si>
  <si>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</si>
  <si>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</si>
  <si>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</si>
  <si>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</si>
  <si>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</si>
  <si>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</si>
  <si>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</si>
  <si>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</si>
  <si>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</si>
  <si>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</si>
  <si>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</si>
  <si>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</si>
  <si>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</si>
  <si>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</si>
  <si>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</si>
  <si>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</si>
  <si>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</si>
  <si>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</si>
  <si>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</si>
  <si>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</si>
  <si>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</si>
  <si>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</si>
  <si>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</si>
  <si>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</si>
  <si>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</si>
  <si>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</si>
  <si>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</si>
  <si>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</si>
  <si>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</si>
  <si>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</si>
  <si>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</si>
  <si>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</si>
  <si>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</si>
  <si>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</si>
  <si>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</si>
  <si>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</si>
  <si>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</si>
  <si>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</si>
  <si>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</si>
  <si>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</si>
  <si>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</si>
  <si>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</si>
  <si>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</si>
  <si>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</si>
  <si>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</si>
  <si>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</si>
  <si>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</si>
  <si>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</si>
  <si>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</si>
  <si>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</si>
  <si>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</si>
  <si>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</si>
  <si>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</si>
  <si>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</si>
  <si>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</si>
  <si>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</si>
  <si>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</si>
  <si>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</si>
  <si>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</si>
  <si>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</si>
  <si>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</si>
  <si>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</si>
  <si>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</si>
  <si>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</si>
  <si>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</si>
  <si>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</si>
  <si>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</si>
  <si>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</si>
  <si>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</si>
  <si>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</si>
  <si>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</si>
  <si>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</si>
  <si>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</si>
  <si>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</si>
  <si>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</si>
  <si>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</si>
  <si>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</si>
  <si>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</si>
  <si>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</si>
  <si>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</si>
  <si>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</si>
  <si>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</si>
  <si>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</si>
  <si>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</si>
  <si>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</si>
  <si>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</si>
  <si>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</si>
  <si>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</si>
  <si>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</si>
  <si>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</si>
  <si>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</si>
  <si>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</si>
  <si>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</si>
  <si>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</si>
  <si>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</si>
  <si>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</si>
  <si>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</si>
  <si>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</si>
  <si>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</si>
  <si>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</si>
  <si>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</si>
  <si>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</si>
  <si>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</si>
  <si>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</si>
  <si>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</si>
  <si>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</si>
  <si>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</si>
  <si>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</si>
  <si>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</si>
  <si>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</si>
  <si>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</si>
  <si>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</si>
  <si>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</si>
  <si>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</si>
  <si>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</si>
  <si>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</si>
  <si>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</si>
  <si>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</si>
  <si>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</si>
  <si>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</si>
  <si>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</si>
  <si>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</si>
  <si>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</si>
  <si>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</si>
  <si>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</si>
  <si>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</si>
  <si>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</si>
  <si>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</si>
  <si>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</si>
  <si>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</si>
  <si>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</si>
  <si>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</si>
  <si>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</si>
  <si>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</si>
  <si>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</si>
  <si>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</si>
  <si>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</si>
  <si>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</si>
  <si>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</si>
  <si>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</si>
  <si>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</si>
  <si>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</si>
  <si>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</si>
  <si>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</si>
  <si>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</si>
  <si>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</si>
  <si>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</si>
  <si>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</si>
  <si>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</si>
  <si>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</si>
  <si>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</si>
  <si>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</si>
  <si>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</si>
  <si>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</si>
  <si>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</si>
  <si>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</si>
  <si>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</si>
  <si>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</si>
  <si>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</si>
  <si>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</si>
  <si>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</si>
  <si>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</si>
  <si>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</si>
  <si>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</si>
  <si>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</si>
  <si>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</si>
  <si>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</si>
  <si>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</si>
  <si>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</si>
  <si>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</si>
  <si>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</si>
  <si>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</si>
  <si>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</si>
  <si>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</si>
  <si>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</si>
  <si>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</si>
  <si>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</si>
  <si>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</si>
  <si>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</si>
  <si>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</si>
  <si>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</si>
  <si>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</si>
  <si>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</si>
  <si>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</si>
  <si>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</si>
  <si>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</si>
  <si>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</si>
  <si>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</si>
  <si>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</si>
  <si>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</si>
  <si>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</si>
  <si>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</si>
  <si>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</si>
  <si>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</si>
  <si>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</si>
  <si>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</si>
  <si>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</si>
  <si>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</si>
  <si>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</si>
  <si>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</si>
  <si>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</si>
  <si>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</si>
  <si>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</si>
  <si>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</si>
  <si>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</si>
  <si>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</si>
  <si>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</si>
  <si>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</si>
  <si>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</si>
  <si>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</si>
  <si>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</si>
  <si>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</si>
  <si>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</si>
  <si>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</si>
  <si>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</si>
  <si>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</si>
  <si>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</si>
  <si>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</si>
  <si>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</si>
  <si>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</si>
  <si>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</si>
  <si>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</si>
  <si>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</si>
  <si>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</si>
  <si>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</si>
  <si>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</si>
  <si>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</si>
  <si>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</si>
  <si>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</si>
  <si>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</si>
  <si>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</si>
  <si>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</si>
  <si>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</si>
  <si>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</si>
  <si>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</si>
  <si>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</si>
  <si>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</si>
  <si>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</si>
  <si>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</si>
  <si>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</si>
  <si>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</si>
  <si>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</si>
  <si>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</si>
  <si>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</si>
  <si>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</si>
  <si>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</si>
  <si>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</si>
  <si>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</si>
  <si>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</si>
  <si>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</si>
  <si>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</si>
  <si>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</si>
  <si>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</si>
  <si>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</si>
  <si>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</si>
  <si>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</si>
  <si>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</si>
  <si>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</si>
  <si>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</si>
  <si>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</si>
  <si>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</si>
  <si>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</si>
  <si>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</si>
  <si>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</si>
  <si>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</si>
  <si>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</si>
  <si>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</si>
  <si>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</si>
  <si>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</si>
  <si>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</si>
  <si>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</si>
  <si>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</si>
  <si>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</si>
  <si>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</si>
  <si>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</si>
  <si>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</si>
  <si>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</si>
  <si>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</si>
  <si>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</si>
  <si>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</si>
  <si>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</si>
  <si>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</si>
  <si>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</si>
  <si>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</si>
  <si>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</si>
  <si>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</si>
  <si>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</si>
  <si>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</si>
  <si>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</si>
  <si>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</si>
  <si>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</si>
  <si>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</si>
  <si>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</si>
  <si>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</si>
  <si>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</si>
  <si>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</si>
  <si>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</si>
  <si>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</si>
  <si>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</si>
  <si>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</si>
  <si>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</si>
  <si>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</si>
  <si>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</si>
  <si>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</si>
  <si>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</si>
  <si>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</si>
  <si>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</si>
  <si>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</si>
  <si>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</si>
  <si>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</si>
  <si>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</si>
  <si>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</si>
  <si>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</si>
  <si>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</si>
  <si>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</si>
  <si>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</si>
  <si>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</si>
  <si>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</si>
  <si>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</si>
  <si>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</si>
  <si>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</si>
  <si>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</si>
  <si>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</si>
  <si>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</si>
  <si>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</si>
  <si>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</si>
  <si>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</si>
  <si>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</si>
  <si>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</si>
  <si>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</si>
  <si>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</si>
  <si>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</si>
  <si>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</si>
  <si>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</si>
  <si>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</si>
  <si>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</si>
  <si>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</si>
  <si>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</si>
  <si>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</si>
  <si>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</si>
  <si>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</si>
  <si>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</si>
  <si>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</si>
  <si>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</si>
  <si>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</si>
  <si>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</si>
  <si>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</si>
  <si>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</si>
  <si>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</si>
  <si>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</si>
  <si>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</si>
  <si>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</si>
  <si>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</si>
  <si>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</si>
  <si>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</si>
  <si>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</si>
  <si>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</si>
  <si>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</si>
  <si>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</si>
  <si>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</si>
  <si>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</si>
  <si>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</si>
  <si>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</si>
  <si>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</si>
  <si>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</si>
  <si>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</si>
  <si>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</si>
  <si>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</si>
  <si>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</si>
  <si>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</si>
  <si>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</si>
  <si>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</si>
  <si>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</si>
  <si>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</si>
  <si>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</si>
  <si>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</si>
  <si>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</si>
  <si>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</si>
  <si>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</si>
  <si>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</si>
  <si>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</si>
  <si>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</si>
  <si>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</si>
  <si>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</si>
  <si>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</si>
  <si>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</si>
  <si>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</si>
  <si>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</si>
  <si>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</si>
  <si>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</si>
  <si>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</si>
  <si>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</si>
  <si>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</si>
  <si>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</si>
  <si>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</si>
  <si>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</si>
  <si>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</si>
  <si>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</si>
  <si>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</si>
  <si>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</si>
  <si>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</si>
  <si>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</si>
  <si>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</si>
  <si>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</si>
  <si>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</si>
  <si>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</si>
  <si>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</si>
  <si>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</si>
  <si>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</si>
  <si>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</si>
  <si>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</si>
  <si>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</si>
  <si>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</si>
  <si>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</si>
  <si>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</si>
  <si>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</si>
  <si>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</si>
  <si>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</si>
  <si>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</si>
  <si>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</si>
  <si>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</si>
  <si>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</si>
  <si>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</si>
  <si>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</si>
  <si>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</si>
  <si>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</si>
  <si>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</si>
  <si>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</si>
  <si>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</si>
  <si>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</si>
  <si>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</si>
  <si>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</si>
  <si>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</si>
  <si>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</si>
  <si>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</si>
  <si>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</si>
  <si>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</si>
  <si>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</si>
  <si>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</si>
  <si>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</si>
  <si>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</si>
  <si>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</si>
  <si>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</si>
  <si>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</si>
  <si>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</si>
  <si>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</si>
  <si>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</si>
  <si>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</si>
  <si>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</si>
  <si>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</si>
  <si>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</si>
  <si>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</si>
  <si>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</si>
  <si>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</si>
  <si>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</si>
  <si>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</si>
  <si>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</si>
  <si>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</si>
  <si>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</si>
  <si>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</si>
  <si>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</si>
  <si>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</si>
  <si>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</si>
  <si>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</si>
  <si>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</si>
  <si>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</si>
  <si>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</si>
  <si>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</si>
  <si>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</si>
  <si>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</si>
  <si>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</si>
  <si>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</si>
  <si>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</si>
  <si>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</si>
  <si>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</si>
  <si>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</si>
  <si>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</si>
  <si>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</si>
  <si>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</si>
  <si>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</si>
  <si>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</si>
  <si>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</si>
  <si>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</si>
  <si>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</si>
  <si>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</si>
  <si>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</si>
  <si>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</si>
  <si>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</si>
  <si>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</si>
  <si>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</si>
  <si>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</si>
  <si>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</si>
  <si>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</si>
  <si>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</si>
  <si>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</si>
  <si>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</si>
  <si>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</si>
  <si>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</si>
  <si>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</si>
  <si>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</si>
  <si>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</si>
  <si>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</si>
  <si>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</si>
  <si>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</si>
  <si>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</si>
  <si>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</si>
  <si>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</si>
  <si>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</si>
  <si>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</si>
  <si>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</si>
  <si>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</si>
  <si>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</si>
  <si>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</si>
  <si>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</si>
  <si>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</si>
  <si>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</si>
  <si>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</si>
  <si>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</si>
  <si>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</si>
  <si>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</si>
  <si>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</si>
  <si>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</si>
  <si>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</si>
  <si>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</si>
  <si>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</si>
  <si>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</si>
  <si>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</si>
  <si>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</si>
  <si>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</si>
  <si>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</si>
  <si>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</si>
  <si>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</si>
  <si>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</si>
  <si>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</si>
  <si>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</si>
  <si>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</si>
  <si>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</si>
  <si>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</si>
  <si>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</si>
  <si>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</si>
  <si>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</si>
  <si>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</si>
  <si>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</si>
  <si>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</si>
  <si>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</si>
  <si>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</si>
  <si>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</si>
  <si>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</si>
  <si>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</si>
  <si>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</si>
  <si>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</si>
  <si>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</si>
  <si>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</si>
  <si>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</si>
  <si>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</si>
  <si>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</si>
  <si>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</si>
  <si>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</si>
  <si>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</si>
  <si>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</si>
  <si>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</si>
  <si>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</si>
  <si>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</si>
  <si>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</si>
  <si>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</si>
  <si>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</si>
  <si>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</si>
  <si>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</si>
  <si>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</si>
  <si>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</si>
  <si>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</si>
  <si>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</si>
  <si>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</si>
  <si>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</si>
  <si>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</si>
  <si>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</si>
  <si>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</si>
  <si>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</si>
  <si>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</si>
  <si>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</si>
  <si>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</si>
  <si>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</si>
  <si>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</si>
  <si>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</si>
  <si>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</si>
  <si>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</si>
  <si>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</si>
  <si>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</si>
  <si>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</si>
  <si>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</si>
  <si>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</si>
  <si>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</si>
  <si>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</si>
  <si>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</si>
  <si>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</si>
  <si>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</si>
  <si>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</si>
  <si>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</si>
  <si>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</si>
  <si>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</si>
  <si>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</si>
  <si>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</si>
  <si>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</si>
  <si>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</si>
  <si>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</si>
  <si>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</si>
  <si>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</si>
  <si>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</si>
  <si>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</si>
  <si>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</si>
  <si>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</si>
  <si>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</si>
  <si>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</si>
  <si>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</si>
  <si>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</si>
  <si>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</si>
  <si>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</si>
  <si>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</si>
  <si>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</si>
  <si>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</si>
  <si>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</si>
  <si>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</si>
  <si>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</si>
  <si>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</si>
  <si>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</si>
  <si>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</si>
  <si>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</si>
  <si>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</si>
  <si>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</si>
  <si>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</si>
  <si>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</si>
  <si>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</si>
  <si>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</si>
  <si>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</si>
  <si>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En este sentido, una vez completado el llenado de este instrumento, deberá enviarse en versión preliminar a la dirección electrónica de la Jefa o el Jefe de Departamento de Estadísticas de Gobierno (JDEG) de la Coordinación Estatal del INEGI: </t>
    </r>
    <r>
      <rPr>
        <b/>
        <sz val="9"/>
        <rFont val="Arial"/>
        <family val="2"/>
      </rPr>
      <t>isis.rosas@inegi.org.mx</t>
    </r>
  </si>
  <si>
    <t>06 de marzo al 14 de abril</t>
  </si>
  <si>
    <t>13 de marzo al 04 de mayo</t>
  </si>
  <si>
    <t>27 de marzo al 04 de mayo</t>
  </si>
  <si>
    <t>02 de mayo al 16 de junio</t>
  </si>
  <si>
    <r>
      <t xml:space="preserve">La versión definitiva del cuestionario en su versión electrónica deberá ser la misma que se entregue en versión física, de conformidad con las instrucciones correspondientes. Dicha entrega deberá realizarse en la dirección electrónica siguiente: </t>
    </r>
    <r>
      <rPr>
        <b/>
        <sz val="9"/>
        <rFont val="Arial"/>
        <family val="2"/>
      </rPr>
      <t>isis.rosas@inegi.org.mx</t>
    </r>
  </si>
  <si>
    <t>Ing. Juan Manuel Yglesias López</t>
  </si>
  <si>
    <t>Av. Araucarias #3, Colonia Esther Badillo, CP. 91190, Xalapa, Ver.</t>
  </si>
  <si>
    <r>
      <t xml:space="preserve">En caso de </t>
    </r>
    <r>
      <rPr>
        <b/>
        <sz val="9"/>
        <rFont val="Arial"/>
        <family val="2"/>
      </rPr>
      <t>dudas o comentarios</t>
    </r>
    <r>
      <rPr>
        <sz val="9"/>
        <rFont val="Arial"/>
        <family val="2"/>
      </rPr>
      <t>, deberá hacerlos llegar al personal del Departamento de Estadísticas de Gobierno de la Coordinación Estatal del INEGI que haya sido designado para el seguimiento de este programa de información, quien tiene los siguientes datos de contacto:</t>
    </r>
  </si>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</sst>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fonts count="51">
    <font>
      <sz val="11"/>
      <color theme="1"/>
      <name val="Calibri"/>
      <family val="2"/>
      <scheme val="minor"/>
    </font>
    <font>
      <sz val="11"/>
      <color theme="1"/>
      <name val="Arial"/>
      <family val="2"/>
    </font>
    <font>
      <sz val="9"/>
      <color theme="1"/>
      <name val="Arial"/>
      <family val="2"/>
    </font>
    <font>
      <u/>
      <sz val="11"/>
      <color theme="10"/>
      <name val="Calibri"/>
      <family val="2"/>
      <scheme val="minor"/>
    </font>
    <font>
      <b/>
      <sz val="15"/>
      <color theme="1"/>
      <name val="Arial"/>
      <family val="2"/>
    </font>
    <font>
      <i/>
      <sz val="9"/>
      <color theme="1"/>
      <name val="Arial"/>
      <family val="2"/>
    </font>
    <font>
      <sz val="10"/>
      <color theme="1"/>
      <name val="Arial"/>
      <family val="2"/>
    </font>
    <font>
      <u/>
      <sz val="12"/>
      <color rgb="FF002060"/>
      <name val="Arial"/>
      <family val="2"/>
    </font>
    <font>
      <sz val="12"/>
      <color rgb="FF002060"/>
      <name val="Arial"/>
      <family val="2"/>
    </font>
    <font>
      <sz val="12"/>
      <color theme="1"/>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b/>
      <sz val="9"/>
      <color theme="1"/>
      <name val="Arial"/>
      <family val="2"/>
    </font>
    <font>
      <b/>
      <sz val="9"/>
      <name val="Arial"/>
      <family val="2"/>
    </font>
    <font>
      <sz val="9"/>
      <name val="Arial"/>
      <family val="2"/>
    </font>
    <font>
      <i/>
      <sz val="8"/>
      <color theme="1"/>
      <name val="Arial"/>
      <family val="2"/>
    </font>
    <font>
      <i/>
      <sz val="8"/>
      <name val="Arial"/>
      <family val="2"/>
    </font>
    <font>
      <sz val="9"/>
      <color theme="1"/>
      <name val="Arial "/>
    </font>
    <font>
      <b/>
      <i/>
      <sz val="8"/>
      <color theme="1"/>
      <name val="Arial"/>
      <family val="2"/>
    </font>
    <font>
      <sz val="11"/>
      <name val="Arial"/>
      <family val="2"/>
    </font>
    <font>
      <b/>
      <sz val="11"/>
      <name val="Arial"/>
      <family val="2"/>
    </font>
    <font>
      <b/>
      <sz val="11"/>
      <name val="Symbol"/>
      <family val="1"/>
      <charset val="2"/>
    </font>
    <font>
      <sz val="8"/>
      <color theme="1"/>
      <name val="Arial"/>
      <family val="2"/>
    </font>
    <font>
      <b/>
      <u/>
      <sz val="9"/>
      <color theme="10"/>
      <name val="Arial"/>
      <family val="2"/>
    </font>
    <font>
      <b/>
      <u/>
      <sz val="9"/>
      <color rgb="FF0563C1"/>
      <name val="Arial"/>
      <family val="2"/>
    </font>
    <font>
      <i/>
      <sz val="9"/>
      <name val="Arial"/>
      <family val="2"/>
    </font>
    <font>
      <b/>
      <i/>
      <sz val="8"/>
      <name val="Arial"/>
      <family val="2"/>
    </font>
    <font>
      <sz val="10"/>
      <name val="Arial"/>
      <family val="2"/>
    </font>
    <font>
      <sz val="8"/>
      <name val="Arial"/>
      <family val="2"/>
    </font>
    <font>
      <b/>
      <sz val="11"/>
      <color theme="1"/>
      <name val="Arial"/>
      <family val="2"/>
    </font>
    <font>
      <i/>
      <u/>
      <sz val="8"/>
      <color theme="10"/>
      <name val="Arial"/>
      <family val="2"/>
    </font>
    <font>
      <sz val="11"/>
      <name val="Calibri"/>
      <family val="2"/>
      <scheme val="minor"/>
    </font>
    <font>
      <b/>
      <sz val="16"/>
      <name val="Arial"/>
      <family val="2"/>
    </font>
    <font>
      <u/>
      <sz val="11"/>
      <color theme="1"/>
      <name val="Calibri"/>
      <family val="2"/>
      <scheme val="minor"/>
    </font>
    <font>
      <u/>
      <sz val="11"/>
      <color theme="1"/>
      <name val="Arial"/>
      <family val="2"/>
    </font>
    <font>
      <u/>
      <sz val="11"/>
      <name val="Arial"/>
      <family val="2"/>
    </font>
    <font>
      <b/>
      <sz val="11"/>
      <color theme="1"/>
      <name val="Calibri"/>
      <family val="2"/>
      <scheme val="minor"/>
    </font>
    <font>
      <b/>
      <sz val="15"/>
      <name val="Arial"/>
      <family val="2"/>
    </font>
    <font>
      <sz val="11"/>
      <color rgb="FF000000"/>
      <name val="Arial"/>
      <family val="2"/>
    </font>
    <font>
      <b/>
      <sz val="15"/>
      <color rgb="FF000000"/>
      <name val="Arial"/>
      <family val="2"/>
    </font>
    <font>
      <sz val="11"/>
      <color theme="1"/>
      <name val="Calibri"/>
      <family val="2"/>
    </font>
    <font>
      <b/>
      <u/>
      <sz val="9"/>
      <color rgb="FF0070C0"/>
      <name val="Arial"/>
      <family val="2"/>
    </font>
    <font>
      <i/>
      <u/>
      <sz val="8"/>
      <name val="Arial"/>
      <family val="2"/>
    </font>
    <font>
      <b/>
      <sz val="9"/>
      <color rgb="FFFF0000"/>
      <name val="Arial"/>
    </font>
    <font>
      <sz val="8"/>
      <color theme="1"/>
      <name val="Calibri"/>
      <family val="2"/>
      <scheme val="minor"/>
    </font>
    <font>
      <b/>
      <sz val="11"/>
      <name val="Calibri"/>
      <family val="2"/>
      <scheme val="minor"/>
    </font>
    <font>
      <sz val="11"/>
      <color indexed="8"/>
      <name val="Calibri"/>
      <family val="2"/>
      <scheme val="minor"/>
    </font>
    <font>
      <u/>
      <sz val="11"/>
      <name val="Calibri"/>
      <family val="2"/>
      <scheme val="minor"/>
    </font>
    <font>
      <b/>
      <sz val="8"/>
      <name val="Arial"/>
      <family val="2"/>
    </font>
  </fonts>
  <fills count="12">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lightDown">
        <fgColor rgb="FFFFFF00"/>
        <bgColor rgb="FFFFFF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bgColor indexed="64"/>
      </patternFill>
    </fill>
  </fills>
  <borders count="96">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style="thin">
        <color theme="1"/>
      </right>
      <top style="thin">
        <color indexed="64"/>
      </top>
      <bottom/>
      <diagonal/>
    </border>
    <border>
      <left style="thin">
        <color theme="1"/>
      </left>
      <right/>
      <top/>
      <bottom/>
      <diagonal/>
    </border>
    <border>
      <left/>
      <right style="thin">
        <color indexed="64"/>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style="thin">
        <color indexed="64"/>
      </bottom>
      <diagonal/>
    </border>
    <border>
      <left/>
      <right/>
      <top style="medium">
        <color rgb="FFBFBFBF"/>
      </top>
      <bottom/>
      <diagonal/>
    </border>
    <border>
      <left/>
      <right style="thin">
        <color indexed="64"/>
      </right>
      <top style="medium">
        <color rgb="FFBFBFBF"/>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1"/>
      </right>
      <top style="medium">
        <color rgb="FFBFBFBF"/>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1"/>
      </right>
      <top/>
      <bottom style="thin">
        <color indexed="64"/>
      </bottom>
      <diagonal/>
    </border>
    <border>
      <left style="thin">
        <color theme="1"/>
      </left>
      <right/>
      <top/>
      <bottom style="thin">
        <color indexed="64"/>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medium">
        <color theme="0" tint="-0.24994659260841701"/>
      </left>
      <right/>
      <top/>
      <bottom/>
      <diagonal/>
    </border>
    <border>
      <left/>
      <right style="medium">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rgb="FF6F7070"/>
      </left>
      <right style="medium">
        <color rgb="FF6F7070"/>
      </right>
      <top style="medium">
        <color rgb="FF6F7070"/>
      </top>
      <bottom style="medium">
        <color rgb="FF6F7070"/>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indexed="64"/>
      </left>
      <right style="thin">
        <color indexed="64"/>
      </right>
      <top style="medium">
        <color theme="0" tint="-0.249977111117893"/>
      </top>
      <bottom/>
      <diagonal/>
    </border>
    <border>
      <left style="medium">
        <color rgb="FFBFBFBF"/>
      </left>
      <right style="medium">
        <color rgb="FFBFBFBF"/>
      </right>
      <top style="medium">
        <color rgb="FFBFBFBF"/>
      </top>
      <bottom style="medium">
        <color rgb="FFBFBFBF"/>
      </bottom>
      <diagonal/>
    </border>
    <border>
      <left style="thin">
        <color indexed="64"/>
      </left>
      <right style="thin">
        <color indexed="64"/>
      </right>
      <top style="medium">
        <color rgb="FFBFBFBF"/>
      </top>
      <bottom/>
      <diagonal/>
    </border>
    <border>
      <left style="thin">
        <color theme="1"/>
      </left>
      <right style="thin">
        <color theme="1"/>
      </right>
      <top style="medium">
        <color rgb="FFBFBFBF"/>
      </top>
      <bottom/>
      <diagonal/>
    </border>
    <border>
      <left style="thin">
        <color theme="1"/>
      </left>
      <right style="thin">
        <color theme="1"/>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3">
    <xf numFmtId="0" fontId="0" fillId="0" borderId="0"/>
    <xf numFmtId="0" fontId="3" fillId="0" borderId="0"/>
    <xf numFmtId="0" fontId="3" fillId="0" borderId="0"/>
  </cellStyleXfs>
  <cellXfs count="499">
    <xf numFmtId="0" fontId="0" fillId="0" borderId="0" xfId="0"/>
    <xf numFmtId="0" fontId="2" fillId="0" borderId="0" xfId="0" applyFont="1" applyAlignment="1">
      <alignment horizontal="center" vertical="center" wrapText="1"/>
    </xf>
    <xf numFmtId="0" fontId="5" fillId="0" borderId="0" xfId="0" applyFont="1" applyAlignment="1">
      <alignment vertical="center"/>
    </xf>
    <xf numFmtId="0" fontId="0" fillId="0" borderId="0" xfId="0" applyAlignment="1">
      <alignment horizontal="center"/>
    </xf>
    <xf numFmtId="0" fontId="6" fillId="0" borderId="0" xfId="0" applyFont="1"/>
    <xf numFmtId="0" fontId="8" fillId="0" borderId="0" xfId="0" applyFont="1"/>
    <xf numFmtId="0" fontId="8" fillId="0" borderId="0" xfId="0" applyFont="1" applyAlignment="1">
      <alignment horizontal="justify" vertical="center"/>
    </xf>
    <xf numFmtId="0" fontId="9" fillId="0" borderId="0" xfId="0" applyFont="1"/>
    <xf numFmtId="0" fontId="14" fillId="0" borderId="42" xfId="0" applyFont="1" applyBorder="1" applyAlignment="1" applyProtection="1">
      <alignment horizontal="center" vertical="center" wrapText="1"/>
      <protection locked="0"/>
    </xf>
    <xf numFmtId="0" fontId="32" fillId="0" borderId="0" xfId="2" applyFont="1" applyAlignment="1">
      <alignment horizontal="justify" vertical="center" wrapText="1"/>
    </xf>
    <xf numFmtId="0" fontId="2" fillId="0" borderId="21"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0" fontId="2" fillId="0" borderId="0" xfId="0" applyFont="1" applyAlignment="1">
      <alignment vertical="center"/>
    </xf>
    <xf numFmtId="0" fontId="2" fillId="0" borderId="0" xfId="0" applyFont="1" applyAlignment="1">
      <alignment horizontal="center" vertical="center"/>
    </xf>
    <xf numFmtId="0" fontId="1" fillId="0" borderId="0" xfId="0" applyFont="1"/>
    <xf numFmtId="0" fontId="11" fillId="2" borderId="3" xfId="0" applyFont="1" applyFill="1" applyBorder="1"/>
    <xf numFmtId="0" fontId="12" fillId="2" borderId="4" xfId="0" applyFont="1" applyFill="1" applyBorder="1"/>
    <xf numFmtId="0" fontId="11" fillId="2" borderId="4" xfId="0" applyFont="1" applyFill="1" applyBorder="1"/>
    <xf numFmtId="0" fontId="11" fillId="2" borderId="5" xfId="0" applyFont="1" applyFill="1" applyBorder="1"/>
    <xf numFmtId="0" fontId="2" fillId="2" borderId="3" xfId="0" applyFont="1" applyFill="1" applyBorder="1"/>
    <xf numFmtId="0" fontId="12" fillId="2" borderId="4" xfId="0" applyFont="1" applyFill="1" applyBorder="1" applyAlignment="1">
      <alignment vertical="center"/>
    </xf>
    <xf numFmtId="0" fontId="2" fillId="2" borderId="4" xfId="0" applyFont="1" applyFill="1" applyBorder="1"/>
    <xf numFmtId="0" fontId="2" fillId="2" borderId="5" xfId="0" applyFont="1" applyFill="1" applyBorder="1"/>
    <xf numFmtId="0" fontId="11" fillId="2" borderId="6" xfId="0" applyFont="1" applyFill="1" applyBorder="1"/>
    <xf numFmtId="0" fontId="11" fillId="2" borderId="8" xfId="0" applyFont="1" applyFill="1" applyBorder="1"/>
    <xf numFmtId="0" fontId="2" fillId="2" borderId="6" xfId="0" applyFont="1" applyFill="1" applyBorder="1"/>
    <xf numFmtId="0" fontId="2" fillId="2" borderId="8" xfId="0" applyFont="1" applyFill="1" applyBorder="1"/>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6" xfId="0" applyFont="1" applyBorder="1" applyAlignment="1">
      <alignment vertical="center"/>
    </xf>
    <xf numFmtId="0" fontId="2" fillId="0" borderId="0" xfId="0" applyFont="1" applyAlignment="1">
      <alignment horizontal="justify" vertical="center" wrapText="1"/>
    </xf>
    <xf numFmtId="0" fontId="2" fillId="0" borderId="67" xfId="0" applyFont="1" applyBorder="1" applyAlignment="1">
      <alignment vertical="center"/>
    </xf>
    <xf numFmtId="0" fontId="2" fillId="0" borderId="0" xfId="0" applyFont="1"/>
    <xf numFmtId="0" fontId="2" fillId="0" borderId="0" xfId="0" applyFont="1" applyAlignment="1">
      <alignment horizontal="justify" vertical="center"/>
    </xf>
    <xf numFmtId="0" fontId="16" fillId="0" borderId="0" xfId="0" applyFont="1" applyAlignment="1">
      <alignment horizontal="justify" vertical="center" wrapText="1"/>
    </xf>
    <xf numFmtId="0" fontId="16" fillId="0" borderId="0" xfId="0" applyFont="1"/>
    <xf numFmtId="0" fontId="2" fillId="0" borderId="6" xfId="0" applyFont="1" applyBorder="1" applyAlignment="1">
      <alignment vertical="center"/>
    </xf>
    <xf numFmtId="0" fontId="2" fillId="0" borderId="7" xfId="0" applyFont="1" applyBorder="1" applyAlignment="1">
      <alignment horizontal="justify" vertical="center"/>
    </xf>
    <xf numFmtId="0" fontId="2" fillId="0" borderId="8" xfId="0" applyFont="1" applyBorder="1" applyAlignment="1">
      <alignment vertical="center"/>
    </xf>
    <xf numFmtId="0" fontId="2" fillId="0" borderId="4" xfId="0" applyFont="1" applyBorder="1" applyAlignment="1">
      <alignment horizontal="justify" vertical="center"/>
    </xf>
    <xf numFmtId="0" fontId="16" fillId="0" borderId="0" xfId="0" applyFont="1" applyAlignment="1">
      <alignment horizontal="left" vertical="center" wrapText="1"/>
    </xf>
    <xf numFmtId="0" fontId="15" fillId="0" borderId="21"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21" xfId="0" applyFont="1" applyBorder="1" applyAlignment="1">
      <alignment horizontal="center" vertical="center" wrapText="1"/>
    </xf>
    <xf numFmtId="0" fontId="15" fillId="0" borderId="0" xfId="0" applyFont="1" applyAlignment="1">
      <alignment vertical="center"/>
    </xf>
    <xf numFmtId="0" fontId="16" fillId="0" borderId="0" xfId="0" applyFont="1" applyAlignment="1">
      <alignment horizontal="justify" vertical="top" wrapText="1"/>
    </xf>
    <xf numFmtId="0" fontId="15" fillId="0" borderId="0" xfId="0" applyFont="1" applyAlignment="1">
      <alignment vertical="top" wrapText="1"/>
    </xf>
    <xf numFmtId="0" fontId="16" fillId="0" borderId="0" xfId="0" applyFont="1" applyAlignment="1">
      <alignment vertical="top" wrapText="1"/>
    </xf>
    <xf numFmtId="0" fontId="15" fillId="0" borderId="0" xfId="0" applyFont="1" applyAlignment="1">
      <alignment horizontal="center" vertical="top" wrapText="1"/>
    </xf>
    <xf numFmtId="0" fontId="16" fillId="0" borderId="0" xfId="0" applyFont="1" applyAlignment="1">
      <alignment horizontal="center" vertical="top" wrapText="1"/>
    </xf>
    <xf numFmtId="0" fontId="16" fillId="0" borderId="0" xfId="0" applyFont="1" applyAlignment="1">
      <alignment vertical="center" wrapText="1"/>
    </xf>
    <xf numFmtId="0" fontId="16" fillId="0" borderId="0" xfId="0" applyFont="1" applyAlignment="1">
      <alignment vertical="center"/>
    </xf>
    <xf numFmtId="0" fontId="2" fillId="0" borderId="7" xfId="0" applyFont="1" applyBorder="1" applyAlignment="1">
      <alignment vertical="center"/>
    </xf>
    <xf numFmtId="0" fontId="0" fillId="0" borderId="0" xfId="0" applyProtection="1">
      <protection locked="0"/>
    </xf>
    <xf numFmtId="0" fontId="2" fillId="0" borderId="0" xfId="0" applyFont="1" applyAlignment="1">
      <alignment vertical="center" wrapText="1"/>
    </xf>
    <xf numFmtId="0" fontId="2" fillId="0" borderId="21" xfId="0" applyFont="1" applyBorder="1" applyAlignment="1">
      <alignment horizontal="center" vertical="center" wrapText="1"/>
    </xf>
    <xf numFmtId="0" fontId="40" fillId="0" borderId="0" xfId="0" applyFont="1"/>
    <xf numFmtId="0" fontId="42" fillId="0" borderId="0" xfId="0" applyFont="1"/>
    <xf numFmtId="0" fontId="33" fillId="0" borderId="0" xfId="0" applyFont="1"/>
    <xf numFmtId="0" fontId="27" fillId="0" borderId="0" xfId="0" applyFont="1" applyAlignment="1">
      <alignment vertical="center"/>
    </xf>
    <xf numFmtId="0" fontId="39" fillId="0" borderId="0" xfId="0" applyFont="1" applyAlignment="1">
      <alignment vertical="center" wrapText="1"/>
    </xf>
    <xf numFmtId="0" fontId="13" fillId="0" borderId="0" xfId="0" applyFont="1" applyAlignment="1">
      <alignment vertical="center" wrapText="1"/>
    </xf>
    <xf numFmtId="0" fontId="33" fillId="0" borderId="0" xfId="0" applyFont="1" applyAlignment="1">
      <alignment vertical="top"/>
    </xf>
    <xf numFmtId="0" fontId="28" fillId="0" borderId="38" xfId="0" applyFont="1" applyBorder="1" applyAlignment="1">
      <alignment horizontal="left" vertical="center"/>
    </xf>
    <xf numFmtId="0" fontId="18" fillId="0" borderId="0" xfId="0" applyFont="1" applyAlignment="1">
      <alignment horizontal="justify" vertical="center" wrapText="1"/>
    </xf>
    <xf numFmtId="0" fontId="18" fillId="0" borderId="0" xfId="0" applyFont="1" applyAlignment="1">
      <alignment vertical="center" wrapText="1"/>
    </xf>
    <xf numFmtId="0" fontId="16" fillId="0" borderId="38" xfId="0" applyFont="1" applyBorder="1"/>
    <xf numFmtId="0" fontId="28" fillId="0" borderId="0" xfId="0" applyFont="1" applyAlignment="1">
      <alignment horizontal="justify" vertical="center" wrapText="1"/>
    </xf>
    <xf numFmtId="0" fontId="33" fillId="0" borderId="0" xfId="0" applyFont="1" applyAlignment="1">
      <alignment horizontal="left" vertical="center" indent="4"/>
    </xf>
    <xf numFmtId="0" fontId="16" fillId="0" borderId="38" xfId="0" applyFont="1" applyBorder="1" applyAlignment="1">
      <alignment horizontal="left" vertical="center" indent="4"/>
    </xf>
    <xf numFmtId="0" fontId="0" fillId="0" borderId="0" xfId="0" applyAlignment="1">
      <alignment horizontal="left" vertical="center" indent="4"/>
    </xf>
    <xf numFmtId="0" fontId="16" fillId="0" borderId="35" xfId="0" applyFont="1" applyBorder="1"/>
    <xf numFmtId="0" fontId="0" fillId="0" borderId="0" xfId="0" applyAlignment="1">
      <alignment vertical="center"/>
    </xf>
    <xf numFmtId="0" fontId="38" fillId="0" borderId="0" xfId="0" applyFont="1" applyAlignment="1">
      <alignment vertical="center"/>
    </xf>
    <xf numFmtId="0" fontId="0" fillId="0" borderId="0" xfId="0" applyAlignment="1">
      <alignment vertical="center" wrapText="1"/>
    </xf>
    <xf numFmtId="0" fontId="5" fillId="4" borderId="57" xfId="0" applyFont="1" applyFill="1" applyBorder="1" applyAlignment="1">
      <alignment horizontal="center" vertical="center" wrapText="1"/>
    </xf>
    <xf numFmtId="0" fontId="0" fillId="0" borderId="0" xfId="0" applyAlignment="1">
      <alignment vertical="top"/>
    </xf>
    <xf numFmtId="0" fontId="19" fillId="0" borderId="61" xfId="0" applyFont="1" applyBorder="1" applyAlignment="1">
      <alignment horizontal="center" vertical="center" wrapText="1"/>
    </xf>
    <xf numFmtId="0" fontId="19" fillId="0" borderId="64" xfId="0" applyFont="1" applyBorder="1" applyAlignment="1">
      <alignment horizontal="center" vertical="center" wrapText="1"/>
    </xf>
    <xf numFmtId="0" fontId="15" fillId="0" borderId="42" xfId="0" applyFont="1" applyBorder="1" applyAlignment="1" applyProtection="1">
      <alignment horizontal="center" vertical="center" wrapText="1"/>
      <protection locked="0"/>
    </xf>
    <xf numFmtId="0" fontId="2" fillId="0" borderId="0" xfId="0" applyFont="1" applyAlignment="1">
      <alignment wrapText="1"/>
    </xf>
    <xf numFmtId="0" fontId="1" fillId="0" borderId="27" xfId="0" applyFont="1" applyBorder="1"/>
    <xf numFmtId="0" fontId="17" fillId="0" borderId="0" xfId="0" applyFont="1" applyAlignment="1">
      <alignment horizontal="justify" vertical="center" wrapText="1"/>
    </xf>
    <xf numFmtId="0" fontId="17" fillId="0" borderId="0" xfId="0" applyFont="1" applyAlignment="1">
      <alignment horizontal="justify" vertical="center"/>
    </xf>
    <xf numFmtId="0" fontId="1" fillId="0" borderId="30" xfId="0" applyFont="1" applyBorder="1"/>
    <xf numFmtId="0" fontId="13" fillId="0" borderId="0" xfId="0" applyFont="1" applyAlignment="1">
      <alignment horizontal="center" vertical="center" wrapText="1"/>
    </xf>
    <xf numFmtId="0" fontId="14" fillId="0" borderId="0" xfId="0" applyFont="1" applyAlignment="1">
      <alignment horizontal="justify" vertical="top"/>
    </xf>
    <xf numFmtId="0" fontId="15" fillId="0" borderId="0" xfId="0" applyFont="1" applyAlignment="1">
      <alignment horizontal="justify" vertical="top"/>
    </xf>
    <xf numFmtId="0" fontId="2" fillId="0" borderId="0" xfId="0" applyFont="1" applyAlignment="1">
      <alignment horizontal="center" vertical="top" wrapText="1"/>
    </xf>
    <xf numFmtId="0" fontId="18" fillId="0" borderId="0" xfId="0" applyFont="1" applyAlignment="1">
      <alignment horizontal="justify" vertical="center"/>
    </xf>
    <xf numFmtId="0" fontId="15" fillId="0" borderId="21" xfId="0" applyFont="1" applyBorder="1" applyAlignment="1">
      <alignment horizontal="center" vertical="center" textRotation="90" wrapText="1"/>
    </xf>
    <xf numFmtId="0" fontId="16" fillId="0" borderId="21" xfId="0" applyFont="1" applyBorder="1" applyAlignment="1">
      <alignment horizontal="center" vertical="center" textRotation="90" wrapText="1"/>
    </xf>
    <xf numFmtId="0" fontId="16" fillId="0" borderId="0" xfId="0" applyFont="1" applyAlignment="1">
      <alignment horizontal="center" vertical="center" wrapText="1"/>
    </xf>
    <xf numFmtId="0" fontId="20" fillId="0" borderId="38" xfId="0" applyFont="1" applyBorder="1" applyAlignment="1">
      <alignment horizontal="justify" vertical="center"/>
    </xf>
    <xf numFmtId="0" fontId="2" fillId="0" borderId="35" xfId="0" applyFont="1" applyBorder="1"/>
    <xf numFmtId="0" fontId="14" fillId="0" borderId="0" xfId="0" applyFont="1" applyAlignment="1">
      <alignment horizontal="center" vertical="top" wrapText="1"/>
    </xf>
    <xf numFmtId="0" fontId="16" fillId="0" borderId="21" xfId="0" quotePrefix="1" applyFont="1" applyBorder="1" applyAlignment="1">
      <alignment horizontal="center" vertical="center" wrapText="1"/>
    </xf>
    <xf numFmtId="0" fontId="1" fillId="0" borderId="0" xfId="0" applyFont="1" applyAlignment="1">
      <alignment horizontal="center" vertical="top"/>
    </xf>
    <xf numFmtId="0" fontId="2" fillId="0" borderId="43" xfId="0" applyFont="1" applyBorder="1" applyAlignment="1">
      <alignment vertical="center"/>
    </xf>
    <xf numFmtId="0" fontId="0" fillId="0" borderId="0" xfId="0" applyAlignment="1">
      <alignment wrapText="1"/>
    </xf>
    <xf numFmtId="0" fontId="21" fillId="0" borderId="0" xfId="0" applyFont="1"/>
    <xf numFmtId="0" fontId="22" fillId="0" borderId="0" xfId="0" applyFont="1" applyAlignment="1">
      <alignment horizontal="right" vertical="center" wrapText="1"/>
    </xf>
    <xf numFmtId="0" fontId="14" fillId="0" borderId="0" xfId="0" applyFont="1" applyAlignment="1">
      <alignment horizontal="center" vertical="center" wrapText="1"/>
    </xf>
    <xf numFmtId="0" fontId="15" fillId="0" borderId="0" xfId="0" applyFont="1" applyAlignment="1">
      <alignment horizontal="justify" vertical="top" wrapText="1"/>
    </xf>
    <xf numFmtId="0" fontId="1" fillId="0" borderId="0" xfId="0" applyFont="1" applyAlignment="1">
      <alignment vertical="center" wrapText="1"/>
    </xf>
    <xf numFmtId="49" fontId="2" fillId="0" borderId="21" xfId="0" applyNumberFormat="1" applyFont="1" applyBorder="1" applyAlignment="1">
      <alignment horizontal="center" vertical="center" wrapText="1"/>
    </xf>
    <xf numFmtId="0" fontId="2" fillId="0" borderId="9" xfId="0" applyFont="1" applyBorder="1" applyAlignment="1">
      <alignment horizontal="center" vertical="center" wrapText="1"/>
    </xf>
    <xf numFmtId="0" fontId="20" fillId="0" borderId="35" xfId="0" applyFont="1" applyBorder="1" applyAlignment="1">
      <alignment horizontal="justify" vertical="center"/>
    </xf>
    <xf numFmtId="0" fontId="15" fillId="0" borderId="0" xfId="0" applyFont="1" applyAlignment="1">
      <alignment vertical="center" wrapText="1"/>
    </xf>
    <xf numFmtId="0" fontId="24" fillId="0" borderId="0" xfId="0" applyFont="1" applyAlignment="1">
      <alignment horizontal="center" vertical="center" wrapText="1"/>
    </xf>
    <xf numFmtId="0" fontId="15" fillId="0" borderId="0" xfId="0" applyFont="1" applyAlignment="1">
      <alignment horizontal="left" vertical="center"/>
    </xf>
    <xf numFmtId="0" fontId="25" fillId="0" borderId="0" xfId="1" applyFont="1" applyAlignment="1">
      <alignment vertical="center"/>
    </xf>
    <xf numFmtId="0" fontId="26" fillId="0" borderId="0" xfId="1" applyFont="1" applyAlignment="1">
      <alignment horizontal="center" vertical="center" wrapText="1"/>
    </xf>
    <xf numFmtId="0" fontId="14" fillId="0" borderId="0" xfId="0" applyFont="1" applyAlignment="1">
      <alignment vertical="center" wrapText="1"/>
    </xf>
    <xf numFmtId="0" fontId="1" fillId="0" borderId="0" xfId="0" applyFont="1" applyAlignment="1">
      <alignment vertical="center"/>
    </xf>
    <xf numFmtId="0" fontId="14" fillId="0" borderId="0" xfId="0" applyFont="1" applyAlignment="1">
      <alignment horizontal="justify" vertical="top" wrapText="1"/>
    </xf>
    <xf numFmtId="49" fontId="16" fillId="0" borderId="21" xfId="0" applyNumberFormat="1" applyFont="1" applyBorder="1" applyAlignment="1">
      <alignment horizontal="center" vertical="center" wrapText="1"/>
    </xf>
    <xf numFmtId="0" fontId="16" fillId="0" borderId="41" xfId="0" applyFont="1" applyBorder="1" applyAlignment="1">
      <alignment horizontal="center" vertical="center" wrapText="1"/>
    </xf>
    <xf numFmtId="0" fontId="30" fillId="0" borderId="21" xfId="0" applyFont="1" applyBorder="1" applyAlignment="1">
      <alignment horizontal="center" vertical="center" wrapText="1"/>
    </xf>
    <xf numFmtId="0" fontId="23" fillId="0" borderId="0" xfId="0" applyFont="1" applyAlignment="1">
      <alignment horizontal="right" vertical="center"/>
    </xf>
    <xf numFmtId="0" fontId="14" fillId="0" borderId="0" xfId="0" applyFont="1" applyAlignment="1">
      <alignment vertical="center"/>
    </xf>
    <xf numFmtId="49" fontId="16" fillId="0" borderId="41" xfId="0" applyNumberFormat="1" applyFont="1" applyBorder="1" applyAlignment="1">
      <alignment horizontal="center" vertical="center"/>
    </xf>
    <xf numFmtId="49" fontId="16" fillId="0" borderId="21" xfId="0" applyNumberFormat="1" applyFont="1" applyBorder="1" applyAlignment="1">
      <alignment horizontal="center" vertical="center"/>
    </xf>
    <xf numFmtId="49" fontId="16" fillId="0" borderId="0" xfId="0" applyNumberFormat="1" applyFont="1" applyAlignment="1">
      <alignment horizontal="center" vertical="center"/>
    </xf>
    <xf numFmtId="0" fontId="28" fillId="0" borderId="38" xfId="0" applyFont="1" applyBorder="1" applyAlignment="1">
      <alignment horizontal="justify" vertical="top"/>
    </xf>
    <xf numFmtId="0" fontId="18" fillId="0" borderId="12" xfId="0" applyFont="1" applyBorder="1" applyAlignment="1">
      <alignment horizontal="justify" vertical="center"/>
    </xf>
    <xf numFmtId="0" fontId="1" fillId="0" borderId="30" xfId="0" applyFont="1" applyBorder="1" applyAlignment="1">
      <alignment horizontal="center" vertical="top"/>
    </xf>
    <xf numFmtId="0" fontId="14" fillId="0" borderId="0" xfId="0" applyFont="1" applyAlignment="1">
      <alignment horizontal="left" vertical="center" wrapText="1"/>
    </xf>
    <xf numFmtId="0" fontId="15" fillId="0" borderId="0" xfId="0" applyFont="1" applyAlignment="1">
      <alignment horizontal="justify" vertical="center" wrapText="1" shrinkToFit="1"/>
    </xf>
    <xf numFmtId="49" fontId="16" fillId="0" borderId="11" xfId="0" applyNumberFormat="1" applyFont="1" applyBorder="1" applyAlignment="1">
      <alignment horizontal="center" vertical="center" wrapText="1"/>
    </xf>
    <xf numFmtId="49" fontId="16" fillId="0" borderId="0" xfId="0" applyNumberFormat="1" applyFont="1" applyAlignment="1">
      <alignment horizontal="center" vertical="center" wrapText="1"/>
    </xf>
    <xf numFmtId="0" fontId="15" fillId="0" borderId="0" xfId="0" applyFont="1" applyAlignment="1">
      <alignment horizontal="center" vertical="center" wrapText="1"/>
    </xf>
    <xf numFmtId="49" fontId="16" fillId="0" borderId="47" xfId="0" applyNumberFormat="1" applyFont="1" applyBorder="1" applyAlignment="1">
      <alignment horizontal="center" vertical="center"/>
    </xf>
    <xf numFmtId="0" fontId="1" fillId="0" borderId="0" xfId="0" applyFont="1" applyAlignment="1">
      <alignment wrapText="1"/>
    </xf>
    <xf numFmtId="0" fontId="28" fillId="0" borderId="0" xfId="0" applyFont="1" applyAlignment="1">
      <alignment horizontal="justify" vertical="justify"/>
    </xf>
    <xf numFmtId="0" fontId="2" fillId="0" borderId="21" xfId="0" applyFont="1" applyBorder="1" applyAlignment="1">
      <alignment horizontal="center" vertical="center" textRotation="90" wrapText="1"/>
    </xf>
    <xf numFmtId="0" fontId="16" fillId="0" borderId="11" xfId="0" applyFont="1" applyBorder="1" applyAlignment="1">
      <alignment horizontal="center" vertical="center" textRotation="90" wrapText="1"/>
    </xf>
    <xf numFmtId="3" fontId="16" fillId="0" borderId="0" xfId="0" applyNumberFormat="1" applyFont="1" applyAlignment="1">
      <alignment vertical="center" wrapText="1"/>
    </xf>
    <xf numFmtId="49" fontId="16" fillId="0" borderId="41" xfId="0" applyNumberFormat="1" applyFont="1" applyBorder="1" applyAlignment="1">
      <alignment horizontal="center" vertical="center" wrapText="1"/>
    </xf>
    <xf numFmtId="49" fontId="16" fillId="0" borderId="0" xfId="0" applyNumberFormat="1" applyFont="1" applyAlignment="1">
      <alignment vertical="center" wrapText="1"/>
    </xf>
    <xf numFmtId="49" fontId="2" fillId="0" borderId="0" xfId="0" applyNumberFormat="1" applyFont="1" applyAlignment="1">
      <alignment horizontal="center" vertical="center"/>
    </xf>
    <xf numFmtId="0" fontId="35" fillId="0" borderId="0" xfId="0" applyFont="1"/>
    <xf numFmtId="0" fontId="1" fillId="0" borderId="38" xfId="0" applyFont="1" applyBorder="1"/>
    <xf numFmtId="0" fontId="1" fillId="0" borderId="35" xfId="0" applyFont="1" applyBorder="1"/>
    <xf numFmtId="0" fontId="15" fillId="0" borderId="0" xfId="0" applyFont="1" applyAlignment="1">
      <alignment horizontal="left" vertical="center" wrapText="1"/>
    </xf>
    <xf numFmtId="0" fontId="29" fillId="0" borderId="0" xfId="0" applyFont="1"/>
    <xf numFmtId="0" fontId="16" fillId="0" borderId="0" xfId="0" applyFont="1" applyAlignment="1">
      <alignment horizontal="center" vertical="center"/>
    </xf>
    <xf numFmtId="0" fontId="23" fillId="0" borderId="0" xfId="0" applyFont="1" applyAlignment="1">
      <alignment horizontal="right" vertical="center" wrapText="1"/>
    </xf>
    <xf numFmtId="0" fontId="22" fillId="0" borderId="0" xfId="0" applyFont="1" applyAlignment="1">
      <alignment horizontal="right" vertical="center"/>
    </xf>
    <xf numFmtId="0" fontId="27" fillId="0" borderId="0" xfId="0" applyFont="1" applyAlignment="1">
      <alignment horizontal="center" vertical="center" wrapText="1"/>
    </xf>
    <xf numFmtId="0" fontId="16" fillId="0" borderId="0" xfId="0" applyFont="1" applyAlignment="1">
      <alignment wrapText="1"/>
    </xf>
    <xf numFmtId="0" fontId="29" fillId="0" borderId="0" xfId="0" applyFont="1" applyAlignment="1">
      <alignment vertical="center"/>
    </xf>
    <xf numFmtId="0" fontId="14" fillId="0" borderId="21" xfId="0" applyFont="1" applyBorder="1" applyAlignment="1">
      <alignment horizontal="center" vertical="center" textRotation="90" wrapText="1"/>
    </xf>
    <xf numFmtId="49" fontId="16" fillId="0" borderId="30" xfId="0" applyNumberFormat="1" applyFont="1" applyBorder="1" applyAlignment="1">
      <alignment horizontal="center" vertical="center" wrapText="1"/>
    </xf>
    <xf numFmtId="49" fontId="16" fillId="0" borderId="49" xfId="0" applyNumberFormat="1" applyFont="1" applyBorder="1" applyAlignment="1">
      <alignment horizontal="center" vertical="center" wrapText="1"/>
    </xf>
    <xf numFmtId="0" fontId="16" fillId="0" borderId="49" xfId="0" applyFont="1" applyBorder="1" applyAlignment="1">
      <alignment horizontal="center" vertical="center" wrapText="1"/>
    </xf>
    <xf numFmtId="0" fontId="0" fillId="0" borderId="0" xfId="0" applyAlignment="1">
      <alignment vertical="top" wrapText="1"/>
    </xf>
    <xf numFmtId="49" fontId="16" fillId="0" borderId="30"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2" fillId="0" borderId="21" xfId="0" quotePrefix="1" applyNumberFormat="1" applyFont="1" applyBorder="1" applyAlignment="1">
      <alignment horizontal="center" vertical="center" wrapText="1"/>
    </xf>
    <xf numFmtId="0" fontId="2" fillId="0" borderId="21" xfId="0" quotePrefix="1" applyFont="1" applyBorder="1" applyAlignment="1">
      <alignment horizontal="center" vertical="center" wrapText="1"/>
    </xf>
    <xf numFmtId="0" fontId="2" fillId="0" borderId="49" xfId="0" applyFont="1" applyBorder="1" applyAlignment="1">
      <alignment horizontal="center" vertical="center" wrapText="1"/>
    </xf>
    <xf numFmtId="0" fontId="31" fillId="0" borderId="0" xfId="0" applyFont="1" applyAlignment="1">
      <alignment horizontal="right"/>
    </xf>
    <xf numFmtId="0" fontId="2" fillId="0" borderId="0" xfId="0" applyFont="1" applyAlignment="1">
      <alignment horizontal="center" vertical="top"/>
    </xf>
    <xf numFmtId="0" fontId="35" fillId="0" borderId="0" xfId="0" applyFont="1" applyAlignment="1">
      <alignment wrapText="1"/>
    </xf>
    <xf numFmtId="0" fontId="30" fillId="0" borderId="0" xfId="0" applyFont="1" applyAlignment="1">
      <alignment horizontal="center" vertical="center" wrapText="1"/>
    </xf>
    <xf numFmtId="0" fontId="16" fillId="0" borderId="21" xfId="0" applyFont="1" applyBorder="1" applyAlignment="1">
      <alignment horizontal="center" vertical="center"/>
    </xf>
    <xf numFmtId="0" fontId="16" fillId="0" borderId="38" xfId="0" applyFont="1" applyBorder="1" applyAlignment="1">
      <alignment vertical="center" wrapText="1"/>
    </xf>
    <xf numFmtId="49" fontId="2" fillId="0" borderId="9"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2" fillId="0" borderId="22" xfId="0" applyNumberFormat="1" applyFont="1" applyBorder="1" applyAlignment="1">
      <alignment horizontal="center" vertical="center" wrapText="1"/>
    </xf>
    <xf numFmtId="0" fontId="16" fillId="0" borderId="48" xfId="0" applyFont="1" applyBorder="1" applyAlignment="1">
      <alignment horizontal="center" vertical="center" wrapText="1"/>
    </xf>
    <xf numFmtId="0" fontId="2" fillId="0" borderId="30" xfId="0" applyFont="1" applyBorder="1" applyAlignment="1">
      <alignment horizontal="center" vertical="center" wrapText="1"/>
    </xf>
    <xf numFmtId="0" fontId="28" fillId="0" borderId="27" xfId="0" applyFont="1" applyBorder="1" applyAlignment="1">
      <alignment vertical="center" wrapText="1"/>
    </xf>
    <xf numFmtId="0" fontId="28" fillId="0" borderId="53" xfId="0" applyFont="1" applyBorder="1" applyAlignment="1">
      <alignment vertical="center" wrapText="1"/>
    </xf>
    <xf numFmtId="0" fontId="23" fillId="0" borderId="0" xfId="0" applyFont="1" applyAlignment="1">
      <alignment horizontal="center" vertical="center"/>
    </xf>
    <xf numFmtId="0" fontId="28" fillId="0" borderId="38" xfId="0" applyFont="1" applyBorder="1" applyAlignment="1">
      <alignment vertical="center" wrapText="1"/>
    </xf>
    <xf numFmtId="0" fontId="18" fillId="0" borderId="35" xfId="0" applyFont="1" applyBorder="1" applyAlignment="1">
      <alignment vertical="center" wrapText="1"/>
    </xf>
    <xf numFmtId="0" fontId="15" fillId="0" borderId="0" xfId="0" applyFont="1" applyAlignment="1">
      <alignment horizontal="center" vertical="top"/>
    </xf>
    <xf numFmtId="0" fontId="20" fillId="0" borderId="38" xfId="0" applyFont="1" applyBorder="1" applyAlignment="1">
      <alignment horizontal="left" vertical="center"/>
    </xf>
    <xf numFmtId="0" fontId="28" fillId="0" borderId="35" xfId="0" applyFont="1" applyBorder="1" applyAlignment="1">
      <alignment horizontal="left" vertical="center"/>
    </xf>
    <xf numFmtId="0" fontId="30" fillId="0" borderId="0" xfId="0" applyFont="1" applyAlignment="1">
      <alignment vertical="center" wrapText="1"/>
    </xf>
    <xf numFmtId="0" fontId="14" fillId="0" borderId="0" xfId="0" applyFont="1" applyAlignment="1">
      <alignment horizontal="left" vertical="center"/>
    </xf>
    <xf numFmtId="0" fontId="20" fillId="0" borderId="38" xfId="0" applyFont="1" applyBorder="1" applyAlignment="1">
      <alignment horizontal="justify" vertical="center" wrapText="1"/>
    </xf>
    <xf numFmtId="0" fontId="24" fillId="0" borderId="35" xfId="0" applyFont="1" applyBorder="1" applyAlignment="1">
      <alignment vertical="center" wrapText="1"/>
    </xf>
    <xf numFmtId="0" fontId="17" fillId="0" borderId="0" xfId="0" applyFont="1" applyAlignment="1">
      <alignment vertical="center" wrapText="1"/>
    </xf>
    <xf numFmtId="0" fontId="15" fillId="0" borderId="0" xfId="0" applyFont="1" applyAlignment="1">
      <alignment vertical="top"/>
    </xf>
    <xf numFmtId="0" fontId="28" fillId="0" borderId="38" xfId="0" applyFont="1" applyBorder="1" applyAlignment="1">
      <alignment horizontal="justify" vertical="center" wrapText="1"/>
    </xf>
    <xf numFmtId="0" fontId="36" fillId="0" borderId="0" xfId="0" applyFont="1"/>
    <xf numFmtId="0" fontId="22" fillId="0" borderId="0" xfId="0" applyFont="1" applyAlignment="1">
      <alignment wrapText="1"/>
    </xf>
    <xf numFmtId="0" fontId="37" fillId="0" borderId="0" xfId="0" applyFont="1"/>
    <xf numFmtId="0" fontId="16" fillId="0" borderId="30" xfId="0" applyFont="1" applyBorder="1" applyAlignment="1">
      <alignment horizontal="center" vertical="center" wrapText="1"/>
    </xf>
    <xf numFmtId="0" fontId="16" fillId="0" borderId="0" xfId="0" applyFont="1" applyAlignment="1">
      <alignment horizontal="left" vertical="center"/>
    </xf>
    <xf numFmtId="0" fontId="21" fillId="0" borderId="0" xfId="0" applyFont="1" applyAlignment="1">
      <alignment horizontal="center"/>
    </xf>
    <xf numFmtId="49" fontId="2" fillId="0" borderId="0" xfId="0" applyNumberFormat="1" applyFont="1" applyAlignment="1">
      <alignment vertical="center" wrapText="1"/>
    </xf>
    <xf numFmtId="0" fontId="1" fillId="0" borderId="0" xfId="0" applyFont="1" applyAlignment="1">
      <alignment horizontal="center" vertical="top" wrapText="1"/>
    </xf>
    <xf numFmtId="0" fontId="16" fillId="0" borderId="0" xfId="0" applyFont="1" applyAlignment="1">
      <alignment horizontal="center" vertical="center" textRotation="90" wrapText="1"/>
    </xf>
    <xf numFmtId="0" fontId="17" fillId="0" borderId="0" xfId="0" applyFont="1" applyAlignment="1">
      <alignment vertical="center"/>
    </xf>
    <xf numFmtId="0" fontId="2" fillId="0" borderId="0" xfId="0" applyFont="1" applyAlignment="1">
      <alignment vertical="center" textRotation="90" wrapText="1"/>
    </xf>
    <xf numFmtId="0" fontId="2" fillId="0" borderId="41" xfId="0"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0" xfId="0" applyFont="1" applyAlignment="1">
      <alignment horizontal="center" vertical="center" textRotation="90" wrapText="1"/>
    </xf>
    <xf numFmtId="0" fontId="10" fillId="0" borderId="0" xfId="1" applyFont="1" applyAlignment="1">
      <alignment vertical="center" wrapText="1"/>
    </xf>
    <xf numFmtId="0" fontId="25" fillId="0" borderId="0" xfId="1" applyFont="1" applyAlignment="1">
      <alignment vertical="center" wrapText="1"/>
    </xf>
    <xf numFmtId="0" fontId="1" fillId="0" borderId="0" xfId="0" applyFont="1" applyAlignment="1">
      <alignment horizontal="center" vertical="center"/>
    </xf>
    <xf numFmtId="0" fontId="6" fillId="0" borderId="38" xfId="0" applyFont="1" applyBorder="1"/>
    <xf numFmtId="0" fontId="28" fillId="0" borderId="38" xfId="0" applyFont="1" applyBorder="1" applyAlignment="1">
      <alignment horizontal="justify" vertical="top" wrapText="1"/>
    </xf>
    <xf numFmtId="0" fontId="2" fillId="0" borderId="38" xfId="0" applyFont="1" applyBorder="1" applyAlignment="1">
      <alignment horizontal="justify" vertical="center"/>
    </xf>
    <xf numFmtId="0" fontId="1" fillId="0" borderId="35" xfId="0" applyFont="1" applyBorder="1" applyAlignment="1">
      <alignment vertical="center"/>
    </xf>
    <xf numFmtId="0" fontId="1" fillId="0" borderId="0" xfId="0" applyFont="1" applyAlignment="1">
      <alignment horizontal="center"/>
    </xf>
    <xf numFmtId="0" fontId="14" fillId="0" borderId="0" xfId="0" applyFont="1" applyAlignment="1">
      <alignment vertical="center" textRotation="90" wrapText="1"/>
    </xf>
    <xf numFmtId="0" fontId="3" fillId="0" borderId="0" xfId="1" applyAlignment="1">
      <alignment vertical="center" wrapText="1"/>
    </xf>
    <xf numFmtId="0" fontId="1" fillId="0" borderId="38" xfId="0" applyFont="1" applyBorder="1" applyAlignment="1">
      <alignment vertical="center"/>
    </xf>
    <xf numFmtId="0" fontId="0" fillId="0" borderId="38" xfId="0" applyBorder="1"/>
    <xf numFmtId="0" fontId="0" fillId="0" borderId="35" xfId="0" applyBorder="1"/>
    <xf numFmtId="49" fontId="2" fillId="0" borderId="21" xfId="0" applyNumberFormat="1" applyFont="1" applyBorder="1" applyAlignment="1">
      <alignment horizontal="center" vertical="center"/>
    </xf>
    <xf numFmtId="0" fontId="14" fillId="0" borderId="0" xfId="0" applyFont="1" applyAlignment="1">
      <alignment horizontal="justify" vertical="center"/>
    </xf>
    <xf numFmtId="0" fontId="0" fillId="0" borderId="95" xfId="0" applyBorder="1"/>
    <xf numFmtId="0" fontId="17" fillId="0" borderId="13" xfId="0" applyFont="1" applyBorder="1" applyAlignment="1">
      <alignment wrapText="1"/>
    </xf>
    <xf numFmtId="0" fontId="17" fillId="0" borderId="15" xfId="0" applyFont="1" applyBorder="1" applyAlignment="1">
      <alignment wrapText="1"/>
    </xf>
    <xf numFmtId="0" fontId="1" fillId="0" borderId="16" xfId="0" applyFont="1" applyBorder="1"/>
    <xf numFmtId="0" fontId="1" fillId="0" borderId="17" xfId="0" applyFont="1" applyBorder="1"/>
    <xf numFmtId="0" fontId="1" fillId="0" borderId="18" xfId="0" applyFont="1" applyBorder="1"/>
    <xf numFmtId="0" fontId="1" fillId="0" borderId="19" xfId="0" applyFont="1" applyBorder="1"/>
    <xf numFmtId="0" fontId="1" fillId="0" borderId="20" xfId="0" applyFont="1" applyBorder="1"/>
    <xf numFmtId="0" fontId="2" fillId="0" borderId="22" xfId="0" applyFont="1" applyBorder="1"/>
    <xf numFmtId="0" fontId="1" fillId="0" borderId="23" xfId="0" applyFont="1" applyBorder="1"/>
    <xf numFmtId="0" fontId="1" fillId="0" borderId="24" xfId="0" applyFont="1" applyBorder="1"/>
    <xf numFmtId="0" fontId="1" fillId="0" borderId="25" xfId="0" applyFont="1" applyBorder="1"/>
    <xf numFmtId="0" fontId="14" fillId="0" borderId="16" xfId="0" applyFont="1" applyBorder="1" applyAlignment="1">
      <alignment vertical="center"/>
    </xf>
    <xf numFmtId="0" fontId="14" fillId="0" borderId="17" xfId="0" applyFont="1" applyBorder="1" applyAlignment="1">
      <alignment vertical="center"/>
    </xf>
    <xf numFmtId="0" fontId="14" fillId="0" borderId="18" xfId="0" applyFont="1" applyBorder="1" applyAlignment="1">
      <alignment vertical="center"/>
    </xf>
    <xf numFmtId="0" fontId="15" fillId="0" borderId="23" xfId="0" applyFont="1" applyBorder="1" applyAlignment="1">
      <alignment vertical="center"/>
    </xf>
    <xf numFmtId="0" fontId="15" fillId="0" borderId="25" xfId="0" applyFont="1" applyBorder="1" applyAlignment="1">
      <alignment vertical="center"/>
    </xf>
    <xf numFmtId="0" fontId="45" fillId="0" borderId="0" xfId="0" applyFont="1" applyAlignment="1">
      <alignment horizontal="left"/>
    </xf>
    <xf numFmtId="0" fontId="2" fillId="0" borderId="38" xfId="0" applyFont="1" applyBorder="1"/>
    <xf numFmtId="0" fontId="16" fillId="0" borderId="43" xfId="0" applyFont="1" applyBorder="1" applyAlignment="1">
      <alignment vertical="center"/>
    </xf>
    <xf numFmtId="0" fontId="2" fillId="0" borderId="0" xfId="0" applyFont="1" applyAlignment="1">
      <alignment horizontal="left" vertical="center"/>
    </xf>
    <xf numFmtId="49" fontId="14" fillId="0" borderId="0" xfId="0" applyNumberFormat="1" applyFont="1" applyAlignment="1">
      <alignment horizontal="center" vertical="center" wrapText="1"/>
    </xf>
    <xf numFmtId="0" fontId="14" fillId="0" borderId="0" xfId="0" applyFont="1" applyAlignment="1">
      <alignment vertical="top" wrapText="1"/>
    </xf>
    <xf numFmtId="0" fontId="5" fillId="0" borderId="0" xfId="0" applyFont="1" applyAlignment="1">
      <alignment horizontal="right" vertical="center" wrapText="1"/>
    </xf>
    <xf numFmtId="0" fontId="28" fillId="0" borderId="27" xfId="0" applyFont="1" applyBorder="1" applyAlignment="1">
      <alignment horizontal="justify" vertical="center" wrapText="1"/>
    </xf>
    <xf numFmtId="0" fontId="2" fillId="0" borderId="30" xfId="0" applyFont="1" applyBorder="1"/>
    <xf numFmtId="0" fontId="0" fillId="7" borderId="0" xfId="0" applyFill="1"/>
    <xf numFmtId="0" fontId="30" fillId="0" borderId="21" xfId="0" applyFont="1" applyBorder="1" applyAlignment="1" applyProtection="1">
      <alignment horizontal="center" vertical="center" wrapText="1"/>
      <protection locked="0"/>
    </xf>
    <xf numFmtId="0" fontId="24" fillId="0" borderId="21" xfId="0" applyFont="1" applyBorder="1" applyAlignment="1" applyProtection="1">
      <alignment horizontal="center" vertical="center" wrapText="1"/>
      <protection locked="0"/>
    </xf>
    <xf numFmtId="0" fontId="30" fillId="0" borderId="21" xfId="0" applyFont="1" applyBorder="1" applyAlignment="1" applyProtection="1">
      <alignment horizontal="center" vertical="center" textRotation="90" wrapText="1"/>
      <protection locked="0"/>
    </xf>
    <xf numFmtId="0" fontId="20" fillId="0" borderId="35" xfId="0" applyFont="1" applyBorder="1" applyAlignment="1">
      <alignment vertical="center" wrapText="1"/>
    </xf>
    <xf numFmtId="0" fontId="16" fillId="0" borderId="35" xfId="0" applyFont="1" applyBorder="1" applyAlignment="1">
      <alignment vertical="center" wrapText="1"/>
    </xf>
    <xf numFmtId="0" fontId="0" fillId="8" borderId="95" xfId="0" applyFill="1" applyBorder="1" applyAlignment="1">
      <alignment horizontal="center" textRotation="90"/>
    </xf>
    <xf numFmtId="0" fontId="0" fillId="9" borderId="95" xfId="0" applyFill="1" applyBorder="1" applyAlignment="1">
      <alignment horizontal="center" textRotation="90"/>
    </xf>
    <xf numFmtId="49" fontId="47" fillId="0" borderId="0" xfId="0" applyNumberFormat="1" applyFont="1" applyAlignment="1">
      <alignment horizontal="center"/>
    </xf>
    <xf numFmtId="0" fontId="0" fillId="0" borderId="51" xfId="0" applyBorder="1" applyAlignment="1">
      <alignment horizontal="center"/>
    </xf>
    <xf numFmtId="0" fontId="0" fillId="8" borderId="95" xfId="0" applyFill="1" applyBorder="1" applyAlignment="1">
      <alignment horizontal="center"/>
    </xf>
    <xf numFmtId="0" fontId="0" fillId="0" borderId="51" xfId="0" applyBorder="1"/>
    <xf numFmtId="0" fontId="0" fillId="0" borderId="95" xfId="0" applyBorder="1" applyAlignment="1">
      <alignment horizontal="center"/>
    </xf>
    <xf numFmtId="0" fontId="48" fillId="10" borderId="95" xfId="0" applyFont="1" applyFill="1" applyBorder="1" applyAlignment="1">
      <alignment horizontal="center" wrapText="1"/>
    </xf>
    <xf numFmtId="0" fontId="0" fillId="0" borderId="95" xfId="0" applyBorder="1" applyAlignment="1">
      <alignment horizontal="left" wrapText="1"/>
    </xf>
    <xf numFmtId="0" fontId="0" fillId="10" borderId="95" xfId="0" applyFill="1" applyBorder="1"/>
    <xf numFmtId="0" fontId="0" fillId="10" borderId="95" xfId="0" applyFill="1" applyBorder="1" applyAlignment="1">
      <alignment horizontal="left" wrapText="1"/>
    </xf>
    <xf numFmtId="0" fontId="0" fillId="0" borderId="95" xfId="0" quotePrefix="1" applyBorder="1" applyAlignment="1">
      <alignment horizontal="center"/>
    </xf>
    <xf numFmtId="0" fontId="0" fillId="10" borderId="0" xfId="0" applyFill="1"/>
    <xf numFmtId="0" fontId="0" fillId="10" borderId="95" xfId="0" applyFill="1" applyBorder="1" applyAlignment="1">
      <alignment horizontal="center"/>
    </xf>
    <xf numFmtId="0" fontId="33" fillId="0" borderId="0" xfId="0" applyFont="1" applyAlignment="1">
      <alignment horizontal="center"/>
    </xf>
    <xf numFmtId="0" fontId="33" fillId="0" borderId="95" xfId="0" applyFont="1" applyBorder="1" applyAlignment="1">
      <alignment horizontal="center"/>
    </xf>
    <xf numFmtId="0" fontId="33" fillId="0" borderId="95" xfId="0" applyFont="1" applyBorder="1" applyAlignment="1">
      <alignment horizontal="left" wrapText="1"/>
    </xf>
    <xf numFmtId="0" fontId="33" fillId="0" borderId="95" xfId="0" quotePrefix="1" applyFont="1" applyBorder="1" applyAlignment="1">
      <alignment horizontal="center"/>
    </xf>
    <xf numFmtId="0" fontId="33" fillId="10" borderId="95" xfId="0" applyFont="1" applyFill="1" applyBorder="1" applyAlignment="1">
      <alignment horizontal="left" wrapText="1"/>
    </xf>
    <xf numFmtId="0" fontId="0" fillId="10" borderId="95" xfId="0" applyFill="1" applyBorder="1" applyAlignment="1">
      <alignment wrapText="1"/>
    </xf>
    <xf numFmtId="0" fontId="0" fillId="11" borderId="95" xfId="0" applyFill="1" applyBorder="1" applyAlignment="1">
      <alignment horizontal="left" wrapText="1"/>
    </xf>
    <xf numFmtId="0" fontId="49" fillId="0" borderId="0" xfId="0" applyFont="1" applyAlignment="1">
      <alignment horizontal="center"/>
    </xf>
    <xf numFmtId="0" fontId="49" fillId="0" borderId="95" xfId="0" applyFont="1" applyBorder="1" applyAlignment="1">
      <alignment horizontal="center"/>
    </xf>
    <xf numFmtId="0" fontId="49" fillId="0" borderId="95" xfId="0" applyFont="1" applyBorder="1" applyAlignment="1">
      <alignment horizontal="left" wrapText="1"/>
    </xf>
    <xf numFmtId="0" fontId="0" fillId="0" borderId="41" xfId="0" applyBorder="1"/>
    <xf numFmtId="0" fontId="50" fillId="0" borderId="21" xfId="0" applyFont="1" applyBorder="1" applyAlignment="1" applyProtection="1">
      <alignment horizontal="center" vertical="center" wrapText="1"/>
      <protection locked="0"/>
    </xf>
    <xf numFmtId="0" fontId="7" fillId="0" borderId="0" xfId="0" applyFont="1" applyAlignment="1">
      <alignment vertical="center" wrapText="1"/>
    </xf>
    <xf numFmtId="0" fontId="0" fillId="0" borderId="0" xfId="0" applyProtection="1">
      <protection locked="0"/>
    </xf>
    <xf numFmtId="0" fontId="4" fillId="0" borderId="0" xfId="0" applyFont="1" applyAlignment="1">
      <alignment horizontal="center" wrapText="1"/>
    </xf>
    <xf numFmtId="0" fontId="4" fillId="0" borderId="0" xfId="0" applyFont="1" applyAlignment="1">
      <alignment horizontal="center" vertical="center" wrapText="1"/>
    </xf>
    <xf numFmtId="0" fontId="2" fillId="0" borderId="69" xfId="0" applyFont="1" applyBorder="1" applyAlignment="1">
      <alignment horizontal="center" vertical="center" wrapText="1"/>
    </xf>
    <xf numFmtId="0" fontId="0" fillId="0" borderId="1" xfId="0" applyBorder="1" applyProtection="1">
      <protection locked="0"/>
    </xf>
    <xf numFmtId="0" fontId="0" fillId="0" borderId="2" xfId="0" applyBorder="1" applyProtection="1">
      <protection locked="0"/>
    </xf>
    <xf numFmtId="0" fontId="7" fillId="0" borderId="0" xfId="1" applyFont="1" applyAlignment="1">
      <alignment horizontal="justify" vertical="center" wrapText="1"/>
    </xf>
    <xf numFmtId="0" fontId="2" fillId="0" borderId="0" xfId="0" applyFont="1" applyAlignment="1">
      <alignment horizontal="justify" vertical="center" wrapText="1"/>
    </xf>
    <xf numFmtId="0" fontId="10" fillId="0" borderId="0" xfId="1" applyFont="1" applyAlignment="1">
      <alignment horizontal="right" vertical="center" wrapText="1"/>
    </xf>
    <xf numFmtId="0" fontId="2" fillId="0" borderId="69" xfId="0" applyFont="1" applyBorder="1" applyAlignment="1" applyProtection="1">
      <alignment horizontal="center" vertical="center" wrapText="1"/>
      <protection locked="0"/>
    </xf>
    <xf numFmtId="0" fontId="11" fillId="2" borderId="7" xfId="0" applyFont="1" applyFill="1" applyBorder="1" applyAlignment="1">
      <alignment horizontal="justify" vertical="top" wrapText="1"/>
    </xf>
    <xf numFmtId="0" fontId="0" fillId="0" borderId="7" xfId="0" applyBorder="1" applyProtection="1">
      <protection locked="0"/>
    </xf>
    <xf numFmtId="0" fontId="16" fillId="0" borderId="0" xfId="0" applyFont="1" applyAlignment="1">
      <alignment horizontal="justify"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95"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95" xfId="0" applyFont="1" applyBorder="1" applyAlignment="1">
      <alignment horizontal="center" vertical="center" wrapText="1"/>
    </xf>
    <xf numFmtId="0" fontId="16" fillId="0" borderId="12"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16" fillId="0" borderId="10" xfId="0" applyFont="1" applyBorder="1" applyAlignment="1" applyProtection="1">
      <alignment horizontal="center" vertical="center" wrapText="1"/>
      <protection locked="0"/>
    </xf>
    <xf numFmtId="0" fontId="16" fillId="0" borderId="12" xfId="0" applyFont="1" applyBorder="1" applyAlignment="1">
      <alignment horizontal="center" vertical="center" wrapText="1"/>
    </xf>
    <xf numFmtId="0" fontId="13" fillId="3" borderId="70" xfId="0" applyFont="1" applyFill="1" applyBorder="1" applyAlignment="1">
      <alignment horizontal="center" vertical="center" wrapText="1"/>
    </xf>
    <xf numFmtId="0" fontId="0" fillId="0" borderId="14" xfId="0" applyBorder="1" applyProtection="1">
      <protection locked="0"/>
    </xf>
    <xf numFmtId="0" fontId="0" fillId="0" borderId="15" xfId="0" applyBorder="1" applyProtection="1">
      <protection locked="0"/>
    </xf>
    <xf numFmtId="0" fontId="18" fillId="0" borderId="14" xfId="0" applyFont="1" applyBorder="1" applyAlignment="1">
      <alignment horizontal="center" vertical="center" wrapText="1"/>
    </xf>
    <xf numFmtId="0" fontId="18" fillId="0" borderId="71" xfId="0" applyFont="1" applyBorder="1" applyAlignment="1">
      <alignment horizontal="center" vertical="center" wrapText="1"/>
    </xf>
    <xf numFmtId="0" fontId="0" fillId="0" borderId="17" xfId="0" applyBorder="1" applyProtection="1">
      <protection locked="0"/>
    </xf>
    <xf numFmtId="0" fontId="0" fillId="0" borderId="18" xfId="0" applyBorder="1" applyProtection="1">
      <protection locked="0"/>
    </xf>
    <xf numFmtId="0" fontId="2" fillId="0" borderId="12" xfId="0" applyFont="1" applyBorder="1" applyAlignment="1" applyProtection="1">
      <alignment horizontal="center" vertical="center" wrapText="1"/>
      <protection locked="0"/>
    </xf>
    <xf numFmtId="0" fontId="0" fillId="0" borderId="12" xfId="0" applyBorder="1" applyProtection="1">
      <protection locked="0"/>
    </xf>
    <xf numFmtId="0" fontId="16" fillId="0" borderId="21" xfId="0" applyFont="1" applyBorder="1" applyAlignment="1">
      <alignment horizontal="center" vertical="center" wrapText="1"/>
    </xf>
    <xf numFmtId="0" fontId="0" fillId="0" borderId="10" xfId="0" applyBorder="1" applyProtection="1">
      <protection locked="0"/>
    </xf>
    <xf numFmtId="0" fontId="0" fillId="0" borderId="11" xfId="0" applyBorder="1" applyProtection="1">
      <protection locked="0"/>
    </xf>
    <xf numFmtId="0" fontId="2" fillId="0" borderId="21" xfId="0" applyFont="1" applyBorder="1" applyAlignment="1" applyProtection="1">
      <alignment horizontal="center" vertical="center" wrapText="1"/>
      <protection locked="0"/>
    </xf>
    <xf numFmtId="0" fontId="0" fillId="0" borderId="22" xfId="0" applyBorder="1" applyProtection="1">
      <protection locked="0"/>
    </xf>
    <xf numFmtId="0" fontId="0" fillId="0" borderId="39" xfId="0" applyBorder="1" applyProtection="1">
      <protection locked="0"/>
    </xf>
    <xf numFmtId="0" fontId="0" fillId="0" borderId="38" xfId="0" applyBorder="1" applyProtection="1">
      <protection locked="0"/>
    </xf>
    <xf numFmtId="0" fontId="0" fillId="0" borderId="28" xfId="0" applyBorder="1" applyProtection="1">
      <protection locked="0"/>
    </xf>
    <xf numFmtId="0" fontId="0" fillId="0" borderId="35" xfId="0" applyBorder="1" applyProtection="1">
      <protection locked="0"/>
    </xf>
    <xf numFmtId="0" fontId="0" fillId="0" borderId="40" xfId="0" applyBorder="1" applyProtection="1">
      <protection locked="0"/>
    </xf>
    <xf numFmtId="0" fontId="2" fillId="0" borderId="10" xfId="0" applyFont="1" applyBorder="1" applyAlignment="1" applyProtection="1">
      <alignment horizontal="center" vertical="center" wrapText="1"/>
      <protection locked="0"/>
    </xf>
    <xf numFmtId="0" fontId="17" fillId="0" borderId="14" xfId="0" applyFont="1" applyBorder="1" applyAlignment="1">
      <alignment horizontal="center" vertical="center" wrapText="1"/>
    </xf>
    <xf numFmtId="0" fontId="16" fillId="0" borderId="24" xfId="0" applyFont="1" applyBorder="1" applyAlignment="1" applyProtection="1">
      <alignment horizontal="justify" vertical="center" wrapText="1"/>
      <protection locked="0"/>
    </xf>
    <xf numFmtId="0" fontId="0" fillId="0" borderId="24" xfId="0" applyBorder="1" applyProtection="1">
      <protection locked="0"/>
    </xf>
    <xf numFmtId="0" fontId="2" fillId="0" borderId="65" xfId="0" applyFont="1" applyBorder="1" applyAlignment="1" applyProtection="1">
      <alignment horizontal="center" vertical="center" wrapText="1"/>
      <protection locked="0"/>
    </xf>
    <xf numFmtId="0" fontId="0" fillId="0" borderId="74" xfId="0" applyBorder="1" applyProtection="1">
      <protection locked="0"/>
    </xf>
    <xf numFmtId="0" fontId="0" fillId="0" borderId="75" xfId="0" applyBorder="1" applyProtection="1">
      <protection locked="0"/>
    </xf>
    <xf numFmtId="0" fontId="2" fillId="0" borderId="58" xfId="0" applyFont="1" applyBorder="1" applyAlignment="1" applyProtection="1">
      <alignment horizontal="center" vertical="center" wrapText="1"/>
      <protection locked="0"/>
    </xf>
    <xf numFmtId="0" fontId="0" fillId="0" borderId="59" xfId="0" applyBorder="1" applyProtection="1">
      <protection locked="0"/>
    </xf>
    <xf numFmtId="0" fontId="0" fillId="0" borderId="76" xfId="0" applyBorder="1" applyProtection="1">
      <protection locked="0"/>
    </xf>
    <xf numFmtId="0" fontId="2" fillId="0" borderId="62" xfId="0" applyFont="1" applyBorder="1" applyAlignment="1" applyProtection="1">
      <alignment horizontal="center" vertical="center" wrapText="1"/>
      <protection locked="0"/>
    </xf>
    <xf numFmtId="0" fontId="0" fillId="0" borderId="63" xfId="0" applyBorder="1" applyProtection="1">
      <protection locked="0"/>
    </xf>
    <xf numFmtId="0" fontId="2" fillId="4" borderId="58" xfId="0" applyFont="1" applyFill="1" applyBorder="1" applyAlignment="1">
      <alignment horizontal="center" vertical="center" wrapText="1"/>
    </xf>
    <xf numFmtId="0" fontId="2" fillId="4" borderId="68" xfId="0" applyFont="1" applyFill="1" applyBorder="1" applyAlignment="1">
      <alignment horizontal="center" vertical="center" wrapText="1"/>
    </xf>
    <xf numFmtId="0" fontId="0" fillId="0" borderId="59" xfId="0" applyBorder="1"/>
    <xf numFmtId="0" fontId="0" fillId="0" borderId="60" xfId="0" applyBorder="1"/>
    <xf numFmtId="0" fontId="27" fillId="4" borderId="58" xfId="0" applyFont="1" applyFill="1" applyBorder="1" applyAlignment="1">
      <alignment horizontal="center" vertical="center" wrapText="1"/>
    </xf>
    <xf numFmtId="0" fontId="3" fillId="4" borderId="58" xfId="1" applyFill="1" applyBorder="1" applyAlignment="1">
      <alignment horizontal="center" vertical="center" wrapText="1"/>
    </xf>
    <xf numFmtId="0" fontId="13" fillId="3" borderId="56" xfId="0" applyFont="1" applyFill="1" applyBorder="1" applyAlignment="1">
      <alignment horizontal="center" vertical="center" wrapText="1"/>
    </xf>
    <xf numFmtId="0" fontId="0" fillId="0" borderId="4" xfId="0" applyBorder="1" applyProtection="1">
      <protection locked="0"/>
    </xf>
    <xf numFmtId="0" fontId="0" fillId="0" borderId="78" xfId="0" applyBorder="1" applyProtection="1">
      <protection locked="0"/>
    </xf>
    <xf numFmtId="0" fontId="0" fillId="0" borderId="77" xfId="0" applyBorder="1" applyProtection="1">
      <protection locked="0"/>
    </xf>
    <xf numFmtId="0" fontId="0" fillId="0" borderId="79" xfId="0" applyBorder="1" applyProtection="1">
      <protection locked="0"/>
    </xf>
    <xf numFmtId="0" fontId="0" fillId="0" borderId="80" xfId="0" applyBorder="1" applyProtection="1">
      <protection locked="0"/>
    </xf>
    <xf numFmtId="0" fontId="0" fillId="0" borderId="81" xfId="0" applyBorder="1" applyProtection="1">
      <protection locked="0"/>
    </xf>
    <xf numFmtId="0" fontId="0" fillId="0" borderId="82" xfId="0" applyBorder="1" applyProtection="1">
      <protection locked="0"/>
    </xf>
    <xf numFmtId="0" fontId="18" fillId="0" borderId="28" xfId="0" quotePrefix="1" applyFont="1" applyBorder="1" applyAlignment="1">
      <alignment horizontal="justify" vertical="center" wrapText="1"/>
    </xf>
    <xf numFmtId="0" fontId="18" fillId="0" borderId="28" xfId="0" applyFont="1" applyBorder="1" applyAlignment="1">
      <alignment horizontal="justify" vertical="center" wrapText="1"/>
    </xf>
    <xf numFmtId="0" fontId="18" fillId="0" borderId="40" xfId="0" applyFont="1" applyBorder="1" applyAlignment="1">
      <alignment horizontal="justify" vertical="center" wrapText="1"/>
    </xf>
    <xf numFmtId="0" fontId="13" fillId="3" borderId="55" xfId="0" applyFont="1" applyFill="1" applyBorder="1" applyAlignment="1">
      <alignment horizontal="center" vertical="center" wrapText="1"/>
    </xf>
    <xf numFmtId="0" fontId="0" fillId="0" borderId="83" xfId="0" applyBorder="1" applyProtection="1">
      <protection locked="0"/>
    </xf>
    <xf numFmtId="0" fontId="0" fillId="0" borderId="84" xfId="0" applyBorder="1" applyProtection="1">
      <protection locked="0"/>
    </xf>
    <xf numFmtId="0" fontId="13" fillId="3" borderId="58" xfId="0" applyFont="1" applyFill="1" applyBorder="1" applyAlignment="1">
      <alignment horizontal="center" vertical="center" wrapText="1"/>
    </xf>
    <xf numFmtId="0" fontId="0" fillId="0" borderId="85" xfId="0" applyBorder="1" applyProtection="1">
      <protection locked="0"/>
    </xf>
    <xf numFmtId="0" fontId="0" fillId="0" borderId="86" xfId="0" applyBorder="1" applyProtection="1">
      <protection locked="0"/>
    </xf>
    <xf numFmtId="0" fontId="0" fillId="0" borderId="72" xfId="0" applyBorder="1" applyProtection="1">
      <protection locked="0"/>
    </xf>
    <xf numFmtId="0" fontId="0" fillId="0" borderId="73" xfId="0" applyBorder="1" applyProtection="1">
      <protection locked="0"/>
    </xf>
    <xf numFmtId="0" fontId="28" fillId="0" borderId="28" xfId="0" applyFont="1" applyBorder="1" applyAlignment="1">
      <alignment horizontal="justify" vertical="center" wrapText="1"/>
    </xf>
    <xf numFmtId="0" fontId="13" fillId="3" borderId="13" xfId="0" applyFont="1" applyFill="1" applyBorder="1" applyAlignment="1">
      <alignment horizontal="center" vertical="center" wrapText="1"/>
    </xf>
    <xf numFmtId="0" fontId="28" fillId="0" borderId="87" xfId="0" applyFont="1" applyBorder="1" applyAlignment="1">
      <alignment vertical="center"/>
    </xf>
    <xf numFmtId="0" fontId="0" fillId="0" borderId="54" xfId="0" applyBorder="1" applyProtection="1">
      <protection locked="0"/>
    </xf>
    <xf numFmtId="0" fontId="39" fillId="0" borderId="0" xfId="0" applyFont="1" applyAlignment="1">
      <alignment horizontal="center" wrapText="1"/>
    </xf>
    <xf numFmtId="0" fontId="41" fillId="0" borderId="0" xfId="0" applyFont="1" applyAlignment="1">
      <alignment horizontal="center" vertical="center" wrapText="1"/>
    </xf>
    <xf numFmtId="0" fontId="39" fillId="0" borderId="0" xfId="0" applyFont="1" applyAlignment="1">
      <alignment horizontal="center" vertical="center" wrapText="1"/>
    </xf>
    <xf numFmtId="0" fontId="16" fillId="0" borderId="69" xfId="0" applyFont="1"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horizontal="justify" vertical="center" wrapText="1"/>
    </xf>
    <xf numFmtId="0" fontId="2" fillId="0" borderId="21" xfId="0" applyFont="1" applyBorder="1" applyAlignment="1" applyProtection="1">
      <alignment horizontal="justify" vertical="center" wrapText="1"/>
      <protection locked="0"/>
    </xf>
    <xf numFmtId="0" fontId="13" fillId="3" borderId="88" xfId="0" applyFont="1" applyFill="1" applyBorder="1" applyAlignment="1">
      <alignment horizontal="center" vertical="center" wrapText="1"/>
    </xf>
    <xf numFmtId="0" fontId="0" fillId="0" borderId="33" xfId="0" applyBorder="1" applyProtection="1">
      <protection locked="0"/>
    </xf>
    <xf numFmtId="0" fontId="0" fillId="0" borderId="34" xfId="0" applyBorder="1" applyProtection="1">
      <protection locked="0"/>
    </xf>
    <xf numFmtId="0" fontId="20" fillId="0" borderId="89" xfId="0" applyFont="1" applyBorder="1" applyAlignment="1">
      <alignment vertical="center" wrapText="1"/>
    </xf>
    <xf numFmtId="0" fontId="0" fillId="0" borderId="36" xfId="0" applyBorder="1" applyProtection="1">
      <protection locked="0"/>
    </xf>
    <xf numFmtId="0" fontId="0" fillId="0" borderId="37" xfId="0" applyBorder="1" applyProtection="1">
      <protection locked="0"/>
    </xf>
    <xf numFmtId="0" fontId="16" fillId="0" borderId="21" xfId="0" applyFont="1" applyBorder="1" applyAlignment="1" applyProtection="1">
      <alignment horizontal="center" vertical="center" wrapText="1"/>
      <protection locked="0"/>
    </xf>
    <xf numFmtId="0" fontId="20" fillId="0" borderId="50" xfId="0" applyFont="1" applyBorder="1" applyAlignment="1">
      <alignment horizontal="justify" vertical="center"/>
    </xf>
    <xf numFmtId="0" fontId="17" fillId="0" borderId="28" xfId="0" applyFont="1" applyBorder="1" applyAlignment="1">
      <alignment horizontal="justify" vertical="center" wrapText="1"/>
    </xf>
    <xf numFmtId="0" fontId="14" fillId="0" borderId="0" xfId="0" applyFont="1" applyAlignment="1">
      <alignment horizontal="justify" vertical="top"/>
    </xf>
    <xf numFmtId="0" fontId="17" fillId="0" borderId="0" xfId="0" applyFont="1" applyAlignment="1">
      <alignment horizontal="justify" vertical="center"/>
    </xf>
    <xf numFmtId="0" fontId="15" fillId="0" borderId="21" xfId="0" applyFont="1" applyBorder="1" applyAlignment="1">
      <alignment horizontal="center" vertical="center" textRotation="90" wrapText="1"/>
    </xf>
    <xf numFmtId="0" fontId="17" fillId="0" borderId="40" xfId="0" applyFont="1" applyBorder="1" applyAlignment="1">
      <alignment horizontal="justify" vertical="center" wrapText="1"/>
    </xf>
    <xf numFmtId="0" fontId="18" fillId="0" borderId="0" xfId="0" applyFont="1" applyAlignment="1">
      <alignment horizontal="justify" vertical="center"/>
    </xf>
    <xf numFmtId="0" fontId="16" fillId="0" borderId="21" xfId="0" applyFont="1" applyBorder="1" applyAlignment="1">
      <alignment horizontal="center" vertical="center" textRotation="90" wrapText="1"/>
    </xf>
    <xf numFmtId="0" fontId="28" fillId="0" borderId="90" xfId="0" applyFont="1" applyBorder="1" applyAlignment="1">
      <alignment horizontal="justify" vertical="center" wrapText="1"/>
    </xf>
    <xf numFmtId="0" fontId="0" fillId="0" borderId="46" xfId="0" applyBorder="1" applyProtection="1">
      <protection locked="0"/>
    </xf>
    <xf numFmtId="0" fontId="18" fillId="0" borderId="29" xfId="0" applyFont="1" applyBorder="1" applyAlignment="1">
      <alignment horizontal="justify" vertical="center"/>
    </xf>
    <xf numFmtId="0" fontId="0" fillId="0" borderId="29" xfId="0" applyBorder="1" applyProtection="1">
      <protection locked="0"/>
    </xf>
    <xf numFmtId="0" fontId="18" fillId="0" borderId="32" xfId="0" applyFont="1" applyBorder="1" applyAlignment="1">
      <alignment horizontal="justify" vertical="center"/>
    </xf>
    <xf numFmtId="0" fontId="0" fillId="0" borderId="31" xfId="0" applyBorder="1" applyProtection="1">
      <protection locked="0"/>
    </xf>
    <xf numFmtId="0" fontId="0" fillId="0" borderId="32" xfId="0" applyBorder="1" applyProtection="1">
      <protection locked="0"/>
    </xf>
    <xf numFmtId="0" fontId="14" fillId="0" borderId="21" xfId="0" applyFont="1" applyBorder="1" applyAlignment="1">
      <alignment horizontal="center" vertical="center" wrapText="1"/>
    </xf>
    <xf numFmtId="0" fontId="2" fillId="0" borderId="21" xfId="0" applyFont="1" applyBorder="1" applyAlignment="1">
      <alignment horizontal="justify" vertical="center" wrapText="1"/>
    </xf>
    <xf numFmtId="0" fontId="15" fillId="0" borderId="21" xfId="0" applyFont="1" applyBorder="1" applyAlignment="1">
      <alignment horizontal="center" vertical="center" wrapText="1"/>
    </xf>
    <xf numFmtId="0" fontId="30" fillId="0" borderId="21" xfId="0" applyFont="1" applyBorder="1" applyAlignment="1">
      <alignment horizontal="center" vertical="center" wrapText="1"/>
    </xf>
    <xf numFmtId="0" fontId="46" fillId="0" borderId="22" xfId="0" applyFont="1" applyBorder="1" applyProtection="1">
      <protection locked="0"/>
    </xf>
    <xf numFmtId="0" fontId="46" fillId="0" borderId="39" xfId="0" applyFont="1" applyBorder="1" applyProtection="1">
      <protection locked="0"/>
    </xf>
    <xf numFmtId="0" fontId="46" fillId="0" borderId="35" xfId="0" applyFont="1" applyBorder="1" applyProtection="1">
      <protection locked="0"/>
    </xf>
    <xf numFmtId="0" fontId="46" fillId="0" borderId="12" xfId="0" applyFont="1" applyBorder="1" applyProtection="1">
      <protection locked="0"/>
    </xf>
    <xf numFmtId="0" fontId="46" fillId="0" borderId="40" xfId="0" applyFont="1" applyBorder="1" applyProtection="1">
      <protection locked="0"/>
    </xf>
    <xf numFmtId="0" fontId="16" fillId="0" borderId="21" xfId="0" applyFont="1" applyBorder="1" applyAlignment="1">
      <alignment horizontal="justify" vertical="center" wrapText="1"/>
    </xf>
    <xf numFmtId="0" fontId="20" fillId="0" borderId="91" xfId="0" applyFont="1" applyBorder="1" applyAlignment="1">
      <alignment vertical="center" wrapText="1"/>
    </xf>
    <xf numFmtId="0" fontId="0" fillId="0" borderId="26" xfId="0" applyBorder="1" applyProtection="1">
      <protection locked="0"/>
    </xf>
    <xf numFmtId="0" fontId="2" fillId="0" borderId="43" xfId="0" applyFont="1" applyBorder="1" applyAlignment="1">
      <alignment horizontal="justify" vertical="center" wrapText="1"/>
    </xf>
    <xf numFmtId="0" fontId="15" fillId="0" borderId="0" xfId="0" applyFont="1" applyAlignment="1">
      <alignment horizontal="justify" vertical="top" wrapText="1"/>
    </xf>
    <xf numFmtId="0" fontId="17" fillId="0" borderId="0" xfId="0" applyFont="1" applyAlignment="1">
      <alignment horizontal="justify" vertical="center" wrapText="1"/>
    </xf>
    <xf numFmtId="0" fontId="16" fillId="0" borderId="21" xfId="0" applyFont="1" applyBorder="1" applyAlignment="1" applyProtection="1">
      <alignment horizontal="justify" vertical="center"/>
      <protection locked="0"/>
    </xf>
    <xf numFmtId="0" fontId="14" fillId="0" borderId="42" xfId="0" applyFont="1" applyBorder="1" applyAlignment="1">
      <alignment horizontal="center" vertical="center" wrapText="1"/>
    </xf>
    <xf numFmtId="0" fontId="0" fillId="0" borderId="44" xfId="0" applyBorder="1" applyProtection="1">
      <protection locked="0"/>
    </xf>
    <xf numFmtId="0" fontId="0" fillId="0" borderId="45" xfId="0" applyBorder="1" applyProtection="1">
      <protection locked="0"/>
    </xf>
    <xf numFmtId="0" fontId="20" fillId="0" borderId="89" xfId="0" applyFont="1" applyBorder="1" applyAlignment="1">
      <alignment horizontal="justify" vertical="center"/>
    </xf>
    <xf numFmtId="0" fontId="18" fillId="0" borderId="21" xfId="0" applyFont="1" applyBorder="1" applyAlignment="1">
      <alignment horizontal="center" vertical="center" wrapText="1"/>
    </xf>
    <xf numFmtId="0" fontId="43" fillId="0" borderId="0" xfId="1" applyFont="1" applyAlignment="1">
      <alignment horizontal="center" vertical="center" wrapText="1"/>
    </xf>
    <xf numFmtId="0" fontId="27" fillId="0" borderId="12" xfId="0" applyFont="1" applyBorder="1" applyAlignment="1">
      <alignment horizontal="right" vertical="center" wrapText="1"/>
    </xf>
    <xf numFmtId="0" fontId="24" fillId="0" borderId="0" xfId="0" applyFont="1" applyAlignment="1">
      <alignment horizontal="center" vertical="center" wrapText="1"/>
    </xf>
    <xf numFmtId="0" fontId="16" fillId="0" borderId="21" xfId="0" applyFont="1" applyBorder="1" applyAlignment="1" applyProtection="1">
      <alignment horizontal="justify" vertical="center" wrapText="1"/>
      <protection locked="0"/>
    </xf>
    <xf numFmtId="0" fontId="25" fillId="0" borderId="0" xfId="1" applyFont="1" applyAlignment="1">
      <alignment horizontal="center" vertical="center" wrapText="1"/>
    </xf>
    <xf numFmtId="0" fontId="15" fillId="0" borderId="42" xfId="0" applyFont="1" applyBorder="1" applyAlignment="1" applyProtection="1">
      <alignment horizontal="center" vertical="center" wrapText="1"/>
      <protection locked="0"/>
    </xf>
    <xf numFmtId="0" fontId="20" fillId="0" borderId="91" xfId="0" applyFont="1" applyBorder="1" applyAlignment="1">
      <alignment horizontal="justify" vertical="center"/>
    </xf>
    <xf numFmtId="0" fontId="17" fillId="0" borderId="32" xfId="0" applyFont="1" applyBorder="1" applyAlignment="1">
      <alignment horizontal="justify" vertical="center" wrapText="1"/>
    </xf>
    <xf numFmtId="0" fontId="28" fillId="0" borderId="89" xfId="0" applyFont="1" applyBorder="1" applyAlignment="1">
      <alignment vertical="center" wrapText="1"/>
    </xf>
    <xf numFmtId="0" fontId="18" fillId="0" borderId="40" xfId="0" applyFont="1" applyBorder="1" applyAlignment="1">
      <alignment horizontal="justify" vertical="center"/>
    </xf>
    <xf numFmtId="0" fontId="2" fillId="0" borderId="28" xfId="0" applyFont="1" applyBorder="1" applyAlignment="1">
      <alignment horizontal="center" vertical="center" wrapText="1"/>
    </xf>
    <xf numFmtId="0" fontId="15" fillId="0" borderId="21" xfId="0" applyFont="1" applyBorder="1" applyAlignment="1">
      <alignment horizontal="center" vertical="center" wrapText="1" shrinkToFit="1"/>
    </xf>
    <xf numFmtId="0" fontId="0" fillId="0" borderId="10" xfId="0" applyBorder="1"/>
    <xf numFmtId="0" fontId="0" fillId="0" borderId="11" xfId="0" applyBorder="1"/>
    <xf numFmtId="0" fontId="30" fillId="0" borderId="21" xfId="0" applyFont="1" applyBorder="1" applyAlignment="1">
      <alignment horizontal="justify" vertical="center" wrapText="1"/>
    </xf>
    <xf numFmtId="0" fontId="46" fillId="0" borderId="10" xfId="0" applyFont="1" applyBorder="1" applyProtection="1">
      <protection locked="0"/>
    </xf>
    <xf numFmtId="0" fontId="46" fillId="0" borderId="11" xfId="0" applyFont="1" applyBorder="1" applyProtection="1">
      <protection locked="0"/>
    </xf>
    <xf numFmtId="0" fontId="16" fillId="0" borderId="21" xfId="0" applyFont="1" applyBorder="1" applyAlignment="1">
      <alignment horizontal="justify" vertical="center"/>
    </xf>
    <xf numFmtId="0" fontId="2" fillId="0" borderId="48" xfId="0" applyFont="1" applyBorder="1" applyAlignment="1" applyProtection="1">
      <alignment horizontal="justify" vertical="center" wrapText="1"/>
      <protection locked="0"/>
    </xf>
    <xf numFmtId="0" fontId="0" fillId="0" borderId="92" xfId="0" applyBorder="1" applyProtection="1">
      <protection locked="0"/>
    </xf>
    <xf numFmtId="0" fontId="0" fillId="0" borderId="93" xfId="0" applyBorder="1" applyProtection="1">
      <protection locked="0"/>
    </xf>
    <xf numFmtId="0" fontId="15" fillId="0" borderId="0" xfId="0" applyFont="1" applyAlignment="1">
      <alignment horizontal="justify" vertical="top"/>
    </xf>
    <xf numFmtId="0" fontId="44" fillId="0" borderId="28" xfId="0" applyFont="1" applyBorder="1" applyAlignment="1">
      <alignment horizontal="justify" vertical="center" wrapText="1"/>
    </xf>
    <xf numFmtId="0" fontId="30" fillId="0" borderId="21" xfId="0" applyFont="1" applyBorder="1" applyAlignment="1">
      <alignment horizontal="justify" vertical="center"/>
    </xf>
    <xf numFmtId="0" fontId="15" fillId="0" borderId="43" xfId="0" applyFont="1" applyBorder="1" applyAlignment="1">
      <alignment horizontal="justify" vertical="center" wrapText="1"/>
    </xf>
    <xf numFmtId="0" fontId="2" fillId="0" borderId="21" xfId="0" applyFont="1" applyBorder="1" applyAlignment="1">
      <alignment horizontal="center" vertical="center" wrapText="1"/>
    </xf>
    <xf numFmtId="0" fontId="14" fillId="0" borderId="42" xfId="0" applyFont="1" applyBorder="1" applyAlignment="1" applyProtection="1">
      <alignment horizontal="center" vertical="center" wrapText="1"/>
      <protection locked="0"/>
    </xf>
    <xf numFmtId="0" fontId="16" fillId="0" borderId="21" xfId="0" applyFont="1" applyBorder="1" applyAlignment="1">
      <alignment vertical="center" wrapText="1"/>
    </xf>
    <xf numFmtId="0" fontId="16" fillId="0" borderId="94" xfId="0" applyFont="1" applyBorder="1" applyAlignment="1">
      <alignment horizontal="justify" vertical="center" wrapText="1"/>
    </xf>
    <xf numFmtId="0" fontId="16" fillId="0" borderId="0" xfId="0" applyFont="1" applyAlignment="1">
      <alignment horizontal="center" vertical="center" wrapText="1"/>
    </xf>
    <xf numFmtId="3" fontId="16" fillId="0" borderId="21" xfId="0" applyNumberFormat="1" applyFont="1" applyBorder="1" applyAlignment="1">
      <alignment horizontal="justify" vertical="center" wrapText="1"/>
    </xf>
    <xf numFmtId="0" fontId="16" fillId="0" borderId="11" xfId="0" applyFont="1" applyBorder="1" applyAlignment="1">
      <alignment horizontal="center" vertical="center" textRotation="90" wrapText="1"/>
    </xf>
    <xf numFmtId="0" fontId="2" fillId="0" borderId="21" xfId="0" applyFont="1" applyBorder="1" applyAlignment="1">
      <alignment horizontal="center" vertical="center" textRotation="90" wrapText="1"/>
    </xf>
    <xf numFmtId="0" fontId="2" fillId="0" borderId="11" xfId="0" applyFont="1" applyBorder="1" applyAlignment="1">
      <alignment horizontal="center" vertical="center" textRotation="90" wrapText="1"/>
    </xf>
    <xf numFmtId="0" fontId="27" fillId="0" borderId="28" xfId="0" applyFont="1" applyBorder="1" applyAlignment="1">
      <alignment horizontal="center" vertical="center" wrapText="1"/>
    </xf>
    <xf numFmtId="0" fontId="14" fillId="0" borderId="21" xfId="0" applyFont="1" applyBorder="1" applyAlignment="1">
      <alignment horizontal="center" vertical="center" textRotation="90" wrapText="1"/>
    </xf>
    <xf numFmtId="0" fontId="0" fillId="0" borderId="41" xfId="0" applyBorder="1" applyProtection="1">
      <protection locked="0"/>
    </xf>
    <xf numFmtId="0" fontId="2" fillId="0" borderId="21" xfId="0" applyFont="1" applyBorder="1" applyAlignment="1">
      <alignment horizontal="justify" vertical="center"/>
    </xf>
    <xf numFmtId="0" fontId="16" fillId="0" borderId="21" xfId="0" applyFont="1" applyBorder="1" applyAlignment="1">
      <alignment horizontal="center" vertical="center"/>
    </xf>
    <xf numFmtId="0" fontId="15" fillId="0" borderId="21" xfId="0" applyFont="1" applyBorder="1" applyAlignment="1">
      <alignment horizontal="center" vertical="center"/>
    </xf>
    <xf numFmtId="0" fontId="18" fillId="0" borderId="0" xfId="0" applyFont="1" applyAlignment="1">
      <alignment horizontal="center" vertical="center" wrapText="1"/>
    </xf>
    <xf numFmtId="0" fontId="16" fillId="0" borderId="28" xfId="0" applyFont="1" applyBorder="1" applyAlignment="1">
      <alignment horizontal="center" vertical="center" wrapText="1"/>
    </xf>
    <xf numFmtId="0" fontId="20" fillId="0" borderId="51" xfId="0" applyFont="1" applyBorder="1" applyAlignment="1">
      <alignment vertical="center" wrapText="1"/>
    </xf>
    <xf numFmtId="0" fontId="18" fillId="0" borderId="28" xfId="0" applyFont="1" applyBorder="1" applyAlignment="1">
      <alignment horizontal="justify" vertical="center"/>
    </xf>
    <xf numFmtId="0" fontId="20" fillId="0" borderId="51" xfId="0" applyFont="1" applyBorder="1" applyAlignment="1">
      <alignment horizontal="justify" vertical="center"/>
    </xf>
    <xf numFmtId="0" fontId="13" fillId="5" borderId="88" xfId="0" applyFont="1" applyFill="1" applyBorder="1" applyAlignment="1">
      <alignment horizontal="center" vertical="center" wrapText="1"/>
    </xf>
    <xf numFmtId="0" fontId="18" fillId="0" borderId="52" xfId="0" applyFont="1" applyBorder="1" applyAlignment="1">
      <alignment horizontal="justify" vertical="center" wrapText="1"/>
    </xf>
    <xf numFmtId="0" fontId="0" fillId="0" borderId="52" xfId="0" applyBorder="1" applyProtection="1">
      <protection locked="0"/>
    </xf>
    <xf numFmtId="0" fontId="15" fillId="0" borderId="50" xfId="0" applyFont="1" applyBorder="1" applyAlignment="1">
      <alignment horizontal="center" vertical="center" wrapText="1"/>
    </xf>
    <xf numFmtId="0" fontId="16" fillId="0" borderId="48" xfId="0" applyFont="1" applyBorder="1" applyAlignment="1" applyProtection="1">
      <alignment horizontal="justify" vertical="center" wrapText="1"/>
      <protection locked="0"/>
    </xf>
    <xf numFmtId="0" fontId="16" fillId="0" borderId="41" xfId="0" applyFont="1" applyBorder="1" applyAlignment="1">
      <alignment horizontal="justify" vertical="center" wrapText="1"/>
    </xf>
    <xf numFmtId="49" fontId="16" fillId="0" borderId="21" xfId="0" applyNumberFormat="1" applyFont="1" applyBorder="1" applyAlignment="1">
      <alignment horizontal="center" vertical="center" textRotation="90" wrapText="1"/>
    </xf>
    <xf numFmtId="0" fontId="0" fillId="0" borderId="51" xfId="0" applyBorder="1" applyProtection="1">
      <protection locked="0"/>
    </xf>
    <xf numFmtId="0" fontId="18" fillId="0" borderId="29" xfId="0" applyFont="1" applyBorder="1" applyAlignment="1">
      <alignment horizontal="justify" vertical="center" wrapText="1"/>
    </xf>
    <xf numFmtId="0" fontId="28" fillId="0" borderId="50" xfId="0" applyFont="1" applyBorder="1" applyAlignment="1">
      <alignment vertical="center" wrapText="1"/>
    </xf>
    <xf numFmtId="0" fontId="16" fillId="0" borderId="9" xfId="0" applyFont="1" applyBorder="1" applyAlignment="1">
      <alignment horizontal="justify" vertical="center"/>
    </xf>
    <xf numFmtId="49" fontId="16" fillId="0" borderId="21" xfId="0" applyNumberFormat="1" applyFont="1" applyBorder="1" applyAlignment="1">
      <alignment horizontal="center" vertical="center"/>
    </xf>
    <xf numFmtId="0" fontId="14" fillId="0" borderId="0" xfId="0" applyFont="1" applyAlignment="1">
      <alignment horizontal="justify" vertical="top" wrapText="1"/>
    </xf>
    <xf numFmtId="0" fontId="20" fillId="0" borderId="89" xfId="0" applyFont="1" applyBorder="1" applyAlignment="1">
      <alignment horizontal="justify" vertical="center" wrapText="1"/>
    </xf>
    <xf numFmtId="0" fontId="20" fillId="0" borderId="50" xfId="0" applyFont="1" applyBorder="1" applyAlignment="1">
      <alignment horizontal="justify" vertical="center" wrapText="1"/>
    </xf>
    <xf numFmtId="0" fontId="13" fillId="6" borderId="88" xfId="0" applyFont="1" applyFill="1" applyBorder="1" applyAlignment="1">
      <alignment horizontal="center" vertical="center" wrapText="1"/>
    </xf>
    <xf numFmtId="0" fontId="0" fillId="0" borderId="44" xfId="0" applyBorder="1"/>
    <xf numFmtId="0" fontId="0" fillId="0" borderId="45" xfId="0" applyBorder="1"/>
    <xf numFmtId="0" fontId="27" fillId="0" borderId="0" xfId="0" applyFont="1" applyAlignment="1">
      <alignment horizontal="right" vertical="center" wrapText="1"/>
    </xf>
    <xf numFmtId="0" fontId="15" fillId="0" borderId="21" xfId="0" applyFont="1" applyBorder="1" applyAlignment="1">
      <alignment horizontal="right" vertical="center"/>
    </xf>
    <xf numFmtId="0" fontId="38" fillId="0" borderId="10" xfId="0" applyFont="1" applyBorder="1"/>
    <xf numFmtId="0" fontId="38" fillId="0" borderId="11" xfId="0" applyFont="1" applyBorder="1"/>
    <xf numFmtId="0" fontId="15" fillId="0" borderId="9" xfId="0" applyFont="1" applyBorder="1" applyAlignment="1">
      <alignment horizontal="right" vertical="center"/>
    </xf>
    <xf numFmtId="0" fontId="24" fillId="0" borderId="21" xfId="0" applyFont="1" applyBorder="1" applyAlignment="1">
      <alignment horizontal="justify" vertical="center" wrapText="1"/>
    </xf>
    <xf numFmtId="0" fontId="17" fillId="0" borderId="29" xfId="0" applyFont="1" applyBorder="1" applyAlignment="1">
      <alignment horizontal="justify" vertical="center" wrapText="1"/>
    </xf>
    <xf numFmtId="0" fontId="20" fillId="0" borderId="50" xfId="0" applyFont="1" applyBorder="1" applyAlignment="1">
      <alignment vertical="center" wrapText="1"/>
    </xf>
    <xf numFmtId="0" fontId="2" fillId="0" borderId="41" xfId="0" applyFont="1" applyBorder="1" applyAlignment="1">
      <alignment horizontal="center" vertical="center" textRotation="90" wrapText="1"/>
    </xf>
    <xf numFmtId="0" fontId="24" fillId="0" borderId="21" xfId="0" applyFont="1" applyBorder="1" applyAlignment="1">
      <alignment horizontal="center" vertical="center" wrapText="1"/>
    </xf>
    <xf numFmtId="49" fontId="2" fillId="0" borderId="21" xfId="0" applyNumberFormat="1" applyFont="1" applyBorder="1" applyAlignment="1">
      <alignment horizontal="center" vertical="center" wrapText="1"/>
    </xf>
    <xf numFmtId="0" fontId="14" fillId="0" borderId="50" xfId="0" applyFont="1" applyBorder="1" applyAlignment="1">
      <alignment horizontal="center" vertical="center" wrapText="1"/>
    </xf>
    <xf numFmtId="0" fontId="34" fillId="0" borderId="21" xfId="0" applyFont="1" applyBorder="1" applyAlignment="1">
      <alignment horizontal="center" vertical="center" wrapText="1"/>
    </xf>
    <xf numFmtId="0" fontId="17" fillId="0" borderId="28" xfId="0" applyFont="1" applyBorder="1" applyAlignment="1">
      <alignment horizontal="justify" vertical="center"/>
    </xf>
    <xf numFmtId="0" fontId="20" fillId="0" borderId="28" xfId="0" applyFont="1" applyBorder="1" applyAlignment="1">
      <alignment horizontal="justify" vertical="center" wrapText="1"/>
    </xf>
    <xf numFmtId="0" fontId="25" fillId="0" borderId="0" xfId="1" applyFont="1" applyAlignment="1">
      <alignment horizontal="right" vertical="center" wrapText="1"/>
    </xf>
    <xf numFmtId="0" fontId="30" fillId="0" borderId="21" xfId="0" applyFont="1" applyBorder="1" applyAlignment="1">
      <alignment horizontal="center" vertical="center" textRotation="90" wrapText="1"/>
    </xf>
    <xf numFmtId="0" fontId="17" fillId="0" borderId="12" xfId="0" applyFont="1" applyBorder="1" applyAlignment="1">
      <alignment horizontal="justify" vertical="center" wrapText="1"/>
    </xf>
    <xf numFmtId="0" fontId="2" fillId="0" borderId="0" xfId="0" applyFont="1" applyAlignment="1">
      <alignment horizontal="justify" wrapText="1"/>
    </xf>
    <xf numFmtId="0" fontId="16" fillId="0" borderId="0" xfId="0" applyFont="1" applyAlignment="1">
      <alignment horizontal="justify" vertical="center"/>
    </xf>
  </cellXfs>
  <cellStyles count="3">
    <cellStyle name="Hipervínculo" xfId="1" builtinId="8"/>
    <cellStyle name="Hipervínculo 2" xfId="2"/>
    <cellStyle name="Normal" xfId="0" builtinId="0"/>
  </cellStyles>
  <dxfs count="4345">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mediumGray"/>
      </fill>
    </dxf>
    <dxf>
      <fill>
        <patternFill patternType="lightGray"/>
      </fill>
    </dxf>
    <dxf>
      <fill>
        <patternFill patternType="mediumGray"/>
      </fill>
    </dxf>
    <dxf>
      <fill>
        <patternFill patternType="medium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Down">
          <fgColor rgb="FFFFFF00"/>
          <bgColor rgb="FFFFFF00"/>
        </patternFill>
      </fill>
    </dxf>
    <dxf>
      <fill>
        <patternFill patternType="lightDown">
          <fgColor rgb="FFFF0000"/>
          <bgColor rgb="FFFF0000"/>
        </patternFill>
      </fill>
    </dxf>
    <dxf>
      <fill>
        <patternFill patternType="lightGray"/>
      </fill>
    </dxf>
    <dxf>
      <fill>
        <patternFill patternType="lightDown">
          <fgColor rgb="FFFFFF00"/>
          <bgColor rgb="FFFFFF00"/>
        </patternFill>
      </fill>
    </dxf>
    <dxf>
      <fill>
        <patternFill patternType="lightDown">
          <fgColor rgb="FFFFFF00"/>
          <bgColor rgb="FFFFFF00"/>
        </patternFill>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Down">
          <fgColor rgb="FFFF0000"/>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0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0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9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9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A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A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B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B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C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C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28</xdr:col>
      <xdr:colOff>219075</xdr:colOff>
      <xdr:row>0</xdr:row>
      <xdr:rowOff>0</xdr:rowOff>
    </xdr:from>
    <xdr:to>
      <xdr:col>38</xdr:col>
      <xdr:colOff>14175</xdr:colOff>
      <xdr:row>0</xdr:row>
      <xdr:rowOff>1137600</xdr:rowOff>
    </xdr:to>
    <xdr:pic>
      <xdr:nvPicPr>
        <xdr:cNvPr id="2" name="Imagen 1">
          <a:extLst>
            <a:ext uri="{FF2B5EF4-FFF2-40B4-BE49-F238E27FC236}">
              <a16:creationId xmlns:a16="http://schemas.microsoft.com/office/drawing/2014/main" xmlns="" id="{00000000-0008-0000-0D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7286625"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D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66</xdr:col>
      <xdr:colOff>219075</xdr:colOff>
      <xdr:row>0</xdr:row>
      <xdr:rowOff>0</xdr:rowOff>
    </xdr:from>
    <xdr:to>
      <xdr:col>76</xdr:col>
      <xdr:colOff>14175</xdr:colOff>
      <xdr:row>0</xdr:row>
      <xdr:rowOff>1137600</xdr:rowOff>
    </xdr:to>
    <xdr:pic>
      <xdr:nvPicPr>
        <xdr:cNvPr id="3" name="Imagen 2">
          <a:extLst>
            <a:ext uri="{FF2B5EF4-FFF2-40B4-BE49-F238E27FC236}">
              <a16:creationId xmlns:a16="http://schemas.microsoft.com/office/drawing/2014/main" xmlns="" id="{00000000-0008-0000-0E00-000003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16830675"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00000000-0008-0000-0E00-000002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F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F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1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1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2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2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47</xdr:col>
      <xdr:colOff>209550</xdr:colOff>
      <xdr:row>0</xdr:row>
      <xdr:rowOff>0</xdr:rowOff>
    </xdr:from>
    <xdr:to>
      <xdr:col>57</xdr:col>
      <xdr:colOff>4650</xdr:colOff>
      <xdr:row>0</xdr:row>
      <xdr:rowOff>1137600</xdr:rowOff>
    </xdr:to>
    <xdr:pic>
      <xdr:nvPicPr>
        <xdr:cNvPr id="3" name="Imagen 2">
          <a:extLst>
            <a:ext uri="{FF2B5EF4-FFF2-40B4-BE49-F238E27FC236}">
              <a16:creationId xmlns:a16="http://schemas.microsoft.com/office/drawing/2014/main" xmlns="" id="{00000000-0008-0000-0300-000003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1198245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xmlns="" id="{00000000-0008-0000-0300-000002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20</xdr:col>
      <xdr:colOff>200025</xdr:colOff>
      <xdr:row>0</xdr:row>
      <xdr:rowOff>0</xdr:rowOff>
    </xdr:from>
    <xdr:to>
      <xdr:col>29</xdr:col>
      <xdr:colOff>242775</xdr:colOff>
      <xdr:row>0</xdr:row>
      <xdr:rowOff>1137600</xdr:rowOff>
    </xdr:to>
    <xdr:pic>
      <xdr:nvPicPr>
        <xdr:cNvPr id="2" name="Imagen 1">
          <a:extLst>
            <a:ext uri="{FF2B5EF4-FFF2-40B4-BE49-F238E27FC236}">
              <a16:creationId xmlns:a16="http://schemas.microsoft.com/office/drawing/2014/main" xmlns="" id="{00000000-0008-0000-04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86375" y="0"/>
          <a:ext cx="2271600" cy="1137600"/>
        </a:xfrm>
        <a:prstGeom prst="rect">
          <a:avLst/>
        </a:prstGeom>
        <a:ln>
          <a:prstDash val="solid"/>
        </a:ln>
      </xdr:spPr>
    </xdr:pic>
    <xdr:clientData/>
  </xdr:twoCellAnchor>
  <xdr:twoCellAnchor editAs="oneCell">
    <xdr:from>
      <xdr:col>20</xdr:col>
      <xdr:colOff>209550</xdr:colOff>
      <xdr:row>0</xdr:row>
      <xdr:rowOff>0</xdr:rowOff>
    </xdr:from>
    <xdr:to>
      <xdr:col>30</xdr:col>
      <xdr:colOff>4650</xdr:colOff>
      <xdr:row>0</xdr:row>
      <xdr:rowOff>1137600</xdr:rowOff>
    </xdr:to>
    <xdr:pic>
      <xdr:nvPicPr>
        <xdr:cNvPr id="4" name="Imagen 3">
          <a:extLst>
            <a:ext uri="{FF2B5EF4-FFF2-40B4-BE49-F238E27FC236}">
              <a16:creationId xmlns:a16="http://schemas.microsoft.com/office/drawing/2014/main" xmlns="" id="{00000000-0008-0000-0400-000004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4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oneCellAnchor>
    <xdr:from>
      <xdr:col>1</xdr:col>
      <xdr:colOff>0</xdr:colOff>
      <xdr:row>0</xdr:row>
      <xdr:rowOff>0</xdr:rowOff>
    </xdr:from>
    <xdr:ext cx="1094400" cy="1011600"/>
    <xdr:pic>
      <xdr:nvPicPr>
        <xdr:cNvPr id="5" name="Imagen 4" descr="http://intranet.inegi.org.mx/Servicios/Difusion/Imagen_Institucional/img/2019/INEGI1_v.png">
          <a:extLst>
            <a:ext uri="{FF2B5EF4-FFF2-40B4-BE49-F238E27FC236}">
              <a16:creationId xmlns:a16="http://schemas.microsoft.com/office/drawing/2014/main" xmlns="" id="{00000000-0008-0000-0400-000005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5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5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6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6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7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7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20</xdr:col>
      <xdr:colOff>209550</xdr:colOff>
      <xdr:row>0</xdr:row>
      <xdr:rowOff>0</xdr:rowOff>
    </xdr:from>
    <xdr:to>
      <xdr:col>30</xdr:col>
      <xdr:colOff>4650</xdr:colOff>
      <xdr:row>0</xdr:row>
      <xdr:rowOff>1137600</xdr:rowOff>
    </xdr:to>
    <xdr:pic>
      <xdr:nvPicPr>
        <xdr:cNvPr id="2" name="Imagen 1">
          <a:extLst>
            <a:ext uri="{FF2B5EF4-FFF2-40B4-BE49-F238E27FC236}">
              <a16:creationId xmlns:a16="http://schemas.microsoft.com/office/drawing/2014/main" xmlns="" id="{00000000-0008-0000-0800-000002000000}"/>
            </a:ext>
          </a:extLst>
        </xdr:cNvPr>
        <xdr:cNvPicPr>
          <a:picLocks/>
        </xdr:cNvPicPr>
      </xdr:nvPicPr>
      <xdr:blipFill rotWithShape="1">
        <a:blip xmlns:r="http://schemas.openxmlformats.org/officeDocument/2006/relationships" r:embed="rId1" cstate="print"/>
        <a:srcRect l="4030" t="12854" r="6675" b="13072"/>
        <a:stretch>
          <a:fillRect/>
        </a:stretch>
      </xdr:blipFill>
      <xdr:spPr>
        <a:xfrm>
          <a:off x="5295900" y="0"/>
          <a:ext cx="2271600" cy="1137600"/>
        </a:xfrm>
        <a:prstGeom prst="rect">
          <a:avLst/>
        </a:prstGeom>
        <a:ln>
          <a:prstDash val="solid"/>
        </a:ln>
      </xdr:spPr>
    </xdr:pic>
    <xdr:clientData/>
  </xdr:twoCellAnchor>
  <xdr:oneCellAnchor>
    <xdr:from>
      <xdr:col>1</xdr:col>
      <xdr:colOff>0</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xmlns="" id="{00000000-0008-0000-0800-000003000000}"/>
            </a:ext>
          </a:extLst>
        </xdr:cNvPr>
        <xdr:cNvPicPr>
          <a:picLocks noChangeArrowheads="1"/>
        </xdr:cNvPicPr>
      </xdr:nvPicPr>
      <xdr:blipFill>
        <a:blip xmlns:r="http://schemas.openxmlformats.org/officeDocument/2006/relationships" r:embed="rId2"/>
        <a:srcRect/>
        <a:stretch>
          <a:fillRect/>
        </a:stretch>
      </xdr:blipFill>
      <xdr:spPr bwMode="auto">
        <a:xfrm>
          <a:off x="381000" y="0"/>
          <a:ext cx="1094400" cy="1011600"/>
        </a:xfrm>
        <a:prstGeom prst="rect">
          <a:avLst/>
        </a:prstGeom>
        <a:noFill/>
        <a:ln>
          <a:prstDash val="soli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
  <sheetViews>
    <sheetView showGridLines="0" tabSelected="1" view="pageBreakPreview" zoomScale="140" zoomScaleNormal="100" zoomScaleSheetLayoutView="14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2: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row r="3" spans="2: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2:30" ht="15" customHeight="1"/>
    <row r="5" spans="2:30" ht="60" customHeight="1">
      <c r="B5" s="283" t="s">
        <v>2</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2:30" ht="15" customHeight="1" thickBot="1">
      <c r="B6" s="2" t="s">
        <v>3</v>
      </c>
      <c r="N6" s="2" t="s">
        <v>4</v>
      </c>
      <c r="O6" s="3"/>
    </row>
    <row r="7" spans="2:30" ht="15" customHeight="1" thickBot="1">
      <c r="B7" s="284" t="str">
        <f>IF(Presentación!B8="","",Presentación!B8)</f>
        <v>Veracruz de Ignacio de la Llave</v>
      </c>
      <c r="C7" s="285"/>
      <c r="D7" s="285"/>
      <c r="E7" s="285"/>
      <c r="F7" s="285"/>
      <c r="G7" s="285"/>
      <c r="H7" s="285"/>
      <c r="I7" s="285"/>
      <c r="J7" s="285"/>
      <c r="K7" s="285"/>
      <c r="L7" s="286"/>
      <c r="M7" s="4"/>
      <c r="N7" s="284" t="str">
        <f>IF(Presentación!N8="","",Presentación!N8)</f>
        <v>230</v>
      </c>
      <c r="O7" s="286"/>
    </row>
    <row r="8" spans="2:30" ht="15" customHeight="1"/>
    <row r="9" spans="2:30" ht="15" customHeight="1">
      <c r="B9" s="280" t="s">
        <v>5</v>
      </c>
      <c r="C9" s="281"/>
      <c r="D9" s="281"/>
      <c r="E9" s="281"/>
      <c r="F9" s="281"/>
      <c r="G9" s="281"/>
      <c r="H9" s="281"/>
      <c r="I9" s="281"/>
      <c r="J9" s="281"/>
      <c r="K9" s="281"/>
      <c r="L9" s="281"/>
      <c r="M9" s="281"/>
      <c r="N9" s="281"/>
      <c r="O9" s="281"/>
      <c r="P9" s="281"/>
      <c r="Q9" s="281"/>
      <c r="R9" s="281"/>
      <c r="S9" s="281"/>
      <c r="T9" s="281"/>
      <c r="U9" s="281"/>
    </row>
    <row r="10" spans="2:30" ht="15" customHeight="1"/>
    <row r="11" spans="2:30" ht="15" customHeight="1">
      <c r="B11" s="280" t="s">
        <v>6</v>
      </c>
      <c r="C11" s="281"/>
      <c r="D11" s="281"/>
      <c r="E11" s="281"/>
      <c r="F11" s="281"/>
      <c r="G11" s="281"/>
      <c r="H11" s="281"/>
      <c r="I11" s="281"/>
      <c r="J11" s="281"/>
      <c r="K11" s="281"/>
      <c r="L11" s="281"/>
      <c r="M11" s="281"/>
      <c r="N11" s="281"/>
      <c r="O11" s="281"/>
      <c r="P11" s="281"/>
      <c r="Q11" s="281"/>
      <c r="R11" s="281"/>
      <c r="S11" s="281"/>
      <c r="T11" s="281"/>
      <c r="U11" s="281"/>
    </row>
    <row r="12" spans="2:30" ht="15" customHeight="1"/>
    <row r="13" spans="2:30" ht="15" customHeight="1">
      <c r="B13" s="280" t="s">
        <v>7</v>
      </c>
      <c r="C13" s="281"/>
      <c r="D13" s="281"/>
      <c r="E13" s="281"/>
      <c r="F13" s="281"/>
      <c r="G13" s="281"/>
      <c r="H13" s="281"/>
      <c r="I13" s="281"/>
      <c r="J13" s="281"/>
      <c r="K13" s="281"/>
      <c r="L13" s="281"/>
      <c r="M13" s="281"/>
      <c r="N13" s="281"/>
      <c r="O13" s="281"/>
      <c r="P13" s="281"/>
      <c r="Q13" s="281"/>
      <c r="R13" s="281"/>
      <c r="S13" s="281"/>
      <c r="T13" s="281"/>
      <c r="U13" s="281"/>
    </row>
    <row r="14" spans="2:30" ht="15" customHeight="1">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row>
    <row r="15" spans="2:30" ht="15" customHeight="1">
      <c r="B15" s="280" t="s">
        <v>8</v>
      </c>
      <c r="C15" s="281"/>
      <c r="D15" s="281"/>
      <c r="E15" s="281"/>
      <c r="F15" s="281"/>
      <c r="G15" s="281"/>
      <c r="H15" s="281"/>
      <c r="I15" s="281"/>
      <c r="J15" s="281"/>
      <c r="K15" s="281"/>
      <c r="L15" s="281"/>
      <c r="M15" s="281"/>
      <c r="N15" s="281"/>
      <c r="O15" s="281"/>
      <c r="P15" s="281"/>
      <c r="Q15" s="281"/>
      <c r="R15" s="281"/>
      <c r="S15" s="281"/>
      <c r="T15" s="281"/>
      <c r="U15" s="281"/>
      <c r="V15" s="5"/>
      <c r="W15" s="5"/>
      <c r="X15" s="280" t="s">
        <v>9</v>
      </c>
      <c r="Y15" s="281"/>
      <c r="Z15" s="281"/>
      <c r="AA15" s="281"/>
      <c r="AB15" s="281"/>
      <c r="AC15" s="281"/>
      <c r="AD15" s="281"/>
    </row>
    <row r="16" spans="2:30" ht="15" customHeight="1">
      <c r="B16" s="5"/>
      <c r="C16" s="5"/>
      <c r="D16" s="5"/>
      <c r="E16" s="5"/>
      <c r="F16" s="5"/>
      <c r="G16" s="5"/>
      <c r="H16" s="5"/>
      <c r="I16" s="5"/>
      <c r="J16" s="5"/>
      <c r="K16" s="5"/>
      <c r="L16" s="5"/>
      <c r="M16" s="5"/>
      <c r="N16" s="5"/>
      <c r="O16" s="5"/>
      <c r="P16" s="5"/>
      <c r="Q16" s="5"/>
      <c r="R16" s="5"/>
      <c r="S16" s="5"/>
      <c r="T16" s="5"/>
      <c r="U16" s="5"/>
      <c r="V16" s="5"/>
      <c r="W16" s="5"/>
      <c r="X16" s="6"/>
      <c r="Y16" s="6"/>
      <c r="Z16" s="6"/>
      <c r="AA16" s="6"/>
      <c r="AB16" s="6"/>
      <c r="AC16" s="6"/>
      <c r="AD16" s="6"/>
    </row>
    <row r="17" spans="2:30" ht="15" customHeight="1">
      <c r="B17" s="280" t="s">
        <v>10</v>
      </c>
      <c r="C17" s="281"/>
      <c r="D17" s="281"/>
      <c r="E17" s="281"/>
      <c r="F17" s="281"/>
      <c r="G17" s="281"/>
      <c r="H17" s="281"/>
      <c r="I17" s="281"/>
      <c r="J17" s="281"/>
      <c r="K17" s="281"/>
      <c r="L17" s="281"/>
      <c r="M17" s="281"/>
      <c r="N17" s="281"/>
      <c r="O17" s="281"/>
      <c r="P17" s="281"/>
      <c r="Q17" s="281"/>
      <c r="R17" s="281"/>
      <c r="S17" s="281"/>
      <c r="T17" s="281"/>
      <c r="U17" s="281"/>
      <c r="V17" s="5"/>
      <c r="W17" s="5"/>
      <c r="X17" s="280" t="s">
        <v>11</v>
      </c>
      <c r="Y17" s="281"/>
      <c r="Z17" s="281"/>
      <c r="AA17" s="281"/>
      <c r="AB17" s="281"/>
      <c r="AC17" s="281"/>
      <c r="AD17" s="281"/>
    </row>
    <row r="18" spans="2:30" ht="15" customHeight="1">
      <c r="B18" s="5"/>
      <c r="C18" s="5"/>
      <c r="D18" s="5"/>
      <c r="E18" s="5"/>
      <c r="F18" s="5"/>
      <c r="G18" s="5"/>
      <c r="H18" s="5"/>
      <c r="I18" s="5"/>
      <c r="J18" s="5"/>
      <c r="K18" s="5"/>
      <c r="L18" s="5"/>
      <c r="M18" s="5"/>
      <c r="N18" s="5"/>
      <c r="O18" s="5"/>
      <c r="P18" s="5"/>
      <c r="Q18" s="5"/>
      <c r="R18" s="5"/>
      <c r="S18" s="5"/>
      <c r="T18" s="5"/>
      <c r="U18" s="5"/>
      <c r="V18" s="5"/>
      <c r="W18" s="5"/>
      <c r="X18" s="6"/>
      <c r="Y18" s="6"/>
      <c r="Z18" s="6"/>
      <c r="AA18" s="6"/>
      <c r="AB18" s="6"/>
      <c r="AC18" s="6"/>
      <c r="AD18" s="6"/>
    </row>
    <row r="19" spans="2:30" ht="15" customHeight="1">
      <c r="B19" s="280" t="s">
        <v>12</v>
      </c>
      <c r="C19" s="281"/>
      <c r="D19" s="281"/>
      <c r="E19" s="281"/>
      <c r="F19" s="281"/>
      <c r="G19" s="281"/>
      <c r="H19" s="281"/>
      <c r="I19" s="281"/>
      <c r="J19" s="281"/>
      <c r="K19" s="281"/>
      <c r="L19" s="281"/>
      <c r="M19" s="281"/>
      <c r="N19" s="281"/>
      <c r="O19" s="281"/>
      <c r="P19" s="281"/>
      <c r="Q19" s="281"/>
      <c r="R19" s="281"/>
      <c r="S19" s="281"/>
      <c r="T19" s="281"/>
      <c r="U19" s="281"/>
      <c r="V19" s="5"/>
      <c r="W19" s="5"/>
      <c r="X19" s="280" t="s">
        <v>13</v>
      </c>
      <c r="Y19" s="281"/>
      <c r="Z19" s="281"/>
      <c r="AA19" s="281"/>
      <c r="AB19" s="281"/>
      <c r="AC19" s="281"/>
      <c r="AD19" s="281"/>
    </row>
    <row r="20" spans="2:30" ht="15" customHeight="1">
      <c r="B20" s="5"/>
      <c r="C20" s="5"/>
      <c r="D20" s="5"/>
      <c r="E20" s="5"/>
      <c r="F20" s="5"/>
      <c r="G20" s="5"/>
      <c r="H20" s="5"/>
      <c r="I20" s="5"/>
      <c r="J20" s="5"/>
      <c r="K20" s="5"/>
      <c r="L20" s="5"/>
      <c r="M20" s="5"/>
      <c r="N20" s="5"/>
      <c r="O20" s="5"/>
      <c r="P20" s="5"/>
      <c r="Q20" s="5"/>
      <c r="R20" s="5"/>
      <c r="S20" s="5"/>
      <c r="T20" s="5"/>
      <c r="U20" s="5"/>
      <c r="V20" s="5"/>
      <c r="W20" s="5"/>
      <c r="X20" s="6"/>
      <c r="Y20" s="6"/>
      <c r="Z20" s="6"/>
      <c r="AA20" s="6"/>
      <c r="AB20" s="6"/>
      <c r="AC20" s="6"/>
      <c r="AD20" s="6"/>
    </row>
    <row r="21" spans="2:30" ht="15" customHeight="1">
      <c r="B21" s="280" t="s">
        <v>14</v>
      </c>
      <c r="C21" s="281"/>
      <c r="D21" s="281"/>
      <c r="E21" s="281"/>
      <c r="F21" s="281"/>
      <c r="G21" s="281"/>
      <c r="H21" s="281"/>
      <c r="I21" s="281"/>
      <c r="J21" s="281"/>
      <c r="K21" s="281"/>
      <c r="L21" s="281"/>
      <c r="M21" s="281"/>
      <c r="N21" s="281"/>
      <c r="O21" s="281"/>
      <c r="P21" s="281"/>
      <c r="Q21" s="281"/>
      <c r="R21" s="281"/>
      <c r="S21" s="281"/>
      <c r="T21" s="281"/>
      <c r="U21" s="281"/>
      <c r="V21" s="5"/>
      <c r="W21" s="5"/>
      <c r="X21" s="280" t="s">
        <v>15</v>
      </c>
      <c r="Y21" s="281"/>
      <c r="Z21" s="281"/>
      <c r="AA21" s="281"/>
      <c r="AB21" s="281"/>
      <c r="AC21" s="281"/>
      <c r="AD21" s="281"/>
    </row>
    <row r="22" spans="2:30" ht="15" customHeight="1">
      <c r="B22" s="5"/>
      <c r="C22" s="5"/>
      <c r="D22" s="5"/>
      <c r="E22" s="5"/>
      <c r="F22" s="5"/>
      <c r="G22" s="5"/>
      <c r="H22" s="5"/>
      <c r="I22" s="5"/>
      <c r="J22" s="5"/>
      <c r="K22" s="5"/>
      <c r="L22" s="5"/>
      <c r="M22" s="5"/>
      <c r="N22" s="5"/>
      <c r="O22" s="5"/>
      <c r="P22" s="5"/>
      <c r="Q22" s="5"/>
      <c r="R22" s="5"/>
      <c r="S22" s="5"/>
      <c r="T22" s="5"/>
      <c r="U22" s="5"/>
      <c r="V22" s="5"/>
      <c r="W22" s="5"/>
      <c r="X22" s="6"/>
      <c r="Y22" s="6"/>
      <c r="Z22" s="6"/>
      <c r="AA22" s="6"/>
      <c r="AB22" s="6"/>
      <c r="AC22" s="6"/>
      <c r="AD22" s="6"/>
    </row>
    <row r="23" spans="2:30" ht="15" customHeight="1">
      <c r="B23" s="280" t="s">
        <v>16</v>
      </c>
      <c r="C23" s="281"/>
      <c r="D23" s="281"/>
      <c r="E23" s="281"/>
      <c r="F23" s="281"/>
      <c r="G23" s="281"/>
      <c r="H23" s="281"/>
      <c r="I23" s="281"/>
      <c r="J23" s="281"/>
      <c r="K23" s="281"/>
      <c r="L23" s="281"/>
      <c r="M23" s="281"/>
      <c r="N23" s="281"/>
      <c r="O23" s="281"/>
      <c r="P23" s="281"/>
      <c r="Q23" s="281"/>
      <c r="R23" s="281"/>
      <c r="S23" s="281"/>
      <c r="T23" s="281"/>
      <c r="U23" s="281"/>
      <c r="V23" s="5"/>
      <c r="W23" s="5"/>
      <c r="X23" s="280" t="s">
        <v>17</v>
      </c>
      <c r="Y23" s="281"/>
      <c r="Z23" s="281"/>
      <c r="AA23" s="281"/>
      <c r="AB23" s="281"/>
      <c r="AC23" s="281"/>
      <c r="AD23" s="281"/>
    </row>
    <row r="24" spans="2:30" ht="15" customHeight="1">
      <c r="B24" s="5"/>
      <c r="C24" s="5"/>
      <c r="D24" s="5"/>
      <c r="E24" s="5"/>
      <c r="F24" s="5"/>
      <c r="G24" s="5"/>
      <c r="H24" s="5"/>
      <c r="I24" s="5"/>
      <c r="J24" s="5"/>
      <c r="K24" s="5"/>
      <c r="L24" s="5"/>
      <c r="M24" s="5"/>
      <c r="N24" s="5"/>
      <c r="O24" s="5"/>
      <c r="P24" s="5"/>
      <c r="Q24" s="5"/>
      <c r="R24" s="5"/>
      <c r="S24" s="5"/>
      <c r="T24" s="5"/>
      <c r="U24" s="5"/>
      <c r="V24" s="5"/>
      <c r="W24" s="5"/>
      <c r="X24" s="6"/>
      <c r="Y24" s="6"/>
      <c r="Z24" s="6"/>
      <c r="AA24" s="6"/>
      <c r="AB24" s="6"/>
      <c r="AC24" s="6"/>
      <c r="AD24" s="6"/>
    </row>
    <row r="25" spans="2:30" ht="15" customHeight="1">
      <c r="B25" s="280" t="s">
        <v>18</v>
      </c>
      <c r="C25" s="281"/>
      <c r="D25" s="281"/>
      <c r="E25" s="281"/>
      <c r="F25" s="281"/>
      <c r="G25" s="281"/>
      <c r="H25" s="281"/>
      <c r="I25" s="281"/>
      <c r="J25" s="281"/>
      <c r="K25" s="281"/>
      <c r="L25" s="281"/>
      <c r="M25" s="281"/>
      <c r="N25" s="281"/>
      <c r="O25" s="281"/>
      <c r="P25" s="281"/>
      <c r="Q25" s="281"/>
      <c r="R25" s="281"/>
      <c r="S25" s="281"/>
      <c r="T25" s="281"/>
      <c r="U25" s="281"/>
      <c r="V25" s="5"/>
      <c r="W25" s="5"/>
      <c r="X25" s="280" t="s">
        <v>19</v>
      </c>
      <c r="Y25" s="281"/>
      <c r="Z25" s="281"/>
      <c r="AA25" s="281"/>
      <c r="AB25" s="281"/>
      <c r="AC25" s="281"/>
      <c r="AD25" s="281"/>
    </row>
    <row r="26" spans="2:30" ht="15" customHeight="1">
      <c r="B26" s="5"/>
      <c r="C26" s="5"/>
      <c r="D26" s="5"/>
      <c r="E26" s="5"/>
      <c r="F26" s="5"/>
      <c r="G26" s="5"/>
      <c r="H26" s="5"/>
      <c r="I26" s="5"/>
      <c r="J26" s="5"/>
      <c r="K26" s="5"/>
      <c r="L26" s="5"/>
      <c r="M26" s="5"/>
      <c r="N26" s="5"/>
      <c r="O26" s="5"/>
      <c r="P26" s="5"/>
      <c r="Q26" s="5"/>
      <c r="R26" s="5"/>
      <c r="S26" s="5"/>
      <c r="T26" s="5"/>
      <c r="U26" s="5"/>
      <c r="V26" s="5"/>
      <c r="W26" s="5"/>
      <c r="X26" s="6"/>
      <c r="Y26" s="6"/>
      <c r="Z26" s="6"/>
      <c r="AA26" s="6"/>
      <c r="AB26" s="6"/>
      <c r="AC26" s="6"/>
      <c r="AD26" s="6"/>
    </row>
    <row r="27" spans="2:30" ht="15" customHeight="1">
      <c r="B27" s="280" t="s">
        <v>20</v>
      </c>
      <c r="C27" s="281"/>
      <c r="D27" s="281"/>
      <c r="E27" s="281"/>
      <c r="F27" s="281"/>
      <c r="G27" s="281"/>
      <c r="H27" s="281"/>
      <c r="I27" s="281"/>
      <c r="J27" s="281"/>
      <c r="K27" s="281"/>
      <c r="L27" s="281"/>
      <c r="M27" s="281"/>
      <c r="N27" s="281"/>
      <c r="O27" s="281"/>
      <c r="P27" s="281"/>
      <c r="Q27" s="281"/>
      <c r="R27" s="281"/>
      <c r="S27" s="281"/>
      <c r="T27" s="281"/>
      <c r="U27" s="281"/>
      <c r="V27" s="5"/>
      <c r="W27" s="5"/>
      <c r="X27" s="280" t="s">
        <v>21</v>
      </c>
      <c r="Y27" s="281"/>
      <c r="Z27" s="281"/>
      <c r="AA27" s="281"/>
      <c r="AB27" s="281"/>
      <c r="AC27" s="281"/>
      <c r="AD27" s="281"/>
    </row>
    <row r="28" spans="2:30" ht="15" customHeight="1">
      <c r="B28" s="5"/>
      <c r="C28" s="5"/>
      <c r="D28" s="5"/>
      <c r="E28" s="5"/>
      <c r="F28" s="5"/>
      <c r="G28" s="5"/>
      <c r="H28" s="5"/>
      <c r="I28" s="5"/>
      <c r="J28" s="5"/>
      <c r="K28" s="5"/>
      <c r="L28" s="5"/>
      <c r="M28" s="5"/>
      <c r="N28" s="5"/>
      <c r="O28" s="5"/>
      <c r="P28" s="5"/>
      <c r="Q28" s="5"/>
      <c r="R28" s="5"/>
      <c r="S28" s="5"/>
      <c r="T28" s="5"/>
      <c r="U28" s="5"/>
      <c r="V28" s="5"/>
      <c r="W28" s="5"/>
      <c r="X28" s="6"/>
      <c r="Y28" s="6"/>
      <c r="Z28" s="6"/>
      <c r="AA28" s="6"/>
      <c r="AB28" s="6"/>
      <c r="AC28" s="6"/>
      <c r="AD28" s="6"/>
    </row>
    <row r="29" spans="2:30" ht="15" customHeight="1">
      <c r="B29" s="280" t="s">
        <v>22</v>
      </c>
      <c r="C29" s="281"/>
      <c r="D29" s="281"/>
      <c r="E29" s="281"/>
      <c r="F29" s="281"/>
      <c r="G29" s="281"/>
      <c r="H29" s="281"/>
      <c r="I29" s="281"/>
      <c r="J29" s="281"/>
      <c r="K29" s="281"/>
      <c r="L29" s="281"/>
      <c r="M29" s="281"/>
      <c r="N29" s="281"/>
      <c r="O29" s="281"/>
      <c r="P29" s="281"/>
      <c r="Q29" s="281"/>
      <c r="R29" s="281"/>
      <c r="S29" s="281"/>
      <c r="T29" s="281"/>
      <c r="U29" s="281"/>
      <c r="V29" s="5"/>
      <c r="W29" s="5"/>
      <c r="X29" s="280" t="s">
        <v>23</v>
      </c>
      <c r="Y29" s="281"/>
      <c r="Z29" s="281"/>
      <c r="AA29" s="281"/>
      <c r="AB29" s="281"/>
      <c r="AC29" s="281"/>
      <c r="AD29" s="281"/>
    </row>
    <row r="30" spans="2:30" ht="15" customHeight="1">
      <c r="B30" s="5"/>
      <c r="C30" s="5"/>
      <c r="D30" s="5"/>
      <c r="E30" s="5"/>
      <c r="F30" s="5"/>
      <c r="G30" s="5"/>
      <c r="H30" s="5"/>
      <c r="I30" s="5"/>
      <c r="J30" s="5"/>
      <c r="K30" s="5"/>
      <c r="L30" s="5"/>
      <c r="M30" s="5"/>
      <c r="N30" s="5"/>
      <c r="O30" s="5"/>
      <c r="P30" s="5"/>
      <c r="Q30" s="5"/>
      <c r="R30" s="5"/>
      <c r="S30" s="5"/>
      <c r="T30" s="5"/>
      <c r="U30" s="5"/>
      <c r="V30" s="5"/>
      <c r="W30" s="5"/>
      <c r="X30" s="6"/>
      <c r="Y30" s="6"/>
      <c r="Z30" s="6"/>
      <c r="AA30" s="6"/>
      <c r="AB30" s="6"/>
      <c r="AC30" s="6"/>
      <c r="AD30" s="6"/>
    </row>
    <row r="31" spans="2:30" ht="15" customHeight="1">
      <c r="B31" s="280" t="s">
        <v>24</v>
      </c>
      <c r="C31" s="281"/>
      <c r="D31" s="281"/>
      <c r="E31" s="281"/>
      <c r="F31" s="281"/>
      <c r="G31" s="281"/>
      <c r="H31" s="281"/>
      <c r="I31" s="281"/>
      <c r="J31" s="281"/>
      <c r="K31" s="281"/>
      <c r="L31" s="281"/>
      <c r="M31" s="281"/>
      <c r="N31" s="281"/>
      <c r="O31" s="281"/>
      <c r="P31" s="281"/>
      <c r="Q31" s="281"/>
      <c r="R31" s="281"/>
      <c r="S31" s="281"/>
      <c r="T31" s="281"/>
      <c r="U31" s="281"/>
      <c r="V31" s="5"/>
      <c r="W31" s="5"/>
      <c r="X31" s="280" t="s">
        <v>25</v>
      </c>
      <c r="Y31" s="281"/>
      <c r="Z31" s="281"/>
      <c r="AA31" s="281"/>
      <c r="AB31" s="281"/>
      <c r="AC31" s="281"/>
      <c r="AD31" s="281"/>
    </row>
    <row r="32" spans="2:30" ht="15" customHeight="1">
      <c r="B32" s="5"/>
      <c r="C32" s="5"/>
      <c r="D32" s="5"/>
      <c r="E32" s="5"/>
      <c r="F32" s="5"/>
      <c r="G32" s="5"/>
      <c r="H32" s="5"/>
      <c r="I32" s="5"/>
      <c r="J32" s="5"/>
      <c r="K32" s="5"/>
      <c r="L32" s="5"/>
      <c r="M32" s="5"/>
      <c r="N32" s="5"/>
      <c r="O32" s="5"/>
      <c r="P32" s="5"/>
      <c r="Q32" s="5"/>
      <c r="R32" s="5"/>
      <c r="S32" s="5"/>
      <c r="T32" s="5"/>
      <c r="U32" s="5"/>
      <c r="V32" s="5"/>
      <c r="W32" s="5"/>
      <c r="X32" s="6"/>
      <c r="Y32" s="6"/>
      <c r="Z32" s="6"/>
      <c r="AA32" s="6"/>
      <c r="AB32" s="6"/>
      <c r="AC32" s="6"/>
      <c r="AD32" s="6"/>
    </row>
    <row r="33" spans="2:30" ht="45" customHeight="1">
      <c r="B33" s="287" t="s">
        <v>26</v>
      </c>
      <c r="C33" s="281"/>
      <c r="D33" s="281"/>
      <c r="E33" s="281"/>
      <c r="F33" s="281"/>
      <c r="G33" s="281"/>
      <c r="H33" s="281"/>
      <c r="I33" s="281"/>
      <c r="J33" s="281"/>
      <c r="K33" s="281"/>
      <c r="L33" s="281"/>
      <c r="M33" s="281"/>
      <c r="N33" s="281"/>
      <c r="O33" s="281"/>
      <c r="P33" s="281"/>
      <c r="Q33" s="281"/>
      <c r="R33" s="281"/>
      <c r="S33" s="281"/>
      <c r="T33" s="281"/>
      <c r="U33" s="281"/>
      <c r="V33" s="7"/>
      <c r="W33" s="7"/>
      <c r="X33" s="7"/>
      <c r="Y33" s="7"/>
      <c r="Z33" s="7"/>
      <c r="AA33" s="7"/>
      <c r="AB33" s="7"/>
      <c r="AC33" s="7"/>
      <c r="AD33" s="7"/>
    </row>
    <row r="34" spans="2:30" ht="15" customHeight="1">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2:30" ht="45" customHeight="1">
      <c r="B35" s="287" t="s">
        <v>27</v>
      </c>
      <c r="C35" s="281"/>
      <c r="D35" s="281"/>
      <c r="E35" s="281"/>
      <c r="F35" s="281"/>
      <c r="G35" s="281"/>
      <c r="H35" s="281"/>
      <c r="I35" s="281"/>
      <c r="J35" s="281"/>
      <c r="K35" s="281"/>
      <c r="L35" s="281"/>
      <c r="M35" s="281"/>
      <c r="N35" s="281"/>
      <c r="O35" s="281"/>
      <c r="P35" s="281"/>
      <c r="Q35" s="281"/>
      <c r="R35" s="281"/>
      <c r="S35" s="281"/>
      <c r="T35" s="281"/>
      <c r="U35" s="281"/>
    </row>
    <row r="36" spans="2:30" ht="15" customHeight="1"/>
    <row r="37" spans="2:30" ht="15" customHeight="1">
      <c r="B37" s="280" t="s">
        <v>28</v>
      </c>
      <c r="C37" s="281"/>
      <c r="D37" s="281"/>
      <c r="E37" s="281"/>
      <c r="F37" s="281"/>
      <c r="G37" s="281"/>
      <c r="H37" s="281"/>
      <c r="I37" s="281"/>
      <c r="J37" s="281"/>
      <c r="K37" s="281"/>
      <c r="L37" s="281"/>
      <c r="M37" s="281"/>
      <c r="N37" s="281"/>
      <c r="O37" s="281"/>
      <c r="P37" s="281"/>
      <c r="Q37" s="281"/>
      <c r="R37" s="281"/>
      <c r="S37" s="281"/>
      <c r="T37" s="281"/>
      <c r="U37" s="281"/>
    </row>
    <row r="38" spans="2:30" ht="15" customHeight="1"/>
    <row r="39" spans="2:30" ht="15" customHeight="1"/>
    <row r="40" spans="2:30" ht="15" customHeight="1"/>
    <row r="41" spans="2:30" ht="15" customHeight="1"/>
    <row r="42" spans="2:30" ht="15" customHeight="1"/>
    <row r="43" spans="2:30" ht="15" customHeight="1"/>
  </sheetData>
  <sheetProtection password="DC70" sheet="1" objects="1"/>
  <mergeCells count="29">
    <mergeCell ref="B31:U31"/>
    <mergeCell ref="X31:AD31"/>
    <mergeCell ref="B33:U33"/>
    <mergeCell ref="B35:U35"/>
    <mergeCell ref="B37:U37"/>
    <mergeCell ref="B25:U25"/>
    <mergeCell ref="X25:AD25"/>
    <mergeCell ref="B27:U27"/>
    <mergeCell ref="X27:AD27"/>
    <mergeCell ref="B29:U29"/>
    <mergeCell ref="X29:AD29"/>
    <mergeCell ref="B19:U19"/>
    <mergeCell ref="X19:AD19"/>
    <mergeCell ref="B21:U21"/>
    <mergeCell ref="X21:AD21"/>
    <mergeCell ref="B23:U23"/>
    <mergeCell ref="X23:AD23"/>
    <mergeCell ref="B11:U11"/>
    <mergeCell ref="B13:U13"/>
    <mergeCell ref="B15:U15"/>
    <mergeCell ref="X15:AD15"/>
    <mergeCell ref="B17:U17"/>
    <mergeCell ref="X17:AD17"/>
    <mergeCell ref="B9:U9"/>
    <mergeCell ref="B1:AD1"/>
    <mergeCell ref="B3:AD3"/>
    <mergeCell ref="B5:AD5"/>
    <mergeCell ref="B7:L7"/>
    <mergeCell ref="N7:O7"/>
  </mergeCells>
  <hyperlinks>
    <hyperlink ref="B9" location="Presentación!AA7" display="Presentación "/>
    <hyperlink ref="B11" location="Informantes!AA7" display="Informantes "/>
    <hyperlink ref="B13" location="Participantes!BB7" display="Participantes "/>
    <hyperlink ref="B15" location="CNGE_2023_M2_Secc1!AA7" display="Sección I. Marco normativo y programático"/>
    <hyperlink ref="X15" location="CNGE_2023_M2_Secc1!AA7" display="Preguntas 1.1 a 1.11"/>
    <hyperlink ref="B17" location="CNGE_2023_M2_Secc2!AA7" display="Sección II. Estructura organizacional y capacidad operativa"/>
    <hyperlink ref="X17" location="CNGE_2023_M2_Secc2!AA7" display="Preguntas 2.1 a 2.6"/>
    <hyperlink ref="B19" location="CNGE_2023_M2_Secc3!AA7" display="Sección III. Recursos humanos"/>
    <hyperlink ref="X19" location="CNGE_2023_M2_Secc3!AA7" display="Preguntas 3.1 a 3.29"/>
    <hyperlink ref="B21" location="CNGE_2023_M2_Secc4!AA7" display="Sección IV. Recursos presupuestales "/>
    <hyperlink ref="X21" location="CNGE_2023_M2_Secc4!AA7" display="Preguntas 4.1 a 4.7"/>
    <hyperlink ref="B23" location="CNGE_2023_M2_Secc5!AA7" display="Sección V. Capacitación y difusión"/>
    <hyperlink ref="X23" location="CNGE_2023_M2_Secc5!AA7" display="Preguntas 5.1 a 5.5"/>
    <hyperlink ref="B25" location="CNGE_2023_M2_Secc6!AA7" display="Sección VI. Consejo o Comité de Protección Civil u homólogo"/>
    <hyperlink ref="X25" location="CNGE_2023_M2_Secc6!AA7" display="Preguntas 6.1 a 6.3"/>
    <hyperlink ref="B27" location="CNGE_2023_M2_Secc7!AA7" display="Sección VII. Atlas de Riesgos"/>
    <hyperlink ref="X27" location="CNGE_2023_M2_Secc7!AA7" display="Preguntas 7.1 a 7.5"/>
    <hyperlink ref="B29" location="CNGE_2023_M2_Secc8!AA7" display="Sección VIII. Fomento de la autoprotección civil"/>
    <hyperlink ref="X29" location="CNGE_2023_M2_Secc8!AA7" display="Preguntas 8.1 a 8.2"/>
    <hyperlink ref="B31" location="CNGE_2023_M2_Secc9!AA7" display="Sección IX. Eventos atendidos"/>
    <hyperlink ref="X31" location="CNGE_2023_M2_Secc9!AA7" display="Preguntas 9.1 a 9.11"/>
    <hyperlink ref="B33" location="'Complemento 1'!AI7" display="Complemento 1. Tipo de posesión, ubicación geográfica, horario de atención y datos de contacto de las instalaciones"/>
    <hyperlink ref="B35" location="'Complemento 2'!BU7" display="Complemento 2. Ubicación geográfica, población usuaria y caracterización de la infraestructura especializada de los albergues o refugios temporales "/>
    <hyperlink ref="B37" location="Glosario!AA7" display="Glosario "/>
  </hyperlinks>
  <pageMargins left="0.70866141732283472" right="0.70866141732283472" top="0.74803149606299213" bottom="0.74803149606299213" header="0.31496062992125978" footer="0.31496062992125978"/>
  <pageSetup scale="75" orientation="portrait" r:id="rId1"/>
  <headerFooter>
    <oddHeader>&amp;CMódulo 2 
Índice</oddHeader>
    <oddFooter>&amp;LCenso Nacional de Gobiernos Estatales 2023&amp;R&amp;P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3"/>
  <sheetViews>
    <sheetView showGridLines="0"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3.7109375" hidden="1"/>
  </cols>
  <sheetData>
    <row r="1" spans="1:31"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1"/>
    </row>
    <row r="2" spans="1:31"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
    </row>
    <row r="3" spans="1:31"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
    </row>
    <row r="4" spans="1:31"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
    </row>
    <row r="5" spans="1:31" ht="45" customHeight="1">
      <c r="A5" s="1"/>
      <c r="B5" s="283" t="s">
        <v>18</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1"/>
    </row>
    <row r="6" spans="1:31"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E6" s="1"/>
    </row>
    <row r="7" spans="1:31"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c r="AE7" s="1"/>
    </row>
    <row r="8" spans="1:31" ht="15" customHeight="1" thickBot="1">
      <c r="A8" s="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c r="AE8" s="1"/>
    </row>
    <row r="9" spans="1:31" ht="15" customHeight="1" thickBo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88" t="s">
        <v>270</v>
      </c>
      <c r="B10" s="476" t="s">
        <v>1872</v>
      </c>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5"/>
      <c r="AE10" s="1"/>
    </row>
    <row r="11" spans="1:31" ht="15" customHeight="1">
      <c r="A11" s="83"/>
      <c r="B11" s="405" t="s">
        <v>264</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406"/>
      <c r="AE11" s="1"/>
    </row>
    <row r="12" spans="1:31" ht="36" customHeight="1">
      <c r="A12" s="83"/>
      <c r="B12" s="84"/>
      <c r="C12" s="381" t="s">
        <v>565</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22"/>
      <c r="AE12" s="1"/>
    </row>
    <row r="13" spans="1:31" ht="24" customHeight="1">
      <c r="A13" s="83"/>
      <c r="B13" s="84"/>
      <c r="C13" s="381" t="s">
        <v>266</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22"/>
      <c r="AE13" s="1"/>
    </row>
    <row r="14" spans="1:31" ht="36" customHeight="1">
      <c r="A14" s="83"/>
      <c r="B14" s="84"/>
      <c r="C14" s="352" t="s">
        <v>267</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22"/>
      <c r="AE14" s="1"/>
    </row>
    <row r="15" spans="1:31" ht="48" customHeight="1">
      <c r="A15" s="83"/>
      <c r="B15" s="84"/>
      <c r="C15" s="352" t="s">
        <v>268</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22"/>
      <c r="AE15" s="1"/>
    </row>
    <row r="16" spans="1:31" ht="15" customHeight="1">
      <c r="A16" s="83"/>
      <c r="B16" s="87"/>
      <c r="C16" s="353" t="s">
        <v>269</v>
      </c>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24"/>
      <c r="AE16" s="1"/>
    </row>
    <row r="17" spans="1:51" ht="15" customHeight="1">
      <c r="A17" s="83"/>
      <c r="B17" s="460" t="s">
        <v>1873</v>
      </c>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22"/>
      <c r="AE17" s="1"/>
    </row>
    <row r="18" spans="1:51" ht="36" customHeight="1">
      <c r="A18" s="83"/>
      <c r="B18" s="97"/>
      <c r="C18" s="385" t="s">
        <v>1874</v>
      </c>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24"/>
      <c r="AE18" s="1"/>
    </row>
    <row r="19" spans="1:51" ht="15" customHeight="1">
      <c r="A19" s="83"/>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1"/>
    </row>
    <row r="20" spans="1:51" ht="36" customHeight="1">
      <c r="A20" s="98" t="s">
        <v>1875</v>
      </c>
      <c r="B20" s="382" t="s">
        <v>1876</v>
      </c>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1"/>
    </row>
    <row r="21" spans="1:51" ht="36" customHeight="1">
      <c r="A21" s="91"/>
      <c r="B21" s="15"/>
      <c r="C21" s="383" t="s">
        <v>1877</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1"/>
    </row>
    <row r="22" spans="1:51" ht="24" customHeight="1">
      <c r="A22" s="91"/>
      <c r="B22" s="15"/>
      <c r="C22" s="409" t="s">
        <v>1878</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1"/>
    </row>
    <row r="23" spans="1:51" ht="15" customHeight="1">
      <c r="A23" s="91"/>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
    </row>
    <row r="24" spans="1:51" ht="24" customHeight="1">
      <c r="A24" s="91"/>
      <c r="B24" s="15"/>
      <c r="C24" s="395" t="s">
        <v>1879</v>
      </c>
      <c r="D24" s="319"/>
      <c r="E24" s="319"/>
      <c r="F24" s="319"/>
      <c r="G24" s="319"/>
      <c r="H24" s="319"/>
      <c r="I24" s="319"/>
      <c r="J24" s="320"/>
      <c r="K24" s="395" t="s">
        <v>1880</v>
      </c>
      <c r="L24" s="316"/>
      <c r="M24" s="316"/>
      <c r="N24" s="316"/>
      <c r="O24" s="316"/>
      <c r="P24" s="316"/>
      <c r="Q24" s="316"/>
      <c r="R24" s="316"/>
      <c r="S24" s="316"/>
      <c r="T24" s="316"/>
      <c r="U24" s="316"/>
      <c r="V24" s="316"/>
      <c r="W24" s="316"/>
      <c r="X24" s="316"/>
      <c r="Y24" s="316"/>
      <c r="Z24" s="316"/>
      <c r="AA24" s="316"/>
      <c r="AB24" s="316"/>
      <c r="AC24" s="316"/>
      <c r="AD24" s="317"/>
      <c r="AE24" s="1"/>
    </row>
    <row r="25" spans="1:51" ht="15" customHeight="1">
      <c r="A25" s="91"/>
      <c r="B25" s="15"/>
      <c r="C25" s="321"/>
      <c r="D25" s="281"/>
      <c r="E25" s="281"/>
      <c r="F25" s="281"/>
      <c r="G25" s="281"/>
      <c r="H25" s="281"/>
      <c r="I25" s="281"/>
      <c r="J25" s="322"/>
      <c r="K25" s="451" t="s">
        <v>454</v>
      </c>
      <c r="L25" s="448" t="s">
        <v>1881</v>
      </c>
      <c r="M25" s="448" t="s">
        <v>1882</v>
      </c>
      <c r="N25" s="448" t="s">
        <v>550</v>
      </c>
      <c r="O25" s="441" t="s">
        <v>1883</v>
      </c>
      <c r="P25" s="316"/>
      <c r="Q25" s="316"/>
      <c r="R25" s="317"/>
      <c r="S25" s="441" t="s">
        <v>1884</v>
      </c>
      <c r="T25" s="316"/>
      <c r="U25" s="316"/>
      <c r="V25" s="317"/>
      <c r="W25" s="441" t="s">
        <v>1885</v>
      </c>
      <c r="X25" s="316"/>
      <c r="Y25" s="316"/>
      <c r="Z25" s="317"/>
      <c r="AA25" s="441" t="s">
        <v>550</v>
      </c>
      <c r="AB25" s="316"/>
      <c r="AC25" s="316"/>
      <c r="AD25" s="317"/>
      <c r="AE25" s="1"/>
    </row>
    <row r="26" spans="1:51" ht="72" customHeight="1">
      <c r="A26" s="91"/>
      <c r="B26" s="15"/>
      <c r="C26" s="323"/>
      <c r="D26" s="314"/>
      <c r="E26" s="314"/>
      <c r="F26" s="314"/>
      <c r="G26" s="314"/>
      <c r="H26" s="314"/>
      <c r="I26" s="314"/>
      <c r="J26" s="324"/>
      <c r="K26" s="452"/>
      <c r="L26" s="452"/>
      <c r="M26" s="452"/>
      <c r="N26" s="452"/>
      <c r="O26" s="155" t="s">
        <v>736</v>
      </c>
      <c r="P26" s="138" t="s">
        <v>1881</v>
      </c>
      <c r="Q26" s="138" t="s">
        <v>1882</v>
      </c>
      <c r="R26" s="138" t="s">
        <v>550</v>
      </c>
      <c r="S26" s="155" t="s">
        <v>736</v>
      </c>
      <c r="T26" s="138" t="s">
        <v>1881</v>
      </c>
      <c r="U26" s="138" t="s">
        <v>1882</v>
      </c>
      <c r="V26" s="138" t="s">
        <v>550</v>
      </c>
      <c r="W26" s="155" t="s">
        <v>736</v>
      </c>
      <c r="X26" s="138" t="s">
        <v>1881</v>
      </c>
      <c r="Y26" s="138" t="s">
        <v>1882</v>
      </c>
      <c r="Z26" s="138" t="s">
        <v>550</v>
      </c>
      <c r="AA26" s="155" t="s">
        <v>736</v>
      </c>
      <c r="AB26" s="138" t="s">
        <v>1881</v>
      </c>
      <c r="AC26" s="138" t="s">
        <v>1882</v>
      </c>
      <c r="AD26" s="138" t="s">
        <v>550</v>
      </c>
      <c r="AE26" s="1"/>
      <c r="AF26" t="s">
        <v>457</v>
      </c>
      <c r="AG26" t="s">
        <v>412</v>
      </c>
      <c r="AH26" t="s">
        <v>413</v>
      </c>
      <c r="AK26" t="s">
        <v>927</v>
      </c>
      <c r="AL26" t="s">
        <v>739</v>
      </c>
      <c r="AM26" t="s">
        <v>740</v>
      </c>
      <c r="AN26" t="s">
        <v>928</v>
      </c>
      <c r="AO26" t="s">
        <v>742</v>
      </c>
      <c r="AP26" t="s">
        <v>743</v>
      </c>
      <c r="AQ26" t="s">
        <v>1311</v>
      </c>
      <c r="AR26" t="s">
        <v>745</v>
      </c>
      <c r="AS26" t="s">
        <v>746</v>
      </c>
      <c r="AT26" t="s">
        <v>1312</v>
      </c>
      <c r="AU26" t="s">
        <v>748</v>
      </c>
      <c r="AV26" t="s">
        <v>749</v>
      </c>
      <c r="AW26" t="s">
        <v>1870</v>
      </c>
      <c r="AX26" t="s">
        <v>751</v>
      </c>
      <c r="AY26" t="s">
        <v>752</v>
      </c>
    </row>
    <row r="27" spans="1:51" ht="15" customHeight="1">
      <c r="A27" s="91"/>
      <c r="B27" s="15"/>
      <c r="C27" s="379"/>
      <c r="D27" s="316"/>
      <c r="E27" s="316"/>
      <c r="F27" s="316"/>
      <c r="G27" s="316"/>
      <c r="H27" s="316"/>
      <c r="I27" s="316"/>
      <c r="J27" s="317"/>
      <c r="K27" s="249"/>
      <c r="L27" s="249"/>
      <c r="M27" s="249"/>
      <c r="N27" s="249"/>
      <c r="O27" s="249"/>
      <c r="P27" s="249"/>
      <c r="Q27" s="249"/>
      <c r="R27" s="249"/>
      <c r="S27" s="249"/>
      <c r="T27" s="249"/>
      <c r="U27" s="249"/>
      <c r="V27" s="249"/>
      <c r="W27" s="249"/>
      <c r="X27" s="249"/>
      <c r="Y27" s="249"/>
      <c r="Z27" s="249"/>
      <c r="AA27" s="249"/>
      <c r="AB27" s="249"/>
      <c r="AC27" s="249"/>
      <c r="AD27" s="249"/>
      <c r="AE27" s="1"/>
      <c r="AF27">
        <f>IF(AND(C27=1,K27=0),1,0)</f>
        <v>0</v>
      </c>
      <c r="AG27">
        <f>IF(C27=1,IF(COUNTA(K27:AD27)=20,0,1),IF(C27="",IF(COUNTA(K27:AD27)&gt;0,1,0),0))</f>
        <v>0</v>
      </c>
      <c r="AH27">
        <f>IF(C27&gt;1,IF(COUNTA(K27:AD27)=0,0,1),0)</f>
        <v>0</v>
      </c>
      <c r="AK27">
        <f>COUNTIF(L27:N27,"NS")</f>
        <v>0</v>
      </c>
      <c r="AL27">
        <f>SUM(L27:N27)</f>
        <v>0</v>
      </c>
      <c r="AM27">
        <f>IF(COUNTA(K27:N27)=0,0,IF(OR(AND(K27=0,AK27&gt;0),AND(K27="ns",AL27&gt;0),AND(K27="ns",AK27=0,AL27=0)),1,IF(OR(AND(AK27&gt;=2,K27&gt;AL27),AND(K27="ns",AL27=0,AK27&gt;0),K27=AL27),0,1)))</f>
        <v>0</v>
      </c>
      <c r="AN27">
        <f>COUNTIF(P27:R27,"NS")</f>
        <v>0</v>
      </c>
      <c r="AO27">
        <f>SUM(P27:R27)</f>
        <v>0</v>
      </c>
      <c r="AP27">
        <f>IF(COUNTA(O27:R27)=0,0,IF(OR(AND(O27=0,AN27&gt;0),AND(O27="ns",AO27&gt;0),AND(O27="ns",AN27=0,AO27=0)),1,IF(OR(AND(AN27&gt;=2,O27&gt;AO27),AND(O27="ns",AO27=0,AN27&gt;0),O27=AO27),0,1)))</f>
        <v>0</v>
      </c>
      <c r="AQ27">
        <f>COUNTIF(T27:V27,"NS")</f>
        <v>0</v>
      </c>
      <c r="AR27">
        <f>SUM(T27:V27)</f>
        <v>0</v>
      </c>
      <c r="AS27">
        <f>IF(COUNTA(S27:V27)=0,0,IF(OR(AND(S27=0,AQ27&gt;0),AND(S27="ns",AR27&gt;0),AND(S27="ns",AQ27=0,AR27=0)),1,IF(OR(AND(AQ27&gt;=2,S27&gt;AR27),AND(S27="ns",AR27=0,AQ27&gt;0),S27=AR27),0,1)))</f>
        <v>0</v>
      </c>
      <c r="AT27">
        <f>COUNTIF(X27:Z27,"NS")</f>
        <v>0</v>
      </c>
      <c r="AU27">
        <f>SUM(X27:Z27)</f>
        <v>0</v>
      </c>
      <c r="AV27">
        <f>IF(COUNTA(W27:Z27)=0,0,IF(OR(AND(W27=0,AT27&gt;0),AND(W27="ns",AU27&gt;0),AND(W27="ns",AT27=0,AU27=0)),1,IF(OR(AND(AT27&gt;=2,W27&gt;AU27),AND(W27="ns",AU27=0,AT27&gt;0),W27=AU27),0,1)))</f>
        <v>0</v>
      </c>
      <c r="AW27">
        <f>COUNTIF(AB27:AD27,"NS")</f>
        <v>0</v>
      </c>
      <c r="AX27">
        <f>SUM(AB27:AD27)</f>
        <v>0</v>
      </c>
      <c r="AY27">
        <f>IF(COUNTA(AA27:AD27)=0,0,IF(OR(AND(AA27=0,AW27&gt;0),AND(AA27="ns",AX27&gt;0),AND(AA27="ns",AW27=0,AX27=0)),1,IF(OR(AND(AW27&gt;=2,AA27&gt;AX27),AND(AA27="ns",AX27=0,AW27&gt;0),AA27=AX27),0,1)))</f>
        <v>0</v>
      </c>
    </row>
    <row r="28" spans="1:51" ht="15" customHeight="1">
      <c r="A28" s="91"/>
      <c r="B28" s="15"/>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248">
        <f>SUM(AF27:AF27)</f>
        <v>0</v>
      </c>
      <c r="AK28">
        <f>SUM(AK27:AK27)</f>
        <v>0</v>
      </c>
      <c r="AM28">
        <f>SUM(AM27:AM27)</f>
        <v>0</v>
      </c>
      <c r="AN28">
        <f>SUM(AN27:AN27)</f>
        <v>0</v>
      </c>
      <c r="AP28">
        <f>SUM(AP27:AP27)</f>
        <v>0</v>
      </c>
      <c r="AQ28">
        <f>SUM(AQ27:AQ27)</f>
        <v>0</v>
      </c>
      <c r="AS28">
        <f>SUM(AS27:AS27)</f>
        <v>0</v>
      </c>
      <c r="AT28">
        <f>SUM(AT27:AT27)</f>
        <v>0</v>
      </c>
      <c r="AV28">
        <f>SUM(AV27:AV27)</f>
        <v>0</v>
      </c>
      <c r="AW28">
        <f>SUM(AW27:AW27)</f>
        <v>0</v>
      </c>
      <c r="AY28">
        <f>SUM(AY27:AY27)</f>
        <v>0</v>
      </c>
    </row>
    <row r="29" spans="1:51" ht="24" customHeight="1">
      <c r="A29" s="83"/>
      <c r="B29" s="15"/>
      <c r="C29" s="371" t="s">
        <v>291</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1"/>
      <c r="AK29" t="s">
        <v>775</v>
      </c>
      <c r="AL29">
        <f>SUM(AM28,AP28,AS28,AV28,AY28)</f>
        <v>0</v>
      </c>
    </row>
    <row r="30" spans="1:51" ht="60" customHeight="1">
      <c r="A30" s="83"/>
      <c r="B30" s="15"/>
      <c r="C30" s="372"/>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7"/>
      <c r="AE30" s="1"/>
    </row>
    <row r="31" spans="1:51" ht="15" customHeight="1">
      <c r="A31" s="83"/>
      <c r="B31" s="239" t="str">
        <f>IF(AG27=0,"","Favor de ingresar toda la información requerida en la pregunta.")</f>
        <v/>
      </c>
      <c r="C31" s="239"/>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1"/>
    </row>
    <row r="32" spans="1:51" ht="15" customHeight="1">
      <c r="A32" s="83"/>
      <c r="B32" s="239" t="str">
        <f>IF(AND(COUNTIF(K27:AD27,"NS")&lt;&gt;0,C30=""),"Alerta: Debido a que cuenta con registros NS, debe proporcionar una justificación en el area de comentarios al final de la pregunta.","")</f>
        <v/>
      </c>
      <c r="C32" s="239"/>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1"/>
    </row>
    <row r="33" spans="1:44" ht="15" customHeight="1">
      <c r="A33" s="83"/>
      <c r="B33" s="239" t="str">
        <f>IF(AL29&gt;=1,"Favor de revisar la sumatoria y consistencia de totales y/o subtotales por filas (numéricos y NS).","")</f>
        <v/>
      </c>
      <c r="C33" s="239"/>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1"/>
    </row>
    <row r="34" spans="1:44" ht="15" customHeight="1">
      <c r="A34" s="83"/>
      <c r="B34" s="239" t="str">
        <f>IF(AH27&gt;0,"Revise la información capturada, ya que tiene datos ingresados en celdas que están sombreadas.","")</f>
        <v/>
      </c>
      <c r="C34" s="239"/>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1"/>
    </row>
    <row r="35" spans="1:44" ht="15" customHeight="1">
      <c r="A35" s="83"/>
      <c r="B35" s="239" t="str">
        <f>IF(AND(C27&gt;2,C30=""),"Alerta: Debido a que seleccionó el código 3 o 9, debe proporcionar una justificación en el area de comentarios al final de la pregunta.","")</f>
        <v/>
      </c>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1"/>
    </row>
    <row r="36" spans="1:44" ht="15" customHeight="1">
      <c r="A36" s="83"/>
      <c r="B36" s="239" t="str">
        <f>IF(AF28=0,"","Debido a que cuenta con registro(s) con el código 1, el total de la fila respectiva debe ser mayor a cero.")</f>
        <v/>
      </c>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1"/>
    </row>
    <row r="37" spans="1:44" ht="48" customHeight="1">
      <c r="A37" s="98" t="s">
        <v>1886</v>
      </c>
      <c r="B37" s="473" t="s">
        <v>1887</v>
      </c>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1"/>
    </row>
    <row r="38" spans="1:44" ht="36" customHeight="1">
      <c r="A38" s="98"/>
      <c r="B38" s="118"/>
      <c r="C38" s="409" t="s">
        <v>1888</v>
      </c>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row>
    <row r="39" spans="1:44" ht="36" customHeight="1">
      <c r="A39" s="91"/>
      <c r="B39" s="15"/>
      <c r="C39" s="383" t="s">
        <v>1889</v>
      </c>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1"/>
    </row>
    <row r="40" spans="1:44" ht="24" customHeight="1">
      <c r="A40" s="91"/>
      <c r="B40" s="15"/>
      <c r="C40" s="409" t="s">
        <v>1890</v>
      </c>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1"/>
    </row>
    <row r="41" spans="1:44" ht="15" customHeight="1">
      <c r="A41" s="91"/>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1"/>
    </row>
    <row r="42" spans="1:44" ht="72" customHeight="1">
      <c r="A42" s="91"/>
      <c r="B42" s="34"/>
      <c r="C42" s="395" t="s">
        <v>1891</v>
      </c>
      <c r="D42" s="319"/>
      <c r="E42" s="319"/>
      <c r="F42" s="319"/>
      <c r="G42" s="319"/>
      <c r="H42" s="319"/>
      <c r="I42" s="319"/>
      <c r="J42" s="320"/>
      <c r="K42" s="395" t="s">
        <v>1892</v>
      </c>
      <c r="L42" s="316"/>
      <c r="M42" s="316"/>
      <c r="N42" s="316"/>
      <c r="O42" s="316"/>
      <c r="P42" s="316"/>
      <c r="Q42" s="316"/>
      <c r="R42" s="316"/>
      <c r="S42" s="316"/>
      <c r="T42" s="316"/>
      <c r="U42" s="316"/>
      <c r="V42" s="316"/>
      <c r="W42" s="316"/>
      <c r="X42" s="316"/>
      <c r="Y42" s="316"/>
      <c r="Z42" s="316"/>
      <c r="AA42" s="316"/>
      <c r="AB42" s="316"/>
      <c r="AC42" s="316"/>
      <c r="AD42" s="317"/>
      <c r="AE42" s="1"/>
      <c r="AN42" t="s">
        <v>794</v>
      </c>
    </row>
    <row r="43" spans="1:44" ht="15" customHeight="1">
      <c r="A43" s="91"/>
      <c r="B43" s="34"/>
      <c r="C43" s="323"/>
      <c r="D43" s="314"/>
      <c r="E43" s="314"/>
      <c r="F43" s="314"/>
      <c r="G43" s="314"/>
      <c r="H43" s="314"/>
      <c r="I43" s="314"/>
      <c r="J43" s="324"/>
      <c r="K43" s="395" t="s">
        <v>454</v>
      </c>
      <c r="L43" s="316"/>
      <c r="M43" s="316"/>
      <c r="N43" s="317"/>
      <c r="O43" s="441" t="s">
        <v>1883</v>
      </c>
      <c r="P43" s="316"/>
      <c r="Q43" s="316"/>
      <c r="R43" s="317"/>
      <c r="S43" s="441" t="s">
        <v>1884</v>
      </c>
      <c r="T43" s="316"/>
      <c r="U43" s="316"/>
      <c r="V43" s="317"/>
      <c r="W43" s="441" t="s">
        <v>1893</v>
      </c>
      <c r="X43" s="316"/>
      <c r="Y43" s="316"/>
      <c r="Z43" s="317"/>
      <c r="AA43" s="441" t="s">
        <v>550</v>
      </c>
      <c r="AB43" s="316"/>
      <c r="AC43" s="316"/>
      <c r="AD43" s="317"/>
      <c r="AE43" s="1"/>
      <c r="AF43" t="s">
        <v>457</v>
      </c>
      <c r="AG43" t="s">
        <v>412</v>
      </c>
      <c r="AH43" t="s">
        <v>413</v>
      </c>
      <c r="AI43" t="s">
        <v>287</v>
      </c>
      <c r="AJ43" t="s">
        <v>459</v>
      </c>
      <c r="AK43" t="s">
        <v>460</v>
      </c>
      <c r="AN43">
        <f>IF(OR(ISTEXT(K44),ISTEXT(K27)),0,IF(K44&lt;=K27,0,1))</f>
        <v>0</v>
      </c>
      <c r="AO43">
        <f>IF(OR(ISTEXT(O44),ISTEXT(O27)),0,IF(O44&lt;=O27,0,1))</f>
        <v>0</v>
      </c>
      <c r="AP43">
        <f>IF(OR(ISTEXT(S44),ISTEXT(S27)),0,IF(S44&lt;=S27,0,1))</f>
        <v>0</v>
      </c>
      <c r="AQ43">
        <f>IF(OR(ISTEXT(W44),ISTEXT(W27)),0,IF(W44&lt;=W27,0,1))</f>
        <v>0</v>
      </c>
      <c r="AR43">
        <f>IF(OR(ISTEXT(AA44),ISTEXT(AA27)),0,IF(AA44&lt;=AA27,0,1))</f>
        <v>0</v>
      </c>
    </row>
    <row r="44" spans="1:44" ht="15" customHeight="1">
      <c r="A44" s="91"/>
      <c r="B44" s="34"/>
      <c r="C44" s="379"/>
      <c r="D44" s="316"/>
      <c r="E44" s="316"/>
      <c r="F44" s="316"/>
      <c r="G44" s="316"/>
      <c r="H44" s="316"/>
      <c r="I44" s="316"/>
      <c r="J44" s="317"/>
      <c r="K44" s="379"/>
      <c r="L44" s="316"/>
      <c r="M44" s="316"/>
      <c r="N44" s="317"/>
      <c r="O44" s="379"/>
      <c r="P44" s="316"/>
      <c r="Q44" s="316"/>
      <c r="R44" s="317"/>
      <c r="S44" s="379"/>
      <c r="T44" s="316"/>
      <c r="U44" s="316"/>
      <c r="V44" s="317"/>
      <c r="W44" s="379"/>
      <c r="X44" s="316"/>
      <c r="Y44" s="316"/>
      <c r="Z44" s="317"/>
      <c r="AA44" s="379"/>
      <c r="AB44" s="316"/>
      <c r="AC44" s="316"/>
      <c r="AD44" s="317"/>
      <c r="AE44" s="1"/>
      <c r="AF44">
        <f>IF(AND(C44=1,K44=0),1,0)</f>
        <v>0</v>
      </c>
      <c r="AG44">
        <f>IF(AND(C44=1,C27=1),IF(COUNTA(K44:AD44)=5,0,1),IF(AND(C44="",C27=1),IF(COUNTA(K44:AD44)&gt;0,1,0),0))</f>
        <v>0</v>
      </c>
      <c r="AH44">
        <f>IF(OR(C27&gt;1,K27=0),IF(COUNTBLANK(C44:AD44)=28,0,1),IF(C44&gt;1,IF(COUNTA(K44:AD44)=0,0,1),0))</f>
        <v>0</v>
      </c>
      <c r="AI44">
        <f>COUNTIF(O44:AD44,"NS")</f>
        <v>0</v>
      </c>
      <c r="AJ44">
        <f>SUM(O44:AD44)</f>
        <v>0</v>
      </c>
      <c r="AK44">
        <f>IF(COUNTA(K44:AD44)=0,0,IF(OR(AND(K44=0,AI44&gt;0),AND(K44="ns",AJ44&gt;0),AND(K44="ns",AI44=0,AJ44=0)),1,IF(OR(AND(AI44&gt;=2,K44&gt;AJ44),AND(K44="ns",AJ44=0,AI44&gt;0),K44=AJ44),0,1)))</f>
        <v>0</v>
      </c>
      <c r="AR44">
        <f>SUM(AN43:AR43)</f>
        <v>0</v>
      </c>
    </row>
    <row r="45" spans="1:44" ht="15" customHeight="1">
      <c r="A45" s="91"/>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1"/>
      <c r="AF45" s="248">
        <f>SUM(AF44:AF44)</f>
        <v>0</v>
      </c>
      <c r="AI45">
        <f>SUM(AI44:AI44)</f>
        <v>0</v>
      </c>
      <c r="AK45">
        <f>SUM(AK44:AK44)</f>
        <v>0</v>
      </c>
    </row>
    <row r="46" spans="1:44" ht="24" customHeight="1">
      <c r="A46" s="83"/>
      <c r="B46" s="15"/>
      <c r="C46" s="371" t="s">
        <v>291</v>
      </c>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1"/>
    </row>
    <row r="47" spans="1:44" ht="60" customHeight="1">
      <c r="A47" s="83"/>
      <c r="B47" s="15"/>
      <c r="C47" s="372"/>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7"/>
      <c r="AE47" s="1"/>
    </row>
    <row r="48" spans="1:44" ht="15" customHeight="1">
      <c r="B48" s="239" t="str">
        <f>IF(AG44=0,"","Favor de ingresar toda la información requerida en la pregunta.")</f>
        <v/>
      </c>
    </row>
    <row r="49" spans="2:2" ht="15" customHeight="1">
      <c r="B49" s="239" t="str">
        <f>IF(AND(COUNTIF(K44:AD44,"NS")&lt;&gt;0,C47=""),"Alerta: Debido a que cuenta con registros NS, debe proporcionar una justificación en el area de comentarios al final de la pregunta.","")</f>
        <v/>
      </c>
    </row>
    <row r="50" spans="2:2" ht="15" customHeight="1">
      <c r="B50" s="239" t="str">
        <f>IF(AL46&gt;=1,"Favor de revisar la sumatoria y consistencia de totales y/o subtotales por filas (numéricos y NS).","")</f>
        <v/>
      </c>
    </row>
    <row r="51" spans="2:2" ht="15" customHeight="1">
      <c r="B51" s="239" t="str">
        <f>IF(AH44&gt;0,"Revise la información capturada, ya que tiene datos ingresados en celdas que están sombreadas.","")</f>
        <v/>
      </c>
    </row>
    <row r="52" spans="2:2" ht="15" customHeight="1">
      <c r="B52" s="239" t="str">
        <f>IF(AR44&gt;0,"Favor de revisar la instrucción 3, debido a que no se cumplen con los criterios mencionados.","")</f>
        <v/>
      </c>
    </row>
    <row r="53" spans="2:2" ht="15" customHeight="1">
      <c r="B53" s="239" t="str">
        <f>IF(AF45=0,"","Debido a que cuenta con registro(s) con el código 1, el total de la fila respectiva debe ser mayor a cero.")</f>
        <v/>
      </c>
    </row>
  </sheetData>
  <sheetProtection algorithmName="SHA-512" hashValue="soyCUPdFtl9ys9Yy2NuqLvt4zyvsIbkpDbX6SM6jOCm9lT4zEADG4ttHIXfpV4dYu/Ipog2bM+MoOC3NAw8xVg==" saltValue="n24d45PIRJwSSvkV94FrjA==" spinCount="100000" sheet="1" objects="1"/>
  <mergeCells count="50">
    <mergeCell ref="C29:AD29"/>
    <mergeCell ref="C30:AD30"/>
    <mergeCell ref="C27:J27"/>
    <mergeCell ref="C42:J43"/>
    <mergeCell ref="K42:AD42"/>
    <mergeCell ref="K43:N43"/>
    <mergeCell ref="O43:R43"/>
    <mergeCell ref="S43:V43"/>
    <mergeCell ref="W43:Z43"/>
    <mergeCell ref="AA43:AD43"/>
    <mergeCell ref="C40:AD40"/>
    <mergeCell ref="B37:AD37"/>
    <mergeCell ref="C39:AD39"/>
    <mergeCell ref="C38:AD38"/>
    <mergeCell ref="C46:AD46"/>
    <mergeCell ref="C47:AD47"/>
    <mergeCell ref="C44:J44"/>
    <mergeCell ref="K44:N44"/>
    <mergeCell ref="O44:R44"/>
    <mergeCell ref="S44:V44"/>
    <mergeCell ref="W44:Z44"/>
    <mergeCell ref="AA44:AD44"/>
    <mergeCell ref="C16:AD16"/>
    <mergeCell ref="B17:AD17"/>
    <mergeCell ref="C18:AD18"/>
    <mergeCell ref="B20:AD20"/>
    <mergeCell ref="C21:AD21"/>
    <mergeCell ref="C15:AD15"/>
    <mergeCell ref="C14:AD14"/>
    <mergeCell ref="B1:AD1"/>
    <mergeCell ref="B3:AD3"/>
    <mergeCell ref="B5:AD5"/>
    <mergeCell ref="AA7:AD7"/>
    <mergeCell ref="B8:L8"/>
    <mergeCell ref="N8:O8"/>
    <mergeCell ref="B10:AD10"/>
    <mergeCell ref="B11:AD11"/>
    <mergeCell ref="C12:AD12"/>
    <mergeCell ref="C13:AD13"/>
    <mergeCell ref="C22:AD22"/>
    <mergeCell ref="C24:J26"/>
    <mergeCell ref="K25:K26"/>
    <mergeCell ref="L25:L26"/>
    <mergeCell ref="M25:M26"/>
    <mergeCell ref="N25:N26"/>
    <mergeCell ref="K24:AD24"/>
    <mergeCell ref="O25:R25"/>
    <mergeCell ref="S25:V25"/>
    <mergeCell ref="W25:Z25"/>
    <mergeCell ref="AA25:AD25"/>
  </mergeCells>
  <conditionalFormatting sqref="D27:AD27">
    <cfRule type="expression" dxfId="2135" priority="2" stopIfTrue="1">
      <formula>OR($C27=2,$C27=9)</formula>
    </cfRule>
  </conditionalFormatting>
  <conditionalFormatting sqref="C44:AD44">
    <cfRule type="expression" dxfId="2134" priority="3" stopIfTrue="1">
      <formula>OR($C27=2,$C27=3,$C27=9)</formula>
    </cfRule>
    <cfRule type="expression" dxfId="2133" priority="4" stopIfTrue="1">
      <formula>$C27=0</formula>
    </cfRule>
  </conditionalFormatting>
  <conditionalFormatting sqref="D44:AD44">
    <cfRule type="expression" dxfId="2132" priority="5" stopIfTrue="1">
      <formula>OR($C44=2,$C44=9)</formula>
    </cfRule>
  </conditionalFormatting>
  <dataValidations disablePrompts="1" count="1">
    <dataValidation type="list" showInputMessage="1" showErrorMessage="1" errorTitle="Datos incorrectos" error="Los datos ingresados no son correctos, revise las opciones disponibles" sqref="C27 C44">
      <formula1>"1,2,9"</formula1>
    </dataValidation>
  </dataValidations>
  <hyperlinks>
    <hyperlink ref="AA7" location="Índice!B25" display="Índice"/>
  </hyperlinks>
  <pageMargins left="0.70866141732283472" right="0.70866141732283472" top="0.74803149606299213" bottom="0.74803149606299213" header="0.31496062992125978" footer="0.31496062992125978"/>
  <pageSetup scale="75" orientation="portrait" r:id="rId1"/>
  <headerFooter>
    <oddHeader>&amp;CMódulo 2 Sección VI
Cuestionario</oddHeader>
    <oddFooter>&amp;LCenso Nacional de Gobiernos Estatales 2023&amp;R&amp;P de &amp;N</oddFooter>
  </headerFooter>
  <rowBreaks count="1" manualBreakCount="1">
    <brk id="28"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34"/>
  <sheetViews>
    <sheetView showGridLines="0" view="pageBreakPreview" zoomScale="140" zoomScaleNormal="100" zoomScaleSheetLayoutView="140" workbookViewId="0"/>
  </sheetViews>
  <sheetFormatPr baseColWidth="10" defaultColWidth="0" defaultRowHeight="15" customHeight="1" zeroHeight="1"/>
  <cols>
    <col min="1" max="1" width="5.7109375" style="102" customWidth="1"/>
    <col min="2" max="30" width="3.7109375" customWidth="1"/>
    <col min="31" max="31" width="5.7109375" customWidth="1"/>
    <col min="32" max="32" width="3.7109375" hidden="1" customWidth="1"/>
    <col min="33" max="16384" width="3.7109375" hidden="1"/>
  </cols>
  <sheetData>
    <row r="1" spans="1:30"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A5" s="1"/>
      <c r="B5" s="283" t="s">
        <v>20</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A8" s="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row>
    <row r="9" spans="1:30" ht="15" customHeight="1" thickBot="1">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ht="15" customHeight="1" thickBot="1">
      <c r="A10" s="88" t="s">
        <v>270</v>
      </c>
      <c r="B10" s="476" t="s">
        <v>1894</v>
      </c>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5"/>
    </row>
    <row r="11" spans="1:30" ht="15" customHeight="1">
      <c r="A11" s="83"/>
      <c r="B11" s="405" t="s">
        <v>264</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406"/>
    </row>
    <row r="12" spans="1:30" ht="24" customHeight="1">
      <c r="A12" s="83"/>
      <c r="B12" s="84"/>
      <c r="C12" s="381" t="s">
        <v>1895</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22"/>
    </row>
    <row r="13" spans="1:30" ht="24" customHeight="1">
      <c r="A13" s="83"/>
      <c r="B13" s="84"/>
      <c r="C13" s="485" t="s">
        <v>266</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91"/>
    </row>
    <row r="14" spans="1:30" ht="36" customHeight="1">
      <c r="A14" s="83"/>
      <c r="B14" s="84"/>
      <c r="C14" s="381" t="s">
        <v>1896</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22"/>
    </row>
    <row r="15" spans="1:30" ht="24" customHeight="1">
      <c r="A15" s="83"/>
      <c r="B15" s="84"/>
      <c r="C15" s="469" t="s">
        <v>1897</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91"/>
    </row>
    <row r="16" spans="1:30" ht="36" customHeight="1">
      <c r="A16" s="83"/>
      <c r="B16" s="84"/>
      <c r="C16" s="352" t="s">
        <v>1898</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322"/>
    </row>
    <row r="17" spans="1:35" ht="48" customHeight="1">
      <c r="A17" s="83"/>
      <c r="B17" s="84"/>
      <c r="C17" s="352" t="s">
        <v>1899</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22"/>
    </row>
    <row r="18" spans="1:35" ht="15" customHeight="1">
      <c r="A18" s="83"/>
      <c r="B18" s="87"/>
      <c r="C18" s="353" t="s">
        <v>1900</v>
      </c>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24"/>
    </row>
    <row r="19" spans="1:35" ht="15" customHeight="1">
      <c r="A19" s="83"/>
      <c r="B19" s="486" t="s">
        <v>1873</v>
      </c>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20"/>
    </row>
    <row r="20" spans="1:35" ht="48" customHeight="1">
      <c r="A20" s="83"/>
      <c r="B20" s="145"/>
      <c r="C20" s="381" t="s">
        <v>1901</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322"/>
    </row>
    <row r="21" spans="1:35" ht="36" customHeight="1">
      <c r="A21" s="83"/>
      <c r="B21" s="66"/>
      <c r="C21" s="352" t="s">
        <v>1902</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322"/>
    </row>
    <row r="22" spans="1:35" ht="36" customHeight="1">
      <c r="A22" s="83"/>
      <c r="B22" s="185"/>
      <c r="C22" s="353" t="s">
        <v>1903</v>
      </c>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24"/>
    </row>
    <row r="23" spans="1:35" ht="15" customHeight="1">
      <c r="A23" s="83"/>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row>
    <row r="24" spans="1:35" ht="24" customHeight="1">
      <c r="A24" s="51" t="s">
        <v>1904</v>
      </c>
      <c r="B24" s="382" t="s">
        <v>1905</v>
      </c>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row>
    <row r="25" spans="1:35" ht="24" customHeight="1">
      <c r="A25" s="51"/>
      <c r="B25" s="90"/>
      <c r="C25" s="383" t="s">
        <v>1906</v>
      </c>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row>
    <row r="26" spans="1:35" ht="24" customHeight="1">
      <c r="A26" s="51"/>
      <c r="B26" s="90"/>
      <c r="C26" s="371" t="s">
        <v>1907</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row>
    <row r="27" spans="1:35" ht="36" customHeight="1">
      <c r="A27" s="51"/>
      <c r="B27" s="90"/>
      <c r="C27" s="371" t="s">
        <v>1908</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row>
    <row r="28" spans="1:35" ht="24" customHeight="1">
      <c r="A28" s="51"/>
      <c r="B28" s="90"/>
      <c r="C28" s="371" t="s">
        <v>1909</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row>
    <row r="29" spans="1:35" ht="15" customHeight="1">
      <c r="A29" s="51"/>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row>
    <row r="30" spans="1:35" ht="15" customHeight="1">
      <c r="A30" s="51"/>
      <c r="B30" s="90"/>
      <c r="C30" s="395" t="s">
        <v>1910</v>
      </c>
      <c r="D30" s="319"/>
      <c r="E30" s="319"/>
      <c r="F30" s="319"/>
      <c r="G30" s="319"/>
      <c r="H30" s="319"/>
      <c r="I30" s="319"/>
      <c r="J30" s="319"/>
      <c r="K30" s="319"/>
      <c r="L30" s="319"/>
      <c r="M30" s="319"/>
      <c r="N30" s="319"/>
      <c r="O30" s="319"/>
      <c r="P30" s="320"/>
      <c r="Q30" s="397" t="s">
        <v>310</v>
      </c>
      <c r="R30" s="316"/>
      <c r="S30" s="316"/>
      <c r="T30" s="316"/>
      <c r="U30" s="316"/>
      <c r="V30" s="317"/>
      <c r="W30" s="397" t="s">
        <v>311</v>
      </c>
      <c r="X30" s="316"/>
      <c r="Y30" s="316"/>
      <c r="Z30" s="316"/>
      <c r="AA30" s="316"/>
      <c r="AB30" s="316"/>
      <c r="AC30" s="316"/>
      <c r="AD30" s="317"/>
    </row>
    <row r="31" spans="1:35" ht="84" customHeight="1">
      <c r="A31" s="51"/>
      <c r="B31" s="90"/>
      <c r="C31" s="323"/>
      <c r="D31" s="314"/>
      <c r="E31" s="314"/>
      <c r="F31" s="314"/>
      <c r="G31" s="314"/>
      <c r="H31" s="314"/>
      <c r="I31" s="314"/>
      <c r="J31" s="314"/>
      <c r="K31" s="314"/>
      <c r="L31" s="314"/>
      <c r="M31" s="314"/>
      <c r="N31" s="314"/>
      <c r="O31" s="314"/>
      <c r="P31" s="324"/>
      <c r="Q31" s="315" t="s">
        <v>282</v>
      </c>
      <c r="R31" s="317"/>
      <c r="S31" s="315" t="s">
        <v>283</v>
      </c>
      <c r="T31" s="317"/>
      <c r="U31" s="315" t="s">
        <v>284</v>
      </c>
      <c r="V31" s="317"/>
      <c r="W31" s="315" t="s">
        <v>282</v>
      </c>
      <c r="X31" s="317"/>
      <c r="Y31" s="315" t="s">
        <v>283</v>
      </c>
      <c r="Z31" s="317"/>
      <c r="AA31" s="315" t="s">
        <v>284</v>
      </c>
      <c r="AB31" s="317"/>
      <c r="AC31" s="387" t="s">
        <v>285</v>
      </c>
      <c r="AD31" s="317"/>
      <c r="AG31" t="s">
        <v>412</v>
      </c>
      <c r="AH31" t="s">
        <v>287</v>
      </c>
      <c r="AI31" t="s">
        <v>1911</v>
      </c>
    </row>
    <row r="32" spans="1:35" ht="15" customHeight="1">
      <c r="A32" s="83"/>
      <c r="B32" s="15"/>
      <c r="C32" s="379"/>
      <c r="D32" s="316"/>
      <c r="E32" s="316"/>
      <c r="F32" s="316"/>
      <c r="G32" s="316"/>
      <c r="H32" s="316"/>
      <c r="I32" s="316"/>
      <c r="J32" s="316"/>
      <c r="K32" s="316"/>
      <c r="L32" s="316"/>
      <c r="M32" s="316"/>
      <c r="N32" s="316"/>
      <c r="O32" s="316"/>
      <c r="P32" s="317"/>
      <c r="Q32" s="379"/>
      <c r="R32" s="317"/>
      <c r="S32" s="379"/>
      <c r="T32" s="317"/>
      <c r="U32" s="379"/>
      <c r="V32" s="317"/>
      <c r="W32" s="379"/>
      <c r="X32" s="317"/>
      <c r="Y32" s="379"/>
      <c r="Z32" s="317"/>
      <c r="AA32" s="379"/>
      <c r="AB32" s="317"/>
      <c r="AC32" s="379"/>
      <c r="AD32" s="317"/>
      <c r="AG32">
        <f>IF(AND(C32&lt;&gt;"",C32&lt;&gt;1,COUNTA(Q32:AD32)=0),0,IF(AND(C32&lt;&gt;"",C32=1,COUNTA(Q32:AD32)=6,AC32=""),0,IF(AND(C32&lt;&gt;"",C32=1,COUNTA(Q32:AD32)=3,AC32="X"),0,IF(AND(C32="",COUNTA(Q32:AD32)=0),0,1))))</f>
        <v>0</v>
      </c>
      <c r="AH32">
        <f>IF(COUNTIF(Q32:AB32,"NS"),1,0)</f>
        <v>0</v>
      </c>
      <c r="AI32">
        <f>IF(AA32&lt;U32,1,0)</f>
        <v>0</v>
      </c>
    </row>
    <row r="33" spans="1:34" ht="15" customHeight="1">
      <c r="A33" s="83"/>
      <c r="B33" s="15"/>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H33" s="248">
        <f>SUM(AH32:AH32)</f>
        <v>0</v>
      </c>
    </row>
    <row r="34" spans="1:34" ht="24" customHeight="1">
      <c r="A34" s="83"/>
      <c r="B34" s="15"/>
      <c r="C34" s="371" t="s">
        <v>291</v>
      </c>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row>
    <row r="35" spans="1:34" ht="60" customHeight="1">
      <c r="A35" s="83"/>
      <c r="B35" s="15"/>
      <c r="C35" s="372"/>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7"/>
    </row>
    <row r="36" spans="1:34" ht="15" customHeight="1">
      <c r="A36" s="83"/>
      <c r="B36" s="239" t="str">
        <f>IF(AG32&gt;0,"Favor de ingresar toda la información requerida en la pregunta y/o verifique que no tenga información en celdas sombreadas.","")</f>
        <v/>
      </c>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4" ht="15" customHeight="1">
      <c r="A37" s="83"/>
      <c r="B37" s="239" t="str">
        <f>IF(AND(AH32&gt;0,C35=""),"Alerta:Debido a que cuenta con registros NS, debe proporcionar una justificación en el area de comentarios al final de la pregunta.","")</f>
        <v/>
      </c>
      <c r="C37" s="239"/>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4" ht="15" customHeight="1">
      <c r="A38" s="83"/>
      <c r="B38" s="239" t="str">
        <f>IF(AI32&gt;0,"La fecha de última actualización no puede ser menor a la fecha de publicación, favor de revisarlo.","")</f>
        <v/>
      </c>
      <c r="C38" s="239"/>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4" ht="15" customHeight="1">
      <c r="A39" s="83"/>
      <c r="B39" s="239" t="str">
        <f>IF(AND(C35="",OR(C32=3,C32=9)),"Alerta: Ha seleccionado el código 3 o 9  de acuerdo a la instrucción 4, favor de especificarlo.","")</f>
        <v/>
      </c>
      <c r="C39" s="239"/>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4" ht="15" customHeight="1">
      <c r="A40" s="83"/>
      <c r="B40" s="239"/>
      <c r="C40" s="239"/>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4" ht="15" customHeight="1">
      <c r="A41" s="83"/>
      <c r="B41" s="239"/>
      <c r="C41" s="239"/>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4" ht="15" customHeight="1">
      <c r="A42" s="98" t="s">
        <v>1912</v>
      </c>
      <c r="B42" s="382" t="s">
        <v>1913</v>
      </c>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row>
    <row r="43" spans="1:34" ht="15" customHeight="1">
      <c r="A43" s="91"/>
      <c r="B43" s="202"/>
      <c r="C43" s="383" t="s">
        <v>317</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row>
    <row r="44" spans="1:34" ht="15" customHeight="1">
      <c r="A44" s="91"/>
      <c r="B44" s="15"/>
      <c r="C44" s="383" t="s">
        <v>382</v>
      </c>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row>
    <row r="45" spans="1:34" ht="24" customHeight="1">
      <c r="A45" s="91"/>
      <c r="B45" s="15"/>
      <c r="C45" s="383" t="s">
        <v>1914</v>
      </c>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row>
    <row r="46" spans="1:34" ht="15" customHeight="1" thickBot="1">
      <c r="A46" s="91"/>
      <c r="B46" s="15"/>
      <c r="C46" s="15"/>
      <c r="D46" s="15"/>
      <c r="E46" s="15"/>
      <c r="F46" s="203"/>
      <c r="G46" s="15"/>
      <c r="H46" s="15"/>
      <c r="I46" s="15"/>
      <c r="J46" s="15"/>
      <c r="K46" s="15"/>
      <c r="L46" s="15"/>
      <c r="M46" s="15"/>
      <c r="N46" s="15"/>
      <c r="O46" s="15"/>
      <c r="P46" s="15"/>
      <c r="Q46" s="15"/>
      <c r="R46" s="15"/>
      <c r="S46" s="15"/>
      <c r="T46" s="15"/>
      <c r="U46" s="15"/>
      <c r="V46" s="15"/>
      <c r="W46" s="15"/>
      <c r="X46" s="15"/>
      <c r="Y46" s="15"/>
      <c r="Z46" s="15"/>
      <c r="AA46" s="15"/>
      <c r="AB46" s="15"/>
      <c r="AC46" s="15"/>
      <c r="AD46" s="15"/>
      <c r="AG46" t="s">
        <v>597</v>
      </c>
    </row>
    <row r="47" spans="1:34" ht="15" customHeight="1" thickBot="1">
      <c r="A47" s="91"/>
      <c r="B47" s="15"/>
      <c r="C47" s="8"/>
      <c r="D47" s="13" t="s">
        <v>1915</v>
      </c>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G47">
        <f>IF(AND(C51="X",COUNTA(C47:C50)&gt;0),1,0)</f>
        <v>0</v>
      </c>
    </row>
    <row r="48" spans="1:34" ht="15" customHeight="1" thickBot="1">
      <c r="A48" s="91"/>
      <c r="B48" s="15"/>
      <c r="C48" s="8"/>
      <c r="D48" s="13" t="s">
        <v>1916</v>
      </c>
      <c r="E48" s="15"/>
      <c r="F48" s="15"/>
      <c r="G48" s="15"/>
      <c r="H48" s="15"/>
      <c r="I48" s="15"/>
      <c r="J48" s="15"/>
      <c r="K48" s="15"/>
      <c r="L48" s="15"/>
      <c r="M48" s="15"/>
      <c r="N48" s="15"/>
      <c r="O48" s="15"/>
      <c r="P48" s="15"/>
      <c r="Q48" s="15"/>
      <c r="R48" s="1"/>
      <c r="S48" s="57"/>
      <c r="T48" s="57"/>
      <c r="U48" s="57"/>
      <c r="V48" s="57"/>
      <c r="W48" s="57"/>
      <c r="X48" s="57"/>
      <c r="Y48" s="57"/>
      <c r="Z48" s="57"/>
      <c r="AA48" s="57"/>
      <c r="AB48" s="57"/>
      <c r="AC48" s="57"/>
      <c r="AD48" s="57"/>
    </row>
    <row r="49" spans="1:30" ht="15" customHeight="1" thickBot="1">
      <c r="A49" s="91"/>
      <c r="B49" s="15"/>
      <c r="C49" s="8"/>
      <c r="D49" s="13" t="s">
        <v>1917</v>
      </c>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row>
    <row r="50" spans="1:30" ht="15" customHeight="1" thickBot="1">
      <c r="A50" s="91"/>
      <c r="B50" s="15"/>
      <c r="C50" s="8"/>
      <c r="D50" s="13" t="s">
        <v>1918</v>
      </c>
      <c r="E50" s="15"/>
      <c r="F50" s="15"/>
      <c r="G50" s="15"/>
      <c r="H50" s="15"/>
      <c r="I50" s="57"/>
      <c r="J50" s="57"/>
      <c r="K50" s="57"/>
      <c r="L50" s="313"/>
      <c r="M50" s="314"/>
      <c r="N50" s="314"/>
      <c r="O50" s="314"/>
      <c r="P50" s="314"/>
      <c r="Q50" s="314"/>
      <c r="R50" s="314"/>
      <c r="S50" s="314"/>
      <c r="T50" s="314"/>
      <c r="U50" s="314"/>
      <c r="V50" s="314"/>
      <c r="W50" s="314"/>
      <c r="X50" s="314"/>
      <c r="Y50" s="314"/>
      <c r="Z50" s="314"/>
      <c r="AA50" s="314"/>
      <c r="AB50" s="314"/>
      <c r="AC50" s="314"/>
      <c r="AD50" s="314"/>
    </row>
    <row r="51" spans="1:30" ht="15" customHeight="1" thickBot="1">
      <c r="A51" s="91"/>
      <c r="B51" s="15"/>
      <c r="C51" s="8"/>
      <c r="D51" s="13" t="s">
        <v>378</v>
      </c>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row>
    <row r="52" spans="1:30" ht="15" customHeight="1">
      <c r="A52" s="91"/>
      <c r="B52" s="15"/>
      <c r="C52" s="15"/>
      <c r="D52" s="15"/>
      <c r="E52" s="15"/>
      <c r="F52" s="203"/>
      <c r="G52" s="15"/>
      <c r="H52" s="15"/>
      <c r="I52" s="15"/>
      <c r="J52" s="15"/>
      <c r="K52" s="15"/>
      <c r="L52" s="15"/>
      <c r="M52" s="15"/>
      <c r="N52" s="15"/>
      <c r="O52" s="15"/>
      <c r="P52" s="15"/>
      <c r="Q52" s="15"/>
      <c r="R52" s="15"/>
      <c r="S52" s="15"/>
      <c r="T52" s="15"/>
      <c r="U52" s="15"/>
      <c r="V52" s="15"/>
      <c r="W52" s="15"/>
      <c r="X52" s="15"/>
      <c r="Y52" s="15"/>
      <c r="Z52" s="15"/>
      <c r="AA52" s="15"/>
      <c r="AB52" s="15"/>
      <c r="AC52" s="15"/>
      <c r="AD52" s="15"/>
    </row>
    <row r="53" spans="1:30" ht="45" customHeight="1">
      <c r="A53" s="91"/>
      <c r="B53" s="15"/>
      <c r="C53" s="445" t="s">
        <v>1919</v>
      </c>
      <c r="D53" s="281"/>
      <c r="E53" s="281"/>
      <c r="F53" s="318"/>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317"/>
    </row>
    <row r="54" spans="1:30" ht="15" customHeight="1">
      <c r="A54" s="91"/>
      <c r="B54" s="239" t="str">
        <f>IF(AND(C48="X",F53=""),"Debido a que seleccionó el código 2. debe especificarlo en el recuadro correspondiente.","")</f>
        <v/>
      </c>
      <c r="C54" s="15"/>
      <c r="D54" s="15"/>
      <c r="E54" s="15"/>
      <c r="F54" s="203"/>
      <c r="G54" s="15"/>
      <c r="H54" s="15"/>
      <c r="I54" s="15"/>
      <c r="J54" s="15"/>
      <c r="K54" s="15"/>
      <c r="L54" s="15"/>
      <c r="M54" s="15"/>
      <c r="N54" s="15"/>
      <c r="O54" s="15"/>
      <c r="P54" s="15"/>
      <c r="Q54" s="15"/>
      <c r="R54" s="15"/>
      <c r="S54" s="15"/>
      <c r="T54" s="15"/>
      <c r="U54" s="15"/>
      <c r="V54" s="15"/>
      <c r="W54" s="15"/>
      <c r="X54" s="15"/>
      <c r="Y54" s="15"/>
      <c r="Z54" s="15"/>
      <c r="AA54" s="15"/>
      <c r="AB54" s="15"/>
      <c r="AC54" s="15"/>
      <c r="AD54" s="15"/>
    </row>
    <row r="55" spans="1:30" ht="24" customHeight="1">
      <c r="A55" s="83"/>
      <c r="B55" s="15"/>
      <c r="C55" s="371" t="s">
        <v>291</v>
      </c>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row>
    <row r="56" spans="1:30" ht="60" customHeight="1">
      <c r="A56" s="91"/>
      <c r="B56" s="15"/>
      <c r="C56" s="372"/>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317"/>
    </row>
    <row r="57" spans="1:30" ht="15" customHeight="1">
      <c r="A57" s="83"/>
      <c r="B57" s="239" t="str">
        <f>IF(OR(AG47&gt;0,AND(C48="",F53&lt;&gt;""),AND(C50="",L50&lt;&gt;"")),"Revise la información capturada, ya que tiene datos ingresados en celdas que están sombreadas.","")</f>
        <v/>
      </c>
      <c r="C57" s="239"/>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row>
    <row r="58" spans="1:30" ht="15" customHeight="1">
      <c r="A58" s="83"/>
      <c r="B58" s="239"/>
      <c r="C58" s="239"/>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row>
    <row r="59" spans="1:30" ht="15" customHeight="1">
      <c r="A59" s="83"/>
      <c r="B59" s="239"/>
      <c r="C59" s="239"/>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1:30" ht="15" customHeight="1">
      <c r="A60" s="83"/>
      <c r="B60" s="239"/>
      <c r="C60" s="239"/>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row>
    <row r="61" spans="1:30" ht="15" customHeight="1">
      <c r="A61" s="83"/>
      <c r="B61" s="239"/>
      <c r="C61" s="239"/>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row>
    <row r="62" spans="1:30" ht="15" customHeight="1">
      <c r="A62" s="83"/>
      <c r="B62" s="239"/>
      <c r="C62" s="239"/>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1:30" ht="24" customHeight="1">
      <c r="A63" s="98" t="s">
        <v>1920</v>
      </c>
      <c r="B63" s="382" t="s">
        <v>1921</v>
      </c>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row>
    <row r="64" spans="1:30" ht="24" customHeight="1">
      <c r="A64" s="98"/>
      <c r="B64" s="89"/>
      <c r="C64" s="386" t="s">
        <v>1922</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row>
    <row r="65" spans="1:33" ht="24" customHeight="1">
      <c r="A65" s="98"/>
      <c r="B65" s="89"/>
      <c r="C65" s="383" t="s">
        <v>1923</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row>
    <row r="66" spans="1:33" ht="24" customHeight="1">
      <c r="A66" s="51"/>
      <c r="B66" s="90"/>
      <c r="C66" s="383" t="s">
        <v>1924</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row>
    <row r="67" spans="1:33" ht="24" customHeight="1">
      <c r="A67" s="51"/>
      <c r="B67" s="90"/>
      <c r="C67" s="409" t="s">
        <v>1925</v>
      </c>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row>
    <row r="68" spans="1:33" ht="15" customHeight="1">
      <c r="A68" s="91"/>
      <c r="B68" s="15"/>
      <c r="C68" s="15"/>
      <c r="D68" s="15"/>
      <c r="E68" s="15"/>
      <c r="F68" s="203"/>
      <c r="G68" s="15"/>
      <c r="H68" s="15"/>
      <c r="I68" s="15"/>
      <c r="J68" s="15"/>
      <c r="K68" s="15"/>
      <c r="L68" s="15"/>
      <c r="M68" s="15"/>
      <c r="N68" s="15"/>
      <c r="O68" s="15"/>
      <c r="P68" s="15"/>
      <c r="Q68" s="15"/>
      <c r="R68" s="15"/>
      <c r="S68" s="15"/>
      <c r="T68" s="15"/>
      <c r="U68" s="15"/>
      <c r="V68" s="15"/>
      <c r="W68" s="15"/>
      <c r="X68" s="15"/>
      <c r="Y68" s="57"/>
      <c r="Z68" s="15"/>
      <c r="AA68" s="15"/>
      <c r="AB68" s="15"/>
      <c r="AC68" s="15"/>
      <c r="AD68" s="15"/>
    </row>
    <row r="69" spans="1:33" ht="60" customHeight="1">
      <c r="A69" s="91"/>
      <c r="B69" s="15"/>
      <c r="C69" s="395" t="s">
        <v>1926</v>
      </c>
      <c r="D69" s="316"/>
      <c r="E69" s="316"/>
      <c r="F69" s="316"/>
      <c r="G69" s="316"/>
      <c r="H69" s="316"/>
      <c r="I69" s="316"/>
      <c r="J69" s="316"/>
      <c r="K69" s="316"/>
      <c r="L69" s="316"/>
      <c r="M69" s="316"/>
      <c r="N69" s="316"/>
      <c r="O69" s="316"/>
      <c r="P69" s="316"/>
      <c r="Q69" s="316"/>
      <c r="R69" s="317"/>
      <c r="S69" s="395" t="s">
        <v>1927</v>
      </c>
      <c r="T69" s="316"/>
      <c r="U69" s="316"/>
      <c r="V69" s="316"/>
      <c r="W69" s="316"/>
      <c r="X69" s="317"/>
      <c r="Y69" s="395" t="s">
        <v>1928</v>
      </c>
      <c r="Z69" s="316"/>
      <c r="AA69" s="316"/>
      <c r="AB69" s="316"/>
      <c r="AC69" s="316"/>
      <c r="AD69" s="317"/>
      <c r="AG69" t="s">
        <v>412</v>
      </c>
    </row>
    <row r="70" spans="1:33" ht="15" customHeight="1">
      <c r="A70" s="83"/>
      <c r="B70" s="15"/>
      <c r="C70" s="46" t="s">
        <v>221</v>
      </c>
      <c r="D70" s="396" t="s">
        <v>1929</v>
      </c>
      <c r="E70" s="316"/>
      <c r="F70" s="316"/>
      <c r="G70" s="316"/>
      <c r="H70" s="316"/>
      <c r="I70" s="316"/>
      <c r="J70" s="316"/>
      <c r="K70" s="316"/>
      <c r="L70" s="316"/>
      <c r="M70" s="316"/>
      <c r="N70" s="316"/>
      <c r="O70" s="316"/>
      <c r="P70" s="316"/>
      <c r="Q70" s="316"/>
      <c r="R70" s="317"/>
      <c r="S70" s="318"/>
      <c r="T70" s="316"/>
      <c r="U70" s="316"/>
      <c r="V70" s="316"/>
      <c r="W70" s="316"/>
      <c r="X70" s="317"/>
      <c r="Y70" s="318"/>
      <c r="Z70" s="316"/>
      <c r="AA70" s="316"/>
      <c r="AB70" s="316"/>
      <c r="AC70" s="316"/>
      <c r="AD70" s="317"/>
      <c r="AG70">
        <f t="shared" ref="AG70:AG78" si="0">IF(AND(S70&lt;&gt;"",S70&lt;&gt;1,Y70=""),0,IF(AND(S70&lt;&gt;"",S70=1,Y70&lt;&gt;""),0,IF(AND(S70="",Y70=""),0,1)))</f>
        <v>0</v>
      </c>
    </row>
    <row r="71" spans="1:33" ht="15" customHeight="1">
      <c r="A71" s="83"/>
      <c r="B71" s="15"/>
      <c r="C71" s="46" t="s">
        <v>222</v>
      </c>
      <c r="D71" s="396" t="s">
        <v>1930</v>
      </c>
      <c r="E71" s="316"/>
      <c r="F71" s="316"/>
      <c r="G71" s="316"/>
      <c r="H71" s="316"/>
      <c r="I71" s="316"/>
      <c r="J71" s="316"/>
      <c r="K71" s="316"/>
      <c r="L71" s="316"/>
      <c r="M71" s="316"/>
      <c r="N71" s="316"/>
      <c r="O71" s="316"/>
      <c r="P71" s="316"/>
      <c r="Q71" s="316"/>
      <c r="R71" s="317"/>
      <c r="S71" s="318"/>
      <c r="T71" s="316"/>
      <c r="U71" s="316"/>
      <c r="V71" s="316"/>
      <c r="W71" s="316"/>
      <c r="X71" s="317"/>
      <c r="Y71" s="318"/>
      <c r="Z71" s="316"/>
      <c r="AA71" s="316"/>
      <c r="AB71" s="316"/>
      <c r="AC71" s="316"/>
      <c r="AD71" s="317"/>
      <c r="AG71">
        <f t="shared" si="0"/>
        <v>0</v>
      </c>
    </row>
    <row r="72" spans="1:33" ht="15" customHeight="1">
      <c r="A72" s="83"/>
      <c r="B72" s="15"/>
      <c r="C72" s="46" t="s">
        <v>224</v>
      </c>
      <c r="D72" s="484" t="s">
        <v>1931</v>
      </c>
      <c r="E72" s="431"/>
      <c r="F72" s="431"/>
      <c r="G72" s="431"/>
      <c r="H72" s="431"/>
      <c r="I72" s="431"/>
      <c r="J72" s="431"/>
      <c r="K72" s="431"/>
      <c r="L72" s="431"/>
      <c r="M72" s="431"/>
      <c r="N72" s="431"/>
      <c r="O72" s="431"/>
      <c r="P72" s="431"/>
      <c r="Q72" s="431"/>
      <c r="R72" s="432"/>
      <c r="S72" s="318"/>
      <c r="T72" s="316"/>
      <c r="U72" s="316"/>
      <c r="V72" s="316"/>
      <c r="W72" s="316"/>
      <c r="X72" s="317"/>
      <c r="Y72" s="318"/>
      <c r="Z72" s="316"/>
      <c r="AA72" s="316"/>
      <c r="AB72" s="316"/>
      <c r="AC72" s="316"/>
      <c r="AD72" s="317"/>
      <c r="AG72">
        <f t="shared" si="0"/>
        <v>0</v>
      </c>
    </row>
    <row r="73" spans="1:33" ht="15" customHeight="1">
      <c r="A73" s="83"/>
      <c r="B73" s="15"/>
      <c r="C73" s="46" t="s">
        <v>225</v>
      </c>
      <c r="D73" s="396" t="s">
        <v>1932</v>
      </c>
      <c r="E73" s="316"/>
      <c r="F73" s="316"/>
      <c r="G73" s="316"/>
      <c r="H73" s="316"/>
      <c r="I73" s="316"/>
      <c r="J73" s="316"/>
      <c r="K73" s="316"/>
      <c r="L73" s="316"/>
      <c r="M73" s="316"/>
      <c r="N73" s="316"/>
      <c r="O73" s="316"/>
      <c r="P73" s="316"/>
      <c r="Q73" s="316"/>
      <c r="R73" s="317"/>
      <c r="S73" s="318"/>
      <c r="T73" s="316"/>
      <c r="U73" s="316"/>
      <c r="V73" s="316"/>
      <c r="W73" s="316"/>
      <c r="X73" s="317"/>
      <c r="Y73" s="318"/>
      <c r="Z73" s="316"/>
      <c r="AA73" s="316"/>
      <c r="AB73" s="316"/>
      <c r="AC73" s="316"/>
      <c r="AD73" s="317"/>
      <c r="AG73">
        <f t="shared" si="0"/>
        <v>0</v>
      </c>
    </row>
    <row r="74" spans="1:33" ht="15" customHeight="1">
      <c r="A74" s="83"/>
      <c r="B74" s="15"/>
      <c r="C74" s="46" t="s">
        <v>227</v>
      </c>
      <c r="D74" s="396" t="s">
        <v>1933</v>
      </c>
      <c r="E74" s="316"/>
      <c r="F74" s="316"/>
      <c r="G74" s="316"/>
      <c r="H74" s="316"/>
      <c r="I74" s="316"/>
      <c r="J74" s="316"/>
      <c r="K74" s="316"/>
      <c r="L74" s="316"/>
      <c r="M74" s="316"/>
      <c r="N74" s="316"/>
      <c r="O74" s="316"/>
      <c r="P74" s="316"/>
      <c r="Q74" s="316"/>
      <c r="R74" s="317"/>
      <c r="S74" s="318"/>
      <c r="T74" s="316"/>
      <c r="U74" s="316"/>
      <c r="V74" s="316"/>
      <c r="W74" s="316"/>
      <c r="X74" s="317"/>
      <c r="Y74" s="318"/>
      <c r="Z74" s="316"/>
      <c r="AA74" s="316"/>
      <c r="AB74" s="316"/>
      <c r="AC74" s="316"/>
      <c r="AD74" s="317"/>
      <c r="AG74">
        <f t="shared" si="0"/>
        <v>0</v>
      </c>
    </row>
    <row r="75" spans="1:33" ht="15" customHeight="1">
      <c r="A75" s="83"/>
      <c r="B75" s="15"/>
      <c r="C75" s="46" t="s">
        <v>229</v>
      </c>
      <c r="D75" s="396" t="s">
        <v>1934</v>
      </c>
      <c r="E75" s="316"/>
      <c r="F75" s="316"/>
      <c r="G75" s="316"/>
      <c r="H75" s="316"/>
      <c r="I75" s="316"/>
      <c r="J75" s="316"/>
      <c r="K75" s="316"/>
      <c r="L75" s="316"/>
      <c r="M75" s="316"/>
      <c r="N75" s="316"/>
      <c r="O75" s="316"/>
      <c r="P75" s="316"/>
      <c r="Q75" s="316"/>
      <c r="R75" s="317"/>
      <c r="S75" s="318"/>
      <c r="T75" s="316"/>
      <c r="U75" s="316"/>
      <c r="V75" s="316"/>
      <c r="W75" s="316"/>
      <c r="X75" s="317"/>
      <c r="Y75" s="318"/>
      <c r="Z75" s="316"/>
      <c r="AA75" s="316"/>
      <c r="AB75" s="316"/>
      <c r="AC75" s="316"/>
      <c r="AD75" s="317"/>
      <c r="AG75">
        <f t="shared" si="0"/>
        <v>0</v>
      </c>
    </row>
    <row r="76" spans="1:33" ht="24" customHeight="1">
      <c r="A76" s="91"/>
      <c r="B76" s="15"/>
      <c r="C76" s="46" t="s">
        <v>231</v>
      </c>
      <c r="D76" s="396" t="s">
        <v>1935</v>
      </c>
      <c r="E76" s="316"/>
      <c r="F76" s="316"/>
      <c r="G76" s="316"/>
      <c r="H76" s="316"/>
      <c r="I76" s="316"/>
      <c r="J76" s="316"/>
      <c r="K76" s="316"/>
      <c r="L76" s="316"/>
      <c r="M76" s="316"/>
      <c r="N76" s="316"/>
      <c r="O76" s="316"/>
      <c r="P76" s="316"/>
      <c r="Q76" s="316"/>
      <c r="R76" s="317"/>
      <c r="S76" s="318"/>
      <c r="T76" s="316"/>
      <c r="U76" s="316"/>
      <c r="V76" s="316"/>
      <c r="W76" s="316"/>
      <c r="X76" s="317"/>
      <c r="Y76" s="318"/>
      <c r="Z76" s="316"/>
      <c r="AA76" s="316"/>
      <c r="AB76" s="316"/>
      <c r="AC76" s="316"/>
      <c r="AD76" s="317"/>
      <c r="AG76">
        <f t="shared" si="0"/>
        <v>0</v>
      </c>
    </row>
    <row r="77" spans="1:33" ht="24" customHeight="1">
      <c r="A77" s="91"/>
      <c r="B77" s="15"/>
      <c r="C77" s="46" t="s">
        <v>233</v>
      </c>
      <c r="D77" s="404" t="s">
        <v>1936</v>
      </c>
      <c r="E77" s="316"/>
      <c r="F77" s="316"/>
      <c r="G77" s="316"/>
      <c r="H77" s="316"/>
      <c r="I77" s="316"/>
      <c r="J77" s="316"/>
      <c r="K77" s="316"/>
      <c r="L77" s="316"/>
      <c r="M77" s="316"/>
      <c r="N77" s="316"/>
      <c r="O77" s="316"/>
      <c r="P77" s="316"/>
      <c r="Q77" s="316"/>
      <c r="R77" s="317"/>
      <c r="S77" s="318"/>
      <c r="T77" s="316"/>
      <c r="U77" s="316"/>
      <c r="V77" s="316"/>
      <c r="W77" s="316"/>
      <c r="X77" s="317"/>
      <c r="Y77" s="318"/>
      <c r="Z77" s="316"/>
      <c r="AA77" s="316"/>
      <c r="AB77" s="316"/>
      <c r="AC77" s="316"/>
      <c r="AD77" s="317"/>
      <c r="AG77">
        <f t="shared" si="0"/>
        <v>0</v>
      </c>
    </row>
    <row r="78" spans="1:33" ht="15" customHeight="1">
      <c r="A78" s="91"/>
      <c r="B78" s="15"/>
      <c r="C78" s="46" t="s">
        <v>235</v>
      </c>
      <c r="D78" s="396" t="s">
        <v>1937</v>
      </c>
      <c r="E78" s="316"/>
      <c r="F78" s="316"/>
      <c r="G78" s="316"/>
      <c r="H78" s="316"/>
      <c r="I78" s="316"/>
      <c r="J78" s="316"/>
      <c r="K78" s="316"/>
      <c r="L78" s="316"/>
      <c r="M78" s="316"/>
      <c r="N78" s="316"/>
      <c r="O78" s="316"/>
      <c r="P78" s="316"/>
      <c r="Q78" s="316"/>
      <c r="R78" s="317"/>
      <c r="S78" s="318"/>
      <c r="T78" s="316"/>
      <c r="U78" s="316"/>
      <c r="V78" s="316"/>
      <c r="W78" s="316"/>
      <c r="X78" s="317"/>
      <c r="Y78" s="318"/>
      <c r="Z78" s="316"/>
      <c r="AA78" s="316"/>
      <c r="AB78" s="316"/>
      <c r="AC78" s="316"/>
      <c r="AD78" s="317"/>
      <c r="AG78">
        <f t="shared" si="0"/>
        <v>0</v>
      </c>
    </row>
    <row r="79" spans="1:33" ht="15" customHeight="1">
      <c r="A79" s="91"/>
      <c r="B79" s="15"/>
      <c r="C79" s="15"/>
      <c r="D79" s="15"/>
      <c r="E79" s="15"/>
      <c r="F79" s="203"/>
      <c r="G79" s="15"/>
      <c r="H79" s="15"/>
      <c r="I79" s="15"/>
      <c r="J79" s="15"/>
      <c r="K79" s="15"/>
      <c r="L79" s="15"/>
      <c r="M79" s="15"/>
      <c r="N79" s="15"/>
      <c r="O79" s="15"/>
      <c r="P79" s="15"/>
      <c r="Q79" s="15"/>
      <c r="R79" s="15"/>
      <c r="S79" s="15"/>
      <c r="T79" s="15"/>
      <c r="U79" s="15"/>
      <c r="V79" s="15"/>
      <c r="W79" s="15"/>
      <c r="X79" s="15"/>
      <c r="Y79" s="15"/>
      <c r="Z79" s="15"/>
      <c r="AA79" s="15"/>
      <c r="AB79" s="15"/>
      <c r="AC79" s="15"/>
      <c r="AD79" s="15"/>
      <c r="AG79">
        <f>SUM(AG70:AG78)</f>
        <v>0</v>
      </c>
    </row>
    <row r="80" spans="1:33" ht="45" customHeight="1">
      <c r="A80" s="91"/>
      <c r="B80" s="57"/>
      <c r="C80" s="370" t="s">
        <v>1938</v>
      </c>
      <c r="D80" s="281"/>
      <c r="E80" s="281"/>
      <c r="F80" s="379"/>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317"/>
    </row>
    <row r="81" spans="1:33" ht="15" customHeight="1">
      <c r="A81" s="91"/>
      <c r="B81" s="239" t="str">
        <f>IF(AND(S78=1,F80=""),"Debido a que seleccionó el código 1 en el numeral 9. debe especificarlo en el recuadro correspondiente.","")</f>
        <v/>
      </c>
      <c r="C81" s="15"/>
      <c r="D81" s="15"/>
      <c r="E81" s="15"/>
      <c r="F81" s="203"/>
      <c r="G81" s="15"/>
      <c r="H81" s="15"/>
      <c r="I81" s="15"/>
      <c r="J81" s="15"/>
      <c r="K81" s="15"/>
      <c r="L81" s="15"/>
      <c r="M81" s="15"/>
      <c r="N81" s="15"/>
      <c r="O81" s="15"/>
      <c r="P81" s="15"/>
      <c r="Q81" s="15"/>
      <c r="R81" s="15"/>
      <c r="S81" s="15"/>
      <c r="T81" s="15"/>
      <c r="U81" s="15"/>
      <c r="V81" s="15"/>
      <c r="W81" s="15"/>
      <c r="X81" s="15"/>
      <c r="Y81" s="15"/>
      <c r="Z81" s="15"/>
      <c r="AA81" s="15"/>
      <c r="AB81" s="15"/>
      <c r="AC81" s="15"/>
      <c r="AD81" s="15"/>
    </row>
    <row r="82" spans="1:33" ht="24" customHeight="1">
      <c r="A82" s="83"/>
      <c r="B82" s="15"/>
      <c r="C82" s="371" t="s">
        <v>291</v>
      </c>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row>
    <row r="83" spans="1:33" ht="60" customHeight="1">
      <c r="A83" s="91"/>
      <c r="B83" s="15"/>
      <c r="C83" s="372"/>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317"/>
    </row>
    <row r="84" spans="1:33" ht="15" customHeight="1">
      <c r="A84" s="83"/>
      <c r="B84" s="239" t="str">
        <f>IF(AG79&gt;0,"Favor de ingresar toda la información requerida en la pregunta y/o verifique que no tenga información en celdas sombreadas.","")</f>
        <v/>
      </c>
      <c r="C84" s="239"/>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1:33" ht="15" customHeight="1">
      <c r="A85" s="83"/>
      <c r="B85" s="239"/>
      <c r="C85" s="239"/>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row>
    <row r="86" spans="1:33" ht="15" customHeight="1">
      <c r="A86" s="83"/>
      <c r="B86" s="239"/>
      <c r="C86" s="239"/>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1:33" ht="15" customHeight="1">
      <c r="A87" s="83"/>
      <c r="B87" s="239"/>
      <c r="C87" s="239"/>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1:33" ht="15" customHeight="1">
      <c r="A88" s="83"/>
      <c r="B88" s="239"/>
      <c r="C88" s="239"/>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3" ht="15" customHeight="1">
      <c r="A89" s="83"/>
      <c r="B89" s="239"/>
      <c r="C89" s="239"/>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1:33" ht="15" customHeight="1">
      <c r="A90" s="51" t="s">
        <v>1939</v>
      </c>
      <c r="B90" s="382" t="s">
        <v>1940</v>
      </c>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row>
    <row r="91" spans="1:33" ht="15" customHeight="1">
      <c r="A91" s="83"/>
      <c r="B91" s="15"/>
      <c r="C91" s="383" t="s">
        <v>317</v>
      </c>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row>
    <row r="92" spans="1:33" ht="15" customHeight="1">
      <c r="A92" s="83"/>
      <c r="B92" s="15"/>
      <c r="C92" s="383" t="s">
        <v>382</v>
      </c>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row>
    <row r="93" spans="1:33" ht="15" customHeight="1" thickBot="1">
      <c r="A93" s="83"/>
      <c r="B93" s="15"/>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G93" t="s">
        <v>597</v>
      </c>
    </row>
    <row r="94" spans="1:33" ht="15" customHeight="1" thickBot="1">
      <c r="A94" s="83"/>
      <c r="B94" s="15"/>
      <c r="C94" s="8"/>
      <c r="D94" s="13" t="s">
        <v>1941</v>
      </c>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G94">
        <f>IF(AND(C99="X",COUNTA(C94:C98)&gt;0),1,0)</f>
        <v>0</v>
      </c>
    </row>
    <row r="95" spans="1:33" ht="15" customHeight="1" thickBot="1">
      <c r="A95" s="83"/>
      <c r="B95" s="15"/>
      <c r="C95" s="8"/>
      <c r="D95" s="13" t="s">
        <v>1942</v>
      </c>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row>
    <row r="96" spans="1:33" ht="15" customHeight="1" thickBot="1">
      <c r="A96" s="83"/>
      <c r="B96" s="15"/>
      <c r="C96" s="8"/>
      <c r="D96" s="13" t="s">
        <v>1943</v>
      </c>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row>
    <row r="97" spans="1:33" ht="15" customHeight="1" thickBot="1">
      <c r="A97" s="83"/>
      <c r="B97" s="15"/>
      <c r="C97" s="8"/>
      <c r="D97" s="13" t="s">
        <v>1944</v>
      </c>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row>
    <row r="98" spans="1:33" ht="15" customHeight="1" thickBot="1">
      <c r="A98" s="83"/>
      <c r="B98" s="15"/>
      <c r="C98" s="8"/>
      <c r="D98" s="13" t="s">
        <v>1945</v>
      </c>
      <c r="E98" s="15"/>
      <c r="F98" s="15"/>
      <c r="G98" s="15"/>
      <c r="H98" s="15"/>
      <c r="I98" s="57"/>
      <c r="J98" s="57"/>
      <c r="K98" s="57"/>
      <c r="L98" s="313"/>
      <c r="M98" s="314"/>
      <c r="N98" s="314"/>
      <c r="O98" s="314"/>
      <c r="P98" s="314"/>
      <c r="Q98" s="314"/>
      <c r="R98" s="314"/>
      <c r="S98" s="314"/>
      <c r="T98" s="314"/>
      <c r="U98" s="314"/>
      <c r="V98" s="314"/>
      <c r="W98" s="314"/>
      <c r="X98" s="314"/>
      <c r="Y98" s="314"/>
      <c r="Z98" s="314"/>
      <c r="AA98" s="314"/>
      <c r="AB98" s="314"/>
      <c r="AC98" s="314"/>
      <c r="AD98" s="314"/>
    </row>
    <row r="99" spans="1:33" ht="15" customHeight="1" thickBot="1">
      <c r="A99" s="83"/>
      <c r="B99" s="15"/>
      <c r="C99" s="8"/>
      <c r="D99" s="13" t="s">
        <v>378</v>
      </c>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row>
    <row r="100" spans="1:33" ht="15" customHeight="1">
      <c r="A100" s="83"/>
      <c r="B100" s="15"/>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row>
    <row r="101" spans="1:33" ht="24" customHeight="1">
      <c r="A101" s="83"/>
      <c r="B101" s="15"/>
      <c r="C101" s="371" t="s">
        <v>291</v>
      </c>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row>
    <row r="102" spans="1:33" ht="60" customHeight="1">
      <c r="A102" s="83"/>
      <c r="B102" s="15"/>
      <c r="C102" s="372"/>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317"/>
    </row>
    <row r="103" spans="1:33" ht="15" customHeight="1">
      <c r="A103" s="83"/>
      <c r="B103" s="239" t="str">
        <f>IF(OR(AG94&gt;0,AND(C98="",L98&lt;&gt;"")),"Revise la información capturada, ya que tiene datos ingresados en celdas que están sombreadas.","")</f>
        <v/>
      </c>
      <c r="C103" s="239"/>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3" ht="15" customHeight="1">
      <c r="A104" s="83"/>
      <c r="B104" s="239"/>
      <c r="C104" s="239"/>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3" ht="15" customHeight="1">
      <c r="A105" s="83"/>
      <c r="B105" s="239"/>
      <c r="C105" s="239"/>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1:33" ht="15" customHeight="1">
      <c r="A106" s="83"/>
      <c r="B106" s="239"/>
      <c r="C106" s="239"/>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row>
    <row r="107" spans="1:33" ht="15" customHeight="1">
      <c r="A107" s="83"/>
      <c r="B107" s="239"/>
      <c r="C107" s="239"/>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1:33" ht="15" customHeight="1">
      <c r="A108" s="83"/>
      <c r="B108" s="239"/>
      <c r="C108" s="239"/>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row>
    <row r="109" spans="1:33" ht="15" customHeight="1">
      <c r="A109" s="51" t="s">
        <v>1946</v>
      </c>
      <c r="B109" s="382" t="s">
        <v>1947</v>
      </c>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row>
    <row r="110" spans="1:33" ht="15" customHeight="1">
      <c r="A110" s="91"/>
      <c r="B110" s="15"/>
      <c r="C110" s="383" t="s">
        <v>317</v>
      </c>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row>
    <row r="111" spans="1:33" ht="15" customHeight="1">
      <c r="A111" s="91"/>
      <c r="B111" s="15"/>
      <c r="C111" s="383" t="s">
        <v>318</v>
      </c>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row>
    <row r="112" spans="1:33" ht="15" customHeight="1" thickBot="1">
      <c r="A112" s="91"/>
      <c r="B112" s="15"/>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G112" t="s">
        <v>597</v>
      </c>
    </row>
    <row r="113" spans="1:33" ht="15" customHeight="1" thickBot="1">
      <c r="A113" s="91"/>
      <c r="B113" s="15"/>
      <c r="C113" s="8"/>
      <c r="D113" s="13" t="s">
        <v>1948</v>
      </c>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G113">
        <f>IF(AND(C125="X",COUNTA(C113:C124)&gt;0),1,0)</f>
        <v>0</v>
      </c>
    </row>
    <row r="114" spans="1:33" ht="15" customHeight="1" thickBot="1">
      <c r="A114" s="91"/>
      <c r="B114" s="15"/>
      <c r="C114" s="8"/>
      <c r="D114" s="13" t="s">
        <v>1949</v>
      </c>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row>
    <row r="115" spans="1:33" ht="15" customHeight="1" thickBot="1">
      <c r="A115" s="91"/>
      <c r="B115" s="15"/>
      <c r="C115" s="8"/>
      <c r="D115" s="13" t="s">
        <v>1950</v>
      </c>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row>
    <row r="116" spans="1:33" ht="15" customHeight="1" thickBot="1">
      <c r="A116" s="91"/>
      <c r="B116" s="15"/>
      <c r="C116" s="8"/>
      <c r="D116" s="13" t="s">
        <v>1951</v>
      </c>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row>
    <row r="117" spans="1:33" ht="15" customHeight="1" thickBot="1">
      <c r="A117" s="91"/>
      <c r="B117" s="15"/>
      <c r="C117" s="8"/>
      <c r="D117" s="13" t="s">
        <v>1952</v>
      </c>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row>
    <row r="118" spans="1:33" ht="15" customHeight="1" thickBot="1">
      <c r="A118" s="91"/>
      <c r="B118" s="15"/>
      <c r="C118" s="8"/>
      <c r="D118" s="13" t="s">
        <v>1953</v>
      </c>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row>
    <row r="119" spans="1:33" ht="15" customHeight="1" thickBot="1">
      <c r="A119" s="91"/>
      <c r="B119" s="15"/>
      <c r="C119" s="8"/>
      <c r="D119" s="13" t="s">
        <v>1954</v>
      </c>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33" ht="15" customHeight="1" thickBot="1">
      <c r="A120" s="91"/>
      <c r="B120" s="15"/>
      <c r="C120" s="8"/>
      <c r="D120" s="13" t="s">
        <v>349</v>
      </c>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row>
    <row r="121" spans="1:33" ht="15" customHeight="1" thickBot="1">
      <c r="A121" s="91"/>
      <c r="B121" s="15"/>
      <c r="C121" s="8"/>
      <c r="D121" s="13" t="s">
        <v>350</v>
      </c>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row>
    <row r="122" spans="1:33" ht="15" customHeight="1" thickBot="1">
      <c r="A122" s="91"/>
      <c r="B122" s="15"/>
      <c r="C122" s="8"/>
      <c r="D122" s="13" t="s">
        <v>1955</v>
      </c>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row>
    <row r="123" spans="1:33" ht="15" customHeight="1" thickBot="1">
      <c r="A123" s="91"/>
      <c r="B123" s="15"/>
      <c r="C123" s="8"/>
      <c r="D123" s="13" t="s">
        <v>352</v>
      </c>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row>
    <row r="124" spans="1:33" ht="15" customHeight="1" thickBot="1">
      <c r="A124" s="91"/>
      <c r="B124" s="15"/>
      <c r="C124" s="8"/>
      <c r="D124" s="13" t="s">
        <v>1956</v>
      </c>
      <c r="E124" s="15"/>
      <c r="F124" s="15"/>
      <c r="G124" s="15"/>
      <c r="H124" s="15"/>
      <c r="I124" s="57"/>
      <c r="J124" s="57"/>
      <c r="K124" s="57"/>
      <c r="L124" s="57"/>
      <c r="M124" s="313"/>
      <c r="N124" s="314"/>
      <c r="O124" s="314"/>
      <c r="P124" s="314"/>
      <c r="Q124" s="314"/>
      <c r="R124" s="314"/>
      <c r="S124" s="314"/>
      <c r="T124" s="314"/>
      <c r="U124" s="314"/>
      <c r="V124" s="314"/>
      <c r="W124" s="314"/>
      <c r="X124" s="314"/>
      <c r="Y124" s="314"/>
      <c r="Z124" s="314"/>
      <c r="AA124" s="314"/>
      <c r="AB124" s="314"/>
      <c r="AC124" s="314"/>
      <c r="AD124" s="314"/>
    </row>
    <row r="125" spans="1:33" ht="15" customHeight="1" thickBot="1">
      <c r="A125" s="83"/>
      <c r="B125" s="15"/>
      <c r="C125" s="8"/>
      <c r="D125" s="13" t="s">
        <v>338</v>
      </c>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row>
    <row r="126" spans="1:33" ht="15" customHeight="1">
      <c r="A126" s="83"/>
      <c r="B126" s="15"/>
      <c r="C126" s="105"/>
      <c r="D126" s="34"/>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row>
    <row r="127" spans="1:33" ht="24" customHeight="1">
      <c r="A127" s="83"/>
      <c r="B127" s="15"/>
      <c r="C127" s="371" t="s">
        <v>291</v>
      </c>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row>
    <row r="128" spans="1:33" ht="60" customHeight="1">
      <c r="C128" s="419"/>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7"/>
    </row>
    <row r="129" spans="2:2" ht="15" customHeight="1">
      <c r="B129" s="239" t="str">
        <f>IF(OR(AG113&gt;0,AND(C124="",L124&lt;&gt;"")),"Revise la información capturada, ya que tiene datos ingresados en celdas que están sombreadas.","")</f>
        <v/>
      </c>
    </row>
    <row r="130" spans="2:2" ht="15" customHeight="1"/>
    <row r="131" spans="2:2" ht="15" customHeight="1"/>
    <row r="132" spans="2:2" ht="15" customHeight="1"/>
    <row r="133" spans="2:2" ht="15" customHeight="1"/>
    <row r="134" spans="2:2" ht="15" customHeight="1"/>
  </sheetData>
  <sheetProtection algorithmName="SHA-512" hashValue="0lQZ0vTDHL+mSyUpoz0ujC6PQ9dj+H2eYrHlwXXvITi6tcccSEcbXwE8oJQ8nFLTbIVjVHleZeJOnxq7ynitrw==" saltValue="DA4NOPvnQBGagyRiqZompg==" spinCount="100000" sheet="1" objects="1"/>
  <mergeCells count="104">
    <mergeCell ref="C83:AD83"/>
    <mergeCell ref="C128:AD128"/>
    <mergeCell ref="C111:AD111"/>
    <mergeCell ref="C34:AD34"/>
    <mergeCell ref="C35:AD35"/>
    <mergeCell ref="B90:AD90"/>
    <mergeCell ref="C91:AD91"/>
    <mergeCell ref="L98:AD98"/>
    <mergeCell ref="C101:AD101"/>
    <mergeCell ref="C102:AD102"/>
    <mergeCell ref="B109:AD109"/>
    <mergeCell ref="L50:AD50"/>
    <mergeCell ref="C55:AD55"/>
    <mergeCell ref="C110:AD110"/>
    <mergeCell ref="C92:AD92"/>
    <mergeCell ref="C43:AD43"/>
    <mergeCell ref="C56:AD56"/>
    <mergeCell ref="B42:AD42"/>
    <mergeCell ref="D77:R77"/>
    <mergeCell ref="S77:X77"/>
    <mergeCell ref="Y77:AD77"/>
    <mergeCell ref="B63:AD63"/>
    <mergeCell ref="C69:R69"/>
    <mergeCell ref="C66:AD66"/>
    <mergeCell ref="B19:AD19"/>
    <mergeCell ref="W32:X32"/>
    <mergeCell ref="C20:AD20"/>
    <mergeCell ref="B24:AD24"/>
    <mergeCell ref="C25:AD25"/>
    <mergeCell ref="M124:AD124"/>
    <mergeCell ref="C127:AD127"/>
    <mergeCell ref="AA31:AB31"/>
    <mergeCell ref="Q31:R31"/>
    <mergeCell ref="S31:T31"/>
    <mergeCell ref="U31:V31"/>
    <mergeCell ref="W31:X31"/>
    <mergeCell ref="Y31:Z31"/>
    <mergeCell ref="C21:AD21"/>
    <mergeCell ref="C22:AD22"/>
    <mergeCell ref="W30:AD30"/>
    <mergeCell ref="Q30:V30"/>
    <mergeCell ref="C30:P31"/>
    <mergeCell ref="C26:AD26"/>
    <mergeCell ref="S69:X69"/>
    <mergeCell ref="Y69:AD69"/>
    <mergeCell ref="C67:AD67"/>
    <mergeCell ref="C65:AD65"/>
    <mergeCell ref="Y75:AD75"/>
    <mergeCell ref="B1:AD1"/>
    <mergeCell ref="B3:AD3"/>
    <mergeCell ref="B5:AD5"/>
    <mergeCell ref="AA7:AD7"/>
    <mergeCell ref="B8:L8"/>
    <mergeCell ref="N8:O8"/>
    <mergeCell ref="C17:AD17"/>
    <mergeCell ref="C18:AD18"/>
    <mergeCell ref="C14:AD14"/>
    <mergeCell ref="C16:AD16"/>
    <mergeCell ref="B10:AD10"/>
    <mergeCell ref="B11:AD11"/>
    <mergeCell ref="C12:AD12"/>
    <mergeCell ref="C13:AD13"/>
    <mergeCell ref="C15:AD15"/>
    <mergeCell ref="S76:X76"/>
    <mergeCell ref="Y76:AD76"/>
    <mergeCell ref="D70:R70"/>
    <mergeCell ref="S70:X70"/>
    <mergeCell ref="Y70:AD70"/>
    <mergeCell ref="C82:AD82"/>
    <mergeCell ref="C44:AD44"/>
    <mergeCell ref="AC32:AD32"/>
    <mergeCell ref="C32:P32"/>
    <mergeCell ref="C80:E80"/>
    <mergeCell ref="F80:AD80"/>
    <mergeCell ref="D78:R78"/>
    <mergeCell ref="S78:X78"/>
    <mergeCell ref="Y78:AD78"/>
    <mergeCell ref="D75:R75"/>
    <mergeCell ref="S75:X75"/>
    <mergeCell ref="D76:R76"/>
    <mergeCell ref="C64:AD64"/>
    <mergeCell ref="C27:AD27"/>
    <mergeCell ref="C28:AD28"/>
    <mergeCell ref="D74:R74"/>
    <mergeCell ref="S74:X74"/>
    <mergeCell ref="Y74:AD74"/>
    <mergeCell ref="D71:R71"/>
    <mergeCell ref="S71:X71"/>
    <mergeCell ref="Y71:AD71"/>
    <mergeCell ref="D72:R72"/>
    <mergeCell ref="S72:X72"/>
    <mergeCell ref="Y72:AD72"/>
    <mergeCell ref="D73:R73"/>
    <mergeCell ref="S73:X73"/>
    <mergeCell ref="Y73:AD73"/>
    <mergeCell ref="AC31:AD31"/>
    <mergeCell ref="C45:AD45"/>
    <mergeCell ref="C53:E53"/>
    <mergeCell ref="F53:AD53"/>
    <mergeCell ref="Q32:R32"/>
    <mergeCell ref="S32:T32"/>
    <mergeCell ref="U32:V32"/>
    <mergeCell ref="Y32:Z32"/>
    <mergeCell ref="AA32:AB32"/>
  </mergeCells>
  <conditionalFormatting sqref="W32">
    <cfRule type="expression" dxfId="2131" priority="2" stopIfTrue="1">
      <formula>AC32="X"</formula>
    </cfRule>
  </conditionalFormatting>
  <conditionalFormatting sqref="Y32">
    <cfRule type="expression" dxfId="2130" priority="3" stopIfTrue="1">
      <formula>AC32="X"</formula>
    </cfRule>
  </conditionalFormatting>
  <conditionalFormatting sqref="AA32">
    <cfRule type="expression" dxfId="2129" priority="4" stopIfTrue="1">
      <formula>AC32="X"</formula>
    </cfRule>
  </conditionalFormatting>
  <conditionalFormatting sqref="C47">
    <cfRule type="expression" dxfId="2128" priority="5" stopIfTrue="1">
      <formula>C51="X"</formula>
    </cfRule>
  </conditionalFormatting>
  <conditionalFormatting sqref="C48">
    <cfRule type="expression" dxfId="2127" priority="6" stopIfTrue="1">
      <formula>C51="X"</formula>
    </cfRule>
  </conditionalFormatting>
  <conditionalFormatting sqref="C49">
    <cfRule type="expression" dxfId="2126" priority="7" stopIfTrue="1">
      <formula>C51="X"</formula>
    </cfRule>
  </conditionalFormatting>
  <conditionalFormatting sqref="C50">
    <cfRule type="expression" dxfId="2125" priority="8" stopIfTrue="1">
      <formula>C51="X"</formula>
    </cfRule>
  </conditionalFormatting>
  <conditionalFormatting sqref="F53">
    <cfRule type="expression" dxfId="2124" priority="9" stopIfTrue="1">
      <formula>C48=""</formula>
    </cfRule>
    <cfRule type="expression" dxfId="2123" priority="10" stopIfTrue="1">
      <formula>AND(C48="X",F53="")</formula>
    </cfRule>
  </conditionalFormatting>
  <conditionalFormatting sqref="C45">
    <cfRule type="expression" dxfId="2122" priority="11" stopIfTrue="1">
      <formula>AND(C48="X",F53="")</formula>
    </cfRule>
  </conditionalFormatting>
  <conditionalFormatting sqref="L50">
    <cfRule type="expression" dxfId="2121" priority="12" stopIfTrue="1">
      <formula>C50=""</formula>
    </cfRule>
    <cfRule type="expression" dxfId="2120" priority="13" stopIfTrue="1">
      <formula>AND(C50="X",L50="")</formula>
    </cfRule>
  </conditionalFormatting>
  <conditionalFormatting sqref="F80">
    <cfRule type="expression" dxfId="2119" priority="14" stopIfTrue="1">
      <formula>S78=""</formula>
    </cfRule>
    <cfRule type="expression" dxfId="2118" priority="15" stopIfTrue="1">
      <formula>AND(S78=1,F80="")</formula>
    </cfRule>
  </conditionalFormatting>
  <conditionalFormatting sqref="C67">
    <cfRule type="expression" dxfId="2117" priority="16" stopIfTrue="1">
      <formula>AND(S78=1,F80="")</formula>
    </cfRule>
  </conditionalFormatting>
  <conditionalFormatting sqref="C94">
    <cfRule type="expression" dxfId="2116" priority="17" stopIfTrue="1">
      <formula>C99="X"</formula>
    </cfRule>
  </conditionalFormatting>
  <conditionalFormatting sqref="C95">
    <cfRule type="expression" dxfId="2115" priority="18" stopIfTrue="1">
      <formula>C99="X"</formula>
    </cfRule>
  </conditionalFormatting>
  <conditionalFormatting sqref="C96">
    <cfRule type="expression" dxfId="2114" priority="19" stopIfTrue="1">
      <formula>C99="X"</formula>
    </cfRule>
  </conditionalFormatting>
  <conditionalFormatting sqref="C97">
    <cfRule type="expression" dxfId="2113" priority="20" stopIfTrue="1">
      <formula>C99="X"</formula>
    </cfRule>
  </conditionalFormatting>
  <conditionalFormatting sqref="C98">
    <cfRule type="expression" dxfId="2112" priority="21" stopIfTrue="1">
      <formula>C99="X"</formula>
    </cfRule>
  </conditionalFormatting>
  <conditionalFormatting sqref="L98">
    <cfRule type="expression" dxfId="2111" priority="22" stopIfTrue="1">
      <formula>C98=""</formula>
    </cfRule>
    <cfRule type="expression" dxfId="2110" priority="23" stopIfTrue="1">
      <formula>AND(C98="X",L98="")</formula>
    </cfRule>
  </conditionalFormatting>
  <conditionalFormatting sqref="C113">
    <cfRule type="expression" dxfId="2109" priority="24" stopIfTrue="1">
      <formula>C125="X"</formula>
    </cfRule>
  </conditionalFormatting>
  <conditionalFormatting sqref="C114">
    <cfRule type="expression" dxfId="2108" priority="25" stopIfTrue="1">
      <formula>C125="X"</formula>
    </cfRule>
  </conditionalFormatting>
  <conditionalFormatting sqref="C115">
    <cfRule type="expression" dxfId="2107" priority="26" stopIfTrue="1">
      <formula>C125="X"</formula>
    </cfRule>
  </conditionalFormatting>
  <conditionalFormatting sqref="C116">
    <cfRule type="expression" dxfId="2106" priority="27" stopIfTrue="1">
      <formula>C125="X"</formula>
    </cfRule>
  </conditionalFormatting>
  <conditionalFormatting sqref="C117">
    <cfRule type="expression" dxfId="2105" priority="28" stopIfTrue="1">
      <formula>C125="X"</formula>
    </cfRule>
  </conditionalFormatting>
  <conditionalFormatting sqref="C118">
    <cfRule type="expression" dxfId="2104" priority="29" stopIfTrue="1">
      <formula>C125="X"</formula>
    </cfRule>
  </conditionalFormatting>
  <conditionalFormatting sqref="C119">
    <cfRule type="expression" dxfId="2103" priority="30" stopIfTrue="1">
      <formula>C125="X"</formula>
    </cfRule>
  </conditionalFormatting>
  <conditionalFormatting sqref="C120">
    <cfRule type="expression" dxfId="2102" priority="31" stopIfTrue="1">
      <formula>C125="X"</formula>
    </cfRule>
  </conditionalFormatting>
  <conditionalFormatting sqref="C121">
    <cfRule type="expression" dxfId="2101" priority="32" stopIfTrue="1">
      <formula>C125="X"</formula>
    </cfRule>
  </conditionalFormatting>
  <conditionalFormatting sqref="C122">
    <cfRule type="expression" dxfId="2100" priority="33" stopIfTrue="1">
      <formula>C125="X"</formula>
    </cfRule>
  </conditionalFormatting>
  <conditionalFormatting sqref="C123">
    <cfRule type="expression" dxfId="2099" priority="34" stopIfTrue="1">
      <formula>C125="X"</formula>
    </cfRule>
  </conditionalFormatting>
  <conditionalFormatting sqref="C124">
    <cfRule type="expression" dxfId="2098" priority="35" stopIfTrue="1">
      <formula>C125="X"</formula>
    </cfRule>
  </conditionalFormatting>
  <conditionalFormatting sqref="M124">
    <cfRule type="expression" dxfId="2097" priority="36" stopIfTrue="1">
      <formula>C124=""</formula>
    </cfRule>
    <cfRule type="expression" dxfId="2096" priority="37" stopIfTrue="1">
      <formula>AND(C124="X",L124="")</formula>
    </cfRule>
  </conditionalFormatting>
  <dataValidations count="2">
    <dataValidation type="list" showInputMessage="1" showErrorMessage="1" errorTitle="Datos incorrectos" error="Los datos ingresados no son correctos, revise las opciones disponibles" sqref="C32:P32 S70:AD78">
      <formula1>"1,2,3,9"</formula1>
    </dataValidation>
    <dataValidation type="list" showInputMessage="1" showErrorMessage="1" errorTitle="Datos ingresados No Validos" error="Los datos ingresados no son correctos, revise las opciones disponibles" sqref="AC32:AD32 C113:C125 C94:C99 C47:C51">
      <formula1>"X"</formula1>
    </dataValidation>
  </dataValidations>
  <hyperlinks>
    <hyperlink ref="AA7" location="Índice!B27" display="Índice"/>
  </hyperlinks>
  <pageMargins left="0.70866141732283472" right="0.70866141732283472" top="0.74803149606299213" bottom="0.74803149606299213" header="0.31496062992125978" footer="0.31496062992125978"/>
  <pageSetup scale="75" orientation="portrait" r:id="rId1"/>
  <headerFooter>
    <oddHeader>&amp;CMódulo 2 Sección VII
Cuestionario</oddHeader>
    <oddFooter>&amp;LCenso Nacional de Gobiernos Estatales 2023&amp;R&amp;P de &amp;N</oddFooter>
  </headerFooter>
  <rowBreaks count="2" manualBreakCount="2">
    <brk id="29" max="30" man="1"/>
    <brk id="62"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5"/>
  <sheetViews>
    <sheetView showGridLines="0" view="pageBreakPreview" zoomScale="140" zoomScaleNormal="100" zoomScaleSheetLayoutView="140" workbookViewId="0"/>
  </sheetViews>
  <sheetFormatPr baseColWidth="10" defaultColWidth="0" defaultRowHeight="0"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1: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B5" s="283" t="s">
        <v>22</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row>
    <row r="9" spans="1:30" ht="15" customHeight="1" thickBot="1"/>
    <row r="10" spans="1:30" ht="15" customHeight="1" thickBot="1">
      <c r="A10" s="88" t="s">
        <v>270</v>
      </c>
      <c r="B10" s="476" t="s">
        <v>1957</v>
      </c>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5"/>
    </row>
    <row r="11" spans="1:30" ht="15" customHeight="1">
      <c r="A11" s="83"/>
      <c r="B11" s="405" t="s">
        <v>264</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406"/>
    </row>
    <row r="12" spans="1:30" ht="24" customHeight="1">
      <c r="A12" s="83"/>
      <c r="B12" s="84"/>
      <c r="C12" s="381" t="s">
        <v>1159</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22"/>
    </row>
    <row r="13" spans="1:30" ht="24" customHeight="1">
      <c r="A13" s="83"/>
      <c r="B13" s="84"/>
      <c r="C13" s="381" t="s">
        <v>266</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22"/>
    </row>
    <row r="14" spans="1:30" ht="36" customHeight="1">
      <c r="A14" s="83"/>
      <c r="B14" s="84"/>
      <c r="C14" s="352" t="s">
        <v>267</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22"/>
    </row>
    <row r="15" spans="1:30" ht="48" customHeight="1">
      <c r="A15" s="83"/>
      <c r="B15" s="84"/>
      <c r="C15" s="352" t="s">
        <v>268</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22"/>
    </row>
    <row r="16" spans="1:30" ht="15" customHeight="1">
      <c r="A16" s="83"/>
      <c r="B16" s="87"/>
      <c r="C16" s="353" t="s">
        <v>269</v>
      </c>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24"/>
    </row>
    <row r="17" spans="1:33" ht="15" customHeight="1">
      <c r="A17" s="83"/>
      <c r="B17" s="486" t="s">
        <v>1873</v>
      </c>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20"/>
    </row>
    <row r="18" spans="1:33" ht="24" customHeight="1">
      <c r="A18" s="83"/>
      <c r="B18" s="146"/>
      <c r="C18" s="385" t="s">
        <v>1958</v>
      </c>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24"/>
    </row>
    <row r="19" spans="1:33" ht="15" customHeight="1">
      <c r="A19" s="83"/>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row>
    <row r="20" spans="1:33" ht="24" customHeight="1">
      <c r="A20" s="98" t="s">
        <v>1959</v>
      </c>
      <c r="B20" s="382" t="s">
        <v>1960</v>
      </c>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row>
    <row r="21" spans="1:33" ht="15" customHeight="1">
      <c r="A21" s="91"/>
      <c r="B21" s="15"/>
      <c r="C21" s="383" t="s">
        <v>317</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row>
    <row r="22" spans="1:33" ht="15" customHeight="1">
      <c r="A22" s="91"/>
      <c r="B22" s="15"/>
      <c r="C22" s="383" t="s">
        <v>1961</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row>
    <row r="23" spans="1:33" ht="15" customHeight="1" thickBot="1">
      <c r="A23" s="91"/>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G23" t="s">
        <v>597</v>
      </c>
    </row>
    <row r="24" spans="1:33" ht="15" customHeight="1" thickBot="1">
      <c r="A24" s="91"/>
      <c r="B24" s="15"/>
      <c r="C24" s="8"/>
      <c r="D24" s="13" t="s">
        <v>1962</v>
      </c>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G24">
        <f>IF(AND(C32="X",COUNTA(C24:C31)&gt;0),1,IF(AND(C31="X",COUNTA(C24:C30)&gt;0,C32&lt;&gt;""),1,0))</f>
        <v>0</v>
      </c>
    </row>
    <row r="25" spans="1:33" ht="15" customHeight="1" thickBot="1">
      <c r="A25" s="91"/>
      <c r="B25" s="15"/>
      <c r="C25" s="8"/>
      <c r="D25" s="101" t="s">
        <v>1963</v>
      </c>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row>
    <row r="26" spans="1:33" ht="15" customHeight="1" thickBot="1">
      <c r="A26" s="91"/>
      <c r="B26" s="15"/>
      <c r="C26" s="8"/>
      <c r="D26" s="13" t="s">
        <v>1964</v>
      </c>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row>
    <row r="27" spans="1:33" ht="15" customHeight="1" thickBot="1">
      <c r="A27" s="91"/>
      <c r="B27" s="15"/>
      <c r="C27" s="8"/>
      <c r="D27" s="13" t="s">
        <v>1965</v>
      </c>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row>
    <row r="28" spans="1:33" ht="15" customHeight="1" thickBot="1">
      <c r="A28" s="91"/>
      <c r="B28" s="15"/>
      <c r="C28" s="8"/>
      <c r="D28" s="13" t="s">
        <v>1966</v>
      </c>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row>
    <row r="29" spans="1:33" ht="15" customHeight="1" thickBot="1">
      <c r="A29" s="91"/>
      <c r="B29" s="15"/>
      <c r="C29" s="8"/>
      <c r="D29" s="13" t="s">
        <v>1967</v>
      </c>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row>
    <row r="30" spans="1:33" ht="15" customHeight="1" thickBot="1">
      <c r="A30" s="91"/>
      <c r="B30" s="15"/>
      <c r="C30" s="8"/>
      <c r="D30" s="13" t="s">
        <v>1968</v>
      </c>
      <c r="E30" s="15"/>
      <c r="F30" s="15"/>
      <c r="G30" s="15"/>
      <c r="H30" s="15"/>
      <c r="I30" s="57"/>
      <c r="J30" s="57"/>
      <c r="K30" s="313"/>
      <c r="L30" s="314"/>
      <c r="M30" s="314"/>
      <c r="N30" s="314"/>
      <c r="O30" s="314"/>
      <c r="P30" s="314"/>
      <c r="Q30" s="314"/>
      <c r="R30" s="314"/>
      <c r="S30" s="314"/>
      <c r="T30" s="314"/>
      <c r="U30" s="314"/>
      <c r="V30" s="314"/>
      <c r="W30" s="314"/>
      <c r="X30" s="314"/>
      <c r="Y30" s="314"/>
      <c r="Z30" s="314"/>
      <c r="AA30" s="314"/>
      <c r="AB30" s="314"/>
      <c r="AC30" s="314"/>
      <c r="AD30" s="314"/>
    </row>
    <row r="31" spans="1:33" ht="15" customHeight="1" thickBot="1">
      <c r="A31" s="91"/>
      <c r="B31" s="15"/>
      <c r="C31" s="8"/>
      <c r="D31" s="13" t="s">
        <v>1969</v>
      </c>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row>
    <row r="32" spans="1:33" ht="15" customHeight="1" thickBot="1">
      <c r="A32" s="91"/>
      <c r="B32" s="15"/>
      <c r="C32" s="8"/>
      <c r="D32" s="13" t="s">
        <v>378</v>
      </c>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row>
    <row r="33" spans="1:34" ht="15" customHeight="1">
      <c r="A33" s="91"/>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row>
    <row r="34" spans="1:34" ht="24" customHeight="1">
      <c r="A34" s="83"/>
      <c r="B34" s="15"/>
      <c r="C34" s="371" t="s">
        <v>291</v>
      </c>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row>
    <row r="35" spans="1:34" ht="60" customHeight="1">
      <c r="A35" s="83"/>
      <c r="B35" s="15"/>
      <c r="C35" s="372"/>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7"/>
    </row>
    <row r="36" spans="1:34" ht="15" customHeight="1">
      <c r="A36" s="83"/>
      <c r="B36" s="239" t="str">
        <f>IF(OR(AG24&gt;0,AND(C30="",K30&lt;&gt;"")),"Revise la información capturada, ya que tiene datos ingresados en celdas que están sombreadas.","")</f>
        <v/>
      </c>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4" ht="15" customHeight="1">
      <c r="A37" s="83"/>
      <c r="B37" s="239"/>
      <c r="C37" s="239"/>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4" ht="15" customHeight="1">
      <c r="A38" s="83"/>
      <c r="B38" s="239"/>
      <c r="C38" s="239"/>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4" ht="15" customHeight="1">
      <c r="A39" s="83"/>
      <c r="B39" s="239"/>
      <c r="C39" s="239"/>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4" ht="15" customHeight="1">
      <c r="A40" s="83"/>
      <c r="B40" s="239"/>
      <c r="C40" s="239"/>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row>
    <row r="41" spans="1:34" ht="15" customHeight="1">
      <c r="A41" s="83"/>
      <c r="B41" s="239"/>
      <c r="C41" s="239"/>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row>
    <row r="42" spans="1:34" ht="15" customHeight="1">
      <c r="A42" s="98" t="s">
        <v>1970</v>
      </c>
      <c r="B42" s="382" t="s">
        <v>1971</v>
      </c>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row>
    <row r="43" spans="1:34" ht="24" customHeight="1">
      <c r="A43" s="91"/>
      <c r="B43" s="15"/>
      <c r="C43" s="386" t="s">
        <v>381</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row>
    <row r="44" spans="1:34" ht="24" customHeight="1">
      <c r="A44" s="91"/>
      <c r="B44" s="15"/>
      <c r="C44" s="409" t="s">
        <v>1972</v>
      </c>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row>
    <row r="45" spans="1:34" ht="15" customHeight="1" thickBot="1">
      <c r="A45" s="91"/>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H45" t="s">
        <v>287</v>
      </c>
    </row>
    <row r="46" spans="1:34" ht="15" customHeight="1" thickBot="1">
      <c r="A46" s="91"/>
      <c r="B46" s="15"/>
      <c r="C46" s="442"/>
      <c r="D46" s="412"/>
      <c r="E46" s="412"/>
      <c r="F46" s="413"/>
      <c r="G46" s="123" t="s">
        <v>1973</v>
      </c>
      <c r="H46" s="15"/>
      <c r="I46" s="15"/>
      <c r="J46" s="15"/>
      <c r="K46" s="15"/>
      <c r="L46" s="15"/>
      <c r="M46" s="15"/>
      <c r="N46" s="15"/>
      <c r="O46" s="15"/>
      <c r="P46" s="15"/>
      <c r="Q46" s="15"/>
      <c r="R46" s="15"/>
      <c r="S46" s="15"/>
      <c r="T46" s="15"/>
      <c r="U46" s="15"/>
      <c r="V46" s="15"/>
      <c r="W46" s="15"/>
      <c r="X46" s="15"/>
      <c r="Y46" s="15"/>
      <c r="Z46" s="15"/>
      <c r="AA46" s="15"/>
      <c r="AB46" s="15"/>
      <c r="AC46" s="15"/>
      <c r="AD46" s="15"/>
      <c r="AH46">
        <f>IF(COUNTIF(C46:C46,"NS"),1,0)</f>
        <v>0</v>
      </c>
    </row>
    <row r="47" spans="1:34" ht="15" customHeight="1">
      <c r="A47" s="83"/>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H47" s="248">
        <f>SUM(AH46:AH46)</f>
        <v>0</v>
      </c>
    </row>
    <row r="48" spans="1:34" ht="24" customHeight="1">
      <c r="A48" s="83"/>
      <c r="B48" s="15"/>
      <c r="C48" s="371" t="s">
        <v>291</v>
      </c>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row>
    <row r="49" spans="1:30" ht="60" customHeight="1">
      <c r="A49" s="83"/>
      <c r="B49" s="15"/>
      <c r="C49" s="372"/>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7"/>
    </row>
    <row r="50" spans="1:30" ht="15" customHeight="1">
      <c r="B50" s="239" t="str">
        <f>IF(AND(AH47&gt;0,C49=""),"Alerta: Debido a que cuenta con registros NS, debe proporcionar una justificación en el area de comentarios al final de la pregunta.","")</f>
        <v/>
      </c>
    </row>
    <row r="51" spans="1:30" ht="15" customHeight="1"/>
    <row r="52" spans="1:30" ht="15" customHeight="1"/>
    <row r="53" spans="1:30" ht="15" customHeight="1"/>
    <row r="54" spans="1:30" ht="15" customHeight="1"/>
    <row r="55" spans="1:30" ht="15" customHeight="1"/>
  </sheetData>
  <sheetProtection algorithmName="SHA-512" hashValue="vlfTVKqsjNAYpDQfqdUbHp9fl+jyKrA1DyfyZOrK0qgivJPZC90p71XRLY+92EE/gpp49EFLS/McldoOsoTeGw==" saltValue="69YyzBKSaFk4dC/rLhWkEg==" spinCount="100000" sheet="1" objects="1"/>
  <mergeCells count="27">
    <mergeCell ref="B17:AD17"/>
    <mergeCell ref="C18:AD18"/>
    <mergeCell ref="C49:AD49"/>
    <mergeCell ref="B20:AD20"/>
    <mergeCell ref="C21:AD21"/>
    <mergeCell ref="C22:AD22"/>
    <mergeCell ref="K30:AD30"/>
    <mergeCell ref="C34:AD34"/>
    <mergeCell ref="C35:AD35"/>
    <mergeCell ref="B42:AD42"/>
    <mergeCell ref="C43:AD43"/>
    <mergeCell ref="C44:AD44"/>
    <mergeCell ref="C46:F46"/>
    <mergeCell ref="C48:AD48"/>
    <mergeCell ref="C16:AD16"/>
    <mergeCell ref="C14:AD14"/>
    <mergeCell ref="B1:AD1"/>
    <mergeCell ref="B3:AD3"/>
    <mergeCell ref="B5:AD5"/>
    <mergeCell ref="AA7:AD7"/>
    <mergeCell ref="B8:L8"/>
    <mergeCell ref="N8:O8"/>
    <mergeCell ref="B10:AD10"/>
    <mergeCell ref="B11:AD11"/>
    <mergeCell ref="C12:AD12"/>
    <mergeCell ref="C13:AD13"/>
    <mergeCell ref="C15:AD15"/>
  </mergeCells>
  <conditionalFormatting sqref="C24">
    <cfRule type="expression" dxfId="2095" priority="2" stopIfTrue="1">
      <formula>C32="X"</formula>
    </cfRule>
    <cfRule type="expression" dxfId="2094" priority="10" stopIfTrue="1">
      <formula>C31="X"</formula>
    </cfRule>
  </conditionalFormatting>
  <conditionalFormatting sqref="C25">
    <cfRule type="expression" dxfId="2093" priority="3" stopIfTrue="1">
      <formula>C32="X"</formula>
    </cfRule>
    <cfRule type="expression" dxfId="2092" priority="11" stopIfTrue="1">
      <formula>C31="X"</formula>
    </cfRule>
  </conditionalFormatting>
  <conditionalFormatting sqref="C26">
    <cfRule type="expression" dxfId="2091" priority="4" stopIfTrue="1">
      <formula>C32="X"</formula>
    </cfRule>
    <cfRule type="expression" dxfId="2090" priority="12" stopIfTrue="1">
      <formula>C31="X"</formula>
    </cfRule>
  </conditionalFormatting>
  <conditionalFormatting sqref="C27">
    <cfRule type="expression" dxfId="2089" priority="5" stopIfTrue="1">
      <formula>C32="X"</formula>
    </cfRule>
    <cfRule type="expression" dxfId="2088" priority="13" stopIfTrue="1">
      <formula>C31="X"</formula>
    </cfRule>
  </conditionalFormatting>
  <conditionalFormatting sqref="C28">
    <cfRule type="expression" dxfId="2087" priority="6" stopIfTrue="1">
      <formula>C32="X"</formula>
    </cfRule>
    <cfRule type="expression" dxfId="2086" priority="14" stopIfTrue="1">
      <formula>C31="X"</formula>
    </cfRule>
  </conditionalFormatting>
  <conditionalFormatting sqref="C29">
    <cfRule type="expression" dxfId="2085" priority="7" stopIfTrue="1">
      <formula>C32="X"</formula>
    </cfRule>
    <cfRule type="expression" dxfId="2084" priority="15" stopIfTrue="1">
      <formula>C31="X"</formula>
    </cfRule>
  </conditionalFormatting>
  <conditionalFormatting sqref="C30">
    <cfRule type="expression" dxfId="2083" priority="8" stopIfTrue="1">
      <formula>C32="X"</formula>
    </cfRule>
    <cfRule type="expression" dxfId="2082" priority="16" stopIfTrue="1">
      <formula>C31="X"</formula>
    </cfRule>
  </conditionalFormatting>
  <conditionalFormatting sqref="C31">
    <cfRule type="expression" dxfId="2081" priority="9" stopIfTrue="1">
      <formula>C32="X"</formula>
    </cfRule>
  </conditionalFormatting>
  <conditionalFormatting sqref="C32">
    <cfRule type="expression" dxfId="2080" priority="17" stopIfTrue="1">
      <formula>C31="X"</formula>
    </cfRule>
  </conditionalFormatting>
  <conditionalFormatting sqref="K30">
    <cfRule type="expression" dxfId="2079" priority="18" stopIfTrue="1">
      <formula>C30=""</formula>
    </cfRule>
    <cfRule type="expression" dxfId="2078" priority="19" stopIfTrue="1">
      <formula>AND(C30="X",K30="")</formula>
    </cfRule>
  </conditionalFormatting>
  <dataValidations count="1">
    <dataValidation type="list" showInputMessage="1" showErrorMessage="1" errorTitle="Datos ingresados No Validos" error="Los datos ingresados no son correctos, revise las opciones disponibles" sqref="C24:C32">
      <formula1>"X"</formula1>
    </dataValidation>
  </dataValidations>
  <hyperlinks>
    <hyperlink ref="AA7" location="Índice!B29" display="Índice"/>
  </hyperlinks>
  <pageMargins left="0.70866141732283472" right="0.70866141732283472" top="0.74803149606299213" bottom="0.74803149606299213" header="0.31496062992125978" footer="0.31496062992125978"/>
  <pageSetup scale="75" orientation="portrait" r:id="rId1"/>
  <headerFooter>
    <oddHeader>&amp;CMódulo 2 Sección VIII
Cuestionario</oddHeader>
    <oddFooter>&amp;LCenso Nacional de Gobiernos Estatales 2023&amp;R&amp;P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21"/>
  <sheetViews>
    <sheetView showGridLines="0" view="pageBreakPreview" zoomScale="140" zoomScaleNormal="100" zoomScaleSheetLayoutView="140" workbookViewId="0"/>
  </sheetViews>
  <sheetFormatPr baseColWidth="10" defaultColWidth="0" defaultRowHeight="0"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1: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B5" s="283" t="s">
        <v>24</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row>
    <row r="9" spans="1:30" ht="15" customHeight="1" thickBot="1"/>
    <row r="10" spans="1:30" ht="15" customHeight="1" thickBot="1">
      <c r="A10" s="88" t="s">
        <v>270</v>
      </c>
      <c r="B10" s="476" t="s">
        <v>1974</v>
      </c>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5"/>
    </row>
    <row r="11" spans="1:30" ht="15" customHeight="1">
      <c r="A11" s="83"/>
      <c r="B11" s="405" t="s">
        <v>264</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406"/>
    </row>
    <row r="12" spans="1:30" ht="24" customHeight="1">
      <c r="A12" s="83"/>
      <c r="B12" s="84"/>
      <c r="C12" s="381" t="s">
        <v>1159</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22"/>
    </row>
    <row r="13" spans="1:30" ht="24" customHeight="1">
      <c r="A13" s="83"/>
      <c r="B13" s="84"/>
      <c r="C13" s="381" t="s">
        <v>266</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22"/>
    </row>
    <row r="14" spans="1:30" ht="24" customHeight="1">
      <c r="A14" s="83"/>
      <c r="B14" s="84"/>
      <c r="C14" s="469" t="s">
        <v>1975</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91"/>
    </row>
    <row r="15" spans="1:30" ht="24" customHeight="1">
      <c r="A15" s="83"/>
      <c r="B15" s="84"/>
      <c r="C15" s="352" t="s">
        <v>1976</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22"/>
    </row>
    <row r="16" spans="1:30" ht="36" customHeight="1">
      <c r="A16" s="83"/>
      <c r="B16" s="84"/>
      <c r="C16" s="352" t="s">
        <v>1898</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322"/>
    </row>
    <row r="17" spans="1:34" ht="48" customHeight="1">
      <c r="A17" s="83"/>
      <c r="B17" s="84"/>
      <c r="C17" s="352" t="s">
        <v>1899</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22"/>
    </row>
    <row r="18" spans="1:34" ht="15" customHeight="1">
      <c r="A18" s="83"/>
      <c r="B18" s="87"/>
      <c r="C18" s="353" t="s">
        <v>1900</v>
      </c>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24"/>
    </row>
    <row r="19" spans="1:34" ht="15" customHeight="1">
      <c r="A19" s="83"/>
      <c r="B19" s="486" t="s">
        <v>1873</v>
      </c>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20"/>
    </row>
    <row r="20" spans="1:34" ht="36" customHeight="1">
      <c r="A20" s="83"/>
      <c r="B20" s="145"/>
      <c r="C20" s="352" t="s">
        <v>1977</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322"/>
    </row>
    <row r="21" spans="1:34" ht="48" customHeight="1">
      <c r="A21" s="83"/>
      <c r="B21" s="145"/>
      <c r="C21" s="381" t="s">
        <v>1978</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322"/>
    </row>
    <row r="22" spans="1:34" ht="36" customHeight="1">
      <c r="A22" s="83"/>
      <c r="B22" s="145"/>
      <c r="C22" s="381" t="s">
        <v>1979</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322"/>
    </row>
    <row r="23" spans="1:34" ht="24" customHeight="1">
      <c r="A23" s="83"/>
      <c r="B23" s="145"/>
      <c r="C23" s="190"/>
      <c r="D23" s="381" t="s">
        <v>1980</v>
      </c>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322"/>
    </row>
    <row r="24" spans="1:34" ht="36" customHeight="1">
      <c r="A24" s="83"/>
      <c r="B24" s="145"/>
      <c r="C24" s="190"/>
      <c r="D24" s="381" t="s">
        <v>1981</v>
      </c>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322"/>
    </row>
    <row r="25" spans="1:34" ht="36" customHeight="1">
      <c r="A25" s="83"/>
      <c r="B25" s="146"/>
      <c r="C25" s="385" t="s">
        <v>1982</v>
      </c>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24"/>
    </row>
    <row r="26" spans="1:34" ht="15" customHeight="1">
      <c r="A26" s="83"/>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row>
    <row r="27" spans="1:34" ht="24" customHeight="1">
      <c r="A27" s="98" t="s">
        <v>1983</v>
      </c>
      <c r="B27" s="382" t="s">
        <v>1984</v>
      </c>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row>
    <row r="28" spans="1:34" ht="24" customHeight="1">
      <c r="A28" s="98"/>
      <c r="B28" s="89"/>
      <c r="C28" s="383" t="s">
        <v>1985</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row>
    <row r="29" spans="1:34" ht="15" customHeight="1">
      <c r="A29" s="98"/>
      <c r="B29" s="89"/>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row>
    <row r="30" spans="1:34" ht="24" customHeight="1">
      <c r="A30" s="98"/>
      <c r="B30" s="89"/>
      <c r="C30" s="395" t="s">
        <v>1986</v>
      </c>
      <c r="D30" s="316"/>
      <c r="E30" s="316"/>
      <c r="F30" s="316"/>
      <c r="G30" s="316"/>
      <c r="H30" s="316"/>
      <c r="I30" s="316"/>
      <c r="J30" s="316"/>
      <c r="K30" s="316"/>
      <c r="L30" s="316"/>
      <c r="M30" s="316"/>
      <c r="N30" s="316"/>
      <c r="O30" s="316"/>
      <c r="P30" s="317"/>
      <c r="Q30" s="395" t="s">
        <v>1987</v>
      </c>
      <c r="R30" s="316"/>
      <c r="S30" s="316"/>
      <c r="T30" s="316"/>
      <c r="U30" s="316"/>
      <c r="V30" s="316"/>
      <c r="W30" s="316"/>
      <c r="X30" s="316"/>
      <c r="Y30" s="316"/>
      <c r="Z30" s="316"/>
      <c r="AA30" s="316"/>
      <c r="AB30" s="316"/>
      <c r="AC30" s="316"/>
      <c r="AD30" s="317"/>
      <c r="AG30" t="s">
        <v>412</v>
      </c>
      <c r="AH30" t="s">
        <v>287</v>
      </c>
    </row>
    <row r="31" spans="1:34" ht="15" customHeight="1">
      <c r="A31" s="98"/>
      <c r="B31" s="89"/>
      <c r="C31" s="318"/>
      <c r="D31" s="316"/>
      <c r="E31" s="316"/>
      <c r="F31" s="316"/>
      <c r="G31" s="316"/>
      <c r="H31" s="316"/>
      <c r="I31" s="316"/>
      <c r="J31" s="316"/>
      <c r="K31" s="316"/>
      <c r="L31" s="316"/>
      <c r="M31" s="316"/>
      <c r="N31" s="316"/>
      <c r="O31" s="316"/>
      <c r="P31" s="317"/>
      <c r="Q31" s="318"/>
      <c r="R31" s="316"/>
      <c r="S31" s="316"/>
      <c r="T31" s="316"/>
      <c r="U31" s="316"/>
      <c r="V31" s="316"/>
      <c r="W31" s="316"/>
      <c r="X31" s="316"/>
      <c r="Y31" s="316"/>
      <c r="Z31" s="316"/>
      <c r="AA31" s="316"/>
      <c r="AB31" s="316"/>
      <c r="AC31" s="316"/>
      <c r="AD31" s="317"/>
      <c r="AG31">
        <f>IF(AND(C31=1,C31&lt;&gt;"",Q31&lt;&gt;""),0,IF(AND(C31&lt;&gt;1,C31&lt;&gt;"",Q31=""),0,IF(AND(C31="",Q31=""),0,1)))</f>
        <v>0</v>
      </c>
      <c r="AH31">
        <f>IF(COUNTIF(C31:AD31,"NS"),1,0)</f>
        <v>0</v>
      </c>
    </row>
    <row r="32" spans="1:34" ht="15" customHeight="1">
      <c r="A32" s="91"/>
      <c r="B32" s="15"/>
      <c r="C32" s="14"/>
      <c r="D32" s="14"/>
      <c r="E32" s="14"/>
      <c r="F32" s="14"/>
      <c r="G32" s="123"/>
      <c r="H32" s="15"/>
      <c r="I32" s="15"/>
      <c r="J32" s="15"/>
      <c r="K32" s="15"/>
      <c r="L32" s="15"/>
      <c r="M32" s="15"/>
      <c r="N32" s="15"/>
      <c r="O32" s="15"/>
      <c r="P32" s="15"/>
      <c r="Q32" s="15"/>
      <c r="R32" s="15"/>
      <c r="S32" s="15"/>
      <c r="T32" s="15"/>
      <c r="U32" s="15"/>
      <c r="V32" s="15"/>
      <c r="W32" s="15"/>
      <c r="X32" s="15"/>
      <c r="Y32" s="15"/>
      <c r="Z32" s="15"/>
      <c r="AA32" s="15"/>
      <c r="AB32" s="15"/>
      <c r="AC32" s="15"/>
      <c r="AD32" s="15"/>
      <c r="AH32" s="248">
        <f>SUM(AH31:AH31)</f>
        <v>0</v>
      </c>
    </row>
    <row r="33" spans="1:34" ht="24" customHeight="1">
      <c r="A33" s="83"/>
      <c r="B33" s="15"/>
      <c r="C33" s="371" t="s">
        <v>291</v>
      </c>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row>
    <row r="34" spans="1:34" ht="60" customHeight="1">
      <c r="A34" s="83"/>
      <c r="B34" s="15"/>
      <c r="C34" s="372"/>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7"/>
    </row>
    <row r="35" spans="1:34" ht="15" customHeight="1">
      <c r="A35" s="83"/>
      <c r="B35" s="239" t="str">
        <f>IF(AG31&gt;0,"Favor de ingresar toda la información requerida en la tabla y/o verifique que no tenga información en celdas sombreadas.","")</f>
        <v/>
      </c>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4" ht="15" customHeight="1">
      <c r="A36" s="83"/>
      <c r="B36" s="239" t="str">
        <f>IF(AND(C34="",AH31&gt;0),"Debido a que cuenta con registros NS, debe proporcionar una justificación en el los comentarios al final de la pregunta.","")</f>
        <v/>
      </c>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row>
    <row r="37" spans="1:34" ht="15" customHeight="1">
      <c r="A37" s="83"/>
      <c r="B37" s="239"/>
      <c r="C37" s="239"/>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row>
    <row r="38" spans="1:34" ht="15" customHeight="1">
      <c r="A38" s="83"/>
      <c r="B38" s="239"/>
      <c r="C38" s="239"/>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1:34" ht="15" customHeight="1">
      <c r="A39" s="83"/>
      <c r="B39" s="239"/>
      <c r="C39" s="239"/>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1:34" ht="15" customHeight="1">
      <c r="A40" s="83"/>
      <c r="B40" s="239"/>
      <c r="C40" s="239"/>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row>
    <row r="41" spans="1:34" ht="36" customHeight="1">
      <c r="A41" s="98" t="s">
        <v>1988</v>
      </c>
      <c r="B41" s="408" t="s">
        <v>1989</v>
      </c>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row>
    <row r="42" spans="1:34" ht="36" customHeight="1">
      <c r="A42" s="98"/>
      <c r="B42" s="106"/>
      <c r="C42" s="383" t="s">
        <v>1990</v>
      </c>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row>
    <row r="43" spans="1:34" ht="24" customHeight="1">
      <c r="A43" s="98"/>
      <c r="B43" s="89"/>
      <c r="C43" s="409" t="s">
        <v>1991</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row>
    <row r="44" spans="1:34" ht="15" customHeight="1">
      <c r="A44" s="51"/>
      <c r="B44" s="54"/>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row>
    <row r="45" spans="1:34" ht="48" customHeight="1">
      <c r="A45" s="98"/>
      <c r="B45" s="89"/>
      <c r="C45" s="395" t="s">
        <v>1992</v>
      </c>
      <c r="D45" s="316"/>
      <c r="E45" s="316"/>
      <c r="F45" s="316"/>
      <c r="G45" s="316"/>
      <c r="H45" s="316"/>
      <c r="I45" s="316"/>
      <c r="J45" s="316"/>
      <c r="K45" s="316"/>
      <c r="L45" s="316"/>
      <c r="M45" s="316"/>
      <c r="N45" s="316"/>
      <c r="O45" s="316"/>
      <c r="P45" s="317"/>
      <c r="Q45" s="395" t="s">
        <v>1993</v>
      </c>
      <c r="R45" s="316"/>
      <c r="S45" s="316"/>
      <c r="T45" s="316"/>
      <c r="U45" s="316"/>
      <c r="V45" s="316"/>
      <c r="W45" s="316"/>
      <c r="X45" s="316"/>
      <c r="Y45" s="316"/>
      <c r="Z45" s="316"/>
      <c r="AA45" s="316"/>
      <c r="AB45" s="316"/>
      <c r="AC45" s="316"/>
      <c r="AD45" s="317"/>
      <c r="AG45" t="s">
        <v>412</v>
      </c>
      <c r="AH45" t="s">
        <v>287</v>
      </c>
    </row>
    <row r="46" spans="1:34" ht="15" customHeight="1">
      <c r="A46" s="98"/>
      <c r="B46" s="89"/>
      <c r="C46" s="318"/>
      <c r="D46" s="316"/>
      <c r="E46" s="316"/>
      <c r="F46" s="316"/>
      <c r="G46" s="316"/>
      <c r="H46" s="316"/>
      <c r="I46" s="316"/>
      <c r="J46" s="316"/>
      <c r="K46" s="316"/>
      <c r="L46" s="316"/>
      <c r="M46" s="316"/>
      <c r="N46" s="316"/>
      <c r="O46" s="316"/>
      <c r="P46" s="317"/>
      <c r="Q46" s="318"/>
      <c r="R46" s="316"/>
      <c r="S46" s="316"/>
      <c r="T46" s="316"/>
      <c r="U46" s="316"/>
      <c r="V46" s="316"/>
      <c r="W46" s="316"/>
      <c r="X46" s="316"/>
      <c r="Y46" s="316"/>
      <c r="Z46" s="316"/>
      <c r="AA46" s="316"/>
      <c r="AB46" s="316"/>
      <c r="AC46" s="316"/>
      <c r="AD46" s="317"/>
      <c r="AG46">
        <f>IF(AND(C46=1,C46&lt;&gt;"",Q46&lt;&gt;""),0,IF(AND(C46&lt;&gt;1,C46&lt;&gt;"",Q46=""),0,IF(AND(C46="",Q46=""),0,1)))</f>
        <v>0</v>
      </c>
      <c r="AH46">
        <f>IF(COUNTIF(C46:AD46,"NS"),1,0)</f>
        <v>0</v>
      </c>
    </row>
    <row r="47" spans="1:34" ht="15" customHeight="1">
      <c r="A47" s="51"/>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H47" s="248">
        <f>SUM(AH46:AH46)</f>
        <v>0</v>
      </c>
    </row>
    <row r="48" spans="1:34" ht="24" customHeight="1">
      <c r="A48" s="83"/>
      <c r="C48" s="371" t="s">
        <v>291</v>
      </c>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row>
    <row r="49" spans="1:36" ht="60" customHeight="1">
      <c r="A49" s="52"/>
      <c r="B49" s="37"/>
      <c r="C49" s="46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6"/>
    </row>
    <row r="50" spans="1:36" ht="15" customHeight="1">
      <c r="A50" s="83"/>
      <c r="B50" s="239" t="str">
        <f>IF(AG46&gt;0,"Favor de ingresar toda la información requerida en la tabla y/o verifique que no tenga información en celdas sombreadas.","")</f>
        <v/>
      </c>
      <c r="C50" s="239"/>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6" ht="15" customHeight="1">
      <c r="A51" s="83"/>
      <c r="B51" s="239" t="str">
        <f>IF(AND(C49="",AH46&gt;0),"Debido a que cuenta con registros NS, debe proporcionar una justificación en el los comentarios al final de la pregunta.","")</f>
        <v/>
      </c>
      <c r="C51" s="239"/>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6" ht="15" customHeight="1">
      <c r="A52" s="83"/>
      <c r="B52" s="239"/>
      <c r="C52" s="239"/>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6" ht="15" customHeight="1">
      <c r="A53" s="83"/>
      <c r="B53" s="239"/>
      <c r="C53" s="239"/>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6" ht="15" customHeight="1">
      <c r="A54" s="83"/>
      <c r="B54" s="239"/>
      <c r="C54" s="239"/>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6" ht="15" customHeight="1">
      <c r="A55" s="83"/>
      <c r="B55" s="239"/>
      <c r="C55" s="239"/>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row>
    <row r="56" spans="1:36" ht="24" customHeight="1">
      <c r="A56" s="98" t="s">
        <v>1994</v>
      </c>
      <c r="B56" s="382" t="s">
        <v>1995</v>
      </c>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row>
    <row r="57" spans="1:36" ht="24" customHeight="1">
      <c r="A57" s="91"/>
      <c r="B57" s="15"/>
      <c r="C57" s="383" t="s">
        <v>1996</v>
      </c>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row>
    <row r="58" spans="1:36" ht="24" customHeight="1">
      <c r="A58" s="91"/>
      <c r="B58" s="15"/>
      <c r="C58" s="409" t="s">
        <v>1997</v>
      </c>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row>
    <row r="59" spans="1:36" ht="15" customHeight="1">
      <c r="A59" s="91"/>
      <c r="B59" s="1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G59">
        <f>COUNTBLANK(Y61:AD97)</f>
        <v>222</v>
      </c>
    </row>
    <row r="60" spans="1:36" ht="15" customHeight="1">
      <c r="A60" s="83"/>
      <c r="B60" s="15"/>
      <c r="C60" s="395" t="s">
        <v>1998</v>
      </c>
      <c r="D60" s="316"/>
      <c r="E60" s="316"/>
      <c r="F60" s="317"/>
      <c r="G60" s="395" t="s">
        <v>1999</v>
      </c>
      <c r="H60" s="316"/>
      <c r="I60" s="316"/>
      <c r="J60" s="316"/>
      <c r="K60" s="316"/>
      <c r="L60" s="316"/>
      <c r="M60" s="316"/>
      <c r="N60" s="316"/>
      <c r="O60" s="316"/>
      <c r="P60" s="316"/>
      <c r="Q60" s="316"/>
      <c r="R60" s="316"/>
      <c r="S60" s="316"/>
      <c r="T60" s="316"/>
      <c r="U60" s="316"/>
      <c r="V60" s="316"/>
      <c r="W60" s="316"/>
      <c r="X60" s="317"/>
      <c r="Y60" s="490" t="s">
        <v>1987</v>
      </c>
      <c r="Z60" s="319"/>
      <c r="AA60" s="319"/>
      <c r="AB60" s="319"/>
      <c r="AC60" s="319"/>
      <c r="AD60" s="320"/>
      <c r="AG60" t="s">
        <v>412</v>
      </c>
      <c r="AH60" t="s">
        <v>287</v>
      </c>
      <c r="AJ60" t="s">
        <v>2000</v>
      </c>
    </row>
    <row r="61" spans="1:36" ht="15" customHeight="1">
      <c r="A61" s="83"/>
      <c r="B61" s="15"/>
      <c r="C61" s="487" t="s">
        <v>2001</v>
      </c>
      <c r="D61" s="315" t="s">
        <v>1079</v>
      </c>
      <c r="E61" s="316"/>
      <c r="F61" s="317"/>
      <c r="G61" s="453" t="s">
        <v>2002</v>
      </c>
      <c r="H61" s="316"/>
      <c r="I61" s="316"/>
      <c r="J61" s="316"/>
      <c r="K61" s="316"/>
      <c r="L61" s="316"/>
      <c r="M61" s="316"/>
      <c r="N61" s="316"/>
      <c r="O61" s="316"/>
      <c r="P61" s="316"/>
      <c r="Q61" s="316"/>
      <c r="R61" s="316"/>
      <c r="S61" s="316"/>
      <c r="T61" s="316"/>
      <c r="U61" s="316"/>
      <c r="V61" s="316"/>
      <c r="W61" s="316"/>
      <c r="X61" s="317"/>
      <c r="Y61" s="379"/>
      <c r="Z61" s="316"/>
      <c r="AA61" s="316"/>
      <c r="AB61" s="316"/>
      <c r="AC61" s="316"/>
      <c r="AD61" s="317"/>
      <c r="AG61">
        <f t="shared" ref="AG61:AG97" si="0">IF(OR(COUNTBLANK(Y61:AD61)=6,COUNTBLANK(Y61:AD61)=5),0,1)</f>
        <v>0</v>
      </c>
      <c r="AH61">
        <f t="shared" ref="AH61:AH97" si="1">IF(COUNTIF(Y61:AD61,"NS"),1,0)</f>
        <v>0</v>
      </c>
      <c r="AJ61">
        <f>IF(SUM(Y98)=SUM(Q31),0,1)</f>
        <v>0</v>
      </c>
    </row>
    <row r="62" spans="1:36" ht="15" customHeight="1">
      <c r="A62" s="83"/>
      <c r="B62" s="15"/>
      <c r="C62" s="468"/>
      <c r="D62" s="315" t="s">
        <v>1081</v>
      </c>
      <c r="E62" s="316"/>
      <c r="F62" s="317"/>
      <c r="G62" s="453" t="s">
        <v>2003</v>
      </c>
      <c r="H62" s="316"/>
      <c r="I62" s="316"/>
      <c r="J62" s="316"/>
      <c r="K62" s="316"/>
      <c r="L62" s="316"/>
      <c r="M62" s="316"/>
      <c r="N62" s="316"/>
      <c r="O62" s="316"/>
      <c r="P62" s="316"/>
      <c r="Q62" s="316"/>
      <c r="R62" s="316"/>
      <c r="S62" s="316"/>
      <c r="T62" s="316"/>
      <c r="U62" s="316"/>
      <c r="V62" s="316"/>
      <c r="W62" s="316"/>
      <c r="X62" s="317"/>
      <c r="Y62" s="379"/>
      <c r="Z62" s="316"/>
      <c r="AA62" s="316"/>
      <c r="AB62" s="316"/>
      <c r="AC62" s="316"/>
      <c r="AD62" s="317"/>
      <c r="AG62">
        <f t="shared" si="0"/>
        <v>0</v>
      </c>
      <c r="AH62">
        <f t="shared" si="1"/>
        <v>0</v>
      </c>
    </row>
    <row r="63" spans="1:36" ht="15" customHeight="1">
      <c r="A63" s="83"/>
      <c r="B63" s="15"/>
      <c r="C63" s="468"/>
      <c r="D63" s="315" t="s">
        <v>1083</v>
      </c>
      <c r="E63" s="316"/>
      <c r="F63" s="317"/>
      <c r="G63" s="453" t="s">
        <v>2004</v>
      </c>
      <c r="H63" s="316"/>
      <c r="I63" s="316"/>
      <c r="J63" s="316"/>
      <c r="K63" s="316"/>
      <c r="L63" s="316"/>
      <c r="M63" s="316"/>
      <c r="N63" s="316"/>
      <c r="O63" s="316"/>
      <c r="P63" s="316"/>
      <c r="Q63" s="316"/>
      <c r="R63" s="316"/>
      <c r="S63" s="316"/>
      <c r="T63" s="316"/>
      <c r="U63" s="316"/>
      <c r="V63" s="316"/>
      <c r="W63" s="316"/>
      <c r="X63" s="317"/>
      <c r="Y63" s="379"/>
      <c r="Z63" s="316"/>
      <c r="AA63" s="316"/>
      <c r="AB63" s="316"/>
      <c r="AC63" s="316"/>
      <c r="AD63" s="317"/>
      <c r="AG63">
        <f t="shared" si="0"/>
        <v>0</v>
      </c>
      <c r="AH63">
        <f t="shared" si="1"/>
        <v>0</v>
      </c>
    </row>
    <row r="64" spans="1:36" ht="15" customHeight="1">
      <c r="A64" s="83"/>
      <c r="B64" s="15"/>
      <c r="C64" s="468"/>
      <c r="D64" s="315" t="s">
        <v>1085</v>
      </c>
      <c r="E64" s="316"/>
      <c r="F64" s="317"/>
      <c r="G64" s="453" t="s">
        <v>2005</v>
      </c>
      <c r="H64" s="316"/>
      <c r="I64" s="316"/>
      <c r="J64" s="316"/>
      <c r="K64" s="316"/>
      <c r="L64" s="316"/>
      <c r="M64" s="316"/>
      <c r="N64" s="316"/>
      <c r="O64" s="316"/>
      <c r="P64" s="316"/>
      <c r="Q64" s="316"/>
      <c r="R64" s="316"/>
      <c r="S64" s="316"/>
      <c r="T64" s="316"/>
      <c r="U64" s="316"/>
      <c r="V64" s="316"/>
      <c r="W64" s="316"/>
      <c r="X64" s="317"/>
      <c r="Y64" s="379"/>
      <c r="Z64" s="316"/>
      <c r="AA64" s="316"/>
      <c r="AB64" s="316"/>
      <c r="AC64" s="316"/>
      <c r="AD64" s="317"/>
      <c r="AG64">
        <f t="shared" si="0"/>
        <v>0</v>
      </c>
      <c r="AH64">
        <f t="shared" si="1"/>
        <v>0</v>
      </c>
    </row>
    <row r="65" spans="1:34" ht="15" customHeight="1">
      <c r="A65" s="83"/>
      <c r="B65" s="15"/>
      <c r="C65" s="468"/>
      <c r="D65" s="315" t="s">
        <v>1087</v>
      </c>
      <c r="E65" s="316"/>
      <c r="F65" s="317"/>
      <c r="G65" s="453" t="s">
        <v>2006</v>
      </c>
      <c r="H65" s="316"/>
      <c r="I65" s="316"/>
      <c r="J65" s="316"/>
      <c r="K65" s="316"/>
      <c r="L65" s="316"/>
      <c r="M65" s="316"/>
      <c r="N65" s="316"/>
      <c r="O65" s="316"/>
      <c r="P65" s="316"/>
      <c r="Q65" s="316"/>
      <c r="R65" s="316"/>
      <c r="S65" s="316"/>
      <c r="T65" s="316"/>
      <c r="U65" s="316"/>
      <c r="V65" s="316"/>
      <c r="W65" s="316"/>
      <c r="X65" s="317"/>
      <c r="Y65" s="379"/>
      <c r="Z65" s="316"/>
      <c r="AA65" s="316"/>
      <c r="AB65" s="316"/>
      <c r="AC65" s="316"/>
      <c r="AD65" s="317"/>
      <c r="AG65">
        <f t="shared" si="0"/>
        <v>0</v>
      </c>
      <c r="AH65">
        <f t="shared" si="1"/>
        <v>0</v>
      </c>
    </row>
    <row r="66" spans="1:34" ht="15" customHeight="1">
      <c r="A66" s="83"/>
      <c r="B66" s="15"/>
      <c r="C66" s="468"/>
      <c r="D66" s="315" t="s">
        <v>1089</v>
      </c>
      <c r="E66" s="316"/>
      <c r="F66" s="317"/>
      <c r="G66" s="453" t="s">
        <v>2007</v>
      </c>
      <c r="H66" s="316"/>
      <c r="I66" s="316"/>
      <c r="J66" s="316"/>
      <c r="K66" s="316"/>
      <c r="L66" s="316"/>
      <c r="M66" s="316"/>
      <c r="N66" s="316"/>
      <c r="O66" s="316"/>
      <c r="P66" s="316"/>
      <c r="Q66" s="316"/>
      <c r="R66" s="316"/>
      <c r="S66" s="316"/>
      <c r="T66" s="316"/>
      <c r="U66" s="316"/>
      <c r="V66" s="316"/>
      <c r="W66" s="316"/>
      <c r="X66" s="317"/>
      <c r="Y66" s="379"/>
      <c r="Z66" s="316"/>
      <c r="AA66" s="316"/>
      <c r="AB66" s="316"/>
      <c r="AC66" s="316"/>
      <c r="AD66" s="317"/>
      <c r="AG66">
        <f t="shared" si="0"/>
        <v>0</v>
      </c>
      <c r="AH66">
        <f t="shared" si="1"/>
        <v>0</v>
      </c>
    </row>
    <row r="67" spans="1:34" ht="15" customHeight="1">
      <c r="A67" s="83"/>
      <c r="B67" s="15"/>
      <c r="C67" s="468"/>
      <c r="D67" s="315" t="s">
        <v>2008</v>
      </c>
      <c r="E67" s="316"/>
      <c r="F67" s="317"/>
      <c r="G67" s="453" t="s">
        <v>2009</v>
      </c>
      <c r="H67" s="316"/>
      <c r="I67" s="316"/>
      <c r="J67" s="316"/>
      <c r="K67" s="316"/>
      <c r="L67" s="316"/>
      <c r="M67" s="316"/>
      <c r="N67" s="316"/>
      <c r="O67" s="316"/>
      <c r="P67" s="316"/>
      <c r="Q67" s="316"/>
      <c r="R67" s="316"/>
      <c r="S67" s="316"/>
      <c r="T67" s="316"/>
      <c r="U67" s="316"/>
      <c r="V67" s="316"/>
      <c r="W67" s="316"/>
      <c r="X67" s="317"/>
      <c r="Y67" s="379"/>
      <c r="Z67" s="316"/>
      <c r="AA67" s="316"/>
      <c r="AB67" s="316"/>
      <c r="AC67" s="316"/>
      <c r="AD67" s="317"/>
      <c r="AG67">
        <f t="shared" si="0"/>
        <v>0</v>
      </c>
      <c r="AH67">
        <f t="shared" si="1"/>
        <v>0</v>
      </c>
    </row>
    <row r="68" spans="1:34" ht="15" customHeight="1">
      <c r="A68" s="83"/>
      <c r="B68" s="15"/>
      <c r="C68" s="468"/>
      <c r="D68" s="315" t="s">
        <v>2010</v>
      </c>
      <c r="E68" s="316"/>
      <c r="F68" s="317"/>
      <c r="G68" s="453" t="s">
        <v>2011</v>
      </c>
      <c r="H68" s="316"/>
      <c r="I68" s="316"/>
      <c r="J68" s="316"/>
      <c r="K68" s="316"/>
      <c r="L68" s="316"/>
      <c r="M68" s="316"/>
      <c r="N68" s="316"/>
      <c r="O68" s="316"/>
      <c r="P68" s="316"/>
      <c r="Q68" s="316"/>
      <c r="R68" s="316"/>
      <c r="S68" s="316"/>
      <c r="T68" s="316"/>
      <c r="U68" s="316"/>
      <c r="V68" s="316"/>
      <c r="W68" s="316"/>
      <c r="X68" s="317"/>
      <c r="Y68" s="379"/>
      <c r="Z68" s="316"/>
      <c r="AA68" s="316"/>
      <c r="AB68" s="316"/>
      <c r="AC68" s="316"/>
      <c r="AD68" s="317"/>
      <c r="AG68">
        <f t="shared" si="0"/>
        <v>0</v>
      </c>
      <c r="AH68">
        <f t="shared" si="1"/>
        <v>0</v>
      </c>
    </row>
    <row r="69" spans="1:34" ht="15" customHeight="1">
      <c r="A69" s="83"/>
      <c r="B69" s="15"/>
      <c r="C69" s="468"/>
      <c r="D69" s="315" t="s">
        <v>2012</v>
      </c>
      <c r="E69" s="316"/>
      <c r="F69" s="317"/>
      <c r="G69" s="453" t="s">
        <v>2013</v>
      </c>
      <c r="H69" s="316"/>
      <c r="I69" s="316"/>
      <c r="J69" s="316"/>
      <c r="K69" s="316"/>
      <c r="L69" s="316"/>
      <c r="M69" s="316"/>
      <c r="N69" s="316"/>
      <c r="O69" s="316"/>
      <c r="P69" s="316"/>
      <c r="Q69" s="316"/>
      <c r="R69" s="316"/>
      <c r="S69" s="316"/>
      <c r="T69" s="316"/>
      <c r="U69" s="316"/>
      <c r="V69" s="316"/>
      <c r="W69" s="316"/>
      <c r="X69" s="317"/>
      <c r="Y69" s="379"/>
      <c r="Z69" s="316"/>
      <c r="AA69" s="316"/>
      <c r="AB69" s="316"/>
      <c r="AC69" s="316"/>
      <c r="AD69" s="317"/>
      <c r="AG69">
        <f t="shared" si="0"/>
        <v>0</v>
      </c>
      <c r="AH69">
        <f t="shared" si="1"/>
        <v>0</v>
      </c>
    </row>
    <row r="70" spans="1:34" ht="15" customHeight="1">
      <c r="A70" s="83"/>
      <c r="B70" s="15"/>
      <c r="C70" s="468"/>
      <c r="D70" s="315" t="s">
        <v>2014</v>
      </c>
      <c r="E70" s="316"/>
      <c r="F70" s="317"/>
      <c r="G70" s="453" t="s">
        <v>2015</v>
      </c>
      <c r="H70" s="316"/>
      <c r="I70" s="316"/>
      <c r="J70" s="316"/>
      <c r="K70" s="316"/>
      <c r="L70" s="316"/>
      <c r="M70" s="316"/>
      <c r="N70" s="316"/>
      <c r="O70" s="316"/>
      <c r="P70" s="316"/>
      <c r="Q70" s="316"/>
      <c r="R70" s="316"/>
      <c r="S70" s="316"/>
      <c r="T70" s="316"/>
      <c r="U70" s="316"/>
      <c r="V70" s="316"/>
      <c r="W70" s="316"/>
      <c r="X70" s="317"/>
      <c r="Y70" s="379"/>
      <c r="Z70" s="316"/>
      <c r="AA70" s="316"/>
      <c r="AB70" s="316"/>
      <c r="AC70" s="316"/>
      <c r="AD70" s="317"/>
      <c r="AG70">
        <f t="shared" si="0"/>
        <v>0</v>
      </c>
      <c r="AH70">
        <f t="shared" si="1"/>
        <v>0</v>
      </c>
    </row>
    <row r="71" spans="1:34" ht="15" customHeight="1">
      <c r="A71" s="83"/>
      <c r="B71" s="15"/>
      <c r="C71" s="468"/>
      <c r="D71" s="315" t="s">
        <v>2016</v>
      </c>
      <c r="E71" s="316"/>
      <c r="F71" s="317"/>
      <c r="G71" s="453" t="s">
        <v>2017</v>
      </c>
      <c r="H71" s="316"/>
      <c r="I71" s="316"/>
      <c r="J71" s="316"/>
      <c r="K71" s="316"/>
      <c r="L71" s="316"/>
      <c r="M71" s="316"/>
      <c r="N71" s="316"/>
      <c r="O71" s="316"/>
      <c r="P71" s="316"/>
      <c r="Q71" s="316"/>
      <c r="R71" s="316"/>
      <c r="S71" s="316"/>
      <c r="T71" s="316"/>
      <c r="U71" s="316"/>
      <c r="V71" s="316"/>
      <c r="W71" s="316"/>
      <c r="X71" s="317"/>
      <c r="Y71" s="379"/>
      <c r="Z71" s="316"/>
      <c r="AA71" s="316"/>
      <c r="AB71" s="316"/>
      <c r="AC71" s="316"/>
      <c r="AD71" s="317"/>
      <c r="AG71">
        <f t="shared" si="0"/>
        <v>0</v>
      </c>
      <c r="AH71">
        <f t="shared" si="1"/>
        <v>0</v>
      </c>
    </row>
    <row r="72" spans="1:34" ht="15" customHeight="1">
      <c r="A72" s="83"/>
      <c r="B72" s="15"/>
      <c r="C72" s="468"/>
      <c r="D72" s="315" t="s">
        <v>2018</v>
      </c>
      <c r="E72" s="316"/>
      <c r="F72" s="317"/>
      <c r="G72" s="453" t="s">
        <v>2019</v>
      </c>
      <c r="H72" s="316"/>
      <c r="I72" s="316"/>
      <c r="J72" s="316"/>
      <c r="K72" s="316"/>
      <c r="L72" s="316"/>
      <c r="M72" s="316"/>
      <c r="N72" s="316"/>
      <c r="O72" s="316"/>
      <c r="P72" s="316"/>
      <c r="Q72" s="316"/>
      <c r="R72" s="316"/>
      <c r="S72" s="316"/>
      <c r="T72" s="316"/>
      <c r="U72" s="316"/>
      <c r="V72" s="316"/>
      <c r="W72" s="316"/>
      <c r="X72" s="317"/>
      <c r="Y72" s="379"/>
      <c r="Z72" s="316"/>
      <c r="AA72" s="316"/>
      <c r="AB72" s="316"/>
      <c r="AC72" s="316"/>
      <c r="AD72" s="317"/>
      <c r="AG72">
        <f t="shared" si="0"/>
        <v>0</v>
      </c>
      <c r="AH72">
        <f t="shared" si="1"/>
        <v>0</v>
      </c>
    </row>
    <row r="73" spans="1:34" ht="15" customHeight="1">
      <c r="A73" s="83"/>
      <c r="B73" s="15"/>
      <c r="C73" s="468"/>
      <c r="D73" s="315" t="s">
        <v>2020</v>
      </c>
      <c r="E73" s="316"/>
      <c r="F73" s="317"/>
      <c r="G73" s="453" t="s">
        <v>2021</v>
      </c>
      <c r="H73" s="316"/>
      <c r="I73" s="316"/>
      <c r="J73" s="316"/>
      <c r="K73" s="316"/>
      <c r="L73" s="316"/>
      <c r="M73" s="316"/>
      <c r="N73" s="316"/>
      <c r="O73" s="316"/>
      <c r="P73" s="316"/>
      <c r="Q73" s="316"/>
      <c r="R73" s="316"/>
      <c r="S73" s="316"/>
      <c r="T73" s="316"/>
      <c r="U73" s="316"/>
      <c r="V73" s="316"/>
      <c r="W73" s="316"/>
      <c r="X73" s="317"/>
      <c r="Y73" s="379"/>
      <c r="Z73" s="316"/>
      <c r="AA73" s="316"/>
      <c r="AB73" s="316"/>
      <c r="AC73" s="316"/>
      <c r="AD73" s="317"/>
      <c r="AG73">
        <f t="shared" si="0"/>
        <v>0</v>
      </c>
      <c r="AH73">
        <f t="shared" si="1"/>
        <v>0</v>
      </c>
    </row>
    <row r="74" spans="1:34" ht="15" customHeight="1">
      <c r="A74" s="83"/>
      <c r="B74" s="15"/>
      <c r="C74" s="468"/>
      <c r="D74" s="315" t="s">
        <v>2022</v>
      </c>
      <c r="E74" s="316"/>
      <c r="F74" s="317"/>
      <c r="G74" s="453" t="s">
        <v>2023</v>
      </c>
      <c r="H74" s="316"/>
      <c r="I74" s="316"/>
      <c r="J74" s="316"/>
      <c r="K74" s="316"/>
      <c r="L74" s="316"/>
      <c r="M74" s="316"/>
      <c r="N74" s="316"/>
      <c r="O74" s="316"/>
      <c r="P74" s="316"/>
      <c r="Q74" s="316"/>
      <c r="R74" s="316"/>
      <c r="S74" s="316"/>
      <c r="T74" s="316"/>
      <c r="U74" s="316"/>
      <c r="V74" s="316"/>
      <c r="W74" s="316"/>
      <c r="X74" s="317"/>
      <c r="Y74" s="379"/>
      <c r="Z74" s="316"/>
      <c r="AA74" s="316"/>
      <c r="AB74" s="316"/>
      <c r="AC74" s="316"/>
      <c r="AD74" s="317"/>
      <c r="AG74">
        <f t="shared" si="0"/>
        <v>0</v>
      </c>
      <c r="AH74">
        <f t="shared" si="1"/>
        <v>0</v>
      </c>
    </row>
    <row r="75" spans="1:34" ht="15" customHeight="1">
      <c r="A75" s="83"/>
      <c r="B75" s="15"/>
      <c r="C75" s="468"/>
      <c r="D75" s="315" t="s">
        <v>2024</v>
      </c>
      <c r="E75" s="316"/>
      <c r="F75" s="317"/>
      <c r="G75" s="453" t="s">
        <v>2025</v>
      </c>
      <c r="H75" s="316"/>
      <c r="I75" s="316"/>
      <c r="J75" s="316"/>
      <c r="K75" s="316"/>
      <c r="L75" s="316"/>
      <c r="M75" s="316"/>
      <c r="N75" s="316"/>
      <c r="O75" s="316"/>
      <c r="P75" s="316"/>
      <c r="Q75" s="316"/>
      <c r="R75" s="316"/>
      <c r="S75" s="316"/>
      <c r="T75" s="316"/>
      <c r="U75" s="316"/>
      <c r="V75" s="316"/>
      <c r="W75" s="316"/>
      <c r="X75" s="317"/>
      <c r="Y75" s="379"/>
      <c r="Z75" s="316"/>
      <c r="AA75" s="316"/>
      <c r="AB75" s="316"/>
      <c r="AC75" s="316"/>
      <c r="AD75" s="317"/>
      <c r="AG75">
        <f t="shared" si="0"/>
        <v>0</v>
      </c>
      <c r="AH75">
        <f t="shared" si="1"/>
        <v>0</v>
      </c>
    </row>
    <row r="76" spans="1:34" ht="15" customHeight="1">
      <c r="A76" s="83"/>
      <c r="B76" s="15"/>
      <c r="C76" s="468"/>
      <c r="D76" s="315" t="s">
        <v>2026</v>
      </c>
      <c r="E76" s="316"/>
      <c r="F76" s="317"/>
      <c r="G76" s="453" t="s">
        <v>2027</v>
      </c>
      <c r="H76" s="316"/>
      <c r="I76" s="316"/>
      <c r="J76" s="316"/>
      <c r="K76" s="316"/>
      <c r="L76" s="316"/>
      <c r="M76" s="316"/>
      <c r="N76" s="316"/>
      <c r="O76" s="316"/>
      <c r="P76" s="316"/>
      <c r="Q76" s="316"/>
      <c r="R76" s="316"/>
      <c r="S76" s="316"/>
      <c r="T76" s="316"/>
      <c r="U76" s="316"/>
      <c r="V76" s="316"/>
      <c r="W76" s="316"/>
      <c r="X76" s="317"/>
      <c r="Y76" s="379"/>
      <c r="Z76" s="316"/>
      <c r="AA76" s="316"/>
      <c r="AB76" s="316"/>
      <c r="AC76" s="316"/>
      <c r="AD76" s="317"/>
      <c r="AG76">
        <f t="shared" si="0"/>
        <v>0</v>
      </c>
      <c r="AH76">
        <f t="shared" si="1"/>
        <v>0</v>
      </c>
    </row>
    <row r="77" spans="1:34" ht="18" customHeight="1">
      <c r="A77" s="83"/>
      <c r="B77" s="15"/>
      <c r="C77" s="468"/>
      <c r="D77" s="387" t="s">
        <v>2028</v>
      </c>
      <c r="E77" s="488" t="s">
        <v>2029</v>
      </c>
      <c r="F77" s="317"/>
      <c r="G77" s="453" t="s">
        <v>2030</v>
      </c>
      <c r="H77" s="316"/>
      <c r="I77" s="316"/>
      <c r="J77" s="316"/>
      <c r="K77" s="316"/>
      <c r="L77" s="316"/>
      <c r="M77" s="316"/>
      <c r="N77" s="316"/>
      <c r="O77" s="316"/>
      <c r="P77" s="316"/>
      <c r="Q77" s="316"/>
      <c r="R77" s="316"/>
      <c r="S77" s="316"/>
      <c r="T77" s="316"/>
      <c r="U77" s="316"/>
      <c r="V77" s="316"/>
      <c r="W77" s="316"/>
      <c r="X77" s="317"/>
      <c r="Y77" s="379"/>
      <c r="Z77" s="316"/>
      <c r="AA77" s="316"/>
      <c r="AB77" s="316"/>
      <c r="AC77" s="316"/>
      <c r="AD77" s="317"/>
      <c r="AG77">
        <f t="shared" si="0"/>
        <v>0</v>
      </c>
      <c r="AH77">
        <f t="shared" si="1"/>
        <v>0</v>
      </c>
    </row>
    <row r="78" spans="1:34" ht="18" customHeight="1">
      <c r="A78" s="83"/>
      <c r="B78" s="15"/>
      <c r="C78" s="468"/>
      <c r="D78" s="468"/>
      <c r="E78" s="488" t="s">
        <v>2031</v>
      </c>
      <c r="F78" s="317"/>
      <c r="G78" s="453" t="s">
        <v>2032</v>
      </c>
      <c r="H78" s="316"/>
      <c r="I78" s="316"/>
      <c r="J78" s="316"/>
      <c r="K78" s="316"/>
      <c r="L78" s="316"/>
      <c r="M78" s="316"/>
      <c r="N78" s="316"/>
      <c r="O78" s="316"/>
      <c r="P78" s="316"/>
      <c r="Q78" s="316"/>
      <c r="R78" s="316"/>
      <c r="S78" s="316"/>
      <c r="T78" s="316"/>
      <c r="U78" s="316"/>
      <c r="V78" s="316"/>
      <c r="W78" s="316"/>
      <c r="X78" s="317"/>
      <c r="Y78" s="379"/>
      <c r="Z78" s="316"/>
      <c r="AA78" s="316"/>
      <c r="AB78" s="316"/>
      <c r="AC78" s="316"/>
      <c r="AD78" s="317"/>
      <c r="AG78">
        <f t="shared" si="0"/>
        <v>0</v>
      </c>
      <c r="AH78">
        <f t="shared" si="1"/>
        <v>0</v>
      </c>
    </row>
    <row r="79" spans="1:34" ht="18" customHeight="1">
      <c r="A79" s="83"/>
      <c r="B79" s="15"/>
      <c r="C79" s="468"/>
      <c r="D79" s="468"/>
      <c r="E79" s="488" t="s">
        <v>2033</v>
      </c>
      <c r="F79" s="317"/>
      <c r="G79" s="453" t="s">
        <v>2034</v>
      </c>
      <c r="H79" s="316"/>
      <c r="I79" s="316"/>
      <c r="J79" s="316"/>
      <c r="K79" s="316"/>
      <c r="L79" s="316"/>
      <c r="M79" s="316"/>
      <c r="N79" s="316"/>
      <c r="O79" s="316"/>
      <c r="P79" s="316"/>
      <c r="Q79" s="316"/>
      <c r="R79" s="316"/>
      <c r="S79" s="316"/>
      <c r="T79" s="316"/>
      <c r="U79" s="316"/>
      <c r="V79" s="316"/>
      <c r="W79" s="316"/>
      <c r="X79" s="317"/>
      <c r="Y79" s="379"/>
      <c r="Z79" s="316"/>
      <c r="AA79" s="316"/>
      <c r="AB79" s="316"/>
      <c r="AC79" s="316"/>
      <c r="AD79" s="317"/>
      <c r="AG79">
        <f t="shared" si="0"/>
        <v>0</v>
      </c>
      <c r="AH79">
        <f t="shared" si="1"/>
        <v>0</v>
      </c>
    </row>
    <row r="80" spans="1:34" ht="18" customHeight="1">
      <c r="A80" s="83"/>
      <c r="B80" s="15"/>
      <c r="C80" s="468"/>
      <c r="D80" s="452"/>
      <c r="E80" s="488" t="s">
        <v>2035</v>
      </c>
      <c r="F80" s="317"/>
      <c r="G80" s="453" t="s">
        <v>2036</v>
      </c>
      <c r="H80" s="316"/>
      <c r="I80" s="316"/>
      <c r="J80" s="316"/>
      <c r="K80" s="316"/>
      <c r="L80" s="316"/>
      <c r="M80" s="316"/>
      <c r="N80" s="316"/>
      <c r="O80" s="316"/>
      <c r="P80" s="316"/>
      <c r="Q80" s="316"/>
      <c r="R80" s="316"/>
      <c r="S80" s="316"/>
      <c r="T80" s="316"/>
      <c r="U80" s="316"/>
      <c r="V80" s="316"/>
      <c r="W80" s="316"/>
      <c r="X80" s="317"/>
      <c r="Y80" s="379"/>
      <c r="Z80" s="316"/>
      <c r="AA80" s="316"/>
      <c r="AB80" s="316"/>
      <c r="AC80" s="316"/>
      <c r="AD80" s="317"/>
      <c r="AG80">
        <f t="shared" si="0"/>
        <v>0</v>
      </c>
      <c r="AH80">
        <f t="shared" si="1"/>
        <v>0</v>
      </c>
    </row>
    <row r="81" spans="1:34" ht="15" customHeight="1">
      <c r="A81" s="57"/>
      <c r="B81" s="13"/>
      <c r="C81" s="468"/>
      <c r="D81" s="315" t="s">
        <v>2037</v>
      </c>
      <c r="E81" s="316"/>
      <c r="F81" s="317"/>
      <c r="G81" s="453" t="s">
        <v>2038</v>
      </c>
      <c r="H81" s="316"/>
      <c r="I81" s="316"/>
      <c r="J81" s="316"/>
      <c r="K81" s="316"/>
      <c r="L81" s="316"/>
      <c r="M81" s="316"/>
      <c r="N81" s="316"/>
      <c r="O81" s="316"/>
      <c r="P81" s="316"/>
      <c r="Q81" s="316"/>
      <c r="R81" s="316"/>
      <c r="S81" s="316"/>
      <c r="T81" s="316"/>
      <c r="U81" s="316"/>
      <c r="V81" s="316"/>
      <c r="W81" s="316"/>
      <c r="X81" s="317"/>
      <c r="Y81" s="379"/>
      <c r="Z81" s="316"/>
      <c r="AA81" s="316"/>
      <c r="AB81" s="316"/>
      <c r="AC81" s="316"/>
      <c r="AD81" s="317"/>
      <c r="AG81">
        <f t="shared" si="0"/>
        <v>0</v>
      </c>
      <c r="AH81">
        <f t="shared" si="1"/>
        <v>0</v>
      </c>
    </row>
    <row r="82" spans="1:34" ht="15" customHeight="1">
      <c r="A82" s="57"/>
      <c r="B82" s="13"/>
      <c r="C82" s="468"/>
      <c r="D82" s="315" t="s">
        <v>2039</v>
      </c>
      <c r="E82" s="316"/>
      <c r="F82" s="317"/>
      <c r="G82" s="453" t="s">
        <v>2040</v>
      </c>
      <c r="H82" s="316"/>
      <c r="I82" s="316"/>
      <c r="J82" s="316"/>
      <c r="K82" s="316"/>
      <c r="L82" s="316"/>
      <c r="M82" s="316"/>
      <c r="N82" s="316"/>
      <c r="O82" s="316"/>
      <c r="P82" s="316"/>
      <c r="Q82" s="316"/>
      <c r="R82" s="316"/>
      <c r="S82" s="316"/>
      <c r="T82" s="316"/>
      <c r="U82" s="316"/>
      <c r="V82" s="316"/>
      <c r="W82" s="316"/>
      <c r="X82" s="317"/>
      <c r="Y82" s="379"/>
      <c r="Z82" s="316"/>
      <c r="AA82" s="316"/>
      <c r="AB82" s="316"/>
      <c r="AC82" s="316"/>
      <c r="AD82" s="317"/>
      <c r="AG82">
        <f t="shared" si="0"/>
        <v>0</v>
      </c>
      <c r="AH82">
        <f t="shared" si="1"/>
        <v>0</v>
      </c>
    </row>
    <row r="83" spans="1:34" ht="18" customHeight="1">
      <c r="A83" s="57"/>
      <c r="B83" s="13"/>
      <c r="C83" s="468"/>
      <c r="D83" s="387" t="s">
        <v>2041</v>
      </c>
      <c r="E83" s="488" t="s">
        <v>2042</v>
      </c>
      <c r="F83" s="317"/>
      <c r="G83" s="453" t="s">
        <v>2043</v>
      </c>
      <c r="H83" s="316"/>
      <c r="I83" s="316"/>
      <c r="J83" s="316"/>
      <c r="K83" s="316"/>
      <c r="L83" s="316"/>
      <c r="M83" s="316"/>
      <c r="N83" s="316"/>
      <c r="O83" s="316"/>
      <c r="P83" s="316"/>
      <c r="Q83" s="316"/>
      <c r="R83" s="316"/>
      <c r="S83" s="316"/>
      <c r="T83" s="316"/>
      <c r="U83" s="316"/>
      <c r="V83" s="316"/>
      <c r="W83" s="316"/>
      <c r="X83" s="317"/>
      <c r="Y83" s="379"/>
      <c r="Z83" s="316"/>
      <c r="AA83" s="316"/>
      <c r="AB83" s="316"/>
      <c r="AC83" s="316"/>
      <c r="AD83" s="317"/>
      <c r="AG83">
        <f t="shared" si="0"/>
        <v>0</v>
      </c>
      <c r="AH83">
        <f t="shared" si="1"/>
        <v>0</v>
      </c>
    </row>
    <row r="84" spans="1:34" ht="18" customHeight="1">
      <c r="A84" s="57"/>
      <c r="B84" s="13"/>
      <c r="C84" s="468"/>
      <c r="D84" s="468"/>
      <c r="E84" s="488" t="s">
        <v>2044</v>
      </c>
      <c r="F84" s="317"/>
      <c r="G84" s="453" t="s">
        <v>2045</v>
      </c>
      <c r="H84" s="316"/>
      <c r="I84" s="316"/>
      <c r="J84" s="316"/>
      <c r="K84" s="316"/>
      <c r="L84" s="316"/>
      <c r="M84" s="316"/>
      <c r="N84" s="316"/>
      <c r="O84" s="316"/>
      <c r="P84" s="316"/>
      <c r="Q84" s="316"/>
      <c r="R84" s="316"/>
      <c r="S84" s="316"/>
      <c r="T84" s="316"/>
      <c r="U84" s="316"/>
      <c r="V84" s="316"/>
      <c r="W84" s="316"/>
      <c r="X84" s="317"/>
      <c r="Y84" s="379"/>
      <c r="Z84" s="316"/>
      <c r="AA84" s="316"/>
      <c r="AB84" s="316"/>
      <c r="AC84" s="316"/>
      <c r="AD84" s="317"/>
      <c r="AG84">
        <f t="shared" si="0"/>
        <v>0</v>
      </c>
      <c r="AH84">
        <f t="shared" si="1"/>
        <v>0</v>
      </c>
    </row>
    <row r="85" spans="1:34" ht="18" customHeight="1">
      <c r="A85" s="57"/>
      <c r="B85" s="13"/>
      <c r="C85" s="468"/>
      <c r="D85" s="468"/>
      <c r="E85" s="488" t="s">
        <v>2046</v>
      </c>
      <c r="F85" s="317"/>
      <c r="G85" s="453" t="s">
        <v>2047</v>
      </c>
      <c r="H85" s="316"/>
      <c r="I85" s="316"/>
      <c r="J85" s="316"/>
      <c r="K85" s="316"/>
      <c r="L85" s="316"/>
      <c r="M85" s="316"/>
      <c r="N85" s="316"/>
      <c r="O85" s="316"/>
      <c r="P85" s="316"/>
      <c r="Q85" s="316"/>
      <c r="R85" s="316"/>
      <c r="S85" s="316"/>
      <c r="T85" s="316"/>
      <c r="U85" s="316"/>
      <c r="V85" s="316"/>
      <c r="W85" s="316"/>
      <c r="X85" s="317"/>
      <c r="Y85" s="379"/>
      <c r="Z85" s="316"/>
      <c r="AA85" s="316"/>
      <c r="AB85" s="316"/>
      <c r="AC85" s="316"/>
      <c r="AD85" s="317"/>
      <c r="AG85">
        <f t="shared" si="0"/>
        <v>0</v>
      </c>
      <c r="AH85">
        <f t="shared" si="1"/>
        <v>0</v>
      </c>
    </row>
    <row r="86" spans="1:34" ht="18" customHeight="1">
      <c r="A86" s="57"/>
      <c r="B86" s="13"/>
      <c r="C86" s="468"/>
      <c r="D86" s="452"/>
      <c r="E86" s="488" t="s">
        <v>2048</v>
      </c>
      <c r="F86" s="317"/>
      <c r="G86" s="453" t="s">
        <v>2049</v>
      </c>
      <c r="H86" s="316"/>
      <c r="I86" s="316"/>
      <c r="J86" s="316"/>
      <c r="K86" s="316"/>
      <c r="L86" s="316"/>
      <c r="M86" s="316"/>
      <c r="N86" s="316"/>
      <c r="O86" s="316"/>
      <c r="P86" s="316"/>
      <c r="Q86" s="316"/>
      <c r="R86" s="316"/>
      <c r="S86" s="316"/>
      <c r="T86" s="316"/>
      <c r="U86" s="316"/>
      <c r="V86" s="316"/>
      <c r="W86" s="316"/>
      <c r="X86" s="317"/>
      <c r="Y86" s="379"/>
      <c r="Z86" s="316"/>
      <c r="AA86" s="316"/>
      <c r="AB86" s="316"/>
      <c r="AC86" s="316"/>
      <c r="AD86" s="317"/>
      <c r="AG86">
        <f t="shared" si="0"/>
        <v>0</v>
      </c>
      <c r="AH86">
        <f t="shared" si="1"/>
        <v>0</v>
      </c>
    </row>
    <row r="87" spans="1:34" ht="15" customHeight="1">
      <c r="A87" s="57"/>
      <c r="B87" s="13"/>
      <c r="C87" s="468"/>
      <c r="D87" s="315" t="s">
        <v>2050</v>
      </c>
      <c r="E87" s="316"/>
      <c r="F87" s="317"/>
      <c r="G87" s="453" t="s">
        <v>2051</v>
      </c>
      <c r="H87" s="316"/>
      <c r="I87" s="316"/>
      <c r="J87" s="316"/>
      <c r="K87" s="316"/>
      <c r="L87" s="316"/>
      <c r="M87" s="316"/>
      <c r="N87" s="316"/>
      <c r="O87" s="316"/>
      <c r="P87" s="316"/>
      <c r="Q87" s="316"/>
      <c r="R87" s="316"/>
      <c r="S87" s="316"/>
      <c r="T87" s="316"/>
      <c r="U87" s="316"/>
      <c r="V87" s="316"/>
      <c r="W87" s="316"/>
      <c r="X87" s="317"/>
      <c r="Y87" s="379"/>
      <c r="Z87" s="316"/>
      <c r="AA87" s="316"/>
      <c r="AB87" s="316"/>
      <c r="AC87" s="316"/>
      <c r="AD87" s="317"/>
      <c r="AG87">
        <f t="shared" si="0"/>
        <v>0</v>
      </c>
      <c r="AH87">
        <f t="shared" si="1"/>
        <v>0</v>
      </c>
    </row>
    <row r="88" spans="1:34" ht="15" customHeight="1">
      <c r="A88" s="57"/>
      <c r="B88" s="13"/>
      <c r="C88" s="452"/>
      <c r="D88" s="315" t="s">
        <v>2052</v>
      </c>
      <c r="E88" s="316"/>
      <c r="F88" s="317"/>
      <c r="G88" s="453" t="s">
        <v>2053</v>
      </c>
      <c r="H88" s="316"/>
      <c r="I88" s="316"/>
      <c r="J88" s="316"/>
      <c r="K88" s="316"/>
      <c r="L88" s="316"/>
      <c r="M88" s="316"/>
      <c r="N88" s="316"/>
      <c r="O88" s="316"/>
      <c r="P88" s="316"/>
      <c r="Q88" s="316"/>
      <c r="R88" s="316"/>
      <c r="S88" s="316"/>
      <c r="T88" s="316"/>
      <c r="U88" s="316"/>
      <c r="V88" s="316"/>
      <c r="W88" s="316"/>
      <c r="X88" s="317"/>
      <c r="Y88" s="379"/>
      <c r="Z88" s="316"/>
      <c r="AA88" s="316"/>
      <c r="AB88" s="316"/>
      <c r="AC88" s="316"/>
      <c r="AD88" s="317"/>
      <c r="AG88">
        <f t="shared" si="0"/>
        <v>0</v>
      </c>
      <c r="AH88">
        <f t="shared" si="1"/>
        <v>0</v>
      </c>
    </row>
    <row r="89" spans="1:34" ht="15" customHeight="1">
      <c r="A89" s="83"/>
      <c r="B89" s="15"/>
      <c r="C89" s="448" t="s">
        <v>2054</v>
      </c>
      <c r="D89" s="315" t="s">
        <v>1230</v>
      </c>
      <c r="E89" s="316"/>
      <c r="F89" s="317"/>
      <c r="G89" s="453" t="s">
        <v>2055</v>
      </c>
      <c r="H89" s="316"/>
      <c r="I89" s="316"/>
      <c r="J89" s="316"/>
      <c r="K89" s="316"/>
      <c r="L89" s="316"/>
      <c r="M89" s="316"/>
      <c r="N89" s="316"/>
      <c r="O89" s="316"/>
      <c r="P89" s="316"/>
      <c r="Q89" s="316"/>
      <c r="R89" s="316"/>
      <c r="S89" s="316"/>
      <c r="T89" s="316"/>
      <c r="U89" s="316"/>
      <c r="V89" s="316"/>
      <c r="W89" s="316"/>
      <c r="X89" s="317"/>
      <c r="Y89" s="379"/>
      <c r="Z89" s="316"/>
      <c r="AA89" s="316"/>
      <c r="AB89" s="316"/>
      <c r="AC89" s="316"/>
      <c r="AD89" s="317"/>
      <c r="AG89">
        <f t="shared" si="0"/>
        <v>0</v>
      </c>
      <c r="AH89">
        <f t="shared" si="1"/>
        <v>0</v>
      </c>
    </row>
    <row r="90" spans="1:34" ht="15" customHeight="1">
      <c r="A90" s="83"/>
      <c r="B90" s="15"/>
      <c r="C90" s="468"/>
      <c r="D90" s="315" t="s">
        <v>1232</v>
      </c>
      <c r="E90" s="316"/>
      <c r="F90" s="317"/>
      <c r="G90" s="453" t="s">
        <v>2056</v>
      </c>
      <c r="H90" s="316"/>
      <c r="I90" s="316"/>
      <c r="J90" s="316"/>
      <c r="K90" s="316"/>
      <c r="L90" s="316"/>
      <c r="M90" s="316"/>
      <c r="N90" s="316"/>
      <c r="O90" s="316"/>
      <c r="P90" s="316"/>
      <c r="Q90" s="316"/>
      <c r="R90" s="316"/>
      <c r="S90" s="316"/>
      <c r="T90" s="316"/>
      <c r="U90" s="316"/>
      <c r="V90" s="316"/>
      <c r="W90" s="316"/>
      <c r="X90" s="317"/>
      <c r="Y90" s="379"/>
      <c r="Z90" s="316"/>
      <c r="AA90" s="316"/>
      <c r="AB90" s="316"/>
      <c r="AC90" s="316"/>
      <c r="AD90" s="317"/>
      <c r="AG90">
        <f t="shared" si="0"/>
        <v>0</v>
      </c>
      <c r="AH90">
        <f t="shared" si="1"/>
        <v>0</v>
      </c>
    </row>
    <row r="91" spans="1:34" ht="15" customHeight="1">
      <c r="A91" s="83"/>
      <c r="B91" s="15"/>
      <c r="C91" s="468"/>
      <c r="D91" s="315" t="s">
        <v>1234</v>
      </c>
      <c r="E91" s="316"/>
      <c r="F91" s="317"/>
      <c r="G91" s="453" t="s">
        <v>2057</v>
      </c>
      <c r="H91" s="316"/>
      <c r="I91" s="316"/>
      <c r="J91" s="316"/>
      <c r="K91" s="316"/>
      <c r="L91" s="316"/>
      <c r="M91" s="316"/>
      <c r="N91" s="316"/>
      <c r="O91" s="316"/>
      <c r="P91" s="316"/>
      <c r="Q91" s="316"/>
      <c r="R91" s="316"/>
      <c r="S91" s="316"/>
      <c r="T91" s="316"/>
      <c r="U91" s="316"/>
      <c r="V91" s="316"/>
      <c r="W91" s="316"/>
      <c r="X91" s="317"/>
      <c r="Y91" s="379"/>
      <c r="Z91" s="316"/>
      <c r="AA91" s="316"/>
      <c r="AB91" s="316"/>
      <c r="AC91" s="316"/>
      <c r="AD91" s="317"/>
      <c r="AG91">
        <f t="shared" si="0"/>
        <v>0</v>
      </c>
      <c r="AH91">
        <f t="shared" si="1"/>
        <v>0</v>
      </c>
    </row>
    <row r="92" spans="1:34" ht="15" customHeight="1">
      <c r="A92" s="83"/>
      <c r="B92" s="15"/>
      <c r="C92" s="468"/>
      <c r="D92" s="315" t="s">
        <v>1236</v>
      </c>
      <c r="E92" s="316"/>
      <c r="F92" s="317"/>
      <c r="G92" s="453" t="s">
        <v>2058</v>
      </c>
      <c r="H92" s="316"/>
      <c r="I92" s="316"/>
      <c r="J92" s="316"/>
      <c r="K92" s="316"/>
      <c r="L92" s="316"/>
      <c r="M92" s="316"/>
      <c r="N92" s="316"/>
      <c r="O92" s="316"/>
      <c r="P92" s="316"/>
      <c r="Q92" s="316"/>
      <c r="R92" s="316"/>
      <c r="S92" s="316"/>
      <c r="T92" s="316"/>
      <c r="U92" s="316"/>
      <c r="V92" s="316"/>
      <c r="W92" s="316"/>
      <c r="X92" s="317"/>
      <c r="Y92" s="379"/>
      <c r="Z92" s="316"/>
      <c r="AA92" s="316"/>
      <c r="AB92" s="316"/>
      <c r="AC92" s="316"/>
      <c r="AD92" s="317"/>
      <c r="AG92">
        <f t="shared" si="0"/>
        <v>0</v>
      </c>
      <c r="AH92">
        <f t="shared" si="1"/>
        <v>0</v>
      </c>
    </row>
    <row r="93" spans="1:34" ht="15" customHeight="1">
      <c r="A93" s="83"/>
      <c r="B93" s="15"/>
      <c r="C93" s="468"/>
      <c r="D93" s="315" t="s">
        <v>1238</v>
      </c>
      <c r="E93" s="316"/>
      <c r="F93" s="317"/>
      <c r="G93" s="453" t="s">
        <v>2059</v>
      </c>
      <c r="H93" s="316"/>
      <c r="I93" s="316"/>
      <c r="J93" s="316"/>
      <c r="K93" s="316"/>
      <c r="L93" s="316"/>
      <c r="M93" s="316"/>
      <c r="N93" s="316"/>
      <c r="O93" s="316"/>
      <c r="P93" s="316"/>
      <c r="Q93" s="316"/>
      <c r="R93" s="316"/>
      <c r="S93" s="316"/>
      <c r="T93" s="316"/>
      <c r="U93" s="316"/>
      <c r="V93" s="316"/>
      <c r="W93" s="316"/>
      <c r="X93" s="317"/>
      <c r="Y93" s="379"/>
      <c r="Z93" s="316"/>
      <c r="AA93" s="316"/>
      <c r="AB93" s="316"/>
      <c r="AC93" s="316"/>
      <c r="AD93" s="317"/>
      <c r="AG93">
        <f t="shared" si="0"/>
        <v>0</v>
      </c>
      <c r="AH93">
        <f t="shared" si="1"/>
        <v>0</v>
      </c>
    </row>
    <row r="94" spans="1:34" ht="15" customHeight="1">
      <c r="A94" s="83"/>
      <c r="B94" s="15"/>
      <c r="C94" s="468"/>
      <c r="D94" s="315" t="s">
        <v>2060</v>
      </c>
      <c r="E94" s="316"/>
      <c r="F94" s="317"/>
      <c r="G94" s="453" t="s">
        <v>2061</v>
      </c>
      <c r="H94" s="316"/>
      <c r="I94" s="316"/>
      <c r="J94" s="316"/>
      <c r="K94" s="316"/>
      <c r="L94" s="316"/>
      <c r="M94" s="316"/>
      <c r="N94" s="316"/>
      <c r="O94" s="316"/>
      <c r="P94" s="316"/>
      <c r="Q94" s="316"/>
      <c r="R94" s="316"/>
      <c r="S94" s="316"/>
      <c r="T94" s="316"/>
      <c r="U94" s="316"/>
      <c r="V94" s="316"/>
      <c r="W94" s="316"/>
      <c r="X94" s="317"/>
      <c r="Y94" s="379"/>
      <c r="Z94" s="316"/>
      <c r="AA94" s="316"/>
      <c r="AB94" s="316"/>
      <c r="AC94" s="316"/>
      <c r="AD94" s="317"/>
      <c r="AG94">
        <f t="shared" si="0"/>
        <v>0</v>
      </c>
      <c r="AH94">
        <f t="shared" si="1"/>
        <v>0</v>
      </c>
    </row>
    <row r="95" spans="1:34" ht="15" customHeight="1">
      <c r="A95" s="83"/>
      <c r="B95" s="15"/>
      <c r="C95" s="468"/>
      <c r="D95" s="315" t="s">
        <v>2062</v>
      </c>
      <c r="E95" s="316"/>
      <c r="F95" s="317"/>
      <c r="G95" s="453" t="s">
        <v>2063</v>
      </c>
      <c r="H95" s="316"/>
      <c r="I95" s="316"/>
      <c r="J95" s="316"/>
      <c r="K95" s="316"/>
      <c r="L95" s="316"/>
      <c r="M95" s="316"/>
      <c r="N95" s="316"/>
      <c r="O95" s="316"/>
      <c r="P95" s="316"/>
      <c r="Q95" s="316"/>
      <c r="R95" s="316"/>
      <c r="S95" s="316"/>
      <c r="T95" s="316"/>
      <c r="U95" s="316"/>
      <c r="V95" s="316"/>
      <c r="W95" s="316"/>
      <c r="X95" s="317"/>
      <c r="Y95" s="379"/>
      <c r="Z95" s="316"/>
      <c r="AA95" s="316"/>
      <c r="AB95" s="316"/>
      <c r="AC95" s="316"/>
      <c r="AD95" s="317"/>
      <c r="AG95">
        <f t="shared" si="0"/>
        <v>0</v>
      </c>
      <c r="AH95">
        <f t="shared" si="1"/>
        <v>0</v>
      </c>
    </row>
    <row r="96" spans="1:34" ht="15" customHeight="1">
      <c r="A96" s="83"/>
      <c r="B96" s="15"/>
      <c r="C96" s="468"/>
      <c r="D96" s="315" t="s">
        <v>2064</v>
      </c>
      <c r="E96" s="316"/>
      <c r="F96" s="317"/>
      <c r="G96" s="453" t="s">
        <v>2065</v>
      </c>
      <c r="H96" s="316"/>
      <c r="I96" s="316"/>
      <c r="J96" s="316"/>
      <c r="K96" s="316"/>
      <c r="L96" s="316"/>
      <c r="M96" s="316"/>
      <c r="N96" s="316"/>
      <c r="O96" s="316"/>
      <c r="P96" s="316"/>
      <c r="Q96" s="316"/>
      <c r="R96" s="316"/>
      <c r="S96" s="316"/>
      <c r="T96" s="316"/>
      <c r="U96" s="316"/>
      <c r="V96" s="316"/>
      <c r="W96" s="316"/>
      <c r="X96" s="317"/>
      <c r="Y96" s="379"/>
      <c r="Z96" s="316"/>
      <c r="AA96" s="316"/>
      <c r="AB96" s="316"/>
      <c r="AC96" s="316"/>
      <c r="AD96" s="317"/>
      <c r="AG96">
        <f t="shared" si="0"/>
        <v>0</v>
      </c>
      <c r="AH96">
        <f t="shared" si="1"/>
        <v>0</v>
      </c>
    </row>
    <row r="97" spans="1:34" ht="15" customHeight="1">
      <c r="A97" s="83"/>
      <c r="B97" s="15"/>
      <c r="C97" s="452"/>
      <c r="D97" s="315" t="s">
        <v>2066</v>
      </c>
      <c r="E97" s="316"/>
      <c r="F97" s="317"/>
      <c r="G97" s="453" t="s">
        <v>2067</v>
      </c>
      <c r="H97" s="316"/>
      <c r="I97" s="316"/>
      <c r="J97" s="316"/>
      <c r="K97" s="316"/>
      <c r="L97" s="316"/>
      <c r="M97" s="316"/>
      <c r="N97" s="316"/>
      <c r="O97" s="316"/>
      <c r="P97" s="316"/>
      <c r="Q97" s="316"/>
      <c r="R97" s="316"/>
      <c r="S97" s="316"/>
      <c r="T97" s="316"/>
      <c r="U97" s="316"/>
      <c r="V97" s="316"/>
      <c r="W97" s="316"/>
      <c r="X97" s="317"/>
      <c r="Y97" s="379"/>
      <c r="Z97" s="316"/>
      <c r="AA97" s="316"/>
      <c r="AB97" s="316"/>
      <c r="AC97" s="316"/>
      <c r="AD97" s="317"/>
      <c r="AG97">
        <f t="shared" si="0"/>
        <v>0</v>
      </c>
      <c r="AH97">
        <f t="shared" si="1"/>
        <v>0</v>
      </c>
    </row>
    <row r="98" spans="1:34" ht="15" customHeight="1">
      <c r="A98" s="57"/>
      <c r="B98" s="13"/>
      <c r="C98" s="13"/>
      <c r="D98" s="13"/>
      <c r="E98" s="13"/>
      <c r="F98" s="13"/>
      <c r="G98" s="13"/>
      <c r="H98" s="13"/>
      <c r="I98" s="13"/>
      <c r="J98" s="13"/>
      <c r="K98" s="13"/>
      <c r="L98" s="13"/>
      <c r="M98" s="13"/>
      <c r="N98" s="13"/>
      <c r="O98" s="13"/>
      <c r="P98" s="13"/>
      <c r="Q98" s="13"/>
      <c r="R98" s="13"/>
      <c r="S98" s="13"/>
      <c r="T98" s="13"/>
      <c r="U98" s="13"/>
      <c r="V98" s="13"/>
      <c r="W98" s="13"/>
      <c r="X98" s="150" t="s">
        <v>506</v>
      </c>
      <c r="Y98" s="315">
        <f>IF(AND(SUM(Y61:Y97)=0,COUNTIF(Y61:Y97,"NS")&gt;0),"NS",IF(AND(SUM(Y61:Y97)=0,COUNTIF(Y61:Y97,0)&gt;0),0,IF(AND(SUM(Y61:Y97)=0,COUNTIF(Y61:Y97,"NA")&gt;0),"NA",SUM(Y61:Y97))))</f>
        <v>0</v>
      </c>
      <c r="Z98" s="316"/>
      <c r="AA98" s="316"/>
      <c r="AB98" s="316"/>
      <c r="AC98" s="316"/>
      <c r="AD98" s="317"/>
      <c r="AG98">
        <f>SUM(AG61:AG97)</f>
        <v>0</v>
      </c>
      <c r="AH98" s="248">
        <f>SUM(AH61:AH97)</f>
        <v>0</v>
      </c>
    </row>
    <row r="99" spans="1:34" ht="15" customHeight="1">
      <c r="A99" s="57"/>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row>
    <row r="100" spans="1:34" ht="45" customHeight="1">
      <c r="A100" s="91"/>
      <c r="B100" s="15"/>
      <c r="C100" s="370" t="s">
        <v>2068</v>
      </c>
      <c r="D100" s="281"/>
      <c r="E100" s="281"/>
      <c r="F100" s="379"/>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7"/>
    </row>
    <row r="101" spans="1:34" ht="15" customHeight="1">
      <c r="A101" s="91"/>
      <c r="B101" s="239" t="str">
        <f>IF(AND(SUM(Y80)&gt;0,F100=""),"Alerta:Debido a que ingresó un número mayor a 0 en el apartado Otro tipo de incendios deberá de especificarlo.","")</f>
        <v/>
      </c>
      <c r="C101" s="112"/>
      <c r="D101" s="112"/>
      <c r="E101" s="112"/>
    </row>
    <row r="102" spans="1:34" ht="45" customHeight="1">
      <c r="A102" s="91"/>
      <c r="B102" s="15"/>
      <c r="C102" s="370" t="s">
        <v>2069</v>
      </c>
      <c r="D102" s="281"/>
      <c r="E102" s="281"/>
      <c r="F102" s="379"/>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317"/>
    </row>
    <row r="103" spans="1:34" ht="15" customHeight="1">
      <c r="A103" s="91"/>
      <c r="B103" s="239" t="str">
        <f>IF(AND(SUM(Y86)&gt;0,F102=""),"Alerta:Debido a que ingresó un número mayor a 0 en el apartado Otro tipo de accidentes deberá de especificarlo.","")</f>
        <v/>
      </c>
      <c r="C103" s="112"/>
      <c r="D103" s="112"/>
      <c r="E103" s="112"/>
    </row>
    <row r="104" spans="1:34" ht="45" customHeight="1">
      <c r="A104" s="91"/>
      <c r="B104" s="15"/>
      <c r="C104" s="370" t="s">
        <v>2070</v>
      </c>
      <c r="D104" s="281"/>
      <c r="E104" s="281"/>
      <c r="F104" s="379"/>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317"/>
    </row>
    <row r="105" spans="1:34" ht="15" customHeight="1">
      <c r="A105" s="91"/>
      <c r="B105" s="239" t="str">
        <f>IF(AND(SUM(Y88)&gt;0,F104=""),"Alerta:Debido a que ingresó un número mayor a 0 en el apartado Otros eventos súbitos deberá de especificarlo.","")</f>
        <v/>
      </c>
      <c r="C105" s="112"/>
      <c r="D105" s="112"/>
      <c r="E105" s="112"/>
    </row>
    <row r="106" spans="1:34" ht="45" customHeight="1">
      <c r="A106" s="91"/>
      <c r="B106" s="15"/>
      <c r="C106" s="370" t="s">
        <v>2071</v>
      </c>
      <c r="D106" s="281"/>
      <c r="E106" s="281"/>
      <c r="F106" s="379"/>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7"/>
    </row>
    <row r="107" spans="1:34" ht="15" customHeight="1">
      <c r="A107" s="91"/>
      <c r="B107" s="239" t="str">
        <f>IF(AND(SUM(Y97)&gt;0,F106=""),"Alerta:Debido a que ingresó un número mayor a 0 en el apartado Otros eventos no súbitos deberá de especificarlo.","")</f>
        <v/>
      </c>
      <c r="C107" s="112"/>
      <c r="D107" s="112"/>
      <c r="E107" s="112"/>
    </row>
    <row r="108" spans="1:34" ht="24" customHeight="1">
      <c r="A108" s="83"/>
      <c r="B108" s="15"/>
      <c r="C108" s="371" t="s">
        <v>291</v>
      </c>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row>
    <row r="109" spans="1:34" ht="60" customHeight="1">
      <c r="A109" s="83"/>
      <c r="B109" s="15"/>
      <c r="C109" s="372"/>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317"/>
    </row>
    <row r="110" spans="1:34" ht="15" customHeight="1">
      <c r="A110" s="83"/>
      <c r="B110" s="239" t="str">
        <f>IF(AG98&gt;0,"Favor de ingresar toda la información requerida en la pregunta.","")</f>
        <v/>
      </c>
      <c r="C110" s="239"/>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row>
    <row r="111" spans="1:34" ht="15" customHeight="1">
      <c r="A111" s="83"/>
      <c r="B111" s="239" t="str">
        <f>IF(AND(C109="",AH98&gt;0),"Debido a que cuenta con registros NS, debe proporcionar una justificación en el los comentarios al final de la pregunta.","")</f>
        <v/>
      </c>
      <c r="C111" s="239"/>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1:34" ht="15" customHeight="1">
      <c r="A112" s="83"/>
      <c r="B112" s="239" t="str">
        <f>IF(OR(AND(SUM(Y86)=0,F102&lt;&gt;""),AND(SUM(Y88)=0,F104&lt;&gt;""),AND(SUM(Y97)=0,F106&lt;&gt;"")),"Revise la información capturada, ya que tiene datos ingresados en celdas que están sombreadas.","")</f>
        <v/>
      </c>
      <c r="C112" s="239"/>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1:43" ht="15" customHeight="1">
      <c r="A113" s="83"/>
      <c r="B113" s="239" t="str">
        <f>IF(AJ514&gt;0,"La suma de las cantidades registradas debe de ser igual a lo reportado en la preg.9.1.","")</f>
        <v/>
      </c>
      <c r="C113" s="239"/>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row>
    <row r="114" spans="1:43" ht="15" customHeight="1">
      <c r="A114" s="83"/>
      <c r="B114" s="239"/>
      <c r="C114" s="239"/>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1:43" ht="15" customHeight="1">
      <c r="A115" s="83"/>
      <c r="B115" s="239"/>
      <c r="C115" s="239"/>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1:43" ht="24" customHeight="1">
      <c r="A116" s="98" t="s">
        <v>2072</v>
      </c>
      <c r="B116" s="382" t="s">
        <v>2073</v>
      </c>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row>
    <row r="117" spans="1:43" ht="24" customHeight="1">
      <c r="A117" s="91"/>
      <c r="B117" s="15"/>
      <c r="C117" s="383" t="s">
        <v>2074</v>
      </c>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row>
    <row r="118" spans="1:43" ht="24" customHeight="1">
      <c r="A118" s="91"/>
      <c r="B118" s="15"/>
      <c r="C118" s="371" t="s">
        <v>2075</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row>
    <row r="119" spans="1:43" ht="15" customHeight="1">
      <c r="A119" s="91"/>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43" ht="24" customHeight="1">
      <c r="A120" s="91"/>
      <c r="B120" s="15"/>
      <c r="C120" s="395" t="s">
        <v>1998</v>
      </c>
      <c r="D120" s="319"/>
      <c r="E120" s="319"/>
      <c r="F120" s="320"/>
      <c r="G120" s="395" t="s">
        <v>1999</v>
      </c>
      <c r="H120" s="319"/>
      <c r="I120" s="319"/>
      <c r="J120" s="319"/>
      <c r="K120" s="319"/>
      <c r="L120" s="319"/>
      <c r="M120" s="319"/>
      <c r="N120" s="320"/>
      <c r="O120" s="395" t="s">
        <v>2076</v>
      </c>
      <c r="P120" s="316"/>
      <c r="Q120" s="316"/>
      <c r="R120" s="316"/>
      <c r="S120" s="316"/>
      <c r="T120" s="316"/>
      <c r="U120" s="316"/>
      <c r="V120" s="316"/>
      <c r="W120" s="316"/>
      <c r="X120" s="316"/>
      <c r="Y120" s="316"/>
      <c r="Z120" s="316"/>
      <c r="AA120" s="316"/>
      <c r="AB120" s="316"/>
      <c r="AC120" s="316"/>
      <c r="AD120" s="317"/>
      <c r="AG120">
        <f>COUNTBLANK(O122:AD158)</f>
        <v>592</v>
      </c>
    </row>
    <row r="121" spans="1:43" ht="48" customHeight="1">
      <c r="A121" s="91"/>
      <c r="B121" s="15"/>
      <c r="C121" s="323"/>
      <c r="D121" s="314"/>
      <c r="E121" s="314"/>
      <c r="F121" s="324"/>
      <c r="G121" s="323"/>
      <c r="H121" s="314"/>
      <c r="I121" s="314"/>
      <c r="J121" s="314"/>
      <c r="K121" s="314"/>
      <c r="L121" s="314"/>
      <c r="M121" s="314"/>
      <c r="N121" s="324"/>
      <c r="O121" s="395" t="s">
        <v>454</v>
      </c>
      <c r="P121" s="316"/>
      <c r="Q121" s="316"/>
      <c r="R121" s="317"/>
      <c r="S121" s="441" t="s">
        <v>2077</v>
      </c>
      <c r="T121" s="316"/>
      <c r="U121" s="316"/>
      <c r="V121" s="317"/>
      <c r="W121" s="441" t="s">
        <v>2078</v>
      </c>
      <c r="X121" s="316"/>
      <c r="Y121" s="316"/>
      <c r="Z121" s="317"/>
      <c r="AA121" s="441" t="s">
        <v>2079</v>
      </c>
      <c r="AB121" s="316"/>
      <c r="AC121" s="316"/>
      <c r="AD121" s="317"/>
      <c r="AG121" t="s">
        <v>412</v>
      </c>
      <c r="AH121" t="s">
        <v>287</v>
      </c>
      <c r="AQ121" t="s">
        <v>2080</v>
      </c>
    </row>
    <row r="122" spans="1:43" ht="15" customHeight="1">
      <c r="A122" s="83"/>
      <c r="B122" s="15"/>
      <c r="C122" s="487" t="s">
        <v>2001</v>
      </c>
      <c r="D122" s="315" t="s">
        <v>1079</v>
      </c>
      <c r="E122" s="316"/>
      <c r="F122" s="317"/>
      <c r="G122" s="453" t="s">
        <v>2002</v>
      </c>
      <c r="H122" s="316"/>
      <c r="I122" s="316"/>
      <c r="J122" s="316"/>
      <c r="K122" s="316"/>
      <c r="L122" s="316"/>
      <c r="M122" s="316"/>
      <c r="N122" s="317"/>
      <c r="O122" s="379"/>
      <c r="P122" s="316"/>
      <c r="Q122" s="316"/>
      <c r="R122" s="317"/>
      <c r="S122" s="379"/>
      <c r="T122" s="316"/>
      <c r="U122" s="316"/>
      <c r="V122" s="317"/>
      <c r="W122" s="379"/>
      <c r="X122" s="316"/>
      <c r="Y122" s="316"/>
      <c r="Z122" s="317"/>
      <c r="AA122" s="379"/>
      <c r="AB122" s="316"/>
      <c r="AC122" s="316"/>
      <c r="AD122" s="317"/>
      <c r="AG122">
        <f t="shared" ref="AG122:AG158" si="2">IF(OR(COUNTBLANK(O122:AD122)=16,COUNTBLANK(O122:AD122)=12),0,1)</f>
        <v>0</v>
      </c>
      <c r="AH122">
        <f t="shared" ref="AH122:AH158" si="3">IF(COUNTIF(O122:AD122,"NS"),1,0)</f>
        <v>0</v>
      </c>
      <c r="AQ122">
        <f t="shared" ref="AQ122:AQ158" si="4">IF(O122&gt;=Y61,0,1)</f>
        <v>0</v>
      </c>
    </row>
    <row r="123" spans="1:43" ht="15" customHeight="1">
      <c r="A123" s="83"/>
      <c r="B123" s="15"/>
      <c r="C123" s="468"/>
      <c r="D123" s="315" t="s">
        <v>1081</v>
      </c>
      <c r="E123" s="316"/>
      <c r="F123" s="317"/>
      <c r="G123" s="453" t="s">
        <v>2003</v>
      </c>
      <c r="H123" s="316"/>
      <c r="I123" s="316"/>
      <c r="J123" s="316"/>
      <c r="K123" s="316"/>
      <c r="L123" s="316"/>
      <c r="M123" s="316"/>
      <c r="N123" s="317"/>
      <c r="O123" s="379"/>
      <c r="P123" s="316"/>
      <c r="Q123" s="316"/>
      <c r="R123" s="317"/>
      <c r="S123" s="379"/>
      <c r="T123" s="316"/>
      <c r="U123" s="316"/>
      <c r="V123" s="317"/>
      <c r="W123" s="379"/>
      <c r="X123" s="316"/>
      <c r="Y123" s="316"/>
      <c r="Z123" s="317"/>
      <c r="AA123" s="379"/>
      <c r="AB123" s="316"/>
      <c r="AC123" s="316"/>
      <c r="AD123" s="317"/>
      <c r="AG123">
        <f t="shared" si="2"/>
        <v>0</v>
      </c>
      <c r="AH123">
        <f t="shared" si="3"/>
        <v>0</v>
      </c>
      <c r="AQ123">
        <f t="shared" si="4"/>
        <v>0</v>
      </c>
    </row>
    <row r="124" spans="1:43" ht="15" customHeight="1">
      <c r="A124" s="83"/>
      <c r="B124" s="15"/>
      <c r="C124" s="468"/>
      <c r="D124" s="315" t="s">
        <v>1083</v>
      </c>
      <c r="E124" s="316"/>
      <c r="F124" s="317"/>
      <c r="G124" s="453" t="s">
        <v>2004</v>
      </c>
      <c r="H124" s="316"/>
      <c r="I124" s="316"/>
      <c r="J124" s="316"/>
      <c r="K124" s="316"/>
      <c r="L124" s="316"/>
      <c r="M124" s="316"/>
      <c r="N124" s="317"/>
      <c r="O124" s="379"/>
      <c r="P124" s="316"/>
      <c r="Q124" s="316"/>
      <c r="R124" s="317"/>
      <c r="S124" s="379"/>
      <c r="T124" s="316"/>
      <c r="U124" s="316"/>
      <c r="V124" s="317"/>
      <c r="W124" s="379"/>
      <c r="X124" s="316"/>
      <c r="Y124" s="316"/>
      <c r="Z124" s="317"/>
      <c r="AA124" s="379"/>
      <c r="AB124" s="316"/>
      <c r="AC124" s="316"/>
      <c r="AD124" s="317"/>
      <c r="AG124">
        <f t="shared" si="2"/>
        <v>0</v>
      </c>
      <c r="AH124">
        <f t="shared" si="3"/>
        <v>0</v>
      </c>
      <c r="AQ124">
        <f t="shared" si="4"/>
        <v>0</v>
      </c>
    </row>
    <row r="125" spans="1:43" ht="15" customHeight="1">
      <c r="A125" s="83"/>
      <c r="B125" s="15"/>
      <c r="C125" s="468"/>
      <c r="D125" s="315" t="s">
        <v>1085</v>
      </c>
      <c r="E125" s="316"/>
      <c r="F125" s="317"/>
      <c r="G125" s="453" t="s">
        <v>2005</v>
      </c>
      <c r="H125" s="316"/>
      <c r="I125" s="316"/>
      <c r="J125" s="316"/>
      <c r="K125" s="316"/>
      <c r="L125" s="316"/>
      <c r="M125" s="316"/>
      <c r="N125" s="317"/>
      <c r="O125" s="379"/>
      <c r="P125" s="316"/>
      <c r="Q125" s="316"/>
      <c r="R125" s="317"/>
      <c r="S125" s="379"/>
      <c r="T125" s="316"/>
      <c r="U125" s="316"/>
      <c r="V125" s="317"/>
      <c r="W125" s="379"/>
      <c r="X125" s="316"/>
      <c r="Y125" s="316"/>
      <c r="Z125" s="317"/>
      <c r="AA125" s="379"/>
      <c r="AB125" s="316"/>
      <c r="AC125" s="316"/>
      <c r="AD125" s="317"/>
      <c r="AG125">
        <f t="shared" si="2"/>
        <v>0</v>
      </c>
      <c r="AH125">
        <f t="shared" si="3"/>
        <v>0</v>
      </c>
      <c r="AQ125">
        <f t="shared" si="4"/>
        <v>0</v>
      </c>
    </row>
    <row r="126" spans="1:43" ht="15" customHeight="1">
      <c r="A126" s="83"/>
      <c r="B126" s="15"/>
      <c r="C126" s="468"/>
      <c r="D126" s="315" t="s">
        <v>1087</v>
      </c>
      <c r="E126" s="316"/>
      <c r="F126" s="317"/>
      <c r="G126" s="453" t="s">
        <v>2006</v>
      </c>
      <c r="H126" s="316"/>
      <c r="I126" s="316"/>
      <c r="J126" s="316"/>
      <c r="K126" s="316"/>
      <c r="L126" s="316"/>
      <c r="M126" s="316"/>
      <c r="N126" s="317"/>
      <c r="O126" s="379"/>
      <c r="P126" s="316"/>
      <c r="Q126" s="316"/>
      <c r="R126" s="317"/>
      <c r="S126" s="379"/>
      <c r="T126" s="316"/>
      <c r="U126" s="316"/>
      <c r="V126" s="317"/>
      <c r="W126" s="379"/>
      <c r="X126" s="316"/>
      <c r="Y126" s="316"/>
      <c r="Z126" s="317"/>
      <c r="AA126" s="379"/>
      <c r="AB126" s="316"/>
      <c r="AC126" s="316"/>
      <c r="AD126" s="317"/>
      <c r="AG126">
        <f t="shared" si="2"/>
        <v>0</v>
      </c>
      <c r="AH126">
        <f t="shared" si="3"/>
        <v>0</v>
      </c>
      <c r="AQ126">
        <f t="shared" si="4"/>
        <v>0</v>
      </c>
    </row>
    <row r="127" spans="1:43" ht="15" customHeight="1">
      <c r="A127" s="83"/>
      <c r="B127" s="15"/>
      <c r="C127" s="468"/>
      <c r="D127" s="315" t="s">
        <v>1089</v>
      </c>
      <c r="E127" s="316"/>
      <c r="F127" s="317"/>
      <c r="G127" s="453" t="s">
        <v>2007</v>
      </c>
      <c r="H127" s="316"/>
      <c r="I127" s="316"/>
      <c r="J127" s="316"/>
      <c r="K127" s="316"/>
      <c r="L127" s="316"/>
      <c r="M127" s="316"/>
      <c r="N127" s="317"/>
      <c r="O127" s="379"/>
      <c r="P127" s="316"/>
      <c r="Q127" s="316"/>
      <c r="R127" s="317"/>
      <c r="S127" s="379"/>
      <c r="T127" s="316"/>
      <c r="U127" s="316"/>
      <c r="V127" s="317"/>
      <c r="W127" s="379"/>
      <c r="X127" s="316"/>
      <c r="Y127" s="316"/>
      <c r="Z127" s="317"/>
      <c r="AA127" s="379"/>
      <c r="AB127" s="316"/>
      <c r="AC127" s="316"/>
      <c r="AD127" s="317"/>
      <c r="AG127">
        <f t="shared" si="2"/>
        <v>0</v>
      </c>
      <c r="AH127">
        <f t="shared" si="3"/>
        <v>0</v>
      </c>
      <c r="AQ127">
        <f t="shared" si="4"/>
        <v>0</v>
      </c>
    </row>
    <row r="128" spans="1:43" ht="15" customHeight="1">
      <c r="A128" s="83"/>
      <c r="B128" s="15"/>
      <c r="C128" s="468"/>
      <c r="D128" s="315" t="s">
        <v>2008</v>
      </c>
      <c r="E128" s="316"/>
      <c r="F128" s="317"/>
      <c r="G128" s="453" t="s">
        <v>2009</v>
      </c>
      <c r="H128" s="316"/>
      <c r="I128" s="316"/>
      <c r="J128" s="316"/>
      <c r="K128" s="316"/>
      <c r="L128" s="316"/>
      <c r="M128" s="316"/>
      <c r="N128" s="317"/>
      <c r="O128" s="379"/>
      <c r="P128" s="316"/>
      <c r="Q128" s="316"/>
      <c r="R128" s="317"/>
      <c r="S128" s="379"/>
      <c r="T128" s="316"/>
      <c r="U128" s="316"/>
      <c r="V128" s="317"/>
      <c r="W128" s="379"/>
      <c r="X128" s="316"/>
      <c r="Y128" s="316"/>
      <c r="Z128" s="317"/>
      <c r="AA128" s="379"/>
      <c r="AB128" s="316"/>
      <c r="AC128" s="316"/>
      <c r="AD128" s="317"/>
      <c r="AG128">
        <f t="shared" si="2"/>
        <v>0</v>
      </c>
      <c r="AH128">
        <f t="shared" si="3"/>
        <v>0</v>
      </c>
      <c r="AQ128">
        <f t="shared" si="4"/>
        <v>0</v>
      </c>
    </row>
    <row r="129" spans="1:43" ht="15" customHeight="1">
      <c r="A129" s="83"/>
      <c r="B129" s="15"/>
      <c r="C129" s="468"/>
      <c r="D129" s="315" t="s">
        <v>2010</v>
      </c>
      <c r="E129" s="316"/>
      <c r="F129" s="317"/>
      <c r="G129" s="453" t="s">
        <v>2011</v>
      </c>
      <c r="H129" s="316"/>
      <c r="I129" s="316"/>
      <c r="J129" s="316"/>
      <c r="K129" s="316"/>
      <c r="L129" s="316"/>
      <c r="M129" s="316"/>
      <c r="N129" s="317"/>
      <c r="O129" s="379"/>
      <c r="P129" s="316"/>
      <c r="Q129" s="316"/>
      <c r="R129" s="317"/>
      <c r="S129" s="379"/>
      <c r="T129" s="316"/>
      <c r="U129" s="316"/>
      <c r="V129" s="317"/>
      <c r="W129" s="379"/>
      <c r="X129" s="316"/>
      <c r="Y129" s="316"/>
      <c r="Z129" s="317"/>
      <c r="AA129" s="379"/>
      <c r="AB129" s="316"/>
      <c r="AC129" s="316"/>
      <c r="AD129" s="317"/>
      <c r="AG129">
        <f t="shared" si="2"/>
        <v>0</v>
      </c>
      <c r="AH129">
        <f t="shared" si="3"/>
        <v>0</v>
      </c>
      <c r="AQ129">
        <f t="shared" si="4"/>
        <v>0</v>
      </c>
    </row>
    <row r="130" spans="1:43" ht="15" customHeight="1">
      <c r="A130" s="83"/>
      <c r="B130" s="15"/>
      <c r="C130" s="468"/>
      <c r="D130" s="315" t="s">
        <v>2012</v>
      </c>
      <c r="E130" s="316"/>
      <c r="F130" s="317"/>
      <c r="G130" s="453" t="s">
        <v>2013</v>
      </c>
      <c r="H130" s="316"/>
      <c r="I130" s="316"/>
      <c r="J130" s="316"/>
      <c r="K130" s="316"/>
      <c r="L130" s="316"/>
      <c r="M130" s="316"/>
      <c r="N130" s="317"/>
      <c r="O130" s="379"/>
      <c r="P130" s="316"/>
      <c r="Q130" s="316"/>
      <c r="R130" s="317"/>
      <c r="S130" s="379"/>
      <c r="T130" s="316"/>
      <c r="U130" s="316"/>
      <c r="V130" s="317"/>
      <c r="W130" s="379"/>
      <c r="X130" s="316"/>
      <c r="Y130" s="316"/>
      <c r="Z130" s="317"/>
      <c r="AA130" s="379"/>
      <c r="AB130" s="316"/>
      <c r="AC130" s="316"/>
      <c r="AD130" s="317"/>
      <c r="AG130">
        <f t="shared" si="2"/>
        <v>0</v>
      </c>
      <c r="AH130">
        <f t="shared" si="3"/>
        <v>0</v>
      </c>
      <c r="AQ130">
        <f t="shared" si="4"/>
        <v>0</v>
      </c>
    </row>
    <row r="131" spans="1:43" ht="24" customHeight="1">
      <c r="A131" s="83"/>
      <c r="B131" s="15"/>
      <c r="C131" s="468"/>
      <c r="D131" s="315" t="s">
        <v>2014</v>
      </c>
      <c r="E131" s="316"/>
      <c r="F131" s="317"/>
      <c r="G131" s="396" t="s">
        <v>2015</v>
      </c>
      <c r="H131" s="316"/>
      <c r="I131" s="316"/>
      <c r="J131" s="316"/>
      <c r="K131" s="316"/>
      <c r="L131" s="316"/>
      <c r="M131" s="316"/>
      <c r="N131" s="317"/>
      <c r="O131" s="379"/>
      <c r="P131" s="316"/>
      <c r="Q131" s="316"/>
      <c r="R131" s="317"/>
      <c r="S131" s="379"/>
      <c r="T131" s="316"/>
      <c r="U131" s="316"/>
      <c r="V131" s="317"/>
      <c r="W131" s="379"/>
      <c r="X131" s="316"/>
      <c r="Y131" s="316"/>
      <c r="Z131" s="317"/>
      <c r="AA131" s="379"/>
      <c r="AB131" s="316"/>
      <c r="AC131" s="316"/>
      <c r="AD131" s="317"/>
      <c r="AG131">
        <f t="shared" si="2"/>
        <v>0</v>
      </c>
      <c r="AH131">
        <f t="shared" si="3"/>
        <v>0</v>
      </c>
      <c r="AQ131">
        <f t="shared" si="4"/>
        <v>0</v>
      </c>
    </row>
    <row r="132" spans="1:43" ht="15" customHeight="1">
      <c r="A132" s="83"/>
      <c r="B132" s="15"/>
      <c r="C132" s="468"/>
      <c r="D132" s="315" t="s">
        <v>2016</v>
      </c>
      <c r="E132" s="316"/>
      <c r="F132" s="317"/>
      <c r="G132" s="453" t="s">
        <v>2017</v>
      </c>
      <c r="H132" s="316"/>
      <c r="I132" s="316"/>
      <c r="J132" s="316"/>
      <c r="K132" s="316"/>
      <c r="L132" s="316"/>
      <c r="M132" s="316"/>
      <c r="N132" s="317"/>
      <c r="O132" s="379"/>
      <c r="P132" s="316"/>
      <c r="Q132" s="316"/>
      <c r="R132" s="317"/>
      <c r="S132" s="379"/>
      <c r="T132" s="316"/>
      <c r="U132" s="316"/>
      <c r="V132" s="317"/>
      <c r="W132" s="379"/>
      <c r="X132" s="316"/>
      <c r="Y132" s="316"/>
      <c r="Z132" s="317"/>
      <c r="AA132" s="379"/>
      <c r="AB132" s="316"/>
      <c r="AC132" s="316"/>
      <c r="AD132" s="317"/>
      <c r="AG132">
        <f t="shared" si="2"/>
        <v>0</v>
      </c>
      <c r="AH132">
        <f t="shared" si="3"/>
        <v>0</v>
      </c>
      <c r="AQ132">
        <f t="shared" si="4"/>
        <v>0</v>
      </c>
    </row>
    <row r="133" spans="1:43" ht="24" customHeight="1">
      <c r="A133" s="83"/>
      <c r="B133" s="15"/>
      <c r="C133" s="468"/>
      <c r="D133" s="315" t="s">
        <v>2018</v>
      </c>
      <c r="E133" s="316"/>
      <c r="F133" s="317"/>
      <c r="G133" s="396" t="s">
        <v>2019</v>
      </c>
      <c r="H133" s="316"/>
      <c r="I133" s="316"/>
      <c r="J133" s="316"/>
      <c r="K133" s="316"/>
      <c r="L133" s="316"/>
      <c r="M133" s="316"/>
      <c r="N133" s="317"/>
      <c r="O133" s="379"/>
      <c r="P133" s="316"/>
      <c r="Q133" s="316"/>
      <c r="R133" s="317"/>
      <c r="S133" s="379"/>
      <c r="T133" s="316"/>
      <c r="U133" s="316"/>
      <c r="V133" s="317"/>
      <c r="W133" s="379"/>
      <c r="X133" s="316"/>
      <c r="Y133" s="316"/>
      <c r="Z133" s="317"/>
      <c r="AA133" s="379"/>
      <c r="AB133" s="316"/>
      <c r="AC133" s="316"/>
      <c r="AD133" s="317"/>
      <c r="AG133">
        <f t="shared" si="2"/>
        <v>0</v>
      </c>
      <c r="AH133">
        <f t="shared" si="3"/>
        <v>0</v>
      </c>
      <c r="AQ133">
        <f t="shared" si="4"/>
        <v>0</v>
      </c>
    </row>
    <row r="134" spans="1:43" ht="15" customHeight="1">
      <c r="A134" s="83"/>
      <c r="B134" s="15"/>
      <c r="C134" s="468"/>
      <c r="D134" s="315" t="s">
        <v>2020</v>
      </c>
      <c r="E134" s="316"/>
      <c r="F134" s="317"/>
      <c r="G134" s="453" t="s">
        <v>2021</v>
      </c>
      <c r="H134" s="316"/>
      <c r="I134" s="316"/>
      <c r="J134" s="316"/>
      <c r="K134" s="316"/>
      <c r="L134" s="316"/>
      <c r="M134" s="316"/>
      <c r="N134" s="317"/>
      <c r="O134" s="379"/>
      <c r="P134" s="316"/>
      <c r="Q134" s="316"/>
      <c r="R134" s="317"/>
      <c r="S134" s="379"/>
      <c r="T134" s="316"/>
      <c r="U134" s="316"/>
      <c r="V134" s="317"/>
      <c r="W134" s="379"/>
      <c r="X134" s="316"/>
      <c r="Y134" s="316"/>
      <c r="Z134" s="317"/>
      <c r="AA134" s="379"/>
      <c r="AB134" s="316"/>
      <c r="AC134" s="316"/>
      <c r="AD134" s="317"/>
      <c r="AG134">
        <f t="shared" si="2"/>
        <v>0</v>
      </c>
      <c r="AH134">
        <f t="shared" si="3"/>
        <v>0</v>
      </c>
      <c r="AQ134">
        <f t="shared" si="4"/>
        <v>0</v>
      </c>
    </row>
    <row r="135" spans="1:43" ht="15" customHeight="1">
      <c r="A135" s="83"/>
      <c r="B135" s="15"/>
      <c r="C135" s="468"/>
      <c r="D135" s="315" t="s">
        <v>2022</v>
      </c>
      <c r="E135" s="316"/>
      <c r="F135" s="317"/>
      <c r="G135" s="453" t="s">
        <v>2023</v>
      </c>
      <c r="H135" s="316"/>
      <c r="I135" s="316"/>
      <c r="J135" s="316"/>
      <c r="K135" s="316"/>
      <c r="L135" s="316"/>
      <c r="M135" s="316"/>
      <c r="N135" s="317"/>
      <c r="O135" s="379"/>
      <c r="P135" s="316"/>
      <c r="Q135" s="316"/>
      <c r="R135" s="317"/>
      <c r="S135" s="379"/>
      <c r="T135" s="316"/>
      <c r="U135" s="316"/>
      <c r="V135" s="317"/>
      <c r="W135" s="379"/>
      <c r="X135" s="316"/>
      <c r="Y135" s="316"/>
      <c r="Z135" s="317"/>
      <c r="AA135" s="379"/>
      <c r="AB135" s="316"/>
      <c r="AC135" s="316"/>
      <c r="AD135" s="317"/>
      <c r="AG135">
        <f t="shared" si="2"/>
        <v>0</v>
      </c>
      <c r="AH135">
        <f t="shared" si="3"/>
        <v>0</v>
      </c>
      <c r="AQ135">
        <f t="shared" si="4"/>
        <v>0</v>
      </c>
    </row>
    <row r="136" spans="1:43" ht="15" customHeight="1">
      <c r="A136" s="83"/>
      <c r="B136" s="15"/>
      <c r="C136" s="468"/>
      <c r="D136" s="315" t="s">
        <v>2024</v>
      </c>
      <c r="E136" s="316"/>
      <c r="F136" s="317"/>
      <c r="G136" s="453" t="s">
        <v>2025</v>
      </c>
      <c r="H136" s="316"/>
      <c r="I136" s="316"/>
      <c r="J136" s="316"/>
      <c r="K136" s="316"/>
      <c r="L136" s="316"/>
      <c r="M136" s="316"/>
      <c r="N136" s="317"/>
      <c r="O136" s="379"/>
      <c r="P136" s="316"/>
      <c r="Q136" s="316"/>
      <c r="R136" s="317"/>
      <c r="S136" s="379"/>
      <c r="T136" s="316"/>
      <c r="U136" s="316"/>
      <c r="V136" s="317"/>
      <c r="W136" s="379"/>
      <c r="X136" s="316"/>
      <c r="Y136" s="316"/>
      <c r="Z136" s="317"/>
      <c r="AA136" s="379"/>
      <c r="AB136" s="316"/>
      <c r="AC136" s="316"/>
      <c r="AD136" s="317"/>
      <c r="AG136">
        <f t="shared" si="2"/>
        <v>0</v>
      </c>
      <c r="AH136">
        <f t="shared" si="3"/>
        <v>0</v>
      </c>
      <c r="AQ136">
        <f t="shared" si="4"/>
        <v>0</v>
      </c>
    </row>
    <row r="137" spans="1:43" ht="15" customHeight="1">
      <c r="A137" s="83"/>
      <c r="B137" s="15"/>
      <c r="C137" s="468"/>
      <c r="D137" s="315" t="s">
        <v>2026</v>
      </c>
      <c r="E137" s="316"/>
      <c r="F137" s="317"/>
      <c r="G137" s="453" t="s">
        <v>2027</v>
      </c>
      <c r="H137" s="316"/>
      <c r="I137" s="316"/>
      <c r="J137" s="316"/>
      <c r="K137" s="316"/>
      <c r="L137" s="316"/>
      <c r="M137" s="316"/>
      <c r="N137" s="317"/>
      <c r="O137" s="379"/>
      <c r="P137" s="316"/>
      <c r="Q137" s="316"/>
      <c r="R137" s="317"/>
      <c r="S137" s="379"/>
      <c r="T137" s="316"/>
      <c r="U137" s="316"/>
      <c r="V137" s="317"/>
      <c r="W137" s="379"/>
      <c r="X137" s="316"/>
      <c r="Y137" s="316"/>
      <c r="Z137" s="317"/>
      <c r="AA137" s="379"/>
      <c r="AB137" s="316"/>
      <c r="AC137" s="316"/>
      <c r="AD137" s="317"/>
      <c r="AG137">
        <f t="shared" si="2"/>
        <v>0</v>
      </c>
      <c r="AH137">
        <f t="shared" si="3"/>
        <v>0</v>
      </c>
      <c r="AQ137">
        <f t="shared" si="4"/>
        <v>0</v>
      </c>
    </row>
    <row r="138" spans="1:43" ht="36" customHeight="1">
      <c r="A138" s="83"/>
      <c r="B138" s="15"/>
      <c r="C138" s="468"/>
      <c r="D138" s="387" t="s">
        <v>2028</v>
      </c>
      <c r="E138" s="488" t="s">
        <v>2029</v>
      </c>
      <c r="F138" s="317"/>
      <c r="G138" s="396" t="s">
        <v>2030</v>
      </c>
      <c r="H138" s="316"/>
      <c r="I138" s="316"/>
      <c r="J138" s="316"/>
      <c r="K138" s="316"/>
      <c r="L138" s="316"/>
      <c r="M138" s="316"/>
      <c r="N138" s="317"/>
      <c r="O138" s="379"/>
      <c r="P138" s="316"/>
      <c r="Q138" s="316"/>
      <c r="R138" s="317"/>
      <c r="S138" s="379"/>
      <c r="T138" s="316"/>
      <c r="U138" s="316"/>
      <c r="V138" s="317"/>
      <c r="W138" s="379"/>
      <c r="X138" s="316"/>
      <c r="Y138" s="316"/>
      <c r="Z138" s="317"/>
      <c r="AA138" s="379"/>
      <c r="AB138" s="316"/>
      <c r="AC138" s="316"/>
      <c r="AD138" s="317"/>
      <c r="AG138">
        <f t="shared" si="2"/>
        <v>0</v>
      </c>
      <c r="AH138">
        <f t="shared" si="3"/>
        <v>0</v>
      </c>
      <c r="AQ138">
        <f t="shared" si="4"/>
        <v>0</v>
      </c>
    </row>
    <row r="139" spans="1:43" ht="15" customHeight="1">
      <c r="A139" s="83"/>
      <c r="B139" s="15"/>
      <c r="C139" s="468"/>
      <c r="D139" s="468"/>
      <c r="E139" s="488" t="s">
        <v>2031</v>
      </c>
      <c r="F139" s="317"/>
      <c r="G139" s="453" t="s">
        <v>2032</v>
      </c>
      <c r="H139" s="316"/>
      <c r="I139" s="316"/>
      <c r="J139" s="316"/>
      <c r="K139" s="316"/>
      <c r="L139" s="316"/>
      <c r="M139" s="316"/>
      <c r="N139" s="317"/>
      <c r="O139" s="379"/>
      <c r="P139" s="316"/>
      <c r="Q139" s="316"/>
      <c r="R139" s="317"/>
      <c r="S139" s="379"/>
      <c r="T139" s="316"/>
      <c r="U139" s="316"/>
      <c r="V139" s="317"/>
      <c r="W139" s="379"/>
      <c r="X139" s="316"/>
      <c r="Y139" s="316"/>
      <c r="Z139" s="317"/>
      <c r="AA139" s="379"/>
      <c r="AB139" s="316"/>
      <c r="AC139" s="316"/>
      <c r="AD139" s="317"/>
      <c r="AG139">
        <f t="shared" si="2"/>
        <v>0</v>
      </c>
      <c r="AH139">
        <f t="shared" si="3"/>
        <v>0</v>
      </c>
      <c r="AQ139">
        <f t="shared" si="4"/>
        <v>0</v>
      </c>
    </row>
    <row r="140" spans="1:43" ht="15" customHeight="1">
      <c r="A140" s="83"/>
      <c r="B140" s="15"/>
      <c r="C140" s="468"/>
      <c r="D140" s="468"/>
      <c r="E140" s="488" t="s">
        <v>2033</v>
      </c>
      <c r="F140" s="317"/>
      <c r="G140" s="453" t="s">
        <v>2034</v>
      </c>
      <c r="H140" s="316"/>
      <c r="I140" s="316"/>
      <c r="J140" s="316"/>
      <c r="K140" s="316"/>
      <c r="L140" s="316"/>
      <c r="M140" s="316"/>
      <c r="N140" s="317"/>
      <c r="O140" s="379"/>
      <c r="P140" s="316"/>
      <c r="Q140" s="316"/>
      <c r="R140" s="317"/>
      <c r="S140" s="379"/>
      <c r="T140" s="316"/>
      <c r="U140" s="316"/>
      <c r="V140" s="317"/>
      <c r="W140" s="379"/>
      <c r="X140" s="316"/>
      <c r="Y140" s="316"/>
      <c r="Z140" s="317"/>
      <c r="AA140" s="379"/>
      <c r="AB140" s="316"/>
      <c r="AC140" s="316"/>
      <c r="AD140" s="317"/>
      <c r="AG140">
        <f t="shared" si="2"/>
        <v>0</v>
      </c>
      <c r="AH140">
        <f t="shared" si="3"/>
        <v>0</v>
      </c>
      <c r="AQ140">
        <f t="shared" si="4"/>
        <v>0</v>
      </c>
    </row>
    <row r="141" spans="1:43" ht="15" customHeight="1">
      <c r="A141" s="83"/>
      <c r="B141" s="15"/>
      <c r="C141" s="468"/>
      <c r="D141" s="452"/>
      <c r="E141" s="488" t="s">
        <v>2035</v>
      </c>
      <c r="F141" s="317"/>
      <c r="G141" s="453" t="s">
        <v>2081</v>
      </c>
      <c r="H141" s="316"/>
      <c r="I141" s="316"/>
      <c r="J141" s="316"/>
      <c r="K141" s="316"/>
      <c r="L141" s="316"/>
      <c r="M141" s="316"/>
      <c r="N141" s="317"/>
      <c r="O141" s="379"/>
      <c r="P141" s="316"/>
      <c r="Q141" s="316"/>
      <c r="R141" s="317"/>
      <c r="S141" s="379"/>
      <c r="T141" s="316"/>
      <c r="U141" s="316"/>
      <c r="V141" s="317"/>
      <c r="W141" s="379"/>
      <c r="X141" s="316"/>
      <c r="Y141" s="316"/>
      <c r="Z141" s="317"/>
      <c r="AA141" s="379"/>
      <c r="AB141" s="316"/>
      <c r="AC141" s="316"/>
      <c r="AD141" s="317"/>
      <c r="AG141">
        <f t="shared" si="2"/>
        <v>0</v>
      </c>
      <c r="AH141">
        <f t="shared" si="3"/>
        <v>0</v>
      </c>
      <c r="AQ141">
        <f t="shared" si="4"/>
        <v>0</v>
      </c>
    </row>
    <row r="142" spans="1:43" ht="15" customHeight="1">
      <c r="A142" s="57"/>
      <c r="B142" s="13"/>
      <c r="C142" s="468"/>
      <c r="D142" s="315" t="s">
        <v>2037</v>
      </c>
      <c r="E142" s="316"/>
      <c r="F142" s="317"/>
      <c r="G142" s="453" t="s">
        <v>2038</v>
      </c>
      <c r="H142" s="316"/>
      <c r="I142" s="316"/>
      <c r="J142" s="316"/>
      <c r="K142" s="316"/>
      <c r="L142" s="316"/>
      <c r="M142" s="316"/>
      <c r="N142" s="317"/>
      <c r="O142" s="379"/>
      <c r="P142" s="316"/>
      <c r="Q142" s="316"/>
      <c r="R142" s="317"/>
      <c r="S142" s="379"/>
      <c r="T142" s="316"/>
      <c r="U142" s="316"/>
      <c r="V142" s="317"/>
      <c r="W142" s="379"/>
      <c r="X142" s="316"/>
      <c r="Y142" s="316"/>
      <c r="Z142" s="317"/>
      <c r="AA142" s="379"/>
      <c r="AB142" s="316"/>
      <c r="AC142" s="316"/>
      <c r="AD142" s="317"/>
      <c r="AG142">
        <f t="shared" si="2"/>
        <v>0</v>
      </c>
      <c r="AH142">
        <f t="shared" si="3"/>
        <v>0</v>
      </c>
      <c r="AQ142">
        <f t="shared" si="4"/>
        <v>0</v>
      </c>
    </row>
    <row r="143" spans="1:43" ht="24" customHeight="1">
      <c r="A143" s="57"/>
      <c r="B143" s="13"/>
      <c r="C143" s="468"/>
      <c r="D143" s="315" t="s">
        <v>2039</v>
      </c>
      <c r="E143" s="316"/>
      <c r="F143" s="317"/>
      <c r="G143" s="453" t="s">
        <v>2040</v>
      </c>
      <c r="H143" s="316"/>
      <c r="I143" s="316"/>
      <c r="J143" s="316"/>
      <c r="K143" s="316"/>
      <c r="L143" s="316"/>
      <c r="M143" s="316"/>
      <c r="N143" s="317"/>
      <c r="O143" s="379"/>
      <c r="P143" s="316"/>
      <c r="Q143" s="316"/>
      <c r="R143" s="317"/>
      <c r="S143" s="379"/>
      <c r="T143" s="316"/>
      <c r="U143" s="316"/>
      <c r="V143" s="317"/>
      <c r="W143" s="379"/>
      <c r="X143" s="316"/>
      <c r="Y143" s="316"/>
      <c r="Z143" s="317"/>
      <c r="AA143" s="379"/>
      <c r="AB143" s="316"/>
      <c r="AC143" s="316"/>
      <c r="AD143" s="317"/>
      <c r="AG143">
        <f t="shared" si="2"/>
        <v>0</v>
      </c>
      <c r="AH143">
        <f t="shared" si="3"/>
        <v>0</v>
      </c>
      <c r="AQ143">
        <f t="shared" si="4"/>
        <v>0</v>
      </c>
    </row>
    <row r="144" spans="1:43" ht="18" customHeight="1">
      <c r="A144" s="57"/>
      <c r="B144" s="13"/>
      <c r="C144" s="468"/>
      <c r="D144" s="387" t="s">
        <v>2041</v>
      </c>
      <c r="E144" s="488" t="s">
        <v>2042</v>
      </c>
      <c r="F144" s="317"/>
      <c r="G144" s="453" t="s">
        <v>2043</v>
      </c>
      <c r="H144" s="316"/>
      <c r="I144" s="316"/>
      <c r="J144" s="316"/>
      <c r="K144" s="316"/>
      <c r="L144" s="316"/>
      <c r="M144" s="316"/>
      <c r="N144" s="317"/>
      <c r="O144" s="379"/>
      <c r="P144" s="316"/>
      <c r="Q144" s="316"/>
      <c r="R144" s="317"/>
      <c r="S144" s="379"/>
      <c r="T144" s="316"/>
      <c r="U144" s="316"/>
      <c r="V144" s="317"/>
      <c r="W144" s="379"/>
      <c r="X144" s="316"/>
      <c r="Y144" s="316"/>
      <c r="Z144" s="317"/>
      <c r="AA144" s="379"/>
      <c r="AB144" s="316"/>
      <c r="AC144" s="316"/>
      <c r="AD144" s="317"/>
      <c r="AG144">
        <f t="shared" si="2"/>
        <v>0</v>
      </c>
      <c r="AH144">
        <f t="shared" si="3"/>
        <v>0</v>
      </c>
      <c r="AQ144">
        <f t="shared" si="4"/>
        <v>0</v>
      </c>
    </row>
    <row r="145" spans="1:43" ht="18" customHeight="1">
      <c r="A145" s="57"/>
      <c r="B145" s="13"/>
      <c r="C145" s="468"/>
      <c r="D145" s="468"/>
      <c r="E145" s="488" t="s">
        <v>2044</v>
      </c>
      <c r="F145" s="317"/>
      <c r="G145" s="453" t="s">
        <v>2045</v>
      </c>
      <c r="H145" s="316"/>
      <c r="I145" s="316"/>
      <c r="J145" s="316"/>
      <c r="K145" s="316"/>
      <c r="L145" s="316"/>
      <c r="M145" s="316"/>
      <c r="N145" s="317"/>
      <c r="O145" s="379"/>
      <c r="P145" s="316"/>
      <c r="Q145" s="316"/>
      <c r="R145" s="317"/>
      <c r="S145" s="379"/>
      <c r="T145" s="316"/>
      <c r="U145" s="316"/>
      <c r="V145" s="317"/>
      <c r="W145" s="379"/>
      <c r="X145" s="316"/>
      <c r="Y145" s="316"/>
      <c r="Z145" s="317"/>
      <c r="AA145" s="379"/>
      <c r="AB145" s="316"/>
      <c r="AC145" s="316"/>
      <c r="AD145" s="317"/>
      <c r="AG145">
        <f t="shared" si="2"/>
        <v>0</v>
      </c>
      <c r="AH145">
        <f t="shared" si="3"/>
        <v>0</v>
      </c>
      <c r="AQ145">
        <f t="shared" si="4"/>
        <v>0</v>
      </c>
    </row>
    <row r="146" spans="1:43" ht="18" customHeight="1">
      <c r="A146" s="57"/>
      <c r="B146" s="13"/>
      <c r="C146" s="468"/>
      <c r="D146" s="468"/>
      <c r="E146" s="488" t="s">
        <v>2046</v>
      </c>
      <c r="F146" s="317"/>
      <c r="G146" s="453" t="s">
        <v>2047</v>
      </c>
      <c r="H146" s="316"/>
      <c r="I146" s="316"/>
      <c r="J146" s="316"/>
      <c r="K146" s="316"/>
      <c r="L146" s="316"/>
      <c r="M146" s="316"/>
      <c r="N146" s="317"/>
      <c r="O146" s="379"/>
      <c r="P146" s="316"/>
      <c r="Q146" s="316"/>
      <c r="R146" s="317"/>
      <c r="S146" s="379"/>
      <c r="T146" s="316"/>
      <c r="U146" s="316"/>
      <c r="V146" s="317"/>
      <c r="W146" s="379"/>
      <c r="X146" s="316"/>
      <c r="Y146" s="316"/>
      <c r="Z146" s="317"/>
      <c r="AA146" s="379"/>
      <c r="AB146" s="316"/>
      <c r="AC146" s="316"/>
      <c r="AD146" s="317"/>
      <c r="AG146">
        <f t="shared" si="2"/>
        <v>0</v>
      </c>
      <c r="AH146">
        <f t="shared" si="3"/>
        <v>0</v>
      </c>
      <c r="AQ146">
        <f t="shared" si="4"/>
        <v>0</v>
      </c>
    </row>
    <row r="147" spans="1:43" ht="18" customHeight="1">
      <c r="A147" s="57"/>
      <c r="B147" s="13"/>
      <c r="C147" s="468"/>
      <c r="D147" s="452"/>
      <c r="E147" s="488" t="s">
        <v>2048</v>
      </c>
      <c r="F147" s="317"/>
      <c r="G147" s="453" t="s">
        <v>2082</v>
      </c>
      <c r="H147" s="316"/>
      <c r="I147" s="316"/>
      <c r="J147" s="316"/>
      <c r="K147" s="316"/>
      <c r="L147" s="316"/>
      <c r="M147" s="316"/>
      <c r="N147" s="317"/>
      <c r="O147" s="379"/>
      <c r="P147" s="316"/>
      <c r="Q147" s="316"/>
      <c r="R147" s="317"/>
      <c r="S147" s="379"/>
      <c r="T147" s="316"/>
      <c r="U147" s="316"/>
      <c r="V147" s="317"/>
      <c r="W147" s="379"/>
      <c r="X147" s="316"/>
      <c r="Y147" s="316"/>
      <c r="Z147" s="317"/>
      <c r="AA147" s="379"/>
      <c r="AB147" s="316"/>
      <c r="AC147" s="316"/>
      <c r="AD147" s="317"/>
      <c r="AG147">
        <f t="shared" si="2"/>
        <v>0</v>
      </c>
      <c r="AH147">
        <f t="shared" si="3"/>
        <v>0</v>
      </c>
      <c r="AQ147">
        <f t="shared" si="4"/>
        <v>0</v>
      </c>
    </row>
    <row r="148" spans="1:43" ht="15" customHeight="1">
      <c r="A148" s="57"/>
      <c r="B148" s="13"/>
      <c r="C148" s="468"/>
      <c r="D148" s="315" t="s">
        <v>2050</v>
      </c>
      <c r="E148" s="316"/>
      <c r="F148" s="317"/>
      <c r="G148" s="453" t="s">
        <v>2051</v>
      </c>
      <c r="H148" s="316"/>
      <c r="I148" s="316"/>
      <c r="J148" s="316"/>
      <c r="K148" s="316"/>
      <c r="L148" s="316"/>
      <c r="M148" s="316"/>
      <c r="N148" s="317"/>
      <c r="O148" s="379"/>
      <c r="P148" s="316"/>
      <c r="Q148" s="316"/>
      <c r="R148" s="317"/>
      <c r="S148" s="379"/>
      <c r="T148" s="316"/>
      <c r="U148" s="316"/>
      <c r="V148" s="317"/>
      <c r="W148" s="379"/>
      <c r="X148" s="316"/>
      <c r="Y148" s="316"/>
      <c r="Z148" s="317"/>
      <c r="AA148" s="379"/>
      <c r="AB148" s="316"/>
      <c r="AC148" s="316"/>
      <c r="AD148" s="317"/>
      <c r="AG148">
        <f t="shared" si="2"/>
        <v>0</v>
      </c>
      <c r="AH148">
        <f t="shared" si="3"/>
        <v>0</v>
      </c>
      <c r="AQ148">
        <f t="shared" si="4"/>
        <v>0</v>
      </c>
    </row>
    <row r="149" spans="1:43" ht="15" customHeight="1">
      <c r="A149" s="57"/>
      <c r="B149" s="13"/>
      <c r="C149" s="452"/>
      <c r="D149" s="315" t="s">
        <v>2052</v>
      </c>
      <c r="E149" s="316"/>
      <c r="F149" s="317"/>
      <c r="G149" s="453" t="s">
        <v>2083</v>
      </c>
      <c r="H149" s="316"/>
      <c r="I149" s="316"/>
      <c r="J149" s="316"/>
      <c r="K149" s="316"/>
      <c r="L149" s="316"/>
      <c r="M149" s="316"/>
      <c r="N149" s="317"/>
      <c r="O149" s="379"/>
      <c r="P149" s="316"/>
      <c r="Q149" s="316"/>
      <c r="R149" s="317"/>
      <c r="S149" s="379"/>
      <c r="T149" s="316"/>
      <c r="U149" s="316"/>
      <c r="V149" s="317"/>
      <c r="W149" s="379"/>
      <c r="X149" s="316"/>
      <c r="Y149" s="316"/>
      <c r="Z149" s="317"/>
      <c r="AA149" s="379"/>
      <c r="AB149" s="316"/>
      <c r="AC149" s="316"/>
      <c r="AD149" s="317"/>
      <c r="AG149">
        <f t="shared" si="2"/>
        <v>0</v>
      </c>
      <c r="AH149">
        <f t="shared" si="3"/>
        <v>0</v>
      </c>
      <c r="AQ149">
        <f t="shared" si="4"/>
        <v>0</v>
      </c>
    </row>
    <row r="150" spans="1:43" ht="15" customHeight="1">
      <c r="A150" s="83"/>
      <c r="B150" s="15"/>
      <c r="C150" s="448" t="s">
        <v>2054</v>
      </c>
      <c r="D150" s="315" t="s">
        <v>1230</v>
      </c>
      <c r="E150" s="316"/>
      <c r="F150" s="317"/>
      <c r="G150" s="453" t="s">
        <v>2055</v>
      </c>
      <c r="H150" s="316"/>
      <c r="I150" s="316"/>
      <c r="J150" s="316"/>
      <c r="K150" s="316"/>
      <c r="L150" s="316"/>
      <c r="M150" s="316"/>
      <c r="N150" s="317"/>
      <c r="O150" s="379"/>
      <c r="P150" s="316"/>
      <c r="Q150" s="316"/>
      <c r="R150" s="317"/>
      <c r="S150" s="379"/>
      <c r="T150" s="316"/>
      <c r="U150" s="316"/>
      <c r="V150" s="317"/>
      <c r="W150" s="379"/>
      <c r="X150" s="316"/>
      <c r="Y150" s="316"/>
      <c r="Z150" s="317"/>
      <c r="AA150" s="379"/>
      <c r="AB150" s="316"/>
      <c r="AC150" s="316"/>
      <c r="AD150" s="317"/>
      <c r="AG150">
        <f t="shared" si="2"/>
        <v>0</v>
      </c>
      <c r="AH150">
        <f t="shared" si="3"/>
        <v>0</v>
      </c>
      <c r="AQ150">
        <f t="shared" si="4"/>
        <v>0</v>
      </c>
    </row>
    <row r="151" spans="1:43" ht="15" customHeight="1">
      <c r="A151" s="83"/>
      <c r="B151" s="15"/>
      <c r="C151" s="468"/>
      <c r="D151" s="315" t="s">
        <v>1232</v>
      </c>
      <c r="E151" s="316"/>
      <c r="F151" s="317"/>
      <c r="G151" s="453" t="s">
        <v>2056</v>
      </c>
      <c r="H151" s="316"/>
      <c r="I151" s="316"/>
      <c r="J151" s="316"/>
      <c r="K151" s="316"/>
      <c r="L151" s="316"/>
      <c r="M151" s="316"/>
      <c r="N151" s="317"/>
      <c r="O151" s="379"/>
      <c r="P151" s="316"/>
      <c r="Q151" s="316"/>
      <c r="R151" s="317"/>
      <c r="S151" s="379"/>
      <c r="T151" s="316"/>
      <c r="U151" s="316"/>
      <c r="V151" s="317"/>
      <c r="W151" s="379"/>
      <c r="X151" s="316"/>
      <c r="Y151" s="316"/>
      <c r="Z151" s="317"/>
      <c r="AA151" s="379"/>
      <c r="AB151" s="316"/>
      <c r="AC151" s="316"/>
      <c r="AD151" s="317"/>
      <c r="AG151">
        <f t="shared" si="2"/>
        <v>0</v>
      </c>
      <c r="AH151">
        <f t="shared" si="3"/>
        <v>0</v>
      </c>
      <c r="AQ151">
        <f t="shared" si="4"/>
        <v>0</v>
      </c>
    </row>
    <row r="152" spans="1:43" ht="15" customHeight="1">
      <c r="A152" s="83"/>
      <c r="B152" s="15"/>
      <c r="C152" s="468"/>
      <c r="D152" s="315" t="s">
        <v>1234</v>
      </c>
      <c r="E152" s="316"/>
      <c r="F152" s="317"/>
      <c r="G152" s="453" t="s">
        <v>2057</v>
      </c>
      <c r="H152" s="316"/>
      <c r="I152" s="316"/>
      <c r="J152" s="316"/>
      <c r="K152" s="316"/>
      <c r="L152" s="316"/>
      <c r="M152" s="316"/>
      <c r="N152" s="317"/>
      <c r="O152" s="379"/>
      <c r="P152" s="316"/>
      <c r="Q152" s="316"/>
      <c r="R152" s="317"/>
      <c r="S152" s="379"/>
      <c r="T152" s="316"/>
      <c r="U152" s="316"/>
      <c r="V152" s="317"/>
      <c r="W152" s="379"/>
      <c r="X152" s="316"/>
      <c r="Y152" s="316"/>
      <c r="Z152" s="317"/>
      <c r="AA152" s="379"/>
      <c r="AB152" s="316"/>
      <c r="AC152" s="316"/>
      <c r="AD152" s="317"/>
      <c r="AG152">
        <f t="shared" si="2"/>
        <v>0</v>
      </c>
      <c r="AH152">
        <f t="shared" si="3"/>
        <v>0</v>
      </c>
      <c r="AQ152">
        <f t="shared" si="4"/>
        <v>0</v>
      </c>
    </row>
    <row r="153" spans="1:43" ht="15" customHeight="1">
      <c r="A153" s="83"/>
      <c r="B153" s="15"/>
      <c r="C153" s="468"/>
      <c r="D153" s="315" t="s">
        <v>1236</v>
      </c>
      <c r="E153" s="316"/>
      <c r="F153" s="317"/>
      <c r="G153" s="453" t="s">
        <v>2058</v>
      </c>
      <c r="H153" s="316"/>
      <c r="I153" s="316"/>
      <c r="J153" s="316"/>
      <c r="K153" s="316"/>
      <c r="L153" s="316"/>
      <c r="M153" s="316"/>
      <c r="N153" s="317"/>
      <c r="O153" s="379"/>
      <c r="P153" s="316"/>
      <c r="Q153" s="316"/>
      <c r="R153" s="317"/>
      <c r="S153" s="379"/>
      <c r="T153" s="316"/>
      <c r="U153" s="316"/>
      <c r="V153" s="317"/>
      <c r="W153" s="379"/>
      <c r="X153" s="316"/>
      <c r="Y153" s="316"/>
      <c r="Z153" s="317"/>
      <c r="AA153" s="379"/>
      <c r="AB153" s="316"/>
      <c r="AC153" s="316"/>
      <c r="AD153" s="317"/>
      <c r="AG153">
        <f t="shared" si="2"/>
        <v>0</v>
      </c>
      <c r="AH153">
        <f t="shared" si="3"/>
        <v>0</v>
      </c>
      <c r="AQ153">
        <f t="shared" si="4"/>
        <v>0</v>
      </c>
    </row>
    <row r="154" spans="1:43" ht="24" customHeight="1">
      <c r="A154" s="83"/>
      <c r="B154" s="15"/>
      <c r="C154" s="468"/>
      <c r="D154" s="315" t="s">
        <v>1238</v>
      </c>
      <c r="E154" s="316"/>
      <c r="F154" s="317"/>
      <c r="G154" s="453" t="s">
        <v>2059</v>
      </c>
      <c r="H154" s="316"/>
      <c r="I154" s="316"/>
      <c r="J154" s="316"/>
      <c r="K154" s="316"/>
      <c r="L154" s="316"/>
      <c r="M154" s="316"/>
      <c r="N154" s="317"/>
      <c r="O154" s="379"/>
      <c r="P154" s="316"/>
      <c r="Q154" s="316"/>
      <c r="R154" s="317"/>
      <c r="S154" s="379"/>
      <c r="T154" s="316"/>
      <c r="U154" s="316"/>
      <c r="V154" s="317"/>
      <c r="W154" s="379"/>
      <c r="X154" s="316"/>
      <c r="Y154" s="316"/>
      <c r="Z154" s="317"/>
      <c r="AA154" s="379"/>
      <c r="AB154" s="316"/>
      <c r="AC154" s="316"/>
      <c r="AD154" s="317"/>
      <c r="AG154">
        <f t="shared" si="2"/>
        <v>0</v>
      </c>
      <c r="AH154">
        <f t="shared" si="3"/>
        <v>0</v>
      </c>
      <c r="AQ154">
        <f t="shared" si="4"/>
        <v>0</v>
      </c>
    </row>
    <row r="155" spans="1:43" ht="24" customHeight="1">
      <c r="A155" s="83"/>
      <c r="B155" s="15"/>
      <c r="C155" s="468"/>
      <c r="D155" s="315" t="s">
        <v>2060</v>
      </c>
      <c r="E155" s="316"/>
      <c r="F155" s="317"/>
      <c r="G155" s="453" t="s">
        <v>2061</v>
      </c>
      <c r="H155" s="316"/>
      <c r="I155" s="316"/>
      <c r="J155" s="316"/>
      <c r="K155" s="316"/>
      <c r="L155" s="316"/>
      <c r="M155" s="316"/>
      <c r="N155" s="317"/>
      <c r="O155" s="379"/>
      <c r="P155" s="316"/>
      <c r="Q155" s="316"/>
      <c r="R155" s="317"/>
      <c r="S155" s="379"/>
      <c r="T155" s="316"/>
      <c r="U155" s="316"/>
      <c r="V155" s="317"/>
      <c r="W155" s="379"/>
      <c r="X155" s="316"/>
      <c r="Y155" s="316"/>
      <c r="Z155" s="317"/>
      <c r="AA155" s="379"/>
      <c r="AB155" s="316"/>
      <c r="AC155" s="316"/>
      <c r="AD155" s="317"/>
      <c r="AG155">
        <f t="shared" si="2"/>
        <v>0</v>
      </c>
      <c r="AH155">
        <f t="shared" si="3"/>
        <v>0</v>
      </c>
      <c r="AQ155">
        <f t="shared" si="4"/>
        <v>0</v>
      </c>
    </row>
    <row r="156" spans="1:43" ht="15" customHeight="1">
      <c r="A156" s="83"/>
      <c r="B156" s="15"/>
      <c r="C156" s="468"/>
      <c r="D156" s="315" t="s">
        <v>2062</v>
      </c>
      <c r="E156" s="316"/>
      <c r="F156" s="317"/>
      <c r="G156" s="453" t="s">
        <v>2063</v>
      </c>
      <c r="H156" s="316"/>
      <c r="I156" s="316"/>
      <c r="J156" s="316"/>
      <c r="K156" s="316"/>
      <c r="L156" s="316"/>
      <c r="M156" s="316"/>
      <c r="N156" s="317"/>
      <c r="O156" s="379"/>
      <c r="P156" s="316"/>
      <c r="Q156" s="316"/>
      <c r="R156" s="317"/>
      <c r="S156" s="379"/>
      <c r="T156" s="316"/>
      <c r="U156" s="316"/>
      <c r="V156" s="317"/>
      <c r="W156" s="379"/>
      <c r="X156" s="316"/>
      <c r="Y156" s="316"/>
      <c r="Z156" s="317"/>
      <c r="AA156" s="379"/>
      <c r="AB156" s="316"/>
      <c r="AC156" s="316"/>
      <c r="AD156" s="317"/>
      <c r="AG156">
        <f t="shared" si="2"/>
        <v>0</v>
      </c>
      <c r="AH156">
        <f t="shared" si="3"/>
        <v>0</v>
      </c>
      <c r="AQ156">
        <f t="shared" si="4"/>
        <v>0</v>
      </c>
    </row>
    <row r="157" spans="1:43" ht="24" customHeight="1">
      <c r="A157" s="83"/>
      <c r="B157" s="15"/>
      <c r="C157" s="468"/>
      <c r="D157" s="315" t="s">
        <v>2064</v>
      </c>
      <c r="E157" s="316"/>
      <c r="F157" s="317"/>
      <c r="G157" s="453" t="s">
        <v>2065</v>
      </c>
      <c r="H157" s="316"/>
      <c r="I157" s="316"/>
      <c r="J157" s="316"/>
      <c r="K157" s="316"/>
      <c r="L157" s="316"/>
      <c r="M157" s="316"/>
      <c r="N157" s="317"/>
      <c r="O157" s="379"/>
      <c r="P157" s="316"/>
      <c r="Q157" s="316"/>
      <c r="R157" s="317"/>
      <c r="S157" s="379"/>
      <c r="T157" s="316"/>
      <c r="U157" s="316"/>
      <c r="V157" s="317"/>
      <c r="W157" s="379"/>
      <c r="X157" s="316"/>
      <c r="Y157" s="316"/>
      <c r="Z157" s="317"/>
      <c r="AA157" s="379"/>
      <c r="AB157" s="316"/>
      <c r="AC157" s="316"/>
      <c r="AD157" s="317"/>
      <c r="AG157">
        <f t="shared" si="2"/>
        <v>0</v>
      </c>
      <c r="AH157">
        <f t="shared" si="3"/>
        <v>0</v>
      </c>
      <c r="AQ157">
        <f t="shared" si="4"/>
        <v>0</v>
      </c>
    </row>
    <row r="158" spans="1:43" ht="15" customHeight="1">
      <c r="A158" s="83"/>
      <c r="B158" s="15"/>
      <c r="C158" s="452"/>
      <c r="D158" s="315" t="s">
        <v>2066</v>
      </c>
      <c r="E158" s="316"/>
      <c r="F158" s="317"/>
      <c r="G158" s="453" t="s">
        <v>2084</v>
      </c>
      <c r="H158" s="316"/>
      <c r="I158" s="316"/>
      <c r="J158" s="316"/>
      <c r="K158" s="316"/>
      <c r="L158" s="316"/>
      <c r="M158" s="316"/>
      <c r="N158" s="317"/>
      <c r="O158" s="379"/>
      <c r="P158" s="316"/>
      <c r="Q158" s="316"/>
      <c r="R158" s="317"/>
      <c r="S158" s="379"/>
      <c r="T158" s="316"/>
      <c r="U158" s="316"/>
      <c r="V158" s="317"/>
      <c r="W158" s="379"/>
      <c r="X158" s="316"/>
      <c r="Y158" s="316"/>
      <c r="Z158" s="317"/>
      <c r="AA158" s="379"/>
      <c r="AB158" s="316"/>
      <c r="AC158" s="316"/>
      <c r="AD158" s="317"/>
      <c r="AG158">
        <f t="shared" si="2"/>
        <v>0</v>
      </c>
      <c r="AH158">
        <f t="shared" si="3"/>
        <v>0</v>
      </c>
      <c r="AQ158">
        <f t="shared" si="4"/>
        <v>0</v>
      </c>
    </row>
    <row r="159" spans="1:43" ht="15" customHeight="1">
      <c r="A159" s="83"/>
      <c r="B159" s="15"/>
      <c r="C159" s="15"/>
      <c r="D159" s="15"/>
      <c r="E159" s="15"/>
      <c r="F159" s="15"/>
      <c r="G159" s="15"/>
      <c r="H159" s="15"/>
      <c r="I159" s="15"/>
      <c r="J159" s="15"/>
      <c r="K159" s="15"/>
      <c r="L159" s="15"/>
      <c r="M159" s="15"/>
      <c r="N159" s="150" t="s">
        <v>506</v>
      </c>
      <c r="O159" s="315">
        <f>IF(AND(SUM(O122:O158)=0,COUNTIF(O122:O158,"NS")&gt;0),"NS",IF(AND(SUM(O122:O158)=0,COUNTIF(O122:O158,0)&gt;0),0,IF(AND(SUM(O122:O158)=0,COUNTIF(O122:O158,"NA")&gt;0),"NA",SUM(O122:O158))))</f>
        <v>0</v>
      </c>
      <c r="P159" s="316"/>
      <c r="Q159" s="316"/>
      <c r="R159" s="317"/>
      <c r="S159" s="315">
        <f>IF(AND(SUM(S122:S158)=0,COUNTIF(S122:S158,"NS")&gt;0),"NS",IF(AND(SUM(S122:S158)=0,COUNTIF(S122:S158,0)&gt;0),0,IF(AND(SUM(S122:S158)=0,COUNTIF(S122:S158,"NA")&gt;0),"NA",SUM(S122:S158))))</f>
        <v>0</v>
      </c>
      <c r="T159" s="316"/>
      <c r="U159" s="316"/>
      <c r="V159" s="317"/>
      <c r="W159" s="315">
        <f>IF(AND(SUM(W122:W158)=0,COUNTIF(W122:W158,"NS")&gt;0),"NS",IF(AND(SUM(W122:W158)=0,COUNTIF(W122:W158,0)&gt;0),0,IF(AND(SUM(W122:W158)=0,COUNTIF(W122:W158,"NA")&gt;0),"NA",SUM(W122:W158))))</f>
        <v>0</v>
      </c>
      <c r="X159" s="316"/>
      <c r="Y159" s="316"/>
      <c r="Z159" s="317"/>
      <c r="AA159" s="315">
        <f>IF(AND(SUM(AA122:AA158)=0,COUNTIF(AA122:AA158,"NS")&gt;0),"NS",IF(AND(SUM(AA122:AA158)=0,COUNTIF(AA122:AA158,0)&gt;0),0,IF(AND(SUM(AA122:AA158)=0,COUNTIF(AA122:AA158,"NA")&gt;0),"NA",SUM(AA122:AA158))))</f>
        <v>0</v>
      </c>
      <c r="AB159" s="316"/>
      <c r="AC159" s="316"/>
      <c r="AD159" s="317"/>
      <c r="AG159">
        <f>SUM(AG122:AG158)</f>
        <v>0</v>
      </c>
      <c r="AH159" s="248">
        <f>SUM(AH122:AH158)</f>
        <v>0</v>
      </c>
      <c r="AQ159">
        <f>SUM(AQ122:AQ158)</f>
        <v>0</v>
      </c>
    </row>
    <row r="160" spans="1:43" ht="15" customHeight="1">
      <c r="A160" s="83"/>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row>
    <row r="161" spans="1:30" ht="24" customHeight="1">
      <c r="A161" s="83"/>
      <c r="B161" s="15"/>
      <c r="C161" s="371" t="s">
        <v>291</v>
      </c>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row>
    <row r="162" spans="1:30" ht="60" customHeight="1">
      <c r="A162" s="83"/>
      <c r="B162" s="15"/>
      <c r="C162" s="372"/>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7"/>
    </row>
    <row r="163" spans="1:30" ht="15" customHeight="1">
      <c r="A163" s="83"/>
      <c r="B163" s="239" t="str">
        <f>IF(AG159&gt;0,"Favor de ingresar toda la información requerida en la pregunta.","")</f>
        <v/>
      </c>
      <c r="C163" s="239"/>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1:30" ht="15" customHeight="1">
      <c r="A164" s="83"/>
      <c r="B164" s="239" t="str">
        <f>IF(AND(C162="",AH159&gt;0),"Debido a que cuenta con registros NS, debe proporcionar una justificación en el los comentarios al final de la pregunta.","")</f>
        <v/>
      </c>
      <c r="C164" s="239"/>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row>
    <row r="165" spans="1:30" ht="15" customHeight="1">
      <c r="A165" s="83"/>
      <c r="B165" s="239" t="str">
        <f>IF(AQ159&gt;0,"La cantidad registrada en cada evento en la col.Total debe de ser igual o mayor a lo reportado en la preg. anterior.","")</f>
        <v/>
      </c>
      <c r="C165" s="239"/>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row>
    <row r="166" spans="1:30" ht="15" customHeight="1">
      <c r="A166" s="83"/>
      <c r="B166" s="239"/>
      <c r="C166" s="239"/>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1:30" ht="15" customHeight="1">
      <c r="A167" s="83"/>
      <c r="B167" s="239"/>
      <c r="C167" s="239"/>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0" ht="15" customHeight="1">
      <c r="A168" s="83"/>
      <c r="B168" s="239"/>
      <c r="C168" s="239"/>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0" ht="48" customHeight="1">
      <c r="A169" s="98" t="s">
        <v>2085</v>
      </c>
      <c r="B169" s="473" t="s">
        <v>2086</v>
      </c>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row>
    <row r="170" spans="1:30" ht="36" customHeight="1">
      <c r="A170" s="98"/>
      <c r="B170" s="118"/>
      <c r="C170" s="383" t="s">
        <v>2087</v>
      </c>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row>
    <row r="171" spans="1:30" ht="24" customHeight="1">
      <c r="A171" s="98"/>
      <c r="B171" s="118"/>
      <c r="C171" s="383" t="s">
        <v>2088</v>
      </c>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row>
    <row r="172" spans="1:30" ht="24" customHeight="1">
      <c r="A172" s="98"/>
      <c r="B172" s="118"/>
      <c r="C172" s="383" t="s">
        <v>2089</v>
      </c>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row>
    <row r="173" spans="1:30" ht="36" customHeight="1">
      <c r="A173" s="98"/>
      <c r="B173" s="118"/>
      <c r="C173" s="409" t="s">
        <v>2090</v>
      </c>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row>
    <row r="174" spans="1:30" ht="24" customHeight="1">
      <c r="A174" s="91"/>
      <c r="B174" s="15"/>
      <c r="C174" s="383" t="s">
        <v>2091</v>
      </c>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row>
    <row r="175" spans="1:30" ht="36" customHeight="1">
      <c r="A175" s="91"/>
      <c r="B175" s="15"/>
      <c r="C175" s="383" t="s">
        <v>2092</v>
      </c>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row>
    <row r="176" spans="1:30" ht="15" customHeight="1">
      <c r="A176" s="91"/>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row>
    <row r="177" spans="1:34" ht="72" customHeight="1">
      <c r="A177" s="91"/>
      <c r="B177" s="15"/>
      <c r="C177" s="395" t="s">
        <v>1998</v>
      </c>
      <c r="D177" s="319"/>
      <c r="E177" s="319"/>
      <c r="F177" s="320"/>
      <c r="G177" s="395" t="s">
        <v>1999</v>
      </c>
      <c r="H177" s="319"/>
      <c r="I177" s="319"/>
      <c r="J177" s="319"/>
      <c r="K177" s="319"/>
      <c r="L177" s="319"/>
      <c r="M177" s="320"/>
      <c r="N177" s="395" t="s">
        <v>2093</v>
      </c>
      <c r="O177" s="319"/>
      <c r="P177" s="319"/>
      <c r="Q177" s="320"/>
      <c r="R177" s="395" t="s">
        <v>2094</v>
      </c>
      <c r="S177" s="316"/>
      <c r="T177" s="316"/>
      <c r="U177" s="316"/>
      <c r="V177" s="316"/>
      <c r="W177" s="316"/>
      <c r="X177" s="316"/>
      <c r="Y177" s="316"/>
      <c r="Z177" s="317"/>
      <c r="AA177" s="395" t="s">
        <v>2095</v>
      </c>
      <c r="AB177" s="316"/>
      <c r="AC177" s="316"/>
      <c r="AD177" s="317"/>
    </row>
    <row r="178" spans="1:34" ht="15" customHeight="1">
      <c r="A178" s="91"/>
      <c r="B178" s="15"/>
      <c r="C178" s="321"/>
      <c r="D178" s="281"/>
      <c r="E178" s="281"/>
      <c r="F178" s="322"/>
      <c r="G178" s="321"/>
      <c r="H178" s="281"/>
      <c r="I178" s="281"/>
      <c r="J178" s="281"/>
      <c r="K178" s="281"/>
      <c r="L178" s="281"/>
      <c r="M178" s="322"/>
      <c r="N178" s="321"/>
      <c r="O178" s="281"/>
      <c r="P178" s="281"/>
      <c r="Q178" s="322"/>
      <c r="R178" s="451" t="s">
        <v>454</v>
      </c>
      <c r="S178" s="441" t="s">
        <v>2096</v>
      </c>
      <c r="T178" s="316"/>
      <c r="U178" s="316"/>
      <c r="V178" s="316"/>
      <c r="W178" s="316"/>
      <c r="X178" s="316"/>
      <c r="Y178" s="316"/>
      <c r="Z178" s="317"/>
      <c r="AA178" s="441" t="s">
        <v>2097</v>
      </c>
      <c r="AB178" s="320"/>
      <c r="AC178" s="441" t="s">
        <v>2098</v>
      </c>
      <c r="AD178" s="320"/>
    </row>
    <row r="179" spans="1:34" ht="15" customHeight="1">
      <c r="A179" s="91"/>
      <c r="B179" s="15"/>
      <c r="C179" s="323"/>
      <c r="D179" s="314"/>
      <c r="E179" s="314"/>
      <c r="F179" s="324"/>
      <c r="G179" s="323"/>
      <c r="H179" s="314"/>
      <c r="I179" s="314"/>
      <c r="J179" s="314"/>
      <c r="K179" s="314"/>
      <c r="L179" s="314"/>
      <c r="M179" s="324"/>
      <c r="N179" s="323"/>
      <c r="O179" s="314"/>
      <c r="P179" s="314"/>
      <c r="Q179" s="324"/>
      <c r="R179" s="452"/>
      <c r="S179" s="58" t="s">
        <v>221</v>
      </c>
      <c r="T179" s="58" t="s">
        <v>222</v>
      </c>
      <c r="U179" s="58" t="s">
        <v>224</v>
      </c>
      <c r="V179" s="58" t="s">
        <v>225</v>
      </c>
      <c r="W179" s="58" t="s">
        <v>227</v>
      </c>
      <c r="X179" s="58" t="s">
        <v>229</v>
      </c>
      <c r="Y179" s="58" t="s">
        <v>231</v>
      </c>
      <c r="Z179" s="163" t="s">
        <v>233</v>
      </c>
      <c r="AA179" s="323"/>
      <c r="AB179" s="324"/>
      <c r="AC179" s="323"/>
      <c r="AD179" s="324"/>
      <c r="AG179" t="s">
        <v>412</v>
      </c>
      <c r="AH179" t="s">
        <v>287</v>
      </c>
    </row>
    <row r="180" spans="1:34" ht="15" customHeight="1">
      <c r="A180" s="83"/>
      <c r="B180" s="15"/>
      <c r="C180" s="487" t="s">
        <v>2001</v>
      </c>
      <c r="D180" s="315" t="s">
        <v>1079</v>
      </c>
      <c r="E180" s="316"/>
      <c r="F180" s="317"/>
      <c r="G180" s="396" t="s">
        <v>2002</v>
      </c>
      <c r="H180" s="316"/>
      <c r="I180" s="316"/>
      <c r="J180" s="316"/>
      <c r="K180" s="316"/>
      <c r="L180" s="316"/>
      <c r="M180" s="317"/>
      <c r="N180" s="379"/>
      <c r="O180" s="316"/>
      <c r="P180" s="316"/>
      <c r="Q180" s="317"/>
      <c r="R180" s="249"/>
      <c r="S180" s="249"/>
      <c r="T180" s="249"/>
      <c r="U180" s="249"/>
      <c r="V180" s="249"/>
      <c r="W180" s="249"/>
      <c r="X180" s="249"/>
      <c r="Y180" s="249"/>
      <c r="Z180" s="249"/>
      <c r="AA180" s="379"/>
      <c r="AB180" s="317"/>
      <c r="AC180" s="379"/>
      <c r="AD180" s="317"/>
      <c r="AG180">
        <f t="shared" ref="AG180:AG216" si="5">IF(AND(N180&lt;&gt;"",N180&lt;&gt;1,COUNTA(R180:AD180)=0),0,IF(AND(N180&lt;&gt;"",N180=1,COUNTA(R180:AD180)=3),0,IF(AND(N180="",COUNTA(R180:AD180)=0),0,1)))</f>
        <v>0</v>
      </c>
      <c r="AH180">
        <f t="shared" ref="AH180:AH216" si="6">IF(COUNTIF(O180:AD180,"NS"),1,0)</f>
        <v>0</v>
      </c>
    </row>
    <row r="181" spans="1:34" ht="15" customHeight="1">
      <c r="A181" s="83"/>
      <c r="B181" s="15"/>
      <c r="C181" s="468"/>
      <c r="D181" s="315" t="s">
        <v>1081</v>
      </c>
      <c r="E181" s="316"/>
      <c r="F181" s="317"/>
      <c r="G181" s="396" t="s">
        <v>2003</v>
      </c>
      <c r="H181" s="316"/>
      <c r="I181" s="316"/>
      <c r="J181" s="316"/>
      <c r="K181" s="316"/>
      <c r="L181" s="316"/>
      <c r="M181" s="317"/>
      <c r="N181" s="379"/>
      <c r="O181" s="316"/>
      <c r="P181" s="316"/>
      <c r="Q181" s="317"/>
      <c r="R181" s="249"/>
      <c r="S181" s="249"/>
      <c r="T181" s="249"/>
      <c r="U181" s="249"/>
      <c r="V181" s="249"/>
      <c r="W181" s="249"/>
      <c r="X181" s="249"/>
      <c r="Y181" s="249"/>
      <c r="Z181" s="249"/>
      <c r="AA181" s="379"/>
      <c r="AB181" s="317"/>
      <c r="AC181" s="379"/>
      <c r="AD181" s="317"/>
      <c r="AG181">
        <f t="shared" si="5"/>
        <v>0</v>
      </c>
      <c r="AH181">
        <f t="shared" si="6"/>
        <v>0</v>
      </c>
    </row>
    <row r="182" spans="1:34" ht="15" customHeight="1">
      <c r="A182" s="83"/>
      <c r="B182" s="15"/>
      <c r="C182" s="468"/>
      <c r="D182" s="315" t="s">
        <v>1083</v>
      </c>
      <c r="E182" s="316"/>
      <c r="F182" s="317"/>
      <c r="G182" s="396" t="s">
        <v>2004</v>
      </c>
      <c r="H182" s="316"/>
      <c r="I182" s="316"/>
      <c r="J182" s="316"/>
      <c r="K182" s="316"/>
      <c r="L182" s="316"/>
      <c r="M182" s="317"/>
      <c r="N182" s="379"/>
      <c r="O182" s="316"/>
      <c r="P182" s="316"/>
      <c r="Q182" s="317"/>
      <c r="R182" s="249"/>
      <c r="S182" s="249"/>
      <c r="T182" s="249"/>
      <c r="U182" s="249"/>
      <c r="V182" s="249"/>
      <c r="W182" s="249"/>
      <c r="X182" s="249"/>
      <c r="Y182" s="249"/>
      <c r="Z182" s="249"/>
      <c r="AA182" s="379"/>
      <c r="AB182" s="317"/>
      <c r="AC182" s="379"/>
      <c r="AD182" s="317"/>
      <c r="AG182">
        <f t="shared" si="5"/>
        <v>0</v>
      </c>
      <c r="AH182">
        <f t="shared" si="6"/>
        <v>0</v>
      </c>
    </row>
    <row r="183" spans="1:34" ht="15" customHeight="1">
      <c r="A183" s="83"/>
      <c r="B183" s="15"/>
      <c r="C183" s="468"/>
      <c r="D183" s="315" t="s">
        <v>1085</v>
      </c>
      <c r="E183" s="316"/>
      <c r="F183" s="317"/>
      <c r="G183" s="396" t="s">
        <v>2005</v>
      </c>
      <c r="H183" s="316"/>
      <c r="I183" s="316"/>
      <c r="J183" s="316"/>
      <c r="K183" s="316"/>
      <c r="L183" s="316"/>
      <c r="M183" s="317"/>
      <c r="N183" s="379"/>
      <c r="O183" s="316"/>
      <c r="P183" s="316"/>
      <c r="Q183" s="317"/>
      <c r="R183" s="249"/>
      <c r="S183" s="249"/>
      <c r="T183" s="249"/>
      <c r="U183" s="249"/>
      <c r="V183" s="249"/>
      <c r="W183" s="249"/>
      <c r="X183" s="249"/>
      <c r="Y183" s="249"/>
      <c r="Z183" s="249"/>
      <c r="AA183" s="379"/>
      <c r="AB183" s="317"/>
      <c r="AC183" s="379"/>
      <c r="AD183" s="317"/>
      <c r="AG183">
        <f t="shared" si="5"/>
        <v>0</v>
      </c>
      <c r="AH183">
        <f t="shared" si="6"/>
        <v>0</v>
      </c>
    </row>
    <row r="184" spans="1:34" ht="15" customHeight="1">
      <c r="A184" s="83"/>
      <c r="B184" s="15"/>
      <c r="C184" s="468"/>
      <c r="D184" s="315" t="s">
        <v>1087</v>
      </c>
      <c r="E184" s="316"/>
      <c r="F184" s="317"/>
      <c r="G184" s="396" t="s">
        <v>2006</v>
      </c>
      <c r="H184" s="316"/>
      <c r="I184" s="316"/>
      <c r="J184" s="316"/>
      <c r="K184" s="316"/>
      <c r="L184" s="316"/>
      <c r="M184" s="317"/>
      <c r="N184" s="379"/>
      <c r="O184" s="316"/>
      <c r="P184" s="316"/>
      <c r="Q184" s="317"/>
      <c r="R184" s="249"/>
      <c r="S184" s="249"/>
      <c r="T184" s="249"/>
      <c r="U184" s="249"/>
      <c r="V184" s="249"/>
      <c r="W184" s="249"/>
      <c r="X184" s="249"/>
      <c r="Y184" s="249"/>
      <c r="Z184" s="249"/>
      <c r="AA184" s="379"/>
      <c r="AB184" s="317"/>
      <c r="AC184" s="379"/>
      <c r="AD184" s="317"/>
      <c r="AG184">
        <f t="shared" si="5"/>
        <v>0</v>
      </c>
      <c r="AH184">
        <f t="shared" si="6"/>
        <v>0</v>
      </c>
    </row>
    <row r="185" spans="1:34" ht="15" customHeight="1">
      <c r="A185" s="83"/>
      <c r="B185" s="15"/>
      <c r="C185" s="468"/>
      <c r="D185" s="315" t="s">
        <v>1089</v>
      </c>
      <c r="E185" s="316"/>
      <c r="F185" s="317"/>
      <c r="G185" s="396" t="s">
        <v>2007</v>
      </c>
      <c r="H185" s="316"/>
      <c r="I185" s="316"/>
      <c r="J185" s="316"/>
      <c r="K185" s="316"/>
      <c r="L185" s="316"/>
      <c r="M185" s="317"/>
      <c r="N185" s="379"/>
      <c r="O185" s="316"/>
      <c r="P185" s="316"/>
      <c r="Q185" s="317"/>
      <c r="R185" s="249"/>
      <c r="S185" s="249"/>
      <c r="T185" s="249"/>
      <c r="U185" s="249"/>
      <c r="V185" s="249"/>
      <c r="W185" s="249"/>
      <c r="X185" s="249"/>
      <c r="Y185" s="249"/>
      <c r="Z185" s="249"/>
      <c r="AA185" s="379"/>
      <c r="AB185" s="317"/>
      <c r="AC185" s="379"/>
      <c r="AD185" s="317"/>
      <c r="AG185">
        <f t="shared" si="5"/>
        <v>0</v>
      </c>
      <c r="AH185">
        <f t="shared" si="6"/>
        <v>0</v>
      </c>
    </row>
    <row r="186" spans="1:34" ht="15" customHeight="1">
      <c r="A186" s="83"/>
      <c r="B186" s="15"/>
      <c r="C186" s="468"/>
      <c r="D186" s="315" t="s">
        <v>2008</v>
      </c>
      <c r="E186" s="316"/>
      <c r="F186" s="317"/>
      <c r="G186" s="396" t="s">
        <v>2009</v>
      </c>
      <c r="H186" s="316"/>
      <c r="I186" s="316"/>
      <c r="J186" s="316"/>
      <c r="K186" s="316"/>
      <c r="L186" s="316"/>
      <c r="M186" s="317"/>
      <c r="N186" s="379"/>
      <c r="O186" s="316"/>
      <c r="P186" s="316"/>
      <c r="Q186" s="317"/>
      <c r="R186" s="249"/>
      <c r="S186" s="249"/>
      <c r="T186" s="249"/>
      <c r="U186" s="249"/>
      <c r="V186" s="249"/>
      <c r="W186" s="249"/>
      <c r="X186" s="249"/>
      <c r="Y186" s="249"/>
      <c r="Z186" s="249"/>
      <c r="AA186" s="379"/>
      <c r="AB186" s="317"/>
      <c r="AC186" s="379"/>
      <c r="AD186" s="317"/>
      <c r="AG186">
        <f t="shared" si="5"/>
        <v>0</v>
      </c>
      <c r="AH186">
        <f t="shared" si="6"/>
        <v>0</v>
      </c>
    </row>
    <row r="187" spans="1:34" ht="15" customHeight="1">
      <c r="A187" s="83"/>
      <c r="B187" s="15"/>
      <c r="C187" s="468"/>
      <c r="D187" s="315" t="s">
        <v>2010</v>
      </c>
      <c r="E187" s="316"/>
      <c r="F187" s="317"/>
      <c r="G187" s="396" t="s">
        <v>2011</v>
      </c>
      <c r="H187" s="316"/>
      <c r="I187" s="316"/>
      <c r="J187" s="316"/>
      <c r="K187" s="316"/>
      <c r="L187" s="316"/>
      <c r="M187" s="317"/>
      <c r="N187" s="379"/>
      <c r="O187" s="316"/>
      <c r="P187" s="316"/>
      <c r="Q187" s="317"/>
      <c r="R187" s="249"/>
      <c r="S187" s="249"/>
      <c r="T187" s="249"/>
      <c r="U187" s="249"/>
      <c r="V187" s="249"/>
      <c r="W187" s="249"/>
      <c r="X187" s="249"/>
      <c r="Y187" s="249"/>
      <c r="Z187" s="249"/>
      <c r="AA187" s="379"/>
      <c r="AB187" s="317"/>
      <c r="AC187" s="379"/>
      <c r="AD187" s="317"/>
      <c r="AG187">
        <f t="shared" si="5"/>
        <v>0</v>
      </c>
      <c r="AH187">
        <f t="shared" si="6"/>
        <v>0</v>
      </c>
    </row>
    <row r="188" spans="1:34" ht="15" customHeight="1">
      <c r="A188" s="83"/>
      <c r="B188" s="15"/>
      <c r="C188" s="468"/>
      <c r="D188" s="315" t="s">
        <v>2012</v>
      </c>
      <c r="E188" s="316"/>
      <c r="F188" s="317"/>
      <c r="G188" s="396" t="s">
        <v>2013</v>
      </c>
      <c r="H188" s="316"/>
      <c r="I188" s="316"/>
      <c r="J188" s="316"/>
      <c r="K188" s="316"/>
      <c r="L188" s="316"/>
      <c r="M188" s="317"/>
      <c r="N188" s="379"/>
      <c r="O188" s="316"/>
      <c r="P188" s="316"/>
      <c r="Q188" s="317"/>
      <c r="R188" s="249"/>
      <c r="S188" s="249"/>
      <c r="T188" s="249"/>
      <c r="U188" s="249"/>
      <c r="V188" s="249"/>
      <c r="W188" s="249"/>
      <c r="X188" s="249"/>
      <c r="Y188" s="249"/>
      <c r="Z188" s="249"/>
      <c r="AA188" s="379"/>
      <c r="AB188" s="317"/>
      <c r="AC188" s="379"/>
      <c r="AD188" s="317"/>
      <c r="AG188">
        <f t="shared" si="5"/>
        <v>0</v>
      </c>
      <c r="AH188">
        <f t="shared" si="6"/>
        <v>0</v>
      </c>
    </row>
    <row r="189" spans="1:34" ht="24" customHeight="1">
      <c r="A189" s="83"/>
      <c r="B189" s="15"/>
      <c r="C189" s="468"/>
      <c r="D189" s="315" t="s">
        <v>2014</v>
      </c>
      <c r="E189" s="316"/>
      <c r="F189" s="317"/>
      <c r="G189" s="396" t="s">
        <v>2015</v>
      </c>
      <c r="H189" s="316"/>
      <c r="I189" s="316"/>
      <c r="J189" s="316"/>
      <c r="K189" s="316"/>
      <c r="L189" s="316"/>
      <c r="M189" s="317"/>
      <c r="N189" s="379"/>
      <c r="O189" s="316"/>
      <c r="P189" s="316"/>
      <c r="Q189" s="317"/>
      <c r="R189" s="249"/>
      <c r="S189" s="249"/>
      <c r="T189" s="249"/>
      <c r="U189" s="249"/>
      <c r="V189" s="249"/>
      <c r="W189" s="249"/>
      <c r="X189" s="249"/>
      <c r="Y189" s="249"/>
      <c r="Z189" s="249"/>
      <c r="AA189" s="379"/>
      <c r="AB189" s="317"/>
      <c r="AC189" s="379"/>
      <c r="AD189" s="317"/>
      <c r="AG189">
        <f t="shared" si="5"/>
        <v>0</v>
      </c>
      <c r="AH189">
        <f t="shared" si="6"/>
        <v>0</v>
      </c>
    </row>
    <row r="190" spans="1:34" ht="15" customHeight="1">
      <c r="A190" s="83"/>
      <c r="B190" s="15"/>
      <c r="C190" s="468"/>
      <c r="D190" s="315" t="s">
        <v>2016</v>
      </c>
      <c r="E190" s="316"/>
      <c r="F190" s="317"/>
      <c r="G190" s="396" t="s">
        <v>2017</v>
      </c>
      <c r="H190" s="316"/>
      <c r="I190" s="316"/>
      <c r="J190" s="316"/>
      <c r="K190" s="316"/>
      <c r="L190" s="316"/>
      <c r="M190" s="317"/>
      <c r="N190" s="379"/>
      <c r="O190" s="316"/>
      <c r="P190" s="316"/>
      <c r="Q190" s="317"/>
      <c r="R190" s="249"/>
      <c r="S190" s="249"/>
      <c r="T190" s="249"/>
      <c r="U190" s="249"/>
      <c r="V190" s="249"/>
      <c r="W190" s="249"/>
      <c r="X190" s="249"/>
      <c r="Y190" s="249"/>
      <c r="Z190" s="249"/>
      <c r="AA190" s="379"/>
      <c r="AB190" s="317"/>
      <c r="AC190" s="379"/>
      <c r="AD190" s="317"/>
      <c r="AG190">
        <f t="shared" si="5"/>
        <v>0</v>
      </c>
      <c r="AH190">
        <f t="shared" si="6"/>
        <v>0</v>
      </c>
    </row>
    <row r="191" spans="1:34" ht="24" customHeight="1">
      <c r="A191" s="83"/>
      <c r="B191" s="15"/>
      <c r="C191" s="468"/>
      <c r="D191" s="315" t="s">
        <v>2018</v>
      </c>
      <c r="E191" s="316"/>
      <c r="F191" s="317"/>
      <c r="G191" s="396" t="s">
        <v>2019</v>
      </c>
      <c r="H191" s="316"/>
      <c r="I191" s="316"/>
      <c r="J191" s="316"/>
      <c r="K191" s="316"/>
      <c r="L191" s="316"/>
      <c r="M191" s="317"/>
      <c r="N191" s="379"/>
      <c r="O191" s="316"/>
      <c r="P191" s="316"/>
      <c r="Q191" s="317"/>
      <c r="R191" s="249"/>
      <c r="S191" s="249"/>
      <c r="T191" s="249"/>
      <c r="U191" s="249"/>
      <c r="V191" s="249"/>
      <c r="W191" s="249"/>
      <c r="X191" s="249"/>
      <c r="Y191" s="249"/>
      <c r="Z191" s="249"/>
      <c r="AA191" s="379"/>
      <c r="AB191" s="317"/>
      <c r="AC191" s="379"/>
      <c r="AD191" s="317"/>
      <c r="AG191">
        <f t="shared" si="5"/>
        <v>0</v>
      </c>
      <c r="AH191">
        <f t="shared" si="6"/>
        <v>0</v>
      </c>
    </row>
    <row r="192" spans="1:34" ht="15" customHeight="1">
      <c r="A192" s="83"/>
      <c r="B192" s="15"/>
      <c r="C192" s="468"/>
      <c r="D192" s="315" t="s">
        <v>2020</v>
      </c>
      <c r="E192" s="316"/>
      <c r="F192" s="317"/>
      <c r="G192" s="396" t="s">
        <v>2021</v>
      </c>
      <c r="H192" s="316"/>
      <c r="I192" s="316"/>
      <c r="J192" s="316"/>
      <c r="K192" s="316"/>
      <c r="L192" s="316"/>
      <c r="M192" s="317"/>
      <c r="N192" s="379"/>
      <c r="O192" s="316"/>
      <c r="P192" s="316"/>
      <c r="Q192" s="317"/>
      <c r="R192" s="249"/>
      <c r="S192" s="249"/>
      <c r="T192" s="249"/>
      <c r="U192" s="249"/>
      <c r="V192" s="249"/>
      <c r="W192" s="249"/>
      <c r="X192" s="249"/>
      <c r="Y192" s="249"/>
      <c r="Z192" s="249"/>
      <c r="AA192" s="379"/>
      <c r="AB192" s="317"/>
      <c r="AC192" s="379"/>
      <c r="AD192" s="317"/>
      <c r="AG192">
        <f t="shared" si="5"/>
        <v>0</v>
      </c>
      <c r="AH192">
        <f t="shared" si="6"/>
        <v>0</v>
      </c>
    </row>
    <row r="193" spans="1:34" ht="15" customHeight="1">
      <c r="A193" s="83"/>
      <c r="B193" s="15"/>
      <c r="C193" s="468"/>
      <c r="D193" s="315" t="s">
        <v>2022</v>
      </c>
      <c r="E193" s="316"/>
      <c r="F193" s="317"/>
      <c r="G193" s="396" t="s">
        <v>2023</v>
      </c>
      <c r="H193" s="316"/>
      <c r="I193" s="316"/>
      <c r="J193" s="316"/>
      <c r="K193" s="316"/>
      <c r="L193" s="316"/>
      <c r="M193" s="317"/>
      <c r="N193" s="379"/>
      <c r="O193" s="316"/>
      <c r="P193" s="316"/>
      <c r="Q193" s="317"/>
      <c r="R193" s="249"/>
      <c r="S193" s="249"/>
      <c r="T193" s="249"/>
      <c r="U193" s="249"/>
      <c r="V193" s="249"/>
      <c r="W193" s="249"/>
      <c r="X193" s="249"/>
      <c r="Y193" s="249"/>
      <c r="Z193" s="249"/>
      <c r="AA193" s="379"/>
      <c r="AB193" s="317"/>
      <c r="AC193" s="379"/>
      <c r="AD193" s="317"/>
      <c r="AG193">
        <f t="shared" si="5"/>
        <v>0</v>
      </c>
      <c r="AH193">
        <f t="shared" si="6"/>
        <v>0</v>
      </c>
    </row>
    <row r="194" spans="1:34" ht="15" customHeight="1">
      <c r="A194" s="83"/>
      <c r="B194" s="15"/>
      <c r="C194" s="468"/>
      <c r="D194" s="315" t="s">
        <v>2024</v>
      </c>
      <c r="E194" s="316"/>
      <c r="F194" s="317"/>
      <c r="G194" s="396" t="s">
        <v>2025</v>
      </c>
      <c r="H194" s="316"/>
      <c r="I194" s="316"/>
      <c r="J194" s="316"/>
      <c r="K194" s="316"/>
      <c r="L194" s="316"/>
      <c r="M194" s="317"/>
      <c r="N194" s="379"/>
      <c r="O194" s="316"/>
      <c r="P194" s="316"/>
      <c r="Q194" s="317"/>
      <c r="R194" s="249"/>
      <c r="S194" s="249"/>
      <c r="T194" s="249"/>
      <c r="U194" s="249"/>
      <c r="V194" s="249"/>
      <c r="W194" s="249"/>
      <c r="X194" s="249"/>
      <c r="Y194" s="249"/>
      <c r="Z194" s="249"/>
      <c r="AA194" s="379"/>
      <c r="AB194" s="317"/>
      <c r="AC194" s="379"/>
      <c r="AD194" s="317"/>
      <c r="AG194">
        <f t="shared" si="5"/>
        <v>0</v>
      </c>
      <c r="AH194">
        <f t="shared" si="6"/>
        <v>0</v>
      </c>
    </row>
    <row r="195" spans="1:34" ht="15" customHeight="1">
      <c r="A195" s="83"/>
      <c r="B195" s="15"/>
      <c r="C195" s="468"/>
      <c r="D195" s="315" t="s">
        <v>2026</v>
      </c>
      <c r="E195" s="316"/>
      <c r="F195" s="317"/>
      <c r="G195" s="396" t="s">
        <v>2027</v>
      </c>
      <c r="H195" s="316"/>
      <c r="I195" s="316"/>
      <c r="J195" s="316"/>
      <c r="K195" s="316"/>
      <c r="L195" s="316"/>
      <c r="M195" s="317"/>
      <c r="N195" s="379"/>
      <c r="O195" s="316"/>
      <c r="P195" s="316"/>
      <c r="Q195" s="317"/>
      <c r="R195" s="249"/>
      <c r="S195" s="249"/>
      <c r="T195" s="249"/>
      <c r="U195" s="249"/>
      <c r="V195" s="249"/>
      <c r="W195" s="249"/>
      <c r="X195" s="249"/>
      <c r="Y195" s="249"/>
      <c r="Z195" s="249"/>
      <c r="AA195" s="379"/>
      <c r="AB195" s="317"/>
      <c r="AC195" s="379"/>
      <c r="AD195" s="317"/>
      <c r="AG195">
        <f t="shared" si="5"/>
        <v>0</v>
      </c>
      <c r="AH195">
        <f t="shared" si="6"/>
        <v>0</v>
      </c>
    </row>
    <row r="196" spans="1:34" ht="36" customHeight="1">
      <c r="A196" s="83"/>
      <c r="B196" s="15"/>
      <c r="C196" s="468"/>
      <c r="D196" s="387" t="s">
        <v>2028</v>
      </c>
      <c r="E196" s="488" t="s">
        <v>2029</v>
      </c>
      <c r="F196" s="317"/>
      <c r="G196" s="484" t="s">
        <v>2030</v>
      </c>
      <c r="H196" s="316"/>
      <c r="I196" s="316"/>
      <c r="J196" s="316"/>
      <c r="K196" s="316"/>
      <c r="L196" s="316"/>
      <c r="M196" s="317"/>
      <c r="N196" s="379"/>
      <c r="O196" s="316"/>
      <c r="P196" s="316"/>
      <c r="Q196" s="317"/>
      <c r="R196" s="249"/>
      <c r="S196" s="249"/>
      <c r="T196" s="249"/>
      <c r="U196" s="249"/>
      <c r="V196" s="249"/>
      <c r="W196" s="249"/>
      <c r="X196" s="249"/>
      <c r="Y196" s="249"/>
      <c r="Z196" s="249"/>
      <c r="AA196" s="379"/>
      <c r="AB196" s="317"/>
      <c r="AC196" s="379"/>
      <c r="AD196" s="317"/>
      <c r="AG196">
        <f t="shared" si="5"/>
        <v>0</v>
      </c>
      <c r="AH196">
        <f t="shared" si="6"/>
        <v>0</v>
      </c>
    </row>
    <row r="197" spans="1:34" ht="15" customHeight="1">
      <c r="A197" s="83"/>
      <c r="B197" s="15"/>
      <c r="C197" s="468"/>
      <c r="D197" s="468"/>
      <c r="E197" s="488" t="s">
        <v>2031</v>
      </c>
      <c r="F197" s="317"/>
      <c r="G197" s="396" t="s">
        <v>2032</v>
      </c>
      <c r="H197" s="316"/>
      <c r="I197" s="316"/>
      <c r="J197" s="316"/>
      <c r="K197" s="316"/>
      <c r="L197" s="316"/>
      <c r="M197" s="317"/>
      <c r="N197" s="379"/>
      <c r="O197" s="316"/>
      <c r="P197" s="316"/>
      <c r="Q197" s="317"/>
      <c r="R197" s="249"/>
      <c r="S197" s="249"/>
      <c r="T197" s="249"/>
      <c r="U197" s="249"/>
      <c r="V197" s="249"/>
      <c r="W197" s="249"/>
      <c r="X197" s="249"/>
      <c r="Y197" s="249"/>
      <c r="Z197" s="249"/>
      <c r="AA197" s="379"/>
      <c r="AB197" s="317"/>
      <c r="AC197" s="379"/>
      <c r="AD197" s="317"/>
      <c r="AG197">
        <f t="shared" si="5"/>
        <v>0</v>
      </c>
      <c r="AH197">
        <f t="shared" si="6"/>
        <v>0</v>
      </c>
    </row>
    <row r="198" spans="1:34" ht="15" customHeight="1">
      <c r="A198" s="83"/>
      <c r="B198" s="15"/>
      <c r="C198" s="468"/>
      <c r="D198" s="468"/>
      <c r="E198" s="488" t="s">
        <v>2033</v>
      </c>
      <c r="F198" s="317"/>
      <c r="G198" s="396" t="s">
        <v>2034</v>
      </c>
      <c r="H198" s="316"/>
      <c r="I198" s="316"/>
      <c r="J198" s="316"/>
      <c r="K198" s="316"/>
      <c r="L198" s="316"/>
      <c r="M198" s="317"/>
      <c r="N198" s="379"/>
      <c r="O198" s="316"/>
      <c r="P198" s="316"/>
      <c r="Q198" s="317"/>
      <c r="R198" s="249"/>
      <c r="S198" s="249"/>
      <c r="T198" s="249"/>
      <c r="U198" s="249"/>
      <c r="V198" s="249"/>
      <c r="W198" s="249"/>
      <c r="X198" s="249"/>
      <c r="Y198" s="249"/>
      <c r="Z198" s="249"/>
      <c r="AA198" s="379"/>
      <c r="AB198" s="317"/>
      <c r="AC198" s="379"/>
      <c r="AD198" s="317"/>
      <c r="AG198">
        <f t="shared" si="5"/>
        <v>0</v>
      </c>
      <c r="AH198">
        <f t="shared" si="6"/>
        <v>0</v>
      </c>
    </row>
    <row r="199" spans="1:34" ht="15" customHeight="1">
      <c r="A199" s="83"/>
      <c r="B199" s="15"/>
      <c r="C199" s="468"/>
      <c r="D199" s="452"/>
      <c r="E199" s="488" t="s">
        <v>2035</v>
      </c>
      <c r="F199" s="317"/>
      <c r="G199" s="396" t="s">
        <v>2081</v>
      </c>
      <c r="H199" s="316"/>
      <c r="I199" s="316"/>
      <c r="J199" s="316"/>
      <c r="K199" s="316"/>
      <c r="L199" s="316"/>
      <c r="M199" s="317"/>
      <c r="N199" s="379"/>
      <c r="O199" s="316"/>
      <c r="P199" s="316"/>
      <c r="Q199" s="317"/>
      <c r="R199" s="249"/>
      <c r="S199" s="249"/>
      <c r="T199" s="249"/>
      <c r="U199" s="249"/>
      <c r="V199" s="249"/>
      <c r="W199" s="249"/>
      <c r="X199" s="249"/>
      <c r="Y199" s="249"/>
      <c r="Z199" s="249"/>
      <c r="AA199" s="379"/>
      <c r="AB199" s="317"/>
      <c r="AC199" s="379"/>
      <c r="AD199" s="317"/>
      <c r="AG199">
        <f t="shared" si="5"/>
        <v>0</v>
      </c>
      <c r="AH199">
        <f t="shared" si="6"/>
        <v>0</v>
      </c>
    </row>
    <row r="200" spans="1:34" ht="15" customHeight="1">
      <c r="A200" s="57"/>
      <c r="B200" s="13"/>
      <c r="C200" s="468"/>
      <c r="D200" s="315" t="s">
        <v>2037</v>
      </c>
      <c r="E200" s="316"/>
      <c r="F200" s="317"/>
      <c r="G200" s="396" t="s">
        <v>2038</v>
      </c>
      <c r="H200" s="316"/>
      <c r="I200" s="316"/>
      <c r="J200" s="316"/>
      <c r="K200" s="316"/>
      <c r="L200" s="316"/>
      <c r="M200" s="317"/>
      <c r="N200" s="379"/>
      <c r="O200" s="316"/>
      <c r="P200" s="316"/>
      <c r="Q200" s="317"/>
      <c r="R200" s="249"/>
      <c r="S200" s="249"/>
      <c r="T200" s="249"/>
      <c r="U200" s="249"/>
      <c r="V200" s="249"/>
      <c r="W200" s="249"/>
      <c r="X200" s="249"/>
      <c r="Y200" s="249"/>
      <c r="Z200" s="249"/>
      <c r="AA200" s="379"/>
      <c r="AB200" s="317"/>
      <c r="AC200" s="379"/>
      <c r="AD200" s="317"/>
      <c r="AG200">
        <f t="shared" si="5"/>
        <v>0</v>
      </c>
      <c r="AH200">
        <f t="shared" si="6"/>
        <v>0</v>
      </c>
    </row>
    <row r="201" spans="1:34" ht="24" customHeight="1">
      <c r="A201" s="57"/>
      <c r="B201" s="13"/>
      <c r="C201" s="468"/>
      <c r="D201" s="315" t="s">
        <v>2039</v>
      </c>
      <c r="E201" s="316"/>
      <c r="F201" s="317"/>
      <c r="G201" s="396" t="s">
        <v>2040</v>
      </c>
      <c r="H201" s="316"/>
      <c r="I201" s="316"/>
      <c r="J201" s="316"/>
      <c r="K201" s="316"/>
      <c r="L201" s="316"/>
      <c r="M201" s="317"/>
      <c r="N201" s="379"/>
      <c r="O201" s="316"/>
      <c r="P201" s="316"/>
      <c r="Q201" s="317"/>
      <c r="R201" s="249"/>
      <c r="S201" s="249"/>
      <c r="T201" s="249"/>
      <c r="U201" s="249"/>
      <c r="V201" s="249"/>
      <c r="W201" s="249"/>
      <c r="X201" s="249"/>
      <c r="Y201" s="249"/>
      <c r="Z201" s="249"/>
      <c r="AA201" s="379"/>
      <c r="AB201" s="317"/>
      <c r="AC201" s="379"/>
      <c r="AD201" s="317"/>
      <c r="AG201">
        <f t="shared" si="5"/>
        <v>0</v>
      </c>
      <c r="AH201">
        <f t="shared" si="6"/>
        <v>0</v>
      </c>
    </row>
    <row r="202" spans="1:34" ht="18" customHeight="1">
      <c r="A202" s="57"/>
      <c r="B202" s="13"/>
      <c r="C202" s="468"/>
      <c r="D202" s="387" t="s">
        <v>2041</v>
      </c>
      <c r="E202" s="488" t="s">
        <v>2042</v>
      </c>
      <c r="F202" s="317"/>
      <c r="G202" s="396" t="s">
        <v>2043</v>
      </c>
      <c r="H202" s="316"/>
      <c r="I202" s="316"/>
      <c r="J202" s="316"/>
      <c r="K202" s="316"/>
      <c r="L202" s="316"/>
      <c r="M202" s="317"/>
      <c r="N202" s="379"/>
      <c r="O202" s="316"/>
      <c r="P202" s="316"/>
      <c r="Q202" s="317"/>
      <c r="R202" s="249"/>
      <c r="S202" s="249"/>
      <c r="T202" s="249"/>
      <c r="U202" s="249"/>
      <c r="V202" s="249"/>
      <c r="W202" s="249"/>
      <c r="X202" s="249"/>
      <c r="Y202" s="249"/>
      <c r="Z202" s="249"/>
      <c r="AA202" s="379"/>
      <c r="AB202" s="317"/>
      <c r="AC202" s="379"/>
      <c r="AD202" s="317"/>
      <c r="AG202">
        <f t="shared" si="5"/>
        <v>0</v>
      </c>
      <c r="AH202">
        <f t="shared" si="6"/>
        <v>0</v>
      </c>
    </row>
    <row r="203" spans="1:34" ht="18" customHeight="1">
      <c r="A203" s="57"/>
      <c r="B203" s="13"/>
      <c r="C203" s="468"/>
      <c r="D203" s="468"/>
      <c r="E203" s="488" t="s">
        <v>2044</v>
      </c>
      <c r="F203" s="317"/>
      <c r="G203" s="396" t="s">
        <v>2045</v>
      </c>
      <c r="H203" s="316"/>
      <c r="I203" s="316"/>
      <c r="J203" s="316"/>
      <c r="K203" s="316"/>
      <c r="L203" s="316"/>
      <c r="M203" s="317"/>
      <c r="N203" s="379"/>
      <c r="O203" s="316"/>
      <c r="P203" s="316"/>
      <c r="Q203" s="317"/>
      <c r="R203" s="249"/>
      <c r="S203" s="249"/>
      <c r="T203" s="249"/>
      <c r="U203" s="249"/>
      <c r="V203" s="249"/>
      <c r="W203" s="249"/>
      <c r="X203" s="249"/>
      <c r="Y203" s="249"/>
      <c r="Z203" s="249"/>
      <c r="AA203" s="379"/>
      <c r="AB203" s="317"/>
      <c r="AC203" s="379"/>
      <c r="AD203" s="317"/>
      <c r="AG203">
        <f t="shared" si="5"/>
        <v>0</v>
      </c>
      <c r="AH203">
        <f t="shared" si="6"/>
        <v>0</v>
      </c>
    </row>
    <row r="204" spans="1:34" ht="18" customHeight="1">
      <c r="A204" s="57"/>
      <c r="B204" s="13"/>
      <c r="C204" s="468"/>
      <c r="D204" s="468"/>
      <c r="E204" s="488" t="s">
        <v>2046</v>
      </c>
      <c r="F204" s="317"/>
      <c r="G204" s="396" t="s">
        <v>2047</v>
      </c>
      <c r="H204" s="316"/>
      <c r="I204" s="316"/>
      <c r="J204" s="316"/>
      <c r="K204" s="316"/>
      <c r="L204" s="316"/>
      <c r="M204" s="317"/>
      <c r="N204" s="379"/>
      <c r="O204" s="316"/>
      <c r="P204" s="316"/>
      <c r="Q204" s="317"/>
      <c r="R204" s="249"/>
      <c r="S204" s="249"/>
      <c r="T204" s="249"/>
      <c r="U204" s="249"/>
      <c r="V204" s="249"/>
      <c r="W204" s="249"/>
      <c r="X204" s="249"/>
      <c r="Y204" s="249"/>
      <c r="Z204" s="249"/>
      <c r="AA204" s="379"/>
      <c r="AB204" s="317"/>
      <c r="AC204" s="379"/>
      <c r="AD204" s="317"/>
      <c r="AG204">
        <f t="shared" si="5"/>
        <v>0</v>
      </c>
      <c r="AH204">
        <f t="shared" si="6"/>
        <v>0</v>
      </c>
    </row>
    <row r="205" spans="1:34" ht="18" customHeight="1">
      <c r="A205" s="57"/>
      <c r="B205" s="13"/>
      <c r="C205" s="468"/>
      <c r="D205" s="452"/>
      <c r="E205" s="488" t="s">
        <v>2048</v>
      </c>
      <c r="F205" s="317"/>
      <c r="G205" s="396" t="s">
        <v>2082</v>
      </c>
      <c r="H205" s="316"/>
      <c r="I205" s="316"/>
      <c r="J205" s="316"/>
      <c r="K205" s="316"/>
      <c r="L205" s="316"/>
      <c r="M205" s="317"/>
      <c r="N205" s="379"/>
      <c r="O205" s="316"/>
      <c r="P205" s="316"/>
      <c r="Q205" s="317"/>
      <c r="R205" s="249"/>
      <c r="S205" s="249"/>
      <c r="T205" s="249"/>
      <c r="U205" s="249"/>
      <c r="V205" s="249"/>
      <c r="W205" s="249"/>
      <c r="X205" s="249"/>
      <c r="Y205" s="249"/>
      <c r="Z205" s="249"/>
      <c r="AA205" s="379"/>
      <c r="AB205" s="317"/>
      <c r="AC205" s="379"/>
      <c r="AD205" s="317"/>
      <c r="AG205">
        <f t="shared" si="5"/>
        <v>0</v>
      </c>
      <c r="AH205">
        <f t="shared" si="6"/>
        <v>0</v>
      </c>
    </row>
    <row r="206" spans="1:34" ht="24" customHeight="1">
      <c r="A206" s="57"/>
      <c r="B206" s="13"/>
      <c r="C206" s="468"/>
      <c r="D206" s="315" t="s">
        <v>2050</v>
      </c>
      <c r="E206" s="316"/>
      <c r="F206" s="317"/>
      <c r="G206" s="396" t="s">
        <v>2051</v>
      </c>
      <c r="H206" s="316"/>
      <c r="I206" s="316"/>
      <c r="J206" s="316"/>
      <c r="K206" s="316"/>
      <c r="L206" s="316"/>
      <c r="M206" s="317"/>
      <c r="N206" s="379"/>
      <c r="O206" s="316"/>
      <c r="P206" s="316"/>
      <c r="Q206" s="317"/>
      <c r="R206" s="249"/>
      <c r="S206" s="249"/>
      <c r="T206" s="249"/>
      <c r="U206" s="249"/>
      <c r="V206" s="249"/>
      <c r="W206" s="249"/>
      <c r="X206" s="249"/>
      <c r="Y206" s="249"/>
      <c r="Z206" s="249"/>
      <c r="AA206" s="379"/>
      <c r="AB206" s="317"/>
      <c r="AC206" s="379"/>
      <c r="AD206" s="317"/>
      <c r="AG206">
        <f t="shared" si="5"/>
        <v>0</v>
      </c>
      <c r="AH206">
        <f t="shared" si="6"/>
        <v>0</v>
      </c>
    </row>
    <row r="207" spans="1:34" ht="15" customHeight="1">
      <c r="A207" s="57"/>
      <c r="B207" s="13"/>
      <c r="C207" s="452"/>
      <c r="D207" s="315" t="s">
        <v>2052</v>
      </c>
      <c r="E207" s="316"/>
      <c r="F207" s="317"/>
      <c r="G207" s="396" t="s">
        <v>2083</v>
      </c>
      <c r="H207" s="316"/>
      <c r="I207" s="316"/>
      <c r="J207" s="316"/>
      <c r="K207" s="316"/>
      <c r="L207" s="316"/>
      <c r="M207" s="317"/>
      <c r="N207" s="379"/>
      <c r="O207" s="316"/>
      <c r="P207" s="316"/>
      <c r="Q207" s="317"/>
      <c r="R207" s="249"/>
      <c r="S207" s="249"/>
      <c r="T207" s="249"/>
      <c r="U207" s="249"/>
      <c r="V207" s="249"/>
      <c r="W207" s="249"/>
      <c r="X207" s="249"/>
      <c r="Y207" s="249"/>
      <c r="Z207" s="249"/>
      <c r="AA207" s="379"/>
      <c r="AB207" s="317"/>
      <c r="AC207" s="379"/>
      <c r="AD207" s="317"/>
      <c r="AG207">
        <f t="shared" si="5"/>
        <v>0</v>
      </c>
      <c r="AH207">
        <f t="shared" si="6"/>
        <v>0</v>
      </c>
    </row>
    <row r="208" spans="1:34" ht="15" customHeight="1">
      <c r="A208" s="83"/>
      <c r="B208" s="15"/>
      <c r="C208" s="448" t="s">
        <v>2054</v>
      </c>
      <c r="D208" s="315" t="s">
        <v>1230</v>
      </c>
      <c r="E208" s="316"/>
      <c r="F208" s="317"/>
      <c r="G208" s="396" t="s">
        <v>2055</v>
      </c>
      <c r="H208" s="316"/>
      <c r="I208" s="316"/>
      <c r="J208" s="316"/>
      <c r="K208" s="316"/>
      <c r="L208" s="316"/>
      <c r="M208" s="317"/>
      <c r="N208" s="379"/>
      <c r="O208" s="316"/>
      <c r="P208" s="316"/>
      <c r="Q208" s="317"/>
      <c r="R208" s="249"/>
      <c r="S208" s="249"/>
      <c r="T208" s="249"/>
      <c r="U208" s="249"/>
      <c r="V208" s="249"/>
      <c r="W208" s="249"/>
      <c r="X208" s="249"/>
      <c r="Y208" s="249"/>
      <c r="Z208" s="249"/>
      <c r="AA208" s="379"/>
      <c r="AB208" s="317"/>
      <c r="AC208" s="379"/>
      <c r="AD208" s="317"/>
      <c r="AG208">
        <f t="shared" si="5"/>
        <v>0</v>
      </c>
      <c r="AH208">
        <f t="shared" si="6"/>
        <v>0</v>
      </c>
    </row>
    <row r="209" spans="1:34" ht="15" customHeight="1">
      <c r="A209" s="83"/>
      <c r="B209" s="15"/>
      <c r="C209" s="468"/>
      <c r="D209" s="315" t="s">
        <v>1232</v>
      </c>
      <c r="E209" s="316"/>
      <c r="F209" s="317"/>
      <c r="G209" s="396" t="s">
        <v>2056</v>
      </c>
      <c r="H209" s="316"/>
      <c r="I209" s="316"/>
      <c r="J209" s="316"/>
      <c r="K209" s="316"/>
      <c r="L209" s="316"/>
      <c r="M209" s="317"/>
      <c r="N209" s="379"/>
      <c r="O209" s="316"/>
      <c r="P209" s="316"/>
      <c r="Q209" s="317"/>
      <c r="R209" s="249"/>
      <c r="S209" s="249"/>
      <c r="T209" s="249"/>
      <c r="U209" s="249"/>
      <c r="V209" s="249"/>
      <c r="W209" s="249"/>
      <c r="X209" s="249"/>
      <c r="Y209" s="249"/>
      <c r="Z209" s="249"/>
      <c r="AA209" s="379"/>
      <c r="AB209" s="317"/>
      <c r="AC209" s="379"/>
      <c r="AD209" s="317"/>
      <c r="AG209">
        <f t="shared" si="5"/>
        <v>0</v>
      </c>
      <c r="AH209">
        <f t="shared" si="6"/>
        <v>0</v>
      </c>
    </row>
    <row r="210" spans="1:34" ht="15" customHeight="1">
      <c r="A210" s="83"/>
      <c r="B210" s="15"/>
      <c r="C210" s="468"/>
      <c r="D210" s="315" t="s">
        <v>1234</v>
      </c>
      <c r="E210" s="316"/>
      <c r="F210" s="317"/>
      <c r="G210" s="396" t="s">
        <v>2057</v>
      </c>
      <c r="H210" s="316"/>
      <c r="I210" s="316"/>
      <c r="J210" s="316"/>
      <c r="K210" s="316"/>
      <c r="L210" s="316"/>
      <c r="M210" s="317"/>
      <c r="N210" s="379"/>
      <c r="O210" s="316"/>
      <c r="P210" s="316"/>
      <c r="Q210" s="317"/>
      <c r="R210" s="249"/>
      <c r="S210" s="249"/>
      <c r="T210" s="249"/>
      <c r="U210" s="249"/>
      <c r="V210" s="249"/>
      <c r="W210" s="249"/>
      <c r="X210" s="249"/>
      <c r="Y210" s="249"/>
      <c r="Z210" s="249"/>
      <c r="AA210" s="379"/>
      <c r="AB210" s="317"/>
      <c r="AC210" s="379"/>
      <c r="AD210" s="317"/>
      <c r="AG210">
        <f t="shared" si="5"/>
        <v>0</v>
      </c>
      <c r="AH210">
        <f t="shared" si="6"/>
        <v>0</v>
      </c>
    </row>
    <row r="211" spans="1:34" ht="15" customHeight="1">
      <c r="A211" s="83"/>
      <c r="B211" s="15"/>
      <c r="C211" s="468"/>
      <c r="D211" s="315" t="s">
        <v>1236</v>
      </c>
      <c r="E211" s="316"/>
      <c r="F211" s="317"/>
      <c r="G211" s="396" t="s">
        <v>2058</v>
      </c>
      <c r="H211" s="316"/>
      <c r="I211" s="316"/>
      <c r="J211" s="316"/>
      <c r="K211" s="316"/>
      <c r="L211" s="316"/>
      <c r="M211" s="317"/>
      <c r="N211" s="379"/>
      <c r="O211" s="316"/>
      <c r="P211" s="316"/>
      <c r="Q211" s="317"/>
      <c r="R211" s="249"/>
      <c r="S211" s="249"/>
      <c r="T211" s="249"/>
      <c r="U211" s="249"/>
      <c r="V211" s="249"/>
      <c r="W211" s="249"/>
      <c r="X211" s="249"/>
      <c r="Y211" s="249"/>
      <c r="Z211" s="249"/>
      <c r="AA211" s="379"/>
      <c r="AB211" s="317"/>
      <c r="AC211" s="379"/>
      <c r="AD211" s="317"/>
      <c r="AG211">
        <f t="shared" si="5"/>
        <v>0</v>
      </c>
      <c r="AH211">
        <f t="shared" si="6"/>
        <v>0</v>
      </c>
    </row>
    <row r="212" spans="1:34" ht="24" customHeight="1">
      <c r="A212" s="83"/>
      <c r="B212" s="15"/>
      <c r="C212" s="468"/>
      <c r="D212" s="315" t="s">
        <v>1238</v>
      </c>
      <c r="E212" s="316"/>
      <c r="F212" s="317"/>
      <c r="G212" s="396" t="s">
        <v>2059</v>
      </c>
      <c r="H212" s="316"/>
      <c r="I212" s="316"/>
      <c r="J212" s="316"/>
      <c r="K212" s="316"/>
      <c r="L212" s="316"/>
      <c r="M212" s="317"/>
      <c r="N212" s="379"/>
      <c r="O212" s="316"/>
      <c r="P212" s="316"/>
      <c r="Q212" s="317"/>
      <c r="R212" s="249"/>
      <c r="S212" s="249"/>
      <c r="T212" s="249"/>
      <c r="U212" s="249"/>
      <c r="V212" s="249"/>
      <c r="W212" s="249"/>
      <c r="X212" s="249"/>
      <c r="Y212" s="249"/>
      <c r="Z212" s="249"/>
      <c r="AA212" s="379"/>
      <c r="AB212" s="317"/>
      <c r="AC212" s="379"/>
      <c r="AD212" s="317"/>
      <c r="AG212">
        <f t="shared" si="5"/>
        <v>0</v>
      </c>
      <c r="AH212">
        <f t="shared" si="6"/>
        <v>0</v>
      </c>
    </row>
    <row r="213" spans="1:34" ht="24" customHeight="1">
      <c r="A213" s="83"/>
      <c r="B213" s="15"/>
      <c r="C213" s="468"/>
      <c r="D213" s="315" t="s">
        <v>2060</v>
      </c>
      <c r="E213" s="316"/>
      <c r="F213" s="317"/>
      <c r="G213" s="396" t="s">
        <v>2061</v>
      </c>
      <c r="H213" s="316"/>
      <c r="I213" s="316"/>
      <c r="J213" s="316"/>
      <c r="K213" s="316"/>
      <c r="L213" s="316"/>
      <c r="M213" s="317"/>
      <c r="N213" s="379"/>
      <c r="O213" s="316"/>
      <c r="P213" s="316"/>
      <c r="Q213" s="317"/>
      <c r="R213" s="249"/>
      <c r="S213" s="249"/>
      <c r="T213" s="249"/>
      <c r="U213" s="249"/>
      <c r="V213" s="249"/>
      <c r="W213" s="249"/>
      <c r="X213" s="249"/>
      <c r="Y213" s="249"/>
      <c r="Z213" s="249"/>
      <c r="AA213" s="379"/>
      <c r="AB213" s="317"/>
      <c r="AC213" s="379"/>
      <c r="AD213" s="317"/>
      <c r="AG213">
        <f t="shared" si="5"/>
        <v>0</v>
      </c>
      <c r="AH213">
        <f t="shared" si="6"/>
        <v>0</v>
      </c>
    </row>
    <row r="214" spans="1:34" ht="15" customHeight="1">
      <c r="A214" s="83"/>
      <c r="B214" s="15"/>
      <c r="C214" s="468"/>
      <c r="D214" s="315" t="s">
        <v>2062</v>
      </c>
      <c r="E214" s="316"/>
      <c r="F214" s="317"/>
      <c r="G214" s="396" t="s">
        <v>2063</v>
      </c>
      <c r="H214" s="316"/>
      <c r="I214" s="316"/>
      <c r="J214" s="316"/>
      <c r="K214" s="316"/>
      <c r="L214" s="316"/>
      <c r="M214" s="317"/>
      <c r="N214" s="379"/>
      <c r="O214" s="316"/>
      <c r="P214" s="316"/>
      <c r="Q214" s="317"/>
      <c r="R214" s="249"/>
      <c r="S214" s="249"/>
      <c r="T214" s="249"/>
      <c r="U214" s="249"/>
      <c r="V214" s="249"/>
      <c r="W214" s="249"/>
      <c r="X214" s="249"/>
      <c r="Y214" s="249"/>
      <c r="Z214" s="249"/>
      <c r="AA214" s="379"/>
      <c r="AB214" s="317"/>
      <c r="AC214" s="379"/>
      <c r="AD214" s="317"/>
      <c r="AG214">
        <f t="shared" si="5"/>
        <v>0</v>
      </c>
      <c r="AH214">
        <f t="shared" si="6"/>
        <v>0</v>
      </c>
    </row>
    <row r="215" spans="1:34" ht="24" customHeight="1">
      <c r="A215" s="83"/>
      <c r="B215" s="15"/>
      <c r="C215" s="468"/>
      <c r="D215" s="315" t="s">
        <v>2064</v>
      </c>
      <c r="E215" s="316"/>
      <c r="F215" s="317"/>
      <c r="G215" s="396" t="s">
        <v>2065</v>
      </c>
      <c r="H215" s="316"/>
      <c r="I215" s="316"/>
      <c r="J215" s="316"/>
      <c r="K215" s="316"/>
      <c r="L215" s="316"/>
      <c r="M215" s="317"/>
      <c r="N215" s="379"/>
      <c r="O215" s="316"/>
      <c r="P215" s="316"/>
      <c r="Q215" s="317"/>
      <c r="R215" s="249"/>
      <c r="S215" s="249"/>
      <c r="T215" s="249"/>
      <c r="U215" s="249"/>
      <c r="V215" s="249"/>
      <c r="W215" s="249"/>
      <c r="X215" s="249"/>
      <c r="Y215" s="249"/>
      <c r="Z215" s="249"/>
      <c r="AA215" s="379"/>
      <c r="AB215" s="317"/>
      <c r="AC215" s="379"/>
      <c r="AD215" s="317"/>
      <c r="AG215">
        <f t="shared" si="5"/>
        <v>0</v>
      </c>
      <c r="AH215">
        <f t="shared" si="6"/>
        <v>0</v>
      </c>
    </row>
    <row r="216" spans="1:34" ht="15" customHeight="1">
      <c r="A216" s="83"/>
      <c r="B216" s="15"/>
      <c r="C216" s="452"/>
      <c r="D216" s="315" t="s">
        <v>2066</v>
      </c>
      <c r="E216" s="316"/>
      <c r="F216" s="317"/>
      <c r="G216" s="396" t="s">
        <v>2084</v>
      </c>
      <c r="H216" s="316"/>
      <c r="I216" s="316"/>
      <c r="J216" s="316"/>
      <c r="K216" s="316"/>
      <c r="L216" s="316"/>
      <c r="M216" s="317"/>
      <c r="N216" s="379"/>
      <c r="O216" s="316"/>
      <c r="P216" s="316"/>
      <c r="Q216" s="317"/>
      <c r="R216" s="249"/>
      <c r="S216" s="249"/>
      <c r="T216" s="249"/>
      <c r="U216" s="249"/>
      <c r="V216" s="249"/>
      <c r="W216" s="249"/>
      <c r="X216" s="249"/>
      <c r="Y216" s="249"/>
      <c r="Z216" s="249"/>
      <c r="AA216" s="379"/>
      <c r="AB216" s="317"/>
      <c r="AC216" s="379"/>
      <c r="AD216" s="317"/>
      <c r="AG216">
        <f t="shared" si="5"/>
        <v>0</v>
      </c>
      <c r="AH216">
        <f t="shared" si="6"/>
        <v>0</v>
      </c>
    </row>
    <row r="217" spans="1:34" ht="15" customHeight="1">
      <c r="A217" s="91"/>
      <c r="B217" s="15"/>
      <c r="C217" s="15"/>
      <c r="D217" s="15"/>
      <c r="E217" s="15"/>
      <c r="F217" s="15"/>
      <c r="G217" s="15"/>
      <c r="H217" s="15"/>
      <c r="I217" s="15"/>
      <c r="J217" s="15"/>
      <c r="K217" s="15"/>
      <c r="L217" s="15"/>
      <c r="M217" s="15"/>
      <c r="N217" s="15"/>
      <c r="O217" s="15"/>
      <c r="P217" s="151"/>
      <c r="Q217" s="150" t="s">
        <v>506</v>
      </c>
      <c r="R217" s="121">
        <f t="shared" ref="R217:Z217" si="7">IF(AND(SUM(R180:R216)=0,COUNTIF(R180:R216,"NS")&gt;0),"NS",IF(AND(SUM(R180:R216)=0,COUNTIF(R180:R216,0)&gt;0),0,IF(AND(SUM(R180:R216)=0,COUNTIF(R180:R216,"NA")&gt;0),"NA",SUM(R180:R216))))</f>
        <v>0</v>
      </c>
      <c r="S217" s="121">
        <f t="shared" si="7"/>
        <v>0</v>
      </c>
      <c r="T217" s="121">
        <f t="shared" si="7"/>
        <v>0</v>
      </c>
      <c r="U217" s="121">
        <f t="shared" si="7"/>
        <v>0</v>
      </c>
      <c r="V217" s="121">
        <f t="shared" si="7"/>
        <v>0</v>
      </c>
      <c r="W217" s="121">
        <f t="shared" si="7"/>
        <v>0</v>
      </c>
      <c r="X217" s="121">
        <f t="shared" si="7"/>
        <v>0</v>
      </c>
      <c r="Y217" s="121">
        <f t="shared" si="7"/>
        <v>0</v>
      </c>
      <c r="Z217" s="121">
        <f t="shared" si="7"/>
        <v>0</v>
      </c>
      <c r="AA217" s="168"/>
      <c r="AB217" s="15"/>
      <c r="AC217" s="15"/>
      <c r="AD217" s="15"/>
      <c r="AG217">
        <f>SUM(AG180:AG216)</f>
        <v>0</v>
      </c>
      <c r="AH217" s="248">
        <f>SUM(AH180:AH216)</f>
        <v>0</v>
      </c>
    </row>
    <row r="218" spans="1:34" ht="15" customHeight="1">
      <c r="A218" s="91"/>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row>
    <row r="219" spans="1:34" ht="15" customHeight="1">
      <c r="A219" s="91"/>
      <c r="B219" s="15"/>
      <c r="C219" s="395" t="s">
        <v>2099</v>
      </c>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c r="AD219" s="317"/>
    </row>
    <row r="220" spans="1:34" ht="15" customHeight="1">
      <c r="A220" s="91"/>
      <c r="B220" s="15"/>
      <c r="C220" s="204" t="s">
        <v>221</v>
      </c>
      <c r="D220" s="396" t="s">
        <v>2100</v>
      </c>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7"/>
    </row>
    <row r="221" spans="1:34" ht="15" customHeight="1">
      <c r="A221" s="91"/>
      <c r="B221" s="15"/>
      <c r="C221" s="58" t="s">
        <v>222</v>
      </c>
      <c r="D221" s="396" t="s">
        <v>2101</v>
      </c>
      <c r="E221" s="316"/>
      <c r="F221" s="316"/>
      <c r="G221" s="316"/>
      <c r="H221" s="316"/>
      <c r="I221" s="316"/>
      <c r="J221" s="316"/>
      <c r="K221" s="316"/>
      <c r="L221" s="316"/>
      <c r="M221" s="316"/>
      <c r="N221" s="316"/>
      <c r="O221" s="316"/>
      <c r="P221" s="316"/>
      <c r="Q221" s="316"/>
      <c r="R221" s="316"/>
      <c r="S221" s="316"/>
      <c r="T221" s="316"/>
      <c r="U221" s="316"/>
      <c r="V221" s="316"/>
      <c r="W221" s="316"/>
      <c r="X221" s="316"/>
      <c r="Y221" s="316"/>
      <c r="Z221" s="316"/>
      <c r="AA221" s="316"/>
      <c r="AB221" s="316"/>
      <c r="AC221" s="316"/>
      <c r="AD221" s="317"/>
    </row>
    <row r="222" spans="1:34" ht="15" customHeight="1">
      <c r="A222" s="91"/>
      <c r="B222" s="15"/>
      <c r="C222" s="58" t="s">
        <v>224</v>
      </c>
      <c r="D222" s="396" t="s">
        <v>2102</v>
      </c>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c r="AB222" s="316"/>
      <c r="AC222" s="316"/>
      <c r="AD222" s="317"/>
    </row>
    <row r="223" spans="1:34" ht="15" customHeight="1">
      <c r="A223" s="91"/>
      <c r="B223" s="15"/>
      <c r="C223" s="58" t="s">
        <v>225</v>
      </c>
      <c r="D223" s="396" t="s">
        <v>2103</v>
      </c>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6"/>
      <c r="AD223" s="317"/>
    </row>
    <row r="224" spans="1:34" ht="15" customHeight="1">
      <c r="A224" s="91"/>
      <c r="B224" s="15"/>
      <c r="C224" s="58" t="s">
        <v>227</v>
      </c>
      <c r="D224" s="396" t="s">
        <v>2104</v>
      </c>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6"/>
      <c r="AD224" s="317"/>
    </row>
    <row r="225" spans="1:37" ht="15" customHeight="1">
      <c r="A225" s="91"/>
      <c r="B225" s="15"/>
      <c r="C225" s="58" t="s">
        <v>229</v>
      </c>
      <c r="D225" s="396" t="s">
        <v>2105</v>
      </c>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6"/>
      <c r="AD225" s="317"/>
    </row>
    <row r="226" spans="1:37" ht="15" customHeight="1">
      <c r="A226" s="91"/>
      <c r="B226" s="15"/>
      <c r="C226" s="58" t="s">
        <v>231</v>
      </c>
      <c r="D226" s="396" t="s">
        <v>2106</v>
      </c>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6"/>
      <c r="AD226" s="317"/>
    </row>
    <row r="227" spans="1:37" ht="15" customHeight="1">
      <c r="A227" s="91"/>
      <c r="B227" s="15"/>
      <c r="C227" s="163" t="s">
        <v>233</v>
      </c>
      <c r="D227" s="396" t="s">
        <v>550</v>
      </c>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6"/>
      <c r="AD227" s="317"/>
    </row>
    <row r="228" spans="1:37" ht="15" customHeight="1">
      <c r="A228" s="83"/>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row>
    <row r="229" spans="1:37" ht="24" customHeight="1">
      <c r="A229" s="83"/>
      <c r="B229" s="15"/>
      <c r="C229" s="371" t="s">
        <v>291</v>
      </c>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81"/>
    </row>
    <row r="230" spans="1:37" ht="60" customHeight="1">
      <c r="A230" s="83"/>
      <c r="B230" s="15"/>
      <c r="C230" s="372"/>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c r="AA230" s="316"/>
      <c r="AB230" s="316"/>
      <c r="AC230" s="316"/>
      <c r="AD230" s="317"/>
    </row>
    <row r="231" spans="1:37" ht="15" customHeight="1">
      <c r="A231" s="83"/>
      <c r="B231" s="239" t="str">
        <f>IF(AG217&gt;0,"Favor de ingresar toda la información requerida en la tabla y/o verifique que no tenga información en celdas sombreadas.","")</f>
        <v/>
      </c>
      <c r="C231" s="239"/>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row>
    <row r="232" spans="1:37" ht="15" customHeight="1">
      <c r="A232" s="83"/>
      <c r="B232" s="239" t="str">
        <f>IF(AND(AH217&gt;0,C230=""),"Alerta:Debido a que cuenta con registros NS, debe proporcionar una justificación en el area de comentarios al final de la pregunta.","")</f>
        <v/>
      </c>
      <c r="C232" s="239"/>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row>
    <row r="233" spans="1:37" ht="15" customHeight="1">
      <c r="A233" s="83"/>
      <c r="B233" s="239"/>
      <c r="C233" s="239"/>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row>
    <row r="234" spans="1:37" ht="15" customHeight="1">
      <c r="A234" s="83"/>
      <c r="B234" s="239"/>
      <c r="C234" s="239"/>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row>
    <row r="235" spans="1:37" ht="15" customHeight="1">
      <c r="A235" s="83"/>
      <c r="B235" s="239"/>
      <c r="C235" s="239"/>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row>
    <row r="236" spans="1:37" ht="15" customHeight="1">
      <c r="A236" s="83"/>
      <c r="B236" s="239"/>
      <c r="C236" s="239"/>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row>
    <row r="237" spans="1:37" ht="24" customHeight="1">
      <c r="A237" s="98" t="s">
        <v>2107</v>
      </c>
      <c r="B237" s="382" t="s">
        <v>2108</v>
      </c>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81"/>
    </row>
    <row r="238" spans="1:37" ht="15" customHeight="1">
      <c r="A238" s="91"/>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row>
    <row r="239" spans="1:37" ht="15" customHeight="1">
      <c r="A239" s="91"/>
      <c r="B239" s="15"/>
      <c r="C239" s="395" t="s">
        <v>2109</v>
      </c>
      <c r="D239" s="319"/>
      <c r="E239" s="319"/>
      <c r="F239" s="319"/>
      <c r="G239" s="319"/>
      <c r="H239" s="319"/>
      <c r="I239" s="319"/>
      <c r="J239" s="319"/>
      <c r="K239" s="319"/>
      <c r="L239" s="319"/>
      <c r="M239" s="319"/>
      <c r="N239" s="320"/>
      <c r="O239" s="395" t="s">
        <v>2110</v>
      </c>
      <c r="P239" s="316"/>
      <c r="Q239" s="316"/>
      <c r="R239" s="316"/>
      <c r="S239" s="316"/>
      <c r="T239" s="316"/>
      <c r="U239" s="316"/>
      <c r="V239" s="316"/>
      <c r="W239" s="316"/>
      <c r="X239" s="316"/>
      <c r="Y239" s="316"/>
      <c r="Z239" s="316"/>
      <c r="AA239" s="316"/>
      <c r="AB239" s="316"/>
      <c r="AC239" s="316"/>
      <c r="AD239" s="317"/>
      <c r="AG239">
        <f>COUNTBLANK(O241:AD243)</f>
        <v>48</v>
      </c>
    </row>
    <row r="240" spans="1:37" ht="15" customHeight="1">
      <c r="A240" s="91"/>
      <c r="B240" s="15"/>
      <c r="C240" s="323"/>
      <c r="D240" s="314"/>
      <c r="E240" s="314"/>
      <c r="F240" s="314"/>
      <c r="G240" s="314"/>
      <c r="H240" s="314"/>
      <c r="I240" s="314"/>
      <c r="J240" s="314"/>
      <c r="K240" s="314"/>
      <c r="L240" s="314"/>
      <c r="M240" s="314"/>
      <c r="N240" s="324"/>
      <c r="O240" s="395" t="s">
        <v>454</v>
      </c>
      <c r="P240" s="316"/>
      <c r="Q240" s="316"/>
      <c r="R240" s="317"/>
      <c r="S240" s="441" t="s">
        <v>2111</v>
      </c>
      <c r="T240" s="316"/>
      <c r="U240" s="316"/>
      <c r="V240" s="317"/>
      <c r="W240" s="441" t="s">
        <v>2112</v>
      </c>
      <c r="X240" s="316"/>
      <c r="Y240" s="316"/>
      <c r="Z240" s="317"/>
      <c r="AA240" s="441" t="s">
        <v>550</v>
      </c>
      <c r="AB240" s="316"/>
      <c r="AC240" s="316"/>
      <c r="AD240" s="317"/>
      <c r="AG240" t="s">
        <v>412</v>
      </c>
      <c r="AH240" t="s">
        <v>287</v>
      </c>
      <c r="AI240" t="s">
        <v>287</v>
      </c>
      <c r="AJ240" t="s">
        <v>459</v>
      </c>
      <c r="AK240" t="s">
        <v>460</v>
      </c>
    </row>
    <row r="241" spans="1:37" ht="15" customHeight="1">
      <c r="A241" s="91"/>
      <c r="B241" s="15"/>
      <c r="C241" s="205" t="s">
        <v>221</v>
      </c>
      <c r="D241" s="396" t="s">
        <v>700</v>
      </c>
      <c r="E241" s="316"/>
      <c r="F241" s="316"/>
      <c r="G241" s="316"/>
      <c r="H241" s="316"/>
      <c r="I241" s="316"/>
      <c r="J241" s="316"/>
      <c r="K241" s="316"/>
      <c r="L241" s="316"/>
      <c r="M241" s="316"/>
      <c r="N241" s="317"/>
      <c r="O241" s="318"/>
      <c r="P241" s="316"/>
      <c r="Q241" s="316"/>
      <c r="R241" s="317"/>
      <c r="S241" s="318"/>
      <c r="T241" s="316"/>
      <c r="U241" s="316"/>
      <c r="V241" s="317"/>
      <c r="W241" s="318"/>
      <c r="X241" s="316"/>
      <c r="Y241" s="316"/>
      <c r="Z241" s="317"/>
      <c r="AA241" s="318"/>
      <c r="AB241" s="316"/>
      <c r="AC241" s="316"/>
      <c r="AD241" s="317"/>
      <c r="AG241">
        <f>IF(OR(COUNTBLANK(O241:AD241)=16,COUNTBLANK(O241:AD241)=12),0,1)</f>
        <v>0</v>
      </c>
      <c r="AH241">
        <f>IF(COUNTIF(O241:AD241,"NS"),1,0)</f>
        <v>0</v>
      </c>
      <c r="AI241">
        <f>COUNTIF(S241:AD241,"NS")</f>
        <v>0</v>
      </c>
      <c r="AJ241">
        <f>SUM(S241:AD241)</f>
        <v>0</v>
      </c>
      <c r="AK241">
        <f>IF(COUNTA(O241:AD241)=0,0,IF(OR(AND(O241=0,AI241&gt;0),AND(O241="ns",AJ241&gt;0),AND(O241="ns",AI241=0,AJ241=0)),1,IF(OR(AND(AI241&gt;=2,O241&gt;AJ241),AND(O241="ns",AJ241=0,AI241&gt;0),O241=AJ241),0,1)))</f>
        <v>0</v>
      </c>
    </row>
    <row r="242" spans="1:37" ht="15" customHeight="1">
      <c r="A242" s="91"/>
      <c r="B242" s="15"/>
      <c r="C242" s="108" t="s">
        <v>222</v>
      </c>
      <c r="D242" s="396" t="s">
        <v>701</v>
      </c>
      <c r="E242" s="316"/>
      <c r="F242" s="316"/>
      <c r="G242" s="316"/>
      <c r="H242" s="316"/>
      <c r="I242" s="316"/>
      <c r="J242" s="316"/>
      <c r="K242" s="316"/>
      <c r="L242" s="316"/>
      <c r="M242" s="316"/>
      <c r="N242" s="317"/>
      <c r="O242" s="318"/>
      <c r="P242" s="316"/>
      <c r="Q242" s="316"/>
      <c r="R242" s="317"/>
      <c r="S242" s="318"/>
      <c r="T242" s="316"/>
      <c r="U242" s="316"/>
      <c r="V242" s="317"/>
      <c r="W242" s="318"/>
      <c r="X242" s="316"/>
      <c r="Y242" s="316"/>
      <c r="Z242" s="317"/>
      <c r="AA242" s="318"/>
      <c r="AB242" s="316"/>
      <c r="AC242" s="316"/>
      <c r="AD242" s="317"/>
      <c r="AG242">
        <f>IF(OR(COUNTBLANK(O242:AD242)=16,COUNTBLANK(O242:AD242)=12),0,1)</f>
        <v>0</v>
      </c>
      <c r="AH242">
        <f>IF(COUNTIF(O242:AD242,"NS"),1,0)</f>
        <v>0</v>
      </c>
      <c r="AI242">
        <f>COUNTIF(S242:AD242,"NS")</f>
        <v>0</v>
      </c>
      <c r="AJ242">
        <f>SUM(S242:AD242)</f>
        <v>0</v>
      </c>
      <c r="AK242">
        <f>IF(COUNTA(O242:AD242)=0,0,IF(OR(AND(O242=0,AI242&gt;0),AND(O242="ns",AJ242&gt;0),AND(O242="ns",AI242=0,AJ242=0)),1,IF(OR(AND(AI242&gt;=2,O242&gt;AJ242),AND(O242="ns",AJ242=0,AI242&gt;0),O242=AJ242),0,1)))</f>
        <v>0</v>
      </c>
    </row>
    <row r="243" spans="1:37" ht="15" customHeight="1">
      <c r="A243" s="91"/>
      <c r="B243" s="15"/>
      <c r="C243" s="108" t="s">
        <v>224</v>
      </c>
      <c r="D243" s="396" t="s">
        <v>550</v>
      </c>
      <c r="E243" s="316"/>
      <c r="F243" s="316"/>
      <c r="G243" s="316"/>
      <c r="H243" s="316"/>
      <c r="I243" s="316"/>
      <c r="J243" s="316"/>
      <c r="K243" s="316"/>
      <c r="L243" s="316"/>
      <c r="M243" s="316"/>
      <c r="N243" s="317"/>
      <c r="O243" s="318"/>
      <c r="P243" s="316"/>
      <c r="Q243" s="316"/>
      <c r="R243" s="317"/>
      <c r="S243" s="318"/>
      <c r="T243" s="316"/>
      <c r="U243" s="316"/>
      <c r="V243" s="317"/>
      <c r="W243" s="318"/>
      <c r="X243" s="316"/>
      <c r="Y243" s="316"/>
      <c r="Z243" s="317"/>
      <c r="AA243" s="318"/>
      <c r="AB243" s="316"/>
      <c r="AC243" s="316"/>
      <c r="AD243" s="317"/>
      <c r="AG243">
        <f>IF(OR(COUNTBLANK(O243:AD243)=16,COUNTBLANK(O243:AD243)=12),0,1)</f>
        <v>0</v>
      </c>
      <c r="AH243">
        <f>IF(COUNTIF(O243:AD243,"NS"),1,0)</f>
        <v>0</v>
      </c>
      <c r="AI243">
        <f>COUNTIF(S243:AD243,"NS")</f>
        <v>0</v>
      </c>
      <c r="AJ243">
        <f>SUM(S243:AD243)</f>
        <v>0</v>
      </c>
      <c r="AK243">
        <f>IF(COUNTA(O243:AD243)=0,0,IF(OR(AND(O243=0,AI243&gt;0),AND(O243="ns",AJ243&gt;0),AND(O243="ns",AI243=0,AJ243=0)),1,IF(OR(AND(AI243&gt;=2,O243&gt;AJ243),AND(O243="ns",AJ243=0,AI243&gt;0),O243=AJ243),0,1)))</f>
        <v>0</v>
      </c>
    </row>
    <row r="244" spans="1:37" ht="15" customHeight="1">
      <c r="A244" s="91"/>
      <c r="B244" s="15"/>
      <c r="C244" s="15"/>
      <c r="D244" s="15"/>
      <c r="E244" s="15"/>
      <c r="F244" s="15"/>
      <c r="G244" s="15"/>
      <c r="H244" s="15"/>
      <c r="I244" s="15"/>
      <c r="J244" s="122"/>
      <c r="K244" s="15"/>
      <c r="L244" s="15"/>
      <c r="M244" s="15"/>
      <c r="N244" s="150" t="s">
        <v>506</v>
      </c>
      <c r="O244" s="441">
        <f>IF(AND(SUM(O241:O243)=0,COUNTIF(O241:O243,"NS")&gt;0),"NS",IF(AND(SUM(O241:O243)=0,COUNTIF(O241:O243,0)&gt;0),0,IF(AND(SUM(O241:O243)=0,COUNTIF(O241:O243,"NA")&gt;0),"NA",SUM(O241:O243))))</f>
        <v>0</v>
      </c>
      <c r="P244" s="316"/>
      <c r="Q244" s="316"/>
      <c r="R244" s="317"/>
      <c r="S244" s="441">
        <f>IF(AND(SUM(S241:S243)=0,COUNTIF(S241:S243,"NS")&gt;0),"NS",IF(AND(SUM(S241:S243)=0,COUNTIF(S241:S243,0)&gt;0),0,IF(AND(SUM(S241:S243)=0,COUNTIF(S241:S243,"NA")&gt;0),"NA",SUM(S241:S243))))</f>
        <v>0</v>
      </c>
      <c r="T244" s="316"/>
      <c r="U244" s="316"/>
      <c r="V244" s="317"/>
      <c r="W244" s="441">
        <f>IF(AND(SUM(W241:W243)=0,COUNTIF(W241:W243,"NS")&gt;0),"NS",IF(AND(SUM(W241:W243)=0,COUNTIF(W241:W243,0)&gt;0),0,IF(AND(SUM(W241:W243)=0,COUNTIF(W241:W243,"NA")&gt;0),"NA",SUM(W241:W243))))</f>
        <v>0</v>
      </c>
      <c r="X244" s="316"/>
      <c r="Y244" s="316"/>
      <c r="Z244" s="317"/>
      <c r="AA244" s="441">
        <f>IF(AND(SUM(AA241:AA243)=0,COUNTIF(AA241:AA243,"NS")&gt;0),"NS",IF(AND(SUM(AA241:AA243)=0,COUNTIF(AA241:AA243,0)&gt;0),0,IF(AND(SUM(AA241:AA243)=0,COUNTIF(AA241:AA243,"NA")&gt;0),"NA",SUM(AA241:AA243))))</f>
        <v>0</v>
      </c>
      <c r="AB244" s="316"/>
      <c r="AC244" s="316"/>
      <c r="AD244" s="317"/>
      <c r="AG244">
        <f>SUM(AG241:AG243)</f>
        <v>0</v>
      </c>
      <c r="AH244" s="248">
        <f>SUM(AH241:AH243)</f>
        <v>0</v>
      </c>
      <c r="AI244">
        <f>SUM(AI241:AI243)</f>
        <v>0</v>
      </c>
      <c r="AK244">
        <f>SUM(AK241:AK243)</f>
        <v>0</v>
      </c>
    </row>
    <row r="245" spans="1:37" ht="15" customHeight="1">
      <c r="A245" s="91"/>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row>
    <row r="246" spans="1:37" ht="24" customHeight="1">
      <c r="A246" s="83"/>
      <c r="B246" s="15"/>
      <c r="C246" s="371" t="s">
        <v>291</v>
      </c>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row>
    <row r="247" spans="1:37" ht="60" customHeight="1">
      <c r="A247" s="83"/>
      <c r="B247" s="15"/>
      <c r="C247" s="372"/>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6"/>
      <c r="AD247" s="317"/>
    </row>
    <row r="248" spans="1:37" ht="15" customHeight="1">
      <c r="A248" s="83"/>
      <c r="B248" s="239" t="str">
        <f>IF(AG244&gt;0,"Favor de ingresar toda la información requerida en la tabla y/o verifique que no tenga información en celdas sombreadas.","")</f>
        <v/>
      </c>
      <c r="C248" s="239"/>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row>
    <row r="249" spans="1:37" ht="15" customHeight="1">
      <c r="A249" s="83"/>
      <c r="B249" s="239" t="str">
        <f>IF(AND(AH244&gt;0,C247=""),"Alerta:Debido a que cuenta con registros NS, debe proporcionar una justificación en el area de comentarios al final de la pregunta.","")</f>
        <v/>
      </c>
      <c r="C249" s="239"/>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row>
    <row r="250" spans="1:37" ht="15" customHeight="1">
      <c r="A250" s="83"/>
      <c r="B250" s="239" t="str">
        <f>IF(AK244&gt;0,"Favor de revisar la sumatoria y consistencia de totales por filas (numéricos y NS).","")</f>
        <v/>
      </c>
      <c r="C250" s="239"/>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row>
    <row r="251" spans="1:37" ht="15" customHeight="1">
      <c r="A251" s="83"/>
      <c r="B251" s="239"/>
      <c r="C251" s="239"/>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row>
    <row r="252" spans="1:37" ht="15" customHeight="1">
      <c r="A252" s="83"/>
      <c r="B252" s="239"/>
      <c r="C252" s="239"/>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row>
    <row r="253" spans="1:37" ht="15" customHeight="1">
      <c r="A253" s="83"/>
      <c r="B253" s="239"/>
      <c r="C253" s="239"/>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row>
    <row r="254" spans="1:37" ht="24" customHeight="1">
      <c r="A254" s="98" t="s">
        <v>2113</v>
      </c>
      <c r="B254" s="473" t="s">
        <v>2114</v>
      </c>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81"/>
    </row>
    <row r="255" spans="1:37" ht="36" customHeight="1">
      <c r="A255" s="91"/>
      <c r="B255" s="15"/>
      <c r="C255" s="383" t="s">
        <v>2115</v>
      </c>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81"/>
    </row>
    <row r="256" spans="1:37" ht="24" customHeight="1">
      <c r="A256" s="91"/>
      <c r="B256" s="15"/>
      <c r="C256" s="409" t="s">
        <v>2116</v>
      </c>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row>
    <row r="257" spans="1:34" ht="15" customHeight="1">
      <c r="A257" s="9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row>
    <row r="258" spans="1:34" ht="15" customHeight="1">
      <c r="A258" s="91"/>
      <c r="B258" s="15"/>
      <c r="C258" s="395" t="s">
        <v>2109</v>
      </c>
      <c r="D258" s="319"/>
      <c r="E258" s="319"/>
      <c r="F258" s="320"/>
      <c r="G258" s="395" t="s">
        <v>2117</v>
      </c>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7"/>
    </row>
    <row r="259" spans="1:34" ht="15" customHeight="1">
      <c r="A259" s="91"/>
      <c r="B259" s="15"/>
      <c r="C259" s="321"/>
      <c r="D259" s="281"/>
      <c r="E259" s="281"/>
      <c r="F259" s="322"/>
      <c r="G259" s="395" t="s">
        <v>454</v>
      </c>
      <c r="H259" s="319"/>
      <c r="I259" s="319"/>
      <c r="J259" s="320"/>
      <c r="K259" s="441" t="s">
        <v>2118</v>
      </c>
      <c r="L259" s="316"/>
      <c r="M259" s="316"/>
      <c r="N259" s="316"/>
      <c r="O259" s="316"/>
      <c r="P259" s="316"/>
      <c r="Q259" s="316"/>
      <c r="R259" s="316"/>
      <c r="S259" s="316"/>
      <c r="T259" s="316"/>
      <c r="U259" s="316"/>
      <c r="V259" s="316"/>
      <c r="W259" s="316"/>
      <c r="X259" s="316"/>
      <c r="Y259" s="316"/>
      <c r="Z259" s="316"/>
      <c r="AA259" s="316"/>
      <c r="AB259" s="316"/>
      <c r="AC259" s="316"/>
      <c r="AD259" s="317"/>
      <c r="AG259">
        <f>COUNTBLANK(G261:AD263)</f>
        <v>72</v>
      </c>
    </row>
    <row r="260" spans="1:34" ht="15" customHeight="1">
      <c r="A260" s="91"/>
      <c r="B260" s="15"/>
      <c r="C260" s="323"/>
      <c r="D260" s="314"/>
      <c r="E260" s="314"/>
      <c r="F260" s="324"/>
      <c r="G260" s="323"/>
      <c r="H260" s="314"/>
      <c r="I260" s="314"/>
      <c r="J260" s="324"/>
      <c r="K260" s="441" t="s">
        <v>2119</v>
      </c>
      <c r="L260" s="316"/>
      <c r="M260" s="316"/>
      <c r="N260" s="317"/>
      <c r="O260" s="441" t="s">
        <v>2120</v>
      </c>
      <c r="P260" s="316"/>
      <c r="Q260" s="316"/>
      <c r="R260" s="317"/>
      <c r="S260" s="441" t="s">
        <v>2121</v>
      </c>
      <c r="T260" s="316"/>
      <c r="U260" s="316"/>
      <c r="V260" s="317"/>
      <c r="W260" s="441" t="s">
        <v>2122</v>
      </c>
      <c r="X260" s="316"/>
      <c r="Y260" s="316"/>
      <c r="Z260" s="317"/>
      <c r="AA260" s="441" t="s">
        <v>2123</v>
      </c>
      <c r="AB260" s="316"/>
      <c r="AC260" s="316"/>
      <c r="AD260" s="317"/>
      <c r="AG260" t="s">
        <v>412</v>
      </c>
      <c r="AH260" t="s">
        <v>287</v>
      </c>
    </row>
    <row r="261" spans="1:34" ht="15" customHeight="1">
      <c r="A261" s="91"/>
      <c r="B261" s="15"/>
      <c r="C261" s="205" t="s">
        <v>221</v>
      </c>
      <c r="D261" s="396" t="s">
        <v>700</v>
      </c>
      <c r="E261" s="316"/>
      <c r="F261" s="317"/>
      <c r="G261" s="318"/>
      <c r="H261" s="316"/>
      <c r="I261" s="316"/>
      <c r="J261" s="317"/>
      <c r="K261" s="318"/>
      <c r="L261" s="316"/>
      <c r="M261" s="316"/>
      <c r="N261" s="317"/>
      <c r="O261" s="318"/>
      <c r="P261" s="316"/>
      <c r="Q261" s="316"/>
      <c r="R261" s="317"/>
      <c r="S261" s="318"/>
      <c r="T261" s="316"/>
      <c r="U261" s="316"/>
      <c r="V261" s="317"/>
      <c r="W261" s="318"/>
      <c r="X261" s="316"/>
      <c r="Y261" s="316"/>
      <c r="Z261" s="317"/>
      <c r="AA261" s="318"/>
      <c r="AB261" s="316"/>
      <c r="AC261" s="316"/>
      <c r="AD261" s="317"/>
      <c r="AG261">
        <f>IF(OR(COUNTBLANK(G261:AD261)=24,COUNTBLANK(G261:AD261)=18),0,1)</f>
        <v>0</v>
      </c>
      <c r="AH261">
        <f>IF(COUNTIF(G261:AD261,"NS"),1,0)</f>
        <v>0</v>
      </c>
    </row>
    <row r="262" spans="1:34" ht="15" customHeight="1">
      <c r="A262" s="91"/>
      <c r="B262" s="15"/>
      <c r="C262" s="108" t="s">
        <v>222</v>
      </c>
      <c r="D262" s="396" t="s">
        <v>701</v>
      </c>
      <c r="E262" s="316"/>
      <c r="F262" s="317"/>
      <c r="G262" s="318"/>
      <c r="H262" s="316"/>
      <c r="I262" s="316"/>
      <c r="J262" s="317"/>
      <c r="K262" s="318"/>
      <c r="L262" s="316"/>
      <c r="M262" s="316"/>
      <c r="N262" s="317"/>
      <c r="O262" s="318"/>
      <c r="P262" s="316"/>
      <c r="Q262" s="316"/>
      <c r="R262" s="317"/>
      <c r="S262" s="318"/>
      <c r="T262" s="316"/>
      <c r="U262" s="316"/>
      <c r="V262" s="317"/>
      <c r="W262" s="318"/>
      <c r="X262" s="316"/>
      <c r="Y262" s="316"/>
      <c r="Z262" s="317"/>
      <c r="AA262" s="318"/>
      <c r="AB262" s="316"/>
      <c r="AC262" s="316"/>
      <c r="AD262" s="317"/>
      <c r="AG262">
        <f>IF(OR(COUNTBLANK(G262:AD262)=24,COUNTBLANK(G262:AD262)=18),0,1)</f>
        <v>0</v>
      </c>
      <c r="AH262">
        <f>IF(COUNTIF(G262:AD262,"NS"),1,0)</f>
        <v>0</v>
      </c>
    </row>
    <row r="263" spans="1:34" ht="24" customHeight="1">
      <c r="A263" s="91"/>
      <c r="B263" s="15"/>
      <c r="C263" s="108" t="s">
        <v>224</v>
      </c>
      <c r="D263" s="396" t="s">
        <v>550</v>
      </c>
      <c r="E263" s="316"/>
      <c r="F263" s="317"/>
      <c r="G263" s="318"/>
      <c r="H263" s="316"/>
      <c r="I263" s="316"/>
      <c r="J263" s="317"/>
      <c r="K263" s="318"/>
      <c r="L263" s="316"/>
      <c r="M263" s="316"/>
      <c r="N263" s="317"/>
      <c r="O263" s="318"/>
      <c r="P263" s="316"/>
      <c r="Q263" s="316"/>
      <c r="R263" s="317"/>
      <c r="S263" s="318"/>
      <c r="T263" s="316"/>
      <c r="U263" s="316"/>
      <c r="V263" s="317"/>
      <c r="W263" s="318"/>
      <c r="X263" s="316"/>
      <c r="Y263" s="316"/>
      <c r="Z263" s="317"/>
      <c r="AA263" s="318"/>
      <c r="AB263" s="316"/>
      <c r="AC263" s="316"/>
      <c r="AD263" s="317"/>
      <c r="AG263">
        <f>IF(OR(COUNTBLANK(G263:AD263)=24,COUNTBLANK(G263:AD263)=18),0,1)</f>
        <v>0</v>
      </c>
      <c r="AH263">
        <f>IF(COUNTIF(G263:AD263,"NS"),1,0)</f>
        <v>0</v>
      </c>
    </row>
    <row r="264" spans="1:34" ht="15" customHeight="1">
      <c r="A264" s="91"/>
      <c r="B264" s="15"/>
      <c r="C264" s="15"/>
      <c r="D264" s="15"/>
      <c r="E264" s="15"/>
      <c r="F264" s="150" t="s">
        <v>506</v>
      </c>
      <c r="G264" s="441">
        <f>IF(AND(SUM(G261:G263)=0,COUNTIF(G261:G263,"NS")&gt;0),"NS",IF(AND(SUM(G261:G263)=0,COUNTIF(G261:G263,0)&gt;0),0,IF(AND(SUM(G261:G263)=0,COUNTIF(G261:G263,"NA")&gt;0),"NA",SUM(G261:G263))))</f>
        <v>0</v>
      </c>
      <c r="H264" s="316"/>
      <c r="I264" s="316"/>
      <c r="J264" s="317"/>
      <c r="K264" s="441">
        <f>IF(AND(SUM(K261:K263)=0,COUNTIF(K261:K263,"NS")&gt;0),"NS",IF(AND(SUM(K261:K263)=0,COUNTIF(K261:K263,0)&gt;0),0,IF(AND(SUM(K261:K263)=0,COUNTIF(K261:K263,"NA")&gt;0),"NA",SUM(K261:K263))))</f>
        <v>0</v>
      </c>
      <c r="L264" s="316"/>
      <c r="M264" s="316"/>
      <c r="N264" s="317"/>
      <c r="O264" s="441">
        <f>IF(AND(SUM(O261:O263)=0,COUNTIF(O261:O263,"NS")&gt;0),"NS",IF(AND(SUM(O261:O263)=0,COUNTIF(O261:O263,0)&gt;0),0,IF(AND(SUM(O261:O263)=0,COUNTIF(O261:O263,"NA")&gt;0),"NA",SUM(O261:O263))))</f>
        <v>0</v>
      </c>
      <c r="P264" s="316"/>
      <c r="Q264" s="316"/>
      <c r="R264" s="317"/>
      <c r="S264" s="441">
        <f>IF(AND(SUM(S261:S263)=0,COUNTIF(S261:S263,"NS")&gt;0),"NS",IF(AND(SUM(S261:S263)=0,COUNTIF(S261:S263,0)&gt;0),0,IF(AND(SUM(S261:S263)=0,COUNTIF(S261:S263,"NA")&gt;0),"NA",SUM(S261:S263))))</f>
        <v>0</v>
      </c>
      <c r="T264" s="316"/>
      <c r="U264" s="316"/>
      <c r="V264" s="317"/>
      <c r="W264" s="441">
        <f>IF(AND(SUM(W261:W263)=0,COUNTIF(W261:W263,"NS")&gt;0),"NS",IF(AND(SUM(W261:W263)=0,COUNTIF(W261:W263,0)&gt;0),0,IF(AND(SUM(W261:W263)=0,COUNTIF(W261:W263,"NA")&gt;0),"NA",SUM(W261:W263))))</f>
        <v>0</v>
      </c>
      <c r="X264" s="316"/>
      <c r="Y264" s="316"/>
      <c r="Z264" s="317"/>
      <c r="AA264" s="441">
        <f>IF(AND(SUM(AA261:AA263)=0,COUNTIF(AA261:AA263,"NS")&gt;0),"NS",IF(AND(SUM(AA261:AA263)=0,COUNTIF(AA261:AA263,0)&gt;0),0,IF(AND(SUM(AA261:AA263)=0,COUNTIF(AA261:AA263,"NA")&gt;0),"NA",SUM(AA261:AA263))))</f>
        <v>0</v>
      </c>
      <c r="AB264" s="316"/>
      <c r="AC264" s="316"/>
      <c r="AD264" s="317"/>
      <c r="AG264">
        <f>SUM(AG261:AG263)</f>
        <v>0</v>
      </c>
      <c r="AH264" s="248">
        <f>SUM(AH261:AH263)</f>
        <v>0</v>
      </c>
    </row>
    <row r="265" spans="1:34" ht="15" customHeight="1">
      <c r="A265" s="91"/>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row>
    <row r="266" spans="1:34" ht="24" customHeight="1">
      <c r="A266" s="83"/>
      <c r="B266" s="15"/>
      <c r="C266" s="371" t="s">
        <v>291</v>
      </c>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81"/>
    </row>
    <row r="267" spans="1:34" ht="60" customHeight="1">
      <c r="A267" s="83"/>
      <c r="B267" s="15"/>
      <c r="C267" s="372"/>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6"/>
      <c r="AD267" s="317"/>
    </row>
    <row r="268" spans="1:34" ht="15" customHeight="1">
      <c r="A268" s="83"/>
      <c r="B268" s="239" t="str">
        <f>IF(AG264&gt;0,"Favor de ingresar toda la información requerida en la tabla y/o verifique que no tenga información en celdas sombreadas.","")</f>
        <v/>
      </c>
      <c r="C268" s="239"/>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row>
    <row r="269" spans="1:34" ht="15" customHeight="1">
      <c r="A269" s="83"/>
      <c r="B269" s="239" t="str">
        <f>IF(AND(AH264&gt;0,C267=""),"Alerta:Debido a que cuenta con registros NS, debe proporcionar una justificación en el area de comentarios al final de la pregunta.","")</f>
        <v/>
      </c>
      <c r="C269" s="239"/>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row>
    <row r="270" spans="1:34" ht="15" customHeight="1">
      <c r="A270" s="83"/>
      <c r="B270" s="239"/>
      <c r="C270" s="239"/>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row>
    <row r="271" spans="1:34" ht="15" customHeight="1">
      <c r="A271" s="83"/>
      <c r="B271" s="239"/>
      <c r="C271" s="239"/>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row>
    <row r="272" spans="1:34" ht="15" customHeight="1">
      <c r="A272" s="83"/>
      <c r="B272" s="239"/>
      <c r="C272" s="239"/>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row>
    <row r="273" spans="1:37" ht="15" customHeight="1">
      <c r="A273" s="83"/>
      <c r="B273" s="239"/>
      <c r="C273" s="239"/>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row>
    <row r="274" spans="1:37" ht="24" customHeight="1">
      <c r="A274" s="98" t="s">
        <v>2124</v>
      </c>
      <c r="B274" s="382" t="s">
        <v>2125</v>
      </c>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row>
    <row r="275" spans="1:37" ht="24" customHeight="1">
      <c r="A275" s="91"/>
      <c r="B275" s="15"/>
      <c r="C275" s="409" t="s">
        <v>2126</v>
      </c>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row>
    <row r="276" spans="1:37" ht="36" customHeight="1">
      <c r="A276" s="91"/>
      <c r="B276" s="15"/>
      <c r="C276" s="409" t="s">
        <v>2127</v>
      </c>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row>
    <row r="277" spans="1:37" ht="36" customHeight="1">
      <c r="A277" s="91"/>
      <c r="B277" s="15"/>
      <c r="C277" s="409" t="s">
        <v>2128</v>
      </c>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row>
    <row r="278" spans="1:37" ht="36" customHeight="1">
      <c r="A278" s="91"/>
      <c r="B278" s="15"/>
      <c r="C278" s="409" t="s">
        <v>2129</v>
      </c>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row>
    <row r="279" spans="1:37" ht="15" customHeight="1">
      <c r="A279" s="91"/>
      <c r="B279" s="1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row>
    <row r="280" spans="1:37" ht="15" customHeight="1">
      <c r="A280" s="91"/>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479" t="s">
        <v>493</v>
      </c>
      <c r="AB280" s="281"/>
      <c r="AC280" s="281"/>
      <c r="AD280" s="281"/>
    </row>
    <row r="281" spans="1:37" ht="15" customHeight="1">
      <c r="A281" s="91"/>
      <c r="B281" s="57"/>
      <c r="C281" s="395" t="s">
        <v>1998</v>
      </c>
      <c r="D281" s="319"/>
      <c r="E281" s="319"/>
      <c r="F281" s="320"/>
      <c r="G281" s="395" t="s">
        <v>1999</v>
      </c>
      <c r="H281" s="319"/>
      <c r="I281" s="319"/>
      <c r="J281" s="319"/>
      <c r="K281" s="319"/>
      <c r="L281" s="319"/>
      <c r="M281" s="319"/>
      <c r="N281" s="319"/>
      <c r="O281" s="319"/>
      <c r="P281" s="319"/>
      <c r="Q281" s="319"/>
      <c r="R281" s="320"/>
      <c r="S281" s="395" t="s">
        <v>2130</v>
      </c>
      <c r="T281" s="316"/>
      <c r="U281" s="316"/>
      <c r="V281" s="316"/>
      <c r="W281" s="316"/>
      <c r="X281" s="316"/>
      <c r="Y281" s="316"/>
      <c r="Z281" s="316"/>
      <c r="AA281" s="316"/>
      <c r="AB281" s="316"/>
      <c r="AC281" s="316"/>
      <c r="AD281" s="317"/>
    </row>
    <row r="282" spans="1:37" ht="24" customHeight="1">
      <c r="A282" s="91"/>
      <c r="B282" s="57"/>
      <c r="C282" s="321"/>
      <c r="D282" s="281"/>
      <c r="E282" s="281"/>
      <c r="F282" s="322"/>
      <c r="G282" s="321"/>
      <c r="H282" s="281"/>
      <c r="I282" s="281"/>
      <c r="J282" s="281"/>
      <c r="K282" s="281"/>
      <c r="L282" s="281"/>
      <c r="M282" s="281"/>
      <c r="N282" s="281"/>
      <c r="O282" s="281"/>
      <c r="P282" s="281"/>
      <c r="Q282" s="281"/>
      <c r="R282" s="322"/>
      <c r="S282" s="395" t="s">
        <v>454</v>
      </c>
      <c r="T282" s="319"/>
      <c r="U282" s="320"/>
      <c r="V282" s="441" t="s">
        <v>700</v>
      </c>
      <c r="W282" s="319"/>
      <c r="X282" s="320"/>
      <c r="Y282" s="441" t="s">
        <v>701</v>
      </c>
      <c r="Z282" s="319"/>
      <c r="AA282" s="320"/>
      <c r="AB282" s="441" t="s">
        <v>550</v>
      </c>
      <c r="AC282" s="319"/>
      <c r="AD282" s="320"/>
    </row>
    <row r="283" spans="1:37" ht="72" customHeight="1">
      <c r="A283" s="91"/>
      <c r="B283" s="15"/>
      <c r="C283" s="323"/>
      <c r="D283" s="314"/>
      <c r="E283" s="314"/>
      <c r="F283" s="324"/>
      <c r="G283" s="323"/>
      <c r="H283" s="314"/>
      <c r="I283" s="314"/>
      <c r="J283" s="314"/>
      <c r="K283" s="314"/>
      <c r="L283" s="314"/>
      <c r="M283" s="314"/>
      <c r="N283" s="314"/>
      <c r="O283" s="314"/>
      <c r="P283" s="314"/>
      <c r="Q283" s="314"/>
      <c r="R283" s="324"/>
      <c r="S283" s="323"/>
      <c r="T283" s="314"/>
      <c r="U283" s="324"/>
      <c r="V283" s="323"/>
      <c r="W283" s="314"/>
      <c r="X283" s="324"/>
      <c r="Y283" s="323"/>
      <c r="Z283" s="314"/>
      <c r="AA283" s="324"/>
      <c r="AB283" s="323"/>
      <c r="AC283" s="314"/>
      <c r="AD283" s="324"/>
      <c r="AG283" t="s">
        <v>412</v>
      </c>
      <c r="AH283" t="s">
        <v>287</v>
      </c>
      <c r="AI283" t="s">
        <v>287</v>
      </c>
      <c r="AJ283" t="s">
        <v>459</v>
      </c>
      <c r="AK283" t="s">
        <v>460</v>
      </c>
    </row>
    <row r="284" spans="1:37" ht="15" customHeight="1">
      <c r="A284" s="83"/>
      <c r="B284" s="57"/>
      <c r="C284" s="487" t="s">
        <v>2001</v>
      </c>
      <c r="D284" s="315" t="s">
        <v>1079</v>
      </c>
      <c r="E284" s="316"/>
      <c r="F284" s="317"/>
      <c r="G284" s="453" t="s">
        <v>2002</v>
      </c>
      <c r="H284" s="316"/>
      <c r="I284" s="316"/>
      <c r="J284" s="316"/>
      <c r="K284" s="316"/>
      <c r="L284" s="316"/>
      <c r="M284" s="316"/>
      <c r="N284" s="316"/>
      <c r="O284" s="316"/>
      <c r="P284" s="316"/>
      <c r="Q284" s="316"/>
      <c r="R284" s="317"/>
      <c r="S284" s="379"/>
      <c r="T284" s="316"/>
      <c r="U284" s="317"/>
      <c r="V284" s="379"/>
      <c r="W284" s="316"/>
      <c r="X284" s="317"/>
      <c r="Y284" s="379"/>
      <c r="Z284" s="316"/>
      <c r="AA284" s="317"/>
      <c r="AB284" s="379"/>
      <c r="AC284" s="316"/>
      <c r="AD284" s="317"/>
      <c r="AG284">
        <f t="shared" ref="AG284:AG320" si="8">IF(AND(COUNTA(S284:AD284)=4,COUNTA(G327:AD327)=24),0,IF(AND(COUNTA(S284:AD284)=0,COUNTA(G327:AD327)=0),0,1))</f>
        <v>0</v>
      </c>
      <c r="AH284">
        <f t="shared" ref="AH284:AH320" si="9">IF(COUNTIF(O284:AD284,"NS"),1,0)</f>
        <v>0</v>
      </c>
      <c r="AI284">
        <f t="shared" ref="AI284:AI320" si="10">COUNTIF(V284:AD284,"NS")</f>
        <v>0</v>
      </c>
      <c r="AJ284">
        <f t="shared" ref="AJ284:AJ320" si="11">SUM(V284:AD284)</f>
        <v>0</v>
      </c>
      <c r="AK284">
        <f t="shared" ref="AK284:AK320" si="12">IF(COUNTA(S284:AD284)=0,0,IF(OR(AND(S284=0,AI284&gt;0),AND(S284="ns",AJ284&gt;0),AND(S284="ns",AI284=0,AJ284=0)),1,IF(OR(AND(AI284&gt;=2,S284&gt;AJ284),AND(S284="ns",AJ284=0,AI284&gt;0),S284=AJ284),0,1)))</f>
        <v>0</v>
      </c>
    </row>
    <row r="285" spans="1:37" ht="15" customHeight="1">
      <c r="A285" s="83"/>
      <c r="B285" s="15"/>
      <c r="C285" s="468"/>
      <c r="D285" s="315" t="s">
        <v>1081</v>
      </c>
      <c r="E285" s="316"/>
      <c r="F285" s="317"/>
      <c r="G285" s="453" t="s">
        <v>2003</v>
      </c>
      <c r="H285" s="316"/>
      <c r="I285" s="316"/>
      <c r="J285" s="316"/>
      <c r="K285" s="316"/>
      <c r="L285" s="316"/>
      <c r="M285" s="316"/>
      <c r="N285" s="316"/>
      <c r="O285" s="316"/>
      <c r="P285" s="316"/>
      <c r="Q285" s="316"/>
      <c r="R285" s="317"/>
      <c r="S285" s="379"/>
      <c r="T285" s="316"/>
      <c r="U285" s="317"/>
      <c r="V285" s="379"/>
      <c r="W285" s="316"/>
      <c r="X285" s="317"/>
      <c r="Y285" s="379"/>
      <c r="Z285" s="316"/>
      <c r="AA285" s="317"/>
      <c r="AB285" s="379"/>
      <c r="AC285" s="316"/>
      <c r="AD285" s="317"/>
      <c r="AG285">
        <f t="shared" si="8"/>
        <v>0</v>
      </c>
      <c r="AH285">
        <f t="shared" si="9"/>
        <v>0</v>
      </c>
      <c r="AI285">
        <f t="shared" si="10"/>
        <v>0</v>
      </c>
      <c r="AJ285">
        <f t="shared" si="11"/>
        <v>0</v>
      </c>
      <c r="AK285">
        <f t="shared" si="12"/>
        <v>0</v>
      </c>
    </row>
    <row r="286" spans="1:37" ht="15" customHeight="1">
      <c r="A286" s="83"/>
      <c r="B286" s="15"/>
      <c r="C286" s="468"/>
      <c r="D286" s="315" t="s">
        <v>1083</v>
      </c>
      <c r="E286" s="316"/>
      <c r="F286" s="317"/>
      <c r="G286" s="453" t="s">
        <v>2004</v>
      </c>
      <c r="H286" s="316"/>
      <c r="I286" s="316"/>
      <c r="J286" s="316"/>
      <c r="K286" s="316"/>
      <c r="L286" s="316"/>
      <c r="M286" s="316"/>
      <c r="N286" s="316"/>
      <c r="O286" s="316"/>
      <c r="P286" s="316"/>
      <c r="Q286" s="316"/>
      <c r="R286" s="317"/>
      <c r="S286" s="379"/>
      <c r="T286" s="316"/>
      <c r="U286" s="317"/>
      <c r="V286" s="379"/>
      <c r="W286" s="316"/>
      <c r="X286" s="317"/>
      <c r="Y286" s="379"/>
      <c r="Z286" s="316"/>
      <c r="AA286" s="317"/>
      <c r="AB286" s="379"/>
      <c r="AC286" s="316"/>
      <c r="AD286" s="317"/>
      <c r="AG286">
        <f t="shared" si="8"/>
        <v>0</v>
      </c>
      <c r="AH286">
        <f t="shared" si="9"/>
        <v>0</v>
      </c>
      <c r="AI286">
        <f t="shared" si="10"/>
        <v>0</v>
      </c>
      <c r="AJ286">
        <f t="shared" si="11"/>
        <v>0</v>
      </c>
      <c r="AK286">
        <f t="shared" si="12"/>
        <v>0</v>
      </c>
    </row>
    <row r="287" spans="1:37" ht="15" customHeight="1">
      <c r="A287" s="83"/>
      <c r="B287" s="15"/>
      <c r="C287" s="468"/>
      <c r="D287" s="315" t="s">
        <v>1085</v>
      </c>
      <c r="E287" s="316"/>
      <c r="F287" s="317"/>
      <c r="G287" s="453" t="s">
        <v>2005</v>
      </c>
      <c r="H287" s="316"/>
      <c r="I287" s="316"/>
      <c r="J287" s="316"/>
      <c r="K287" s="316"/>
      <c r="L287" s="316"/>
      <c r="M287" s="316"/>
      <c r="N287" s="316"/>
      <c r="O287" s="316"/>
      <c r="P287" s="316"/>
      <c r="Q287" s="316"/>
      <c r="R287" s="317"/>
      <c r="S287" s="379"/>
      <c r="T287" s="316"/>
      <c r="U287" s="317"/>
      <c r="V287" s="379"/>
      <c r="W287" s="316"/>
      <c r="X287" s="317"/>
      <c r="Y287" s="379"/>
      <c r="Z287" s="316"/>
      <c r="AA287" s="317"/>
      <c r="AB287" s="379"/>
      <c r="AC287" s="316"/>
      <c r="AD287" s="317"/>
      <c r="AG287">
        <f t="shared" si="8"/>
        <v>0</v>
      </c>
      <c r="AH287">
        <f t="shared" si="9"/>
        <v>0</v>
      </c>
      <c r="AI287">
        <f t="shared" si="10"/>
        <v>0</v>
      </c>
      <c r="AJ287">
        <f t="shared" si="11"/>
        <v>0</v>
      </c>
      <c r="AK287">
        <f t="shared" si="12"/>
        <v>0</v>
      </c>
    </row>
    <row r="288" spans="1:37" ht="15" customHeight="1">
      <c r="A288" s="83"/>
      <c r="B288" s="15"/>
      <c r="C288" s="468"/>
      <c r="D288" s="315" t="s">
        <v>1087</v>
      </c>
      <c r="E288" s="316"/>
      <c r="F288" s="317"/>
      <c r="G288" s="453" t="s">
        <v>2006</v>
      </c>
      <c r="H288" s="316"/>
      <c r="I288" s="316"/>
      <c r="J288" s="316"/>
      <c r="K288" s="316"/>
      <c r="L288" s="316"/>
      <c r="M288" s="316"/>
      <c r="N288" s="316"/>
      <c r="O288" s="316"/>
      <c r="P288" s="316"/>
      <c r="Q288" s="316"/>
      <c r="R288" s="317"/>
      <c r="S288" s="379"/>
      <c r="T288" s="316"/>
      <c r="U288" s="317"/>
      <c r="V288" s="379"/>
      <c r="W288" s="316"/>
      <c r="X288" s="317"/>
      <c r="Y288" s="379"/>
      <c r="Z288" s="316"/>
      <c r="AA288" s="317"/>
      <c r="AB288" s="379"/>
      <c r="AC288" s="316"/>
      <c r="AD288" s="317"/>
      <c r="AG288">
        <f t="shared" si="8"/>
        <v>0</v>
      </c>
      <c r="AH288">
        <f t="shared" si="9"/>
        <v>0</v>
      </c>
      <c r="AI288">
        <f t="shared" si="10"/>
        <v>0</v>
      </c>
      <c r="AJ288">
        <f t="shared" si="11"/>
        <v>0</v>
      </c>
      <c r="AK288">
        <f t="shared" si="12"/>
        <v>0</v>
      </c>
    </row>
    <row r="289" spans="1:37" ht="15" customHeight="1">
      <c r="A289" s="83"/>
      <c r="B289" s="15"/>
      <c r="C289" s="468"/>
      <c r="D289" s="315" t="s">
        <v>1089</v>
      </c>
      <c r="E289" s="316"/>
      <c r="F289" s="317"/>
      <c r="G289" s="453" t="s">
        <v>2007</v>
      </c>
      <c r="H289" s="316"/>
      <c r="I289" s="316"/>
      <c r="J289" s="316"/>
      <c r="K289" s="316"/>
      <c r="L289" s="316"/>
      <c r="M289" s="316"/>
      <c r="N289" s="316"/>
      <c r="O289" s="316"/>
      <c r="P289" s="316"/>
      <c r="Q289" s="316"/>
      <c r="R289" s="317"/>
      <c r="S289" s="379"/>
      <c r="T289" s="316"/>
      <c r="U289" s="317"/>
      <c r="V289" s="379"/>
      <c r="W289" s="316"/>
      <c r="X289" s="317"/>
      <c r="Y289" s="379"/>
      <c r="Z289" s="316"/>
      <c r="AA289" s="317"/>
      <c r="AB289" s="379"/>
      <c r="AC289" s="316"/>
      <c r="AD289" s="317"/>
      <c r="AG289">
        <f t="shared" si="8"/>
        <v>0</v>
      </c>
      <c r="AH289">
        <f t="shared" si="9"/>
        <v>0</v>
      </c>
      <c r="AI289">
        <f t="shared" si="10"/>
        <v>0</v>
      </c>
      <c r="AJ289">
        <f t="shared" si="11"/>
        <v>0</v>
      </c>
      <c r="AK289">
        <f t="shared" si="12"/>
        <v>0</v>
      </c>
    </row>
    <row r="290" spans="1:37" ht="15" customHeight="1">
      <c r="A290" s="83"/>
      <c r="B290" s="15"/>
      <c r="C290" s="468"/>
      <c r="D290" s="315" t="s">
        <v>2008</v>
      </c>
      <c r="E290" s="316"/>
      <c r="F290" s="317"/>
      <c r="G290" s="453" t="s">
        <v>2009</v>
      </c>
      <c r="H290" s="316"/>
      <c r="I290" s="316"/>
      <c r="J290" s="316"/>
      <c r="K290" s="316"/>
      <c r="L290" s="316"/>
      <c r="M290" s="316"/>
      <c r="N290" s="316"/>
      <c r="O290" s="316"/>
      <c r="P290" s="316"/>
      <c r="Q290" s="316"/>
      <c r="R290" s="317"/>
      <c r="S290" s="379"/>
      <c r="T290" s="316"/>
      <c r="U290" s="317"/>
      <c r="V290" s="379"/>
      <c r="W290" s="316"/>
      <c r="X290" s="317"/>
      <c r="Y290" s="379"/>
      <c r="Z290" s="316"/>
      <c r="AA290" s="317"/>
      <c r="AB290" s="379"/>
      <c r="AC290" s="316"/>
      <c r="AD290" s="317"/>
      <c r="AG290">
        <f t="shared" si="8"/>
        <v>0</v>
      </c>
      <c r="AH290">
        <f t="shared" si="9"/>
        <v>0</v>
      </c>
      <c r="AI290">
        <f t="shared" si="10"/>
        <v>0</v>
      </c>
      <c r="AJ290">
        <f t="shared" si="11"/>
        <v>0</v>
      </c>
      <c r="AK290">
        <f t="shared" si="12"/>
        <v>0</v>
      </c>
    </row>
    <row r="291" spans="1:37" ht="15" customHeight="1">
      <c r="A291" s="83"/>
      <c r="B291" s="15"/>
      <c r="C291" s="468"/>
      <c r="D291" s="315" t="s">
        <v>2010</v>
      </c>
      <c r="E291" s="316"/>
      <c r="F291" s="317"/>
      <c r="G291" s="453" t="s">
        <v>2011</v>
      </c>
      <c r="H291" s="316"/>
      <c r="I291" s="316"/>
      <c r="J291" s="316"/>
      <c r="K291" s="316"/>
      <c r="L291" s="316"/>
      <c r="M291" s="316"/>
      <c r="N291" s="316"/>
      <c r="O291" s="316"/>
      <c r="P291" s="316"/>
      <c r="Q291" s="316"/>
      <c r="R291" s="317"/>
      <c r="S291" s="379"/>
      <c r="T291" s="316"/>
      <c r="U291" s="317"/>
      <c r="V291" s="379"/>
      <c r="W291" s="316"/>
      <c r="X291" s="317"/>
      <c r="Y291" s="379"/>
      <c r="Z291" s="316"/>
      <c r="AA291" s="317"/>
      <c r="AB291" s="379"/>
      <c r="AC291" s="316"/>
      <c r="AD291" s="317"/>
      <c r="AG291">
        <f t="shared" si="8"/>
        <v>0</v>
      </c>
      <c r="AH291">
        <f t="shared" si="9"/>
        <v>0</v>
      </c>
      <c r="AI291">
        <f t="shared" si="10"/>
        <v>0</v>
      </c>
      <c r="AJ291">
        <f t="shared" si="11"/>
        <v>0</v>
      </c>
      <c r="AK291">
        <f t="shared" si="12"/>
        <v>0</v>
      </c>
    </row>
    <row r="292" spans="1:37" ht="15" customHeight="1">
      <c r="A292" s="83"/>
      <c r="B292" s="15"/>
      <c r="C292" s="468"/>
      <c r="D292" s="315" t="s">
        <v>2012</v>
      </c>
      <c r="E292" s="316"/>
      <c r="F292" s="317"/>
      <c r="G292" s="453" t="s">
        <v>2013</v>
      </c>
      <c r="H292" s="316"/>
      <c r="I292" s="316"/>
      <c r="J292" s="316"/>
      <c r="K292" s="316"/>
      <c r="L292" s="316"/>
      <c r="M292" s="316"/>
      <c r="N292" s="316"/>
      <c r="O292" s="316"/>
      <c r="P292" s="316"/>
      <c r="Q292" s="316"/>
      <c r="R292" s="317"/>
      <c r="S292" s="379"/>
      <c r="T292" s="316"/>
      <c r="U292" s="317"/>
      <c r="V292" s="379"/>
      <c r="W292" s="316"/>
      <c r="X292" s="317"/>
      <c r="Y292" s="379"/>
      <c r="Z292" s="316"/>
      <c r="AA292" s="317"/>
      <c r="AB292" s="379"/>
      <c r="AC292" s="316"/>
      <c r="AD292" s="317"/>
      <c r="AG292">
        <f t="shared" si="8"/>
        <v>0</v>
      </c>
      <c r="AH292">
        <f t="shared" si="9"/>
        <v>0</v>
      </c>
      <c r="AI292">
        <f t="shared" si="10"/>
        <v>0</v>
      </c>
      <c r="AJ292">
        <f t="shared" si="11"/>
        <v>0</v>
      </c>
      <c r="AK292">
        <f t="shared" si="12"/>
        <v>0</v>
      </c>
    </row>
    <row r="293" spans="1:37" ht="15" customHeight="1">
      <c r="A293" s="83"/>
      <c r="B293" s="15"/>
      <c r="C293" s="468"/>
      <c r="D293" s="315" t="s">
        <v>2014</v>
      </c>
      <c r="E293" s="316"/>
      <c r="F293" s="317"/>
      <c r="G293" s="453" t="s">
        <v>2015</v>
      </c>
      <c r="H293" s="316"/>
      <c r="I293" s="316"/>
      <c r="J293" s="316"/>
      <c r="K293" s="316"/>
      <c r="L293" s="316"/>
      <c r="M293" s="316"/>
      <c r="N293" s="316"/>
      <c r="O293" s="316"/>
      <c r="P293" s="316"/>
      <c r="Q293" s="316"/>
      <c r="R293" s="317"/>
      <c r="S293" s="379"/>
      <c r="T293" s="316"/>
      <c r="U293" s="317"/>
      <c r="V293" s="379"/>
      <c r="W293" s="316"/>
      <c r="X293" s="317"/>
      <c r="Y293" s="379"/>
      <c r="Z293" s="316"/>
      <c r="AA293" s="317"/>
      <c r="AB293" s="379"/>
      <c r="AC293" s="316"/>
      <c r="AD293" s="317"/>
      <c r="AG293">
        <f t="shared" si="8"/>
        <v>0</v>
      </c>
      <c r="AH293">
        <f t="shared" si="9"/>
        <v>0</v>
      </c>
      <c r="AI293">
        <f t="shared" si="10"/>
        <v>0</v>
      </c>
      <c r="AJ293">
        <f t="shared" si="11"/>
        <v>0</v>
      </c>
      <c r="AK293">
        <f t="shared" si="12"/>
        <v>0</v>
      </c>
    </row>
    <row r="294" spans="1:37" ht="15" customHeight="1">
      <c r="A294" s="83"/>
      <c r="B294" s="15"/>
      <c r="C294" s="468"/>
      <c r="D294" s="315" t="s">
        <v>2016</v>
      </c>
      <c r="E294" s="316"/>
      <c r="F294" s="317"/>
      <c r="G294" s="453" t="s">
        <v>2017</v>
      </c>
      <c r="H294" s="316"/>
      <c r="I294" s="316"/>
      <c r="J294" s="316"/>
      <c r="K294" s="316"/>
      <c r="L294" s="316"/>
      <c r="M294" s="316"/>
      <c r="N294" s="316"/>
      <c r="O294" s="316"/>
      <c r="P294" s="316"/>
      <c r="Q294" s="316"/>
      <c r="R294" s="317"/>
      <c r="S294" s="379"/>
      <c r="T294" s="316"/>
      <c r="U294" s="317"/>
      <c r="V294" s="379"/>
      <c r="W294" s="316"/>
      <c r="X294" s="317"/>
      <c r="Y294" s="379"/>
      <c r="Z294" s="316"/>
      <c r="AA294" s="317"/>
      <c r="AB294" s="379"/>
      <c r="AC294" s="316"/>
      <c r="AD294" s="317"/>
      <c r="AG294">
        <f t="shared" si="8"/>
        <v>0</v>
      </c>
      <c r="AH294">
        <f t="shared" si="9"/>
        <v>0</v>
      </c>
      <c r="AI294">
        <f t="shared" si="10"/>
        <v>0</v>
      </c>
      <c r="AJ294">
        <f t="shared" si="11"/>
        <v>0</v>
      </c>
      <c r="AK294">
        <f t="shared" si="12"/>
        <v>0</v>
      </c>
    </row>
    <row r="295" spans="1:37" ht="15" customHeight="1">
      <c r="A295" s="83"/>
      <c r="B295" s="15"/>
      <c r="C295" s="468"/>
      <c r="D295" s="315" t="s">
        <v>2018</v>
      </c>
      <c r="E295" s="316"/>
      <c r="F295" s="317"/>
      <c r="G295" s="453" t="s">
        <v>2019</v>
      </c>
      <c r="H295" s="316"/>
      <c r="I295" s="316"/>
      <c r="J295" s="316"/>
      <c r="K295" s="316"/>
      <c r="L295" s="316"/>
      <c r="M295" s="316"/>
      <c r="N295" s="316"/>
      <c r="O295" s="316"/>
      <c r="P295" s="316"/>
      <c r="Q295" s="316"/>
      <c r="R295" s="317"/>
      <c r="S295" s="379"/>
      <c r="T295" s="316"/>
      <c r="U295" s="317"/>
      <c r="V295" s="379"/>
      <c r="W295" s="316"/>
      <c r="X295" s="317"/>
      <c r="Y295" s="379"/>
      <c r="Z295" s="316"/>
      <c r="AA295" s="317"/>
      <c r="AB295" s="379"/>
      <c r="AC295" s="316"/>
      <c r="AD295" s="317"/>
      <c r="AG295">
        <f t="shared" si="8"/>
        <v>0</v>
      </c>
      <c r="AH295">
        <f t="shared" si="9"/>
        <v>0</v>
      </c>
      <c r="AI295">
        <f t="shared" si="10"/>
        <v>0</v>
      </c>
      <c r="AJ295">
        <f t="shared" si="11"/>
        <v>0</v>
      </c>
      <c r="AK295">
        <f t="shared" si="12"/>
        <v>0</v>
      </c>
    </row>
    <row r="296" spans="1:37" ht="15" customHeight="1">
      <c r="A296" s="83"/>
      <c r="B296" s="15"/>
      <c r="C296" s="468"/>
      <c r="D296" s="315" t="s">
        <v>2020</v>
      </c>
      <c r="E296" s="316"/>
      <c r="F296" s="317"/>
      <c r="G296" s="453" t="s">
        <v>2021</v>
      </c>
      <c r="H296" s="316"/>
      <c r="I296" s="316"/>
      <c r="J296" s="316"/>
      <c r="K296" s="316"/>
      <c r="L296" s="316"/>
      <c r="M296" s="316"/>
      <c r="N296" s="316"/>
      <c r="O296" s="316"/>
      <c r="P296" s="316"/>
      <c r="Q296" s="316"/>
      <c r="R296" s="317"/>
      <c r="S296" s="379"/>
      <c r="T296" s="316"/>
      <c r="U296" s="317"/>
      <c r="V296" s="379"/>
      <c r="W296" s="316"/>
      <c r="X296" s="317"/>
      <c r="Y296" s="379"/>
      <c r="Z296" s="316"/>
      <c r="AA296" s="317"/>
      <c r="AB296" s="379"/>
      <c r="AC296" s="316"/>
      <c r="AD296" s="317"/>
      <c r="AG296">
        <f t="shared" si="8"/>
        <v>0</v>
      </c>
      <c r="AH296">
        <f t="shared" si="9"/>
        <v>0</v>
      </c>
      <c r="AI296">
        <f t="shared" si="10"/>
        <v>0</v>
      </c>
      <c r="AJ296">
        <f t="shared" si="11"/>
        <v>0</v>
      </c>
      <c r="AK296">
        <f t="shared" si="12"/>
        <v>0</v>
      </c>
    </row>
    <row r="297" spans="1:37" ht="15" customHeight="1">
      <c r="A297" s="83"/>
      <c r="B297" s="15"/>
      <c r="C297" s="468"/>
      <c r="D297" s="315" t="s">
        <v>2022</v>
      </c>
      <c r="E297" s="316"/>
      <c r="F297" s="317"/>
      <c r="G297" s="453" t="s">
        <v>2023</v>
      </c>
      <c r="H297" s="316"/>
      <c r="I297" s="316"/>
      <c r="J297" s="316"/>
      <c r="K297" s="316"/>
      <c r="L297" s="316"/>
      <c r="M297" s="316"/>
      <c r="N297" s="316"/>
      <c r="O297" s="316"/>
      <c r="P297" s="316"/>
      <c r="Q297" s="316"/>
      <c r="R297" s="317"/>
      <c r="S297" s="379"/>
      <c r="T297" s="316"/>
      <c r="U297" s="317"/>
      <c r="V297" s="379"/>
      <c r="W297" s="316"/>
      <c r="X297" s="317"/>
      <c r="Y297" s="379"/>
      <c r="Z297" s="316"/>
      <c r="AA297" s="317"/>
      <c r="AB297" s="379"/>
      <c r="AC297" s="316"/>
      <c r="AD297" s="317"/>
      <c r="AG297">
        <f t="shared" si="8"/>
        <v>0</v>
      </c>
      <c r="AH297">
        <f t="shared" si="9"/>
        <v>0</v>
      </c>
      <c r="AI297">
        <f t="shared" si="10"/>
        <v>0</v>
      </c>
      <c r="AJ297">
        <f t="shared" si="11"/>
        <v>0</v>
      </c>
      <c r="AK297">
        <f t="shared" si="12"/>
        <v>0</v>
      </c>
    </row>
    <row r="298" spans="1:37" ht="15" customHeight="1">
      <c r="A298" s="83"/>
      <c r="B298" s="15"/>
      <c r="C298" s="468"/>
      <c r="D298" s="315" t="s">
        <v>2024</v>
      </c>
      <c r="E298" s="316"/>
      <c r="F298" s="317"/>
      <c r="G298" s="453" t="s">
        <v>2025</v>
      </c>
      <c r="H298" s="316"/>
      <c r="I298" s="316"/>
      <c r="J298" s="316"/>
      <c r="K298" s="316"/>
      <c r="L298" s="316"/>
      <c r="M298" s="316"/>
      <c r="N298" s="316"/>
      <c r="O298" s="316"/>
      <c r="P298" s="316"/>
      <c r="Q298" s="316"/>
      <c r="R298" s="317"/>
      <c r="S298" s="379"/>
      <c r="T298" s="316"/>
      <c r="U298" s="317"/>
      <c r="V298" s="379"/>
      <c r="W298" s="316"/>
      <c r="X298" s="317"/>
      <c r="Y298" s="379"/>
      <c r="Z298" s="316"/>
      <c r="AA298" s="317"/>
      <c r="AB298" s="379"/>
      <c r="AC298" s="316"/>
      <c r="AD298" s="317"/>
      <c r="AG298">
        <f t="shared" si="8"/>
        <v>0</v>
      </c>
      <c r="AH298">
        <f t="shared" si="9"/>
        <v>0</v>
      </c>
      <c r="AI298">
        <f t="shared" si="10"/>
        <v>0</v>
      </c>
      <c r="AJ298">
        <f t="shared" si="11"/>
        <v>0</v>
      </c>
      <c r="AK298">
        <f t="shared" si="12"/>
        <v>0</v>
      </c>
    </row>
    <row r="299" spans="1:37" ht="15" customHeight="1">
      <c r="A299" s="83"/>
      <c r="B299" s="15"/>
      <c r="C299" s="468"/>
      <c r="D299" s="315" t="s">
        <v>2026</v>
      </c>
      <c r="E299" s="316"/>
      <c r="F299" s="317"/>
      <c r="G299" s="453" t="s">
        <v>2027</v>
      </c>
      <c r="H299" s="316"/>
      <c r="I299" s="316"/>
      <c r="J299" s="316"/>
      <c r="K299" s="316"/>
      <c r="L299" s="316"/>
      <c r="M299" s="316"/>
      <c r="N299" s="316"/>
      <c r="O299" s="316"/>
      <c r="P299" s="316"/>
      <c r="Q299" s="316"/>
      <c r="R299" s="317"/>
      <c r="S299" s="379"/>
      <c r="T299" s="316"/>
      <c r="U299" s="317"/>
      <c r="V299" s="379"/>
      <c r="W299" s="316"/>
      <c r="X299" s="317"/>
      <c r="Y299" s="379"/>
      <c r="Z299" s="316"/>
      <c r="AA299" s="317"/>
      <c r="AB299" s="379"/>
      <c r="AC299" s="316"/>
      <c r="AD299" s="317"/>
      <c r="AG299">
        <f t="shared" si="8"/>
        <v>0</v>
      </c>
      <c r="AH299">
        <f t="shared" si="9"/>
        <v>0</v>
      </c>
      <c r="AI299">
        <f t="shared" si="10"/>
        <v>0</v>
      </c>
      <c r="AJ299">
        <f t="shared" si="11"/>
        <v>0</v>
      </c>
      <c r="AK299">
        <f t="shared" si="12"/>
        <v>0</v>
      </c>
    </row>
    <row r="300" spans="1:37" ht="24" customHeight="1">
      <c r="A300" s="83"/>
      <c r="B300" s="15"/>
      <c r="C300" s="468"/>
      <c r="D300" s="387" t="s">
        <v>2028</v>
      </c>
      <c r="E300" s="488" t="s">
        <v>2029</v>
      </c>
      <c r="F300" s="317"/>
      <c r="G300" s="453" t="s">
        <v>2030</v>
      </c>
      <c r="H300" s="316"/>
      <c r="I300" s="316"/>
      <c r="J300" s="316"/>
      <c r="K300" s="316"/>
      <c r="L300" s="316"/>
      <c r="M300" s="316"/>
      <c r="N300" s="316"/>
      <c r="O300" s="316"/>
      <c r="P300" s="316"/>
      <c r="Q300" s="316"/>
      <c r="R300" s="317"/>
      <c r="S300" s="379"/>
      <c r="T300" s="316"/>
      <c r="U300" s="317"/>
      <c r="V300" s="379"/>
      <c r="W300" s="316"/>
      <c r="X300" s="317"/>
      <c r="Y300" s="379"/>
      <c r="Z300" s="316"/>
      <c r="AA300" s="317"/>
      <c r="AB300" s="379"/>
      <c r="AC300" s="316"/>
      <c r="AD300" s="317"/>
      <c r="AG300">
        <f t="shared" si="8"/>
        <v>0</v>
      </c>
      <c r="AH300">
        <f t="shared" si="9"/>
        <v>0</v>
      </c>
      <c r="AI300">
        <f t="shared" si="10"/>
        <v>0</v>
      </c>
      <c r="AJ300">
        <f t="shared" si="11"/>
        <v>0</v>
      </c>
      <c r="AK300">
        <f t="shared" si="12"/>
        <v>0</v>
      </c>
    </row>
    <row r="301" spans="1:37" ht="15" customHeight="1">
      <c r="A301" s="83"/>
      <c r="B301" s="15"/>
      <c r="C301" s="468"/>
      <c r="D301" s="468"/>
      <c r="E301" s="488" t="s">
        <v>2031</v>
      </c>
      <c r="F301" s="317"/>
      <c r="G301" s="453" t="s">
        <v>2032</v>
      </c>
      <c r="H301" s="316"/>
      <c r="I301" s="316"/>
      <c r="J301" s="316"/>
      <c r="K301" s="316"/>
      <c r="L301" s="316"/>
      <c r="M301" s="316"/>
      <c r="N301" s="316"/>
      <c r="O301" s="316"/>
      <c r="P301" s="316"/>
      <c r="Q301" s="316"/>
      <c r="R301" s="317"/>
      <c r="S301" s="379"/>
      <c r="T301" s="316"/>
      <c r="U301" s="317"/>
      <c r="V301" s="379"/>
      <c r="W301" s="316"/>
      <c r="X301" s="317"/>
      <c r="Y301" s="379"/>
      <c r="Z301" s="316"/>
      <c r="AA301" s="317"/>
      <c r="AB301" s="379"/>
      <c r="AC301" s="316"/>
      <c r="AD301" s="317"/>
      <c r="AG301">
        <f t="shared" si="8"/>
        <v>0</v>
      </c>
      <c r="AH301">
        <f t="shared" si="9"/>
        <v>0</v>
      </c>
      <c r="AI301">
        <f t="shared" si="10"/>
        <v>0</v>
      </c>
      <c r="AJ301">
        <f t="shared" si="11"/>
        <v>0</v>
      </c>
      <c r="AK301">
        <f t="shared" si="12"/>
        <v>0</v>
      </c>
    </row>
    <row r="302" spans="1:37" ht="15" customHeight="1">
      <c r="A302" s="83"/>
      <c r="B302" s="15"/>
      <c r="C302" s="468"/>
      <c r="D302" s="468"/>
      <c r="E302" s="488" t="s">
        <v>2033</v>
      </c>
      <c r="F302" s="317"/>
      <c r="G302" s="453" t="s">
        <v>2034</v>
      </c>
      <c r="H302" s="316"/>
      <c r="I302" s="316"/>
      <c r="J302" s="316"/>
      <c r="K302" s="316"/>
      <c r="L302" s="316"/>
      <c r="M302" s="316"/>
      <c r="N302" s="316"/>
      <c r="O302" s="316"/>
      <c r="P302" s="316"/>
      <c r="Q302" s="316"/>
      <c r="R302" s="317"/>
      <c r="S302" s="379"/>
      <c r="T302" s="316"/>
      <c r="U302" s="317"/>
      <c r="V302" s="379"/>
      <c r="W302" s="316"/>
      <c r="X302" s="317"/>
      <c r="Y302" s="379"/>
      <c r="Z302" s="316"/>
      <c r="AA302" s="317"/>
      <c r="AB302" s="379"/>
      <c r="AC302" s="316"/>
      <c r="AD302" s="317"/>
      <c r="AG302">
        <f t="shared" si="8"/>
        <v>0</v>
      </c>
      <c r="AH302">
        <f t="shared" si="9"/>
        <v>0</v>
      </c>
      <c r="AI302">
        <f t="shared" si="10"/>
        <v>0</v>
      </c>
      <c r="AJ302">
        <f t="shared" si="11"/>
        <v>0</v>
      </c>
      <c r="AK302">
        <f t="shared" si="12"/>
        <v>0</v>
      </c>
    </row>
    <row r="303" spans="1:37" ht="15" customHeight="1">
      <c r="A303" s="83"/>
      <c r="B303" s="15"/>
      <c r="C303" s="468"/>
      <c r="D303" s="452"/>
      <c r="E303" s="488" t="s">
        <v>2035</v>
      </c>
      <c r="F303" s="317"/>
      <c r="G303" s="453" t="s">
        <v>2081</v>
      </c>
      <c r="H303" s="316"/>
      <c r="I303" s="316"/>
      <c r="J303" s="316"/>
      <c r="K303" s="316"/>
      <c r="L303" s="316"/>
      <c r="M303" s="316"/>
      <c r="N303" s="316"/>
      <c r="O303" s="316"/>
      <c r="P303" s="316"/>
      <c r="Q303" s="316"/>
      <c r="R303" s="317"/>
      <c r="S303" s="379"/>
      <c r="T303" s="316"/>
      <c r="U303" s="317"/>
      <c r="V303" s="379"/>
      <c r="W303" s="316"/>
      <c r="X303" s="317"/>
      <c r="Y303" s="379"/>
      <c r="Z303" s="316"/>
      <c r="AA303" s="317"/>
      <c r="AB303" s="379"/>
      <c r="AC303" s="316"/>
      <c r="AD303" s="317"/>
      <c r="AG303">
        <f t="shared" si="8"/>
        <v>0</v>
      </c>
      <c r="AH303">
        <f t="shared" si="9"/>
        <v>0</v>
      </c>
      <c r="AI303">
        <f t="shared" si="10"/>
        <v>0</v>
      </c>
      <c r="AJ303">
        <f t="shared" si="11"/>
        <v>0</v>
      </c>
      <c r="AK303">
        <f t="shared" si="12"/>
        <v>0</v>
      </c>
    </row>
    <row r="304" spans="1:37" ht="15" customHeight="1">
      <c r="A304" s="57"/>
      <c r="B304" s="13"/>
      <c r="C304" s="468"/>
      <c r="D304" s="315" t="s">
        <v>2037</v>
      </c>
      <c r="E304" s="316"/>
      <c r="F304" s="317"/>
      <c r="G304" s="453" t="s">
        <v>2038</v>
      </c>
      <c r="H304" s="316"/>
      <c r="I304" s="316"/>
      <c r="J304" s="316"/>
      <c r="K304" s="316"/>
      <c r="L304" s="316"/>
      <c r="M304" s="316"/>
      <c r="N304" s="316"/>
      <c r="O304" s="316"/>
      <c r="P304" s="316"/>
      <c r="Q304" s="316"/>
      <c r="R304" s="317"/>
      <c r="S304" s="379"/>
      <c r="T304" s="316"/>
      <c r="U304" s="317"/>
      <c r="V304" s="379"/>
      <c r="W304" s="316"/>
      <c r="X304" s="317"/>
      <c r="Y304" s="379"/>
      <c r="Z304" s="316"/>
      <c r="AA304" s="317"/>
      <c r="AB304" s="379"/>
      <c r="AC304" s="316"/>
      <c r="AD304" s="317"/>
      <c r="AG304">
        <f t="shared" si="8"/>
        <v>0</v>
      </c>
      <c r="AH304">
        <f t="shared" si="9"/>
        <v>0</v>
      </c>
      <c r="AI304">
        <f t="shared" si="10"/>
        <v>0</v>
      </c>
      <c r="AJ304">
        <f t="shared" si="11"/>
        <v>0</v>
      </c>
      <c r="AK304">
        <f t="shared" si="12"/>
        <v>0</v>
      </c>
    </row>
    <row r="305" spans="1:37" ht="15" customHeight="1">
      <c r="A305" s="57"/>
      <c r="B305" s="13"/>
      <c r="C305" s="468"/>
      <c r="D305" s="315" t="s">
        <v>2039</v>
      </c>
      <c r="E305" s="316"/>
      <c r="F305" s="317"/>
      <c r="G305" s="453" t="s">
        <v>2040</v>
      </c>
      <c r="H305" s="316"/>
      <c r="I305" s="316"/>
      <c r="J305" s="316"/>
      <c r="K305" s="316"/>
      <c r="L305" s="316"/>
      <c r="M305" s="316"/>
      <c r="N305" s="316"/>
      <c r="O305" s="316"/>
      <c r="P305" s="316"/>
      <c r="Q305" s="316"/>
      <c r="R305" s="317"/>
      <c r="S305" s="379"/>
      <c r="T305" s="316"/>
      <c r="U305" s="317"/>
      <c r="V305" s="379"/>
      <c r="W305" s="316"/>
      <c r="X305" s="317"/>
      <c r="Y305" s="379"/>
      <c r="Z305" s="316"/>
      <c r="AA305" s="317"/>
      <c r="AB305" s="379"/>
      <c r="AC305" s="316"/>
      <c r="AD305" s="317"/>
      <c r="AG305">
        <f t="shared" si="8"/>
        <v>0</v>
      </c>
      <c r="AH305">
        <f t="shared" si="9"/>
        <v>0</v>
      </c>
      <c r="AI305">
        <f t="shared" si="10"/>
        <v>0</v>
      </c>
      <c r="AJ305">
        <f t="shared" si="11"/>
        <v>0</v>
      </c>
      <c r="AK305">
        <f t="shared" si="12"/>
        <v>0</v>
      </c>
    </row>
    <row r="306" spans="1:37" ht="18" customHeight="1">
      <c r="A306" s="57"/>
      <c r="B306" s="13"/>
      <c r="C306" s="468"/>
      <c r="D306" s="387" t="s">
        <v>2041</v>
      </c>
      <c r="E306" s="488" t="s">
        <v>2042</v>
      </c>
      <c r="F306" s="317"/>
      <c r="G306" s="453" t="s">
        <v>2043</v>
      </c>
      <c r="H306" s="316"/>
      <c r="I306" s="316"/>
      <c r="J306" s="316"/>
      <c r="K306" s="316"/>
      <c r="L306" s="316"/>
      <c r="M306" s="316"/>
      <c r="N306" s="316"/>
      <c r="O306" s="316"/>
      <c r="P306" s="316"/>
      <c r="Q306" s="316"/>
      <c r="R306" s="317"/>
      <c r="S306" s="379"/>
      <c r="T306" s="316"/>
      <c r="U306" s="317"/>
      <c r="V306" s="379"/>
      <c r="W306" s="316"/>
      <c r="X306" s="317"/>
      <c r="Y306" s="379"/>
      <c r="Z306" s="316"/>
      <c r="AA306" s="317"/>
      <c r="AB306" s="379"/>
      <c r="AC306" s="316"/>
      <c r="AD306" s="317"/>
      <c r="AG306">
        <f t="shared" si="8"/>
        <v>0</v>
      </c>
      <c r="AH306">
        <f t="shared" si="9"/>
        <v>0</v>
      </c>
      <c r="AI306">
        <f t="shared" si="10"/>
        <v>0</v>
      </c>
      <c r="AJ306">
        <f t="shared" si="11"/>
        <v>0</v>
      </c>
      <c r="AK306">
        <f t="shared" si="12"/>
        <v>0</v>
      </c>
    </row>
    <row r="307" spans="1:37" ht="18" customHeight="1">
      <c r="A307" s="57"/>
      <c r="B307" s="13"/>
      <c r="C307" s="468"/>
      <c r="D307" s="468"/>
      <c r="E307" s="488" t="s">
        <v>2044</v>
      </c>
      <c r="F307" s="317"/>
      <c r="G307" s="453" t="s">
        <v>2045</v>
      </c>
      <c r="H307" s="316"/>
      <c r="I307" s="316"/>
      <c r="J307" s="316"/>
      <c r="K307" s="316"/>
      <c r="L307" s="316"/>
      <c r="M307" s="316"/>
      <c r="N307" s="316"/>
      <c r="O307" s="316"/>
      <c r="P307" s="316"/>
      <c r="Q307" s="316"/>
      <c r="R307" s="317"/>
      <c r="S307" s="379"/>
      <c r="T307" s="316"/>
      <c r="U307" s="317"/>
      <c r="V307" s="379"/>
      <c r="W307" s="316"/>
      <c r="X307" s="317"/>
      <c r="Y307" s="379"/>
      <c r="Z307" s="316"/>
      <c r="AA307" s="317"/>
      <c r="AB307" s="379"/>
      <c r="AC307" s="316"/>
      <c r="AD307" s="317"/>
      <c r="AG307">
        <f t="shared" si="8"/>
        <v>0</v>
      </c>
      <c r="AH307">
        <f t="shared" si="9"/>
        <v>0</v>
      </c>
      <c r="AI307">
        <f t="shared" si="10"/>
        <v>0</v>
      </c>
      <c r="AJ307">
        <f t="shared" si="11"/>
        <v>0</v>
      </c>
      <c r="AK307">
        <f t="shared" si="12"/>
        <v>0</v>
      </c>
    </row>
    <row r="308" spans="1:37" ht="18" customHeight="1">
      <c r="A308" s="57"/>
      <c r="B308" s="13"/>
      <c r="C308" s="468"/>
      <c r="D308" s="468"/>
      <c r="E308" s="488" t="s">
        <v>2046</v>
      </c>
      <c r="F308" s="317"/>
      <c r="G308" s="453" t="s">
        <v>2047</v>
      </c>
      <c r="H308" s="316"/>
      <c r="I308" s="316"/>
      <c r="J308" s="316"/>
      <c r="K308" s="316"/>
      <c r="L308" s="316"/>
      <c r="M308" s="316"/>
      <c r="N308" s="316"/>
      <c r="O308" s="316"/>
      <c r="P308" s="316"/>
      <c r="Q308" s="316"/>
      <c r="R308" s="317"/>
      <c r="S308" s="379"/>
      <c r="T308" s="316"/>
      <c r="U308" s="317"/>
      <c r="V308" s="379"/>
      <c r="W308" s="316"/>
      <c r="X308" s="317"/>
      <c r="Y308" s="379"/>
      <c r="Z308" s="316"/>
      <c r="AA308" s="317"/>
      <c r="AB308" s="379"/>
      <c r="AC308" s="316"/>
      <c r="AD308" s="317"/>
      <c r="AG308">
        <f t="shared" si="8"/>
        <v>0</v>
      </c>
      <c r="AH308">
        <f t="shared" si="9"/>
        <v>0</v>
      </c>
      <c r="AI308">
        <f t="shared" si="10"/>
        <v>0</v>
      </c>
      <c r="AJ308">
        <f t="shared" si="11"/>
        <v>0</v>
      </c>
      <c r="AK308">
        <f t="shared" si="12"/>
        <v>0</v>
      </c>
    </row>
    <row r="309" spans="1:37" ht="18" customHeight="1">
      <c r="A309" s="57"/>
      <c r="B309" s="13"/>
      <c r="C309" s="468"/>
      <c r="D309" s="452"/>
      <c r="E309" s="488" t="s">
        <v>2048</v>
      </c>
      <c r="F309" s="317"/>
      <c r="G309" s="453" t="s">
        <v>2082</v>
      </c>
      <c r="H309" s="316"/>
      <c r="I309" s="316"/>
      <c r="J309" s="316"/>
      <c r="K309" s="316"/>
      <c r="L309" s="316"/>
      <c r="M309" s="316"/>
      <c r="N309" s="316"/>
      <c r="O309" s="316"/>
      <c r="P309" s="316"/>
      <c r="Q309" s="316"/>
      <c r="R309" s="317"/>
      <c r="S309" s="379"/>
      <c r="T309" s="316"/>
      <c r="U309" s="317"/>
      <c r="V309" s="379"/>
      <c r="W309" s="316"/>
      <c r="X309" s="317"/>
      <c r="Y309" s="379"/>
      <c r="Z309" s="316"/>
      <c r="AA309" s="317"/>
      <c r="AB309" s="379"/>
      <c r="AC309" s="316"/>
      <c r="AD309" s="317"/>
      <c r="AG309">
        <f t="shared" si="8"/>
        <v>0</v>
      </c>
      <c r="AH309">
        <f t="shared" si="9"/>
        <v>0</v>
      </c>
      <c r="AI309">
        <f t="shared" si="10"/>
        <v>0</v>
      </c>
      <c r="AJ309">
        <f t="shared" si="11"/>
        <v>0</v>
      </c>
      <c r="AK309">
        <f t="shared" si="12"/>
        <v>0</v>
      </c>
    </row>
    <row r="310" spans="1:37" ht="15" customHeight="1">
      <c r="A310" s="57"/>
      <c r="B310" s="13"/>
      <c r="C310" s="468"/>
      <c r="D310" s="315" t="s">
        <v>2050</v>
      </c>
      <c r="E310" s="316"/>
      <c r="F310" s="317"/>
      <c r="G310" s="453" t="s">
        <v>2051</v>
      </c>
      <c r="H310" s="316"/>
      <c r="I310" s="316"/>
      <c r="J310" s="316"/>
      <c r="K310" s="316"/>
      <c r="L310" s="316"/>
      <c r="M310" s="316"/>
      <c r="N310" s="316"/>
      <c r="O310" s="316"/>
      <c r="P310" s="316"/>
      <c r="Q310" s="316"/>
      <c r="R310" s="317"/>
      <c r="S310" s="379"/>
      <c r="T310" s="316"/>
      <c r="U310" s="317"/>
      <c r="V310" s="379"/>
      <c r="W310" s="316"/>
      <c r="X310" s="317"/>
      <c r="Y310" s="379"/>
      <c r="Z310" s="316"/>
      <c r="AA310" s="317"/>
      <c r="AB310" s="379"/>
      <c r="AC310" s="316"/>
      <c r="AD310" s="317"/>
      <c r="AG310">
        <f t="shared" si="8"/>
        <v>0</v>
      </c>
      <c r="AH310">
        <f t="shared" si="9"/>
        <v>0</v>
      </c>
      <c r="AI310">
        <f t="shared" si="10"/>
        <v>0</v>
      </c>
      <c r="AJ310">
        <f t="shared" si="11"/>
        <v>0</v>
      </c>
      <c r="AK310">
        <f t="shared" si="12"/>
        <v>0</v>
      </c>
    </row>
    <row r="311" spans="1:37" ht="15" customHeight="1">
      <c r="A311" s="57"/>
      <c r="B311" s="13"/>
      <c r="C311" s="452"/>
      <c r="D311" s="315" t="s">
        <v>2052</v>
      </c>
      <c r="E311" s="316"/>
      <c r="F311" s="317"/>
      <c r="G311" s="453" t="s">
        <v>2083</v>
      </c>
      <c r="H311" s="316"/>
      <c r="I311" s="316"/>
      <c r="J311" s="316"/>
      <c r="K311" s="316"/>
      <c r="L311" s="316"/>
      <c r="M311" s="316"/>
      <c r="N311" s="316"/>
      <c r="O311" s="316"/>
      <c r="P311" s="316"/>
      <c r="Q311" s="316"/>
      <c r="R311" s="317"/>
      <c r="S311" s="379"/>
      <c r="T311" s="316"/>
      <c r="U311" s="317"/>
      <c r="V311" s="379"/>
      <c r="W311" s="316"/>
      <c r="X311" s="317"/>
      <c r="Y311" s="379"/>
      <c r="Z311" s="316"/>
      <c r="AA311" s="317"/>
      <c r="AB311" s="379"/>
      <c r="AC311" s="316"/>
      <c r="AD311" s="317"/>
      <c r="AG311">
        <f t="shared" si="8"/>
        <v>0</v>
      </c>
      <c r="AH311">
        <f t="shared" si="9"/>
        <v>0</v>
      </c>
      <c r="AI311">
        <f t="shared" si="10"/>
        <v>0</v>
      </c>
      <c r="AJ311">
        <f t="shared" si="11"/>
        <v>0</v>
      </c>
      <c r="AK311">
        <f t="shared" si="12"/>
        <v>0</v>
      </c>
    </row>
    <row r="312" spans="1:37" ht="15" customHeight="1">
      <c r="A312" s="83"/>
      <c r="B312" s="15"/>
      <c r="C312" s="448" t="s">
        <v>2054</v>
      </c>
      <c r="D312" s="315" t="s">
        <v>1230</v>
      </c>
      <c r="E312" s="316"/>
      <c r="F312" s="317"/>
      <c r="G312" s="453" t="s">
        <v>2055</v>
      </c>
      <c r="H312" s="316"/>
      <c r="I312" s="316"/>
      <c r="J312" s="316"/>
      <c r="K312" s="316"/>
      <c r="L312" s="316"/>
      <c r="M312" s="316"/>
      <c r="N312" s="316"/>
      <c r="O312" s="316"/>
      <c r="P312" s="316"/>
      <c r="Q312" s="316"/>
      <c r="R312" s="317"/>
      <c r="S312" s="379"/>
      <c r="T312" s="316"/>
      <c r="U312" s="317"/>
      <c r="V312" s="379"/>
      <c r="W312" s="316"/>
      <c r="X312" s="317"/>
      <c r="Y312" s="379"/>
      <c r="Z312" s="316"/>
      <c r="AA312" s="317"/>
      <c r="AB312" s="379"/>
      <c r="AC312" s="316"/>
      <c r="AD312" s="317"/>
      <c r="AG312">
        <f t="shared" si="8"/>
        <v>0</v>
      </c>
      <c r="AH312">
        <f t="shared" si="9"/>
        <v>0</v>
      </c>
      <c r="AI312">
        <f t="shared" si="10"/>
        <v>0</v>
      </c>
      <c r="AJ312">
        <f t="shared" si="11"/>
        <v>0</v>
      </c>
      <c r="AK312">
        <f t="shared" si="12"/>
        <v>0</v>
      </c>
    </row>
    <row r="313" spans="1:37" ht="15" customHeight="1">
      <c r="A313" s="83"/>
      <c r="B313" s="15"/>
      <c r="C313" s="468"/>
      <c r="D313" s="315" t="s">
        <v>1232</v>
      </c>
      <c r="E313" s="316"/>
      <c r="F313" s="317"/>
      <c r="G313" s="453" t="s">
        <v>2056</v>
      </c>
      <c r="H313" s="316"/>
      <c r="I313" s="316"/>
      <c r="J313" s="316"/>
      <c r="K313" s="316"/>
      <c r="L313" s="316"/>
      <c r="M313" s="316"/>
      <c r="N313" s="316"/>
      <c r="O313" s="316"/>
      <c r="P313" s="316"/>
      <c r="Q313" s="316"/>
      <c r="R313" s="317"/>
      <c r="S313" s="379"/>
      <c r="T313" s="316"/>
      <c r="U313" s="317"/>
      <c r="V313" s="379"/>
      <c r="W313" s="316"/>
      <c r="X313" s="317"/>
      <c r="Y313" s="379"/>
      <c r="Z313" s="316"/>
      <c r="AA313" s="317"/>
      <c r="AB313" s="379"/>
      <c r="AC313" s="316"/>
      <c r="AD313" s="317"/>
      <c r="AG313">
        <f t="shared" si="8"/>
        <v>0</v>
      </c>
      <c r="AH313">
        <f t="shared" si="9"/>
        <v>0</v>
      </c>
      <c r="AI313">
        <f t="shared" si="10"/>
        <v>0</v>
      </c>
      <c r="AJ313">
        <f t="shared" si="11"/>
        <v>0</v>
      </c>
      <c r="AK313">
        <f t="shared" si="12"/>
        <v>0</v>
      </c>
    </row>
    <row r="314" spans="1:37" ht="15" customHeight="1">
      <c r="A314" s="83"/>
      <c r="B314" s="15"/>
      <c r="C314" s="468"/>
      <c r="D314" s="315" t="s">
        <v>1234</v>
      </c>
      <c r="E314" s="316"/>
      <c r="F314" s="317"/>
      <c r="G314" s="453" t="s">
        <v>2057</v>
      </c>
      <c r="H314" s="316"/>
      <c r="I314" s="316"/>
      <c r="J314" s="316"/>
      <c r="K314" s="316"/>
      <c r="L314" s="316"/>
      <c r="M314" s="316"/>
      <c r="N314" s="316"/>
      <c r="O314" s="316"/>
      <c r="P314" s="316"/>
      <c r="Q314" s="316"/>
      <c r="R314" s="317"/>
      <c r="S314" s="379"/>
      <c r="T314" s="316"/>
      <c r="U314" s="317"/>
      <c r="V314" s="379"/>
      <c r="W314" s="316"/>
      <c r="X314" s="317"/>
      <c r="Y314" s="379"/>
      <c r="Z314" s="316"/>
      <c r="AA314" s="317"/>
      <c r="AB314" s="379"/>
      <c r="AC314" s="316"/>
      <c r="AD314" s="317"/>
      <c r="AG314">
        <f t="shared" si="8"/>
        <v>0</v>
      </c>
      <c r="AH314">
        <f t="shared" si="9"/>
        <v>0</v>
      </c>
      <c r="AI314">
        <f t="shared" si="10"/>
        <v>0</v>
      </c>
      <c r="AJ314">
        <f t="shared" si="11"/>
        <v>0</v>
      </c>
      <c r="AK314">
        <f t="shared" si="12"/>
        <v>0</v>
      </c>
    </row>
    <row r="315" spans="1:37" ht="15" customHeight="1">
      <c r="A315" s="83"/>
      <c r="B315" s="15"/>
      <c r="C315" s="468"/>
      <c r="D315" s="315" t="s">
        <v>1236</v>
      </c>
      <c r="E315" s="316"/>
      <c r="F315" s="317"/>
      <c r="G315" s="453" t="s">
        <v>2058</v>
      </c>
      <c r="H315" s="316"/>
      <c r="I315" s="316"/>
      <c r="J315" s="316"/>
      <c r="K315" s="316"/>
      <c r="L315" s="316"/>
      <c r="M315" s="316"/>
      <c r="N315" s="316"/>
      <c r="O315" s="316"/>
      <c r="P315" s="316"/>
      <c r="Q315" s="316"/>
      <c r="R315" s="317"/>
      <c r="S315" s="379"/>
      <c r="T315" s="316"/>
      <c r="U315" s="317"/>
      <c r="V315" s="379"/>
      <c r="W315" s="316"/>
      <c r="X315" s="317"/>
      <c r="Y315" s="379"/>
      <c r="Z315" s="316"/>
      <c r="AA315" s="317"/>
      <c r="AB315" s="379"/>
      <c r="AC315" s="316"/>
      <c r="AD315" s="317"/>
      <c r="AG315">
        <f t="shared" si="8"/>
        <v>0</v>
      </c>
      <c r="AH315">
        <f t="shared" si="9"/>
        <v>0</v>
      </c>
      <c r="AI315">
        <f t="shared" si="10"/>
        <v>0</v>
      </c>
      <c r="AJ315">
        <f t="shared" si="11"/>
        <v>0</v>
      </c>
      <c r="AK315">
        <f t="shared" si="12"/>
        <v>0</v>
      </c>
    </row>
    <row r="316" spans="1:37" ht="15" customHeight="1">
      <c r="A316" s="83"/>
      <c r="B316" s="15"/>
      <c r="C316" s="468"/>
      <c r="D316" s="315" t="s">
        <v>1238</v>
      </c>
      <c r="E316" s="316"/>
      <c r="F316" s="317"/>
      <c r="G316" s="453" t="s">
        <v>2059</v>
      </c>
      <c r="H316" s="316"/>
      <c r="I316" s="316"/>
      <c r="J316" s="316"/>
      <c r="K316" s="316"/>
      <c r="L316" s="316"/>
      <c r="M316" s="316"/>
      <c r="N316" s="316"/>
      <c r="O316" s="316"/>
      <c r="P316" s="316"/>
      <c r="Q316" s="316"/>
      <c r="R316" s="317"/>
      <c r="S316" s="379"/>
      <c r="T316" s="316"/>
      <c r="U316" s="317"/>
      <c r="V316" s="379"/>
      <c r="W316" s="316"/>
      <c r="X316" s="317"/>
      <c r="Y316" s="379"/>
      <c r="Z316" s="316"/>
      <c r="AA316" s="317"/>
      <c r="AB316" s="379"/>
      <c r="AC316" s="316"/>
      <c r="AD316" s="317"/>
      <c r="AG316">
        <f t="shared" si="8"/>
        <v>0</v>
      </c>
      <c r="AH316">
        <f t="shared" si="9"/>
        <v>0</v>
      </c>
      <c r="AI316">
        <f t="shared" si="10"/>
        <v>0</v>
      </c>
      <c r="AJ316">
        <f t="shared" si="11"/>
        <v>0</v>
      </c>
      <c r="AK316">
        <f t="shared" si="12"/>
        <v>0</v>
      </c>
    </row>
    <row r="317" spans="1:37" ht="15" customHeight="1">
      <c r="A317" s="83"/>
      <c r="B317" s="15"/>
      <c r="C317" s="468"/>
      <c r="D317" s="315" t="s">
        <v>2060</v>
      </c>
      <c r="E317" s="316"/>
      <c r="F317" s="317"/>
      <c r="G317" s="453" t="s">
        <v>2061</v>
      </c>
      <c r="H317" s="316"/>
      <c r="I317" s="316"/>
      <c r="J317" s="316"/>
      <c r="K317" s="316"/>
      <c r="L317" s="316"/>
      <c r="M317" s="316"/>
      <c r="N317" s="316"/>
      <c r="O317" s="316"/>
      <c r="P317" s="316"/>
      <c r="Q317" s="316"/>
      <c r="R317" s="317"/>
      <c r="S317" s="379"/>
      <c r="T317" s="316"/>
      <c r="U317" s="317"/>
      <c r="V317" s="379"/>
      <c r="W317" s="316"/>
      <c r="X317" s="317"/>
      <c r="Y317" s="379"/>
      <c r="Z317" s="316"/>
      <c r="AA317" s="317"/>
      <c r="AB317" s="379"/>
      <c r="AC317" s="316"/>
      <c r="AD317" s="317"/>
      <c r="AG317">
        <f t="shared" si="8"/>
        <v>0</v>
      </c>
      <c r="AH317">
        <f t="shared" si="9"/>
        <v>0</v>
      </c>
      <c r="AI317">
        <f t="shared" si="10"/>
        <v>0</v>
      </c>
      <c r="AJ317">
        <f t="shared" si="11"/>
        <v>0</v>
      </c>
      <c r="AK317">
        <f t="shared" si="12"/>
        <v>0</v>
      </c>
    </row>
    <row r="318" spans="1:37" ht="15" customHeight="1">
      <c r="A318" s="83"/>
      <c r="B318" s="15"/>
      <c r="C318" s="468"/>
      <c r="D318" s="315" t="s">
        <v>2062</v>
      </c>
      <c r="E318" s="316"/>
      <c r="F318" s="317"/>
      <c r="G318" s="453" t="s">
        <v>2063</v>
      </c>
      <c r="H318" s="316"/>
      <c r="I318" s="316"/>
      <c r="J318" s="316"/>
      <c r="K318" s="316"/>
      <c r="L318" s="316"/>
      <c r="M318" s="316"/>
      <c r="N318" s="316"/>
      <c r="O318" s="316"/>
      <c r="P318" s="316"/>
      <c r="Q318" s="316"/>
      <c r="R318" s="317"/>
      <c r="S318" s="379"/>
      <c r="T318" s="316"/>
      <c r="U318" s="317"/>
      <c r="V318" s="379"/>
      <c r="W318" s="316"/>
      <c r="X318" s="317"/>
      <c r="Y318" s="379"/>
      <c r="Z318" s="316"/>
      <c r="AA318" s="317"/>
      <c r="AB318" s="379"/>
      <c r="AC318" s="316"/>
      <c r="AD318" s="317"/>
      <c r="AG318">
        <f t="shared" si="8"/>
        <v>0</v>
      </c>
      <c r="AH318">
        <f t="shared" si="9"/>
        <v>0</v>
      </c>
      <c r="AI318">
        <f t="shared" si="10"/>
        <v>0</v>
      </c>
      <c r="AJ318">
        <f t="shared" si="11"/>
        <v>0</v>
      </c>
      <c r="AK318">
        <f t="shared" si="12"/>
        <v>0</v>
      </c>
    </row>
    <row r="319" spans="1:37" ht="15" customHeight="1">
      <c r="A319" s="83"/>
      <c r="B319" s="15"/>
      <c r="C319" s="468"/>
      <c r="D319" s="315" t="s">
        <v>2064</v>
      </c>
      <c r="E319" s="316"/>
      <c r="F319" s="317"/>
      <c r="G319" s="453" t="s">
        <v>2065</v>
      </c>
      <c r="H319" s="316"/>
      <c r="I319" s="316"/>
      <c r="J319" s="316"/>
      <c r="K319" s="316"/>
      <c r="L319" s="316"/>
      <c r="M319" s="316"/>
      <c r="N319" s="316"/>
      <c r="O319" s="316"/>
      <c r="P319" s="316"/>
      <c r="Q319" s="316"/>
      <c r="R319" s="317"/>
      <c r="S319" s="379"/>
      <c r="T319" s="316"/>
      <c r="U319" s="317"/>
      <c r="V319" s="379"/>
      <c r="W319" s="316"/>
      <c r="X319" s="317"/>
      <c r="Y319" s="379"/>
      <c r="Z319" s="316"/>
      <c r="AA319" s="317"/>
      <c r="AB319" s="379"/>
      <c r="AC319" s="316"/>
      <c r="AD319" s="317"/>
      <c r="AG319">
        <f t="shared" si="8"/>
        <v>0</v>
      </c>
      <c r="AH319">
        <f t="shared" si="9"/>
        <v>0</v>
      </c>
      <c r="AI319">
        <f t="shared" si="10"/>
        <v>0</v>
      </c>
      <c r="AJ319">
        <f t="shared" si="11"/>
        <v>0</v>
      </c>
      <c r="AK319">
        <f t="shared" si="12"/>
        <v>0</v>
      </c>
    </row>
    <row r="320" spans="1:37" ht="15" customHeight="1">
      <c r="A320" s="83"/>
      <c r="B320" s="15"/>
      <c r="C320" s="452"/>
      <c r="D320" s="315" t="s">
        <v>2066</v>
      </c>
      <c r="E320" s="316"/>
      <c r="F320" s="317"/>
      <c r="G320" s="453" t="s">
        <v>2084</v>
      </c>
      <c r="H320" s="316"/>
      <c r="I320" s="316"/>
      <c r="J320" s="316"/>
      <c r="K320" s="316"/>
      <c r="L320" s="316"/>
      <c r="M320" s="316"/>
      <c r="N320" s="316"/>
      <c r="O320" s="316"/>
      <c r="P320" s="316"/>
      <c r="Q320" s="316"/>
      <c r="R320" s="317"/>
      <c r="S320" s="379"/>
      <c r="T320" s="316"/>
      <c r="U320" s="317"/>
      <c r="V320" s="379"/>
      <c r="W320" s="316"/>
      <c r="X320" s="317"/>
      <c r="Y320" s="379"/>
      <c r="Z320" s="316"/>
      <c r="AA320" s="317"/>
      <c r="AB320" s="379"/>
      <c r="AC320" s="316"/>
      <c r="AD320" s="317"/>
      <c r="AG320">
        <f t="shared" si="8"/>
        <v>0</v>
      </c>
      <c r="AH320">
        <f t="shared" si="9"/>
        <v>0</v>
      </c>
      <c r="AI320">
        <f t="shared" si="10"/>
        <v>0</v>
      </c>
      <c r="AJ320">
        <f t="shared" si="11"/>
        <v>0</v>
      </c>
      <c r="AK320">
        <f t="shared" si="12"/>
        <v>0</v>
      </c>
    </row>
    <row r="321" spans="1:54" ht="15" customHeight="1">
      <c r="A321" s="91"/>
      <c r="B321" s="15"/>
      <c r="C321" s="15"/>
      <c r="D321" s="15"/>
      <c r="E321" s="15"/>
      <c r="F321" s="15"/>
      <c r="G321" s="15"/>
      <c r="H321" s="15"/>
      <c r="I321" s="15"/>
      <c r="J321" s="15"/>
      <c r="K321" s="15"/>
      <c r="M321" s="15"/>
      <c r="N321" s="122"/>
      <c r="P321" s="95"/>
      <c r="Q321" s="95"/>
      <c r="R321" s="150" t="s">
        <v>506</v>
      </c>
      <c r="S321" s="315">
        <f>IF(AND(SUM(S284:S320)=0,COUNTIF(S284:S320,"NS")&gt;0),"NS",IF(AND(SUM(S284:S320)=0,COUNTIF(S284:S320,0)&gt;0),0,IF(AND(SUM(S284:S320)=0,COUNTIF(S284:S320,"NA")&gt;0),"NA",SUM(S284:S320))))</f>
        <v>0</v>
      </c>
      <c r="T321" s="316"/>
      <c r="U321" s="317"/>
      <c r="V321" s="315">
        <f>IF(AND(SUM(V284:V320)=0,COUNTIF(V284:V320,"NS")&gt;0),"NS",IF(AND(SUM(V284:V320)=0,COUNTIF(V284:V320,0)&gt;0),0,IF(AND(SUM(V284:V320)=0,COUNTIF(V284:V320,"NA")&gt;0),"NA",SUM(V284:V320))))</f>
        <v>0</v>
      </c>
      <c r="W321" s="316"/>
      <c r="X321" s="317"/>
      <c r="Y321" s="315">
        <f>IF(AND(SUM(Y284:Y320)=0,COUNTIF(Y284:Y320,"NS")&gt;0),"NS",IF(AND(SUM(Y284:Y320)=0,COUNTIF(Y284:Y320,0)&gt;0),0,IF(AND(SUM(Y284:Y320)=0,COUNTIF(Y284:Y320,"NA")&gt;0),"NA",SUM(Y284:Y320))))</f>
        <v>0</v>
      </c>
      <c r="Z321" s="316"/>
      <c r="AA321" s="317"/>
      <c r="AB321" s="315">
        <f>IF(AND(SUM(AB284:AB320)=0,COUNTIF(AB284:AB320,"NS")&gt;0),"NS",IF(AND(SUM(AB284:AB320)=0,COUNTIF(AB284:AB320,0)&gt;0),0,IF(AND(SUM(AB284:AB320)=0,COUNTIF(AB284:AB320,"NA")&gt;0),"NA",SUM(AB284:AB320))))</f>
        <v>0</v>
      </c>
      <c r="AC321" s="316"/>
      <c r="AD321" s="317"/>
      <c r="AG321">
        <f>SUM(AG284:AG320)</f>
        <v>0</v>
      </c>
      <c r="AH321" s="248">
        <f>SUM(AH284:AH320)</f>
        <v>0</v>
      </c>
      <c r="AI321">
        <f>SUM(AI284:AI320)</f>
        <v>0</v>
      </c>
      <c r="AK321">
        <f>SUM(AK284:AK320)</f>
        <v>0</v>
      </c>
    </row>
    <row r="322" spans="1:54" ht="15" customHeight="1">
      <c r="A322" s="91"/>
      <c r="B322" s="15"/>
      <c r="C322" s="15"/>
      <c r="D322" s="15"/>
      <c r="E322" s="15"/>
      <c r="F322" s="15"/>
      <c r="G322" s="15"/>
      <c r="H322" s="15"/>
      <c r="I322" s="15"/>
      <c r="J322" s="15"/>
      <c r="K322" s="15"/>
      <c r="L322" s="15"/>
      <c r="P322" s="95"/>
      <c r="Q322" s="95"/>
      <c r="R322" s="95"/>
      <c r="S322" s="95"/>
      <c r="T322" s="95"/>
      <c r="U322" s="95"/>
      <c r="V322" s="95"/>
      <c r="W322" s="95"/>
      <c r="X322" s="95"/>
      <c r="Y322" s="95"/>
      <c r="Z322" s="95"/>
      <c r="AA322" s="95"/>
      <c r="AB322" s="95"/>
      <c r="AC322" s="95"/>
      <c r="AD322" s="95"/>
    </row>
    <row r="323" spans="1:54" ht="15" customHeight="1">
      <c r="A323" s="91"/>
      <c r="B323" s="15"/>
      <c r="C323" s="15"/>
      <c r="D323" s="15"/>
      <c r="E323" s="15"/>
      <c r="F323" s="15"/>
      <c r="G323" s="15"/>
      <c r="H323" s="15"/>
      <c r="I323" s="15"/>
      <c r="J323" s="15"/>
      <c r="K323" s="15"/>
      <c r="L323" s="15"/>
      <c r="P323" s="95"/>
      <c r="Q323" s="95"/>
      <c r="R323" s="95"/>
      <c r="S323" s="95"/>
      <c r="T323" s="95"/>
      <c r="U323" s="95"/>
      <c r="V323" s="95"/>
      <c r="W323" s="95"/>
      <c r="X323" s="95"/>
      <c r="Y323" s="95"/>
      <c r="Z323" s="95"/>
      <c r="AA323" s="479" t="s">
        <v>502</v>
      </c>
      <c r="AB323" s="281"/>
      <c r="AC323" s="281"/>
      <c r="AD323" s="281"/>
    </row>
    <row r="324" spans="1:54" ht="15" customHeight="1">
      <c r="A324" s="91"/>
      <c r="B324" s="15"/>
      <c r="C324" s="395" t="s">
        <v>1998</v>
      </c>
      <c r="D324" s="319"/>
      <c r="E324" s="319"/>
      <c r="F324" s="320"/>
      <c r="G324" s="395" t="s">
        <v>2131</v>
      </c>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6"/>
      <c r="AD324" s="317"/>
    </row>
    <row r="325" spans="1:54" ht="24" customHeight="1">
      <c r="A325" s="91"/>
      <c r="B325" s="15"/>
      <c r="C325" s="321"/>
      <c r="D325" s="281"/>
      <c r="E325" s="281"/>
      <c r="F325" s="322"/>
      <c r="G325" s="384" t="s">
        <v>454</v>
      </c>
      <c r="H325" s="387" t="s">
        <v>700</v>
      </c>
      <c r="I325" s="387" t="s">
        <v>701</v>
      </c>
      <c r="J325" s="387" t="s">
        <v>2132</v>
      </c>
      <c r="K325" s="441" t="s">
        <v>2119</v>
      </c>
      <c r="L325" s="316"/>
      <c r="M325" s="316"/>
      <c r="N325" s="317"/>
      <c r="O325" s="441" t="s">
        <v>2120</v>
      </c>
      <c r="P325" s="316"/>
      <c r="Q325" s="316"/>
      <c r="R325" s="317"/>
      <c r="S325" s="441" t="s">
        <v>2121</v>
      </c>
      <c r="T325" s="316"/>
      <c r="U325" s="316"/>
      <c r="V325" s="317"/>
      <c r="W325" s="441" t="s">
        <v>2122</v>
      </c>
      <c r="X325" s="316"/>
      <c r="Y325" s="316"/>
      <c r="Z325" s="317"/>
      <c r="AA325" s="441" t="s">
        <v>2123</v>
      </c>
      <c r="AB325" s="316"/>
      <c r="AC325" s="316"/>
      <c r="AD325" s="317"/>
    </row>
    <row r="326" spans="1:54" ht="72" customHeight="1">
      <c r="A326" s="91"/>
      <c r="B326" s="15"/>
      <c r="C326" s="323"/>
      <c r="D326" s="314"/>
      <c r="E326" s="314"/>
      <c r="F326" s="324"/>
      <c r="G326" s="452"/>
      <c r="H326" s="452"/>
      <c r="I326" s="452"/>
      <c r="J326" s="452"/>
      <c r="K326" s="93" t="s">
        <v>736</v>
      </c>
      <c r="L326" s="94" t="s">
        <v>700</v>
      </c>
      <c r="M326" s="94" t="s">
        <v>701</v>
      </c>
      <c r="N326" s="94" t="s">
        <v>2133</v>
      </c>
      <c r="O326" s="93" t="s">
        <v>736</v>
      </c>
      <c r="P326" s="94" t="s">
        <v>700</v>
      </c>
      <c r="Q326" s="94" t="s">
        <v>701</v>
      </c>
      <c r="R326" s="94" t="s">
        <v>2133</v>
      </c>
      <c r="S326" s="93" t="s">
        <v>736</v>
      </c>
      <c r="T326" s="94" t="s">
        <v>700</v>
      </c>
      <c r="U326" s="94" t="s">
        <v>701</v>
      </c>
      <c r="V326" s="94" t="s">
        <v>2133</v>
      </c>
      <c r="W326" s="93" t="s">
        <v>736</v>
      </c>
      <c r="X326" s="94" t="s">
        <v>700</v>
      </c>
      <c r="Y326" s="94" t="s">
        <v>701</v>
      </c>
      <c r="Z326" s="94" t="s">
        <v>2133</v>
      </c>
      <c r="AA326" s="93" t="s">
        <v>736</v>
      </c>
      <c r="AB326" s="94" t="s">
        <v>700</v>
      </c>
      <c r="AC326" s="94" t="s">
        <v>701</v>
      </c>
      <c r="AD326" s="94" t="s">
        <v>2133</v>
      </c>
      <c r="AH326" t="s">
        <v>287</v>
      </c>
      <c r="AK326" t="s">
        <v>927</v>
      </c>
      <c r="AL326" t="s">
        <v>739</v>
      </c>
      <c r="AM326" t="s">
        <v>740</v>
      </c>
      <c r="AN326" t="s">
        <v>928</v>
      </c>
      <c r="AO326" t="s">
        <v>742</v>
      </c>
      <c r="AP326" t="s">
        <v>743</v>
      </c>
      <c r="AQ326" t="s">
        <v>1311</v>
      </c>
      <c r="AR326" t="s">
        <v>745</v>
      </c>
      <c r="AS326" t="s">
        <v>746</v>
      </c>
      <c r="AT326" t="s">
        <v>1312</v>
      </c>
      <c r="AU326" t="s">
        <v>748</v>
      </c>
      <c r="AV326" t="s">
        <v>749</v>
      </c>
      <c r="AW326" t="s">
        <v>1870</v>
      </c>
      <c r="AX326" t="s">
        <v>751</v>
      </c>
      <c r="AY326" t="s">
        <v>752</v>
      </c>
      <c r="AZ326" t="s">
        <v>1871</v>
      </c>
      <c r="BA326" t="s">
        <v>754</v>
      </c>
      <c r="BB326" t="s">
        <v>755</v>
      </c>
    </row>
    <row r="327" spans="1:54" ht="15" customHeight="1">
      <c r="A327" s="83"/>
      <c r="B327" s="15"/>
      <c r="C327" s="487" t="s">
        <v>2001</v>
      </c>
      <c r="D327" s="315" t="s">
        <v>1079</v>
      </c>
      <c r="E327" s="316"/>
      <c r="F327" s="317"/>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249"/>
      <c r="AH327">
        <f t="shared" ref="AH327:AH363" si="13">IF(COUNTIF(O327:AD327,"NS"),1,0)</f>
        <v>0</v>
      </c>
      <c r="AK327">
        <f t="shared" ref="AK327:AK363" si="14">COUNTIF(H327:J327,"NS")</f>
        <v>0</v>
      </c>
      <c r="AL327">
        <f t="shared" ref="AL327:AL363" si="15">SUM(H327:J327)</f>
        <v>0</v>
      </c>
      <c r="AM327">
        <f t="shared" ref="AM327:AM363" si="16">IF(COUNTA(G327:J327)=0,0,IF(OR(AND(G327=0,AK327&gt;0),AND(G327="ns",AL327&gt;0),AND(G327="ns",AK327=0,AL327=0)),1,IF(OR(AND(AK327&gt;=2,G327&gt;AL327),AND(G327="ns",AL327=0,AK327&gt;0),G327=AL327),0,1)))</f>
        <v>0</v>
      </c>
      <c r="AN327">
        <f t="shared" ref="AN327:AN363" si="17">COUNTIF(L327:N327,"NS")</f>
        <v>0</v>
      </c>
      <c r="AO327">
        <f t="shared" ref="AO327:AO363" si="18">SUM(L327:N327)</f>
        <v>0</v>
      </c>
      <c r="AP327">
        <f t="shared" ref="AP327:AP363" si="19">IF(COUNTA(K327:N327)=0,0,IF(OR(AND(K327=0,AN327&gt;0),AND(K327="ns",AO327&gt;0),AND(K327="ns",AN327=0,AO327=0)),1,IF(OR(AND(AN327&gt;=2,K327&gt;AO327),AND(K327="ns",AO327=0,AN327&gt;0),K327=AO327),0,1)))</f>
        <v>0</v>
      </c>
      <c r="AQ327">
        <f t="shared" ref="AQ327:AQ363" si="20">COUNTIF(P327:R327,"NS")</f>
        <v>0</v>
      </c>
      <c r="AR327">
        <f t="shared" ref="AR327:AR363" si="21">SUM(P327:R327)</f>
        <v>0</v>
      </c>
      <c r="AS327">
        <f t="shared" ref="AS327:AS363" si="22">IF(COUNTA(O327:R327)=0,0,IF(OR(AND(O327=0,AQ327&gt;0),AND(O327="ns",AR327&gt;0),AND(O327="ns",AQ327=0,AR327=0)),1,IF(OR(AND(AQ327&gt;=2,O327&gt;AR327),AND(O327="ns",AR327=0,AQ327&gt;0),O327=AR327),0,1)))</f>
        <v>0</v>
      </c>
      <c r="AT327">
        <f t="shared" ref="AT327:AT363" si="23">COUNTIF(T327:V327,"NS")</f>
        <v>0</v>
      </c>
      <c r="AU327">
        <f t="shared" ref="AU327:AU363" si="24">SUM(T327:V327)</f>
        <v>0</v>
      </c>
      <c r="AV327">
        <f t="shared" ref="AV327:AV363" si="25">IF(COUNTA(S327:V327)=0,0,IF(OR(AND(S327=0,AT327&gt;0),AND(S327="ns",AU327&gt;0),AND(S327="ns",AT327=0,AU327=0)),1,IF(OR(AND(AT327&gt;=2,S327&gt;AU327),AND(S327="ns",AU327=0,AT327&gt;0),S327=AU327),0,1)))</f>
        <v>0</v>
      </c>
      <c r="AW327">
        <f t="shared" ref="AW327:AW363" si="26">COUNTIF(X327:Z327,"NS")</f>
        <v>0</v>
      </c>
      <c r="AX327">
        <f t="shared" ref="AX327:AX363" si="27">SUM(X327:Z327)</f>
        <v>0</v>
      </c>
      <c r="AY327">
        <f t="shared" ref="AY327:AY363" si="28">IF(COUNTA(W327:Z327)=0,0,IF(OR(AND(W327=0,AW327&gt;0),AND(W327="ns",AX327&gt;0),AND(W327="ns",AW327=0,AX327=0)),1,IF(OR(AND(AW327&gt;=2,W327&gt;AX327),AND(W327="ns",AX327=0,AW327&gt;0),W327=AX327),0,1)))</f>
        <v>0</v>
      </c>
      <c r="AZ327">
        <f t="shared" ref="AZ327:AZ363" si="29">COUNTIF(AB327:AD327,"NS")</f>
        <v>0</v>
      </c>
      <c r="BA327">
        <f t="shared" ref="BA327:BA363" si="30">SUM(AB327:AD327)</f>
        <v>0</v>
      </c>
      <c r="BB327">
        <f t="shared" ref="BB327:BB363" si="31">IF(COUNTA(AA327:AD327)=0,0,IF(OR(AND(AA327=0,AZ327&gt;0),AND(AA327="ns",BA327&gt;0),AND(AA327="ns",AZ327=0,BA327=0)),1,IF(OR(AND(AZ327&gt;=2,AA327&gt;BA327),AND(AA327="ns",BA327=0,AZ327&gt;0),AA327=BA327),0,1)))</f>
        <v>0</v>
      </c>
    </row>
    <row r="328" spans="1:54" ht="15" customHeight="1">
      <c r="A328" s="83"/>
      <c r="B328" s="15"/>
      <c r="C328" s="468"/>
      <c r="D328" s="315" t="s">
        <v>1081</v>
      </c>
      <c r="E328" s="316"/>
      <c r="F328" s="317"/>
      <c r="G328" s="249"/>
      <c r="H328" s="249"/>
      <c r="I328" s="249"/>
      <c r="J328" s="249"/>
      <c r="K328" s="249"/>
      <c r="L328" s="249"/>
      <c r="M328" s="249"/>
      <c r="N328" s="249"/>
      <c r="O328" s="249"/>
      <c r="P328" s="249"/>
      <c r="Q328" s="249"/>
      <c r="R328" s="249"/>
      <c r="S328" s="249"/>
      <c r="T328" s="249"/>
      <c r="U328" s="249"/>
      <c r="V328" s="249"/>
      <c r="W328" s="249"/>
      <c r="X328" s="249"/>
      <c r="Y328" s="249"/>
      <c r="Z328" s="249"/>
      <c r="AA328" s="249"/>
      <c r="AB328" s="249"/>
      <c r="AC328" s="249"/>
      <c r="AD328" s="249"/>
      <c r="AH328">
        <f t="shared" si="13"/>
        <v>0</v>
      </c>
      <c r="AK328">
        <f t="shared" si="14"/>
        <v>0</v>
      </c>
      <c r="AL328">
        <f t="shared" si="15"/>
        <v>0</v>
      </c>
      <c r="AM328">
        <f t="shared" si="16"/>
        <v>0</v>
      </c>
      <c r="AN328">
        <f t="shared" si="17"/>
        <v>0</v>
      </c>
      <c r="AO328">
        <f t="shared" si="18"/>
        <v>0</v>
      </c>
      <c r="AP328">
        <f t="shared" si="19"/>
        <v>0</v>
      </c>
      <c r="AQ328">
        <f t="shared" si="20"/>
        <v>0</v>
      </c>
      <c r="AR328">
        <f t="shared" si="21"/>
        <v>0</v>
      </c>
      <c r="AS328">
        <f t="shared" si="22"/>
        <v>0</v>
      </c>
      <c r="AT328">
        <f t="shared" si="23"/>
        <v>0</v>
      </c>
      <c r="AU328">
        <f t="shared" si="24"/>
        <v>0</v>
      </c>
      <c r="AV328">
        <f t="shared" si="25"/>
        <v>0</v>
      </c>
      <c r="AW328">
        <f t="shared" si="26"/>
        <v>0</v>
      </c>
      <c r="AX328">
        <f t="shared" si="27"/>
        <v>0</v>
      </c>
      <c r="AY328">
        <f t="shared" si="28"/>
        <v>0</v>
      </c>
      <c r="AZ328">
        <f t="shared" si="29"/>
        <v>0</v>
      </c>
      <c r="BA328">
        <f t="shared" si="30"/>
        <v>0</v>
      </c>
      <c r="BB328">
        <f t="shared" si="31"/>
        <v>0</v>
      </c>
    </row>
    <row r="329" spans="1:54" ht="15" customHeight="1">
      <c r="A329" s="83"/>
      <c r="B329" s="15"/>
      <c r="C329" s="468"/>
      <c r="D329" s="315" t="s">
        <v>1083</v>
      </c>
      <c r="E329" s="316"/>
      <c r="F329" s="317"/>
      <c r="G329" s="249"/>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c r="AD329" s="249"/>
      <c r="AH329">
        <f t="shared" si="13"/>
        <v>0</v>
      </c>
      <c r="AK329">
        <f t="shared" si="14"/>
        <v>0</v>
      </c>
      <c r="AL329">
        <f t="shared" si="15"/>
        <v>0</v>
      </c>
      <c r="AM329">
        <f t="shared" si="16"/>
        <v>0</v>
      </c>
      <c r="AN329">
        <f t="shared" si="17"/>
        <v>0</v>
      </c>
      <c r="AO329">
        <f t="shared" si="18"/>
        <v>0</v>
      </c>
      <c r="AP329">
        <f t="shared" si="19"/>
        <v>0</v>
      </c>
      <c r="AQ329">
        <f t="shared" si="20"/>
        <v>0</v>
      </c>
      <c r="AR329">
        <f t="shared" si="21"/>
        <v>0</v>
      </c>
      <c r="AS329">
        <f t="shared" si="22"/>
        <v>0</v>
      </c>
      <c r="AT329">
        <f t="shared" si="23"/>
        <v>0</v>
      </c>
      <c r="AU329">
        <f t="shared" si="24"/>
        <v>0</v>
      </c>
      <c r="AV329">
        <f t="shared" si="25"/>
        <v>0</v>
      </c>
      <c r="AW329">
        <f t="shared" si="26"/>
        <v>0</v>
      </c>
      <c r="AX329">
        <f t="shared" si="27"/>
        <v>0</v>
      </c>
      <c r="AY329">
        <f t="shared" si="28"/>
        <v>0</v>
      </c>
      <c r="AZ329">
        <f t="shared" si="29"/>
        <v>0</v>
      </c>
      <c r="BA329">
        <f t="shared" si="30"/>
        <v>0</v>
      </c>
      <c r="BB329">
        <f t="shared" si="31"/>
        <v>0</v>
      </c>
    </row>
    <row r="330" spans="1:54" ht="15" customHeight="1">
      <c r="A330" s="83"/>
      <c r="B330" s="15"/>
      <c r="C330" s="468"/>
      <c r="D330" s="315" t="s">
        <v>1085</v>
      </c>
      <c r="E330" s="316"/>
      <c r="F330" s="317"/>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c r="AD330" s="249"/>
      <c r="AH330">
        <f t="shared" si="13"/>
        <v>0</v>
      </c>
      <c r="AK330">
        <f t="shared" si="14"/>
        <v>0</v>
      </c>
      <c r="AL330">
        <f t="shared" si="15"/>
        <v>0</v>
      </c>
      <c r="AM330">
        <f t="shared" si="16"/>
        <v>0</v>
      </c>
      <c r="AN330">
        <f t="shared" si="17"/>
        <v>0</v>
      </c>
      <c r="AO330">
        <f t="shared" si="18"/>
        <v>0</v>
      </c>
      <c r="AP330">
        <f t="shared" si="19"/>
        <v>0</v>
      </c>
      <c r="AQ330">
        <f t="shared" si="20"/>
        <v>0</v>
      </c>
      <c r="AR330">
        <f t="shared" si="21"/>
        <v>0</v>
      </c>
      <c r="AS330">
        <f t="shared" si="22"/>
        <v>0</v>
      </c>
      <c r="AT330">
        <f t="shared" si="23"/>
        <v>0</v>
      </c>
      <c r="AU330">
        <f t="shared" si="24"/>
        <v>0</v>
      </c>
      <c r="AV330">
        <f t="shared" si="25"/>
        <v>0</v>
      </c>
      <c r="AW330">
        <f t="shared" si="26"/>
        <v>0</v>
      </c>
      <c r="AX330">
        <f t="shared" si="27"/>
        <v>0</v>
      </c>
      <c r="AY330">
        <f t="shared" si="28"/>
        <v>0</v>
      </c>
      <c r="AZ330">
        <f t="shared" si="29"/>
        <v>0</v>
      </c>
      <c r="BA330">
        <f t="shared" si="30"/>
        <v>0</v>
      </c>
      <c r="BB330">
        <f t="shared" si="31"/>
        <v>0</v>
      </c>
    </row>
    <row r="331" spans="1:54" ht="15" customHeight="1">
      <c r="A331" s="83"/>
      <c r="B331" s="15"/>
      <c r="C331" s="468"/>
      <c r="D331" s="315" t="s">
        <v>1087</v>
      </c>
      <c r="E331" s="316"/>
      <c r="F331" s="317"/>
      <c r="G331" s="249"/>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c r="AD331" s="249"/>
      <c r="AH331">
        <f t="shared" si="13"/>
        <v>0</v>
      </c>
      <c r="AK331">
        <f t="shared" si="14"/>
        <v>0</v>
      </c>
      <c r="AL331">
        <f t="shared" si="15"/>
        <v>0</v>
      </c>
      <c r="AM331">
        <f t="shared" si="16"/>
        <v>0</v>
      </c>
      <c r="AN331">
        <f t="shared" si="17"/>
        <v>0</v>
      </c>
      <c r="AO331">
        <f t="shared" si="18"/>
        <v>0</v>
      </c>
      <c r="AP331">
        <f t="shared" si="19"/>
        <v>0</v>
      </c>
      <c r="AQ331">
        <f t="shared" si="20"/>
        <v>0</v>
      </c>
      <c r="AR331">
        <f t="shared" si="21"/>
        <v>0</v>
      </c>
      <c r="AS331">
        <f t="shared" si="22"/>
        <v>0</v>
      </c>
      <c r="AT331">
        <f t="shared" si="23"/>
        <v>0</v>
      </c>
      <c r="AU331">
        <f t="shared" si="24"/>
        <v>0</v>
      </c>
      <c r="AV331">
        <f t="shared" si="25"/>
        <v>0</v>
      </c>
      <c r="AW331">
        <f t="shared" si="26"/>
        <v>0</v>
      </c>
      <c r="AX331">
        <f t="shared" si="27"/>
        <v>0</v>
      </c>
      <c r="AY331">
        <f t="shared" si="28"/>
        <v>0</v>
      </c>
      <c r="AZ331">
        <f t="shared" si="29"/>
        <v>0</v>
      </c>
      <c r="BA331">
        <f t="shared" si="30"/>
        <v>0</v>
      </c>
      <c r="BB331">
        <f t="shared" si="31"/>
        <v>0</v>
      </c>
    </row>
    <row r="332" spans="1:54" ht="15" customHeight="1">
      <c r="A332" s="83"/>
      <c r="B332" s="15"/>
      <c r="C332" s="468"/>
      <c r="D332" s="315" t="s">
        <v>1089</v>
      </c>
      <c r="E332" s="316"/>
      <c r="F332" s="317"/>
      <c r="G332" s="249"/>
      <c r="H332" s="249"/>
      <c r="I332" s="249"/>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H332">
        <f t="shared" si="13"/>
        <v>0</v>
      </c>
      <c r="AK332">
        <f t="shared" si="14"/>
        <v>0</v>
      </c>
      <c r="AL332">
        <f t="shared" si="15"/>
        <v>0</v>
      </c>
      <c r="AM332">
        <f t="shared" si="16"/>
        <v>0</v>
      </c>
      <c r="AN332">
        <f t="shared" si="17"/>
        <v>0</v>
      </c>
      <c r="AO332">
        <f t="shared" si="18"/>
        <v>0</v>
      </c>
      <c r="AP332">
        <f t="shared" si="19"/>
        <v>0</v>
      </c>
      <c r="AQ332">
        <f t="shared" si="20"/>
        <v>0</v>
      </c>
      <c r="AR332">
        <f t="shared" si="21"/>
        <v>0</v>
      </c>
      <c r="AS332">
        <f t="shared" si="22"/>
        <v>0</v>
      </c>
      <c r="AT332">
        <f t="shared" si="23"/>
        <v>0</v>
      </c>
      <c r="AU332">
        <f t="shared" si="24"/>
        <v>0</v>
      </c>
      <c r="AV332">
        <f t="shared" si="25"/>
        <v>0</v>
      </c>
      <c r="AW332">
        <f t="shared" si="26"/>
        <v>0</v>
      </c>
      <c r="AX332">
        <f t="shared" si="27"/>
        <v>0</v>
      </c>
      <c r="AY332">
        <f t="shared" si="28"/>
        <v>0</v>
      </c>
      <c r="AZ332">
        <f t="shared" si="29"/>
        <v>0</v>
      </c>
      <c r="BA332">
        <f t="shared" si="30"/>
        <v>0</v>
      </c>
      <c r="BB332">
        <f t="shared" si="31"/>
        <v>0</v>
      </c>
    </row>
    <row r="333" spans="1:54" ht="15" customHeight="1">
      <c r="A333" s="83"/>
      <c r="B333" s="15"/>
      <c r="C333" s="468"/>
      <c r="D333" s="315" t="s">
        <v>2008</v>
      </c>
      <c r="E333" s="316"/>
      <c r="F333" s="317"/>
      <c r="G333" s="249"/>
      <c r="H333" s="249"/>
      <c r="I333" s="249"/>
      <c r="J333" s="249"/>
      <c r="K333" s="249"/>
      <c r="L333" s="249"/>
      <c r="M333" s="249"/>
      <c r="N333" s="249"/>
      <c r="O333" s="249"/>
      <c r="P333" s="249"/>
      <c r="Q333" s="249"/>
      <c r="R333" s="249"/>
      <c r="S333" s="249"/>
      <c r="T333" s="249"/>
      <c r="U333" s="249"/>
      <c r="V333" s="249"/>
      <c r="W333" s="249"/>
      <c r="X333" s="249"/>
      <c r="Y333" s="249"/>
      <c r="Z333" s="249"/>
      <c r="AA333" s="249"/>
      <c r="AB333" s="249"/>
      <c r="AC333" s="249"/>
      <c r="AD333" s="249"/>
      <c r="AH333">
        <f t="shared" si="13"/>
        <v>0</v>
      </c>
      <c r="AK333">
        <f t="shared" si="14"/>
        <v>0</v>
      </c>
      <c r="AL333">
        <f t="shared" si="15"/>
        <v>0</v>
      </c>
      <c r="AM333">
        <f t="shared" si="16"/>
        <v>0</v>
      </c>
      <c r="AN333">
        <f t="shared" si="17"/>
        <v>0</v>
      </c>
      <c r="AO333">
        <f t="shared" si="18"/>
        <v>0</v>
      </c>
      <c r="AP333">
        <f t="shared" si="19"/>
        <v>0</v>
      </c>
      <c r="AQ333">
        <f t="shared" si="20"/>
        <v>0</v>
      </c>
      <c r="AR333">
        <f t="shared" si="21"/>
        <v>0</v>
      </c>
      <c r="AS333">
        <f t="shared" si="22"/>
        <v>0</v>
      </c>
      <c r="AT333">
        <f t="shared" si="23"/>
        <v>0</v>
      </c>
      <c r="AU333">
        <f t="shared" si="24"/>
        <v>0</v>
      </c>
      <c r="AV333">
        <f t="shared" si="25"/>
        <v>0</v>
      </c>
      <c r="AW333">
        <f t="shared" si="26"/>
        <v>0</v>
      </c>
      <c r="AX333">
        <f t="shared" si="27"/>
        <v>0</v>
      </c>
      <c r="AY333">
        <f t="shared" si="28"/>
        <v>0</v>
      </c>
      <c r="AZ333">
        <f t="shared" si="29"/>
        <v>0</v>
      </c>
      <c r="BA333">
        <f t="shared" si="30"/>
        <v>0</v>
      </c>
      <c r="BB333">
        <f t="shared" si="31"/>
        <v>0</v>
      </c>
    </row>
    <row r="334" spans="1:54" ht="15" customHeight="1">
      <c r="A334" s="83"/>
      <c r="B334" s="15"/>
      <c r="C334" s="468"/>
      <c r="D334" s="315" t="s">
        <v>2010</v>
      </c>
      <c r="E334" s="316"/>
      <c r="F334" s="317"/>
      <c r="G334" s="249"/>
      <c r="H334" s="249"/>
      <c r="I334" s="249"/>
      <c r="J334" s="249"/>
      <c r="K334" s="249"/>
      <c r="L334" s="249"/>
      <c r="M334" s="249"/>
      <c r="N334" s="249"/>
      <c r="O334" s="249"/>
      <c r="P334" s="249"/>
      <c r="Q334" s="249"/>
      <c r="R334" s="249"/>
      <c r="S334" s="249"/>
      <c r="T334" s="249"/>
      <c r="U334" s="249"/>
      <c r="V334" s="249"/>
      <c r="W334" s="249"/>
      <c r="X334" s="249"/>
      <c r="Y334" s="249"/>
      <c r="Z334" s="249"/>
      <c r="AA334" s="249"/>
      <c r="AB334" s="249"/>
      <c r="AC334" s="249"/>
      <c r="AD334" s="249"/>
      <c r="AH334">
        <f t="shared" si="13"/>
        <v>0</v>
      </c>
      <c r="AK334">
        <f t="shared" si="14"/>
        <v>0</v>
      </c>
      <c r="AL334">
        <f t="shared" si="15"/>
        <v>0</v>
      </c>
      <c r="AM334">
        <f t="shared" si="16"/>
        <v>0</v>
      </c>
      <c r="AN334">
        <f t="shared" si="17"/>
        <v>0</v>
      </c>
      <c r="AO334">
        <f t="shared" si="18"/>
        <v>0</v>
      </c>
      <c r="AP334">
        <f t="shared" si="19"/>
        <v>0</v>
      </c>
      <c r="AQ334">
        <f t="shared" si="20"/>
        <v>0</v>
      </c>
      <c r="AR334">
        <f t="shared" si="21"/>
        <v>0</v>
      </c>
      <c r="AS334">
        <f t="shared" si="22"/>
        <v>0</v>
      </c>
      <c r="AT334">
        <f t="shared" si="23"/>
        <v>0</v>
      </c>
      <c r="AU334">
        <f t="shared" si="24"/>
        <v>0</v>
      </c>
      <c r="AV334">
        <f t="shared" si="25"/>
        <v>0</v>
      </c>
      <c r="AW334">
        <f t="shared" si="26"/>
        <v>0</v>
      </c>
      <c r="AX334">
        <f t="shared" si="27"/>
        <v>0</v>
      </c>
      <c r="AY334">
        <f t="shared" si="28"/>
        <v>0</v>
      </c>
      <c r="AZ334">
        <f t="shared" si="29"/>
        <v>0</v>
      </c>
      <c r="BA334">
        <f t="shared" si="30"/>
        <v>0</v>
      </c>
      <c r="BB334">
        <f t="shared" si="31"/>
        <v>0</v>
      </c>
    </row>
    <row r="335" spans="1:54" ht="15" customHeight="1">
      <c r="A335" s="83"/>
      <c r="B335" s="15"/>
      <c r="C335" s="468"/>
      <c r="D335" s="315" t="s">
        <v>2012</v>
      </c>
      <c r="E335" s="316"/>
      <c r="F335" s="317"/>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249"/>
      <c r="AH335">
        <f t="shared" si="13"/>
        <v>0</v>
      </c>
      <c r="AK335">
        <f t="shared" si="14"/>
        <v>0</v>
      </c>
      <c r="AL335">
        <f t="shared" si="15"/>
        <v>0</v>
      </c>
      <c r="AM335">
        <f t="shared" si="16"/>
        <v>0</v>
      </c>
      <c r="AN335">
        <f t="shared" si="17"/>
        <v>0</v>
      </c>
      <c r="AO335">
        <f t="shared" si="18"/>
        <v>0</v>
      </c>
      <c r="AP335">
        <f t="shared" si="19"/>
        <v>0</v>
      </c>
      <c r="AQ335">
        <f t="shared" si="20"/>
        <v>0</v>
      </c>
      <c r="AR335">
        <f t="shared" si="21"/>
        <v>0</v>
      </c>
      <c r="AS335">
        <f t="shared" si="22"/>
        <v>0</v>
      </c>
      <c r="AT335">
        <f t="shared" si="23"/>
        <v>0</v>
      </c>
      <c r="AU335">
        <f t="shared" si="24"/>
        <v>0</v>
      </c>
      <c r="AV335">
        <f t="shared" si="25"/>
        <v>0</v>
      </c>
      <c r="AW335">
        <f t="shared" si="26"/>
        <v>0</v>
      </c>
      <c r="AX335">
        <f t="shared" si="27"/>
        <v>0</v>
      </c>
      <c r="AY335">
        <f t="shared" si="28"/>
        <v>0</v>
      </c>
      <c r="AZ335">
        <f t="shared" si="29"/>
        <v>0</v>
      </c>
      <c r="BA335">
        <f t="shared" si="30"/>
        <v>0</v>
      </c>
      <c r="BB335">
        <f t="shared" si="31"/>
        <v>0</v>
      </c>
    </row>
    <row r="336" spans="1:54" ht="15" customHeight="1">
      <c r="A336" s="83"/>
      <c r="B336" s="15"/>
      <c r="C336" s="468"/>
      <c r="D336" s="315" t="s">
        <v>2014</v>
      </c>
      <c r="E336" s="316"/>
      <c r="F336" s="317"/>
      <c r="G336" s="249"/>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c r="AD336" s="249"/>
      <c r="AH336">
        <f t="shared" si="13"/>
        <v>0</v>
      </c>
      <c r="AK336">
        <f t="shared" si="14"/>
        <v>0</v>
      </c>
      <c r="AL336">
        <f t="shared" si="15"/>
        <v>0</v>
      </c>
      <c r="AM336">
        <f t="shared" si="16"/>
        <v>0</v>
      </c>
      <c r="AN336">
        <f t="shared" si="17"/>
        <v>0</v>
      </c>
      <c r="AO336">
        <f t="shared" si="18"/>
        <v>0</v>
      </c>
      <c r="AP336">
        <f t="shared" si="19"/>
        <v>0</v>
      </c>
      <c r="AQ336">
        <f t="shared" si="20"/>
        <v>0</v>
      </c>
      <c r="AR336">
        <f t="shared" si="21"/>
        <v>0</v>
      </c>
      <c r="AS336">
        <f t="shared" si="22"/>
        <v>0</v>
      </c>
      <c r="AT336">
        <f t="shared" si="23"/>
        <v>0</v>
      </c>
      <c r="AU336">
        <f t="shared" si="24"/>
        <v>0</v>
      </c>
      <c r="AV336">
        <f t="shared" si="25"/>
        <v>0</v>
      </c>
      <c r="AW336">
        <f t="shared" si="26"/>
        <v>0</v>
      </c>
      <c r="AX336">
        <f t="shared" si="27"/>
        <v>0</v>
      </c>
      <c r="AY336">
        <f t="shared" si="28"/>
        <v>0</v>
      </c>
      <c r="AZ336">
        <f t="shared" si="29"/>
        <v>0</v>
      </c>
      <c r="BA336">
        <f t="shared" si="30"/>
        <v>0</v>
      </c>
      <c r="BB336">
        <f t="shared" si="31"/>
        <v>0</v>
      </c>
    </row>
    <row r="337" spans="1:54" ht="15" customHeight="1">
      <c r="A337" s="83"/>
      <c r="B337" s="15"/>
      <c r="C337" s="468"/>
      <c r="D337" s="315" t="s">
        <v>2016</v>
      </c>
      <c r="E337" s="316"/>
      <c r="F337" s="317"/>
      <c r="G337" s="249"/>
      <c r="H337" s="249"/>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H337">
        <f t="shared" si="13"/>
        <v>0</v>
      </c>
      <c r="AK337">
        <f t="shared" si="14"/>
        <v>0</v>
      </c>
      <c r="AL337">
        <f t="shared" si="15"/>
        <v>0</v>
      </c>
      <c r="AM337">
        <f t="shared" si="16"/>
        <v>0</v>
      </c>
      <c r="AN337">
        <f t="shared" si="17"/>
        <v>0</v>
      </c>
      <c r="AO337">
        <f t="shared" si="18"/>
        <v>0</v>
      </c>
      <c r="AP337">
        <f t="shared" si="19"/>
        <v>0</v>
      </c>
      <c r="AQ337">
        <f t="shared" si="20"/>
        <v>0</v>
      </c>
      <c r="AR337">
        <f t="shared" si="21"/>
        <v>0</v>
      </c>
      <c r="AS337">
        <f t="shared" si="22"/>
        <v>0</v>
      </c>
      <c r="AT337">
        <f t="shared" si="23"/>
        <v>0</v>
      </c>
      <c r="AU337">
        <f t="shared" si="24"/>
        <v>0</v>
      </c>
      <c r="AV337">
        <f t="shared" si="25"/>
        <v>0</v>
      </c>
      <c r="AW337">
        <f t="shared" si="26"/>
        <v>0</v>
      </c>
      <c r="AX337">
        <f t="shared" si="27"/>
        <v>0</v>
      </c>
      <c r="AY337">
        <f t="shared" si="28"/>
        <v>0</v>
      </c>
      <c r="AZ337">
        <f t="shared" si="29"/>
        <v>0</v>
      </c>
      <c r="BA337">
        <f t="shared" si="30"/>
        <v>0</v>
      </c>
      <c r="BB337">
        <f t="shared" si="31"/>
        <v>0</v>
      </c>
    </row>
    <row r="338" spans="1:54" ht="15" customHeight="1">
      <c r="A338" s="83"/>
      <c r="B338" s="15"/>
      <c r="C338" s="468"/>
      <c r="D338" s="315" t="s">
        <v>2018</v>
      </c>
      <c r="E338" s="316"/>
      <c r="F338" s="317"/>
      <c r="G338" s="249"/>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c r="AD338" s="249"/>
      <c r="AH338">
        <f t="shared" si="13"/>
        <v>0</v>
      </c>
      <c r="AK338">
        <f t="shared" si="14"/>
        <v>0</v>
      </c>
      <c r="AL338">
        <f t="shared" si="15"/>
        <v>0</v>
      </c>
      <c r="AM338">
        <f t="shared" si="16"/>
        <v>0</v>
      </c>
      <c r="AN338">
        <f t="shared" si="17"/>
        <v>0</v>
      </c>
      <c r="AO338">
        <f t="shared" si="18"/>
        <v>0</v>
      </c>
      <c r="AP338">
        <f t="shared" si="19"/>
        <v>0</v>
      </c>
      <c r="AQ338">
        <f t="shared" si="20"/>
        <v>0</v>
      </c>
      <c r="AR338">
        <f t="shared" si="21"/>
        <v>0</v>
      </c>
      <c r="AS338">
        <f t="shared" si="22"/>
        <v>0</v>
      </c>
      <c r="AT338">
        <f t="shared" si="23"/>
        <v>0</v>
      </c>
      <c r="AU338">
        <f t="shared" si="24"/>
        <v>0</v>
      </c>
      <c r="AV338">
        <f t="shared" si="25"/>
        <v>0</v>
      </c>
      <c r="AW338">
        <f t="shared" si="26"/>
        <v>0</v>
      </c>
      <c r="AX338">
        <f t="shared" si="27"/>
        <v>0</v>
      </c>
      <c r="AY338">
        <f t="shared" si="28"/>
        <v>0</v>
      </c>
      <c r="AZ338">
        <f t="shared" si="29"/>
        <v>0</v>
      </c>
      <c r="BA338">
        <f t="shared" si="30"/>
        <v>0</v>
      </c>
      <c r="BB338">
        <f t="shared" si="31"/>
        <v>0</v>
      </c>
    </row>
    <row r="339" spans="1:54" ht="15" customHeight="1">
      <c r="A339" s="83"/>
      <c r="B339" s="15"/>
      <c r="C339" s="468"/>
      <c r="D339" s="315" t="s">
        <v>2020</v>
      </c>
      <c r="E339" s="316"/>
      <c r="F339" s="317"/>
      <c r="G339" s="249"/>
      <c r="H339" s="249"/>
      <c r="I339" s="249"/>
      <c r="J339" s="249"/>
      <c r="K339" s="249"/>
      <c r="L339" s="249"/>
      <c r="M339" s="249"/>
      <c r="N339" s="249"/>
      <c r="O339" s="249"/>
      <c r="P339" s="249"/>
      <c r="Q339" s="249"/>
      <c r="R339" s="249"/>
      <c r="S339" s="249"/>
      <c r="T339" s="249"/>
      <c r="U339" s="249"/>
      <c r="V339" s="249"/>
      <c r="W339" s="249"/>
      <c r="X339" s="249"/>
      <c r="Y339" s="249"/>
      <c r="Z339" s="249"/>
      <c r="AA339" s="249"/>
      <c r="AB339" s="249"/>
      <c r="AC339" s="249"/>
      <c r="AD339" s="249"/>
      <c r="AH339">
        <f t="shared" si="13"/>
        <v>0</v>
      </c>
      <c r="AK339">
        <f t="shared" si="14"/>
        <v>0</v>
      </c>
      <c r="AL339">
        <f t="shared" si="15"/>
        <v>0</v>
      </c>
      <c r="AM339">
        <f t="shared" si="16"/>
        <v>0</v>
      </c>
      <c r="AN339">
        <f t="shared" si="17"/>
        <v>0</v>
      </c>
      <c r="AO339">
        <f t="shared" si="18"/>
        <v>0</v>
      </c>
      <c r="AP339">
        <f t="shared" si="19"/>
        <v>0</v>
      </c>
      <c r="AQ339">
        <f t="shared" si="20"/>
        <v>0</v>
      </c>
      <c r="AR339">
        <f t="shared" si="21"/>
        <v>0</v>
      </c>
      <c r="AS339">
        <f t="shared" si="22"/>
        <v>0</v>
      </c>
      <c r="AT339">
        <f t="shared" si="23"/>
        <v>0</v>
      </c>
      <c r="AU339">
        <f t="shared" si="24"/>
        <v>0</v>
      </c>
      <c r="AV339">
        <f t="shared" si="25"/>
        <v>0</v>
      </c>
      <c r="AW339">
        <f t="shared" si="26"/>
        <v>0</v>
      </c>
      <c r="AX339">
        <f t="shared" si="27"/>
        <v>0</v>
      </c>
      <c r="AY339">
        <f t="shared" si="28"/>
        <v>0</v>
      </c>
      <c r="AZ339">
        <f t="shared" si="29"/>
        <v>0</v>
      </c>
      <c r="BA339">
        <f t="shared" si="30"/>
        <v>0</v>
      </c>
      <c r="BB339">
        <f t="shared" si="31"/>
        <v>0</v>
      </c>
    </row>
    <row r="340" spans="1:54" ht="15" customHeight="1">
      <c r="A340" s="83"/>
      <c r="B340" s="15"/>
      <c r="C340" s="468"/>
      <c r="D340" s="315" t="s">
        <v>2022</v>
      </c>
      <c r="E340" s="316"/>
      <c r="F340" s="317"/>
      <c r="G340" s="249"/>
      <c r="H340" s="249"/>
      <c r="I340" s="249"/>
      <c r="J340" s="249"/>
      <c r="K340" s="249"/>
      <c r="L340" s="249"/>
      <c r="M340" s="249"/>
      <c r="N340" s="249"/>
      <c r="O340" s="249"/>
      <c r="P340" s="249"/>
      <c r="Q340" s="249"/>
      <c r="R340" s="249"/>
      <c r="S340" s="249"/>
      <c r="T340" s="249"/>
      <c r="U340" s="249"/>
      <c r="V340" s="249"/>
      <c r="W340" s="249"/>
      <c r="X340" s="249"/>
      <c r="Y340" s="249"/>
      <c r="Z340" s="249"/>
      <c r="AA340" s="249"/>
      <c r="AB340" s="249"/>
      <c r="AC340" s="249"/>
      <c r="AD340" s="249"/>
      <c r="AH340">
        <f t="shared" si="13"/>
        <v>0</v>
      </c>
      <c r="AK340">
        <f t="shared" si="14"/>
        <v>0</v>
      </c>
      <c r="AL340">
        <f t="shared" si="15"/>
        <v>0</v>
      </c>
      <c r="AM340">
        <f t="shared" si="16"/>
        <v>0</v>
      </c>
      <c r="AN340">
        <f t="shared" si="17"/>
        <v>0</v>
      </c>
      <c r="AO340">
        <f t="shared" si="18"/>
        <v>0</v>
      </c>
      <c r="AP340">
        <f t="shared" si="19"/>
        <v>0</v>
      </c>
      <c r="AQ340">
        <f t="shared" si="20"/>
        <v>0</v>
      </c>
      <c r="AR340">
        <f t="shared" si="21"/>
        <v>0</v>
      </c>
      <c r="AS340">
        <f t="shared" si="22"/>
        <v>0</v>
      </c>
      <c r="AT340">
        <f t="shared" si="23"/>
        <v>0</v>
      </c>
      <c r="AU340">
        <f t="shared" si="24"/>
        <v>0</v>
      </c>
      <c r="AV340">
        <f t="shared" si="25"/>
        <v>0</v>
      </c>
      <c r="AW340">
        <f t="shared" si="26"/>
        <v>0</v>
      </c>
      <c r="AX340">
        <f t="shared" si="27"/>
        <v>0</v>
      </c>
      <c r="AY340">
        <f t="shared" si="28"/>
        <v>0</v>
      </c>
      <c r="AZ340">
        <f t="shared" si="29"/>
        <v>0</v>
      </c>
      <c r="BA340">
        <f t="shared" si="30"/>
        <v>0</v>
      </c>
      <c r="BB340">
        <f t="shared" si="31"/>
        <v>0</v>
      </c>
    </row>
    <row r="341" spans="1:54" ht="15" customHeight="1">
      <c r="A341" s="83"/>
      <c r="B341" s="15"/>
      <c r="C341" s="468"/>
      <c r="D341" s="315" t="s">
        <v>2024</v>
      </c>
      <c r="E341" s="316"/>
      <c r="F341" s="317"/>
      <c r="G341" s="249"/>
      <c r="H341" s="249"/>
      <c r="I341" s="249"/>
      <c r="J341" s="249"/>
      <c r="K341" s="249"/>
      <c r="L341" s="249"/>
      <c r="M341" s="249"/>
      <c r="N341" s="249"/>
      <c r="O341" s="249"/>
      <c r="P341" s="249"/>
      <c r="Q341" s="249"/>
      <c r="R341" s="249"/>
      <c r="S341" s="249"/>
      <c r="T341" s="249"/>
      <c r="U341" s="249"/>
      <c r="V341" s="249"/>
      <c r="W341" s="249"/>
      <c r="X341" s="249"/>
      <c r="Y341" s="249"/>
      <c r="Z341" s="249"/>
      <c r="AA341" s="249"/>
      <c r="AB341" s="249"/>
      <c r="AC341" s="249"/>
      <c r="AD341" s="249"/>
      <c r="AH341">
        <f t="shared" si="13"/>
        <v>0</v>
      </c>
      <c r="AK341">
        <f t="shared" si="14"/>
        <v>0</v>
      </c>
      <c r="AL341">
        <f t="shared" si="15"/>
        <v>0</v>
      </c>
      <c r="AM341">
        <f t="shared" si="16"/>
        <v>0</v>
      </c>
      <c r="AN341">
        <f t="shared" si="17"/>
        <v>0</v>
      </c>
      <c r="AO341">
        <f t="shared" si="18"/>
        <v>0</v>
      </c>
      <c r="AP341">
        <f t="shared" si="19"/>
        <v>0</v>
      </c>
      <c r="AQ341">
        <f t="shared" si="20"/>
        <v>0</v>
      </c>
      <c r="AR341">
        <f t="shared" si="21"/>
        <v>0</v>
      </c>
      <c r="AS341">
        <f t="shared" si="22"/>
        <v>0</v>
      </c>
      <c r="AT341">
        <f t="shared" si="23"/>
        <v>0</v>
      </c>
      <c r="AU341">
        <f t="shared" si="24"/>
        <v>0</v>
      </c>
      <c r="AV341">
        <f t="shared" si="25"/>
        <v>0</v>
      </c>
      <c r="AW341">
        <f t="shared" si="26"/>
        <v>0</v>
      </c>
      <c r="AX341">
        <f t="shared" si="27"/>
        <v>0</v>
      </c>
      <c r="AY341">
        <f t="shared" si="28"/>
        <v>0</v>
      </c>
      <c r="AZ341">
        <f t="shared" si="29"/>
        <v>0</v>
      </c>
      <c r="BA341">
        <f t="shared" si="30"/>
        <v>0</v>
      </c>
      <c r="BB341">
        <f t="shared" si="31"/>
        <v>0</v>
      </c>
    </row>
    <row r="342" spans="1:54" ht="15" customHeight="1">
      <c r="A342" s="83"/>
      <c r="B342" s="15"/>
      <c r="C342" s="468"/>
      <c r="D342" s="315" t="s">
        <v>2026</v>
      </c>
      <c r="E342" s="316"/>
      <c r="F342" s="317"/>
      <c r="G342" s="249"/>
      <c r="H342" s="249"/>
      <c r="I342" s="249"/>
      <c r="J342" s="249"/>
      <c r="K342" s="249"/>
      <c r="L342" s="249"/>
      <c r="M342" s="249"/>
      <c r="N342" s="249"/>
      <c r="O342" s="249"/>
      <c r="P342" s="249"/>
      <c r="Q342" s="249"/>
      <c r="R342" s="249"/>
      <c r="S342" s="249"/>
      <c r="T342" s="249"/>
      <c r="U342" s="249"/>
      <c r="V342" s="249"/>
      <c r="W342" s="249"/>
      <c r="X342" s="249"/>
      <c r="Y342" s="249"/>
      <c r="Z342" s="249"/>
      <c r="AA342" s="249"/>
      <c r="AB342" s="249"/>
      <c r="AC342" s="249"/>
      <c r="AD342" s="249"/>
      <c r="AH342">
        <f t="shared" si="13"/>
        <v>0</v>
      </c>
      <c r="AK342">
        <f t="shared" si="14"/>
        <v>0</v>
      </c>
      <c r="AL342">
        <f t="shared" si="15"/>
        <v>0</v>
      </c>
      <c r="AM342">
        <f t="shared" si="16"/>
        <v>0</v>
      </c>
      <c r="AN342">
        <f t="shared" si="17"/>
        <v>0</v>
      </c>
      <c r="AO342">
        <f t="shared" si="18"/>
        <v>0</v>
      </c>
      <c r="AP342">
        <f t="shared" si="19"/>
        <v>0</v>
      </c>
      <c r="AQ342">
        <f t="shared" si="20"/>
        <v>0</v>
      </c>
      <c r="AR342">
        <f t="shared" si="21"/>
        <v>0</v>
      </c>
      <c r="AS342">
        <f t="shared" si="22"/>
        <v>0</v>
      </c>
      <c r="AT342">
        <f t="shared" si="23"/>
        <v>0</v>
      </c>
      <c r="AU342">
        <f t="shared" si="24"/>
        <v>0</v>
      </c>
      <c r="AV342">
        <f t="shared" si="25"/>
        <v>0</v>
      </c>
      <c r="AW342">
        <f t="shared" si="26"/>
        <v>0</v>
      </c>
      <c r="AX342">
        <f t="shared" si="27"/>
        <v>0</v>
      </c>
      <c r="AY342">
        <f t="shared" si="28"/>
        <v>0</v>
      </c>
      <c r="AZ342">
        <f t="shared" si="29"/>
        <v>0</v>
      </c>
      <c r="BA342">
        <f t="shared" si="30"/>
        <v>0</v>
      </c>
      <c r="BB342">
        <f t="shared" si="31"/>
        <v>0</v>
      </c>
    </row>
    <row r="343" spans="1:54" ht="24" customHeight="1">
      <c r="A343" s="83"/>
      <c r="B343" s="15"/>
      <c r="C343" s="468"/>
      <c r="D343" s="387" t="s">
        <v>2028</v>
      </c>
      <c r="E343" s="488" t="s">
        <v>2029</v>
      </c>
      <c r="F343" s="317"/>
      <c r="G343" s="249"/>
      <c r="H343" s="249"/>
      <c r="I343" s="249"/>
      <c r="J343" s="249"/>
      <c r="K343" s="249"/>
      <c r="L343" s="249"/>
      <c r="M343" s="249"/>
      <c r="N343" s="249"/>
      <c r="O343" s="249"/>
      <c r="P343" s="249"/>
      <c r="Q343" s="249"/>
      <c r="R343" s="249"/>
      <c r="S343" s="249"/>
      <c r="T343" s="249"/>
      <c r="U343" s="249"/>
      <c r="V343" s="249"/>
      <c r="W343" s="249"/>
      <c r="X343" s="249"/>
      <c r="Y343" s="249"/>
      <c r="Z343" s="249"/>
      <c r="AA343" s="249"/>
      <c r="AB343" s="249"/>
      <c r="AC343" s="249"/>
      <c r="AD343" s="249"/>
      <c r="AH343">
        <f t="shared" si="13"/>
        <v>0</v>
      </c>
      <c r="AK343">
        <f t="shared" si="14"/>
        <v>0</v>
      </c>
      <c r="AL343">
        <f t="shared" si="15"/>
        <v>0</v>
      </c>
      <c r="AM343">
        <f t="shared" si="16"/>
        <v>0</v>
      </c>
      <c r="AN343">
        <f t="shared" si="17"/>
        <v>0</v>
      </c>
      <c r="AO343">
        <f t="shared" si="18"/>
        <v>0</v>
      </c>
      <c r="AP343">
        <f t="shared" si="19"/>
        <v>0</v>
      </c>
      <c r="AQ343">
        <f t="shared" si="20"/>
        <v>0</v>
      </c>
      <c r="AR343">
        <f t="shared" si="21"/>
        <v>0</v>
      </c>
      <c r="AS343">
        <f t="shared" si="22"/>
        <v>0</v>
      </c>
      <c r="AT343">
        <f t="shared" si="23"/>
        <v>0</v>
      </c>
      <c r="AU343">
        <f t="shared" si="24"/>
        <v>0</v>
      </c>
      <c r="AV343">
        <f t="shared" si="25"/>
        <v>0</v>
      </c>
      <c r="AW343">
        <f t="shared" si="26"/>
        <v>0</v>
      </c>
      <c r="AX343">
        <f t="shared" si="27"/>
        <v>0</v>
      </c>
      <c r="AY343">
        <f t="shared" si="28"/>
        <v>0</v>
      </c>
      <c r="AZ343">
        <f t="shared" si="29"/>
        <v>0</v>
      </c>
      <c r="BA343">
        <f t="shared" si="30"/>
        <v>0</v>
      </c>
      <c r="BB343">
        <f t="shared" si="31"/>
        <v>0</v>
      </c>
    </row>
    <row r="344" spans="1:54" ht="24" customHeight="1">
      <c r="A344" s="83"/>
      <c r="B344" s="15"/>
      <c r="C344" s="468"/>
      <c r="D344" s="468"/>
      <c r="E344" s="488" t="s">
        <v>2031</v>
      </c>
      <c r="F344" s="317"/>
      <c r="G344" s="249"/>
      <c r="H344" s="249"/>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H344">
        <f t="shared" si="13"/>
        <v>0</v>
      </c>
      <c r="AK344">
        <f t="shared" si="14"/>
        <v>0</v>
      </c>
      <c r="AL344">
        <f t="shared" si="15"/>
        <v>0</v>
      </c>
      <c r="AM344">
        <f t="shared" si="16"/>
        <v>0</v>
      </c>
      <c r="AN344">
        <f t="shared" si="17"/>
        <v>0</v>
      </c>
      <c r="AO344">
        <f t="shared" si="18"/>
        <v>0</v>
      </c>
      <c r="AP344">
        <f t="shared" si="19"/>
        <v>0</v>
      </c>
      <c r="AQ344">
        <f t="shared" si="20"/>
        <v>0</v>
      </c>
      <c r="AR344">
        <f t="shared" si="21"/>
        <v>0</v>
      </c>
      <c r="AS344">
        <f t="shared" si="22"/>
        <v>0</v>
      </c>
      <c r="AT344">
        <f t="shared" si="23"/>
        <v>0</v>
      </c>
      <c r="AU344">
        <f t="shared" si="24"/>
        <v>0</v>
      </c>
      <c r="AV344">
        <f t="shared" si="25"/>
        <v>0</v>
      </c>
      <c r="AW344">
        <f t="shared" si="26"/>
        <v>0</v>
      </c>
      <c r="AX344">
        <f t="shared" si="27"/>
        <v>0</v>
      </c>
      <c r="AY344">
        <f t="shared" si="28"/>
        <v>0</v>
      </c>
      <c r="AZ344">
        <f t="shared" si="29"/>
        <v>0</v>
      </c>
      <c r="BA344">
        <f t="shared" si="30"/>
        <v>0</v>
      </c>
      <c r="BB344">
        <f t="shared" si="31"/>
        <v>0</v>
      </c>
    </row>
    <row r="345" spans="1:54" ht="24" customHeight="1">
      <c r="A345" s="83"/>
      <c r="B345" s="15"/>
      <c r="C345" s="468"/>
      <c r="D345" s="468"/>
      <c r="E345" s="488" t="s">
        <v>2033</v>
      </c>
      <c r="F345" s="317"/>
      <c r="G345" s="249"/>
      <c r="H345" s="249"/>
      <c r="I345" s="249"/>
      <c r="J345" s="249"/>
      <c r="K345" s="249"/>
      <c r="L345" s="249"/>
      <c r="M345" s="249"/>
      <c r="N345" s="249"/>
      <c r="O345" s="249"/>
      <c r="P345" s="249"/>
      <c r="Q345" s="249"/>
      <c r="R345" s="249"/>
      <c r="S345" s="249"/>
      <c r="T345" s="249"/>
      <c r="U345" s="249"/>
      <c r="V345" s="249"/>
      <c r="W345" s="249"/>
      <c r="X345" s="249"/>
      <c r="Y345" s="249"/>
      <c r="Z345" s="249"/>
      <c r="AA345" s="249"/>
      <c r="AB345" s="249"/>
      <c r="AC345" s="249"/>
      <c r="AD345" s="249"/>
      <c r="AH345">
        <f t="shared" si="13"/>
        <v>0</v>
      </c>
      <c r="AK345">
        <f t="shared" si="14"/>
        <v>0</v>
      </c>
      <c r="AL345">
        <f t="shared" si="15"/>
        <v>0</v>
      </c>
      <c r="AM345">
        <f t="shared" si="16"/>
        <v>0</v>
      </c>
      <c r="AN345">
        <f t="shared" si="17"/>
        <v>0</v>
      </c>
      <c r="AO345">
        <f t="shared" si="18"/>
        <v>0</v>
      </c>
      <c r="AP345">
        <f t="shared" si="19"/>
        <v>0</v>
      </c>
      <c r="AQ345">
        <f t="shared" si="20"/>
        <v>0</v>
      </c>
      <c r="AR345">
        <f t="shared" si="21"/>
        <v>0</v>
      </c>
      <c r="AS345">
        <f t="shared" si="22"/>
        <v>0</v>
      </c>
      <c r="AT345">
        <f t="shared" si="23"/>
        <v>0</v>
      </c>
      <c r="AU345">
        <f t="shared" si="24"/>
        <v>0</v>
      </c>
      <c r="AV345">
        <f t="shared" si="25"/>
        <v>0</v>
      </c>
      <c r="AW345">
        <f t="shared" si="26"/>
        <v>0</v>
      </c>
      <c r="AX345">
        <f t="shared" si="27"/>
        <v>0</v>
      </c>
      <c r="AY345">
        <f t="shared" si="28"/>
        <v>0</v>
      </c>
      <c r="AZ345">
        <f t="shared" si="29"/>
        <v>0</v>
      </c>
      <c r="BA345">
        <f t="shared" si="30"/>
        <v>0</v>
      </c>
      <c r="BB345">
        <f t="shared" si="31"/>
        <v>0</v>
      </c>
    </row>
    <row r="346" spans="1:54" ht="24" customHeight="1">
      <c r="A346" s="83"/>
      <c r="B346" s="15"/>
      <c r="C346" s="468"/>
      <c r="D346" s="452"/>
      <c r="E346" s="488" t="s">
        <v>2035</v>
      </c>
      <c r="F346" s="317"/>
      <c r="G346" s="249"/>
      <c r="H346" s="249"/>
      <c r="I346" s="249"/>
      <c r="J346" s="249"/>
      <c r="K346" s="249"/>
      <c r="L346" s="249"/>
      <c r="M346" s="249"/>
      <c r="N346" s="249"/>
      <c r="O346" s="249"/>
      <c r="P346" s="249"/>
      <c r="Q346" s="249"/>
      <c r="R346" s="249"/>
      <c r="S346" s="249"/>
      <c r="T346" s="249"/>
      <c r="U346" s="249"/>
      <c r="V346" s="249"/>
      <c r="W346" s="249"/>
      <c r="X346" s="249"/>
      <c r="Y346" s="249"/>
      <c r="Z346" s="249"/>
      <c r="AA346" s="249"/>
      <c r="AB346" s="249"/>
      <c r="AC346" s="249"/>
      <c r="AD346" s="249"/>
      <c r="AH346">
        <f t="shared" si="13"/>
        <v>0</v>
      </c>
      <c r="AK346">
        <f t="shared" si="14"/>
        <v>0</v>
      </c>
      <c r="AL346">
        <f t="shared" si="15"/>
        <v>0</v>
      </c>
      <c r="AM346">
        <f t="shared" si="16"/>
        <v>0</v>
      </c>
      <c r="AN346">
        <f t="shared" si="17"/>
        <v>0</v>
      </c>
      <c r="AO346">
        <f t="shared" si="18"/>
        <v>0</v>
      </c>
      <c r="AP346">
        <f t="shared" si="19"/>
        <v>0</v>
      </c>
      <c r="AQ346">
        <f t="shared" si="20"/>
        <v>0</v>
      </c>
      <c r="AR346">
        <f t="shared" si="21"/>
        <v>0</v>
      </c>
      <c r="AS346">
        <f t="shared" si="22"/>
        <v>0</v>
      </c>
      <c r="AT346">
        <f t="shared" si="23"/>
        <v>0</v>
      </c>
      <c r="AU346">
        <f t="shared" si="24"/>
        <v>0</v>
      </c>
      <c r="AV346">
        <f t="shared" si="25"/>
        <v>0</v>
      </c>
      <c r="AW346">
        <f t="shared" si="26"/>
        <v>0</v>
      </c>
      <c r="AX346">
        <f t="shared" si="27"/>
        <v>0</v>
      </c>
      <c r="AY346">
        <f t="shared" si="28"/>
        <v>0</v>
      </c>
      <c r="AZ346">
        <f t="shared" si="29"/>
        <v>0</v>
      </c>
      <c r="BA346">
        <f t="shared" si="30"/>
        <v>0</v>
      </c>
      <c r="BB346">
        <f t="shared" si="31"/>
        <v>0</v>
      </c>
    </row>
    <row r="347" spans="1:54" ht="15" customHeight="1">
      <c r="A347" s="57"/>
      <c r="B347" s="13"/>
      <c r="C347" s="468"/>
      <c r="D347" s="315" t="s">
        <v>2037</v>
      </c>
      <c r="E347" s="316"/>
      <c r="F347" s="317"/>
      <c r="G347" s="249"/>
      <c r="H347" s="249"/>
      <c r="I347" s="249"/>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H347">
        <f t="shared" si="13"/>
        <v>0</v>
      </c>
      <c r="AK347">
        <f t="shared" si="14"/>
        <v>0</v>
      </c>
      <c r="AL347">
        <f t="shared" si="15"/>
        <v>0</v>
      </c>
      <c r="AM347">
        <f t="shared" si="16"/>
        <v>0</v>
      </c>
      <c r="AN347">
        <f t="shared" si="17"/>
        <v>0</v>
      </c>
      <c r="AO347">
        <f t="shared" si="18"/>
        <v>0</v>
      </c>
      <c r="AP347">
        <f t="shared" si="19"/>
        <v>0</v>
      </c>
      <c r="AQ347">
        <f t="shared" si="20"/>
        <v>0</v>
      </c>
      <c r="AR347">
        <f t="shared" si="21"/>
        <v>0</v>
      </c>
      <c r="AS347">
        <f t="shared" si="22"/>
        <v>0</v>
      </c>
      <c r="AT347">
        <f t="shared" si="23"/>
        <v>0</v>
      </c>
      <c r="AU347">
        <f t="shared" si="24"/>
        <v>0</v>
      </c>
      <c r="AV347">
        <f t="shared" si="25"/>
        <v>0</v>
      </c>
      <c r="AW347">
        <f t="shared" si="26"/>
        <v>0</v>
      </c>
      <c r="AX347">
        <f t="shared" si="27"/>
        <v>0</v>
      </c>
      <c r="AY347">
        <f t="shared" si="28"/>
        <v>0</v>
      </c>
      <c r="AZ347">
        <f t="shared" si="29"/>
        <v>0</v>
      </c>
      <c r="BA347">
        <f t="shared" si="30"/>
        <v>0</v>
      </c>
      <c r="BB347">
        <f t="shared" si="31"/>
        <v>0</v>
      </c>
    </row>
    <row r="348" spans="1:54" ht="15" customHeight="1">
      <c r="A348" s="57"/>
      <c r="B348" s="13"/>
      <c r="C348" s="468"/>
      <c r="D348" s="315" t="s">
        <v>2039</v>
      </c>
      <c r="E348" s="316"/>
      <c r="F348" s="317"/>
      <c r="G348" s="249"/>
      <c r="H348" s="249"/>
      <c r="I348" s="249"/>
      <c r="J348" s="249"/>
      <c r="K348" s="249"/>
      <c r="L348" s="249"/>
      <c r="M348" s="249"/>
      <c r="N348" s="249"/>
      <c r="O348" s="249"/>
      <c r="P348" s="249"/>
      <c r="Q348" s="249"/>
      <c r="R348" s="249"/>
      <c r="S348" s="249"/>
      <c r="T348" s="249"/>
      <c r="U348" s="249"/>
      <c r="V348" s="249"/>
      <c r="W348" s="249"/>
      <c r="X348" s="249"/>
      <c r="Y348" s="249"/>
      <c r="Z348" s="249"/>
      <c r="AA348" s="249"/>
      <c r="AB348" s="249"/>
      <c r="AC348" s="249"/>
      <c r="AD348" s="249"/>
      <c r="AH348">
        <f t="shared" si="13"/>
        <v>0</v>
      </c>
      <c r="AK348">
        <f t="shared" si="14"/>
        <v>0</v>
      </c>
      <c r="AL348">
        <f t="shared" si="15"/>
        <v>0</v>
      </c>
      <c r="AM348">
        <f t="shared" si="16"/>
        <v>0</v>
      </c>
      <c r="AN348">
        <f t="shared" si="17"/>
        <v>0</v>
      </c>
      <c r="AO348">
        <f t="shared" si="18"/>
        <v>0</v>
      </c>
      <c r="AP348">
        <f t="shared" si="19"/>
        <v>0</v>
      </c>
      <c r="AQ348">
        <f t="shared" si="20"/>
        <v>0</v>
      </c>
      <c r="AR348">
        <f t="shared" si="21"/>
        <v>0</v>
      </c>
      <c r="AS348">
        <f t="shared" si="22"/>
        <v>0</v>
      </c>
      <c r="AT348">
        <f t="shared" si="23"/>
        <v>0</v>
      </c>
      <c r="AU348">
        <f t="shared" si="24"/>
        <v>0</v>
      </c>
      <c r="AV348">
        <f t="shared" si="25"/>
        <v>0</v>
      </c>
      <c r="AW348">
        <f t="shared" si="26"/>
        <v>0</v>
      </c>
      <c r="AX348">
        <f t="shared" si="27"/>
        <v>0</v>
      </c>
      <c r="AY348">
        <f t="shared" si="28"/>
        <v>0</v>
      </c>
      <c r="AZ348">
        <f t="shared" si="29"/>
        <v>0</v>
      </c>
      <c r="BA348">
        <f t="shared" si="30"/>
        <v>0</v>
      </c>
      <c r="BB348">
        <f t="shared" si="31"/>
        <v>0</v>
      </c>
    </row>
    <row r="349" spans="1:54" ht="24" customHeight="1">
      <c r="A349" s="57"/>
      <c r="B349" s="13"/>
      <c r="C349" s="468"/>
      <c r="D349" s="387" t="s">
        <v>2041</v>
      </c>
      <c r="E349" s="488" t="s">
        <v>2042</v>
      </c>
      <c r="F349" s="317"/>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c r="AD349" s="249"/>
      <c r="AH349">
        <f t="shared" si="13"/>
        <v>0</v>
      </c>
      <c r="AK349">
        <f t="shared" si="14"/>
        <v>0</v>
      </c>
      <c r="AL349">
        <f t="shared" si="15"/>
        <v>0</v>
      </c>
      <c r="AM349">
        <f t="shared" si="16"/>
        <v>0</v>
      </c>
      <c r="AN349">
        <f t="shared" si="17"/>
        <v>0</v>
      </c>
      <c r="AO349">
        <f t="shared" si="18"/>
        <v>0</v>
      </c>
      <c r="AP349">
        <f t="shared" si="19"/>
        <v>0</v>
      </c>
      <c r="AQ349">
        <f t="shared" si="20"/>
        <v>0</v>
      </c>
      <c r="AR349">
        <f t="shared" si="21"/>
        <v>0</v>
      </c>
      <c r="AS349">
        <f t="shared" si="22"/>
        <v>0</v>
      </c>
      <c r="AT349">
        <f t="shared" si="23"/>
        <v>0</v>
      </c>
      <c r="AU349">
        <f t="shared" si="24"/>
        <v>0</v>
      </c>
      <c r="AV349">
        <f t="shared" si="25"/>
        <v>0</v>
      </c>
      <c r="AW349">
        <f t="shared" si="26"/>
        <v>0</v>
      </c>
      <c r="AX349">
        <f t="shared" si="27"/>
        <v>0</v>
      </c>
      <c r="AY349">
        <f t="shared" si="28"/>
        <v>0</v>
      </c>
      <c r="AZ349">
        <f t="shared" si="29"/>
        <v>0</v>
      </c>
      <c r="BA349">
        <f t="shared" si="30"/>
        <v>0</v>
      </c>
      <c r="BB349">
        <f t="shared" si="31"/>
        <v>0</v>
      </c>
    </row>
    <row r="350" spans="1:54" ht="24" customHeight="1">
      <c r="A350" s="57"/>
      <c r="B350" s="13"/>
      <c r="C350" s="468"/>
      <c r="D350" s="468"/>
      <c r="E350" s="488" t="s">
        <v>2044</v>
      </c>
      <c r="F350" s="317"/>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c r="AD350" s="249"/>
      <c r="AH350">
        <f t="shared" si="13"/>
        <v>0</v>
      </c>
      <c r="AK350">
        <f t="shared" si="14"/>
        <v>0</v>
      </c>
      <c r="AL350">
        <f t="shared" si="15"/>
        <v>0</v>
      </c>
      <c r="AM350">
        <f t="shared" si="16"/>
        <v>0</v>
      </c>
      <c r="AN350">
        <f t="shared" si="17"/>
        <v>0</v>
      </c>
      <c r="AO350">
        <f t="shared" si="18"/>
        <v>0</v>
      </c>
      <c r="AP350">
        <f t="shared" si="19"/>
        <v>0</v>
      </c>
      <c r="AQ350">
        <f t="shared" si="20"/>
        <v>0</v>
      </c>
      <c r="AR350">
        <f t="shared" si="21"/>
        <v>0</v>
      </c>
      <c r="AS350">
        <f t="shared" si="22"/>
        <v>0</v>
      </c>
      <c r="AT350">
        <f t="shared" si="23"/>
        <v>0</v>
      </c>
      <c r="AU350">
        <f t="shared" si="24"/>
        <v>0</v>
      </c>
      <c r="AV350">
        <f t="shared" si="25"/>
        <v>0</v>
      </c>
      <c r="AW350">
        <f t="shared" si="26"/>
        <v>0</v>
      </c>
      <c r="AX350">
        <f t="shared" si="27"/>
        <v>0</v>
      </c>
      <c r="AY350">
        <f t="shared" si="28"/>
        <v>0</v>
      </c>
      <c r="AZ350">
        <f t="shared" si="29"/>
        <v>0</v>
      </c>
      <c r="BA350">
        <f t="shared" si="30"/>
        <v>0</v>
      </c>
      <c r="BB350">
        <f t="shared" si="31"/>
        <v>0</v>
      </c>
    </row>
    <row r="351" spans="1:54" ht="24" customHeight="1">
      <c r="A351" s="57"/>
      <c r="B351" s="13"/>
      <c r="C351" s="468"/>
      <c r="D351" s="468"/>
      <c r="E351" s="488" t="s">
        <v>2046</v>
      </c>
      <c r="F351" s="317"/>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c r="AD351" s="249"/>
      <c r="AH351">
        <f t="shared" si="13"/>
        <v>0</v>
      </c>
      <c r="AK351">
        <f t="shared" si="14"/>
        <v>0</v>
      </c>
      <c r="AL351">
        <f t="shared" si="15"/>
        <v>0</v>
      </c>
      <c r="AM351">
        <f t="shared" si="16"/>
        <v>0</v>
      </c>
      <c r="AN351">
        <f t="shared" si="17"/>
        <v>0</v>
      </c>
      <c r="AO351">
        <f t="shared" si="18"/>
        <v>0</v>
      </c>
      <c r="AP351">
        <f t="shared" si="19"/>
        <v>0</v>
      </c>
      <c r="AQ351">
        <f t="shared" si="20"/>
        <v>0</v>
      </c>
      <c r="AR351">
        <f t="shared" si="21"/>
        <v>0</v>
      </c>
      <c r="AS351">
        <f t="shared" si="22"/>
        <v>0</v>
      </c>
      <c r="AT351">
        <f t="shared" si="23"/>
        <v>0</v>
      </c>
      <c r="AU351">
        <f t="shared" si="24"/>
        <v>0</v>
      </c>
      <c r="AV351">
        <f t="shared" si="25"/>
        <v>0</v>
      </c>
      <c r="AW351">
        <f t="shared" si="26"/>
        <v>0</v>
      </c>
      <c r="AX351">
        <f t="shared" si="27"/>
        <v>0</v>
      </c>
      <c r="AY351">
        <f t="shared" si="28"/>
        <v>0</v>
      </c>
      <c r="AZ351">
        <f t="shared" si="29"/>
        <v>0</v>
      </c>
      <c r="BA351">
        <f t="shared" si="30"/>
        <v>0</v>
      </c>
      <c r="BB351">
        <f t="shared" si="31"/>
        <v>0</v>
      </c>
    </row>
    <row r="352" spans="1:54" ht="24" customHeight="1">
      <c r="A352" s="57"/>
      <c r="B352" s="13"/>
      <c r="C352" s="468"/>
      <c r="D352" s="452"/>
      <c r="E352" s="488" t="s">
        <v>2048</v>
      </c>
      <c r="F352" s="317"/>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249"/>
      <c r="AH352">
        <f t="shared" si="13"/>
        <v>0</v>
      </c>
      <c r="AK352">
        <f t="shared" si="14"/>
        <v>0</v>
      </c>
      <c r="AL352">
        <f t="shared" si="15"/>
        <v>0</v>
      </c>
      <c r="AM352">
        <f t="shared" si="16"/>
        <v>0</v>
      </c>
      <c r="AN352">
        <f t="shared" si="17"/>
        <v>0</v>
      </c>
      <c r="AO352">
        <f t="shared" si="18"/>
        <v>0</v>
      </c>
      <c r="AP352">
        <f t="shared" si="19"/>
        <v>0</v>
      </c>
      <c r="AQ352">
        <f t="shared" si="20"/>
        <v>0</v>
      </c>
      <c r="AR352">
        <f t="shared" si="21"/>
        <v>0</v>
      </c>
      <c r="AS352">
        <f t="shared" si="22"/>
        <v>0</v>
      </c>
      <c r="AT352">
        <f t="shared" si="23"/>
        <v>0</v>
      </c>
      <c r="AU352">
        <f t="shared" si="24"/>
        <v>0</v>
      </c>
      <c r="AV352">
        <f t="shared" si="25"/>
        <v>0</v>
      </c>
      <c r="AW352">
        <f t="shared" si="26"/>
        <v>0</v>
      </c>
      <c r="AX352">
        <f t="shared" si="27"/>
        <v>0</v>
      </c>
      <c r="AY352">
        <f t="shared" si="28"/>
        <v>0</v>
      </c>
      <c r="AZ352">
        <f t="shared" si="29"/>
        <v>0</v>
      </c>
      <c r="BA352">
        <f t="shared" si="30"/>
        <v>0</v>
      </c>
      <c r="BB352">
        <f t="shared" si="31"/>
        <v>0</v>
      </c>
    </row>
    <row r="353" spans="1:54" ht="15" customHeight="1">
      <c r="A353" s="57"/>
      <c r="B353" s="13"/>
      <c r="C353" s="468"/>
      <c r="D353" s="315" t="s">
        <v>2050</v>
      </c>
      <c r="E353" s="316"/>
      <c r="F353" s="317"/>
      <c r="G353" s="249"/>
      <c r="H353" s="249"/>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249"/>
      <c r="AH353">
        <f t="shared" si="13"/>
        <v>0</v>
      </c>
      <c r="AK353">
        <f t="shared" si="14"/>
        <v>0</v>
      </c>
      <c r="AL353">
        <f t="shared" si="15"/>
        <v>0</v>
      </c>
      <c r="AM353">
        <f t="shared" si="16"/>
        <v>0</v>
      </c>
      <c r="AN353">
        <f t="shared" si="17"/>
        <v>0</v>
      </c>
      <c r="AO353">
        <f t="shared" si="18"/>
        <v>0</v>
      </c>
      <c r="AP353">
        <f t="shared" si="19"/>
        <v>0</v>
      </c>
      <c r="AQ353">
        <f t="shared" si="20"/>
        <v>0</v>
      </c>
      <c r="AR353">
        <f t="shared" si="21"/>
        <v>0</v>
      </c>
      <c r="AS353">
        <f t="shared" si="22"/>
        <v>0</v>
      </c>
      <c r="AT353">
        <f t="shared" si="23"/>
        <v>0</v>
      </c>
      <c r="AU353">
        <f t="shared" si="24"/>
        <v>0</v>
      </c>
      <c r="AV353">
        <f t="shared" si="25"/>
        <v>0</v>
      </c>
      <c r="AW353">
        <f t="shared" si="26"/>
        <v>0</v>
      </c>
      <c r="AX353">
        <f t="shared" si="27"/>
        <v>0</v>
      </c>
      <c r="AY353">
        <f t="shared" si="28"/>
        <v>0</v>
      </c>
      <c r="AZ353">
        <f t="shared" si="29"/>
        <v>0</v>
      </c>
      <c r="BA353">
        <f t="shared" si="30"/>
        <v>0</v>
      </c>
      <c r="BB353">
        <f t="shared" si="31"/>
        <v>0</v>
      </c>
    </row>
    <row r="354" spans="1:54" ht="15" customHeight="1">
      <c r="A354" s="57"/>
      <c r="B354" s="13"/>
      <c r="C354" s="452"/>
      <c r="D354" s="315" t="s">
        <v>2052</v>
      </c>
      <c r="E354" s="316"/>
      <c r="F354" s="317"/>
      <c r="G354" s="249"/>
      <c r="H354" s="249"/>
      <c r="I354" s="249"/>
      <c r="J354" s="249"/>
      <c r="K354" s="249"/>
      <c r="L354" s="249"/>
      <c r="M354" s="249"/>
      <c r="N354" s="249"/>
      <c r="O354" s="249"/>
      <c r="P354" s="249"/>
      <c r="Q354" s="249"/>
      <c r="R354" s="249"/>
      <c r="S354" s="249"/>
      <c r="T354" s="249"/>
      <c r="U354" s="249"/>
      <c r="V354" s="249"/>
      <c r="W354" s="249"/>
      <c r="X354" s="249"/>
      <c r="Y354" s="249"/>
      <c r="Z354" s="249"/>
      <c r="AA354" s="249"/>
      <c r="AB354" s="249"/>
      <c r="AC354" s="249"/>
      <c r="AD354" s="249"/>
      <c r="AH354">
        <f t="shared" si="13"/>
        <v>0</v>
      </c>
      <c r="AK354">
        <f t="shared" si="14"/>
        <v>0</v>
      </c>
      <c r="AL354">
        <f t="shared" si="15"/>
        <v>0</v>
      </c>
      <c r="AM354">
        <f t="shared" si="16"/>
        <v>0</v>
      </c>
      <c r="AN354">
        <f t="shared" si="17"/>
        <v>0</v>
      </c>
      <c r="AO354">
        <f t="shared" si="18"/>
        <v>0</v>
      </c>
      <c r="AP354">
        <f t="shared" si="19"/>
        <v>0</v>
      </c>
      <c r="AQ354">
        <f t="shared" si="20"/>
        <v>0</v>
      </c>
      <c r="AR354">
        <f t="shared" si="21"/>
        <v>0</v>
      </c>
      <c r="AS354">
        <f t="shared" si="22"/>
        <v>0</v>
      </c>
      <c r="AT354">
        <f t="shared" si="23"/>
        <v>0</v>
      </c>
      <c r="AU354">
        <f t="shared" si="24"/>
        <v>0</v>
      </c>
      <c r="AV354">
        <f t="shared" si="25"/>
        <v>0</v>
      </c>
      <c r="AW354">
        <f t="shared" si="26"/>
        <v>0</v>
      </c>
      <c r="AX354">
        <f t="shared" si="27"/>
        <v>0</v>
      </c>
      <c r="AY354">
        <f t="shared" si="28"/>
        <v>0</v>
      </c>
      <c r="AZ354">
        <f t="shared" si="29"/>
        <v>0</v>
      </c>
      <c r="BA354">
        <f t="shared" si="30"/>
        <v>0</v>
      </c>
      <c r="BB354">
        <f t="shared" si="31"/>
        <v>0</v>
      </c>
    </row>
    <row r="355" spans="1:54" ht="15" customHeight="1">
      <c r="A355" s="83"/>
      <c r="B355" s="15"/>
      <c r="C355" s="448" t="s">
        <v>2054</v>
      </c>
      <c r="D355" s="315" t="s">
        <v>1230</v>
      </c>
      <c r="E355" s="316"/>
      <c r="F355" s="317"/>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249"/>
      <c r="AH355">
        <f t="shared" si="13"/>
        <v>0</v>
      </c>
      <c r="AK355">
        <f t="shared" si="14"/>
        <v>0</v>
      </c>
      <c r="AL355">
        <f t="shared" si="15"/>
        <v>0</v>
      </c>
      <c r="AM355">
        <f t="shared" si="16"/>
        <v>0</v>
      </c>
      <c r="AN355">
        <f t="shared" si="17"/>
        <v>0</v>
      </c>
      <c r="AO355">
        <f t="shared" si="18"/>
        <v>0</v>
      </c>
      <c r="AP355">
        <f t="shared" si="19"/>
        <v>0</v>
      </c>
      <c r="AQ355">
        <f t="shared" si="20"/>
        <v>0</v>
      </c>
      <c r="AR355">
        <f t="shared" si="21"/>
        <v>0</v>
      </c>
      <c r="AS355">
        <f t="shared" si="22"/>
        <v>0</v>
      </c>
      <c r="AT355">
        <f t="shared" si="23"/>
        <v>0</v>
      </c>
      <c r="AU355">
        <f t="shared" si="24"/>
        <v>0</v>
      </c>
      <c r="AV355">
        <f t="shared" si="25"/>
        <v>0</v>
      </c>
      <c r="AW355">
        <f t="shared" si="26"/>
        <v>0</v>
      </c>
      <c r="AX355">
        <f t="shared" si="27"/>
        <v>0</v>
      </c>
      <c r="AY355">
        <f t="shared" si="28"/>
        <v>0</v>
      </c>
      <c r="AZ355">
        <f t="shared" si="29"/>
        <v>0</v>
      </c>
      <c r="BA355">
        <f t="shared" si="30"/>
        <v>0</v>
      </c>
      <c r="BB355">
        <f t="shared" si="31"/>
        <v>0</v>
      </c>
    </row>
    <row r="356" spans="1:54" ht="15" customHeight="1">
      <c r="A356" s="83"/>
      <c r="B356" s="15"/>
      <c r="C356" s="468"/>
      <c r="D356" s="315" t="s">
        <v>1232</v>
      </c>
      <c r="E356" s="316"/>
      <c r="F356" s="317"/>
      <c r="G356" s="249"/>
      <c r="H356" s="249"/>
      <c r="I356" s="249"/>
      <c r="J356" s="249"/>
      <c r="K356" s="249"/>
      <c r="L356" s="249"/>
      <c r="M356" s="249"/>
      <c r="N356" s="249"/>
      <c r="O356" s="249"/>
      <c r="P356" s="249"/>
      <c r="Q356" s="249"/>
      <c r="R356" s="249"/>
      <c r="S356" s="249"/>
      <c r="T356" s="249"/>
      <c r="U356" s="249"/>
      <c r="V356" s="249"/>
      <c r="W356" s="249"/>
      <c r="X356" s="249"/>
      <c r="Y356" s="249"/>
      <c r="Z356" s="249"/>
      <c r="AA356" s="249"/>
      <c r="AB356" s="249"/>
      <c r="AC356" s="249"/>
      <c r="AD356" s="249"/>
      <c r="AH356">
        <f t="shared" si="13"/>
        <v>0</v>
      </c>
      <c r="AK356">
        <f t="shared" si="14"/>
        <v>0</v>
      </c>
      <c r="AL356">
        <f t="shared" si="15"/>
        <v>0</v>
      </c>
      <c r="AM356">
        <f t="shared" si="16"/>
        <v>0</v>
      </c>
      <c r="AN356">
        <f t="shared" si="17"/>
        <v>0</v>
      </c>
      <c r="AO356">
        <f t="shared" si="18"/>
        <v>0</v>
      </c>
      <c r="AP356">
        <f t="shared" si="19"/>
        <v>0</v>
      </c>
      <c r="AQ356">
        <f t="shared" si="20"/>
        <v>0</v>
      </c>
      <c r="AR356">
        <f t="shared" si="21"/>
        <v>0</v>
      </c>
      <c r="AS356">
        <f t="shared" si="22"/>
        <v>0</v>
      </c>
      <c r="AT356">
        <f t="shared" si="23"/>
        <v>0</v>
      </c>
      <c r="AU356">
        <f t="shared" si="24"/>
        <v>0</v>
      </c>
      <c r="AV356">
        <f t="shared" si="25"/>
        <v>0</v>
      </c>
      <c r="AW356">
        <f t="shared" si="26"/>
        <v>0</v>
      </c>
      <c r="AX356">
        <f t="shared" si="27"/>
        <v>0</v>
      </c>
      <c r="AY356">
        <f t="shared" si="28"/>
        <v>0</v>
      </c>
      <c r="AZ356">
        <f t="shared" si="29"/>
        <v>0</v>
      </c>
      <c r="BA356">
        <f t="shared" si="30"/>
        <v>0</v>
      </c>
      <c r="BB356">
        <f t="shared" si="31"/>
        <v>0</v>
      </c>
    </row>
    <row r="357" spans="1:54" ht="15" customHeight="1">
      <c r="A357" s="83"/>
      <c r="B357" s="15"/>
      <c r="C357" s="468"/>
      <c r="D357" s="315" t="s">
        <v>1234</v>
      </c>
      <c r="E357" s="316"/>
      <c r="F357" s="317"/>
      <c r="G357" s="249"/>
      <c r="H357" s="249"/>
      <c r="I357" s="249"/>
      <c r="J357" s="249"/>
      <c r="K357" s="249"/>
      <c r="L357" s="249"/>
      <c r="M357" s="249"/>
      <c r="N357" s="249"/>
      <c r="O357" s="249"/>
      <c r="P357" s="249"/>
      <c r="Q357" s="249"/>
      <c r="R357" s="249"/>
      <c r="S357" s="249"/>
      <c r="T357" s="249"/>
      <c r="U357" s="249"/>
      <c r="V357" s="249"/>
      <c r="W357" s="249"/>
      <c r="X357" s="249"/>
      <c r="Y357" s="249"/>
      <c r="Z357" s="249"/>
      <c r="AA357" s="249"/>
      <c r="AB357" s="249"/>
      <c r="AC357" s="249"/>
      <c r="AD357" s="249"/>
      <c r="AH357">
        <f t="shared" si="13"/>
        <v>0</v>
      </c>
      <c r="AK357">
        <f t="shared" si="14"/>
        <v>0</v>
      </c>
      <c r="AL357">
        <f t="shared" si="15"/>
        <v>0</v>
      </c>
      <c r="AM357">
        <f t="shared" si="16"/>
        <v>0</v>
      </c>
      <c r="AN357">
        <f t="shared" si="17"/>
        <v>0</v>
      </c>
      <c r="AO357">
        <f t="shared" si="18"/>
        <v>0</v>
      </c>
      <c r="AP357">
        <f t="shared" si="19"/>
        <v>0</v>
      </c>
      <c r="AQ357">
        <f t="shared" si="20"/>
        <v>0</v>
      </c>
      <c r="AR357">
        <f t="shared" si="21"/>
        <v>0</v>
      </c>
      <c r="AS357">
        <f t="shared" si="22"/>
        <v>0</v>
      </c>
      <c r="AT357">
        <f t="shared" si="23"/>
        <v>0</v>
      </c>
      <c r="AU357">
        <f t="shared" si="24"/>
        <v>0</v>
      </c>
      <c r="AV357">
        <f t="shared" si="25"/>
        <v>0</v>
      </c>
      <c r="AW357">
        <f t="shared" si="26"/>
        <v>0</v>
      </c>
      <c r="AX357">
        <f t="shared" si="27"/>
        <v>0</v>
      </c>
      <c r="AY357">
        <f t="shared" si="28"/>
        <v>0</v>
      </c>
      <c r="AZ357">
        <f t="shared" si="29"/>
        <v>0</v>
      </c>
      <c r="BA357">
        <f t="shared" si="30"/>
        <v>0</v>
      </c>
      <c r="BB357">
        <f t="shared" si="31"/>
        <v>0</v>
      </c>
    </row>
    <row r="358" spans="1:54" ht="15" customHeight="1">
      <c r="A358" s="83"/>
      <c r="B358" s="15"/>
      <c r="C358" s="468"/>
      <c r="D358" s="315" t="s">
        <v>1236</v>
      </c>
      <c r="E358" s="316"/>
      <c r="F358" s="317"/>
      <c r="G358" s="249"/>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c r="AD358" s="249"/>
      <c r="AH358">
        <f t="shared" si="13"/>
        <v>0</v>
      </c>
      <c r="AK358">
        <f t="shared" si="14"/>
        <v>0</v>
      </c>
      <c r="AL358">
        <f t="shared" si="15"/>
        <v>0</v>
      </c>
      <c r="AM358">
        <f t="shared" si="16"/>
        <v>0</v>
      </c>
      <c r="AN358">
        <f t="shared" si="17"/>
        <v>0</v>
      </c>
      <c r="AO358">
        <f t="shared" si="18"/>
        <v>0</v>
      </c>
      <c r="AP358">
        <f t="shared" si="19"/>
        <v>0</v>
      </c>
      <c r="AQ358">
        <f t="shared" si="20"/>
        <v>0</v>
      </c>
      <c r="AR358">
        <f t="shared" si="21"/>
        <v>0</v>
      </c>
      <c r="AS358">
        <f t="shared" si="22"/>
        <v>0</v>
      </c>
      <c r="AT358">
        <f t="shared" si="23"/>
        <v>0</v>
      </c>
      <c r="AU358">
        <f t="shared" si="24"/>
        <v>0</v>
      </c>
      <c r="AV358">
        <f t="shared" si="25"/>
        <v>0</v>
      </c>
      <c r="AW358">
        <f t="shared" si="26"/>
        <v>0</v>
      </c>
      <c r="AX358">
        <f t="shared" si="27"/>
        <v>0</v>
      </c>
      <c r="AY358">
        <f t="shared" si="28"/>
        <v>0</v>
      </c>
      <c r="AZ358">
        <f t="shared" si="29"/>
        <v>0</v>
      </c>
      <c r="BA358">
        <f t="shared" si="30"/>
        <v>0</v>
      </c>
      <c r="BB358">
        <f t="shared" si="31"/>
        <v>0</v>
      </c>
    </row>
    <row r="359" spans="1:54" ht="15" customHeight="1">
      <c r="A359" s="83"/>
      <c r="B359" s="15"/>
      <c r="C359" s="468"/>
      <c r="D359" s="315" t="s">
        <v>1238</v>
      </c>
      <c r="E359" s="316"/>
      <c r="F359" s="317"/>
      <c r="G359" s="249"/>
      <c r="H359" s="249"/>
      <c r="I359" s="249"/>
      <c r="J359" s="249"/>
      <c r="K359" s="249"/>
      <c r="L359" s="249"/>
      <c r="M359" s="249"/>
      <c r="N359" s="249"/>
      <c r="O359" s="249"/>
      <c r="P359" s="249"/>
      <c r="Q359" s="249"/>
      <c r="R359" s="249"/>
      <c r="S359" s="249"/>
      <c r="T359" s="249"/>
      <c r="U359" s="249"/>
      <c r="V359" s="249"/>
      <c r="W359" s="249"/>
      <c r="X359" s="249"/>
      <c r="Y359" s="249"/>
      <c r="Z359" s="249"/>
      <c r="AA359" s="249"/>
      <c r="AB359" s="249"/>
      <c r="AC359" s="249"/>
      <c r="AD359" s="249"/>
      <c r="AH359">
        <f t="shared" si="13"/>
        <v>0</v>
      </c>
      <c r="AK359">
        <f t="shared" si="14"/>
        <v>0</v>
      </c>
      <c r="AL359">
        <f t="shared" si="15"/>
        <v>0</v>
      </c>
      <c r="AM359">
        <f t="shared" si="16"/>
        <v>0</v>
      </c>
      <c r="AN359">
        <f t="shared" si="17"/>
        <v>0</v>
      </c>
      <c r="AO359">
        <f t="shared" si="18"/>
        <v>0</v>
      </c>
      <c r="AP359">
        <f t="shared" si="19"/>
        <v>0</v>
      </c>
      <c r="AQ359">
        <f t="shared" si="20"/>
        <v>0</v>
      </c>
      <c r="AR359">
        <f t="shared" si="21"/>
        <v>0</v>
      </c>
      <c r="AS359">
        <f t="shared" si="22"/>
        <v>0</v>
      </c>
      <c r="AT359">
        <f t="shared" si="23"/>
        <v>0</v>
      </c>
      <c r="AU359">
        <f t="shared" si="24"/>
        <v>0</v>
      </c>
      <c r="AV359">
        <f t="shared" si="25"/>
        <v>0</v>
      </c>
      <c r="AW359">
        <f t="shared" si="26"/>
        <v>0</v>
      </c>
      <c r="AX359">
        <f t="shared" si="27"/>
        <v>0</v>
      </c>
      <c r="AY359">
        <f t="shared" si="28"/>
        <v>0</v>
      </c>
      <c r="AZ359">
        <f t="shared" si="29"/>
        <v>0</v>
      </c>
      <c r="BA359">
        <f t="shared" si="30"/>
        <v>0</v>
      </c>
      <c r="BB359">
        <f t="shared" si="31"/>
        <v>0</v>
      </c>
    </row>
    <row r="360" spans="1:54" ht="15" customHeight="1">
      <c r="A360" s="83"/>
      <c r="B360" s="15"/>
      <c r="C360" s="468"/>
      <c r="D360" s="315" t="s">
        <v>2060</v>
      </c>
      <c r="E360" s="316"/>
      <c r="F360" s="317"/>
      <c r="G360" s="249"/>
      <c r="H360" s="249"/>
      <c r="I360" s="249"/>
      <c r="J360" s="249"/>
      <c r="K360" s="249"/>
      <c r="L360" s="249"/>
      <c r="M360" s="249"/>
      <c r="N360" s="249"/>
      <c r="O360" s="249"/>
      <c r="P360" s="249"/>
      <c r="Q360" s="249"/>
      <c r="R360" s="249"/>
      <c r="S360" s="249"/>
      <c r="T360" s="249"/>
      <c r="U360" s="249"/>
      <c r="V360" s="249"/>
      <c r="W360" s="249"/>
      <c r="X360" s="249"/>
      <c r="Y360" s="249"/>
      <c r="Z360" s="249"/>
      <c r="AA360" s="249"/>
      <c r="AB360" s="249"/>
      <c r="AC360" s="249"/>
      <c r="AD360" s="249"/>
      <c r="AH360">
        <f t="shared" si="13"/>
        <v>0</v>
      </c>
      <c r="AK360">
        <f t="shared" si="14"/>
        <v>0</v>
      </c>
      <c r="AL360">
        <f t="shared" si="15"/>
        <v>0</v>
      </c>
      <c r="AM360">
        <f t="shared" si="16"/>
        <v>0</v>
      </c>
      <c r="AN360">
        <f t="shared" si="17"/>
        <v>0</v>
      </c>
      <c r="AO360">
        <f t="shared" si="18"/>
        <v>0</v>
      </c>
      <c r="AP360">
        <f t="shared" si="19"/>
        <v>0</v>
      </c>
      <c r="AQ360">
        <f t="shared" si="20"/>
        <v>0</v>
      </c>
      <c r="AR360">
        <f t="shared" si="21"/>
        <v>0</v>
      </c>
      <c r="AS360">
        <f t="shared" si="22"/>
        <v>0</v>
      </c>
      <c r="AT360">
        <f t="shared" si="23"/>
        <v>0</v>
      </c>
      <c r="AU360">
        <f t="shared" si="24"/>
        <v>0</v>
      </c>
      <c r="AV360">
        <f t="shared" si="25"/>
        <v>0</v>
      </c>
      <c r="AW360">
        <f t="shared" si="26"/>
        <v>0</v>
      </c>
      <c r="AX360">
        <f t="shared" si="27"/>
        <v>0</v>
      </c>
      <c r="AY360">
        <f t="shared" si="28"/>
        <v>0</v>
      </c>
      <c r="AZ360">
        <f t="shared" si="29"/>
        <v>0</v>
      </c>
      <c r="BA360">
        <f t="shared" si="30"/>
        <v>0</v>
      </c>
      <c r="BB360">
        <f t="shared" si="31"/>
        <v>0</v>
      </c>
    </row>
    <row r="361" spans="1:54" ht="15" customHeight="1">
      <c r="A361" s="83"/>
      <c r="B361" s="15"/>
      <c r="C361" s="468"/>
      <c r="D361" s="315" t="s">
        <v>2062</v>
      </c>
      <c r="E361" s="316"/>
      <c r="F361" s="317"/>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c r="AD361" s="249"/>
      <c r="AH361">
        <f t="shared" si="13"/>
        <v>0</v>
      </c>
      <c r="AK361">
        <f t="shared" si="14"/>
        <v>0</v>
      </c>
      <c r="AL361">
        <f t="shared" si="15"/>
        <v>0</v>
      </c>
      <c r="AM361">
        <f t="shared" si="16"/>
        <v>0</v>
      </c>
      <c r="AN361">
        <f t="shared" si="17"/>
        <v>0</v>
      </c>
      <c r="AO361">
        <f t="shared" si="18"/>
        <v>0</v>
      </c>
      <c r="AP361">
        <f t="shared" si="19"/>
        <v>0</v>
      </c>
      <c r="AQ361">
        <f t="shared" si="20"/>
        <v>0</v>
      </c>
      <c r="AR361">
        <f t="shared" si="21"/>
        <v>0</v>
      </c>
      <c r="AS361">
        <f t="shared" si="22"/>
        <v>0</v>
      </c>
      <c r="AT361">
        <f t="shared" si="23"/>
        <v>0</v>
      </c>
      <c r="AU361">
        <f t="shared" si="24"/>
        <v>0</v>
      </c>
      <c r="AV361">
        <f t="shared" si="25"/>
        <v>0</v>
      </c>
      <c r="AW361">
        <f t="shared" si="26"/>
        <v>0</v>
      </c>
      <c r="AX361">
        <f t="shared" si="27"/>
        <v>0</v>
      </c>
      <c r="AY361">
        <f t="shared" si="28"/>
        <v>0</v>
      </c>
      <c r="AZ361">
        <f t="shared" si="29"/>
        <v>0</v>
      </c>
      <c r="BA361">
        <f t="shared" si="30"/>
        <v>0</v>
      </c>
      <c r="BB361">
        <f t="shared" si="31"/>
        <v>0</v>
      </c>
    </row>
    <row r="362" spans="1:54" ht="15" customHeight="1">
      <c r="A362" s="83"/>
      <c r="B362" s="15"/>
      <c r="C362" s="468"/>
      <c r="D362" s="315" t="s">
        <v>2064</v>
      </c>
      <c r="E362" s="316"/>
      <c r="F362" s="317"/>
      <c r="G362" s="249"/>
      <c r="H362" s="249"/>
      <c r="I362" s="249"/>
      <c r="J362" s="249"/>
      <c r="K362" s="249"/>
      <c r="L362" s="249"/>
      <c r="M362" s="249"/>
      <c r="N362" s="249"/>
      <c r="O362" s="249"/>
      <c r="P362" s="249"/>
      <c r="Q362" s="249"/>
      <c r="R362" s="249"/>
      <c r="S362" s="249"/>
      <c r="T362" s="249"/>
      <c r="U362" s="249"/>
      <c r="V362" s="249"/>
      <c r="W362" s="249"/>
      <c r="X362" s="249"/>
      <c r="Y362" s="249"/>
      <c r="Z362" s="249"/>
      <c r="AA362" s="249"/>
      <c r="AB362" s="249"/>
      <c r="AC362" s="249"/>
      <c r="AD362" s="249"/>
      <c r="AH362">
        <f t="shared" si="13"/>
        <v>0</v>
      </c>
      <c r="AK362">
        <f t="shared" si="14"/>
        <v>0</v>
      </c>
      <c r="AL362">
        <f t="shared" si="15"/>
        <v>0</v>
      </c>
      <c r="AM362">
        <f t="shared" si="16"/>
        <v>0</v>
      </c>
      <c r="AN362">
        <f t="shared" si="17"/>
        <v>0</v>
      </c>
      <c r="AO362">
        <f t="shared" si="18"/>
        <v>0</v>
      </c>
      <c r="AP362">
        <f t="shared" si="19"/>
        <v>0</v>
      </c>
      <c r="AQ362">
        <f t="shared" si="20"/>
        <v>0</v>
      </c>
      <c r="AR362">
        <f t="shared" si="21"/>
        <v>0</v>
      </c>
      <c r="AS362">
        <f t="shared" si="22"/>
        <v>0</v>
      </c>
      <c r="AT362">
        <f t="shared" si="23"/>
        <v>0</v>
      </c>
      <c r="AU362">
        <f t="shared" si="24"/>
        <v>0</v>
      </c>
      <c r="AV362">
        <f t="shared" si="25"/>
        <v>0</v>
      </c>
      <c r="AW362">
        <f t="shared" si="26"/>
        <v>0</v>
      </c>
      <c r="AX362">
        <f t="shared" si="27"/>
        <v>0</v>
      </c>
      <c r="AY362">
        <f t="shared" si="28"/>
        <v>0</v>
      </c>
      <c r="AZ362">
        <f t="shared" si="29"/>
        <v>0</v>
      </c>
      <c r="BA362">
        <f t="shared" si="30"/>
        <v>0</v>
      </c>
      <c r="BB362">
        <f t="shared" si="31"/>
        <v>0</v>
      </c>
    </row>
    <row r="363" spans="1:54" ht="15" customHeight="1">
      <c r="A363" s="83"/>
      <c r="B363" s="15"/>
      <c r="C363" s="452"/>
      <c r="D363" s="315" t="s">
        <v>2066</v>
      </c>
      <c r="E363" s="316"/>
      <c r="F363" s="317"/>
      <c r="G363" s="249"/>
      <c r="H363" s="249"/>
      <c r="I363" s="249"/>
      <c r="J363" s="249"/>
      <c r="K363" s="249"/>
      <c r="L363" s="249"/>
      <c r="M363" s="249"/>
      <c r="N363" s="249"/>
      <c r="O363" s="249"/>
      <c r="P363" s="249"/>
      <c r="Q363" s="249"/>
      <c r="R363" s="249"/>
      <c r="S363" s="249"/>
      <c r="T363" s="249"/>
      <c r="U363" s="249"/>
      <c r="V363" s="249"/>
      <c r="W363" s="249"/>
      <c r="X363" s="249"/>
      <c r="Y363" s="249"/>
      <c r="Z363" s="249"/>
      <c r="AA363" s="249"/>
      <c r="AB363" s="249"/>
      <c r="AC363" s="249"/>
      <c r="AD363" s="249"/>
      <c r="AH363">
        <f t="shared" si="13"/>
        <v>0</v>
      </c>
      <c r="AK363">
        <f t="shared" si="14"/>
        <v>0</v>
      </c>
      <c r="AL363">
        <f t="shared" si="15"/>
        <v>0</v>
      </c>
      <c r="AM363">
        <f t="shared" si="16"/>
        <v>0</v>
      </c>
      <c r="AN363">
        <f t="shared" si="17"/>
        <v>0</v>
      </c>
      <c r="AO363">
        <f t="shared" si="18"/>
        <v>0</v>
      </c>
      <c r="AP363">
        <f t="shared" si="19"/>
        <v>0</v>
      </c>
      <c r="AQ363">
        <f t="shared" si="20"/>
        <v>0</v>
      </c>
      <c r="AR363">
        <f t="shared" si="21"/>
        <v>0</v>
      </c>
      <c r="AS363">
        <f t="shared" si="22"/>
        <v>0</v>
      </c>
      <c r="AT363">
        <f t="shared" si="23"/>
        <v>0</v>
      </c>
      <c r="AU363">
        <f t="shared" si="24"/>
        <v>0</v>
      </c>
      <c r="AV363">
        <f t="shared" si="25"/>
        <v>0</v>
      </c>
      <c r="AW363">
        <f t="shared" si="26"/>
        <v>0</v>
      </c>
      <c r="AX363">
        <f t="shared" si="27"/>
        <v>0</v>
      </c>
      <c r="AY363">
        <f t="shared" si="28"/>
        <v>0</v>
      </c>
      <c r="AZ363">
        <f t="shared" si="29"/>
        <v>0</v>
      </c>
      <c r="BA363">
        <f t="shared" si="30"/>
        <v>0</v>
      </c>
      <c r="BB363">
        <f t="shared" si="31"/>
        <v>0</v>
      </c>
    </row>
    <row r="364" spans="1:54" ht="15" customHeight="1">
      <c r="A364" s="83"/>
      <c r="B364" s="15"/>
      <c r="C364" s="206"/>
      <c r="D364" s="95"/>
      <c r="E364" s="95"/>
      <c r="F364" s="95"/>
      <c r="G364" s="121">
        <f t="shared" ref="G364:AD364" si="32">IF(AND(SUM(G327:G363)=0,COUNTIF(G327:G363,"NS")&gt;0),"NS",IF(AND(SUM(G327:G363)=0,COUNTIF(G327:G363,0)&gt;0),0,IF(AND(SUM(G327:G363)=0,COUNTIF(G327:G363,"NA")&gt;0),"NA",SUM(G327:G363))))</f>
        <v>0</v>
      </c>
      <c r="H364" s="121">
        <f t="shared" si="32"/>
        <v>0</v>
      </c>
      <c r="I364" s="121">
        <f t="shared" si="32"/>
        <v>0</v>
      </c>
      <c r="J364" s="121">
        <f t="shared" si="32"/>
        <v>0</v>
      </c>
      <c r="K364" s="121">
        <f t="shared" si="32"/>
        <v>0</v>
      </c>
      <c r="L364" s="121">
        <f t="shared" si="32"/>
        <v>0</v>
      </c>
      <c r="M364" s="121">
        <f t="shared" si="32"/>
        <v>0</v>
      </c>
      <c r="N364" s="121">
        <f t="shared" si="32"/>
        <v>0</v>
      </c>
      <c r="O364" s="121">
        <f t="shared" si="32"/>
        <v>0</v>
      </c>
      <c r="P364" s="121">
        <f t="shared" si="32"/>
        <v>0</v>
      </c>
      <c r="Q364" s="121">
        <f t="shared" si="32"/>
        <v>0</v>
      </c>
      <c r="R364" s="121">
        <f t="shared" si="32"/>
        <v>0</v>
      </c>
      <c r="S364" s="121">
        <f t="shared" si="32"/>
        <v>0</v>
      </c>
      <c r="T364" s="121">
        <f t="shared" si="32"/>
        <v>0</v>
      </c>
      <c r="U364" s="121">
        <f t="shared" si="32"/>
        <v>0</v>
      </c>
      <c r="V364" s="121">
        <f t="shared" si="32"/>
        <v>0</v>
      </c>
      <c r="W364" s="121">
        <f t="shared" si="32"/>
        <v>0</v>
      </c>
      <c r="X364" s="121">
        <f t="shared" si="32"/>
        <v>0</v>
      </c>
      <c r="Y364" s="121">
        <f t="shared" si="32"/>
        <v>0</v>
      </c>
      <c r="Z364" s="121">
        <f t="shared" si="32"/>
        <v>0</v>
      </c>
      <c r="AA364" s="121">
        <f t="shared" si="32"/>
        <v>0</v>
      </c>
      <c r="AB364" s="121">
        <f t="shared" si="32"/>
        <v>0</v>
      </c>
      <c r="AC364" s="121">
        <f t="shared" si="32"/>
        <v>0</v>
      </c>
      <c r="AD364" s="121">
        <f t="shared" si="32"/>
        <v>0</v>
      </c>
      <c r="AH364" s="248">
        <f>SUM(AH327:AH363)</f>
        <v>0</v>
      </c>
      <c r="AK364">
        <f>SUM(AK327:AK363)</f>
        <v>0</v>
      </c>
      <c r="AM364">
        <f>SUM(AM327:AM363)</f>
        <v>0</v>
      </c>
      <c r="AN364">
        <f>SUM(AN327:AN363)</f>
        <v>0</v>
      </c>
      <c r="AP364">
        <f>SUM(AP327:AP363)</f>
        <v>0</v>
      </c>
      <c r="AQ364">
        <f>SUM(AQ327:AQ363)</f>
        <v>0</v>
      </c>
      <c r="AS364">
        <f>SUM(AS327:AS363)</f>
        <v>0</v>
      </c>
      <c r="AT364">
        <f>SUM(AT327:AT363)</f>
        <v>0</v>
      </c>
      <c r="AV364">
        <f>SUM(AV327:AV363)</f>
        <v>0</v>
      </c>
      <c r="AW364">
        <f>SUM(AW327:AW363)</f>
        <v>0</v>
      </c>
      <c r="AY364">
        <f>SUM(AY327:AY363)</f>
        <v>0</v>
      </c>
      <c r="AZ364">
        <f>SUM(AZ327:AZ363)</f>
        <v>0</v>
      </c>
      <c r="BB364">
        <f>SUM(BB327:BB363)</f>
        <v>0</v>
      </c>
    </row>
    <row r="365" spans="1:54" ht="15" customHeight="1">
      <c r="A365" s="91"/>
      <c r="B365" s="15"/>
      <c r="C365" s="15"/>
      <c r="D365" s="15"/>
      <c r="E365" s="15"/>
      <c r="F365" s="15"/>
      <c r="G365" s="15"/>
      <c r="H365" s="15"/>
      <c r="I365" s="15"/>
      <c r="J365" s="15"/>
      <c r="K365" s="15"/>
      <c r="L365" s="15"/>
      <c r="M365" s="15"/>
      <c r="N365" s="122"/>
      <c r="O365" s="95"/>
      <c r="P365" s="95"/>
      <c r="Q365" s="95"/>
      <c r="R365" s="95"/>
      <c r="S365" s="95"/>
      <c r="T365" s="95"/>
      <c r="U365" s="95"/>
      <c r="V365" s="95"/>
      <c r="W365" s="95"/>
      <c r="X365" s="95"/>
      <c r="Y365" s="95"/>
      <c r="Z365" s="95"/>
      <c r="AA365" s="95"/>
      <c r="AB365" s="95"/>
      <c r="AC365" s="95"/>
      <c r="AD365" s="95"/>
      <c r="AK365" t="s">
        <v>775</v>
      </c>
      <c r="AL365">
        <f>SUM(AM364,AP364,AS364,AV364,AY364,BB364)</f>
        <v>0</v>
      </c>
      <c r="AM365" t="s">
        <v>776</v>
      </c>
      <c r="AN365">
        <f>SUM(AK364,AN364,AQ364,AT364,AW364,AZ364)</f>
        <v>0</v>
      </c>
    </row>
    <row r="366" spans="1:54" ht="24" customHeight="1">
      <c r="A366" s="83"/>
      <c r="B366" s="15"/>
      <c r="C366" s="371" t="s">
        <v>291</v>
      </c>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81"/>
      <c r="AK366" t="s">
        <v>2134</v>
      </c>
      <c r="AL366">
        <f>IF(AN365&gt;0,IF(SUM(G364)&gt;=SUM(K364,O364,S364,W364,AA364),0,1),IF(SUM(G364)&lt;&gt;SUM(K364,O364,S364,W364,AA364),1,0))</f>
        <v>0</v>
      </c>
      <c r="AM366" t="s">
        <v>2135</v>
      </c>
      <c r="AN366">
        <f>IF(AN365&gt;0,IF(SUM(H364)&gt;=SUM(L364,P364,T364,X364,AB364),0,1),IF(SUM(H364)&lt;&gt;SUM(L364,P364,T364,X364,AB364),1,0))</f>
        <v>0</v>
      </c>
      <c r="AO366" t="s">
        <v>2136</v>
      </c>
      <c r="AP366">
        <f>IF(AN365&gt;0,IF(SUM(I364)&gt;=SUM(M364,Q364,U364,Y364,AC364),0,1),IF(SUM(I364)&lt;&gt;SUM(M364,Q364,U364,Y364,AC364),1,0))</f>
        <v>0</v>
      </c>
      <c r="AQ366" t="s">
        <v>2137</v>
      </c>
      <c r="AR366">
        <f>IF(AN365&gt;0,IF(SUM(J364)&gt;=SUM(N364,R364,V364,Z364,AD364),0,1),IF(SUM(J364)&lt;&gt;SUM(N364,R364,V364,Z364,AD364),1,0))</f>
        <v>0</v>
      </c>
    </row>
    <row r="367" spans="1:54" ht="60" customHeight="1">
      <c r="A367" s="83"/>
      <c r="B367" s="15"/>
      <c r="C367" s="372"/>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6"/>
      <c r="AD367" s="317"/>
    </row>
    <row r="368" spans="1:54" ht="15" customHeight="1">
      <c r="A368" s="83"/>
      <c r="B368" s="239" t="str">
        <f>IF(AG321&gt;0,"Favor de ingresar toda la información requerida en la tabla y/o verifique que no tenga información en celdas sombreadas.","")</f>
        <v/>
      </c>
      <c r="C368" s="239"/>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row>
    <row r="369" spans="1:34" ht="15" customHeight="1">
      <c r="A369" s="83"/>
      <c r="B369" s="239" t="str">
        <f>IF(AND(OR(AH364&gt;0,AH321&gt;0),C367=""),"Alerta:Debido a que cuenta con registros NS, debe proporcionar una justificación en el area de comentarios al final de la pregunta.","")</f>
        <v/>
      </c>
      <c r="C369" s="239"/>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row>
    <row r="370" spans="1:34" ht="15" customHeight="1">
      <c r="A370" s="83"/>
      <c r="B370" s="239" t="str">
        <f>IF(OR(AK321&gt;0,AL365&gt;0,AL366&gt;0,AN366&gt;0,AP366&gt;0,AR366&gt;0),"Favor de revisar la sumatoria y consistencia de totales y/o subtotales por filas (numéricos y NS)","")</f>
        <v/>
      </c>
      <c r="C370" s="239"/>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row>
    <row r="371" spans="1:34" ht="15" customHeight="1">
      <c r="A371" s="83"/>
      <c r="B371" s="239"/>
      <c r="C371" s="239"/>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row>
    <row r="372" spans="1:34" ht="15" customHeight="1">
      <c r="A372" s="83"/>
      <c r="B372" s="239"/>
      <c r="C372" s="239"/>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row>
    <row r="373" spans="1:34" ht="15" customHeight="1">
      <c r="A373" s="83"/>
      <c r="B373" s="239"/>
      <c r="C373" s="239"/>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row>
    <row r="374" spans="1:34" ht="48" customHeight="1">
      <c r="A374" s="98" t="s">
        <v>2138</v>
      </c>
      <c r="B374" s="473" t="s">
        <v>2139</v>
      </c>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81"/>
    </row>
    <row r="375" spans="1:34" ht="36" customHeight="1">
      <c r="A375" s="98"/>
      <c r="B375" s="89"/>
      <c r="C375" s="383" t="s">
        <v>2140</v>
      </c>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81"/>
    </row>
    <row r="376" spans="1:34" ht="36" customHeight="1">
      <c r="A376" s="98"/>
      <c r="B376" s="89"/>
      <c r="C376" s="383" t="s">
        <v>2141</v>
      </c>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row>
    <row r="377" spans="1:34" ht="24" customHeight="1">
      <c r="A377" s="98"/>
      <c r="B377" s="89"/>
      <c r="C377" s="383" t="s">
        <v>2142</v>
      </c>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row>
    <row r="378" spans="1:34" ht="15" customHeight="1">
      <c r="A378" s="98"/>
      <c r="B378" s="89"/>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G378">
        <f>COUNTBLANK(S380:AD382)</f>
        <v>36</v>
      </c>
    </row>
    <row r="379" spans="1:34" ht="24" customHeight="1">
      <c r="A379" s="91"/>
      <c r="B379" s="116"/>
      <c r="C379" s="395" t="s">
        <v>2143</v>
      </c>
      <c r="D379" s="316"/>
      <c r="E379" s="316"/>
      <c r="F379" s="316"/>
      <c r="G379" s="316"/>
      <c r="H379" s="316"/>
      <c r="I379" s="316"/>
      <c r="J379" s="316"/>
      <c r="K379" s="316"/>
      <c r="L379" s="316"/>
      <c r="M379" s="316"/>
      <c r="N379" s="316"/>
      <c r="O379" s="316"/>
      <c r="P379" s="316"/>
      <c r="Q379" s="316"/>
      <c r="R379" s="317"/>
      <c r="S379" s="395" t="s">
        <v>2144</v>
      </c>
      <c r="T379" s="316"/>
      <c r="U379" s="316"/>
      <c r="V379" s="316"/>
      <c r="W379" s="316"/>
      <c r="X379" s="317"/>
      <c r="Y379" s="395" t="s">
        <v>2145</v>
      </c>
      <c r="Z379" s="316"/>
      <c r="AA379" s="316"/>
      <c r="AB379" s="316"/>
      <c r="AC379" s="316"/>
      <c r="AD379" s="317"/>
      <c r="AG379" t="s">
        <v>412</v>
      </c>
      <c r="AH379" t="s">
        <v>287</v>
      </c>
    </row>
    <row r="380" spans="1:34" ht="15" customHeight="1">
      <c r="A380" s="91"/>
      <c r="B380" s="89"/>
      <c r="C380" s="489" t="s">
        <v>221</v>
      </c>
      <c r="D380" s="317"/>
      <c r="E380" s="396" t="s">
        <v>2146</v>
      </c>
      <c r="F380" s="316"/>
      <c r="G380" s="316"/>
      <c r="H380" s="316"/>
      <c r="I380" s="316"/>
      <c r="J380" s="316"/>
      <c r="K380" s="316"/>
      <c r="L380" s="316"/>
      <c r="M380" s="316"/>
      <c r="N380" s="316"/>
      <c r="O380" s="316"/>
      <c r="P380" s="316"/>
      <c r="Q380" s="316"/>
      <c r="R380" s="317"/>
      <c r="S380" s="379"/>
      <c r="T380" s="316"/>
      <c r="U380" s="316"/>
      <c r="V380" s="316"/>
      <c r="W380" s="316"/>
      <c r="X380" s="317"/>
      <c r="Y380" s="379"/>
      <c r="Z380" s="316"/>
      <c r="AA380" s="316"/>
      <c r="AB380" s="316"/>
      <c r="AC380" s="316"/>
      <c r="AD380" s="317"/>
      <c r="AG380">
        <f>IF(OR(COUNTBLANK(S380:AD380)=12,COUNTBLANK(S380:AD380)=10),0,1)</f>
        <v>0</v>
      </c>
      <c r="AH380">
        <f>IF(COUNTIF(S380:AD380,"NS"),1,0)</f>
        <v>0</v>
      </c>
    </row>
    <row r="381" spans="1:34" ht="30" customHeight="1">
      <c r="A381" s="91"/>
      <c r="B381" s="89"/>
      <c r="C381" s="387" t="s">
        <v>2147</v>
      </c>
      <c r="D381" s="119" t="s">
        <v>1230</v>
      </c>
      <c r="E381" s="453" t="s">
        <v>2148</v>
      </c>
      <c r="F381" s="316"/>
      <c r="G381" s="316"/>
      <c r="H381" s="316"/>
      <c r="I381" s="316"/>
      <c r="J381" s="316"/>
      <c r="K381" s="316"/>
      <c r="L381" s="316"/>
      <c r="M381" s="316"/>
      <c r="N381" s="316"/>
      <c r="O381" s="316"/>
      <c r="P381" s="316"/>
      <c r="Q381" s="316"/>
      <c r="R381" s="317"/>
      <c r="S381" s="379"/>
      <c r="T381" s="316"/>
      <c r="U381" s="316"/>
      <c r="V381" s="316"/>
      <c r="W381" s="316"/>
      <c r="X381" s="317"/>
      <c r="Y381" s="379"/>
      <c r="Z381" s="316"/>
      <c r="AA381" s="316"/>
      <c r="AB381" s="316"/>
      <c r="AC381" s="316"/>
      <c r="AD381" s="317"/>
      <c r="AG381">
        <f>IF(OR(COUNTBLANK(S381:AD381)=12,COUNTBLANK(S381:AD381)=10),0,1)</f>
        <v>0</v>
      </c>
      <c r="AH381">
        <f>IF(COUNTIF(S381:AD381,"NS"),1,0)</f>
        <v>0</v>
      </c>
    </row>
    <row r="382" spans="1:34" ht="30" customHeight="1">
      <c r="A382" s="91"/>
      <c r="B382" s="89"/>
      <c r="C382" s="452"/>
      <c r="D382" s="119" t="s">
        <v>1232</v>
      </c>
      <c r="E382" s="453" t="s">
        <v>2149</v>
      </c>
      <c r="F382" s="316"/>
      <c r="G382" s="316"/>
      <c r="H382" s="316"/>
      <c r="I382" s="316"/>
      <c r="J382" s="316"/>
      <c r="K382" s="316"/>
      <c r="L382" s="316"/>
      <c r="M382" s="316"/>
      <c r="N382" s="316"/>
      <c r="O382" s="316"/>
      <c r="P382" s="316"/>
      <c r="Q382" s="316"/>
      <c r="R382" s="317"/>
      <c r="S382" s="379"/>
      <c r="T382" s="316"/>
      <c r="U382" s="316"/>
      <c r="V382" s="316"/>
      <c r="W382" s="316"/>
      <c r="X382" s="317"/>
      <c r="Y382" s="379"/>
      <c r="Z382" s="316"/>
      <c r="AA382" s="316"/>
      <c r="AB382" s="316"/>
      <c r="AC382" s="316"/>
      <c r="AD382" s="317"/>
      <c r="AG382">
        <f>IF(OR(COUNTBLANK(S382:AD382)=12,COUNTBLANK(S382:AD382)=10),0,1)</f>
        <v>0</v>
      </c>
      <c r="AH382">
        <f>IF(COUNTIF(S382:AD382,"NS"),1,0)</f>
        <v>0</v>
      </c>
    </row>
    <row r="383" spans="1:34" ht="15" customHeight="1">
      <c r="A383" s="91"/>
      <c r="B383" s="89"/>
      <c r="C383" s="174"/>
      <c r="D383" s="32"/>
      <c r="E383" s="32"/>
      <c r="F383" s="32"/>
      <c r="G383" s="32"/>
      <c r="H383" s="32"/>
      <c r="I383" s="32"/>
      <c r="J383" s="32"/>
      <c r="K383" s="32"/>
      <c r="L383" s="32"/>
      <c r="M383" s="32"/>
      <c r="N383" s="32"/>
      <c r="O383" s="32"/>
      <c r="P383" s="32"/>
      <c r="Q383" s="32"/>
      <c r="R383" s="32"/>
      <c r="S383" s="95"/>
      <c r="T383" s="95"/>
      <c r="U383" s="95"/>
      <c r="V383" s="95"/>
      <c r="W383" s="95"/>
      <c r="X383" s="95"/>
      <c r="Y383" s="95"/>
      <c r="Z383" s="95"/>
      <c r="AA383" s="95"/>
      <c r="AB383" s="95"/>
      <c r="AC383" s="95"/>
      <c r="AD383" s="95"/>
      <c r="AG383">
        <f>SUM(AG380:AG382)</f>
        <v>0</v>
      </c>
      <c r="AH383" s="248">
        <f>SUM(AH380:AH382)</f>
        <v>0</v>
      </c>
    </row>
    <row r="384" spans="1:34" ht="24" customHeight="1">
      <c r="A384" s="83"/>
      <c r="B384" s="15"/>
      <c r="C384" s="371" t="s">
        <v>291</v>
      </c>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row>
    <row r="385" spans="1:34" ht="60" customHeight="1">
      <c r="A385" s="83"/>
      <c r="B385" s="15"/>
      <c r="C385" s="372"/>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c r="AB385" s="316"/>
      <c r="AC385" s="316"/>
      <c r="AD385" s="317"/>
    </row>
    <row r="386" spans="1:34" ht="15" customHeight="1">
      <c r="A386" s="83"/>
      <c r="B386" s="239" t="str">
        <f>IF(AG383&gt;0,"Favor de ingresar toda la información requerida en la pregunta.","")</f>
        <v/>
      </c>
      <c r="C386" s="239"/>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row>
    <row r="387" spans="1:34" ht="15" customHeight="1">
      <c r="A387" s="83"/>
      <c r="B387" s="239" t="str">
        <f>IF(AND(C385="",AH383&gt;0),"Debido a que cuenta con registros NS, debe proporcionar una justificación en el los comentarios al final de la pregunta.","")</f>
        <v/>
      </c>
      <c r="C387" s="239"/>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row>
    <row r="388" spans="1:34" ht="15" customHeight="1">
      <c r="A388" s="83"/>
      <c r="B388" s="239"/>
      <c r="C388" s="239"/>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row>
    <row r="389" spans="1:34" ht="15" customHeight="1">
      <c r="A389" s="83"/>
      <c r="B389" s="239"/>
      <c r="C389" s="239"/>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row>
    <row r="390" spans="1:34" ht="15" customHeight="1">
      <c r="A390" s="83"/>
      <c r="B390" s="239"/>
      <c r="C390" s="239"/>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row>
    <row r="391" spans="1:34" ht="15" customHeight="1">
      <c r="A391" s="83"/>
      <c r="B391" s="239"/>
      <c r="C391" s="239"/>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row>
    <row r="392" spans="1:34" ht="24" customHeight="1">
      <c r="A392" s="98" t="s">
        <v>2150</v>
      </c>
      <c r="B392" s="382" t="s">
        <v>2151</v>
      </c>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281"/>
    </row>
    <row r="393" spans="1:34" ht="36" customHeight="1">
      <c r="A393" s="91"/>
      <c r="B393" s="15"/>
      <c r="C393" s="383" t="s">
        <v>2152</v>
      </c>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row>
    <row r="394" spans="1:34" ht="36" customHeight="1">
      <c r="A394" s="91"/>
      <c r="B394" s="15"/>
      <c r="C394" s="383" t="s">
        <v>2153</v>
      </c>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row>
    <row r="395" spans="1:34" ht="15" customHeight="1">
      <c r="A395" s="91"/>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row>
    <row r="396" spans="1:34" ht="48" customHeight="1">
      <c r="A396" s="91"/>
      <c r="B396" s="15"/>
      <c r="C396" s="395" t="s">
        <v>2154</v>
      </c>
      <c r="D396" s="316"/>
      <c r="E396" s="316"/>
      <c r="F396" s="316"/>
      <c r="G396" s="316"/>
      <c r="H396" s="316"/>
      <c r="I396" s="316"/>
      <c r="J396" s="316"/>
      <c r="K396" s="316"/>
      <c r="L396" s="316"/>
      <c r="M396" s="316"/>
      <c r="N396" s="316"/>
      <c r="O396" s="316"/>
      <c r="P396" s="317"/>
      <c r="Q396" s="395" t="s">
        <v>2155</v>
      </c>
      <c r="R396" s="316"/>
      <c r="S396" s="316"/>
      <c r="T396" s="316"/>
      <c r="U396" s="316"/>
      <c r="V396" s="316"/>
      <c r="W396" s="316"/>
      <c r="X396" s="316"/>
      <c r="Y396" s="316"/>
      <c r="Z396" s="316"/>
      <c r="AA396" s="316"/>
      <c r="AB396" s="316"/>
      <c r="AC396" s="316"/>
      <c r="AD396" s="317"/>
      <c r="AG396" t="s">
        <v>412</v>
      </c>
      <c r="AH396" t="s">
        <v>287</v>
      </c>
    </row>
    <row r="397" spans="1:34" ht="15" customHeight="1">
      <c r="A397" s="91"/>
      <c r="B397" s="15"/>
      <c r="C397" s="318"/>
      <c r="D397" s="316"/>
      <c r="E397" s="316"/>
      <c r="F397" s="316"/>
      <c r="G397" s="316"/>
      <c r="H397" s="316"/>
      <c r="I397" s="316"/>
      <c r="J397" s="316"/>
      <c r="K397" s="316"/>
      <c r="L397" s="316"/>
      <c r="M397" s="316"/>
      <c r="N397" s="316"/>
      <c r="O397" s="316"/>
      <c r="P397" s="317"/>
      <c r="Q397" s="318"/>
      <c r="R397" s="316"/>
      <c r="S397" s="316"/>
      <c r="T397" s="316"/>
      <c r="U397" s="316"/>
      <c r="V397" s="316"/>
      <c r="W397" s="316"/>
      <c r="X397" s="316"/>
      <c r="Y397" s="316"/>
      <c r="Z397" s="316"/>
      <c r="AA397" s="316"/>
      <c r="AB397" s="316"/>
      <c r="AC397" s="316"/>
      <c r="AD397" s="317"/>
      <c r="AG397">
        <f>IF(AND(C397=1,C397&lt;&gt;"",Q397&lt;&gt;""),0,IF(AND(C397&lt;&gt;1,C397&lt;&gt;"",Q397=""),0,IF(AND(C397="",Q397=""),0,1)))</f>
        <v>0</v>
      </c>
      <c r="AH397">
        <f>IF(COUNTIF(C397:AD397,"NS"),1,0)</f>
        <v>0</v>
      </c>
    </row>
    <row r="398" spans="1:34" ht="15" customHeight="1">
      <c r="A398" s="83"/>
      <c r="B398" s="100"/>
      <c r="AH398" s="248">
        <f>SUM(AH397:AH397)</f>
        <v>0</v>
      </c>
    </row>
    <row r="399" spans="1:34" ht="24" customHeight="1">
      <c r="A399" s="83"/>
      <c r="B399" s="15"/>
      <c r="C399" s="371" t="s">
        <v>291</v>
      </c>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row>
    <row r="400" spans="1:34" ht="60" customHeight="1">
      <c r="A400" s="83"/>
      <c r="B400" s="15"/>
      <c r="C400" s="372"/>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6"/>
      <c r="AD400" s="317"/>
    </row>
    <row r="401" spans="1:34" ht="15" customHeight="1">
      <c r="A401" s="83"/>
      <c r="B401" s="239" t="str">
        <f>IF(AG397&gt;0,"Favor de ingresar toda la información requerida en la tabla y/o verifique que no tenga información en celdas sombreadas.","")</f>
        <v/>
      </c>
      <c r="C401" s="239"/>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row>
    <row r="402" spans="1:34" ht="15" customHeight="1">
      <c r="A402" s="83"/>
      <c r="B402" s="239" t="str">
        <f>IF(AND(C400="",AH397&gt;0),"Debido a que cuenta con registros NS, debe proporcionar una justificación en el los comentarios al final de la pregunta.","")</f>
        <v/>
      </c>
      <c r="C402" s="239"/>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row>
    <row r="403" spans="1:34" ht="15" customHeight="1">
      <c r="A403" s="83"/>
      <c r="B403" s="239"/>
      <c r="C403" s="239"/>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row>
    <row r="404" spans="1:34" ht="15" customHeight="1">
      <c r="A404" s="83"/>
      <c r="B404" s="239"/>
      <c r="C404" s="239"/>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row>
    <row r="405" spans="1:34" ht="15" customHeight="1">
      <c r="A405" s="83"/>
      <c r="B405" s="239"/>
      <c r="C405" s="239"/>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row>
    <row r="406" spans="1:34" ht="15" customHeight="1">
      <c r="A406" s="83"/>
      <c r="B406" s="239"/>
      <c r="C406" s="239"/>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row>
    <row r="407" spans="1:34" ht="24" customHeight="1">
      <c r="A407" s="98" t="s">
        <v>2156</v>
      </c>
      <c r="B407" s="382" t="s">
        <v>2157</v>
      </c>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row>
    <row r="408" spans="1:34" ht="36" customHeight="1">
      <c r="A408" s="91"/>
      <c r="B408" s="15"/>
      <c r="C408" s="383" t="s">
        <v>2158</v>
      </c>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row>
    <row r="409" spans="1:34" ht="36" customHeight="1">
      <c r="A409" s="91"/>
      <c r="B409" s="15"/>
      <c r="C409" s="383" t="s">
        <v>2159</v>
      </c>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row>
    <row r="410" spans="1:34" ht="15" customHeight="1">
      <c r="A410" s="91"/>
      <c r="B410" s="15"/>
    </row>
    <row r="411" spans="1:34" ht="36" customHeight="1">
      <c r="A411" s="91"/>
      <c r="B411" s="15"/>
      <c r="C411" s="395" t="s">
        <v>2160</v>
      </c>
      <c r="D411" s="316"/>
      <c r="E411" s="316"/>
      <c r="F411" s="316"/>
      <c r="G411" s="316"/>
      <c r="H411" s="316"/>
      <c r="I411" s="316"/>
      <c r="J411" s="316"/>
      <c r="K411" s="316"/>
      <c r="L411" s="316"/>
      <c r="M411" s="316"/>
      <c r="N411" s="316"/>
      <c r="O411" s="316"/>
      <c r="P411" s="317"/>
      <c r="Q411" s="395" t="s">
        <v>2161</v>
      </c>
      <c r="R411" s="316"/>
      <c r="S411" s="316"/>
      <c r="T411" s="316"/>
      <c r="U411" s="316"/>
      <c r="V411" s="316"/>
      <c r="W411" s="316"/>
      <c r="X411" s="316"/>
      <c r="Y411" s="316"/>
      <c r="Z411" s="316"/>
      <c r="AA411" s="316"/>
      <c r="AB411" s="316"/>
      <c r="AC411" s="316"/>
      <c r="AD411" s="317"/>
      <c r="AG411" t="s">
        <v>412</v>
      </c>
      <c r="AH411" t="s">
        <v>287</v>
      </c>
    </row>
    <row r="412" spans="1:34" ht="15" customHeight="1">
      <c r="A412" s="91"/>
      <c r="B412" s="15"/>
      <c r="C412" s="318"/>
      <c r="D412" s="316"/>
      <c r="E412" s="316"/>
      <c r="F412" s="316"/>
      <c r="G412" s="316"/>
      <c r="H412" s="316"/>
      <c r="I412" s="316"/>
      <c r="J412" s="316"/>
      <c r="K412" s="316"/>
      <c r="L412" s="316"/>
      <c r="M412" s="316"/>
      <c r="N412" s="316"/>
      <c r="O412" s="316"/>
      <c r="P412" s="317"/>
      <c r="Q412" s="318"/>
      <c r="R412" s="316"/>
      <c r="S412" s="316"/>
      <c r="T412" s="316"/>
      <c r="U412" s="316"/>
      <c r="V412" s="316"/>
      <c r="W412" s="316"/>
      <c r="X412" s="316"/>
      <c r="Y412" s="316"/>
      <c r="Z412" s="316"/>
      <c r="AA412" s="316"/>
      <c r="AB412" s="316"/>
      <c r="AC412" s="316"/>
      <c r="AD412" s="317"/>
      <c r="AG412">
        <f>IF(AND(C412=1,C412&lt;&gt;"",Q412&lt;&gt;""),0,IF(AND(C412&lt;&gt;1,C412&lt;&gt;"",Q412=""),0,IF(AND(C412="",Q412=""),0,1)))</f>
        <v>0</v>
      </c>
      <c r="AH412">
        <f>IF(COUNTIF(C412:AD412,"NS"),1,0)</f>
        <v>0</v>
      </c>
    </row>
    <row r="413" spans="1:34" ht="15" customHeight="1">
      <c r="A413" s="91"/>
      <c r="B413" s="15"/>
      <c r="AH413" s="248">
        <f>SUM(AH412:AH412)</f>
        <v>0</v>
      </c>
    </row>
    <row r="414" spans="1:34" ht="24" customHeight="1">
      <c r="A414" s="83"/>
      <c r="B414" s="15"/>
      <c r="C414" s="371" t="s">
        <v>291</v>
      </c>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row>
    <row r="415" spans="1:34" ht="60" customHeight="1">
      <c r="A415" s="83"/>
      <c r="B415" s="15"/>
      <c r="C415" s="372"/>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7"/>
    </row>
    <row r="416" spans="1:34" ht="15" customHeight="1">
      <c r="B416" s="239" t="str">
        <f>IF(AG412&gt;0,"Favor de ingresar toda la información requerida en la tabla y/o verifique que no tenga información en celdas sombreadas.","")</f>
        <v/>
      </c>
    </row>
    <row r="417" spans="2:2" ht="15" customHeight="1">
      <c r="B417" s="239" t="str">
        <f>IF(AND(C415="",AH412&gt;0),"Debido a que cuenta con registros NS, debe proporcionar una justificación en el los comentarios al final de la pregunta.","")</f>
        <v/>
      </c>
    </row>
    <row r="418" spans="2:2" ht="15" customHeight="1"/>
    <row r="419" spans="2:2" ht="15" customHeight="1"/>
    <row r="420" spans="2:2" ht="15" customHeight="1"/>
    <row r="421" spans="2:2" ht="15" customHeight="1"/>
  </sheetData>
  <sheetProtection algorithmName="SHA-512" hashValue="NI6gPqhya2LfH7ECT7Nn6XXIXr0ZUZst17EWQ85NhiAGGw0EAsnMIALClAQSeTjmOQ+w377yZ0DaA2iBsOuLvg==" saltValue="RtORiaG2owuTQRI9Cc21ew==" spinCount="100000" sheet="1" objects="1"/>
  <mergeCells count="1034">
    <mergeCell ref="AC195:AD195"/>
    <mergeCell ref="S282:U283"/>
    <mergeCell ref="V282:X283"/>
    <mergeCell ref="Y282:AA283"/>
    <mergeCell ref="AB282:AD283"/>
    <mergeCell ref="AA205:AB205"/>
    <mergeCell ref="AC205:AD205"/>
    <mergeCell ref="AA206:AB206"/>
    <mergeCell ref="AC206:AD206"/>
    <mergeCell ref="AA207:AB207"/>
    <mergeCell ref="AC207:AD207"/>
    <mergeCell ref="AA208:AB208"/>
    <mergeCell ref="AC208:AD208"/>
    <mergeCell ref="AA209:AB209"/>
    <mergeCell ref="AC209:AD209"/>
    <mergeCell ref="AA200:AB200"/>
    <mergeCell ref="AC200:AD200"/>
    <mergeCell ref="AA201:AB201"/>
    <mergeCell ref="AC201:AD201"/>
    <mergeCell ref="AA202:AB202"/>
    <mergeCell ref="AC202:AD202"/>
    <mergeCell ref="AA203:AB203"/>
    <mergeCell ref="AC203:AD203"/>
    <mergeCell ref="AA204:AB204"/>
    <mergeCell ref="AC204:AD204"/>
    <mergeCell ref="AA196:AB196"/>
    <mergeCell ref="AC196:AD196"/>
    <mergeCell ref="AA197:AB197"/>
    <mergeCell ref="AC197:AD197"/>
    <mergeCell ref="AA198:AB198"/>
    <mergeCell ref="AC198:AD198"/>
    <mergeCell ref="AA199:AB199"/>
    <mergeCell ref="AC199:AD199"/>
    <mergeCell ref="D200:F200"/>
    <mergeCell ref="G200:M200"/>
    <mergeCell ref="AA180:AB180"/>
    <mergeCell ref="AC180:AD180"/>
    <mergeCell ref="AA181:AB181"/>
    <mergeCell ref="AC181:AD181"/>
    <mergeCell ref="AA182:AB182"/>
    <mergeCell ref="AC182:AD182"/>
    <mergeCell ref="AA183:AB183"/>
    <mergeCell ref="AC183:AD183"/>
    <mergeCell ref="AA184:AB184"/>
    <mergeCell ref="AC184:AD184"/>
    <mergeCell ref="AA185:AB185"/>
    <mergeCell ref="AC185:AD185"/>
    <mergeCell ref="AA186:AB186"/>
    <mergeCell ref="AC186:AD186"/>
    <mergeCell ref="AA187:AB187"/>
    <mergeCell ref="AC187:AD187"/>
    <mergeCell ref="AA188:AB188"/>
    <mergeCell ref="AC188:AD188"/>
    <mergeCell ref="AA189:AB189"/>
    <mergeCell ref="AC193:AD193"/>
    <mergeCell ref="AA194:AB194"/>
    <mergeCell ref="AC194:AD194"/>
    <mergeCell ref="D191:F191"/>
    <mergeCell ref="D192:F192"/>
    <mergeCell ref="D186:F186"/>
    <mergeCell ref="N190:Q190"/>
    <mergeCell ref="N191:Q191"/>
    <mergeCell ref="N192:Q192"/>
    <mergeCell ref="AC189:AD189"/>
    <mergeCell ref="G120:N121"/>
    <mergeCell ref="G122:N122"/>
    <mergeCell ref="G123:N123"/>
    <mergeCell ref="G124:N124"/>
    <mergeCell ref="G125:N125"/>
    <mergeCell ref="G126:N126"/>
    <mergeCell ref="G127:N127"/>
    <mergeCell ref="G128:N128"/>
    <mergeCell ref="G129:N129"/>
    <mergeCell ref="D320:F320"/>
    <mergeCell ref="S320:U320"/>
    <mergeCell ref="V320:X320"/>
    <mergeCell ref="Y320:AA320"/>
    <mergeCell ref="AB320:AD320"/>
    <mergeCell ref="C312:C320"/>
    <mergeCell ref="D319:F319"/>
    <mergeCell ref="S319:U319"/>
    <mergeCell ref="V319:X319"/>
    <mergeCell ref="AB319:AD319"/>
    <mergeCell ref="D318:F318"/>
    <mergeCell ref="S316:U316"/>
    <mergeCell ref="V316:X316"/>
    <mergeCell ref="AB312:AD312"/>
    <mergeCell ref="S318:U318"/>
    <mergeCell ref="V318:X318"/>
    <mergeCell ref="Y318:AA318"/>
    <mergeCell ref="AB318:AD318"/>
    <mergeCell ref="D317:F317"/>
    <mergeCell ref="S317:U317"/>
    <mergeCell ref="V317:X317"/>
    <mergeCell ref="Y317:AA317"/>
    <mergeCell ref="AB317:AD317"/>
    <mergeCell ref="D312:F312"/>
    <mergeCell ref="V307:X307"/>
    <mergeCell ref="Y307:AA307"/>
    <mergeCell ref="AB307:AD307"/>
    <mergeCell ref="S308:U308"/>
    <mergeCell ref="Y308:AA308"/>
    <mergeCell ref="AB308:AD308"/>
    <mergeCell ref="S309:U309"/>
    <mergeCell ref="V309:X309"/>
    <mergeCell ref="Y309:AA309"/>
    <mergeCell ref="AB309:AD309"/>
    <mergeCell ref="E307:F307"/>
    <mergeCell ref="E308:F308"/>
    <mergeCell ref="E309:F309"/>
    <mergeCell ref="S310:U310"/>
    <mergeCell ref="D306:D309"/>
    <mergeCell ref="E306:F306"/>
    <mergeCell ref="D310:F310"/>
    <mergeCell ref="D311:F311"/>
    <mergeCell ref="V310:X310"/>
    <mergeCell ref="S307:U307"/>
    <mergeCell ref="D226:AD226"/>
    <mergeCell ref="D215:F215"/>
    <mergeCell ref="D216:F216"/>
    <mergeCell ref="N215:Q215"/>
    <mergeCell ref="N216:Q216"/>
    <mergeCell ref="D227:AD227"/>
    <mergeCell ref="V306:X306"/>
    <mergeCell ref="Y303:AA303"/>
    <mergeCell ref="AB303:AD303"/>
    <mergeCell ref="Y306:AA306"/>
    <mergeCell ref="AB306:AD306"/>
    <mergeCell ref="D305:F305"/>
    <mergeCell ref="D287:F287"/>
    <mergeCell ref="D288:F288"/>
    <mergeCell ref="D289:F289"/>
    <mergeCell ref="D290:F290"/>
    <mergeCell ref="AA215:AB215"/>
    <mergeCell ref="AC215:AD215"/>
    <mergeCell ref="AA216:AB216"/>
    <mergeCell ref="AC216:AD216"/>
    <mergeCell ref="D304:F304"/>
    <mergeCell ref="S306:U306"/>
    <mergeCell ref="S305:U305"/>
    <mergeCell ref="Y299:AA299"/>
    <mergeCell ref="AB299:AD299"/>
    <mergeCell ref="S300:U300"/>
    <mergeCell ref="V300:X300"/>
    <mergeCell ref="Y300:AA300"/>
    <mergeCell ref="AB300:AD300"/>
    <mergeCell ref="S299:U299"/>
    <mergeCell ref="V299:X299"/>
    <mergeCell ref="D299:F299"/>
    <mergeCell ref="N214:Q214"/>
    <mergeCell ref="C219:AD219"/>
    <mergeCell ref="D220:AD220"/>
    <mergeCell ref="D221:AD221"/>
    <mergeCell ref="D222:AD222"/>
    <mergeCell ref="D223:AD223"/>
    <mergeCell ref="D224:AD224"/>
    <mergeCell ref="D225:AD225"/>
    <mergeCell ref="D207:F207"/>
    <mergeCell ref="C208:C216"/>
    <mergeCell ref="D208:F208"/>
    <mergeCell ref="D209:F209"/>
    <mergeCell ref="D210:F210"/>
    <mergeCell ref="D213:F213"/>
    <mergeCell ref="D214:F214"/>
    <mergeCell ref="D211:F211"/>
    <mergeCell ref="D212:F212"/>
    <mergeCell ref="AA210:AB210"/>
    <mergeCell ref="AC210:AD210"/>
    <mergeCell ref="AA211:AB211"/>
    <mergeCell ref="AC211:AD211"/>
    <mergeCell ref="AA212:AB212"/>
    <mergeCell ref="AC212:AD212"/>
    <mergeCell ref="AA213:AB213"/>
    <mergeCell ref="AC213:AD213"/>
    <mergeCell ref="AA214:AB214"/>
    <mergeCell ref="AC214:AD214"/>
    <mergeCell ref="G204:M204"/>
    <mergeCell ref="E205:F205"/>
    <mergeCell ref="D206:F206"/>
    <mergeCell ref="D201:F201"/>
    <mergeCell ref="D202:D205"/>
    <mergeCell ref="E202:F202"/>
    <mergeCell ref="E203:F203"/>
    <mergeCell ref="E204:F204"/>
    <mergeCell ref="D196:D199"/>
    <mergeCell ref="E196:F196"/>
    <mergeCell ref="E197:F197"/>
    <mergeCell ref="E198:F198"/>
    <mergeCell ref="G195:M195"/>
    <mergeCell ref="G196:M196"/>
    <mergeCell ref="G197:M197"/>
    <mergeCell ref="G198:M198"/>
    <mergeCell ref="G199:M199"/>
    <mergeCell ref="E199:F199"/>
    <mergeCell ref="G157:N157"/>
    <mergeCell ref="G158:N158"/>
    <mergeCell ref="O159:R159"/>
    <mergeCell ref="S159:V159"/>
    <mergeCell ref="W159:Z159"/>
    <mergeCell ref="AA159:AD159"/>
    <mergeCell ref="C177:F179"/>
    <mergeCell ref="D157:F157"/>
    <mergeCell ref="O157:R157"/>
    <mergeCell ref="S157:V157"/>
    <mergeCell ref="W157:Z157"/>
    <mergeCell ref="AA157:AD157"/>
    <mergeCell ref="D158:F158"/>
    <mergeCell ref="O158:R158"/>
    <mergeCell ref="S158:V158"/>
    <mergeCell ref="W158:Z158"/>
    <mergeCell ref="AA158:AD158"/>
    <mergeCell ref="C150:C158"/>
    <mergeCell ref="D150:F150"/>
    <mergeCell ref="O150:R150"/>
    <mergeCell ref="S150:V150"/>
    <mergeCell ref="D155:F155"/>
    <mergeCell ref="O155:R155"/>
    <mergeCell ref="AA177:AD177"/>
    <mergeCell ref="C171:AD171"/>
    <mergeCell ref="C172:AD172"/>
    <mergeCell ref="C173:AD173"/>
    <mergeCell ref="C161:AD161"/>
    <mergeCell ref="C162:AD162"/>
    <mergeCell ref="D144:D147"/>
    <mergeCell ref="E144:F144"/>
    <mergeCell ref="O144:R144"/>
    <mergeCell ref="S144:V144"/>
    <mergeCell ref="W144:Z144"/>
    <mergeCell ref="AA144:AD144"/>
    <mergeCell ref="E145:F145"/>
    <mergeCell ref="O145:R145"/>
    <mergeCell ref="S145:V145"/>
    <mergeCell ref="W145:Z145"/>
    <mergeCell ref="AA145:AD145"/>
    <mergeCell ref="S155:V155"/>
    <mergeCell ref="W155:Z155"/>
    <mergeCell ref="AA155:AD155"/>
    <mergeCell ref="D154:F154"/>
    <mergeCell ref="O154:R154"/>
    <mergeCell ref="S154:V154"/>
    <mergeCell ref="W154:Z154"/>
    <mergeCell ref="AA154:AD154"/>
    <mergeCell ref="W150:Z150"/>
    <mergeCell ref="AA150:AD150"/>
    <mergeCell ref="D151:F151"/>
    <mergeCell ref="O151:R151"/>
    <mergeCell ref="S151:V151"/>
    <mergeCell ref="W151:Z151"/>
    <mergeCell ref="AA151:AD151"/>
    <mergeCell ref="D152:F152"/>
    <mergeCell ref="O152:R152"/>
    <mergeCell ref="S152:V152"/>
    <mergeCell ref="W152:Z152"/>
    <mergeCell ref="AA152:AD152"/>
    <mergeCell ref="D153:F153"/>
    <mergeCell ref="G148:N148"/>
    <mergeCell ref="G149:N149"/>
    <mergeCell ref="O156:R156"/>
    <mergeCell ref="S156:V156"/>
    <mergeCell ref="W156:Z156"/>
    <mergeCell ref="AA156:AD156"/>
    <mergeCell ref="O153:R153"/>
    <mergeCell ref="S153:V153"/>
    <mergeCell ref="W153:Z153"/>
    <mergeCell ref="AA153:AD153"/>
    <mergeCell ref="D148:F148"/>
    <mergeCell ref="O148:R148"/>
    <mergeCell ref="S148:V148"/>
    <mergeCell ref="W148:Z148"/>
    <mergeCell ref="AA148:AD148"/>
    <mergeCell ref="D149:F149"/>
    <mergeCell ref="O149:R149"/>
    <mergeCell ref="S149:V149"/>
    <mergeCell ref="W149:Z149"/>
    <mergeCell ref="AA149:AD149"/>
    <mergeCell ref="D156:F156"/>
    <mergeCell ref="G150:N150"/>
    <mergeCell ref="G151:N151"/>
    <mergeCell ref="G152:N152"/>
    <mergeCell ref="G153:N153"/>
    <mergeCell ref="G154:N154"/>
    <mergeCell ref="G155:N155"/>
    <mergeCell ref="G156:N156"/>
    <mergeCell ref="W138:Z138"/>
    <mergeCell ref="AA138:AD138"/>
    <mergeCell ref="E139:F139"/>
    <mergeCell ref="O139:R139"/>
    <mergeCell ref="S139:V139"/>
    <mergeCell ref="W139:Z139"/>
    <mergeCell ref="AA139:AD139"/>
    <mergeCell ref="E140:F140"/>
    <mergeCell ref="E146:F146"/>
    <mergeCell ref="G144:N144"/>
    <mergeCell ref="G145:N145"/>
    <mergeCell ref="O146:R146"/>
    <mergeCell ref="S146:V146"/>
    <mergeCell ref="W146:Z146"/>
    <mergeCell ref="AA146:AD146"/>
    <mergeCell ref="E147:F147"/>
    <mergeCell ref="O147:R147"/>
    <mergeCell ref="S147:V147"/>
    <mergeCell ref="W147:Z147"/>
    <mergeCell ref="AA147:AD147"/>
    <mergeCell ref="G146:N146"/>
    <mergeCell ref="O140:R140"/>
    <mergeCell ref="S140:V140"/>
    <mergeCell ref="W140:Z140"/>
    <mergeCell ref="AA140:AD140"/>
    <mergeCell ref="E141:F141"/>
    <mergeCell ref="G147:N147"/>
    <mergeCell ref="AA137:AD137"/>
    <mergeCell ref="G136:N136"/>
    <mergeCell ref="G137:N137"/>
    <mergeCell ref="D135:F135"/>
    <mergeCell ref="O135:R135"/>
    <mergeCell ref="S135:V135"/>
    <mergeCell ref="W135:Z135"/>
    <mergeCell ref="AA135:AD135"/>
    <mergeCell ref="G138:N138"/>
    <mergeCell ref="G142:N142"/>
    <mergeCell ref="D143:F143"/>
    <mergeCell ref="O143:R143"/>
    <mergeCell ref="S143:V143"/>
    <mergeCell ref="W143:Z143"/>
    <mergeCell ref="AA143:AD143"/>
    <mergeCell ref="G143:N143"/>
    <mergeCell ref="O141:R141"/>
    <mergeCell ref="S141:V141"/>
    <mergeCell ref="W141:Z141"/>
    <mergeCell ref="AA141:AD141"/>
    <mergeCell ref="G139:N139"/>
    <mergeCell ref="G140:N140"/>
    <mergeCell ref="G141:N141"/>
    <mergeCell ref="D142:F142"/>
    <mergeCell ref="O142:R142"/>
    <mergeCell ref="S142:V142"/>
    <mergeCell ref="W142:Z142"/>
    <mergeCell ref="AA142:AD142"/>
    <mergeCell ref="D138:D141"/>
    <mergeCell ref="E138:F138"/>
    <mergeCell ref="O138:R138"/>
    <mergeCell ref="S138:V138"/>
    <mergeCell ref="D124:F124"/>
    <mergeCell ref="O124:R124"/>
    <mergeCell ref="S124:V124"/>
    <mergeCell ref="W124:Z124"/>
    <mergeCell ref="AA124:AD124"/>
    <mergeCell ref="D125:F125"/>
    <mergeCell ref="O125:R125"/>
    <mergeCell ref="S125:V125"/>
    <mergeCell ref="W125:Z125"/>
    <mergeCell ref="AA125:AD125"/>
    <mergeCell ref="C89:C97"/>
    <mergeCell ref="D89:F89"/>
    <mergeCell ref="G89:X89"/>
    <mergeCell ref="Y89:AD89"/>
    <mergeCell ref="D90:F90"/>
    <mergeCell ref="G90:X90"/>
    <mergeCell ref="Y90:AD90"/>
    <mergeCell ref="D91:F91"/>
    <mergeCell ref="G91:X91"/>
    <mergeCell ref="Y91:AD91"/>
    <mergeCell ref="D92:F92"/>
    <mergeCell ref="G92:X92"/>
    <mergeCell ref="Y92:AD92"/>
    <mergeCell ref="D95:F95"/>
    <mergeCell ref="G95:X95"/>
    <mergeCell ref="Y95:AD95"/>
    <mergeCell ref="D96:F96"/>
    <mergeCell ref="G96:X96"/>
    <mergeCell ref="Y96:AD96"/>
    <mergeCell ref="D97:F97"/>
    <mergeCell ref="G97:X97"/>
    <mergeCell ref="Y97:AD97"/>
    <mergeCell ref="Y98:AD98"/>
    <mergeCell ref="C100:E100"/>
    <mergeCell ref="F100:AD100"/>
    <mergeCell ref="C102:E102"/>
    <mergeCell ref="F102:AD102"/>
    <mergeCell ref="C104:E104"/>
    <mergeCell ref="F104:AD104"/>
    <mergeCell ref="C106:E106"/>
    <mergeCell ref="F106:AD106"/>
    <mergeCell ref="D94:F94"/>
    <mergeCell ref="G94:X94"/>
    <mergeCell ref="D83:D86"/>
    <mergeCell ref="E83:F83"/>
    <mergeCell ref="G83:X83"/>
    <mergeCell ref="Y83:AD83"/>
    <mergeCell ref="E84:F84"/>
    <mergeCell ref="G84:X84"/>
    <mergeCell ref="Y84:AD84"/>
    <mergeCell ref="E85:F85"/>
    <mergeCell ref="G85:X85"/>
    <mergeCell ref="Y85:AD85"/>
    <mergeCell ref="E86:F86"/>
    <mergeCell ref="G86:X86"/>
    <mergeCell ref="Y86:AD86"/>
    <mergeCell ref="D87:F87"/>
    <mergeCell ref="G87:X87"/>
    <mergeCell ref="Y87:AD87"/>
    <mergeCell ref="D88:F88"/>
    <mergeCell ref="G88:X88"/>
    <mergeCell ref="Y88:AD88"/>
    <mergeCell ref="Y94:AD94"/>
    <mergeCell ref="Y93:AD93"/>
    <mergeCell ref="D73:F73"/>
    <mergeCell ref="G73:X73"/>
    <mergeCell ref="Y73:AD73"/>
    <mergeCell ref="D74:F74"/>
    <mergeCell ref="G74:X74"/>
    <mergeCell ref="Y74:AD74"/>
    <mergeCell ref="D75:F75"/>
    <mergeCell ref="G75:X75"/>
    <mergeCell ref="Y75:AD75"/>
    <mergeCell ref="D76:F76"/>
    <mergeCell ref="G76:X76"/>
    <mergeCell ref="Y76:AD76"/>
    <mergeCell ref="D77:D80"/>
    <mergeCell ref="E77:F77"/>
    <mergeCell ref="G77:X77"/>
    <mergeCell ref="Y77:AD77"/>
    <mergeCell ref="E78:F78"/>
    <mergeCell ref="G78:X78"/>
    <mergeCell ref="Y78:AD78"/>
    <mergeCell ref="E79:F79"/>
    <mergeCell ref="G79:X79"/>
    <mergeCell ref="Y79:AD79"/>
    <mergeCell ref="E80:F80"/>
    <mergeCell ref="Y67:AD67"/>
    <mergeCell ref="D68:F68"/>
    <mergeCell ref="G68:X68"/>
    <mergeCell ref="Y68:AD68"/>
    <mergeCell ref="D69:F69"/>
    <mergeCell ref="G69:X69"/>
    <mergeCell ref="Y69:AD69"/>
    <mergeCell ref="C415:AD415"/>
    <mergeCell ref="C16:AD16"/>
    <mergeCell ref="C276:AD276"/>
    <mergeCell ref="C278:AD278"/>
    <mergeCell ref="C409:AD409"/>
    <mergeCell ref="C411:P411"/>
    <mergeCell ref="Q411:AD411"/>
    <mergeCell ref="C412:P412"/>
    <mergeCell ref="Q412:AD412"/>
    <mergeCell ref="C414:AD414"/>
    <mergeCell ref="C397:P397"/>
    <mergeCell ref="Q397:AD397"/>
    <mergeCell ref="C399:AD399"/>
    <mergeCell ref="C400:AD400"/>
    <mergeCell ref="B407:AD407"/>
    <mergeCell ref="C408:AD408"/>
    <mergeCell ref="C384:AD384"/>
    <mergeCell ref="D81:F81"/>
    <mergeCell ref="G81:X81"/>
    <mergeCell ref="Y81:AD81"/>
    <mergeCell ref="D82:F82"/>
    <mergeCell ref="G82:X82"/>
    <mergeCell ref="Y82:AD82"/>
    <mergeCell ref="D93:F93"/>
    <mergeCell ref="G93:X93"/>
    <mergeCell ref="C385:AD385"/>
    <mergeCell ref="B392:AD392"/>
    <mergeCell ref="C393:AD393"/>
    <mergeCell ref="C394:AD394"/>
    <mergeCell ref="D70:F70"/>
    <mergeCell ref="G70:X70"/>
    <mergeCell ref="Y70:AD70"/>
    <mergeCell ref="C396:P396"/>
    <mergeCell ref="Q396:AD396"/>
    <mergeCell ref="C366:AD366"/>
    <mergeCell ref="C367:AD367"/>
    <mergeCell ref="Y313:AA313"/>
    <mergeCell ref="AB313:AD313"/>
    <mergeCell ref="S314:U314"/>
    <mergeCell ref="V314:X314"/>
    <mergeCell ref="Y314:AA314"/>
    <mergeCell ref="AB314:AD314"/>
    <mergeCell ref="S313:U313"/>
    <mergeCell ref="V313:X313"/>
    <mergeCell ref="D313:F313"/>
    <mergeCell ref="D314:F314"/>
    <mergeCell ref="S315:U315"/>
    <mergeCell ref="V315:X315"/>
    <mergeCell ref="Y315:AA315"/>
    <mergeCell ref="AB315:AD315"/>
    <mergeCell ref="D316:F316"/>
    <mergeCell ref="Y319:AA319"/>
    <mergeCell ref="D315:F315"/>
    <mergeCell ref="Y316:AA316"/>
    <mergeCell ref="AB316:AD316"/>
    <mergeCell ref="S321:U321"/>
    <mergeCell ref="E303:F303"/>
    <mergeCell ref="D300:D303"/>
    <mergeCell ref="E300:F300"/>
    <mergeCell ref="Y301:AA301"/>
    <mergeCell ref="AB301:AD301"/>
    <mergeCell ref="S302:U302"/>
    <mergeCell ref="V302:X302"/>
    <mergeCell ref="Y302:AA302"/>
    <mergeCell ref="V301:X301"/>
    <mergeCell ref="V305:X305"/>
    <mergeCell ref="Y305:AA305"/>
    <mergeCell ref="Y295:AA295"/>
    <mergeCell ref="AB295:AD295"/>
    <mergeCell ref="AB302:AD302"/>
    <mergeCell ref="S301:U301"/>
    <mergeCell ref="E301:F301"/>
    <mergeCell ref="E302:F302"/>
    <mergeCell ref="S296:U296"/>
    <mergeCell ref="V296:X296"/>
    <mergeCell ref="Y296:AA296"/>
    <mergeCell ref="AB296:AD296"/>
    <mergeCell ref="S295:U295"/>
    <mergeCell ref="V295:X295"/>
    <mergeCell ref="D295:F295"/>
    <mergeCell ref="D296:F296"/>
    <mergeCell ref="Y297:AA297"/>
    <mergeCell ref="AB297:AD297"/>
    <mergeCell ref="S298:U298"/>
    <mergeCell ref="V298:X298"/>
    <mergeCell ref="Y298:AA298"/>
    <mergeCell ref="AB298:AD298"/>
    <mergeCell ref="S297:U297"/>
    <mergeCell ref="V297:X297"/>
    <mergeCell ref="D297:F297"/>
    <mergeCell ref="D298:F298"/>
    <mergeCell ref="Y293:AA293"/>
    <mergeCell ref="AB293:AD293"/>
    <mergeCell ref="S294:U294"/>
    <mergeCell ref="V294:X294"/>
    <mergeCell ref="Y294:AA294"/>
    <mergeCell ref="AB294:AD294"/>
    <mergeCell ref="S293:U293"/>
    <mergeCell ref="V293:X293"/>
    <mergeCell ref="D293:F293"/>
    <mergeCell ref="D294:F294"/>
    <mergeCell ref="S292:U292"/>
    <mergeCell ref="V292:X292"/>
    <mergeCell ref="Y292:AA292"/>
    <mergeCell ref="AB292:AD292"/>
    <mergeCell ref="S291:U291"/>
    <mergeCell ref="V291:X291"/>
    <mergeCell ref="D292:F292"/>
    <mergeCell ref="D291:F291"/>
    <mergeCell ref="S290:U290"/>
    <mergeCell ref="V290:X290"/>
    <mergeCell ref="C281:F283"/>
    <mergeCell ref="S281:AD281"/>
    <mergeCell ref="G281:R283"/>
    <mergeCell ref="Y290:AA290"/>
    <mergeCell ref="AB290:AD290"/>
    <mergeCell ref="S289:U289"/>
    <mergeCell ref="V289:X289"/>
    <mergeCell ref="S288:U288"/>
    <mergeCell ref="Y291:AA291"/>
    <mergeCell ref="AB291:AD291"/>
    <mergeCell ref="C284:C311"/>
    <mergeCell ref="D284:F284"/>
    <mergeCell ref="D285:F285"/>
    <mergeCell ref="D286:F286"/>
    <mergeCell ref="Y310:AA310"/>
    <mergeCell ref="AB310:AD310"/>
    <mergeCell ref="Y311:AA311"/>
    <mergeCell ref="AB311:AD311"/>
    <mergeCell ref="S311:U311"/>
    <mergeCell ref="V311:X311"/>
    <mergeCell ref="AB305:AD305"/>
    <mergeCell ref="V308:X308"/>
    <mergeCell ref="V285:X285"/>
    <mergeCell ref="Y285:AA285"/>
    <mergeCell ref="AB285:AD285"/>
    <mergeCell ref="S284:U284"/>
    <mergeCell ref="V284:X284"/>
    <mergeCell ref="Y284:AA284"/>
    <mergeCell ref="AB284:AD284"/>
    <mergeCell ref="S285:U285"/>
    <mergeCell ref="O264:R264"/>
    <mergeCell ref="S264:V264"/>
    <mergeCell ref="W264:Z264"/>
    <mergeCell ref="AA264:AD264"/>
    <mergeCell ref="C266:AD266"/>
    <mergeCell ref="K263:N263"/>
    <mergeCell ref="O263:R263"/>
    <mergeCell ref="S263:V263"/>
    <mergeCell ref="W263:Z263"/>
    <mergeCell ref="AA263:AD263"/>
    <mergeCell ref="S262:V262"/>
    <mergeCell ref="W262:Z262"/>
    <mergeCell ref="AA262:AD262"/>
    <mergeCell ref="AA280:AD280"/>
    <mergeCell ref="G285:R285"/>
    <mergeCell ref="O260:R260"/>
    <mergeCell ref="S260:V260"/>
    <mergeCell ref="W260:Z260"/>
    <mergeCell ref="K261:N261"/>
    <mergeCell ref="O261:R261"/>
    <mergeCell ref="S261:V261"/>
    <mergeCell ref="W261:Z261"/>
    <mergeCell ref="AA261:AD261"/>
    <mergeCell ref="K260:N260"/>
    <mergeCell ref="S243:V243"/>
    <mergeCell ref="W243:Z243"/>
    <mergeCell ref="AA243:AD243"/>
    <mergeCell ref="O244:R244"/>
    <mergeCell ref="S244:V244"/>
    <mergeCell ref="W244:Z244"/>
    <mergeCell ref="AA244:AD244"/>
    <mergeCell ref="D241:N241"/>
    <mergeCell ref="O241:R241"/>
    <mergeCell ref="S241:V241"/>
    <mergeCell ref="W241:Z241"/>
    <mergeCell ref="AA241:AD241"/>
    <mergeCell ref="D242:N242"/>
    <mergeCell ref="O242:R242"/>
    <mergeCell ref="S242:V242"/>
    <mergeCell ref="W242:Z242"/>
    <mergeCell ref="AA242:AD242"/>
    <mergeCell ref="W240:Z240"/>
    <mergeCell ref="AA240:AD240"/>
    <mergeCell ref="C229:AD229"/>
    <mergeCell ref="C230:AD230"/>
    <mergeCell ref="B237:AD237"/>
    <mergeCell ref="C174:AD174"/>
    <mergeCell ref="C175:AD175"/>
    <mergeCell ref="C180:C207"/>
    <mergeCell ref="D180:F180"/>
    <mergeCell ref="D181:F181"/>
    <mergeCell ref="D182:F182"/>
    <mergeCell ref="D183:F183"/>
    <mergeCell ref="D187:F187"/>
    <mergeCell ref="D188:F188"/>
    <mergeCell ref="D184:F184"/>
    <mergeCell ref="D185:F185"/>
    <mergeCell ref="D193:F193"/>
    <mergeCell ref="D194:F194"/>
    <mergeCell ref="D190:F190"/>
    <mergeCell ref="G194:M194"/>
    <mergeCell ref="N194:Q194"/>
    <mergeCell ref="D195:F195"/>
    <mergeCell ref="N196:Q196"/>
    <mergeCell ref="G193:M193"/>
    <mergeCell ref="N193:Q193"/>
    <mergeCell ref="G201:M201"/>
    <mergeCell ref="G203:M203"/>
    <mergeCell ref="N201:Q201"/>
    <mergeCell ref="N202:Q202"/>
    <mergeCell ref="N203:Q203"/>
    <mergeCell ref="AA193:AB193"/>
    <mergeCell ref="G202:M202"/>
    <mergeCell ref="AA190:AB190"/>
    <mergeCell ref="AC190:AD190"/>
    <mergeCell ref="AA191:AB191"/>
    <mergeCell ref="AC191:AD191"/>
    <mergeCell ref="AA192:AB192"/>
    <mergeCell ref="AC192:AD192"/>
    <mergeCell ref="AC178:AD179"/>
    <mergeCell ref="AA178:AB179"/>
    <mergeCell ref="R178:R179"/>
    <mergeCell ref="S178:Z178"/>
    <mergeCell ref="N189:Q189"/>
    <mergeCell ref="D189:F189"/>
    <mergeCell ref="B169:AD169"/>
    <mergeCell ref="D130:F130"/>
    <mergeCell ref="O130:R130"/>
    <mergeCell ref="S130:V130"/>
    <mergeCell ref="W130:Z130"/>
    <mergeCell ref="AA130:AD130"/>
    <mergeCell ref="D131:F131"/>
    <mergeCell ref="O131:R131"/>
    <mergeCell ref="S131:V131"/>
    <mergeCell ref="W131:Z131"/>
    <mergeCell ref="AA131:AD131"/>
    <mergeCell ref="D134:F134"/>
    <mergeCell ref="O134:R134"/>
    <mergeCell ref="S134:V134"/>
    <mergeCell ref="W134:Z134"/>
    <mergeCell ref="AA134:AD134"/>
    <mergeCell ref="G130:N130"/>
    <mergeCell ref="G131:N131"/>
    <mergeCell ref="D136:F136"/>
    <mergeCell ref="O136:R136"/>
    <mergeCell ref="D128:F128"/>
    <mergeCell ref="O128:R128"/>
    <mergeCell ref="S128:V128"/>
    <mergeCell ref="W128:Z128"/>
    <mergeCell ref="AA128:AD128"/>
    <mergeCell ref="C170:AD170"/>
    <mergeCell ref="D132:F132"/>
    <mergeCell ref="O132:R132"/>
    <mergeCell ref="S132:V132"/>
    <mergeCell ref="W132:Z132"/>
    <mergeCell ref="AA132:AD132"/>
    <mergeCell ref="D133:F133"/>
    <mergeCell ref="O133:R133"/>
    <mergeCell ref="S133:V133"/>
    <mergeCell ref="W133:Z133"/>
    <mergeCell ref="AA133:AD133"/>
    <mergeCell ref="G132:N132"/>
    <mergeCell ref="G133:N133"/>
    <mergeCell ref="G134:N134"/>
    <mergeCell ref="G135:N135"/>
    <mergeCell ref="D129:F129"/>
    <mergeCell ref="O129:R129"/>
    <mergeCell ref="S129:V129"/>
    <mergeCell ref="W129:Z129"/>
    <mergeCell ref="AA129:AD129"/>
    <mergeCell ref="S136:V136"/>
    <mergeCell ref="W136:Z136"/>
    <mergeCell ref="AA136:AD136"/>
    <mergeCell ref="D137:F137"/>
    <mergeCell ref="O137:R137"/>
    <mergeCell ref="S137:V137"/>
    <mergeCell ref="W137:Z137"/>
    <mergeCell ref="C109:AD109"/>
    <mergeCell ref="B116:AD116"/>
    <mergeCell ref="C117:AD117"/>
    <mergeCell ref="C118:AD118"/>
    <mergeCell ref="C108:AD108"/>
    <mergeCell ref="C122:C149"/>
    <mergeCell ref="D122:F122"/>
    <mergeCell ref="C120:F121"/>
    <mergeCell ref="O120:AD120"/>
    <mergeCell ref="O121:R121"/>
    <mergeCell ref="S121:V121"/>
    <mergeCell ref="W121:Z121"/>
    <mergeCell ref="AA121:AD121"/>
    <mergeCell ref="O122:R122"/>
    <mergeCell ref="S122:V122"/>
    <mergeCell ref="W122:Z122"/>
    <mergeCell ref="AA122:AD122"/>
    <mergeCell ref="D123:F123"/>
    <mergeCell ref="O123:R123"/>
    <mergeCell ref="S123:V123"/>
    <mergeCell ref="W123:Z123"/>
    <mergeCell ref="AA123:AD123"/>
    <mergeCell ref="D126:F126"/>
    <mergeCell ref="O126:R126"/>
    <mergeCell ref="S126:V126"/>
    <mergeCell ref="W126:Z126"/>
    <mergeCell ref="AA126:AD126"/>
    <mergeCell ref="D127:F127"/>
    <mergeCell ref="O127:R127"/>
    <mergeCell ref="S127:V127"/>
    <mergeCell ref="W127:Z127"/>
    <mergeCell ref="AA127:AD127"/>
    <mergeCell ref="C60:F60"/>
    <mergeCell ref="G60:X60"/>
    <mergeCell ref="Y60:AD60"/>
    <mergeCell ref="C61:C88"/>
    <mergeCell ref="D61:F61"/>
    <mergeCell ref="G61:X61"/>
    <mergeCell ref="Y61:AD61"/>
    <mergeCell ref="D62:F62"/>
    <mergeCell ref="G62:X62"/>
    <mergeCell ref="Y62:AD62"/>
    <mergeCell ref="D63:F63"/>
    <mergeCell ref="G63:X63"/>
    <mergeCell ref="Y63:AD63"/>
    <mergeCell ref="D64:F64"/>
    <mergeCell ref="G64:X64"/>
    <mergeCell ref="Y64:AD64"/>
    <mergeCell ref="D65:F65"/>
    <mergeCell ref="G65:X65"/>
    <mergeCell ref="Y65:AD65"/>
    <mergeCell ref="D66:F66"/>
    <mergeCell ref="G66:X66"/>
    <mergeCell ref="Y66:AD66"/>
    <mergeCell ref="D71:F71"/>
    <mergeCell ref="G71:X71"/>
    <mergeCell ref="G80:X80"/>
    <mergeCell ref="Y80:AD80"/>
    <mergeCell ref="Y71:AD71"/>
    <mergeCell ref="D72:F72"/>
    <mergeCell ref="G72:X72"/>
    <mergeCell ref="Y72:AD72"/>
    <mergeCell ref="D67:F67"/>
    <mergeCell ref="G67:X67"/>
    <mergeCell ref="C49:AD49"/>
    <mergeCell ref="B56:AD56"/>
    <mergeCell ref="C57:AD57"/>
    <mergeCell ref="C58:AD58"/>
    <mergeCell ref="C43:AD43"/>
    <mergeCell ref="C45:P45"/>
    <mergeCell ref="Q45:AD45"/>
    <mergeCell ref="C46:P46"/>
    <mergeCell ref="Q46:AD46"/>
    <mergeCell ref="C48:AD48"/>
    <mergeCell ref="C21:AD21"/>
    <mergeCell ref="C22:AD22"/>
    <mergeCell ref="D23:AD23"/>
    <mergeCell ref="B10:AD10"/>
    <mergeCell ref="B11:AD11"/>
    <mergeCell ref="C12:AD12"/>
    <mergeCell ref="C13:AD13"/>
    <mergeCell ref="C14:AD14"/>
    <mergeCell ref="C17:AD17"/>
    <mergeCell ref="C15:AD15"/>
    <mergeCell ref="C31:P31"/>
    <mergeCell ref="Q31:AD31"/>
    <mergeCell ref="C33:AD33"/>
    <mergeCell ref="C34:AD34"/>
    <mergeCell ref="B41:AD41"/>
    <mergeCell ref="C42:AD42"/>
    <mergeCell ref="D24:AD24"/>
    <mergeCell ref="C25:AD25"/>
    <mergeCell ref="B27:AD27"/>
    <mergeCell ref="C28:AD28"/>
    <mergeCell ref="C30:P30"/>
    <mergeCell ref="Q30:AD30"/>
    <mergeCell ref="B1:AD1"/>
    <mergeCell ref="B3:AD3"/>
    <mergeCell ref="B5:AD5"/>
    <mergeCell ref="AA7:AD7"/>
    <mergeCell ref="B8:L8"/>
    <mergeCell ref="N8:O8"/>
    <mergeCell ref="C18:AD18"/>
    <mergeCell ref="B19:AD19"/>
    <mergeCell ref="C20:AD20"/>
    <mergeCell ref="B374:AD374"/>
    <mergeCell ref="C375:AD375"/>
    <mergeCell ref="C376:AD376"/>
    <mergeCell ref="C377:AD377"/>
    <mergeCell ref="C379:R379"/>
    <mergeCell ref="N177:Q179"/>
    <mergeCell ref="G177:M179"/>
    <mergeCell ref="G180:M180"/>
    <mergeCell ref="G181:M181"/>
    <mergeCell ref="G182:M182"/>
    <mergeCell ref="G183:M183"/>
    <mergeCell ref="G184:M184"/>
    <mergeCell ref="G185:M185"/>
    <mergeCell ref="G186:M186"/>
    <mergeCell ref="G187:M187"/>
    <mergeCell ref="G188:M188"/>
    <mergeCell ref="G189:M189"/>
    <mergeCell ref="G190:M190"/>
    <mergeCell ref="G191:M191"/>
    <mergeCell ref="G192:M192"/>
    <mergeCell ref="C239:N240"/>
    <mergeCell ref="O239:AD239"/>
    <mergeCell ref="O240:R240"/>
    <mergeCell ref="C381:C382"/>
    <mergeCell ref="E381:R381"/>
    <mergeCell ref="S381:X381"/>
    <mergeCell ref="Y381:AD381"/>
    <mergeCell ref="E382:R382"/>
    <mergeCell ref="S382:X382"/>
    <mergeCell ref="Y382:AD382"/>
    <mergeCell ref="S379:X379"/>
    <mergeCell ref="Y379:AD379"/>
    <mergeCell ref="S380:X380"/>
    <mergeCell ref="Y380:AD380"/>
    <mergeCell ref="C380:D380"/>
    <mergeCell ref="E380:R380"/>
    <mergeCell ref="R177:Z177"/>
    <mergeCell ref="G205:M205"/>
    <mergeCell ref="G206:M206"/>
    <mergeCell ref="G207:M207"/>
    <mergeCell ref="G208:M208"/>
    <mergeCell ref="G209:M209"/>
    <mergeCell ref="G210:M210"/>
    <mergeCell ref="G211:M211"/>
    <mergeCell ref="G212:M212"/>
    <mergeCell ref="N180:Q180"/>
    <mergeCell ref="N181:Q181"/>
    <mergeCell ref="N182:Q182"/>
    <mergeCell ref="N183:Q183"/>
    <mergeCell ref="N184:Q184"/>
    <mergeCell ref="N185:Q185"/>
    <mergeCell ref="N186:Q186"/>
    <mergeCell ref="N187:Q187"/>
    <mergeCell ref="N188:Q188"/>
    <mergeCell ref="N195:Q195"/>
    <mergeCell ref="AA195:AB195"/>
    <mergeCell ref="Y289:AA289"/>
    <mergeCell ref="AB289:AD289"/>
    <mergeCell ref="D243:N243"/>
    <mergeCell ref="O243:R243"/>
    <mergeCell ref="N204:Q204"/>
    <mergeCell ref="N205:Q205"/>
    <mergeCell ref="N206:Q206"/>
    <mergeCell ref="N207:Q207"/>
    <mergeCell ref="N208:Q208"/>
    <mergeCell ref="N209:Q209"/>
    <mergeCell ref="N210:Q210"/>
    <mergeCell ref="N211:Q211"/>
    <mergeCell ref="N212:Q212"/>
    <mergeCell ref="G213:M213"/>
    <mergeCell ref="G214:M214"/>
    <mergeCell ref="S286:U286"/>
    <mergeCell ref="V286:X286"/>
    <mergeCell ref="Y286:AA286"/>
    <mergeCell ref="AB286:AD286"/>
    <mergeCell ref="S287:U287"/>
    <mergeCell ref="V287:X287"/>
    <mergeCell ref="Y287:AA287"/>
    <mergeCell ref="AB287:AD287"/>
    <mergeCell ref="V288:X288"/>
    <mergeCell ref="Y288:AA288"/>
    <mergeCell ref="AB288:AD288"/>
    <mergeCell ref="G264:J264"/>
    <mergeCell ref="G263:J263"/>
    <mergeCell ref="N197:Q197"/>
    <mergeCell ref="N198:Q198"/>
    <mergeCell ref="N199:Q199"/>
    <mergeCell ref="G302:R302"/>
    <mergeCell ref="G303:R303"/>
    <mergeCell ref="G304:R304"/>
    <mergeCell ref="G305:R305"/>
    <mergeCell ref="G306:R306"/>
    <mergeCell ref="G307:R307"/>
    <mergeCell ref="N213:Q213"/>
    <mergeCell ref="G215:M215"/>
    <mergeCell ref="G216:M216"/>
    <mergeCell ref="K262:N262"/>
    <mergeCell ref="O262:R262"/>
    <mergeCell ref="C246:AD246"/>
    <mergeCell ref="C247:AD247"/>
    <mergeCell ref="B254:AD254"/>
    <mergeCell ref="C255:AD255"/>
    <mergeCell ref="C256:AD256"/>
    <mergeCell ref="G259:J260"/>
    <mergeCell ref="C267:AD267"/>
    <mergeCell ref="B274:AD274"/>
    <mergeCell ref="C275:AD275"/>
    <mergeCell ref="C277:AD277"/>
    <mergeCell ref="K264:N264"/>
    <mergeCell ref="K259:AD259"/>
    <mergeCell ref="AA260:AD260"/>
    <mergeCell ref="C258:F260"/>
    <mergeCell ref="G258:AD258"/>
    <mergeCell ref="D261:F261"/>
    <mergeCell ref="D262:F262"/>
    <mergeCell ref="D263:F263"/>
    <mergeCell ref="G261:J261"/>
    <mergeCell ref="G262:J262"/>
    <mergeCell ref="S240:V240"/>
    <mergeCell ref="N200:Q200"/>
    <mergeCell ref="D333:F333"/>
    <mergeCell ref="D334:F334"/>
    <mergeCell ref="D335:F335"/>
    <mergeCell ref="D331:F331"/>
    <mergeCell ref="D332:F332"/>
    <mergeCell ref="C327:C354"/>
    <mergeCell ref="D327:F327"/>
    <mergeCell ref="D328:F328"/>
    <mergeCell ref="D329:F329"/>
    <mergeCell ref="D330:F330"/>
    <mergeCell ref="D342:F342"/>
    <mergeCell ref="D343:D346"/>
    <mergeCell ref="E343:F343"/>
    <mergeCell ref="E344:F344"/>
    <mergeCell ref="E345:F345"/>
    <mergeCell ref="D339:F339"/>
    <mergeCell ref="D340:F340"/>
    <mergeCell ref="D341:F341"/>
    <mergeCell ref="D336:F336"/>
    <mergeCell ref="D337:F337"/>
    <mergeCell ref="D338:F338"/>
    <mergeCell ref="E352:F352"/>
    <mergeCell ref="D353:F353"/>
    <mergeCell ref="D348:F348"/>
    <mergeCell ref="D349:D352"/>
    <mergeCell ref="E349:F349"/>
    <mergeCell ref="E350:F350"/>
    <mergeCell ref="E351:F351"/>
    <mergeCell ref="E346:F346"/>
    <mergeCell ref="D347:F347"/>
    <mergeCell ref="G284:R284"/>
    <mergeCell ref="G313:R313"/>
    <mergeCell ref="D363:F363"/>
    <mergeCell ref="D360:F360"/>
    <mergeCell ref="D361:F361"/>
    <mergeCell ref="D362:F362"/>
    <mergeCell ref="D358:F358"/>
    <mergeCell ref="D359:F359"/>
    <mergeCell ref="D354:F354"/>
    <mergeCell ref="C355:C363"/>
    <mergeCell ref="D355:F355"/>
    <mergeCell ref="D356:F356"/>
    <mergeCell ref="D357:F357"/>
    <mergeCell ref="G296:R296"/>
    <mergeCell ref="G297:R297"/>
    <mergeCell ref="G298:R298"/>
    <mergeCell ref="G299:R299"/>
    <mergeCell ref="G300:R300"/>
    <mergeCell ref="K325:N325"/>
    <mergeCell ref="O325:R325"/>
    <mergeCell ref="C324:F326"/>
    <mergeCell ref="G314:R314"/>
    <mergeCell ref="G315:R315"/>
    <mergeCell ref="G316:R316"/>
    <mergeCell ref="G317:R317"/>
    <mergeCell ref="G318:R318"/>
    <mergeCell ref="G319:R319"/>
    <mergeCell ref="G320:R320"/>
    <mergeCell ref="G325:G326"/>
    <mergeCell ref="H325:H326"/>
    <mergeCell ref="I325:I326"/>
    <mergeCell ref="J325:J326"/>
    <mergeCell ref="G301:R301"/>
    <mergeCell ref="G286:R286"/>
    <mergeCell ref="S325:V325"/>
    <mergeCell ref="AA325:AD325"/>
    <mergeCell ref="W325:Z325"/>
    <mergeCell ref="G324:AD324"/>
    <mergeCell ref="S304:U304"/>
    <mergeCell ref="V304:X304"/>
    <mergeCell ref="Y304:AA304"/>
    <mergeCell ref="AB304:AD304"/>
    <mergeCell ref="S303:U303"/>
    <mergeCell ref="V303:X303"/>
    <mergeCell ref="S312:U312"/>
    <mergeCell ref="V312:X312"/>
    <mergeCell ref="Y312:AA312"/>
    <mergeCell ref="V321:X321"/>
    <mergeCell ref="Y321:AA321"/>
    <mergeCell ref="AB321:AD321"/>
    <mergeCell ref="G287:R287"/>
    <mergeCell ref="G288:R288"/>
    <mergeCell ref="G289:R289"/>
    <mergeCell ref="G290:R290"/>
    <mergeCell ref="G291:R291"/>
    <mergeCell ref="G292:R292"/>
    <mergeCell ref="G293:R293"/>
    <mergeCell ref="G294:R294"/>
    <mergeCell ref="G295:R295"/>
    <mergeCell ref="AA323:AD323"/>
    <mergeCell ref="G308:R308"/>
    <mergeCell ref="G309:R309"/>
    <mergeCell ref="G310:R310"/>
    <mergeCell ref="G311:R311"/>
    <mergeCell ref="G312:R312"/>
  </mergeCells>
  <conditionalFormatting sqref="D31:AD31">
    <cfRule type="expression" dxfId="2077" priority="2" stopIfTrue="1">
      <formula>OR($C31=2,$C31=3,$C31=9)</formula>
    </cfRule>
  </conditionalFormatting>
  <conditionalFormatting sqref="D46:AD46">
    <cfRule type="expression" dxfId="2076" priority="3" stopIfTrue="1">
      <formula>OR($C46=2,$C46=3,$C46=9)</formula>
    </cfRule>
  </conditionalFormatting>
  <conditionalFormatting sqref="F100">
    <cfRule type="expression" dxfId="2075" priority="4" stopIfTrue="1">
      <formula>SUM(Y80)=0</formula>
    </cfRule>
    <cfRule type="expression" dxfId="2074" priority="5" stopIfTrue="1">
      <formula>AND(SUM(Y80)&gt;0,F100="")</formula>
    </cfRule>
  </conditionalFormatting>
  <conditionalFormatting sqref="C58">
    <cfRule type="expression" dxfId="2073" priority="6" stopIfTrue="1">
      <formula>AND(SUM(Y80)&gt;0,F100="")</formula>
    </cfRule>
    <cfRule type="expression" dxfId="2072" priority="9" stopIfTrue="1">
      <formula>AND(SUM(Y86)&gt;0,F102="")</formula>
    </cfRule>
    <cfRule type="expression" dxfId="2071" priority="12" stopIfTrue="1">
      <formula>AND(SUM(Y88)&gt;0,F104="")</formula>
    </cfRule>
    <cfRule type="expression" dxfId="2070" priority="15" stopIfTrue="1">
      <formula>AND(SUM(Y97)&gt;0,F106="")</formula>
    </cfRule>
  </conditionalFormatting>
  <conditionalFormatting sqref="F102">
    <cfRule type="expression" dxfId="2069" priority="7" stopIfTrue="1">
      <formula>SUM(Y86)=0</formula>
    </cfRule>
    <cfRule type="expression" dxfId="2068" priority="8" stopIfTrue="1">
      <formula>AND(SUM(Y86)&gt;0,F102="")</formula>
    </cfRule>
  </conditionalFormatting>
  <conditionalFormatting sqref="F104">
    <cfRule type="expression" dxfId="2067" priority="10" stopIfTrue="1">
      <formula>SUM(Y88)=0</formula>
    </cfRule>
    <cfRule type="expression" dxfId="2066" priority="11" stopIfTrue="1">
      <formula>AND(SUM(Y88)&gt;0,F104="")</formula>
    </cfRule>
  </conditionalFormatting>
  <conditionalFormatting sqref="F106">
    <cfRule type="expression" dxfId="2065" priority="13" stopIfTrue="1">
      <formula>SUM(Y97)=0</formula>
    </cfRule>
    <cfRule type="expression" dxfId="2064" priority="14" stopIfTrue="1">
      <formula>AND(SUM(Y97)&gt;0,F106="")</formula>
    </cfRule>
  </conditionalFormatting>
  <conditionalFormatting sqref="O180:AD180">
    <cfRule type="expression" dxfId="2063" priority="16" stopIfTrue="1">
      <formula>OR($N180=2,$N180=9)</formula>
    </cfRule>
  </conditionalFormatting>
  <conditionalFormatting sqref="O181:AD181">
    <cfRule type="expression" dxfId="2062" priority="17" stopIfTrue="1">
      <formula>OR($N181=2,$N181=9)</formula>
    </cfRule>
  </conditionalFormatting>
  <conditionalFormatting sqref="O182:AD182">
    <cfRule type="expression" dxfId="2061" priority="18" stopIfTrue="1">
      <formula>OR($N182=2,$N182=9)</formula>
    </cfRule>
  </conditionalFormatting>
  <conditionalFormatting sqref="O183:AD183">
    <cfRule type="expression" dxfId="2060" priority="19" stopIfTrue="1">
      <formula>OR($N183=2,$N183=9)</formula>
    </cfRule>
  </conditionalFormatting>
  <conditionalFormatting sqref="O184:AD184">
    <cfRule type="expression" dxfId="2059" priority="20" stopIfTrue="1">
      <formula>OR($N184=2,$N184=9)</formula>
    </cfRule>
  </conditionalFormatting>
  <conditionalFormatting sqref="O185:AD185">
    <cfRule type="expression" dxfId="2058" priority="21" stopIfTrue="1">
      <formula>OR($N185=2,$N185=9)</formula>
    </cfRule>
  </conditionalFormatting>
  <conditionalFormatting sqref="O186:AD186">
    <cfRule type="expression" dxfId="2057" priority="22" stopIfTrue="1">
      <formula>OR($N186=2,$N186=9)</formula>
    </cfRule>
  </conditionalFormatting>
  <conditionalFormatting sqref="O187:AD187">
    <cfRule type="expression" dxfId="2056" priority="23" stopIfTrue="1">
      <formula>OR($N187=2,$N187=9)</formula>
    </cfRule>
  </conditionalFormatting>
  <conditionalFormatting sqref="O188:AD188">
    <cfRule type="expression" dxfId="2055" priority="24" stopIfTrue="1">
      <formula>OR($N188=2,$N188=9)</formula>
    </cfRule>
  </conditionalFormatting>
  <conditionalFormatting sqref="O189:AD189">
    <cfRule type="expression" dxfId="2054" priority="25" stopIfTrue="1">
      <formula>OR($N189=2,$N189=9)</formula>
    </cfRule>
  </conditionalFormatting>
  <conditionalFormatting sqref="O190:AD190">
    <cfRule type="expression" dxfId="2053" priority="26" stopIfTrue="1">
      <formula>OR($N190=2,$N190=9)</formula>
    </cfRule>
  </conditionalFormatting>
  <conditionalFormatting sqref="O191:AD191">
    <cfRule type="expression" dxfId="2052" priority="27" stopIfTrue="1">
      <formula>OR($N191=2,$N191=9)</formula>
    </cfRule>
  </conditionalFormatting>
  <conditionalFormatting sqref="O192:AD192">
    <cfRule type="expression" dxfId="2051" priority="28" stopIfTrue="1">
      <formula>OR($N192=2,$N192=9)</formula>
    </cfRule>
  </conditionalFormatting>
  <conditionalFormatting sqref="O193:AD193">
    <cfRule type="expression" dxfId="2050" priority="29" stopIfTrue="1">
      <formula>OR($N193=2,$N193=9)</formula>
    </cfRule>
  </conditionalFormatting>
  <conditionalFormatting sqref="O194:AD194">
    <cfRule type="expression" dxfId="2049" priority="30" stopIfTrue="1">
      <formula>OR($N194=2,$N194=9)</formula>
    </cfRule>
  </conditionalFormatting>
  <conditionalFormatting sqref="O195:AD195">
    <cfRule type="expression" dxfId="2048" priority="31" stopIfTrue="1">
      <formula>OR($N195=2,$N195=9)</formula>
    </cfRule>
  </conditionalFormatting>
  <conditionalFormatting sqref="O196:AD196">
    <cfRule type="expression" dxfId="2047" priority="32" stopIfTrue="1">
      <formula>OR($N196=2,$N196=9)</formula>
    </cfRule>
  </conditionalFormatting>
  <conditionalFormatting sqref="O197:AD197">
    <cfRule type="expression" dxfId="2046" priority="33" stopIfTrue="1">
      <formula>OR($N197=2,$N197=9)</formula>
    </cfRule>
  </conditionalFormatting>
  <conditionalFormatting sqref="O198:AD198">
    <cfRule type="expression" dxfId="2045" priority="34" stopIfTrue="1">
      <formula>OR($N198=2,$N198=9)</formula>
    </cfRule>
  </conditionalFormatting>
  <conditionalFormatting sqref="O199:AD199">
    <cfRule type="expression" dxfId="2044" priority="35" stopIfTrue="1">
      <formula>OR($N199=2,$N199=9)</formula>
    </cfRule>
  </conditionalFormatting>
  <conditionalFormatting sqref="O200:AD200">
    <cfRule type="expression" dxfId="2043" priority="36" stopIfTrue="1">
      <formula>OR($N200=2,$N200=9)</formula>
    </cfRule>
  </conditionalFormatting>
  <conditionalFormatting sqref="O201:AD201">
    <cfRule type="expression" dxfId="2042" priority="37" stopIfTrue="1">
      <formula>OR($N201=2,$N201=9)</formula>
    </cfRule>
  </conditionalFormatting>
  <conditionalFormatting sqref="O202:AD202">
    <cfRule type="expression" dxfId="2041" priority="38" stopIfTrue="1">
      <formula>OR($N202=2,$N202=9)</formula>
    </cfRule>
  </conditionalFormatting>
  <conditionalFormatting sqref="O203:AD203">
    <cfRule type="expression" dxfId="2040" priority="39" stopIfTrue="1">
      <formula>OR($N203=2,$N203=9)</formula>
    </cfRule>
  </conditionalFormatting>
  <conditionalFormatting sqref="O204:AD204">
    <cfRule type="expression" dxfId="2039" priority="40" stopIfTrue="1">
      <formula>OR($N204=2,$N204=9)</formula>
    </cfRule>
  </conditionalFormatting>
  <conditionalFormatting sqref="O205:AD205">
    <cfRule type="expression" dxfId="2038" priority="41" stopIfTrue="1">
      <formula>OR($N205=2,$N205=9)</formula>
    </cfRule>
  </conditionalFormatting>
  <conditionalFormatting sqref="O206:AD206">
    <cfRule type="expression" dxfId="2037" priority="42" stopIfTrue="1">
      <formula>OR($N206=2,$N206=9)</formula>
    </cfRule>
  </conditionalFormatting>
  <conditionalFormatting sqref="O207:AD207">
    <cfRule type="expression" dxfId="2036" priority="43" stopIfTrue="1">
      <formula>OR($N207=2,$N207=9)</formula>
    </cfRule>
  </conditionalFormatting>
  <conditionalFormatting sqref="O208:AD208">
    <cfRule type="expression" dxfId="2035" priority="44" stopIfTrue="1">
      <formula>OR($N208=2,$N208=9)</formula>
    </cfRule>
  </conditionalFormatting>
  <conditionalFormatting sqref="O209:AD209">
    <cfRule type="expression" dxfId="2034" priority="45" stopIfTrue="1">
      <formula>OR($N209=2,$N209=9)</formula>
    </cfRule>
  </conditionalFormatting>
  <conditionalFormatting sqref="O210:AD210">
    <cfRule type="expression" dxfId="2033" priority="46" stopIfTrue="1">
      <formula>OR($N210=2,$N210=9)</formula>
    </cfRule>
  </conditionalFormatting>
  <conditionalFormatting sqref="O211:AD211">
    <cfRule type="expression" dxfId="2032" priority="47" stopIfTrue="1">
      <formula>OR($N211=2,$N211=9)</formula>
    </cfRule>
  </conditionalFormatting>
  <conditionalFormatting sqref="O212:AD212">
    <cfRule type="expression" dxfId="2031" priority="48" stopIfTrue="1">
      <formula>OR($N212=2,$N212=9)</formula>
    </cfRule>
  </conditionalFormatting>
  <conditionalFormatting sqref="O213:AD213">
    <cfRule type="expression" dxfId="2030" priority="49" stopIfTrue="1">
      <formula>OR($N213=2,$N213=9)</formula>
    </cfRule>
  </conditionalFormatting>
  <conditionalFormatting sqref="O214:AD214">
    <cfRule type="expression" dxfId="2029" priority="50" stopIfTrue="1">
      <formula>OR($N214=2,$N214=9)</formula>
    </cfRule>
  </conditionalFormatting>
  <conditionalFormatting sqref="O215:AD215">
    <cfRule type="expression" dxfId="2028" priority="51" stopIfTrue="1">
      <formula>OR($N215=2,$N215=9)</formula>
    </cfRule>
  </conditionalFormatting>
  <conditionalFormatting sqref="O216:AD216">
    <cfRule type="expression" dxfId="2027" priority="52" stopIfTrue="1">
      <formula>OR($N216=2,$N216=9)</formula>
    </cfRule>
  </conditionalFormatting>
  <conditionalFormatting sqref="D397:AD397">
    <cfRule type="expression" dxfId="2026" priority="53" stopIfTrue="1">
      <formula>OR($C397=2,$C397=3,$C397=9)</formula>
    </cfRule>
  </conditionalFormatting>
  <conditionalFormatting sqref="D412:AD412">
    <cfRule type="expression" dxfId="2025" priority="54" stopIfTrue="1">
      <formula>OR($C412=2,$C412=3,$C412=9)</formula>
    </cfRule>
  </conditionalFormatting>
  <dataValidations count="2">
    <dataValidation type="list" showInputMessage="1" showErrorMessage="1" errorTitle="Datos incorrectos" error="Los datos ingresados no son correctos, revise las opciones disponibles" sqref="C31:P31 C46:P46">
      <formula1>"1,2,3,9"</formula1>
    </dataValidation>
    <dataValidation type="list" showInputMessage="1" showErrorMessage="1" errorTitle="Datos incorrectos" error="Los datos ingresados no son correctos, revise las opciones disponibles" sqref="N180:Q216 C412:P412 C397:P397">
      <formula1>"1,2,9"</formula1>
    </dataValidation>
  </dataValidations>
  <hyperlinks>
    <hyperlink ref="AA7" location="Índice!B31" display="Índice"/>
  </hyperlinks>
  <pageMargins left="0.70866141732283472" right="0.70866141732283472" top="0.74803149606299213" bottom="0.74803149606299213" header="0.31496062992125978" footer="0.31496062992125978"/>
  <pageSetup scale="75" orientation="portrait" r:id="rId1"/>
  <headerFooter>
    <oddHeader>&amp;CMódulo 2 Sección IX
Cuestionario</oddHeader>
    <oddFooter>&amp;LCenso Nacional de Gobiernos Estatales 2023&amp;R&amp;P de &amp;N</oddFooter>
  </headerFooter>
  <rowBreaks count="5" manualBreakCount="5">
    <brk id="115" max="30" man="1"/>
    <brk id="253" max="30" man="1"/>
    <brk id="291" max="30" man="1"/>
    <brk id="340" max="30" man="1"/>
    <brk id="383" max="3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showGridLines="0" view="pageBreakPreview" zoomScale="140" zoomScaleNormal="100" zoomScaleSheetLayoutView="140" workbookViewId="0"/>
  </sheetViews>
  <sheetFormatPr baseColWidth="10" defaultColWidth="0" defaultRowHeight="15" customHeight="1" zeroHeight="1"/>
  <cols>
    <col min="1" max="1" width="5.7109375" style="1" customWidth="1"/>
    <col min="2" max="38" width="3.7109375" style="1" customWidth="1"/>
    <col min="39" max="39" width="5.7109375" style="1" customWidth="1"/>
    <col min="40" max="16384" width="3.7109375" style="1" hidden="1"/>
  </cols>
  <sheetData>
    <row r="1" spans="1:45"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row>
    <row r="2" spans="1:45"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S2" s="1">
        <v>1</v>
      </c>
    </row>
    <row r="3" spans="1:45"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S3" s="1">
        <v>2</v>
      </c>
    </row>
    <row r="4" spans="1:45"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S4" s="1">
        <v>3</v>
      </c>
    </row>
    <row r="5" spans="1:45" ht="60" customHeight="1">
      <c r="B5" s="283" t="s">
        <v>26</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S5" s="1">
        <v>4</v>
      </c>
    </row>
    <row r="6" spans="1:45" ht="15" customHeight="1">
      <c r="B6" s="2"/>
      <c r="C6" s="14"/>
      <c r="D6" s="14"/>
      <c r="E6" s="14"/>
      <c r="F6" s="14"/>
      <c r="G6" s="14"/>
      <c r="H6" s="14"/>
      <c r="I6" s="14"/>
      <c r="J6" s="14"/>
      <c r="K6" s="14"/>
      <c r="L6" s="14"/>
      <c r="M6" s="14"/>
      <c r="N6" s="14"/>
      <c r="O6" s="14"/>
      <c r="P6" s="14"/>
      <c r="Q6" s="14"/>
      <c r="R6" s="14"/>
      <c r="S6" s="14"/>
      <c r="T6" s="2"/>
      <c r="U6" s="14"/>
      <c r="V6" s="14"/>
      <c r="W6" s="14"/>
      <c r="X6" s="14"/>
      <c r="Y6" s="14"/>
      <c r="Z6" s="14"/>
      <c r="AA6" s="14"/>
      <c r="AB6" s="14"/>
      <c r="AC6" s="14"/>
      <c r="AD6" s="14"/>
      <c r="AE6" s="14"/>
      <c r="AF6" s="14"/>
      <c r="AG6" s="14"/>
      <c r="AH6" s="14"/>
      <c r="AI6" s="14"/>
      <c r="AJ6" s="14"/>
      <c r="AK6" s="14"/>
      <c r="AL6" s="14"/>
      <c r="AS6" s="1">
        <v>9</v>
      </c>
    </row>
    <row r="7" spans="1:45" ht="15" customHeight="1" thickBot="1">
      <c r="B7" s="2" t="s">
        <v>3</v>
      </c>
      <c r="C7" s="14"/>
      <c r="D7" s="14"/>
      <c r="E7" s="14"/>
      <c r="F7" s="14"/>
      <c r="G7" s="14"/>
      <c r="H7" s="14"/>
      <c r="I7" s="14"/>
      <c r="J7" s="14"/>
      <c r="K7" s="14"/>
      <c r="L7" s="14"/>
      <c r="M7" s="14"/>
      <c r="N7" s="2" t="s">
        <v>4</v>
      </c>
      <c r="O7" s="14"/>
      <c r="P7" s="2"/>
      <c r="Q7" s="2"/>
      <c r="R7" s="2"/>
      <c r="S7" s="2"/>
      <c r="T7" s="2"/>
      <c r="U7" s="2"/>
      <c r="V7" s="14"/>
      <c r="W7" s="14"/>
      <c r="X7" s="14"/>
      <c r="Y7" s="14"/>
      <c r="Z7" s="14"/>
      <c r="AA7" s="14"/>
      <c r="AB7" s="14"/>
      <c r="AC7" s="14"/>
      <c r="AD7" s="14"/>
      <c r="AE7" s="14"/>
      <c r="AF7" s="14"/>
      <c r="AG7" s="14"/>
      <c r="AH7" s="207"/>
      <c r="AI7" s="289" t="s">
        <v>2</v>
      </c>
      <c r="AJ7" s="281"/>
      <c r="AK7" s="281"/>
      <c r="AL7" s="281"/>
    </row>
    <row r="8" spans="1:45" ht="15" customHeight="1" thickBot="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2"/>
      <c r="Q8" s="2"/>
      <c r="R8" s="2"/>
      <c r="S8" s="2"/>
      <c r="T8" s="2"/>
      <c r="U8" s="2"/>
      <c r="W8" s="13"/>
      <c r="X8" s="13"/>
      <c r="Y8" s="13"/>
      <c r="Z8" s="13"/>
      <c r="AA8" s="13"/>
      <c r="AB8" s="13"/>
      <c r="AC8" s="13"/>
      <c r="AD8" s="13"/>
      <c r="AE8" s="13"/>
      <c r="AF8" s="13"/>
      <c r="AG8" s="13"/>
      <c r="AH8" s="13"/>
      <c r="AI8" s="13"/>
      <c r="AJ8" s="13"/>
      <c r="AK8" s="13"/>
      <c r="AL8" s="13"/>
    </row>
    <row r="9" spans="1:45" ht="15" customHeight="1"/>
    <row r="10" spans="1:45" ht="15" customHeight="1">
      <c r="AH10" s="208"/>
      <c r="AI10" s="494" t="s">
        <v>2162</v>
      </c>
      <c r="AJ10" s="281"/>
      <c r="AK10" s="281"/>
      <c r="AL10" s="281"/>
    </row>
    <row r="11" spans="1:45" ht="15" customHeight="1"/>
    <row r="12" spans="1:45" ht="15" customHeight="1">
      <c r="A12" s="209"/>
      <c r="B12" s="380" t="s">
        <v>2163</v>
      </c>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20"/>
    </row>
    <row r="13" spans="1:45" ht="15" customHeight="1">
      <c r="A13" s="209"/>
      <c r="B13" s="96"/>
      <c r="C13" s="492" t="s">
        <v>2164</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322"/>
    </row>
    <row r="14" spans="1:45" ht="24" customHeight="1">
      <c r="A14" s="209"/>
      <c r="B14" s="210"/>
      <c r="C14" s="493" t="s">
        <v>2165</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322"/>
    </row>
    <row r="15" spans="1:45" ht="24" customHeight="1">
      <c r="A15" s="209"/>
      <c r="B15" s="210"/>
      <c r="C15" s="469" t="s">
        <v>2166</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391"/>
    </row>
    <row r="16" spans="1:45" ht="15" customHeight="1">
      <c r="A16" s="209"/>
      <c r="B16" s="210"/>
      <c r="C16" s="381" t="s">
        <v>2167</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322"/>
    </row>
    <row r="17" spans="1:46" ht="15" customHeight="1">
      <c r="A17" s="209"/>
      <c r="B17" s="211"/>
      <c r="C17" s="381" t="s">
        <v>2168</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322"/>
    </row>
    <row r="18" spans="1:46" ht="24" customHeight="1">
      <c r="A18" s="209"/>
      <c r="B18" s="211"/>
      <c r="C18" s="381" t="s">
        <v>2169</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322"/>
    </row>
    <row r="19" spans="1:46" ht="24" customHeight="1">
      <c r="A19" s="209"/>
      <c r="B19" s="211"/>
      <c r="C19" s="381" t="s">
        <v>2170</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322"/>
    </row>
    <row r="20" spans="1:46" ht="36" customHeight="1">
      <c r="A20" s="209"/>
      <c r="B20" s="211"/>
      <c r="C20" s="381" t="s">
        <v>2171</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322"/>
    </row>
    <row r="21" spans="1:46" ht="15" customHeight="1">
      <c r="A21" s="14"/>
      <c r="B21" s="212"/>
      <c r="C21" s="352" t="s">
        <v>2172</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322"/>
      <c r="AM21" s="15"/>
    </row>
    <row r="22" spans="1:46" ht="36" customHeight="1">
      <c r="A22" s="209"/>
      <c r="B22" s="213"/>
      <c r="C22" s="385" t="s">
        <v>2173</v>
      </c>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c r="AE22" s="314"/>
      <c r="AF22" s="314"/>
      <c r="AG22" s="314"/>
      <c r="AH22" s="314"/>
      <c r="AI22" s="314"/>
      <c r="AJ22" s="314"/>
      <c r="AK22" s="314"/>
      <c r="AL22" s="324"/>
    </row>
    <row r="23" spans="1:46" ht="15" customHeight="1">
      <c r="A23" s="209"/>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row>
    <row r="24" spans="1:46" ht="96" customHeight="1">
      <c r="A24" s="209"/>
      <c r="B24" s="15"/>
      <c r="C24" s="395" t="s">
        <v>494</v>
      </c>
      <c r="D24" s="319"/>
      <c r="E24" s="319"/>
      <c r="F24" s="319"/>
      <c r="G24" s="320"/>
      <c r="H24" s="384" t="s">
        <v>495</v>
      </c>
      <c r="I24" s="320"/>
      <c r="J24" s="395" t="s">
        <v>2174</v>
      </c>
      <c r="K24" s="319"/>
      <c r="L24" s="320"/>
      <c r="M24" s="395" t="s">
        <v>1320</v>
      </c>
      <c r="N24" s="316"/>
      <c r="O24" s="316"/>
      <c r="P24" s="316"/>
      <c r="Q24" s="317"/>
      <c r="R24" s="395" t="s">
        <v>2175</v>
      </c>
      <c r="S24" s="319"/>
      <c r="T24" s="320"/>
      <c r="U24" s="397" t="s">
        <v>2176</v>
      </c>
      <c r="V24" s="319"/>
      <c r="W24" s="320"/>
      <c r="X24" s="491" t="s">
        <v>2177</v>
      </c>
      <c r="Y24" s="397" t="s">
        <v>2178</v>
      </c>
      <c r="Z24" s="319"/>
      <c r="AA24" s="320"/>
      <c r="AB24" s="397" t="s">
        <v>2179</v>
      </c>
      <c r="AC24" s="319"/>
      <c r="AD24" s="320"/>
      <c r="AE24" s="397" t="s">
        <v>2180</v>
      </c>
      <c r="AF24" s="319"/>
      <c r="AG24" s="320"/>
      <c r="AH24" s="397" t="s">
        <v>2181</v>
      </c>
      <c r="AI24" s="319"/>
      <c r="AJ24" s="320"/>
      <c r="AK24" s="384" t="s">
        <v>2182</v>
      </c>
      <c r="AL24" s="320"/>
    </row>
    <row r="25" spans="1:46" ht="15" customHeight="1">
      <c r="A25" s="209"/>
      <c r="B25" s="15"/>
      <c r="C25" s="323"/>
      <c r="D25" s="314"/>
      <c r="E25" s="314"/>
      <c r="F25" s="314"/>
      <c r="G25" s="324"/>
      <c r="H25" s="323"/>
      <c r="I25" s="324"/>
      <c r="J25" s="323"/>
      <c r="K25" s="314"/>
      <c r="L25" s="324"/>
      <c r="M25" s="441" t="s">
        <v>1321</v>
      </c>
      <c r="N25" s="317"/>
      <c r="O25" s="441" t="s">
        <v>1322</v>
      </c>
      <c r="P25" s="316"/>
      <c r="Q25" s="317"/>
      <c r="R25" s="323"/>
      <c r="S25" s="314"/>
      <c r="T25" s="324"/>
      <c r="U25" s="323"/>
      <c r="V25" s="314"/>
      <c r="W25" s="324"/>
      <c r="X25" s="452"/>
      <c r="Y25" s="323"/>
      <c r="Z25" s="314"/>
      <c r="AA25" s="324"/>
      <c r="AB25" s="323"/>
      <c r="AC25" s="314"/>
      <c r="AD25" s="324"/>
      <c r="AE25" s="323"/>
      <c r="AF25" s="314"/>
      <c r="AG25" s="324"/>
      <c r="AH25" s="323"/>
      <c r="AI25" s="314"/>
      <c r="AJ25" s="324"/>
      <c r="AK25" s="323"/>
      <c r="AL25" s="324"/>
      <c r="AN25" t="s">
        <v>412</v>
      </c>
      <c r="AO25" t="s">
        <v>287</v>
      </c>
      <c r="AP25" t="s">
        <v>2183</v>
      </c>
      <c r="AQ25" t="s">
        <v>2184</v>
      </c>
      <c r="AR25" t="s">
        <v>2185</v>
      </c>
      <c r="AS25" t="s">
        <v>2186</v>
      </c>
      <c r="AT25" t="s">
        <v>2187</v>
      </c>
    </row>
    <row r="26" spans="1:46" ht="15" customHeight="1">
      <c r="A26" s="214"/>
      <c r="B26" s="215"/>
      <c r="C26" s="125" t="s">
        <v>221</v>
      </c>
      <c r="D26" s="443" t="str">
        <f>IF(CNGE_2023_M2_Secc2!D73="","",CNGE_2023_M2_Secc2!D73)</f>
        <v/>
      </c>
      <c r="E26" s="316"/>
      <c r="F26" s="316"/>
      <c r="G26" s="317"/>
      <c r="H26" s="379"/>
      <c r="I26" s="317"/>
      <c r="J26" s="379"/>
      <c r="K26" s="316"/>
      <c r="L26" s="317"/>
      <c r="M26" s="301" t="str">
        <f>IF(O26="","",VLOOKUP(O26,Presentación!$AL$3:$AM$574,2,FALSE))</f>
        <v/>
      </c>
      <c r="N26" s="429"/>
      <c r="O26" s="419"/>
      <c r="P26" s="316"/>
      <c r="Q26" s="317"/>
      <c r="R26" s="419"/>
      <c r="S26" s="316"/>
      <c r="T26" s="317"/>
      <c r="U26" s="379"/>
      <c r="V26" s="316"/>
      <c r="W26" s="317"/>
      <c r="X26" s="43" t="s">
        <v>2188</v>
      </c>
      <c r="Y26" s="379"/>
      <c r="Z26" s="316"/>
      <c r="AA26" s="317"/>
      <c r="AB26" s="379"/>
      <c r="AC26" s="316"/>
      <c r="AD26" s="317"/>
      <c r="AE26" s="379"/>
      <c r="AF26" s="316"/>
      <c r="AG26" s="317"/>
      <c r="AH26" s="379"/>
      <c r="AI26" s="316"/>
      <c r="AJ26" s="317"/>
      <c r="AK26" s="379"/>
      <c r="AL26" s="317"/>
      <c r="AN26">
        <f>IF(OR(AND(D26&lt;&gt;"",H26&lt;&gt;"",J26&lt;&gt;"",M26&lt;&gt;"",O26&lt;&gt;"",R26&lt;&gt;"",U26&lt;&gt;"",Y26&lt;&gt;"",AB26&lt;&gt;"",AE26&lt;&gt;"",AH26&lt;&gt;""),AND(D26="",H26="",J26="",M26="",O26="",R26="",U26="",Y26="",AB26="",AE26="",AH26="",AK26=""),AND(D26&lt;&gt;"",H26="",J26="",M26="",O26="",R26="",U26="",Y26="",AB26="",AE26="",AH26="",AK26&lt;&gt;"")),0,1)</f>
        <v>0</v>
      </c>
      <c r="AO26">
        <f t="shared" ref="AO26:AO45" si="0">IF(COUNTIF(D26:AL26,"NS")&gt;0,1,0)</f>
        <v>0</v>
      </c>
      <c r="AP26">
        <f t="shared" ref="AP26:AP45" si="1">LEN(U26)</f>
        <v>0</v>
      </c>
      <c r="AQ26">
        <f t="shared" ref="AQ26:AQ45" si="2">LEN(Y26)</f>
        <v>0</v>
      </c>
      <c r="AR26">
        <f t="shared" ref="AR26:AR45" si="3">IF(AND(U26&lt;&gt;"NS",U26&lt;&gt;"NA",AP26&gt;8),1,0)</f>
        <v>0</v>
      </c>
      <c r="AS26">
        <f t="shared" ref="AS26:AS45" si="4">IF(AND(Y26&lt;&gt;"NS",Y26&lt;&gt;"NA",AQ26&gt;9),1,0)</f>
        <v>0</v>
      </c>
      <c r="AT26">
        <f t="shared" ref="AT26:AT45" si="5">IF(LEN(AH26)&gt;10,1,0)</f>
        <v>0</v>
      </c>
    </row>
    <row r="27" spans="1:46" ht="15" customHeight="1">
      <c r="A27" s="214"/>
      <c r="B27" s="126"/>
      <c r="C27" s="125" t="s">
        <v>222</v>
      </c>
      <c r="D27" s="443" t="str">
        <f>IF(CNGE_2023_M2_Secc2!D74="","",CNGE_2023_M2_Secc2!D74)</f>
        <v/>
      </c>
      <c r="E27" s="316"/>
      <c r="F27" s="316"/>
      <c r="G27" s="317"/>
      <c r="H27" s="379"/>
      <c r="I27" s="317"/>
      <c r="J27" s="379"/>
      <c r="K27" s="316"/>
      <c r="L27" s="317"/>
      <c r="M27" s="301" t="str">
        <f>IF(O27="","",VLOOKUP(O27,Presentación!$AL$3:$AM$574,2,FALSE))</f>
        <v/>
      </c>
      <c r="N27" s="429"/>
      <c r="O27" s="419"/>
      <c r="P27" s="316"/>
      <c r="Q27" s="317"/>
      <c r="R27" s="419"/>
      <c r="S27" s="316"/>
      <c r="T27" s="317"/>
      <c r="U27" s="379"/>
      <c r="V27" s="316"/>
      <c r="W27" s="317"/>
      <c r="X27" s="43" t="s">
        <v>2188</v>
      </c>
      <c r="Y27" s="379"/>
      <c r="Z27" s="316"/>
      <c r="AA27" s="317"/>
      <c r="AB27" s="379"/>
      <c r="AC27" s="316"/>
      <c r="AD27" s="317"/>
      <c r="AE27" s="379"/>
      <c r="AF27" s="316"/>
      <c r="AG27" s="317"/>
      <c r="AH27" s="379"/>
      <c r="AI27" s="316"/>
      <c r="AJ27" s="317"/>
      <c r="AK27" s="379"/>
      <c r="AL27" s="317"/>
      <c r="AN27">
        <f t="shared" ref="AN27:AN45" si="6">IF(OR(AND(D27&lt;&gt;"",H27&lt;&gt;"",J27&lt;&gt;"",M27&lt;&gt;"",O27&lt;&gt;"",R27&lt;&gt;"",U27&lt;&gt;"",Y27&lt;&gt;"",AB27&lt;&gt;"",AE27&lt;&gt;"",AH27&lt;&gt;""),AND(D27="",H27="",J27="",M27="",O27="",R27="",U27="",Y27="",AB27="",AE27="",AH27="",AK27=""),AND(D27&lt;&gt;"",H27="",J27="",M27="",O27="",R27="",U27="",Y27="",AB27="",AE27="",AH27="",AK27&lt;&gt;"")),0,1)</f>
        <v>0</v>
      </c>
      <c r="AO27">
        <f t="shared" si="0"/>
        <v>0</v>
      </c>
      <c r="AP27">
        <f t="shared" si="1"/>
        <v>0</v>
      </c>
      <c r="AQ27">
        <f t="shared" si="2"/>
        <v>0</v>
      </c>
      <c r="AR27">
        <f t="shared" si="3"/>
        <v>0</v>
      </c>
      <c r="AS27">
        <f t="shared" si="4"/>
        <v>0</v>
      </c>
      <c r="AT27">
        <f t="shared" si="5"/>
        <v>0</v>
      </c>
    </row>
    <row r="28" spans="1:46" ht="15" customHeight="1">
      <c r="A28" s="214"/>
      <c r="B28" s="126"/>
      <c r="C28" s="125" t="s">
        <v>2189</v>
      </c>
      <c r="D28" s="443" t="str">
        <f>IF(CNGE_2023_M2_Secc2!D75="","",CNGE_2023_M2_Secc2!D75)</f>
        <v/>
      </c>
      <c r="E28" s="316"/>
      <c r="F28" s="316"/>
      <c r="G28" s="317"/>
      <c r="H28" s="379"/>
      <c r="I28" s="317"/>
      <c r="J28" s="379"/>
      <c r="K28" s="316"/>
      <c r="L28" s="317"/>
      <c r="M28" s="301" t="str">
        <f>IF(O28="","",VLOOKUP(O28,Presentación!$AL$3:$AM$574,2,FALSE))</f>
        <v/>
      </c>
      <c r="N28" s="429"/>
      <c r="O28" s="419"/>
      <c r="P28" s="316"/>
      <c r="Q28" s="317"/>
      <c r="R28" s="419"/>
      <c r="S28" s="316"/>
      <c r="T28" s="317"/>
      <c r="U28" s="379"/>
      <c r="V28" s="316"/>
      <c r="W28" s="317"/>
      <c r="X28" s="43" t="s">
        <v>2188</v>
      </c>
      <c r="Y28" s="379"/>
      <c r="Z28" s="316"/>
      <c r="AA28" s="317"/>
      <c r="AB28" s="379"/>
      <c r="AC28" s="316"/>
      <c r="AD28" s="317"/>
      <c r="AE28" s="379"/>
      <c r="AF28" s="316"/>
      <c r="AG28" s="317"/>
      <c r="AH28" s="379"/>
      <c r="AI28" s="316"/>
      <c r="AJ28" s="317"/>
      <c r="AK28" s="379"/>
      <c r="AL28" s="317"/>
      <c r="AN28">
        <f t="shared" si="6"/>
        <v>0</v>
      </c>
      <c r="AO28">
        <f t="shared" si="0"/>
        <v>0</v>
      </c>
      <c r="AP28">
        <f t="shared" si="1"/>
        <v>0</v>
      </c>
      <c r="AQ28">
        <f t="shared" si="2"/>
        <v>0</v>
      </c>
      <c r="AR28">
        <f t="shared" si="3"/>
        <v>0</v>
      </c>
      <c r="AS28">
        <f t="shared" si="4"/>
        <v>0</v>
      </c>
      <c r="AT28">
        <f t="shared" si="5"/>
        <v>0</v>
      </c>
    </row>
    <row r="29" spans="1:46" ht="15" customHeight="1">
      <c r="A29" s="214"/>
      <c r="B29" s="126"/>
      <c r="C29" s="125" t="s">
        <v>225</v>
      </c>
      <c r="D29" s="443" t="str">
        <f>IF(CNGE_2023_M2_Secc2!D76="","",CNGE_2023_M2_Secc2!D76)</f>
        <v/>
      </c>
      <c r="E29" s="316"/>
      <c r="F29" s="316"/>
      <c r="G29" s="317"/>
      <c r="H29" s="379"/>
      <c r="I29" s="317"/>
      <c r="J29" s="379"/>
      <c r="K29" s="316"/>
      <c r="L29" s="317"/>
      <c r="M29" s="301" t="str">
        <f>IF(O29="","",VLOOKUP(O29,Presentación!$AL$3:$AM$574,2,FALSE))</f>
        <v/>
      </c>
      <c r="N29" s="429"/>
      <c r="O29" s="419"/>
      <c r="P29" s="316"/>
      <c r="Q29" s="317"/>
      <c r="R29" s="419"/>
      <c r="S29" s="316"/>
      <c r="T29" s="317"/>
      <c r="U29" s="379"/>
      <c r="V29" s="316"/>
      <c r="W29" s="317"/>
      <c r="X29" s="43" t="s">
        <v>2188</v>
      </c>
      <c r="Y29" s="379"/>
      <c r="Z29" s="316"/>
      <c r="AA29" s="317"/>
      <c r="AB29" s="379"/>
      <c r="AC29" s="316"/>
      <c r="AD29" s="317"/>
      <c r="AE29" s="379"/>
      <c r="AF29" s="316"/>
      <c r="AG29" s="317"/>
      <c r="AH29" s="379"/>
      <c r="AI29" s="316"/>
      <c r="AJ29" s="317"/>
      <c r="AK29" s="379"/>
      <c r="AL29" s="317"/>
      <c r="AN29">
        <f t="shared" si="6"/>
        <v>0</v>
      </c>
      <c r="AO29">
        <f t="shared" si="0"/>
        <v>0</v>
      </c>
      <c r="AP29">
        <f t="shared" si="1"/>
        <v>0</v>
      </c>
      <c r="AQ29">
        <f t="shared" si="2"/>
        <v>0</v>
      </c>
      <c r="AR29">
        <f t="shared" si="3"/>
        <v>0</v>
      </c>
      <c r="AS29">
        <f t="shared" si="4"/>
        <v>0</v>
      </c>
      <c r="AT29">
        <f t="shared" si="5"/>
        <v>0</v>
      </c>
    </row>
    <row r="30" spans="1:46" ht="15" customHeight="1">
      <c r="A30" s="214"/>
      <c r="B30" s="126"/>
      <c r="C30" s="125" t="s">
        <v>227</v>
      </c>
      <c r="D30" s="443" t="str">
        <f>IF(CNGE_2023_M2_Secc2!D77="","",CNGE_2023_M2_Secc2!D77)</f>
        <v/>
      </c>
      <c r="E30" s="316"/>
      <c r="F30" s="316"/>
      <c r="G30" s="317"/>
      <c r="H30" s="379"/>
      <c r="I30" s="317"/>
      <c r="J30" s="379"/>
      <c r="K30" s="316"/>
      <c r="L30" s="317"/>
      <c r="M30" s="301" t="str">
        <f>IF(O30="","",VLOOKUP(O30,Presentación!$AL$3:$AM$574,2,FALSE))</f>
        <v/>
      </c>
      <c r="N30" s="429"/>
      <c r="O30" s="419"/>
      <c r="P30" s="316"/>
      <c r="Q30" s="317"/>
      <c r="R30" s="419"/>
      <c r="S30" s="316"/>
      <c r="T30" s="317"/>
      <c r="U30" s="379"/>
      <c r="V30" s="316"/>
      <c r="W30" s="317"/>
      <c r="X30" s="43" t="s">
        <v>2188</v>
      </c>
      <c r="Y30" s="379"/>
      <c r="Z30" s="316"/>
      <c r="AA30" s="317"/>
      <c r="AB30" s="379"/>
      <c r="AC30" s="316"/>
      <c r="AD30" s="317"/>
      <c r="AE30" s="379"/>
      <c r="AF30" s="316"/>
      <c r="AG30" s="317"/>
      <c r="AH30" s="379"/>
      <c r="AI30" s="316"/>
      <c r="AJ30" s="317"/>
      <c r="AK30" s="379"/>
      <c r="AL30" s="317"/>
      <c r="AN30">
        <f t="shared" si="6"/>
        <v>0</v>
      </c>
      <c r="AO30">
        <f t="shared" si="0"/>
        <v>0</v>
      </c>
      <c r="AP30">
        <f t="shared" si="1"/>
        <v>0</v>
      </c>
      <c r="AQ30">
        <f t="shared" si="2"/>
        <v>0</v>
      </c>
      <c r="AR30">
        <f t="shared" si="3"/>
        <v>0</v>
      </c>
      <c r="AS30">
        <f t="shared" si="4"/>
        <v>0</v>
      </c>
      <c r="AT30">
        <f t="shared" si="5"/>
        <v>0</v>
      </c>
    </row>
    <row r="31" spans="1:46" ht="15" customHeight="1">
      <c r="A31" s="214"/>
      <c r="B31" s="126"/>
      <c r="C31" s="125" t="s">
        <v>229</v>
      </c>
      <c r="D31" s="443" t="str">
        <f>IF(CNGE_2023_M2_Secc2!D78="","",CNGE_2023_M2_Secc2!D78)</f>
        <v/>
      </c>
      <c r="E31" s="316"/>
      <c r="F31" s="316"/>
      <c r="G31" s="317"/>
      <c r="H31" s="379"/>
      <c r="I31" s="317"/>
      <c r="J31" s="379"/>
      <c r="K31" s="316"/>
      <c r="L31" s="317"/>
      <c r="M31" s="301" t="str">
        <f>IF(O31="","",VLOOKUP(O31,Presentación!$AL$3:$AM$574,2,FALSE))</f>
        <v/>
      </c>
      <c r="N31" s="429"/>
      <c r="O31" s="419"/>
      <c r="P31" s="316"/>
      <c r="Q31" s="317"/>
      <c r="R31" s="419"/>
      <c r="S31" s="316"/>
      <c r="T31" s="317"/>
      <c r="U31" s="379"/>
      <c r="V31" s="316"/>
      <c r="W31" s="317"/>
      <c r="X31" s="43" t="s">
        <v>2188</v>
      </c>
      <c r="Y31" s="379"/>
      <c r="Z31" s="316"/>
      <c r="AA31" s="317"/>
      <c r="AB31" s="379"/>
      <c r="AC31" s="316"/>
      <c r="AD31" s="317"/>
      <c r="AE31" s="379"/>
      <c r="AF31" s="316"/>
      <c r="AG31" s="317"/>
      <c r="AH31" s="379"/>
      <c r="AI31" s="316"/>
      <c r="AJ31" s="317"/>
      <c r="AK31" s="379"/>
      <c r="AL31" s="317"/>
      <c r="AN31">
        <f t="shared" si="6"/>
        <v>0</v>
      </c>
      <c r="AO31">
        <f t="shared" si="0"/>
        <v>0</v>
      </c>
      <c r="AP31">
        <f t="shared" si="1"/>
        <v>0</v>
      </c>
      <c r="AQ31">
        <f t="shared" si="2"/>
        <v>0</v>
      </c>
      <c r="AR31">
        <f t="shared" si="3"/>
        <v>0</v>
      </c>
      <c r="AS31">
        <f t="shared" si="4"/>
        <v>0</v>
      </c>
      <c r="AT31">
        <f t="shared" si="5"/>
        <v>0</v>
      </c>
    </row>
    <row r="32" spans="1:46" ht="15" customHeight="1">
      <c r="A32" s="214"/>
      <c r="B32" s="126"/>
      <c r="C32" s="125" t="s">
        <v>231</v>
      </c>
      <c r="D32" s="443" t="str">
        <f>IF(CNGE_2023_M2_Secc2!D79="","",CNGE_2023_M2_Secc2!D79)</f>
        <v/>
      </c>
      <c r="E32" s="316"/>
      <c r="F32" s="316"/>
      <c r="G32" s="317"/>
      <c r="H32" s="379"/>
      <c r="I32" s="317"/>
      <c r="J32" s="379"/>
      <c r="K32" s="316"/>
      <c r="L32" s="317"/>
      <c r="M32" s="301" t="str">
        <f>IF(O32="","",VLOOKUP(O32,Presentación!$AL$3:$AM$574,2,FALSE))</f>
        <v/>
      </c>
      <c r="N32" s="429"/>
      <c r="O32" s="419"/>
      <c r="P32" s="316"/>
      <c r="Q32" s="317"/>
      <c r="R32" s="419"/>
      <c r="S32" s="316"/>
      <c r="T32" s="317"/>
      <c r="U32" s="379"/>
      <c r="V32" s="316"/>
      <c r="W32" s="317"/>
      <c r="X32" s="43" t="s">
        <v>2188</v>
      </c>
      <c r="Y32" s="379"/>
      <c r="Z32" s="316"/>
      <c r="AA32" s="317"/>
      <c r="AB32" s="379"/>
      <c r="AC32" s="316"/>
      <c r="AD32" s="317"/>
      <c r="AE32" s="379"/>
      <c r="AF32" s="316"/>
      <c r="AG32" s="317"/>
      <c r="AH32" s="379"/>
      <c r="AI32" s="316"/>
      <c r="AJ32" s="317"/>
      <c r="AK32" s="379"/>
      <c r="AL32" s="317"/>
      <c r="AN32">
        <f t="shared" si="6"/>
        <v>0</v>
      </c>
      <c r="AO32">
        <f t="shared" si="0"/>
        <v>0</v>
      </c>
      <c r="AP32">
        <f t="shared" si="1"/>
        <v>0</v>
      </c>
      <c r="AQ32">
        <f t="shared" si="2"/>
        <v>0</v>
      </c>
      <c r="AR32">
        <f t="shared" si="3"/>
        <v>0</v>
      </c>
      <c r="AS32">
        <f t="shared" si="4"/>
        <v>0</v>
      </c>
      <c r="AT32">
        <f t="shared" si="5"/>
        <v>0</v>
      </c>
    </row>
    <row r="33" spans="1:46" ht="15" customHeight="1">
      <c r="A33" s="214"/>
      <c r="B33" s="126"/>
      <c r="C33" s="125" t="s">
        <v>233</v>
      </c>
      <c r="D33" s="443" t="str">
        <f>IF(CNGE_2023_M2_Secc2!D80="","",CNGE_2023_M2_Secc2!D80)</f>
        <v/>
      </c>
      <c r="E33" s="316"/>
      <c r="F33" s="316"/>
      <c r="G33" s="317"/>
      <c r="H33" s="379"/>
      <c r="I33" s="317"/>
      <c r="J33" s="379"/>
      <c r="K33" s="316"/>
      <c r="L33" s="317"/>
      <c r="M33" s="301" t="str">
        <f>IF(O33="","",VLOOKUP(O33,Presentación!$AL$3:$AM$574,2,FALSE))</f>
        <v/>
      </c>
      <c r="N33" s="429"/>
      <c r="O33" s="419"/>
      <c r="P33" s="316"/>
      <c r="Q33" s="317"/>
      <c r="R33" s="419"/>
      <c r="S33" s="316"/>
      <c r="T33" s="317"/>
      <c r="U33" s="379"/>
      <c r="V33" s="316"/>
      <c r="W33" s="317"/>
      <c r="X33" s="43" t="s">
        <v>2188</v>
      </c>
      <c r="Y33" s="379"/>
      <c r="Z33" s="316"/>
      <c r="AA33" s="317"/>
      <c r="AB33" s="379"/>
      <c r="AC33" s="316"/>
      <c r="AD33" s="317"/>
      <c r="AE33" s="379"/>
      <c r="AF33" s="316"/>
      <c r="AG33" s="317"/>
      <c r="AH33" s="379"/>
      <c r="AI33" s="316"/>
      <c r="AJ33" s="317"/>
      <c r="AK33" s="379"/>
      <c r="AL33" s="317"/>
      <c r="AN33">
        <f t="shared" si="6"/>
        <v>0</v>
      </c>
      <c r="AO33">
        <f t="shared" si="0"/>
        <v>0</v>
      </c>
      <c r="AP33">
        <f t="shared" si="1"/>
        <v>0</v>
      </c>
      <c r="AQ33">
        <f t="shared" si="2"/>
        <v>0</v>
      </c>
      <c r="AR33">
        <f t="shared" si="3"/>
        <v>0</v>
      </c>
      <c r="AS33">
        <f t="shared" si="4"/>
        <v>0</v>
      </c>
      <c r="AT33">
        <f t="shared" si="5"/>
        <v>0</v>
      </c>
    </row>
    <row r="34" spans="1:46" ht="15" customHeight="1">
      <c r="A34" s="214"/>
      <c r="B34" s="126"/>
      <c r="C34" s="125" t="s">
        <v>235</v>
      </c>
      <c r="D34" s="443" t="str">
        <f>IF(CNGE_2023_M2_Secc2!D81="","",CNGE_2023_M2_Secc2!D81)</f>
        <v/>
      </c>
      <c r="E34" s="316"/>
      <c r="F34" s="316"/>
      <c r="G34" s="317"/>
      <c r="H34" s="379"/>
      <c r="I34" s="317"/>
      <c r="J34" s="379"/>
      <c r="K34" s="316"/>
      <c r="L34" s="317"/>
      <c r="M34" s="301" t="str">
        <f>IF(O34="","",VLOOKUP(O34,Presentación!$AL$3:$AM$574,2,FALSE))</f>
        <v/>
      </c>
      <c r="N34" s="429"/>
      <c r="O34" s="419"/>
      <c r="P34" s="316"/>
      <c r="Q34" s="317"/>
      <c r="R34" s="419"/>
      <c r="S34" s="316"/>
      <c r="T34" s="317"/>
      <c r="U34" s="379"/>
      <c r="V34" s="316"/>
      <c r="W34" s="317"/>
      <c r="X34" s="43" t="s">
        <v>2188</v>
      </c>
      <c r="Y34" s="379"/>
      <c r="Z34" s="316"/>
      <c r="AA34" s="317"/>
      <c r="AB34" s="379"/>
      <c r="AC34" s="316"/>
      <c r="AD34" s="317"/>
      <c r="AE34" s="379"/>
      <c r="AF34" s="316"/>
      <c r="AG34" s="317"/>
      <c r="AH34" s="379"/>
      <c r="AI34" s="316"/>
      <c r="AJ34" s="317"/>
      <c r="AK34" s="379"/>
      <c r="AL34" s="317"/>
      <c r="AN34">
        <f t="shared" si="6"/>
        <v>0</v>
      </c>
      <c r="AO34">
        <f t="shared" si="0"/>
        <v>0</v>
      </c>
      <c r="AP34">
        <f t="shared" si="1"/>
        <v>0</v>
      </c>
      <c r="AQ34">
        <f t="shared" si="2"/>
        <v>0</v>
      </c>
      <c r="AR34">
        <f t="shared" si="3"/>
        <v>0</v>
      </c>
      <c r="AS34">
        <f t="shared" si="4"/>
        <v>0</v>
      </c>
      <c r="AT34">
        <f t="shared" si="5"/>
        <v>0</v>
      </c>
    </row>
    <row r="35" spans="1:46" ht="15" customHeight="1">
      <c r="A35" s="214"/>
      <c r="B35" s="126"/>
      <c r="C35" s="125" t="s">
        <v>237</v>
      </c>
      <c r="D35" s="443" t="str">
        <f>IF(CNGE_2023_M2_Secc2!D82="","",CNGE_2023_M2_Secc2!D82)</f>
        <v/>
      </c>
      <c r="E35" s="316"/>
      <c r="F35" s="316"/>
      <c r="G35" s="317"/>
      <c r="H35" s="379"/>
      <c r="I35" s="317"/>
      <c r="J35" s="379"/>
      <c r="K35" s="316"/>
      <c r="L35" s="317"/>
      <c r="M35" s="301" t="str">
        <f>IF(O35="","",VLOOKUP(O35,Presentación!$AL$3:$AM$574,2,FALSE))</f>
        <v/>
      </c>
      <c r="N35" s="429"/>
      <c r="O35" s="419"/>
      <c r="P35" s="316"/>
      <c r="Q35" s="317"/>
      <c r="R35" s="419"/>
      <c r="S35" s="316"/>
      <c r="T35" s="317"/>
      <c r="U35" s="379"/>
      <c r="V35" s="316"/>
      <c r="W35" s="317"/>
      <c r="X35" s="43" t="s">
        <v>2188</v>
      </c>
      <c r="Y35" s="379"/>
      <c r="Z35" s="316"/>
      <c r="AA35" s="317"/>
      <c r="AB35" s="379"/>
      <c r="AC35" s="316"/>
      <c r="AD35" s="317"/>
      <c r="AE35" s="379"/>
      <c r="AF35" s="316"/>
      <c r="AG35" s="317"/>
      <c r="AH35" s="379"/>
      <c r="AI35" s="316"/>
      <c r="AJ35" s="317"/>
      <c r="AK35" s="379"/>
      <c r="AL35" s="317"/>
      <c r="AN35">
        <f t="shared" si="6"/>
        <v>0</v>
      </c>
      <c r="AO35">
        <f t="shared" si="0"/>
        <v>0</v>
      </c>
      <c r="AP35">
        <f t="shared" si="1"/>
        <v>0</v>
      </c>
      <c r="AQ35">
        <f t="shared" si="2"/>
        <v>0</v>
      </c>
      <c r="AR35">
        <f t="shared" si="3"/>
        <v>0</v>
      </c>
      <c r="AS35">
        <f t="shared" si="4"/>
        <v>0</v>
      </c>
      <c r="AT35">
        <f t="shared" si="5"/>
        <v>0</v>
      </c>
    </row>
    <row r="36" spans="1:46" ht="15" customHeight="1">
      <c r="A36" s="214"/>
      <c r="B36" s="126"/>
      <c r="C36" s="125" t="s">
        <v>239</v>
      </c>
      <c r="D36" s="443" t="str">
        <f>IF(CNGE_2023_M2_Secc2!D83="","",CNGE_2023_M2_Secc2!D83)</f>
        <v/>
      </c>
      <c r="E36" s="316"/>
      <c r="F36" s="316"/>
      <c r="G36" s="317"/>
      <c r="H36" s="379"/>
      <c r="I36" s="317"/>
      <c r="J36" s="379"/>
      <c r="K36" s="316"/>
      <c r="L36" s="317"/>
      <c r="M36" s="301" t="str">
        <f>IF(O36="","",VLOOKUP(O36,Presentación!$AL$3:$AM$574,2,FALSE))</f>
        <v/>
      </c>
      <c r="N36" s="429"/>
      <c r="O36" s="419"/>
      <c r="P36" s="316"/>
      <c r="Q36" s="317"/>
      <c r="R36" s="419"/>
      <c r="S36" s="316"/>
      <c r="T36" s="317"/>
      <c r="U36" s="379"/>
      <c r="V36" s="316"/>
      <c r="W36" s="317"/>
      <c r="X36" s="43" t="s">
        <v>2188</v>
      </c>
      <c r="Y36" s="379"/>
      <c r="Z36" s="316"/>
      <c r="AA36" s="317"/>
      <c r="AB36" s="379"/>
      <c r="AC36" s="316"/>
      <c r="AD36" s="317"/>
      <c r="AE36" s="379"/>
      <c r="AF36" s="316"/>
      <c r="AG36" s="317"/>
      <c r="AH36" s="379"/>
      <c r="AI36" s="316"/>
      <c r="AJ36" s="317"/>
      <c r="AK36" s="379"/>
      <c r="AL36" s="317"/>
      <c r="AN36">
        <f t="shared" si="6"/>
        <v>0</v>
      </c>
      <c r="AO36">
        <f t="shared" si="0"/>
        <v>0</v>
      </c>
      <c r="AP36">
        <f t="shared" si="1"/>
        <v>0</v>
      </c>
      <c r="AQ36">
        <f t="shared" si="2"/>
        <v>0</v>
      </c>
      <c r="AR36">
        <f t="shared" si="3"/>
        <v>0</v>
      </c>
      <c r="AS36">
        <f t="shared" si="4"/>
        <v>0</v>
      </c>
      <c r="AT36">
        <f t="shared" si="5"/>
        <v>0</v>
      </c>
    </row>
    <row r="37" spans="1:46" ht="15" customHeight="1">
      <c r="A37" s="214"/>
      <c r="B37" s="126"/>
      <c r="C37" s="125" t="s">
        <v>240</v>
      </c>
      <c r="D37" s="443" t="str">
        <f>IF(CNGE_2023_M2_Secc2!D84="","",CNGE_2023_M2_Secc2!D84)</f>
        <v/>
      </c>
      <c r="E37" s="316"/>
      <c r="F37" s="316"/>
      <c r="G37" s="317"/>
      <c r="H37" s="379"/>
      <c r="I37" s="317"/>
      <c r="J37" s="379"/>
      <c r="K37" s="316"/>
      <c r="L37" s="317"/>
      <c r="M37" s="301" t="str">
        <f>IF(O37="","",VLOOKUP(O37,Presentación!$AL$3:$AM$574,2,FALSE))</f>
        <v/>
      </c>
      <c r="N37" s="429"/>
      <c r="O37" s="419"/>
      <c r="P37" s="316"/>
      <c r="Q37" s="317"/>
      <c r="R37" s="419"/>
      <c r="S37" s="316"/>
      <c r="T37" s="317"/>
      <c r="U37" s="379"/>
      <c r="V37" s="316"/>
      <c r="W37" s="317"/>
      <c r="X37" s="43" t="s">
        <v>2188</v>
      </c>
      <c r="Y37" s="379"/>
      <c r="Z37" s="316"/>
      <c r="AA37" s="317"/>
      <c r="AB37" s="379"/>
      <c r="AC37" s="316"/>
      <c r="AD37" s="317"/>
      <c r="AE37" s="379"/>
      <c r="AF37" s="316"/>
      <c r="AG37" s="317"/>
      <c r="AH37" s="379"/>
      <c r="AI37" s="316"/>
      <c r="AJ37" s="317"/>
      <c r="AK37" s="379"/>
      <c r="AL37" s="317"/>
      <c r="AN37">
        <f t="shared" si="6"/>
        <v>0</v>
      </c>
      <c r="AO37">
        <f t="shared" si="0"/>
        <v>0</v>
      </c>
      <c r="AP37">
        <f t="shared" si="1"/>
        <v>0</v>
      </c>
      <c r="AQ37">
        <f t="shared" si="2"/>
        <v>0</v>
      </c>
      <c r="AR37">
        <f t="shared" si="3"/>
        <v>0</v>
      </c>
      <c r="AS37">
        <f t="shared" si="4"/>
        <v>0</v>
      </c>
      <c r="AT37">
        <f t="shared" si="5"/>
        <v>0</v>
      </c>
    </row>
    <row r="38" spans="1:46" ht="15" customHeight="1">
      <c r="A38" s="214"/>
      <c r="B38" s="126"/>
      <c r="C38" s="125" t="s">
        <v>241</v>
      </c>
      <c r="D38" s="443" t="str">
        <f>IF(CNGE_2023_M2_Secc2!D85="","",CNGE_2023_M2_Secc2!D85)</f>
        <v/>
      </c>
      <c r="E38" s="316"/>
      <c r="F38" s="316"/>
      <c r="G38" s="317"/>
      <c r="H38" s="379"/>
      <c r="I38" s="317"/>
      <c r="J38" s="379"/>
      <c r="K38" s="316"/>
      <c r="L38" s="317"/>
      <c r="M38" s="301" t="str">
        <f>IF(O38="","",VLOOKUP(O38,Presentación!$AL$3:$AM$574,2,FALSE))</f>
        <v/>
      </c>
      <c r="N38" s="429"/>
      <c r="O38" s="419"/>
      <c r="P38" s="316"/>
      <c r="Q38" s="317"/>
      <c r="R38" s="419"/>
      <c r="S38" s="316"/>
      <c r="T38" s="317"/>
      <c r="U38" s="379"/>
      <c r="V38" s="316"/>
      <c r="W38" s="317"/>
      <c r="X38" s="43" t="s">
        <v>2188</v>
      </c>
      <c r="Y38" s="379"/>
      <c r="Z38" s="316"/>
      <c r="AA38" s="317"/>
      <c r="AB38" s="379"/>
      <c r="AC38" s="316"/>
      <c r="AD38" s="317"/>
      <c r="AE38" s="379"/>
      <c r="AF38" s="316"/>
      <c r="AG38" s="317"/>
      <c r="AH38" s="379"/>
      <c r="AI38" s="316"/>
      <c r="AJ38" s="317"/>
      <c r="AK38" s="379"/>
      <c r="AL38" s="317"/>
      <c r="AN38">
        <f t="shared" si="6"/>
        <v>0</v>
      </c>
      <c r="AO38">
        <f t="shared" si="0"/>
        <v>0</v>
      </c>
      <c r="AP38">
        <f t="shared" si="1"/>
        <v>0</v>
      </c>
      <c r="AQ38">
        <f t="shared" si="2"/>
        <v>0</v>
      </c>
      <c r="AR38">
        <f t="shared" si="3"/>
        <v>0</v>
      </c>
      <c r="AS38">
        <f t="shared" si="4"/>
        <v>0</v>
      </c>
      <c r="AT38">
        <f t="shared" si="5"/>
        <v>0</v>
      </c>
    </row>
    <row r="39" spans="1:46" ht="15" customHeight="1">
      <c r="A39" s="214"/>
      <c r="B39" s="126"/>
      <c r="C39" s="125" t="s">
        <v>242</v>
      </c>
      <c r="D39" s="443" t="str">
        <f>IF(CNGE_2023_M2_Secc2!D86="","",CNGE_2023_M2_Secc2!D86)</f>
        <v/>
      </c>
      <c r="E39" s="316"/>
      <c r="F39" s="316"/>
      <c r="G39" s="317"/>
      <c r="H39" s="379"/>
      <c r="I39" s="317"/>
      <c r="J39" s="379"/>
      <c r="K39" s="316"/>
      <c r="L39" s="317"/>
      <c r="M39" s="301" t="str">
        <f>IF(O39="","",VLOOKUP(O39,Presentación!$AL$3:$AM$574,2,FALSE))</f>
        <v/>
      </c>
      <c r="N39" s="429"/>
      <c r="O39" s="419"/>
      <c r="P39" s="316"/>
      <c r="Q39" s="317"/>
      <c r="R39" s="419"/>
      <c r="S39" s="316"/>
      <c r="T39" s="317"/>
      <c r="U39" s="379"/>
      <c r="V39" s="316"/>
      <c r="W39" s="317"/>
      <c r="X39" s="43" t="s">
        <v>2188</v>
      </c>
      <c r="Y39" s="379"/>
      <c r="Z39" s="316"/>
      <c r="AA39" s="317"/>
      <c r="AB39" s="379"/>
      <c r="AC39" s="316"/>
      <c r="AD39" s="317"/>
      <c r="AE39" s="379"/>
      <c r="AF39" s="316"/>
      <c r="AG39" s="317"/>
      <c r="AH39" s="379"/>
      <c r="AI39" s="316"/>
      <c r="AJ39" s="317"/>
      <c r="AK39" s="379"/>
      <c r="AL39" s="317"/>
      <c r="AN39">
        <f t="shared" si="6"/>
        <v>0</v>
      </c>
      <c r="AO39">
        <f t="shared" si="0"/>
        <v>0</v>
      </c>
      <c r="AP39">
        <f t="shared" si="1"/>
        <v>0</v>
      </c>
      <c r="AQ39">
        <f t="shared" si="2"/>
        <v>0</v>
      </c>
      <c r="AR39">
        <f t="shared" si="3"/>
        <v>0</v>
      </c>
      <c r="AS39">
        <f t="shared" si="4"/>
        <v>0</v>
      </c>
      <c r="AT39">
        <f t="shared" si="5"/>
        <v>0</v>
      </c>
    </row>
    <row r="40" spans="1:46" ht="15" customHeight="1">
      <c r="A40" s="214"/>
      <c r="B40" s="126"/>
      <c r="C40" s="125" t="s">
        <v>243</v>
      </c>
      <c r="D40" s="443" t="str">
        <f>IF(CNGE_2023_M2_Secc2!D87="","",CNGE_2023_M2_Secc2!D87)</f>
        <v/>
      </c>
      <c r="E40" s="316"/>
      <c r="F40" s="316"/>
      <c r="G40" s="317"/>
      <c r="H40" s="379"/>
      <c r="I40" s="317"/>
      <c r="J40" s="379"/>
      <c r="K40" s="316"/>
      <c r="L40" s="317"/>
      <c r="M40" s="301" t="str">
        <f>IF(O40="","",VLOOKUP(O40,Presentación!$AL$3:$AM$574,2,FALSE))</f>
        <v/>
      </c>
      <c r="N40" s="429"/>
      <c r="O40" s="419"/>
      <c r="P40" s="316"/>
      <c r="Q40" s="317"/>
      <c r="R40" s="419"/>
      <c r="S40" s="316"/>
      <c r="T40" s="317"/>
      <c r="U40" s="379"/>
      <c r="V40" s="316"/>
      <c r="W40" s="317"/>
      <c r="X40" s="43" t="s">
        <v>2188</v>
      </c>
      <c r="Y40" s="379"/>
      <c r="Z40" s="316"/>
      <c r="AA40" s="317"/>
      <c r="AB40" s="379"/>
      <c r="AC40" s="316"/>
      <c r="AD40" s="317"/>
      <c r="AE40" s="379"/>
      <c r="AF40" s="316"/>
      <c r="AG40" s="317"/>
      <c r="AH40" s="379"/>
      <c r="AI40" s="316"/>
      <c r="AJ40" s="317"/>
      <c r="AK40" s="379"/>
      <c r="AL40" s="317"/>
      <c r="AN40">
        <f t="shared" si="6"/>
        <v>0</v>
      </c>
      <c r="AO40">
        <f t="shared" si="0"/>
        <v>0</v>
      </c>
      <c r="AP40">
        <f t="shared" si="1"/>
        <v>0</v>
      </c>
      <c r="AQ40">
        <f t="shared" si="2"/>
        <v>0</v>
      </c>
      <c r="AR40">
        <f t="shared" si="3"/>
        <v>0</v>
      </c>
      <c r="AS40">
        <f t="shared" si="4"/>
        <v>0</v>
      </c>
      <c r="AT40">
        <f t="shared" si="5"/>
        <v>0</v>
      </c>
    </row>
    <row r="41" spans="1:46" ht="15" customHeight="1">
      <c r="A41" s="214"/>
      <c r="B41" s="126"/>
      <c r="C41" s="125" t="s">
        <v>244</v>
      </c>
      <c r="D41" s="443" t="str">
        <f>IF(CNGE_2023_M2_Secc2!D88="","",CNGE_2023_M2_Secc2!D88)</f>
        <v/>
      </c>
      <c r="E41" s="316"/>
      <c r="F41" s="316"/>
      <c r="G41" s="317"/>
      <c r="H41" s="379"/>
      <c r="I41" s="317"/>
      <c r="J41" s="379"/>
      <c r="K41" s="316"/>
      <c r="L41" s="317"/>
      <c r="M41" s="301" t="str">
        <f>IF(O41="","",VLOOKUP(O41,Presentación!$AL$3:$AM$574,2,FALSE))</f>
        <v/>
      </c>
      <c r="N41" s="429"/>
      <c r="O41" s="419"/>
      <c r="P41" s="316"/>
      <c r="Q41" s="317"/>
      <c r="R41" s="419"/>
      <c r="S41" s="316"/>
      <c r="T41" s="317"/>
      <c r="U41" s="379"/>
      <c r="V41" s="316"/>
      <c r="W41" s="317"/>
      <c r="X41" s="43" t="s">
        <v>2188</v>
      </c>
      <c r="Y41" s="379"/>
      <c r="Z41" s="316"/>
      <c r="AA41" s="317"/>
      <c r="AB41" s="379"/>
      <c r="AC41" s="316"/>
      <c r="AD41" s="317"/>
      <c r="AE41" s="379"/>
      <c r="AF41" s="316"/>
      <c r="AG41" s="317"/>
      <c r="AH41" s="379"/>
      <c r="AI41" s="316"/>
      <c r="AJ41" s="317"/>
      <c r="AK41" s="379"/>
      <c r="AL41" s="317"/>
      <c r="AN41">
        <f t="shared" si="6"/>
        <v>0</v>
      </c>
      <c r="AO41">
        <f t="shared" si="0"/>
        <v>0</v>
      </c>
      <c r="AP41">
        <f t="shared" si="1"/>
        <v>0</v>
      </c>
      <c r="AQ41">
        <f t="shared" si="2"/>
        <v>0</v>
      </c>
      <c r="AR41">
        <f t="shared" si="3"/>
        <v>0</v>
      </c>
      <c r="AS41">
        <f t="shared" si="4"/>
        <v>0</v>
      </c>
      <c r="AT41">
        <f t="shared" si="5"/>
        <v>0</v>
      </c>
    </row>
    <row r="42" spans="1:46" ht="15" customHeight="1">
      <c r="A42" s="214"/>
      <c r="B42" s="126"/>
      <c r="C42" s="125" t="s">
        <v>245</v>
      </c>
      <c r="D42" s="443" t="str">
        <f>IF(CNGE_2023_M2_Secc2!D89="","",CNGE_2023_M2_Secc2!D89)</f>
        <v/>
      </c>
      <c r="E42" s="316"/>
      <c r="F42" s="316"/>
      <c r="G42" s="317"/>
      <c r="H42" s="379"/>
      <c r="I42" s="317"/>
      <c r="J42" s="379"/>
      <c r="K42" s="316"/>
      <c r="L42" s="317"/>
      <c r="M42" s="301" t="str">
        <f>IF(O42="","",VLOOKUP(O42,Presentación!$AL$3:$AM$574,2,FALSE))</f>
        <v/>
      </c>
      <c r="N42" s="429"/>
      <c r="O42" s="419"/>
      <c r="P42" s="316"/>
      <c r="Q42" s="317"/>
      <c r="R42" s="419"/>
      <c r="S42" s="316"/>
      <c r="T42" s="317"/>
      <c r="U42" s="379"/>
      <c r="V42" s="316"/>
      <c r="W42" s="317"/>
      <c r="X42" s="43" t="s">
        <v>2188</v>
      </c>
      <c r="Y42" s="379"/>
      <c r="Z42" s="316"/>
      <c r="AA42" s="317"/>
      <c r="AB42" s="379"/>
      <c r="AC42" s="316"/>
      <c r="AD42" s="317"/>
      <c r="AE42" s="379"/>
      <c r="AF42" s="316"/>
      <c r="AG42" s="317"/>
      <c r="AH42" s="379"/>
      <c r="AI42" s="316"/>
      <c r="AJ42" s="317"/>
      <c r="AK42" s="379"/>
      <c r="AL42" s="317"/>
      <c r="AN42">
        <f t="shared" si="6"/>
        <v>0</v>
      </c>
      <c r="AO42">
        <f t="shared" si="0"/>
        <v>0</v>
      </c>
      <c r="AP42">
        <f t="shared" si="1"/>
        <v>0</v>
      </c>
      <c r="AQ42">
        <f t="shared" si="2"/>
        <v>0</v>
      </c>
      <c r="AR42">
        <f t="shared" si="3"/>
        <v>0</v>
      </c>
      <c r="AS42">
        <f t="shared" si="4"/>
        <v>0</v>
      </c>
      <c r="AT42">
        <f t="shared" si="5"/>
        <v>0</v>
      </c>
    </row>
    <row r="43" spans="1:46" ht="15" customHeight="1">
      <c r="A43" s="214"/>
      <c r="B43" s="126"/>
      <c r="C43" s="125" t="s">
        <v>246</v>
      </c>
      <c r="D43" s="443" t="str">
        <f>IF(CNGE_2023_M2_Secc2!D90="","",CNGE_2023_M2_Secc2!D90)</f>
        <v/>
      </c>
      <c r="E43" s="316"/>
      <c r="F43" s="316"/>
      <c r="G43" s="317"/>
      <c r="H43" s="379"/>
      <c r="I43" s="317"/>
      <c r="J43" s="379"/>
      <c r="K43" s="316"/>
      <c r="L43" s="317"/>
      <c r="M43" s="301" t="str">
        <f>IF(O43="","",VLOOKUP(O43,Presentación!$AL$3:$AM$574,2,FALSE))</f>
        <v/>
      </c>
      <c r="N43" s="429"/>
      <c r="O43" s="419"/>
      <c r="P43" s="316"/>
      <c r="Q43" s="317"/>
      <c r="R43" s="419"/>
      <c r="S43" s="316"/>
      <c r="T43" s="317"/>
      <c r="U43" s="379"/>
      <c r="V43" s="316"/>
      <c r="W43" s="317"/>
      <c r="X43" s="43" t="s">
        <v>2188</v>
      </c>
      <c r="Y43" s="379"/>
      <c r="Z43" s="316"/>
      <c r="AA43" s="317"/>
      <c r="AB43" s="379"/>
      <c r="AC43" s="316"/>
      <c r="AD43" s="317"/>
      <c r="AE43" s="379"/>
      <c r="AF43" s="316"/>
      <c r="AG43" s="317"/>
      <c r="AH43" s="379"/>
      <c r="AI43" s="316"/>
      <c r="AJ43" s="317"/>
      <c r="AK43" s="379"/>
      <c r="AL43" s="317"/>
      <c r="AN43">
        <f t="shared" si="6"/>
        <v>0</v>
      </c>
      <c r="AO43">
        <f t="shared" si="0"/>
        <v>0</v>
      </c>
      <c r="AP43">
        <f t="shared" si="1"/>
        <v>0</v>
      </c>
      <c r="AQ43">
        <f t="shared" si="2"/>
        <v>0</v>
      </c>
      <c r="AR43">
        <f t="shared" si="3"/>
        <v>0</v>
      </c>
      <c r="AS43">
        <f t="shared" si="4"/>
        <v>0</v>
      </c>
      <c r="AT43">
        <f t="shared" si="5"/>
        <v>0</v>
      </c>
    </row>
    <row r="44" spans="1:46" ht="15" customHeight="1">
      <c r="A44" s="214"/>
      <c r="B44" s="126"/>
      <c r="C44" s="125" t="s">
        <v>247</v>
      </c>
      <c r="D44" s="443" t="str">
        <f>IF(CNGE_2023_M2_Secc2!D91="","",CNGE_2023_M2_Secc2!D91)</f>
        <v/>
      </c>
      <c r="E44" s="316"/>
      <c r="F44" s="316"/>
      <c r="G44" s="317"/>
      <c r="H44" s="379"/>
      <c r="I44" s="317"/>
      <c r="J44" s="379"/>
      <c r="K44" s="316"/>
      <c r="L44" s="317"/>
      <c r="M44" s="301" t="str">
        <f>IF(O44="","",VLOOKUP(O44,Presentación!$AL$3:$AM$574,2,FALSE))</f>
        <v/>
      </c>
      <c r="N44" s="429"/>
      <c r="O44" s="419"/>
      <c r="P44" s="316"/>
      <c r="Q44" s="317"/>
      <c r="R44" s="419"/>
      <c r="S44" s="316"/>
      <c r="T44" s="317"/>
      <c r="U44" s="379"/>
      <c r="V44" s="316"/>
      <c r="W44" s="317"/>
      <c r="X44" s="43" t="s">
        <v>2188</v>
      </c>
      <c r="Y44" s="379"/>
      <c r="Z44" s="316"/>
      <c r="AA44" s="317"/>
      <c r="AB44" s="379"/>
      <c r="AC44" s="316"/>
      <c r="AD44" s="317"/>
      <c r="AE44" s="379"/>
      <c r="AF44" s="316"/>
      <c r="AG44" s="317"/>
      <c r="AH44" s="379"/>
      <c r="AI44" s="316"/>
      <c r="AJ44" s="317"/>
      <c r="AK44" s="379"/>
      <c r="AL44" s="317"/>
      <c r="AN44">
        <f t="shared" si="6"/>
        <v>0</v>
      </c>
      <c r="AO44">
        <f t="shared" si="0"/>
        <v>0</v>
      </c>
      <c r="AP44">
        <f t="shared" si="1"/>
        <v>0</v>
      </c>
      <c r="AQ44">
        <f t="shared" si="2"/>
        <v>0</v>
      </c>
      <c r="AR44">
        <f t="shared" si="3"/>
        <v>0</v>
      </c>
      <c r="AS44">
        <f t="shared" si="4"/>
        <v>0</v>
      </c>
      <c r="AT44">
        <f t="shared" si="5"/>
        <v>0</v>
      </c>
    </row>
    <row r="45" spans="1:46" ht="15" customHeight="1">
      <c r="A45" s="214"/>
      <c r="B45" s="126"/>
      <c r="C45" s="125" t="s">
        <v>248</v>
      </c>
      <c r="D45" s="443" t="str">
        <f>IF(CNGE_2023_M2_Secc2!D92="","",CNGE_2023_M2_Secc2!D92)</f>
        <v/>
      </c>
      <c r="E45" s="316"/>
      <c r="F45" s="316"/>
      <c r="G45" s="317"/>
      <c r="H45" s="379"/>
      <c r="I45" s="317"/>
      <c r="J45" s="379"/>
      <c r="K45" s="316"/>
      <c r="L45" s="317"/>
      <c r="M45" s="301" t="str">
        <f>IF(O45="","",VLOOKUP(O45,Presentación!$AL$3:$AM$574,2,FALSE))</f>
        <v/>
      </c>
      <c r="N45" s="429"/>
      <c r="O45" s="419"/>
      <c r="P45" s="316"/>
      <c r="Q45" s="317"/>
      <c r="R45" s="419"/>
      <c r="S45" s="316"/>
      <c r="T45" s="317"/>
      <c r="U45" s="379"/>
      <c r="V45" s="316"/>
      <c r="W45" s="317"/>
      <c r="X45" s="43" t="s">
        <v>2188</v>
      </c>
      <c r="Y45" s="379"/>
      <c r="Z45" s="316"/>
      <c r="AA45" s="317"/>
      <c r="AB45" s="379"/>
      <c r="AC45" s="316"/>
      <c r="AD45" s="317"/>
      <c r="AE45" s="379"/>
      <c r="AF45" s="316"/>
      <c r="AG45" s="317"/>
      <c r="AH45" s="379"/>
      <c r="AI45" s="316"/>
      <c r="AJ45" s="317"/>
      <c r="AK45" s="379"/>
      <c r="AL45" s="317"/>
      <c r="AN45">
        <f t="shared" si="6"/>
        <v>0</v>
      </c>
      <c r="AO45">
        <f t="shared" si="0"/>
        <v>0</v>
      </c>
      <c r="AP45">
        <f t="shared" si="1"/>
        <v>0</v>
      </c>
      <c r="AQ45">
        <f t="shared" si="2"/>
        <v>0</v>
      </c>
      <c r="AR45">
        <f t="shared" si="3"/>
        <v>0</v>
      </c>
      <c r="AS45">
        <f t="shared" si="4"/>
        <v>0</v>
      </c>
      <c r="AT45">
        <f t="shared" si="5"/>
        <v>0</v>
      </c>
    </row>
    <row r="46" spans="1:46" ht="15" customHeight="1">
      <c r="AN46">
        <f>SUM(AN26:AN45)</f>
        <v>0</v>
      </c>
      <c r="AO46">
        <f>SUM(AO26:AO45)</f>
        <v>0</v>
      </c>
      <c r="AR46">
        <f>SUM(AR26:AR45)</f>
        <v>0</v>
      </c>
      <c r="AS46">
        <f>SUM(AS26:AS45)</f>
        <v>0</v>
      </c>
      <c r="AT46">
        <f>SUM(AT26:AT45)</f>
        <v>0</v>
      </c>
    </row>
    <row r="47" spans="1:46" ht="15" customHeight="1">
      <c r="A47" s="214"/>
      <c r="B47" s="149"/>
      <c r="C47" s="397" t="s">
        <v>2190</v>
      </c>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7"/>
    </row>
    <row r="48" spans="1:46" ht="15" customHeight="1">
      <c r="A48" s="214"/>
      <c r="B48" s="149"/>
      <c r="C48" s="120" t="s">
        <v>221</v>
      </c>
      <c r="D48" s="404" t="s">
        <v>2191</v>
      </c>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7"/>
    </row>
    <row r="49" spans="1:38" ht="15" customHeight="1">
      <c r="A49" s="214"/>
      <c r="B49" s="149"/>
      <c r="C49" s="46" t="s">
        <v>222</v>
      </c>
      <c r="D49" s="404" t="s">
        <v>2192</v>
      </c>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7"/>
    </row>
    <row r="50" spans="1:38" ht="15" customHeight="1">
      <c r="A50" s="214"/>
      <c r="B50" s="149"/>
      <c r="C50" s="46" t="s">
        <v>224</v>
      </c>
      <c r="D50" s="404" t="s">
        <v>2193</v>
      </c>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7"/>
    </row>
    <row r="51" spans="1:38" ht="15" customHeight="1">
      <c r="A51" s="214"/>
      <c r="B51" s="149"/>
      <c r="C51" s="46" t="s">
        <v>225</v>
      </c>
      <c r="D51" s="404" t="s">
        <v>2194</v>
      </c>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7"/>
    </row>
    <row r="52" spans="1:38" ht="15" customHeight="1">
      <c r="A52" s="214"/>
      <c r="B52" s="149"/>
      <c r="C52" s="46" t="s">
        <v>235</v>
      </c>
      <c r="D52" s="404" t="s">
        <v>550</v>
      </c>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317"/>
    </row>
    <row r="53" spans="1:38" ht="15" customHeight="1">
      <c r="A53" s="214"/>
      <c r="B53" s="149"/>
      <c r="C53" s="95"/>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134"/>
      <c r="AH53" s="53"/>
      <c r="AI53" s="53"/>
      <c r="AJ53" s="53"/>
      <c r="AK53" s="53"/>
      <c r="AL53" s="53"/>
    </row>
    <row r="54" spans="1:38" ht="24" customHeight="1">
      <c r="C54" s="409" t="s">
        <v>291</v>
      </c>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row>
    <row r="55" spans="1:38" ht="60" customHeight="1">
      <c r="C55" s="434"/>
      <c r="D55" s="435"/>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5"/>
      <c r="AD55" s="435"/>
      <c r="AE55" s="435"/>
      <c r="AF55" s="435"/>
      <c r="AG55" s="435"/>
      <c r="AH55" s="435"/>
      <c r="AI55" s="435"/>
      <c r="AJ55" s="435"/>
      <c r="AK55" s="435"/>
      <c r="AL55" s="436"/>
    </row>
    <row r="56" spans="1:38" ht="15" customHeight="1">
      <c r="B56" s="239" t="str">
        <f>IF(AN46&gt;0,"Favor de ingresar toda la información requerida en la tabla y/o verifique que no tenga información en celdas sombreadas.","")</f>
        <v/>
      </c>
    </row>
    <row r="57" spans="1:38" ht="15" customHeight="1">
      <c r="B57" s="239" t="str">
        <f>IF(AND(AO46&gt;0,C55=""),"Alerta:Debido a que cuenta con registros NS, debe proporcionar una justificación en el area de comentarios al final de la pregunta.","")</f>
        <v/>
      </c>
    </row>
    <row r="58" spans="1:38" ht="15" customHeight="1">
      <c r="B58" s="239" t="str">
        <f>IF(AR46=0,"","Error: verificar las coordenadas de latitud, no debe exceder los 8 dígitos.")</f>
        <v/>
      </c>
    </row>
    <row r="59" spans="1:38" ht="15" customHeight="1">
      <c r="B59" s="239" t="str">
        <f>IF(AS46=0,"","Error: verificar las coordenadas de longitud, no debe exceder los 9 dígitos.")</f>
        <v/>
      </c>
    </row>
    <row r="60" spans="1:38" ht="15" customHeight="1">
      <c r="B60" s="239" t="str">
        <f>IF(AT46=0,"","Error: verificar el número telefónico, no debe exceder los 10 dígitos.")</f>
        <v/>
      </c>
    </row>
    <row r="61" spans="1:38" ht="15" customHeight="1"/>
  </sheetData>
  <sheetProtection algorithmName="SHA-512" hashValue="puYnc9liROjBSn4uCaEd5gB1t7yaNhx4dW84UQv7g0qDskvnq/YbqI2sJfN1JHE+Kef17RL/9cTCZHgzdL7M0Q==" saltValue="jjh1Gr25iZeYJciotOT1Jw==" spinCount="100000" sheet="1" objects="1"/>
  <mergeCells count="280">
    <mergeCell ref="C55:AL55"/>
    <mergeCell ref="D29:G29"/>
    <mergeCell ref="H29:I29"/>
    <mergeCell ref="C47:AL47"/>
    <mergeCell ref="D48:AL48"/>
    <mergeCell ref="D49:AL49"/>
    <mergeCell ref="D50:AL50"/>
    <mergeCell ref="D51:AL51"/>
    <mergeCell ref="D52:AL52"/>
    <mergeCell ref="C54:AL54"/>
    <mergeCell ref="AE31:AG31"/>
    <mergeCell ref="AH31:AJ31"/>
    <mergeCell ref="M32:N32"/>
    <mergeCell ref="Y32:AA32"/>
    <mergeCell ref="AB32:AD32"/>
    <mergeCell ref="AE32:AG32"/>
    <mergeCell ref="AH32:AJ32"/>
    <mergeCell ref="D31:G31"/>
    <mergeCell ref="H31:I31"/>
    <mergeCell ref="O31:Q31"/>
    <mergeCell ref="U31:W31"/>
    <mergeCell ref="D32:G32"/>
    <mergeCell ref="H32:I32"/>
    <mergeCell ref="O32:Q32"/>
    <mergeCell ref="C16:AL16"/>
    <mergeCell ref="B1:AL1"/>
    <mergeCell ref="B3:AL3"/>
    <mergeCell ref="B5:AL5"/>
    <mergeCell ref="B12:AL12"/>
    <mergeCell ref="C13:AL13"/>
    <mergeCell ref="C17:AL17"/>
    <mergeCell ref="C22:AL22"/>
    <mergeCell ref="C14:AL14"/>
    <mergeCell ref="C18:AL18"/>
    <mergeCell ref="C19:AL19"/>
    <mergeCell ref="C15:AL15"/>
    <mergeCell ref="C20:AL20"/>
    <mergeCell ref="C21:AL21"/>
    <mergeCell ref="B8:L8"/>
    <mergeCell ref="N8:O8"/>
    <mergeCell ref="AI10:AL10"/>
    <mergeCell ref="AI7:AL7"/>
    <mergeCell ref="H34:I34"/>
    <mergeCell ref="D28:G28"/>
    <mergeCell ref="H28:I28"/>
    <mergeCell ref="U32:W32"/>
    <mergeCell ref="R32:T32"/>
    <mergeCell ref="R31:T31"/>
    <mergeCell ref="D33:G33"/>
    <mergeCell ref="H33:I33"/>
    <mergeCell ref="O33:Q33"/>
    <mergeCell ref="U33:W33"/>
    <mergeCell ref="D34:G34"/>
    <mergeCell ref="O28:Q28"/>
    <mergeCell ref="U28:W28"/>
    <mergeCell ref="J30:L30"/>
    <mergeCell ref="D30:G30"/>
    <mergeCell ref="H30:I30"/>
    <mergeCell ref="O30:Q30"/>
    <mergeCell ref="U30:W30"/>
    <mergeCell ref="M31:N31"/>
    <mergeCell ref="Y31:AA31"/>
    <mergeCell ref="AB31:AD31"/>
    <mergeCell ref="R30:T30"/>
    <mergeCell ref="R29:T29"/>
    <mergeCell ref="AE33:AG33"/>
    <mergeCell ref="AH33:AJ33"/>
    <mergeCell ref="M34:N34"/>
    <mergeCell ref="Y34:AA34"/>
    <mergeCell ref="AB34:AD34"/>
    <mergeCell ref="AE34:AG34"/>
    <mergeCell ref="AH34:AJ34"/>
    <mergeCell ref="R33:T33"/>
    <mergeCell ref="M33:N33"/>
    <mergeCell ref="Y33:AA33"/>
    <mergeCell ref="AB33:AD33"/>
    <mergeCell ref="Y36:AA36"/>
    <mergeCell ref="AB36:AD36"/>
    <mergeCell ref="AE36:AG36"/>
    <mergeCell ref="AH36:AJ36"/>
    <mergeCell ref="O34:Q34"/>
    <mergeCell ref="Y35:AA35"/>
    <mergeCell ref="AB35:AD35"/>
    <mergeCell ref="AE35:AG35"/>
    <mergeCell ref="AH35:AJ35"/>
    <mergeCell ref="U34:W34"/>
    <mergeCell ref="R34:T34"/>
    <mergeCell ref="U35:W35"/>
    <mergeCell ref="D36:G36"/>
    <mergeCell ref="H36:I36"/>
    <mergeCell ref="O36:Q36"/>
    <mergeCell ref="U36:W36"/>
    <mergeCell ref="R36:T36"/>
    <mergeCell ref="R35:T35"/>
    <mergeCell ref="M35:N35"/>
    <mergeCell ref="M36:N36"/>
    <mergeCell ref="R37:T37"/>
    <mergeCell ref="M37:N37"/>
    <mergeCell ref="D37:G37"/>
    <mergeCell ref="H37:I37"/>
    <mergeCell ref="D38:G38"/>
    <mergeCell ref="H38:I38"/>
    <mergeCell ref="D35:G35"/>
    <mergeCell ref="H35:I35"/>
    <mergeCell ref="O35:Q35"/>
    <mergeCell ref="Y42:AA42"/>
    <mergeCell ref="AB42:AD42"/>
    <mergeCell ref="AE42:AG42"/>
    <mergeCell ref="AH42:AJ42"/>
    <mergeCell ref="D41:G41"/>
    <mergeCell ref="H41:I41"/>
    <mergeCell ref="O41:Q41"/>
    <mergeCell ref="U41:W41"/>
    <mergeCell ref="D42:G42"/>
    <mergeCell ref="H42:I42"/>
    <mergeCell ref="O42:Q42"/>
    <mergeCell ref="U42:W42"/>
    <mergeCell ref="R42:T42"/>
    <mergeCell ref="R41:T41"/>
    <mergeCell ref="D39:G39"/>
    <mergeCell ref="H39:I39"/>
    <mergeCell ref="O39:Q39"/>
    <mergeCell ref="U39:W39"/>
    <mergeCell ref="R39:T39"/>
    <mergeCell ref="D45:G45"/>
    <mergeCell ref="H45:I45"/>
    <mergeCell ref="O45:Q45"/>
    <mergeCell ref="U45:W45"/>
    <mergeCell ref="R45:T45"/>
    <mergeCell ref="M43:N43"/>
    <mergeCell ref="D40:G40"/>
    <mergeCell ref="H40:I40"/>
    <mergeCell ref="O40:Q40"/>
    <mergeCell ref="U40:W40"/>
    <mergeCell ref="R40:T40"/>
    <mergeCell ref="D43:G43"/>
    <mergeCell ref="H43:I43"/>
    <mergeCell ref="O43:Q43"/>
    <mergeCell ref="U43:W43"/>
    <mergeCell ref="D44:G44"/>
    <mergeCell ref="H44:I44"/>
    <mergeCell ref="O44:Q44"/>
    <mergeCell ref="U44:W44"/>
    <mergeCell ref="R44:T44"/>
    <mergeCell ref="R43:T43"/>
    <mergeCell ref="J43:L43"/>
    <mergeCell ref="C24:G25"/>
    <mergeCell ref="H24:I25"/>
    <mergeCell ref="M27:N27"/>
    <mergeCell ref="J24:L25"/>
    <mergeCell ref="M24:Q24"/>
    <mergeCell ref="M25:N25"/>
    <mergeCell ref="O25:Q25"/>
    <mergeCell ref="R24:T25"/>
    <mergeCell ref="M28:N28"/>
    <mergeCell ref="M26:N26"/>
    <mergeCell ref="D26:G26"/>
    <mergeCell ref="H26:I26"/>
    <mergeCell ref="O26:Q26"/>
    <mergeCell ref="R26:T26"/>
    <mergeCell ref="D27:G27"/>
    <mergeCell ref="H27:I27"/>
    <mergeCell ref="O27:Q27"/>
    <mergeCell ref="R28:T28"/>
    <mergeCell ref="R27:T27"/>
    <mergeCell ref="AH24:AJ25"/>
    <mergeCell ref="M30:N30"/>
    <mergeCell ref="Y30:AA30"/>
    <mergeCell ref="AB30:AD30"/>
    <mergeCell ref="AE30:AG30"/>
    <mergeCell ref="AH30:AJ30"/>
    <mergeCell ref="M29:N29"/>
    <mergeCell ref="Y29:AA29"/>
    <mergeCell ref="AB27:AD27"/>
    <mergeCell ref="AE27:AG27"/>
    <mergeCell ref="AH27:AJ27"/>
    <mergeCell ref="Y28:AA28"/>
    <mergeCell ref="AB28:AD28"/>
    <mergeCell ref="AE28:AG28"/>
    <mergeCell ref="AH28:AJ28"/>
    <mergeCell ref="AB29:AD29"/>
    <mergeCell ref="AE29:AG29"/>
    <mergeCell ref="AH29:AJ29"/>
    <mergeCell ref="AB26:AD26"/>
    <mergeCell ref="O29:Q29"/>
    <mergeCell ref="U29:W29"/>
    <mergeCell ref="Y26:AA26"/>
    <mergeCell ref="U26:W26"/>
    <mergeCell ref="U27:W27"/>
    <mergeCell ref="AK30:AL30"/>
    <mergeCell ref="J31:L31"/>
    <mergeCell ref="AK31:AL31"/>
    <mergeCell ref="J32:L32"/>
    <mergeCell ref="AK32:AL32"/>
    <mergeCell ref="J33:L33"/>
    <mergeCell ref="AK33:AL33"/>
    <mergeCell ref="AB24:AD25"/>
    <mergeCell ref="U24:W25"/>
    <mergeCell ref="AK24:AL25"/>
    <mergeCell ref="J26:L26"/>
    <mergeCell ref="AK26:AL26"/>
    <mergeCell ref="J27:L27"/>
    <mergeCell ref="AK27:AL27"/>
    <mergeCell ref="J28:L28"/>
    <mergeCell ref="AK28:AL28"/>
    <mergeCell ref="J29:L29"/>
    <mergeCell ref="AK29:AL29"/>
    <mergeCell ref="X24:X25"/>
    <mergeCell ref="Y24:AA25"/>
    <mergeCell ref="Y27:AA27"/>
    <mergeCell ref="AE26:AG26"/>
    <mergeCell ref="AH26:AJ26"/>
    <mergeCell ref="AE24:AG25"/>
    <mergeCell ref="AK39:AL39"/>
    <mergeCell ref="J40:L40"/>
    <mergeCell ref="AK40:AL40"/>
    <mergeCell ref="J41:L41"/>
    <mergeCell ref="AK41:AL41"/>
    <mergeCell ref="J42:L42"/>
    <mergeCell ref="AK42:AL42"/>
    <mergeCell ref="M39:N39"/>
    <mergeCell ref="Y39:AA39"/>
    <mergeCell ref="AB39:AD39"/>
    <mergeCell ref="AE39:AG39"/>
    <mergeCell ref="AH39:AJ39"/>
    <mergeCell ref="M40:N40"/>
    <mergeCell ref="Y40:AA40"/>
    <mergeCell ref="AB40:AD40"/>
    <mergeCell ref="AE40:AG40"/>
    <mergeCell ref="AH40:AJ40"/>
    <mergeCell ref="M41:N41"/>
    <mergeCell ref="Y41:AA41"/>
    <mergeCell ref="AB41:AD41"/>
    <mergeCell ref="AE41:AG41"/>
    <mergeCell ref="AH41:AJ41"/>
    <mergeCell ref="M42:N42"/>
    <mergeCell ref="J39:L39"/>
    <mergeCell ref="AK43:AL43"/>
    <mergeCell ref="J44:L44"/>
    <mergeCell ref="AK44:AL44"/>
    <mergeCell ref="J45:L45"/>
    <mergeCell ref="AK45:AL45"/>
    <mergeCell ref="M45:N45"/>
    <mergeCell ref="Y45:AA45"/>
    <mergeCell ref="AB45:AD45"/>
    <mergeCell ref="AE45:AG45"/>
    <mergeCell ref="AH45:AJ45"/>
    <mergeCell ref="AH43:AJ43"/>
    <mergeCell ref="AH44:AJ44"/>
    <mergeCell ref="Y43:AA43"/>
    <mergeCell ref="AB43:AD43"/>
    <mergeCell ref="AE43:AG43"/>
    <mergeCell ref="M44:N44"/>
    <mergeCell ref="Y44:AA44"/>
    <mergeCell ref="AB44:AD44"/>
    <mergeCell ref="AE44:AG44"/>
    <mergeCell ref="AK34:AL34"/>
    <mergeCell ref="J35:L35"/>
    <mergeCell ref="AK35:AL35"/>
    <mergeCell ref="J36:L36"/>
    <mergeCell ref="AK36:AL36"/>
    <mergeCell ref="J37:L37"/>
    <mergeCell ref="AK37:AL37"/>
    <mergeCell ref="J38:L38"/>
    <mergeCell ref="AK38:AL38"/>
    <mergeCell ref="AH37:AJ37"/>
    <mergeCell ref="AH38:AJ38"/>
    <mergeCell ref="J34:L34"/>
    <mergeCell ref="Y37:AA37"/>
    <mergeCell ref="AB37:AD37"/>
    <mergeCell ref="AE37:AG37"/>
    <mergeCell ref="M38:N38"/>
    <mergeCell ref="Y38:AA38"/>
    <mergeCell ref="AB38:AD38"/>
    <mergeCell ref="AE38:AG38"/>
    <mergeCell ref="O37:Q37"/>
    <mergeCell ref="U37:W37"/>
    <mergeCell ref="O38:Q38"/>
    <mergeCell ref="U38:W38"/>
    <mergeCell ref="R38:T38"/>
  </mergeCells>
  <dataValidations count="1">
    <dataValidation type="list" allowBlank="1" showInputMessage="1" showErrorMessage="1" sqref="J26:L45">
      <formula1>$AS$1:$AS$6</formula1>
    </dataValidation>
  </dataValidations>
  <hyperlinks>
    <hyperlink ref="AI7" location="Índice!B33" display="Índice"/>
    <hyperlink ref="AI10" location="CNGE_2023_M2_Secc2!A58" display="Pregunta 2.2"/>
  </hyperlinks>
  <pageMargins left="0.70866141732283472" right="0.70866141732283472" top="0.74803149606299213" bottom="0.74803149606299213" header="0.31496062992125978" footer="0.31496062992125978"/>
  <pageSetup scale="60" orientation="portrait" r:id="rId1"/>
  <headerFooter>
    <oddHeader>&amp;CMódulo 2
Complemento 1</oddHeader>
    <oddFooter>&amp;LCenso Nacional de Gobiernos Estatales 2023&amp;R&amp;P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Presentación!$AL$3:$AL$574</xm:f>
          </x14:formula1>
          <xm:sqref>O26:Q45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66"/>
  <sheetViews>
    <sheetView showGridLines="0" view="pageBreakPreview" zoomScale="140" zoomScaleNormal="100" zoomScaleSheetLayoutView="140" workbookViewId="0"/>
  </sheetViews>
  <sheetFormatPr baseColWidth="10" defaultColWidth="0" defaultRowHeight="0" customHeight="1" zeroHeight="1"/>
  <cols>
    <col min="1" max="1" width="5.7109375" style="1" customWidth="1"/>
    <col min="2" max="2" width="3.7109375" style="1" customWidth="1"/>
    <col min="3" max="3" width="5.7109375" style="1" customWidth="1"/>
    <col min="4" max="76" width="3.7109375" style="1" customWidth="1"/>
    <col min="77" max="77" width="5.7109375" style="1" customWidth="1"/>
    <col min="78" max="86" width="0" style="1" hidden="1" customWidth="1"/>
    <col min="87" max="87" width="3.7109375" style="1" hidden="1" customWidth="1"/>
    <col min="88" max="16384" width="3.7109375" style="1" hidden="1"/>
  </cols>
  <sheetData>
    <row r="1" spans="2:76"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row>
    <row r="2" spans="2:76"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2:76"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row>
    <row r="4" spans="2:76"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row>
    <row r="5" spans="2:76" ht="60" customHeight="1">
      <c r="B5" s="283" t="s">
        <v>2195</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row>
    <row r="6" spans="2:76" ht="15" customHeight="1">
      <c r="B6" s="2"/>
      <c r="C6" s="14"/>
      <c r="D6" s="14"/>
      <c r="E6" s="14"/>
      <c r="F6" s="14"/>
      <c r="G6" s="14"/>
      <c r="H6" s="14"/>
      <c r="I6" s="14"/>
      <c r="J6" s="14"/>
      <c r="K6" s="2"/>
      <c r="L6" s="14"/>
      <c r="M6" s="14"/>
      <c r="N6" s="14"/>
      <c r="O6" s="14"/>
      <c r="P6" s="14"/>
      <c r="Q6" s="14"/>
      <c r="R6" s="14"/>
      <c r="S6" s="14"/>
      <c r="T6" s="14"/>
      <c r="U6" s="14"/>
      <c r="V6" s="14"/>
      <c r="W6" s="14"/>
      <c r="X6" s="14"/>
      <c r="Y6" s="14"/>
      <c r="Z6" s="14"/>
      <c r="AA6" s="14"/>
      <c r="AB6" s="14"/>
      <c r="AC6" s="14"/>
    </row>
    <row r="7" spans="2:76" ht="15" customHeight="1" thickBot="1">
      <c r="B7" s="2" t="s">
        <v>3</v>
      </c>
      <c r="C7" s="14"/>
      <c r="D7" s="14"/>
      <c r="E7" s="14"/>
      <c r="F7" s="14"/>
      <c r="G7" s="14"/>
      <c r="H7" s="14"/>
      <c r="I7" s="14"/>
      <c r="J7" s="14"/>
      <c r="K7" s="14"/>
      <c r="L7" s="14"/>
      <c r="M7" s="14"/>
      <c r="N7" s="2" t="s">
        <v>4</v>
      </c>
      <c r="O7" s="14"/>
      <c r="P7" s="14"/>
      <c r="Q7" s="14"/>
      <c r="R7" s="14"/>
      <c r="S7" s="14"/>
      <c r="T7" s="14"/>
      <c r="U7" s="14"/>
      <c r="BT7" s="207"/>
      <c r="BU7" s="289" t="s">
        <v>2</v>
      </c>
      <c r="BV7" s="281"/>
      <c r="BW7" s="281"/>
      <c r="BX7" s="281"/>
    </row>
    <row r="8" spans="2:76" ht="15" customHeight="1" thickBot="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row>
    <row r="9" spans="2:76" ht="15" customHeight="1">
      <c r="J9" s="14"/>
      <c r="M9" s="13"/>
      <c r="N9" s="13"/>
      <c r="O9" s="13"/>
      <c r="P9" s="13"/>
      <c r="Q9" s="13"/>
      <c r="R9" s="13"/>
      <c r="S9" s="13"/>
      <c r="T9" s="13"/>
      <c r="U9" s="13"/>
      <c r="V9" s="13"/>
      <c r="W9" s="13"/>
      <c r="X9" s="13"/>
      <c r="Y9" s="13"/>
      <c r="Z9" s="13"/>
      <c r="AA9" s="13"/>
      <c r="AB9" s="13"/>
      <c r="AC9" s="13"/>
    </row>
    <row r="10" spans="2:76" ht="15" customHeight="1">
      <c r="J10" s="14"/>
      <c r="M10" s="13"/>
      <c r="N10" s="13"/>
      <c r="O10" s="13"/>
      <c r="P10" s="13"/>
      <c r="Q10" s="13"/>
      <c r="R10" s="13"/>
      <c r="S10" s="13"/>
      <c r="T10" s="13"/>
      <c r="U10" s="13"/>
      <c r="V10" s="13"/>
      <c r="W10" s="13"/>
      <c r="X10" s="13"/>
      <c r="Y10" s="13"/>
      <c r="Z10" s="13"/>
      <c r="AA10" s="13"/>
      <c r="AB10" s="13"/>
      <c r="AC10" s="13"/>
      <c r="BT10" s="216"/>
      <c r="BU10" s="494" t="s">
        <v>2196</v>
      </c>
      <c r="BV10" s="281"/>
      <c r="BW10" s="281"/>
      <c r="BX10" s="281"/>
    </row>
    <row r="11" spans="2:76" ht="15" customHeight="1"/>
    <row r="12" spans="2:76" ht="15" customHeight="1">
      <c r="B12" s="380" t="s">
        <v>2163</v>
      </c>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20"/>
    </row>
    <row r="13" spans="2:76" ht="15" customHeight="1">
      <c r="B13" s="96"/>
      <c r="C13" s="352" t="s">
        <v>2197</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322"/>
    </row>
    <row r="14" spans="2:76" ht="15" customHeight="1">
      <c r="B14" s="96"/>
      <c r="C14" s="352" t="s">
        <v>2198</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322"/>
    </row>
    <row r="15" spans="2:76" ht="15" customHeight="1">
      <c r="B15" s="96"/>
      <c r="C15" s="352" t="s">
        <v>2199</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322"/>
    </row>
    <row r="16" spans="2:76" ht="15" customHeight="1">
      <c r="B16" s="210"/>
      <c r="C16" s="352" t="s">
        <v>2200</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322"/>
    </row>
    <row r="17" spans="2:93" ht="15" customHeight="1">
      <c r="B17" s="211"/>
      <c r="C17" s="352" t="s">
        <v>2201</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322"/>
    </row>
    <row r="18" spans="2:93" ht="15" customHeight="1">
      <c r="B18" s="217"/>
      <c r="C18" s="352" t="s">
        <v>2202</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322"/>
    </row>
    <row r="19" spans="2:93" ht="15" customHeight="1">
      <c r="B19" s="217"/>
      <c r="C19" s="352" t="s">
        <v>2203</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322"/>
    </row>
    <row r="20" spans="2:93" ht="15" customHeight="1">
      <c r="B20" s="217"/>
      <c r="C20" s="352" t="s">
        <v>2204</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322"/>
    </row>
    <row r="21" spans="2:93" ht="15" customHeight="1">
      <c r="B21" s="218"/>
      <c r="C21" s="352" t="s">
        <v>2205</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322"/>
    </row>
    <row r="22" spans="2:93" ht="15" customHeight="1">
      <c r="B22" s="218"/>
      <c r="C22" s="352" t="s">
        <v>2206</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322"/>
    </row>
    <row r="23" spans="2:93" ht="15" customHeight="1">
      <c r="B23" s="218"/>
      <c r="C23" s="352" t="s">
        <v>2207</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322"/>
    </row>
    <row r="24" spans="2:93" ht="15" customHeight="1">
      <c r="B24" s="218"/>
      <c r="C24" s="352" t="s">
        <v>2208</v>
      </c>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322"/>
    </row>
    <row r="25" spans="2:93" ht="15" customHeight="1">
      <c r="B25" s="218"/>
      <c r="C25" s="352" t="s">
        <v>2209</v>
      </c>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322"/>
    </row>
    <row r="26" spans="2:93" ht="15" customHeight="1">
      <c r="B26" s="218"/>
      <c r="C26" s="352" t="s">
        <v>2210</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322"/>
    </row>
    <row r="27" spans="2:93" ht="15" customHeight="1">
      <c r="B27" s="218"/>
      <c r="C27" s="352" t="s">
        <v>2211</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322"/>
    </row>
    <row r="28" spans="2:93" ht="15" customHeight="1">
      <c r="B28" s="219"/>
      <c r="C28" s="353" t="s">
        <v>2212</v>
      </c>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4"/>
      <c r="BL28" s="314"/>
      <c r="BM28" s="314"/>
      <c r="BN28" s="314"/>
      <c r="BO28" s="314"/>
      <c r="BP28" s="314"/>
      <c r="BQ28" s="314"/>
      <c r="BR28" s="314"/>
      <c r="BS28" s="314"/>
      <c r="BT28" s="314"/>
      <c r="BU28" s="314"/>
      <c r="BV28" s="314"/>
      <c r="BW28" s="314"/>
      <c r="BX28" s="324"/>
    </row>
    <row r="29" spans="2:93" ht="15" customHeight="1">
      <c r="B29" s="117"/>
      <c r="C29" s="85"/>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2:93" ht="36" customHeight="1">
      <c r="B30" s="15"/>
      <c r="C30" s="395" t="s">
        <v>2213</v>
      </c>
      <c r="D30" s="319"/>
      <c r="E30" s="319"/>
      <c r="F30" s="319"/>
      <c r="G30" s="320"/>
      <c r="H30" s="451" t="s">
        <v>2214</v>
      </c>
      <c r="I30" s="320"/>
      <c r="J30" s="395" t="s">
        <v>1320</v>
      </c>
      <c r="K30" s="319"/>
      <c r="L30" s="319"/>
      <c r="M30" s="319"/>
      <c r="N30" s="320"/>
      <c r="O30" s="395" t="s">
        <v>2175</v>
      </c>
      <c r="P30" s="319"/>
      <c r="Q30" s="320"/>
      <c r="R30" s="397" t="s">
        <v>2176</v>
      </c>
      <c r="S30" s="319"/>
      <c r="T30" s="320"/>
      <c r="U30" s="491" t="s">
        <v>2177</v>
      </c>
      <c r="V30" s="397" t="s">
        <v>2178</v>
      </c>
      <c r="W30" s="319"/>
      <c r="X30" s="320"/>
      <c r="Y30" s="387" t="s">
        <v>2215</v>
      </c>
      <c r="Z30" s="320"/>
      <c r="AA30" s="395" t="s">
        <v>2216</v>
      </c>
      <c r="AB30" s="316"/>
      <c r="AC30" s="317"/>
      <c r="AD30" s="296" t="s">
        <v>2217</v>
      </c>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317"/>
      <c r="BC30" s="294" t="s">
        <v>2218</v>
      </c>
      <c r="BD30" s="316"/>
      <c r="BE30" s="316"/>
      <c r="BF30" s="316"/>
      <c r="BG30" s="316"/>
      <c r="BH30" s="316"/>
      <c r="BI30" s="316"/>
      <c r="BJ30" s="395" t="s">
        <v>1239</v>
      </c>
      <c r="BK30" s="316"/>
      <c r="BL30" s="316"/>
      <c r="BM30" s="316"/>
      <c r="BN30" s="316"/>
      <c r="BO30" s="316"/>
      <c r="BP30" s="316"/>
      <c r="BQ30" s="316"/>
      <c r="BR30" s="316"/>
      <c r="BS30" s="316"/>
      <c r="BT30" s="316"/>
      <c r="BU30" s="316"/>
      <c r="BV30" s="316"/>
      <c r="BW30" s="316"/>
      <c r="BX30" s="317"/>
    </row>
    <row r="31" spans="2:93" ht="240" customHeight="1">
      <c r="B31" s="15"/>
      <c r="C31" s="321"/>
      <c r="D31" s="281"/>
      <c r="E31" s="281"/>
      <c r="F31" s="281"/>
      <c r="G31" s="322"/>
      <c r="H31" s="321"/>
      <c r="I31" s="322"/>
      <c r="J31" s="323"/>
      <c r="K31" s="314"/>
      <c r="L31" s="314"/>
      <c r="M31" s="314"/>
      <c r="N31" s="324"/>
      <c r="O31" s="321"/>
      <c r="P31" s="281"/>
      <c r="Q31" s="322"/>
      <c r="R31" s="321"/>
      <c r="S31" s="281"/>
      <c r="T31" s="322"/>
      <c r="U31" s="468"/>
      <c r="V31" s="321"/>
      <c r="W31" s="281"/>
      <c r="X31" s="322"/>
      <c r="Y31" s="321"/>
      <c r="Z31" s="322"/>
      <c r="AA31" s="451" t="s">
        <v>454</v>
      </c>
      <c r="AB31" s="387" t="s">
        <v>700</v>
      </c>
      <c r="AC31" s="387" t="s">
        <v>701</v>
      </c>
      <c r="AD31" s="300" t="s">
        <v>2219</v>
      </c>
      <c r="AE31" s="316"/>
      <c r="AF31" s="317"/>
      <c r="AG31" s="315" t="s">
        <v>2220</v>
      </c>
      <c r="AH31" s="316"/>
      <c r="AI31" s="317"/>
      <c r="AJ31" s="315" t="s">
        <v>2221</v>
      </c>
      <c r="AK31" s="316"/>
      <c r="AL31" s="317"/>
      <c r="AM31" s="315" t="s">
        <v>2222</v>
      </c>
      <c r="AN31" s="316"/>
      <c r="AO31" s="317"/>
      <c r="AP31" s="315" t="s">
        <v>2223</v>
      </c>
      <c r="AQ31" s="316"/>
      <c r="AR31" s="317"/>
      <c r="AS31" s="387" t="s">
        <v>2224</v>
      </c>
      <c r="AT31" s="387" t="s">
        <v>2225</v>
      </c>
      <c r="AU31" s="387" t="s">
        <v>2226</v>
      </c>
      <c r="AV31" s="387" t="s">
        <v>2227</v>
      </c>
      <c r="AW31" s="387" t="s">
        <v>2228</v>
      </c>
      <c r="AX31" s="387" t="s">
        <v>2229</v>
      </c>
      <c r="AY31" s="495" t="s">
        <v>2230</v>
      </c>
      <c r="AZ31" s="387" t="s">
        <v>2231</v>
      </c>
      <c r="BA31" s="387" t="s">
        <v>2232</v>
      </c>
      <c r="BB31" s="387" t="s">
        <v>550</v>
      </c>
      <c r="BC31" s="387" t="s">
        <v>2233</v>
      </c>
      <c r="BD31" s="387" t="s">
        <v>2234</v>
      </c>
      <c r="BE31" s="387" t="s">
        <v>2235</v>
      </c>
      <c r="BF31" s="387" t="s">
        <v>2236</v>
      </c>
      <c r="BG31" s="387" t="s">
        <v>2237</v>
      </c>
      <c r="BH31" s="387" t="s">
        <v>2238</v>
      </c>
      <c r="BI31" s="387" t="s">
        <v>550</v>
      </c>
      <c r="BJ31" s="448" t="s">
        <v>2239</v>
      </c>
      <c r="BK31" s="448" t="s">
        <v>2240</v>
      </c>
      <c r="BL31" s="448" t="s">
        <v>2241</v>
      </c>
      <c r="BM31" s="448" t="s">
        <v>2242</v>
      </c>
      <c r="BN31" s="448" t="s">
        <v>2243</v>
      </c>
      <c r="BO31" s="448" t="s">
        <v>2244</v>
      </c>
      <c r="BP31" s="448" t="s">
        <v>2245</v>
      </c>
      <c r="BQ31" s="448" t="s">
        <v>2246</v>
      </c>
      <c r="BR31" s="448" t="s">
        <v>2247</v>
      </c>
      <c r="BS31" s="448" t="s">
        <v>2248</v>
      </c>
      <c r="BT31" s="448" t="s">
        <v>2249</v>
      </c>
      <c r="BU31" s="448" t="s">
        <v>2250</v>
      </c>
      <c r="BV31" s="448" t="s">
        <v>2251</v>
      </c>
      <c r="BW31" s="448" t="s">
        <v>2252</v>
      </c>
      <c r="BX31" s="387" t="s">
        <v>550</v>
      </c>
    </row>
    <row r="32" spans="2:93" ht="72" customHeight="1">
      <c r="B32" s="116"/>
      <c r="C32" s="323"/>
      <c r="D32" s="314"/>
      <c r="E32" s="314"/>
      <c r="F32" s="314"/>
      <c r="G32" s="324"/>
      <c r="H32" s="323"/>
      <c r="I32" s="324"/>
      <c r="J32" s="441" t="s">
        <v>1321</v>
      </c>
      <c r="K32" s="317"/>
      <c r="L32" s="441" t="s">
        <v>1322</v>
      </c>
      <c r="M32" s="316"/>
      <c r="N32" s="317"/>
      <c r="O32" s="323"/>
      <c r="P32" s="314"/>
      <c r="Q32" s="324"/>
      <c r="R32" s="323"/>
      <c r="S32" s="314"/>
      <c r="T32" s="324"/>
      <c r="U32" s="452"/>
      <c r="V32" s="323"/>
      <c r="W32" s="314"/>
      <c r="X32" s="324"/>
      <c r="Y32" s="323"/>
      <c r="Z32" s="324"/>
      <c r="AA32" s="452"/>
      <c r="AB32" s="452"/>
      <c r="AC32" s="452"/>
      <c r="AD32" s="139" t="s">
        <v>700</v>
      </c>
      <c r="AE32" s="94" t="s">
        <v>701</v>
      </c>
      <c r="AF32" s="94" t="s">
        <v>2253</v>
      </c>
      <c r="AG32" s="94" t="s">
        <v>700</v>
      </c>
      <c r="AH32" s="94" t="s">
        <v>701</v>
      </c>
      <c r="AI32" s="94" t="s">
        <v>2253</v>
      </c>
      <c r="AJ32" s="94" t="s">
        <v>700</v>
      </c>
      <c r="AK32" s="94" t="s">
        <v>701</v>
      </c>
      <c r="AL32" s="94" t="s">
        <v>2253</v>
      </c>
      <c r="AM32" s="94" t="s">
        <v>700</v>
      </c>
      <c r="AN32" s="94" t="s">
        <v>701</v>
      </c>
      <c r="AO32" s="94" t="s">
        <v>2253</v>
      </c>
      <c r="AP32" s="94" t="s">
        <v>700</v>
      </c>
      <c r="AQ32" s="94" t="s">
        <v>701</v>
      </c>
      <c r="AR32" s="94" t="s">
        <v>2253</v>
      </c>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CA32" t="s">
        <v>287</v>
      </c>
      <c r="CB32" t="s">
        <v>287</v>
      </c>
      <c r="CC32" t="s">
        <v>459</v>
      </c>
      <c r="CD32" t="s">
        <v>460</v>
      </c>
      <c r="CF32" t="s">
        <v>414</v>
      </c>
      <c r="CH32" t="s">
        <v>415</v>
      </c>
      <c r="CJ32" t="s">
        <v>416</v>
      </c>
      <c r="CL32" t="s">
        <v>2183</v>
      </c>
      <c r="CM32" t="s">
        <v>2184</v>
      </c>
      <c r="CN32" t="s">
        <v>2185</v>
      </c>
      <c r="CO32" t="s">
        <v>2186</v>
      </c>
    </row>
    <row r="33" spans="2:93" ht="15" customHeight="1">
      <c r="B33" s="126"/>
      <c r="C33" s="125" t="s">
        <v>221</v>
      </c>
      <c r="D33" s="419"/>
      <c r="E33" s="316"/>
      <c r="F33" s="316"/>
      <c r="G33" s="317"/>
      <c r="H33" s="379"/>
      <c r="I33" s="317"/>
      <c r="J33" s="315" t="str">
        <f>IF(L33="","",VLOOKUP(L33,Presentación!$AL$3:$AM$574,2,FALSE))</f>
        <v/>
      </c>
      <c r="K33" s="429"/>
      <c r="L33" s="419"/>
      <c r="M33" s="316"/>
      <c r="N33" s="317"/>
      <c r="O33" s="419"/>
      <c r="P33" s="316"/>
      <c r="Q33" s="317"/>
      <c r="R33" s="379"/>
      <c r="S33" s="316"/>
      <c r="T33" s="317"/>
      <c r="U33" s="43" t="s">
        <v>2188</v>
      </c>
      <c r="V33" s="379"/>
      <c r="W33" s="316"/>
      <c r="X33" s="317"/>
      <c r="Y33" s="379"/>
      <c r="Z33" s="317"/>
      <c r="AA33" s="249"/>
      <c r="AB33" s="249"/>
      <c r="AC33" s="249"/>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CA33">
        <f t="shared" ref="CA33:CA96" si="0">IF(COUNTIF(D33:AL33,"NS")&gt;0,1,0)</f>
        <v>0</v>
      </c>
      <c r="CB33">
        <f t="shared" ref="CB33:CB96" si="1">COUNTIF(AB33:AC33,"NS")</f>
        <v>0</v>
      </c>
      <c r="CC33">
        <f t="shared" ref="CC33:CC96" si="2">SUM(AB33:AC33)</f>
        <v>0</v>
      </c>
      <c r="CD33">
        <f t="shared" ref="CD33:CD96" si="3">IF(COUNTA(AA33:AC33)=0,0,IF(OR(AND(AA33=0,CB33&gt;0),AND(AA33="ns",CC33&gt;0),AND(AA33="ns",CB33=0,CC33=0)),1,IF(OR(AND(AA33&gt;0,CB33=2),AND(AA33="ns",CB33=2),AND(AA33="ns",CC33=0,CB33&gt;0),AA33=CC33),0,1)))</f>
        <v>0</v>
      </c>
      <c r="CF33" t="b">
        <f t="shared" ref="CF33:CF96" si="4">NOT(EXACT(D33,UPPER(D33)))</f>
        <v>0</v>
      </c>
      <c r="CG33" t="str">
        <f t="shared" ref="CG33:CG96" si="5">SUBSTITUTE( SUBSTITUTE( SUBSTITUTE( SUBSTITUTE( SUBSTITUTE( SUBSTITUTE( SUBSTITUTE( SUBSTITUTE( SUBSTITUTE( SUBSTITUTE(D33, "á", "a"), "é", "e"), "í", "i"), "ó", "o"), "ú", "u"), "Á", "A"), "É", "E"), "Í", "I"), "Ó", "O"), "Ú", "U")</f>
        <v/>
      </c>
      <c r="CH33" t="b">
        <f t="shared" ref="CH33:CH96" si="6">NOT(EXACT(D33,CG33))</f>
        <v>0</v>
      </c>
      <c r="CI33" t="str">
        <f t="shared" ref="CI33:CI96" si="7">SUBSTITUTE((SUBSTITUTE(SUBSTITUTE(SUBSTITUTE(D33,".",""),",",""),"(","")),")","")</f>
        <v/>
      </c>
      <c r="CJ33" t="b">
        <f t="shared" ref="CJ33:CJ96" si="8">NOT(EXACT(D33,CI33))</f>
        <v>0</v>
      </c>
      <c r="CL33">
        <f t="shared" ref="CL33:CL96" si="9">LEN(R33)</f>
        <v>0</v>
      </c>
      <c r="CM33">
        <f t="shared" ref="CM33:CM96" si="10">LEN(V33)</f>
        <v>0</v>
      </c>
      <c r="CN33">
        <f t="shared" ref="CN33:CN96" si="11">IF(AND(R33&lt;&gt;"NS",R33&lt;&gt;"NA",CL33&gt;8),1,0)</f>
        <v>0</v>
      </c>
      <c r="CO33">
        <f t="shared" ref="CO33:CO96" si="12">IF(AND(V33&lt;&gt;"NS",V33&lt;&gt;"NA",CM33&gt;9),1,0)</f>
        <v>0</v>
      </c>
    </row>
    <row r="34" spans="2:93" ht="15" customHeight="1">
      <c r="B34" s="126"/>
      <c r="C34" s="125" t="s">
        <v>222</v>
      </c>
      <c r="D34" s="419"/>
      <c r="E34" s="316"/>
      <c r="F34" s="316"/>
      <c r="G34" s="317"/>
      <c r="H34" s="379"/>
      <c r="I34" s="317"/>
      <c r="J34" s="315" t="str">
        <f>IF(L34="","",VLOOKUP(L34,Presentación!$AL$3:$AM$574,2,FALSE))</f>
        <v/>
      </c>
      <c r="K34" s="429"/>
      <c r="L34" s="419"/>
      <c r="M34" s="316"/>
      <c r="N34" s="317"/>
      <c r="O34" s="419"/>
      <c r="P34" s="316"/>
      <c r="Q34" s="317"/>
      <c r="R34" s="379"/>
      <c r="S34" s="316"/>
      <c r="T34" s="317"/>
      <c r="U34" s="43" t="s">
        <v>2188</v>
      </c>
      <c r="V34" s="379"/>
      <c r="W34" s="316"/>
      <c r="X34" s="317"/>
      <c r="Y34" s="379"/>
      <c r="Z34" s="317"/>
      <c r="AA34" s="249"/>
      <c r="AB34" s="249"/>
      <c r="AC34" s="249"/>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CA34">
        <f t="shared" si="0"/>
        <v>0</v>
      </c>
      <c r="CB34">
        <f t="shared" si="1"/>
        <v>0</v>
      </c>
      <c r="CC34">
        <f t="shared" si="2"/>
        <v>0</v>
      </c>
      <c r="CD34">
        <f t="shared" si="3"/>
        <v>0</v>
      </c>
      <c r="CF34" t="b">
        <f t="shared" si="4"/>
        <v>0</v>
      </c>
      <c r="CG34" t="str">
        <f t="shared" si="5"/>
        <v/>
      </c>
      <c r="CH34" t="b">
        <f t="shared" si="6"/>
        <v>0</v>
      </c>
      <c r="CI34" t="str">
        <f t="shared" si="7"/>
        <v/>
      </c>
      <c r="CJ34" t="b">
        <f t="shared" si="8"/>
        <v>0</v>
      </c>
      <c r="CL34">
        <f t="shared" si="9"/>
        <v>0</v>
      </c>
      <c r="CM34">
        <f t="shared" si="10"/>
        <v>0</v>
      </c>
      <c r="CN34">
        <f t="shared" si="11"/>
        <v>0</v>
      </c>
      <c r="CO34">
        <f t="shared" si="12"/>
        <v>0</v>
      </c>
    </row>
    <row r="35" spans="2:93" ht="15" customHeight="1">
      <c r="B35" s="126"/>
      <c r="C35" s="125" t="s">
        <v>224</v>
      </c>
      <c r="D35" s="419"/>
      <c r="E35" s="316"/>
      <c r="F35" s="316"/>
      <c r="G35" s="317"/>
      <c r="H35" s="379"/>
      <c r="I35" s="317"/>
      <c r="J35" s="315" t="str">
        <f>IF(L35="","",VLOOKUP(L35,Presentación!$AL$3:$AM$574,2,FALSE))</f>
        <v/>
      </c>
      <c r="K35" s="429"/>
      <c r="L35" s="419"/>
      <c r="M35" s="316"/>
      <c r="N35" s="317"/>
      <c r="O35" s="419"/>
      <c r="P35" s="316"/>
      <c r="Q35" s="317"/>
      <c r="R35" s="379"/>
      <c r="S35" s="316"/>
      <c r="T35" s="317"/>
      <c r="U35" s="43" t="s">
        <v>2188</v>
      </c>
      <c r="V35" s="379"/>
      <c r="W35" s="316"/>
      <c r="X35" s="317"/>
      <c r="Y35" s="379"/>
      <c r="Z35" s="317"/>
      <c r="AA35" s="249"/>
      <c r="AB35" s="249"/>
      <c r="AC35" s="249"/>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CA35">
        <f t="shared" si="0"/>
        <v>0</v>
      </c>
      <c r="CB35">
        <f t="shared" si="1"/>
        <v>0</v>
      </c>
      <c r="CC35">
        <f t="shared" si="2"/>
        <v>0</v>
      </c>
      <c r="CD35">
        <f t="shared" si="3"/>
        <v>0</v>
      </c>
      <c r="CF35" t="b">
        <f t="shared" si="4"/>
        <v>0</v>
      </c>
      <c r="CG35" t="str">
        <f t="shared" si="5"/>
        <v/>
      </c>
      <c r="CH35" t="b">
        <f t="shared" si="6"/>
        <v>0</v>
      </c>
      <c r="CI35" t="str">
        <f t="shared" si="7"/>
        <v/>
      </c>
      <c r="CJ35" t="b">
        <f t="shared" si="8"/>
        <v>0</v>
      </c>
      <c r="CL35">
        <f t="shared" si="9"/>
        <v>0</v>
      </c>
      <c r="CM35">
        <f t="shared" si="10"/>
        <v>0</v>
      </c>
      <c r="CN35">
        <f t="shared" si="11"/>
        <v>0</v>
      </c>
      <c r="CO35">
        <f t="shared" si="12"/>
        <v>0</v>
      </c>
    </row>
    <row r="36" spans="2:93" ht="15" customHeight="1">
      <c r="B36" s="126"/>
      <c r="C36" s="125" t="s">
        <v>225</v>
      </c>
      <c r="D36" s="419"/>
      <c r="E36" s="316"/>
      <c r="F36" s="316"/>
      <c r="G36" s="317"/>
      <c r="H36" s="379"/>
      <c r="I36" s="317"/>
      <c r="J36" s="315" t="str">
        <f>IF(L36="","",VLOOKUP(L36,Presentación!$AL$3:$AM$574,2,FALSE))</f>
        <v/>
      </c>
      <c r="K36" s="429"/>
      <c r="L36" s="419"/>
      <c r="M36" s="316"/>
      <c r="N36" s="317"/>
      <c r="O36" s="419"/>
      <c r="P36" s="316"/>
      <c r="Q36" s="317"/>
      <c r="R36" s="379"/>
      <c r="S36" s="316"/>
      <c r="T36" s="317"/>
      <c r="U36" s="43" t="s">
        <v>2188</v>
      </c>
      <c r="V36" s="379"/>
      <c r="W36" s="316"/>
      <c r="X36" s="317"/>
      <c r="Y36" s="379"/>
      <c r="Z36" s="317"/>
      <c r="AA36" s="249"/>
      <c r="AB36" s="249"/>
      <c r="AC36" s="249"/>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CA36">
        <f t="shared" si="0"/>
        <v>0</v>
      </c>
      <c r="CB36">
        <f t="shared" si="1"/>
        <v>0</v>
      </c>
      <c r="CC36">
        <f t="shared" si="2"/>
        <v>0</v>
      </c>
      <c r="CD36">
        <f t="shared" si="3"/>
        <v>0</v>
      </c>
      <c r="CF36" t="b">
        <f t="shared" si="4"/>
        <v>0</v>
      </c>
      <c r="CG36" t="str">
        <f t="shared" si="5"/>
        <v/>
      </c>
      <c r="CH36" t="b">
        <f t="shared" si="6"/>
        <v>0</v>
      </c>
      <c r="CI36" t="str">
        <f t="shared" si="7"/>
        <v/>
      </c>
      <c r="CJ36" t="b">
        <f t="shared" si="8"/>
        <v>0</v>
      </c>
      <c r="CL36">
        <f t="shared" si="9"/>
        <v>0</v>
      </c>
      <c r="CM36">
        <f t="shared" si="10"/>
        <v>0</v>
      </c>
      <c r="CN36">
        <f t="shared" si="11"/>
        <v>0</v>
      </c>
      <c r="CO36">
        <f t="shared" si="12"/>
        <v>0</v>
      </c>
    </row>
    <row r="37" spans="2:93" ht="15" customHeight="1">
      <c r="B37" s="126"/>
      <c r="C37" s="125" t="s">
        <v>227</v>
      </c>
      <c r="D37" s="419"/>
      <c r="E37" s="316"/>
      <c r="F37" s="316"/>
      <c r="G37" s="317"/>
      <c r="H37" s="379"/>
      <c r="I37" s="317"/>
      <c r="J37" s="315" t="str">
        <f>IF(L37="","",VLOOKUP(L37,Presentación!$AL$3:$AM$574,2,FALSE))</f>
        <v/>
      </c>
      <c r="K37" s="429"/>
      <c r="L37" s="419"/>
      <c r="M37" s="316"/>
      <c r="N37" s="317"/>
      <c r="O37" s="419"/>
      <c r="P37" s="316"/>
      <c r="Q37" s="317"/>
      <c r="R37" s="379"/>
      <c r="S37" s="316"/>
      <c r="T37" s="317"/>
      <c r="U37" s="43" t="s">
        <v>2188</v>
      </c>
      <c r="V37" s="379"/>
      <c r="W37" s="316"/>
      <c r="X37" s="317"/>
      <c r="Y37" s="379"/>
      <c r="Z37" s="317"/>
      <c r="AA37" s="249"/>
      <c r="AB37" s="249"/>
      <c r="AC37" s="249"/>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CA37">
        <f t="shared" si="0"/>
        <v>0</v>
      </c>
      <c r="CB37">
        <f t="shared" si="1"/>
        <v>0</v>
      </c>
      <c r="CC37">
        <f t="shared" si="2"/>
        <v>0</v>
      </c>
      <c r="CD37">
        <f t="shared" si="3"/>
        <v>0</v>
      </c>
      <c r="CF37" t="b">
        <f t="shared" si="4"/>
        <v>0</v>
      </c>
      <c r="CG37" t="str">
        <f t="shared" si="5"/>
        <v/>
      </c>
      <c r="CH37" t="b">
        <f t="shared" si="6"/>
        <v>0</v>
      </c>
      <c r="CI37" t="str">
        <f t="shared" si="7"/>
        <v/>
      </c>
      <c r="CJ37" t="b">
        <f t="shared" si="8"/>
        <v>0</v>
      </c>
      <c r="CL37">
        <f t="shared" si="9"/>
        <v>0</v>
      </c>
      <c r="CM37">
        <f t="shared" si="10"/>
        <v>0</v>
      </c>
      <c r="CN37">
        <f t="shared" si="11"/>
        <v>0</v>
      </c>
      <c r="CO37">
        <f t="shared" si="12"/>
        <v>0</v>
      </c>
    </row>
    <row r="38" spans="2:93" ht="15" customHeight="1">
      <c r="B38" s="126"/>
      <c r="C38" s="125" t="s">
        <v>229</v>
      </c>
      <c r="D38" s="419"/>
      <c r="E38" s="316"/>
      <c r="F38" s="316"/>
      <c r="G38" s="317"/>
      <c r="H38" s="379"/>
      <c r="I38" s="317"/>
      <c r="J38" s="315" t="str">
        <f>IF(L38="","",VLOOKUP(L38,Presentación!$AL$3:$AM$574,2,FALSE))</f>
        <v/>
      </c>
      <c r="K38" s="429"/>
      <c r="L38" s="419"/>
      <c r="M38" s="316"/>
      <c r="N38" s="317"/>
      <c r="O38" s="419"/>
      <c r="P38" s="316"/>
      <c r="Q38" s="317"/>
      <c r="R38" s="379"/>
      <c r="S38" s="316"/>
      <c r="T38" s="317"/>
      <c r="U38" s="43" t="s">
        <v>2188</v>
      </c>
      <c r="V38" s="379"/>
      <c r="W38" s="316"/>
      <c r="X38" s="317"/>
      <c r="Y38" s="379"/>
      <c r="Z38" s="317"/>
      <c r="AA38" s="249"/>
      <c r="AB38" s="249"/>
      <c r="AC38" s="249"/>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CA38">
        <f t="shared" si="0"/>
        <v>0</v>
      </c>
      <c r="CB38">
        <f t="shared" si="1"/>
        <v>0</v>
      </c>
      <c r="CC38">
        <f t="shared" si="2"/>
        <v>0</v>
      </c>
      <c r="CD38">
        <f t="shared" si="3"/>
        <v>0</v>
      </c>
      <c r="CF38" t="b">
        <f t="shared" si="4"/>
        <v>0</v>
      </c>
      <c r="CG38" t="str">
        <f t="shared" si="5"/>
        <v/>
      </c>
      <c r="CH38" t="b">
        <f t="shared" si="6"/>
        <v>0</v>
      </c>
      <c r="CI38" t="str">
        <f t="shared" si="7"/>
        <v/>
      </c>
      <c r="CJ38" t="b">
        <f t="shared" si="8"/>
        <v>0</v>
      </c>
      <c r="CL38">
        <f t="shared" si="9"/>
        <v>0</v>
      </c>
      <c r="CM38">
        <f t="shared" si="10"/>
        <v>0</v>
      </c>
      <c r="CN38">
        <f t="shared" si="11"/>
        <v>0</v>
      </c>
      <c r="CO38">
        <f t="shared" si="12"/>
        <v>0</v>
      </c>
    </row>
    <row r="39" spans="2:93" ht="15" customHeight="1">
      <c r="B39" s="126"/>
      <c r="C39" s="125" t="s">
        <v>231</v>
      </c>
      <c r="D39" s="419"/>
      <c r="E39" s="316"/>
      <c r="F39" s="316"/>
      <c r="G39" s="317"/>
      <c r="H39" s="379"/>
      <c r="I39" s="317"/>
      <c r="J39" s="315" t="str">
        <f>IF(L39="","",VLOOKUP(L39,Presentación!$AL$3:$AM$574,2,FALSE))</f>
        <v/>
      </c>
      <c r="K39" s="429"/>
      <c r="L39" s="419"/>
      <c r="M39" s="316"/>
      <c r="N39" s="317"/>
      <c r="O39" s="419"/>
      <c r="P39" s="316"/>
      <c r="Q39" s="317"/>
      <c r="R39" s="379"/>
      <c r="S39" s="316"/>
      <c r="T39" s="317"/>
      <c r="U39" s="43" t="s">
        <v>2188</v>
      </c>
      <c r="V39" s="379"/>
      <c r="W39" s="316"/>
      <c r="X39" s="317"/>
      <c r="Y39" s="379"/>
      <c r="Z39" s="317"/>
      <c r="AA39" s="249"/>
      <c r="AB39" s="249"/>
      <c r="AC39" s="249"/>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CA39">
        <f t="shared" si="0"/>
        <v>0</v>
      </c>
      <c r="CB39">
        <f t="shared" si="1"/>
        <v>0</v>
      </c>
      <c r="CC39">
        <f t="shared" si="2"/>
        <v>0</v>
      </c>
      <c r="CD39">
        <f t="shared" si="3"/>
        <v>0</v>
      </c>
      <c r="CF39" t="b">
        <f t="shared" si="4"/>
        <v>0</v>
      </c>
      <c r="CG39" t="str">
        <f t="shared" si="5"/>
        <v/>
      </c>
      <c r="CH39" t="b">
        <f t="shared" si="6"/>
        <v>0</v>
      </c>
      <c r="CI39" t="str">
        <f t="shared" si="7"/>
        <v/>
      </c>
      <c r="CJ39" t="b">
        <f t="shared" si="8"/>
        <v>0</v>
      </c>
      <c r="CL39">
        <f t="shared" si="9"/>
        <v>0</v>
      </c>
      <c r="CM39">
        <f t="shared" si="10"/>
        <v>0</v>
      </c>
      <c r="CN39">
        <f t="shared" si="11"/>
        <v>0</v>
      </c>
      <c r="CO39">
        <f t="shared" si="12"/>
        <v>0</v>
      </c>
    </row>
    <row r="40" spans="2:93" ht="15" customHeight="1">
      <c r="B40" s="126"/>
      <c r="C40" s="125" t="s">
        <v>233</v>
      </c>
      <c r="D40" s="419"/>
      <c r="E40" s="316"/>
      <c r="F40" s="316"/>
      <c r="G40" s="317"/>
      <c r="H40" s="379"/>
      <c r="I40" s="317"/>
      <c r="J40" s="315" t="str">
        <f>IF(L40="","",VLOOKUP(L40,Presentación!$AL$3:$AM$574,2,FALSE))</f>
        <v/>
      </c>
      <c r="K40" s="429"/>
      <c r="L40" s="419"/>
      <c r="M40" s="316"/>
      <c r="N40" s="317"/>
      <c r="O40" s="419"/>
      <c r="P40" s="316"/>
      <c r="Q40" s="317"/>
      <c r="R40" s="379"/>
      <c r="S40" s="316"/>
      <c r="T40" s="317"/>
      <c r="U40" s="43" t="s">
        <v>2188</v>
      </c>
      <c r="V40" s="379"/>
      <c r="W40" s="316"/>
      <c r="X40" s="317"/>
      <c r="Y40" s="379"/>
      <c r="Z40" s="317"/>
      <c r="AA40" s="249"/>
      <c r="AB40" s="249"/>
      <c r="AC40" s="249"/>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CA40">
        <f t="shared" si="0"/>
        <v>0</v>
      </c>
      <c r="CB40">
        <f t="shared" si="1"/>
        <v>0</v>
      </c>
      <c r="CC40">
        <f t="shared" si="2"/>
        <v>0</v>
      </c>
      <c r="CD40">
        <f t="shared" si="3"/>
        <v>0</v>
      </c>
      <c r="CF40" t="b">
        <f t="shared" si="4"/>
        <v>0</v>
      </c>
      <c r="CG40" t="str">
        <f t="shared" si="5"/>
        <v/>
      </c>
      <c r="CH40" t="b">
        <f t="shared" si="6"/>
        <v>0</v>
      </c>
      <c r="CI40" t="str">
        <f t="shared" si="7"/>
        <v/>
      </c>
      <c r="CJ40" t="b">
        <f t="shared" si="8"/>
        <v>0</v>
      </c>
      <c r="CL40">
        <f t="shared" si="9"/>
        <v>0</v>
      </c>
      <c r="CM40">
        <f t="shared" si="10"/>
        <v>0</v>
      </c>
      <c r="CN40">
        <f t="shared" si="11"/>
        <v>0</v>
      </c>
      <c r="CO40">
        <f t="shared" si="12"/>
        <v>0</v>
      </c>
    </row>
    <row r="41" spans="2:93" ht="15" customHeight="1">
      <c r="B41" s="126"/>
      <c r="C41" s="125" t="s">
        <v>235</v>
      </c>
      <c r="D41" s="419"/>
      <c r="E41" s="316"/>
      <c r="F41" s="316"/>
      <c r="G41" s="317"/>
      <c r="H41" s="379"/>
      <c r="I41" s="317"/>
      <c r="J41" s="315" t="str">
        <f>IF(L41="","",VLOOKUP(L41,Presentación!$AL$3:$AM$574,2,FALSE))</f>
        <v/>
      </c>
      <c r="K41" s="429"/>
      <c r="L41" s="419"/>
      <c r="M41" s="316"/>
      <c r="N41" s="317"/>
      <c r="O41" s="419"/>
      <c r="P41" s="316"/>
      <c r="Q41" s="317"/>
      <c r="R41" s="379"/>
      <c r="S41" s="316"/>
      <c r="T41" s="317"/>
      <c r="U41" s="43" t="s">
        <v>2188</v>
      </c>
      <c r="V41" s="379"/>
      <c r="W41" s="316"/>
      <c r="X41" s="317"/>
      <c r="Y41" s="379"/>
      <c r="Z41" s="317"/>
      <c r="AA41" s="249"/>
      <c r="AB41" s="249"/>
      <c r="AC41" s="249"/>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CA41">
        <f t="shared" si="0"/>
        <v>0</v>
      </c>
      <c r="CB41">
        <f t="shared" si="1"/>
        <v>0</v>
      </c>
      <c r="CC41">
        <f t="shared" si="2"/>
        <v>0</v>
      </c>
      <c r="CD41">
        <f t="shared" si="3"/>
        <v>0</v>
      </c>
      <c r="CF41" t="b">
        <f t="shared" si="4"/>
        <v>0</v>
      </c>
      <c r="CG41" t="str">
        <f t="shared" si="5"/>
        <v/>
      </c>
      <c r="CH41" t="b">
        <f t="shared" si="6"/>
        <v>0</v>
      </c>
      <c r="CI41" t="str">
        <f t="shared" si="7"/>
        <v/>
      </c>
      <c r="CJ41" t="b">
        <f t="shared" si="8"/>
        <v>0</v>
      </c>
      <c r="CL41">
        <f t="shared" si="9"/>
        <v>0</v>
      </c>
      <c r="CM41">
        <f t="shared" si="10"/>
        <v>0</v>
      </c>
      <c r="CN41">
        <f t="shared" si="11"/>
        <v>0</v>
      </c>
      <c r="CO41">
        <f t="shared" si="12"/>
        <v>0</v>
      </c>
    </row>
    <row r="42" spans="2:93" ht="15" customHeight="1">
      <c r="B42" s="126"/>
      <c r="C42" s="125" t="s">
        <v>237</v>
      </c>
      <c r="D42" s="419"/>
      <c r="E42" s="316"/>
      <c r="F42" s="316"/>
      <c r="G42" s="317"/>
      <c r="H42" s="379"/>
      <c r="I42" s="317"/>
      <c r="J42" s="315" t="str">
        <f>IF(L42="","",VLOOKUP(L42,Presentación!$AL$3:$AM$574,2,FALSE))</f>
        <v/>
      </c>
      <c r="K42" s="429"/>
      <c r="L42" s="419"/>
      <c r="M42" s="316"/>
      <c r="N42" s="317"/>
      <c r="O42" s="419"/>
      <c r="P42" s="316"/>
      <c r="Q42" s="317"/>
      <c r="R42" s="379"/>
      <c r="S42" s="316"/>
      <c r="T42" s="317"/>
      <c r="U42" s="43" t="s">
        <v>2188</v>
      </c>
      <c r="V42" s="379"/>
      <c r="W42" s="316"/>
      <c r="X42" s="317"/>
      <c r="Y42" s="379"/>
      <c r="Z42" s="317"/>
      <c r="AA42" s="249"/>
      <c r="AB42" s="249"/>
      <c r="AC42" s="249"/>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CA42">
        <f t="shared" si="0"/>
        <v>0</v>
      </c>
      <c r="CB42">
        <f t="shared" si="1"/>
        <v>0</v>
      </c>
      <c r="CC42">
        <f t="shared" si="2"/>
        <v>0</v>
      </c>
      <c r="CD42">
        <f t="shared" si="3"/>
        <v>0</v>
      </c>
      <c r="CF42" t="b">
        <f t="shared" si="4"/>
        <v>0</v>
      </c>
      <c r="CG42" t="str">
        <f t="shared" si="5"/>
        <v/>
      </c>
      <c r="CH42" t="b">
        <f t="shared" si="6"/>
        <v>0</v>
      </c>
      <c r="CI42" t="str">
        <f t="shared" si="7"/>
        <v/>
      </c>
      <c r="CJ42" t="b">
        <f t="shared" si="8"/>
        <v>0</v>
      </c>
      <c r="CL42">
        <f t="shared" si="9"/>
        <v>0</v>
      </c>
      <c r="CM42">
        <f t="shared" si="10"/>
        <v>0</v>
      </c>
      <c r="CN42">
        <f t="shared" si="11"/>
        <v>0</v>
      </c>
      <c r="CO42">
        <f t="shared" si="12"/>
        <v>0</v>
      </c>
    </row>
    <row r="43" spans="2:93" ht="15" customHeight="1">
      <c r="B43" s="126"/>
      <c r="C43" s="125" t="s">
        <v>239</v>
      </c>
      <c r="D43" s="419"/>
      <c r="E43" s="316"/>
      <c r="F43" s="316"/>
      <c r="G43" s="317"/>
      <c r="H43" s="379"/>
      <c r="I43" s="317"/>
      <c r="J43" s="315" t="str">
        <f>IF(L43="","",VLOOKUP(L43,Presentación!$AL$3:$AM$574,2,FALSE))</f>
        <v/>
      </c>
      <c r="K43" s="429"/>
      <c r="L43" s="419"/>
      <c r="M43" s="316"/>
      <c r="N43" s="317"/>
      <c r="O43" s="419"/>
      <c r="P43" s="316"/>
      <c r="Q43" s="317"/>
      <c r="R43" s="379"/>
      <c r="S43" s="316"/>
      <c r="T43" s="317"/>
      <c r="U43" s="43" t="s">
        <v>2188</v>
      </c>
      <c r="V43" s="379"/>
      <c r="W43" s="316"/>
      <c r="X43" s="317"/>
      <c r="Y43" s="379"/>
      <c r="Z43" s="317"/>
      <c r="AA43" s="249"/>
      <c r="AB43" s="249"/>
      <c r="AC43" s="249"/>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CA43">
        <f t="shared" si="0"/>
        <v>0</v>
      </c>
      <c r="CB43">
        <f t="shared" si="1"/>
        <v>0</v>
      </c>
      <c r="CC43">
        <f t="shared" si="2"/>
        <v>0</v>
      </c>
      <c r="CD43">
        <f t="shared" si="3"/>
        <v>0</v>
      </c>
      <c r="CF43" t="b">
        <f t="shared" si="4"/>
        <v>0</v>
      </c>
      <c r="CG43" t="str">
        <f t="shared" si="5"/>
        <v/>
      </c>
      <c r="CH43" t="b">
        <f t="shared" si="6"/>
        <v>0</v>
      </c>
      <c r="CI43" t="str">
        <f t="shared" si="7"/>
        <v/>
      </c>
      <c r="CJ43" t="b">
        <f t="shared" si="8"/>
        <v>0</v>
      </c>
      <c r="CL43">
        <f t="shared" si="9"/>
        <v>0</v>
      </c>
      <c r="CM43">
        <f t="shared" si="10"/>
        <v>0</v>
      </c>
      <c r="CN43">
        <f t="shared" si="11"/>
        <v>0</v>
      </c>
      <c r="CO43">
        <f t="shared" si="12"/>
        <v>0</v>
      </c>
    </row>
    <row r="44" spans="2:93" ht="15" customHeight="1">
      <c r="B44" s="126"/>
      <c r="C44" s="125" t="s">
        <v>240</v>
      </c>
      <c r="D44" s="419"/>
      <c r="E44" s="316"/>
      <c r="F44" s="316"/>
      <c r="G44" s="317"/>
      <c r="H44" s="379"/>
      <c r="I44" s="317"/>
      <c r="J44" s="315" t="str">
        <f>IF(L44="","",VLOOKUP(L44,Presentación!$AL$3:$AM$574,2,FALSE))</f>
        <v/>
      </c>
      <c r="K44" s="429"/>
      <c r="L44" s="419"/>
      <c r="M44" s="316"/>
      <c r="N44" s="317"/>
      <c r="O44" s="419"/>
      <c r="P44" s="316"/>
      <c r="Q44" s="317"/>
      <c r="R44" s="379"/>
      <c r="S44" s="316"/>
      <c r="T44" s="317"/>
      <c r="U44" s="43" t="s">
        <v>2188</v>
      </c>
      <c r="V44" s="379"/>
      <c r="W44" s="316"/>
      <c r="X44" s="317"/>
      <c r="Y44" s="379"/>
      <c r="Z44" s="317"/>
      <c r="AA44" s="249"/>
      <c r="AB44" s="249"/>
      <c r="AC44" s="249"/>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CA44">
        <f t="shared" si="0"/>
        <v>0</v>
      </c>
      <c r="CB44">
        <f t="shared" si="1"/>
        <v>0</v>
      </c>
      <c r="CC44">
        <f t="shared" si="2"/>
        <v>0</v>
      </c>
      <c r="CD44">
        <f t="shared" si="3"/>
        <v>0</v>
      </c>
      <c r="CF44" t="b">
        <f t="shared" si="4"/>
        <v>0</v>
      </c>
      <c r="CG44" t="str">
        <f t="shared" si="5"/>
        <v/>
      </c>
      <c r="CH44" t="b">
        <f t="shared" si="6"/>
        <v>0</v>
      </c>
      <c r="CI44" t="str">
        <f t="shared" si="7"/>
        <v/>
      </c>
      <c r="CJ44" t="b">
        <f t="shared" si="8"/>
        <v>0</v>
      </c>
      <c r="CL44">
        <f t="shared" si="9"/>
        <v>0</v>
      </c>
      <c r="CM44">
        <f t="shared" si="10"/>
        <v>0</v>
      </c>
      <c r="CN44">
        <f t="shared" si="11"/>
        <v>0</v>
      </c>
      <c r="CO44">
        <f t="shared" si="12"/>
        <v>0</v>
      </c>
    </row>
    <row r="45" spans="2:93" ht="15" customHeight="1">
      <c r="B45" s="126"/>
      <c r="C45" s="125" t="s">
        <v>241</v>
      </c>
      <c r="D45" s="419"/>
      <c r="E45" s="316"/>
      <c r="F45" s="316"/>
      <c r="G45" s="317"/>
      <c r="H45" s="379"/>
      <c r="I45" s="317"/>
      <c r="J45" s="315" t="str">
        <f>IF(L45="","",VLOOKUP(L45,Presentación!$AL$3:$AM$574,2,FALSE))</f>
        <v/>
      </c>
      <c r="K45" s="429"/>
      <c r="L45" s="419"/>
      <c r="M45" s="316"/>
      <c r="N45" s="317"/>
      <c r="O45" s="419"/>
      <c r="P45" s="316"/>
      <c r="Q45" s="317"/>
      <c r="R45" s="379"/>
      <c r="S45" s="316"/>
      <c r="T45" s="317"/>
      <c r="U45" s="43" t="s">
        <v>2188</v>
      </c>
      <c r="V45" s="379"/>
      <c r="W45" s="316"/>
      <c r="X45" s="317"/>
      <c r="Y45" s="379"/>
      <c r="Z45" s="317"/>
      <c r="AA45" s="249"/>
      <c r="AB45" s="249"/>
      <c r="AC45" s="249"/>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CA45">
        <f t="shared" si="0"/>
        <v>0</v>
      </c>
      <c r="CB45">
        <f t="shared" si="1"/>
        <v>0</v>
      </c>
      <c r="CC45">
        <f t="shared" si="2"/>
        <v>0</v>
      </c>
      <c r="CD45">
        <f t="shared" si="3"/>
        <v>0</v>
      </c>
      <c r="CF45" t="b">
        <f t="shared" si="4"/>
        <v>0</v>
      </c>
      <c r="CG45" t="str">
        <f t="shared" si="5"/>
        <v/>
      </c>
      <c r="CH45" t="b">
        <f t="shared" si="6"/>
        <v>0</v>
      </c>
      <c r="CI45" t="str">
        <f t="shared" si="7"/>
        <v/>
      </c>
      <c r="CJ45" t="b">
        <f t="shared" si="8"/>
        <v>0</v>
      </c>
      <c r="CL45">
        <f t="shared" si="9"/>
        <v>0</v>
      </c>
      <c r="CM45">
        <f t="shared" si="10"/>
        <v>0</v>
      </c>
      <c r="CN45">
        <f t="shared" si="11"/>
        <v>0</v>
      </c>
      <c r="CO45">
        <f t="shared" si="12"/>
        <v>0</v>
      </c>
    </row>
    <row r="46" spans="2:93" ht="15" customHeight="1">
      <c r="B46" s="126"/>
      <c r="C46" s="125" t="s">
        <v>242</v>
      </c>
      <c r="D46" s="419"/>
      <c r="E46" s="316"/>
      <c r="F46" s="316"/>
      <c r="G46" s="317"/>
      <c r="H46" s="379"/>
      <c r="I46" s="317"/>
      <c r="J46" s="315" t="str">
        <f>IF(L46="","",VLOOKUP(L46,Presentación!$AL$3:$AM$574,2,FALSE))</f>
        <v/>
      </c>
      <c r="K46" s="429"/>
      <c r="L46" s="419"/>
      <c r="M46" s="316"/>
      <c r="N46" s="317"/>
      <c r="O46" s="419"/>
      <c r="P46" s="316"/>
      <c r="Q46" s="317"/>
      <c r="R46" s="379"/>
      <c r="S46" s="316"/>
      <c r="T46" s="317"/>
      <c r="U46" s="43" t="s">
        <v>2188</v>
      </c>
      <c r="V46" s="379"/>
      <c r="W46" s="316"/>
      <c r="X46" s="317"/>
      <c r="Y46" s="379"/>
      <c r="Z46" s="317"/>
      <c r="AA46" s="249"/>
      <c r="AB46" s="249"/>
      <c r="AC46" s="249"/>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CA46">
        <f t="shared" si="0"/>
        <v>0</v>
      </c>
      <c r="CB46">
        <f t="shared" si="1"/>
        <v>0</v>
      </c>
      <c r="CC46">
        <f t="shared" si="2"/>
        <v>0</v>
      </c>
      <c r="CD46">
        <f t="shared" si="3"/>
        <v>0</v>
      </c>
      <c r="CF46" t="b">
        <f t="shared" si="4"/>
        <v>0</v>
      </c>
      <c r="CG46" t="str">
        <f t="shared" si="5"/>
        <v/>
      </c>
      <c r="CH46" t="b">
        <f t="shared" si="6"/>
        <v>0</v>
      </c>
      <c r="CI46" t="str">
        <f t="shared" si="7"/>
        <v/>
      </c>
      <c r="CJ46" t="b">
        <f t="shared" si="8"/>
        <v>0</v>
      </c>
      <c r="CL46">
        <f t="shared" si="9"/>
        <v>0</v>
      </c>
      <c r="CM46">
        <f t="shared" si="10"/>
        <v>0</v>
      </c>
      <c r="CN46">
        <f t="shared" si="11"/>
        <v>0</v>
      </c>
      <c r="CO46">
        <f t="shared" si="12"/>
        <v>0</v>
      </c>
    </row>
    <row r="47" spans="2:93" ht="15" customHeight="1">
      <c r="B47" s="126"/>
      <c r="C47" s="125" t="s">
        <v>243</v>
      </c>
      <c r="D47" s="419"/>
      <c r="E47" s="316"/>
      <c r="F47" s="316"/>
      <c r="G47" s="317"/>
      <c r="H47" s="379"/>
      <c r="I47" s="317"/>
      <c r="J47" s="315" t="str">
        <f>IF(L47="","",VLOOKUP(L47,Presentación!$AL$3:$AM$574,2,FALSE))</f>
        <v/>
      </c>
      <c r="K47" s="429"/>
      <c r="L47" s="419"/>
      <c r="M47" s="316"/>
      <c r="N47" s="317"/>
      <c r="O47" s="419"/>
      <c r="P47" s="316"/>
      <c r="Q47" s="317"/>
      <c r="R47" s="379"/>
      <c r="S47" s="316"/>
      <c r="T47" s="317"/>
      <c r="U47" s="43" t="s">
        <v>2188</v>
      </c>
      <c r="V47" s="379"/>
      <c r="W47" s="316"/>
      <c r="X47" s="317"/>
      <c r="Y47" s="379"/>
      <c r="Z47" s="317"/>
      <c r="AA47" s="249"/>
      <c r="AB47" s="249"/>
      <c r="AC47" s="249"/>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CA47">
        <f t="shared" si="0"/>
        <v>0</v>
      </c>
      <c r="CB47">
        <f t="shared" si="1"/>
        <v>0</v>
      </c>
      <c r="CC47">
        <f t="shared" si="2"/>
        <v>0</v>
      </c>
      <c r="CD47">
        <f t="shared" si="3"/>
        <v>0</v>
      </c>
      <c r="CF47" t="b">
        <f t="shared" si="4"/>
        <v>0</v>
      </c>
      <c r="CG47" t="str">
        <f t="shared" si="5"/>
        <v/>
      </c>
      <c r="CH47" t="b">
        <f t="shared" si="6"/>
        <v>0</v>
      </c>
      <c r="CI47" t="str">
        <f t="shared" si="7"/>
        <v/>
      </c>
      <c r="CJ47" t="b">
        <f t="shared" si="8"/>
        <v>0</v>
      </c>
      <c r="CL47">
        <f t="shared" si="9"/>
        <v>0</v>
      </c>
      <c r="CM47">
        <f t="shared" si="10"/>
        <v>0</v>
      </c>
      <c r="CN47">
        <f t="shared" si="11"/>
        <v>0</v>
      </c>
      <c r="CO47">
        <f t="shared" si="12"/>
        <v>0</v>
      </c>
    </row>
    <row r="48" spans="2:93" ht="15" customHeight="1">
      <c r="B48" s="126"/>
      <c r="C48" s="125" t="s">
        <v>244</v>
      </c>
      <c r="D48" s="419"/>
      <c r="E48" s="316"/>
      <c r="F48" s="316"/>
      <c r="G48" s="317"/>
      <c r="H48" s="379"/>
      <c r="I48" s="317"/>
      <c r="J48" s="315" t="str">
        <f>IF(L48="","",VLOOKUP(L48,Presentación!$AL$3:$AM$574,2,FALSE))</f>
        <v/>
      </c>
      <c r="K48" s="429"/>
      <c r="L48" s="419"/>
      <c r="M48" s="316"/>
      <c r="N48" s="317"/>
      <c r="O48" s="419"/>
      <c r="P48" s="316"/>
      <c r="Q48" s="317"/>
      <c r="R48" s="379"/>
      <c r="S48" s="316"/>
      <c r="T48" s="317"/>
      <c r="U48" s="43" t="s">
        <v>2188</v>
      </c>
      <c r="V48" s="379"/>
      <c r="W48" s="316"/>
      <c r="X48" s="317"/>
      <c r="Y48" s="379"/>
      <c r="Z48" s="317"/>
      <c r="AA48" s="249"/>
      <c r="AB48" s="249"/>
      <c r="AC48" s="249"/>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CA48">
        <f t="shared" si="0"/>
        <v>0</v>
      </c>
      <c r="CB48">
        <f t="shared" si="1"/>
        <v>0</v>
      </c>
      <c r="CC48">
        <f t="shared" si="2"/>
        <v>0</v>
      </c>
      <c r="CD48">
        <f t="shared" si="3"/>
        <v>0</v>
      </c>
      <c r="CF48" t="b">
        <f t="shared" si="4"/>
        <v>0</v>
      </c>
      <c r="CG48" t="str">
        <f t="shared" si="5"/>
        <v/>
      </c>
      <c r="CH48" t="b">
        <f t="shared" si="6"/>
        <v>0</v>
      </c>
      <c r="CI48" t="str">
        <f t="shared" si="7"/>
        <v/>
      </c>
      <c r="CJ48" t="b">
        <f t="shared" si="8"/>
        <v>0</v>
      </c>
      <c r="CL48">
        <f t="shared" si="9"/>
        <v>0</v>
      </c>
      <c r="CM48">
        <f t="shared" si="10"/>
        <v>0</v>
      </c>
      <c r="CN48">
        <f t="shared" si="11"/>
        <v>0</v>
      </c>
      <c r="CO48">
        <f t="shared" si="12"/>
        <v>0</v>
      </c>
    </row>
    <row r="49" spans="2:93" ht="15" customHeight="1">
      <c r="B49" s="126"/>
      <c r="C49" s="125" t="s">
        <v>245</v>
      </c>
      <c r="D49" s="419"/>
      <c r="E49" s="316"/>
      <c r="F49" s="316"/>
      <c r="G49" s="317"/>
      <c r="H49" s="379"/>
      <c r="I49" s="317"/>
      <c r="J49" s="315" t="str">
        <f>IF(L49="","",VLOOKUP(L49,Presentación!$AL$3:$AM$574,2,FALSE))</f>
        <v/>
      </c>
      <c r="K49" s="429"/>
      <c r="L49" s="419"/>
      <c r="M49" s="316"/>
      <c r="N49" s="317"/>
      <c r="O49" s="419"/>
      <c r="P49" s="316"/>
      <c r="Q49" s="317"/>
      <c r="R49" s="379"/>
      <c r="S49" s="316"/>
      <c r="T49" s="317"/>
      <c r="U49" s="43" t="s">
        <v>2188</v>
      </c>
      <c r="V49" s="379"/>
      <c r="W49" s="316"/>
      <c r="X49" s="317"/>
      <c r="Y49" s="379"/>
      <c r="Z49" s="317"/>
      <c r="AA49" s="249"/>
      <c r="AB49" s="249"/>
      <c r="AC49" s="249"/>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CA49">
        <f t="shared" si="0"/>
        <v>0</v>
      </c>
      <c r="CB49">
        <f t="shared" si="1"/>
        <v>0</v>
      </c>
      <c r="CC49">
        <f t="shared" si="2"/>
        <v>0</v>
      </c>
      <c r="CD49">
        <f t="shared" si="3"/>
        <v>0</v>
      </c>
      <c r="CF49" t="b">
        <f t="shared" si="4"/>
        <v>0</v>
      </c>
      <c r="CG49" t="str">
        <f t="shared" si="5"/>
        <v/>
      </c>
      <c r="CH49" t="b">
        <f t="shared" si="6"/>
        <v>0</v>
      </c>
      <c r="CI49" t="str">
        <f t="shared" si="7"/>
        <v/>
      </c>
      <c r="CJ49" t="b">
        <f t="shared" si="8"/>
        <v>0</v>
      </c>
      <c r="CL49">
        <f t="shared" si="9"/>
        <v>0</v>
      </c>
      <c r="CM49">
        <f t="shared" si="10"/>
        <v>0</v>
      </c>
      <c r="CN49">
        <f t="shared" si="11"/>
        <v>0</v>
      </c>
      <c r="CO49">
        <f t="shared" si="12"/>
        <v>0</v>
      </c>
    </row>
    <row r="50" spans="2:93" ht="15" customHeight="1">
      <c r="B50" s="126"/>
      <c r="C50" s="125" t="s">
        <v>246</v>
      </c>
      <c r="D50" s="419"/>
      <c r="E50" s="316"/>
      <c r="F50" s="316"/>
      <c r="G50" s="317"/>
      <c r="H50" s="379"/>
      <c r="I50" s="317"/>
      <c r="J50" s="315" t="str">
        <f>IF(L50="","",VLOOKUP(L50,Presentación!$AL$3:$AM$574,2,FALSE))</f>
        <v/>
      </c>
      <c r="K50" s="429"/>
      <c r="L50" s="419"/>
      <c r="M50" s="316"/>
      <c r="N50" s="317"/>
      <c r="O50" s="419"/>
      <c r="P50" s="316"/>
      <c r="Q50" s="317"/>
      <c r="R50" s="379"/>
      <c r="S50" s="316"/>
      <c r="T50" s="317"/>
      <c r="U50" s="43" t="s">
        <v>2188</v>
      </c>
      <c r="V50" s="379"/>
      <c r="W50" s="316"/>
      <c r="X50" s="317"/>
      <c r="Y50" s="379"/>
      <c r="Z50" s="317"/>
      <c r="AA50" s="249"/>
      <c r="AB50" s="249"/>
      <c r="AC50" s="249"/>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CA50">
        <f t="shared" si="0"/>
        <v>0</v>
      </c>
      <c r="CB50">
        <f t="shared" si="1"/>
        <v>0</v>
      </c>
      <c r="CC50">
        <f t="shared" si="2"/>
        <v>0</v>
      </c>
      <c r="CD50">
        <f t="shared" si="3"/>
        <v>0</v>
      </c>
      <c r="CF50" t="b">
        <f t="shared" si="4"/>
        <v>0</v>
      </c>
      <c r="CG50" t="str">
        <f t="shared" si="5"/>
        <v/>
      </c>
      <c r="CH50" t="b">
        <f t="shared" si="6"/>
        <v>0</v>
      </c>
      <c r="CI50" t="str">
        <f t="shared" si="7"/>
        <v/>
      </c>
      <c r="CJ50" t="b">
        <f t="shared" si="8"/>
        <v>0</v>
      </c>
      <c r="CL50">
        <f t="shared" si="9"/>
        <v>0</v>
      </c>
      <c r="CM50">
        <f t="shared" si="10"/>
        <v>0</v>
      </c>
      <c r="CN50">
        <f t="shared" si="11"/>
        <v>0</v>
      </c>
      <c r="CO50">
        <f t="shared" si="12"/>
        <v>0</v>
      </c>
    </row>
    <row r="51" spans="2:93" ht="15" customHeight="1">
      <c r="B51" s="126"/>
      <c r="C51" s="125" t="s">
        <v>247</v>
      </c>
      <c r="D51" s="419"/>
      <c r="E51" s="316"/>
      <c r="F51" s="316"/>
      <c r="G51" s="317"/>
      <c r="H51" s="379"/>
      <c r="I51" s="317"/>
      <c r="J51" s="315" t="str">
        <f>IF(L51="","",VLOOKUP(L51,Presentación!$AL$3:$AM$574,2,FALSE))</f>
        <v/>
      </c>
      <c r="K51" s="429"/>
      <c r="L51" s="419"/>
      <c r="M51" s="316"/>
      <c r="N51" s="317"/>
      <c r="O51" s="419"/>
      <c r="P51" s="316"/>
      <c r="Q51" s="317"/>
      <c r="R51" s="379"/>
      <c r="S51" s="316"/>
      <c r="T51" s="317"/>
      <c r="U51" s="43" t="s">
        <v>2188</v>
      </c>
      <c r="V51" s="379"/>
      <c r="W51" s="316"/>
      <c r="X51" s="317"/>
      <c r="Y51" s="379"/>
      <c r="Z51" s="317"/>
      <c r="AA51" s="249"/>
      <c r="AB51" s="249"/>
      <c r="AC51" s="249"/>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CA51">
        <f t="shared" si="0"/>
        <v>0</v>
      </c>
      <c r="CB51">
        <f t="shared" si="1"/>
        <v>0</v>
      </c>
      <c r="CC51">
        <f t="shared" si="2"/>
        <v>0</v>
      </c>
      <c r="CD51">
        <f t="shared" si="3"/>
        <v>0</v>
      </c>
      <c r="CF51" t="b">
        <f t="shared" si="4"/>
        <v>0</v>
      </c>
      <c r="CG51" t="str">
        <f t="shared" si="5"/>
        <v/>
      </c>
      <c r="CH51" t="b">
        <f t="shared" si="6"/>
        <v>0</v>
      </c>
      <c r="CI51" t="str">
        <f t="shared" si="7"/>
        <v/>
      </c>
      <c r="CJ51" t="b">
        <f t="shared" si="8"/>
        <v>0</v>
      </c>
      <c r="CL51">
        <f t="shared" si="9"/>
        <v>0</v>
      </c>
      <c r="CM51">
        <f t="shared" si="10"/>
        <v>0</v>
      </c>
      <c r="CN51">
        <f t="shared" si="11"/>
        <v>0</v>
      </c>
      <c r="CO51">
        <f t="shared" si="12"/>
        <v>0</v>
      </c>
    </row>
    <row r="52" spans="2:93" ht="15" customHeight="1">
      <c r="B52" s="126"/>
      <c r="C52" s="125" t="s">
        <v>248</v>
      </c>
      <c r="D52" s="419"/>
      <c r="E52" s="316"/>
      <c r="F52" s="316"/>
      <c r="G52" s="317"/>
      <c r="H52" s="379"/>
      <c r="I52" s="317"/>
      <c r="J52" s="315" t="str">
        <f>IF(L52="","",VLOOKUP(L52,Presentación!$AL$3:$AM$574,2,FALSE))</f>
        <v/>
      </c>
      <c r="K52" s="429"/>
      <c r="L52" s="419"/>
      <c r="M52" s="316"/>
      <c r="N52" s="317"/>
      <c r="O52" s="419"/>
      <c r="P52" s="316"/>
      <c r="Q52" s="317"/>
      <c r="R52" s="379"/>
      <c r="S52" s="316"/>
      <c r="T52" s="317"/>
      <c r="U52" s="43" t="s">
        <v>2188</v>
      </c>
      <c r="V52" s="379"/>
      <c r="W52" s="316"/>
      <c r="X52" s="317"/>
      <c r="Y52" s="379"/>
      <c r="Z52" s="317"/>
      <c r="AA52" s="249"/>
      <c r="AB52" s="249"/>
      <c r="AC52" s="249"/>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CA52">
        <f t="shared" si="0"/>
        <v>0</v>
      </c>
      <c r="CB52">
        <f t="shared" si="1"/>
        <v>0</v>
      </c>
      <c r="CC52">
        <f t="shared" si="2"/>
        <v>0</v>
      </c>
      <c r="CD52">
        <f t="shared" si="3"/>
        <v>0</v>
      </c>
      <c r="CF52" t="b">
        <f t="shared" si="4"/>
        <v>0</v>
      </c>
      <c r="CG52" t="str">
        <f t="shared" si="5"/>
        <v/>
      </c>
      <c r="CH52" t="b">
        <f t="shared" si="6"/>
        <v>0</v>
      </c>
      <c r="CI52" t="str">
        <f t="shared" si="7"/>
        <v/>
      </c>
      <c r="CJ52" t="b">
        <f t="shared" si="8"/>
        <v>0</v>
      </c>
      <c r="CL52">
        <f t="shared" si="9"/>
        <v>0</v>
      </c>
      <c r="CM52">
        <f t="shared" si="10"/>
        <v>0</v>
      </c>
      <c r="CN52">
        <f t="shared" si="11"/>
        <v>0</v>
      </c>
      <c r="CO52">
        <f t="shared" si="12"/>
        <v>0</v>
      </c>
    </row>
    <row r="53" spans="2:93" ht="15" customHeight="1">
      <c r="B53" s="126"/>
      <c r="C53" s="125" t="s">
        <v>249</v>
      </c>
      <c r="D53" s="419"/>
      <c r="E53" s="316"/>
      <c r="F53" s="316"/>
      <c r="G53" s="317"/>
      <c r="H53" s="379"/>
      <c r="I53" s="317"/>
      <c r="J53" s="315" t="str">
        <f>IF(L53="","",VLOOKUP(L53,Presentación!$AL$3:$AM$574,2,FALSE))</f>
        <v/>
      </c>
      <c r="K53" s="429"/>
      <c r="L53" s="419"/>
      <c r="M53" s="316"/>
      <c r="N53" s="317"/>
      <c r="O53" s="419"/>
      <c r="P53" s="316"/>
      <c r="Q53" s="317"/>
      <c r="R53" s="379"/>
      <c r="S53" s="316"/>
      <c r="T53" s="317"/>
      <c r="U53" s="43" t="s">
        <v>2188</v>
      </c>
      <c r="V53" s="379"/>
      <c r="W53" s="316"/>
      <c r="X53" s="317"/>
      <c r="Y53" s="379"/>
      <c r="Z53" s="317"/>
      <c r="AA53" s="249"/>
      <c r="AB53" s="249"/>
      <c r="AC53" s="249"/>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CA53">
        <f t="shared" si="0"/>
        <v>0</v>
      </c>
      <c r="CB53">
        <f t="shared" si="1"/>
        <v>0</v>
      </c>
      <c r="CC53">
        <f t="shared" si="2"/>
        <v>0</v>
      </c>
      <c r="CD53">
        <f t="shared" si="3"/>
        <v>0</v>
      </c>
      <c r="CF53" t="b">
        <f t="shared" si="4"/>
        <v>0</v>
      </c>
      <c r="CG53" t="str">
        <f t="shared" si="5"/>
        <v/>
      </c>
      <c r="CH53" t="b">
        <f t="shared" si="6"/>
        <v>0</v>
      </c>
      <c r="CI53" t="str">
        <f t="shared" si="7"/>
        <v/>
      </c>
      <c r="CJ53" t="b">
        <f t="shared" si="8"/>
        <v>0</v>
      </c>
      <c r="CL53">
        <f t="shared" si="9"/>
        <v>0</v>
      </c>
      <c r="CM53">
        <f t="shared" si="10"/>
        <v>0</v>
      </c>
      <c r="CN53">
        <f t="shared" si="11"/>
        <v>0</v>
      </c>
      <c r="CO53">
        <f t="shared" si="12"/>
        <v>0</v>
      </c>
    </row>
    <row r="54" spans="2:93" ht="15" customHeight="1">
      <c r="B54" s="126"/>
      <c r="C54" s="125" t="s">
        <v>250</v>
      </c>
      <c r="D54" s="419"/>
      <c r="E54" s="316"/>
      <c r="F54" s="316"/>
      <c r="G54" s="317"/>
      <c r="H54" s="379"/>
      <c r="I54" s="317"/>
      <c r="J54" s="315" t="str">
        <f>IF(L54="","",VLOOKUP(L54,Presentación!$AL$3:$AM$574,2,FALSE))</f>
        <v/>
      </c>
      <c r="K54" s="429"/>
      <c r="L54" s="419"/>
      <c r="M54" s="316"/>
      <c r="N54" s="317"/>
      <c r="O54" s="419"/>
      <c r="P54" s="316"/>
      <c r="Q54" s="317"/>
      <c r="R54" s="379"/>
      <c r="S54" s="316"/>
      <c r="T54" s="317"/>
      <c r="U54" s="43" t="s">
        <v>2188</v>
      </c>
      <c r="V54" s="379"/>
      <c r="W54" s="316"/>
      <c r="X54" s="317"/>
      <c r="Y54" s="379"/>
      <c r="Z54" s="317"/>
      <c r="AA54" s="249"/>
      <c r="AB54" s="249"/>
      <c r="AC54" s="249"/>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CA54">
        <f t="shared" si="0"/>
        <v>0</v>
      </c>
      <c r="CB54">
        <f t="shared" si="1"/>
        <v>0</v>
      </c>
      <c r="CC54">
        <f t="shared" si="2"/>
        <v>0</v>
      </c>
      <c r="CD54">
        <f t="shared" si="3"/>
        <v>0</v>
      </c>
      <c r="CF54" t="b">
        <f t="shared" si="4"/>
        <v>0</v>
      </c>
      <c r="CG54" t="str">
        <f t="shared" si="5"/>
        <v/>
      </c>
      <c r="CH54" t="b">
        <f t="shared" si="6"/>
        <v>0</v>
      </c>
      <c r="CI54" t="str">
        <f t="shared" si="7"/>
        <v/>
      </c>
      <c r="CJ54" t="b">
        <f t="shared" si="8"/>
        <v>0</v>
      </c>
      <c r="CL54">
        <f t="shared" si="9"/>
        <v>0</v>
      </c>
      <c r="CM54">
        <f t="shared" si="10"/>
        <v>0</v>
      </c>
      <c r="CN54">
        <f t="shared" si="11"/>
        <v>0</v>
      </c>
      <c r="CO54">
        <f t="shared" si="12"/>
        <v>0</v>
      </c>
    </row>
    <row r="55" spans="2:93" ht="15" customHeight="1">
      <c r="B55" s="126"/>
      <c r="C55" s="125" t="s">
        <v>251</v>
      </c>
      <c r="D55" s="419"/>
      <c r="E55" s="316"/>
      <c r="F55" s="316"/>
      <c r="G55" s="317"/>
      <c r="H55" s="379"/>
      <c r="I55" s="317"/>
      <c r="J55" s="315" t="str">
        <f>IF(L55="","",VLOOKUP(L55,Presentación!$AL$3:$AM$574,2,FALSE))</f>
        <v/>
      </c>
      <c r="K55" s="429"/>
      <c r="L55" s="419"/>
      <c r="M55" s="316"/>
      <c r="N55" s="317"/>
      <c r="O55" s="419"/>
      <c r="P55" s="316"/>
      <c r="Q55" s="317"/>
      <c r="R55" s="379"/>
      <c r="S55" s="316"/>
      <c r="T55" s="317"/>
      <c r="U55" s="43" t="s">
        <v>2188</v>
      </c>
      <c r="V55" s="379"/>
      <c r="W55" s="316"/>
      <c r="X55" s="317"/>
      <c r="Y55" s="379"/>
      <c r="Z55" s="317"/>
      <c r="AA55" s="249"/>
      <c r="AB55" s="249"/>
      <c r="AC55" s="249"/>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CA55">
        <f t="shared" si="0"/>
        <v>0</v>
      </c>
      <c r="CB55">
        <f t="shared" si="1"/>
        <v>0</v>
      </c>
      <c r="CC55">
        <f t="shared" si="2"/>
        <v>0</v>
      </c>
      <c r="CD55">
        <f t="shared" si="3"/>
        <v>0</v>
      </c>
      <c r="CF55" t="b">
        <f t="shared" si="4"/>
        <v>0</v>
      </c>
      <c r="CG55" t="str">
        <f t="shared" si="5"/>
        <v/>
      </c>
      <c r="CH55" t="b">
        <f t="shared" si="6"/>
        <v>0</v>
      </c>
      <c r="CI55" t="str">
        <f t="shared" si="7"/>
        <v/>
      </c>
      <c r="CJ55" t="b">
        <f t="shared" si="8"/>
        <v>0</v>
      </c>
      <c r="CL55">
        <f t="shared" si="9"/>
        <v>0</v>
      </c>
      <c r="CM55">
        <f t="shared" si="10"/>
        <v>0</v>
      </c>
      <c r="CN55">
        <f t="shared" si="11"/>
        <v>0</v>
      </c>
      <c r="CO55">
        <f t="shared" si="12"/>
        <v>0</v>
      </c>
    </row>
    <row r="56" spans="2:93" ht="15" customHeight="1">
      <c r="B56" s="126"/>
      <c r="C56" s="125" t="s">
        <v>252</v>
      </c>
      <c r="D56" s="419"/>
      <c r="E56" s="316"/>
      <c r="F56" s="316"/>
      <c r="G56" s="317"/>
      <c r="H56" s="379"/>
      <c r="I56" s="317"/>
      <c r="J56" s="315" t="str">
        <f>IF(L56="","",VLOOKUP(L56,Presentación!$AL$3:$AM$574,2,FALSE))</f>
        <v/>
      </c>
      <c r="K56" s="429"/>
      <c r="L56" s="419"/>
      <c r="M56" s="316"/>
      <c r="N56" s="317"/>
      <c r="O56" s="419"/>
      <c r="P56" s="316"/>
      <c r="Q56" s="317"/>
      <c r="R56" s="379"/>
      <c r="S56" s="316"/>
      <c r="T56" s="317"/>
      <c r="U56" s="43" t="s">
        <v>2188</v>
      </c>
      <c r="V56" s="379"/>
      <c r="W56" s="316"/>
      <c r="X56" s="317"/>
      <c r="Y56" s="379"/>
      <c r="Z56" s="317"/>
      <c r="AA56" s="249"/>
      <c r="AB56" s="249"/>
      <c r="AC56" s="249"/>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CA56">
        <f t="shared" si="0"/>
        <v>0</v>
      </c>
      <c r="CB56">
        <f t="shared" si="1"/>
        <v>0</v>
      </c>
      <c r="CC56">
        <f t="shared" si="2"/>
        <v>0</v>
      </c>
      <c r="CD56">
        <f t="shared" si="3"/>
        <v>0</v>
      </c>
      <c r="CF56" t="b">
        <f t="shared" si="4"/>
        <v>0</v>
      </c>
      <c r="CG56" t="str">
        <f t="shared" si="5"/>
        <v/>
      </c>
      <c r="CH56" t="b">
        <f t="shared" si="6"/>
        <v>0</v>
      </c>
      <c r="CI56" t="str">
        <f t="shared" si="7"/>
        <v/>
      </c>
      <c r="CJ56" t="b">
        <f t="shared" si="8"/>
        <v>0</v>
      </c>
      <c r="CL56">
        <f t="shared" si="9"/>
        <v>0</v>
      </c>
      <c r="CM56">
        <f t="shared" si="10"/>
        <v>0</v>
      </c>
      <c r="CN56">
        <f t="shared" si="11"/>
        <v>0</v>
      </c>
      <c r="CO56">
        <f t="shared" si="12"/>
        <v>0</v>
      </c>
    </row>
    <row r="57" spans="2:93" ht="15" customHeight="1">
      <c r="B57" s="126"/>
      <c r="C57" s="125" t="s">
        <v>253</v>
      </c>
      <c r="D57" s="419"/>
      <c r="E57" s="316"/>
      <c r="F57" s="316"/>
      <c r="G57" s="317"/>
      <c r="H57" s="379"/>
      <c r="I57" s="317"/>
      <c r="J57" s="315" t="str">
        <f>IF(L57="","",VLOOKUP(L57,Presentación!$AL$3:$AM$574,2,FALSE))</f>
        <v/>
      </c>
      <c r="K57" s="429"/>
      <c r="L57" s="419"/>
      <c r="M57" s="316"/>
      <c r="N57" s="317"/>
      <c r="O57" s="419"/>
      <c r="P57" s="316"/>
      <c r="Q57" s="317"/>
      <c r="R57" s="379"/>
      <c r="S57" s="316"/>
      <c r="T57" s="317"/>
      <c r="U57" s="43" t="s">
        <v>2188</v>
      </c>
      <c r="V57" s="379"/>
      <c r="W57" s="316"/>
      <c r="X57" s="317"/>
      <c r="Y57" s="379"/>
      <c r="Z57" s="317"/>
      <c r="AA57" s="249"/>
      <c r="AB57" s="249"/>
      <c r="AC57" s="249"/>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CA57">
        <f t="shared" si="0"/>
        <v>0</v>
      </c>
      <c r="CB57">
        <f t="shared" si="1"/>
        <v>0</v>
      </c>
      <c r="CC57">
        <f t="shared" si="2"/>
        <v>0</v>
      </c>
      <c r="CD57">
        <f t="shared" si="3"/>
        <v>0</v>
      </c>
      <c r="CF57" t="b">
        <f t="shared" si="4"/>
        <v>0</v>
      </c>
      <c r="CG57" t="str">
        <f t="shared" si="5"/>
        <v/>
      </c>
      <c r="CH57" t="b">
        <f t="shared" si="6"/>
        <v>0</v>
      </c>
      <c r="CI57" t="str">
        <f t="shared" si="7"/>
        <v/>
      </c>
      <c r="CJ57" t="b">
        <f t="shared" si="8"/>
        <v>0</v>
      </c>
      <c r="CL57">
        <f t="shared" si="9"/>
        <v>0</v>
      </c>
      <c r="CM57">
        <f t="shared" si="10"/>
        <v>0</v>
      </c>
      <c r="CN57">
        <f t="shared" si="11"/>
        <v>0</v>
      </c>
      <c r="CO57">
        <f t="shared" si="12"/>
        <v>0</v>
      </c>
    </row>
    <row r="58" spans="2:93" ht="15" customHeight="1">
      <c r="B58" s="126"/>
      <c r="C58" s="125" t="s">
        <v>254</v>
      </c>
      <c r="D58" s="419"/>
      <c r="E58" s="316"/>
      <c r="F58" s="316"/>
      <c r="G58" s="317"/>
      <c r="H58" s="379"/>
      <c r="I58" s="317"/>
      <c r="J58" s="315" t="str">
        <f>IF(L58="","",VLOOKUP(L58,Presentación!$AL$3:$AM$574,2,FALSE))</f>
        <v/>
      </c>
      <c r="K58" s="429"/>
      <c r="L58" s="419"/>
      <c r="M58" s="316"/>
      <c r="N58" s="317"/>
      <c r="O58" s="419"/>
      <c r="P58" s="316"/>
      <c r="Q58" s="317"/>
      <c r="R58" s="379"/>
      <c r="S58" s="316"/>
      <c r="T58" s="317"/>
      <c r="U58" s="43" t="s">
        <v>2188</v>
      </c>
      <c r="V58" s="379"/>
      <c r="W58" s="316"/>
      <c r="X58" s="317"/>
      <c r="Y58" s="379"/>
      <c r="Z58" s="317"/>
      <c r="AA58" s="249"/>
      <c r="AB58" s="249"/>
      <c r="AC58" s="249"/>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CA58">
        <f t="shared" si="0"/>
        <v>0</v>
      </c>
      <c r="CB58">
        <f t="shared" si="1"/>
        <v>0</v>
      </c>
      <c r="CC58">
        <f t="shared" si="2"/>
        <v>0</v>
      </c>
      <c r="CD58">
        <f t="shared" si="3"/>
        <v>0</v>
      </c>
      <c r="CF58" t="b">
        <f t="shared" si="4"/>
        <v>0</v>
      </c>
      <c r="CG58" t="str">
        <f t="shared" si="5"/>
        <v/>
      </c>
      <c r="CH58" t="b">
        <f t="shared" si="6"/>
        <v>0</v>
      </c>
      <c r="CI58" t="str">
        <f t="shared" si="7"/>
        <v/>
      </c>
      <c r="CJ58" t="b">
        <f t="shared" si="8"/>
        <v>0</v>
      </c>
      <c r="CL58">
        <f t="shared" si="9"/>
        <v>0</v>
      </c>
      <c r="CM58">
        <f t="shared" si="10"/>
        <v>0</v>
      </c>
      <c r="CN58">
        <f t="shared" si="11"/>
        <v>0</v>
      </c>
      <c r="CO58">
        <f t="shared" si="12"/>
        <v>0</v>
      </c>
    </row>
    <row r="59" spans="2:93" ht="15" customHeight="1">
      <c r="B59" s="126"/>
      <c r="C59" s="125" t="s">
        <v>255</v>
      </c>
      <c r="D59" s="419"/>
      <c r="E59" s="316"/>
      <c r="F59" s="316"/>
      <c r="G59" s="317"/>
      <c r="H59" s="379"/>
      <c r="I59" s="317"/>
      <c r="J59" s="315" t="str">
        <f>IF(L59="","",VLOOKUP(L59,Presentación!$AL$3:$AM$574,2,FALSE))</f>
        <v/>
      </c>
      <c r="K59" s="429"/>
      <c r="L59" s="419"/>
      <c r="M59" s="316"/>
      <c r="N59" s="317"/>
      <c r="O59" s="419"/>
      <c r="P59" s="316"/>
      <c r="Q59" s="317"/>
      <c r="R59" s="379"/>
      <c r="S59" s="316"/>
      <c r="T59" s="317"/>
      <c r="U59" s="43" t="s">
        <v>2188</v>
      </c>
      <c r="V59" s="379"/>
      <c r="W59" s="316"/>
      <c r="X59" s="317"/>
      <c r="Y59" s="379"/>
      <c r="Z59" s="317"/>
      <c r="AA59" s="249"/>
      <c r="AB59" s="249"/>
      <c r="AC59" s="249"/>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CA59">
        <f t="shared" si="0"/>
        <v>0</v>
      </c>
      <c r="CB59">
        <f t="shared" si="1"/>
        <v>0</v>
      </c>
      <c r="CC59">
        <f t="shared" si="2"/>
        <v>0</v>
      </c>
      <c r="CD59">
        <f t="shared" si="3"/>
        <v>0</v>
      </c>
      <c r="CF59" t="b">
        <f t="shared" si="4"/>
        <v>0</v>
      </c>
      <c r="CG59" t="str">
        <f t="shared" si="5"/>
        <v/>
      </c>
      <c r="CH59" t="b">
        <f t="shared" si="6"/>
        <v>0</v>
      </c>
      <c r="CI59" t="str">
        <f t="shared" si="7"/>
        <v/>
      </c>
      <c r="CJ59" t="b">
        <f t="shared" si="8"/>
        <v>0</v>
      </c>
      <c r="CL59">
        <f t="shared" si="9"/>
        <v>0</v>
      </c>
      <c r="CM59">
        <f t="shared" si="10"/>
        <v>0</v>
      </c>
      <c r="CN59">
        <f t="shared" si="11"/>
        <v>0</v>
      </c>
      <c r="CO59">
        <f t="shared" si="12"/>
        <v>0</v>
      </c>
    </row>
    <row r="60" spans="2:93" ht="15" customHeight="1">
      <c r="B60" s="126"/>
      <c r="C60" s="125" t="s">
        <v>256</v>
      </c>
      <c r="D60" s="419"/>
      <c r="E60" s="316"/>
      <c r="F60" s="316"/>
      <c r="G60" s="317"/>
      <c r="H60" s="379"/>
      <c r="I60" s="317"/>
      <c r="J60" s="315" t="str">
        <f>IF(L60="","",VLOOKUP(L60,Presentación!$AL$3:$AM$574,2,FALSE))</f>
        <v/>
      </c>
      <c r="K60" s="429"/>
      <c r="L60" s="419"/>
      <c r="M60" s="316"/>
      <c r="N60" s="317"/>
      <c r="O60" s="419"/>
      <c r="P60" s="316"/>
      <c r="Q60" s="317"/>
      <c r="R60" s="379"/>
      <c r="S60" s="316"/>
      <c r="T60" s="317"/>
      <c r="U60" s="43" t="s">
        <v>2188</v>
      </c>
      <c r="V60" s="379"/>
      <c r="W60" s="316"/>
      <c r="X60" s="317"/>
      <c r="Y60" s="379"/>
      <c r="Z60" s="317"/>
      <c r="AA60" s="249"/>
      <c r="AB60" s="249"/>
      <c r="AC60" s="249"/>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CA60">
        <f t="shared" si="0"/>
        <v>0</v>
      </c>
      <c r="CB60">
        <f t="shared" si="1"/>
        <v>0</v>
      </c>
      <c r="CC60">
        <f t="shared" si="2"/>
        <v>0</v>
      </c>
      <c r="CD60">
        <f t="shared" si="3"/>
        <v>0</v>
      </c>
      <c r="CF60" t="b">
        <f t="shared" si="4"/>
        <v>0</v>
      </c>
      <c r="CG60" t="str">
        <f t="shared" si="5"/>
        <v/>
      </c>
      <c r="CH60" t="b">
        <f t="shared" si="6"/>
        <v>0</v>
      </c>
      <c r="CI60" t="str">
        <f t="shared" si="7"/>
        <v/>
      </c>
      <c r="CJ60" t="b">
        <f t="shared" si="8"/>
        <v>0</v>
      </c>
      <c r="CL60">
        <f t="shared" si="9"/>
        <v>0</v>
      </c>
      <c r="CM60">
        <f t="shared" si="10"/>
        <v>0</v>
      </c>
      <c r="CN60">
        <f t="shared" si="11"/>
        <v>0</v>
      </c>
      <c r="CO60">
        <f t="shared" si="12"/>
        <v>0</v>
      </c>
    </row>
    <row r="61" spans="2:93" ht="15" customHeight="1">
      <c r="B61" s="126"/>
      <c r="C61" s="125" t="s">
        <v>257</v>
      </c>
      <c r="D61" s="419"/>
      <c r="E61" s="316"/>
      <c r="F61" s="316"/>
      <c r="G61" s="317"/>
      <c r="H61" s="379"/>
      <c r="I61" s="317"/>
      <c r="J61" s="315" t="str">
        <f>IF(L61="","",VLOOKUP(L61,Presentación!$AL$3:$AM$574,2,FALSE))</f>
        <v/>
      </c>
      <c r="K61" s="429"/>
      <c r="L61" s="419"/>
      <c r="M61" s="316"/>
      <c r="N61" s="317"/>
      <c r="O61" s="419"/>
      <c r="P61" s="316"/>
      <c r="Q61" s="317"/>
      <c r="R61" s="379"/>
      <c r="S61" s="316"/>
      <c r="T61" s="317"/>
      <c r="U61" s="43" t="s">
        <v>2188</v>
      </c>
      <c r="V61" s="379"/>
      <c r="W61" s="316"/>
      <c r="X61" s="317"/>
      <c r="Y61" s="379"/>
      <c r="Z61" s="317"/>
      <c r="AA61" s="249"/>
      <c r="AB61" s="249"/>
      <c r="AC61" s="249"/>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CA61">
        <f t="shared" si="0"/>
        <v>0</v>
      </c>
      <c r="CB61">
        <f t="shared" si="1"/>
        <v>0</v>
      </c>
      <c r="CC61">
        <f t="shared" si="2"/>
        <v>0</v>
      </c>
      <c r="CD61">
        <f t="shared" si="3"/>
        <v>0</v>
      </c>
      <c r="CF61" t="b">
        <f t="shared" si="4"/>
        <v>0</v>
      </c>
      <c r="CG61" t="str">
        <f t="shared" si="5"/>
        <v/>
      </c>
      <c r="CH61" t="b">
        <f t="shared" si="6"/>
        <v>0</v>
      </c>
      <c r="CI61" t="str">
        <f t="shared" si="7"/>
        <v/>
      </c>
      <c r="CJ61" t="b">
        <f t="shared" si="8"/>
        <v>0</v>
      </c>
      <c r="CL61">
        <f t="shared" si="9"/>
        <v>0</v>
      </c>
      <c r="CM61">
        <f t="shared" si="10"/>
        <v>0</v>
      </c>
      <c r="CN61">
        <f t="shared" si="11"/>
        <v>0</v>
      </c>
      <c r="CO61">
        <f t="shared" si="12"/>
        <v>0</v>
      </c>
    </row>
    <row r="62" spans="2:93" ht="15" customHeight="1">
      <c r="B62" s="126"/>
      <c r="C62" s="125" t="s">
        <v>258</v>
      </c>
      <c r="D62" s="419"/>
      <c r="E62" s="316"/>
      <c r="F62" s="316"/>
      <c r="G62" s="317"/>
      <c r="H62" s="379"/>
      <c r="I62" s="317"/>
      <c r="J62" s="315" t="str">
        <f>IF(L62="","",VLOOKUP(L62,Presentación!$AL$3:$AM$574,2,FALSE))</f>
        <v/>
      </c>
      <c r="K62" s="429"/>
      <c r="L62" s="419"/>
      <c r="M62" s="316"/>
      <c r="N62" s="317"/>
      <c r="O62" s="419"/>
      <c r="P62" s="316"/>
      <c r="Q62" s="317"/>
      <c r="R62" s="379"/>
      <c r="S62" s="316"/>
      <c r="T62" s="317"/>
      <c r="U62" s="43" t="s">
        <v>2188</v>
      </c>
      <c r="V62" s="379"/>
      <c r="W62" s="316"/>
      <c r="X62" s="317"/>
      <c r="Y62" s="379"/>
      <c r="Z62" s="317"/>
      <c r="AA62" s="249"/>
      <c r="AB62" s="249"/>
      <c r="AC62" s="249"/>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CA62">
        <f t="shared" si="0"/>
        <v>0</v>
      </c>
      <c r="CB62">
        <f t="shared" si="1"/>
        <v>0</v>
      </c>
      <c r="CC62">
        <f t="shared" si="2"/>
        <v>0</v>
      </c>
      <c r="CD62">
        <f t="shared" si="3"/>
        <v>0</v>
      </c>
      <c r="CF62" t="b">
        <f t="shared" si="4"/>
        <v>0</v>
      </c>
      <c r="CG62" t="str">
        <f t="shared" si="5"/>
        <v/>
      </c>
      <c r="CH62" t="b">
        <f t="shared" si="6"/>
        <v>0</v>
      </c>
      <c r="CI62" t="str">
        <f t="shared" si="7"/>
        <v/>
      </c>
      <c r="CJ62" t="b">
        <f t="shared" si="8"/>
        <v>0</v>
      </c>
      <c r="CL62">
        <f t="shared" si="9"/>
        <v>0</v>
      </c>
      <c r="CM62">
        <f t="shared" si="10"/>
        <v>0</v>
      </c>
      <c r="CN62">
        <f t="shared" si="11"/>
        <v>0</v>
      </c>
      <c r="CO62">
        <f t="shared" si="12"/>
        <v>0</v>
      </c>
    </row>
    <row r="63" spans="2:93" ht="15" customHeight="1">
      <c r="B63" s="126"/>
      <c r="C63" s="125" t="s">
        <v>259</v>
      </c>
      <c r="D63" s="419"/>
      <c r="E63" s="316"/>
      <c r="F63" s="316"/>
      <c r="G63" s="317"/>
      <c r="H63" s="379"/>
      <c r="I63" s="317"/>
      <c r="J63" s="315" t="str">
        <f>IF(L63="","",VLOOKUP(L63,Presentación!$AL$3:$AM$574,2,FALSE))</f>
        <v/>
      </c>
      <c r="K63" s="429"/>
      <c r="L63" s="419"/>
      <c r="M63" s="316"/>
      <c r="N63" s="317"/>
      <c r="O63" s="419"/>
      <c r="P63" s="316"/>
      <c r="Q63" s="317"/>
      <c r="R63" s="379"/>
      <c r="S63" s="316"/>
      <c r="T63" s="317"/>
      <c r="U63" s="43" t="s">
        <v>2188</v>
      </c>
      <c r="V63" s="379"/>
      <c r="W63" s="316"/>
      <c r="X63" s="317"/>
      <c r="Y63" s="379"/>
      <c r="Z63" s="317"/>
      <c r="AA63" s="249"/>
      <c r="AB63" s="249"/>
      <c r="AC63" s="249"/>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CA63">
        <f t="shared" si="0"/>
        <v>0</v>
      </c>
      <c r="CB63">
        <f t="shared" si="1"/>
        <v>0</v>
      </c>
      <c r="CC63">
        <f t="shared" si="2"/>
        <v>0</v>
      </c>
      <c r="CD63">
        <f t="shared" si="3"/>
        <v>0</v>
      </c>
      <c r="CF63" t="b">
        <f t="shared" si="4"/>
        <v>0</v>
      </c>
      <c r="CG63" t="str">
        <f t="shared" si="5"/>
        <v/>
      </c>
      <c r="CH63" t="b">
        <f t="shared" si="6"/>
        <v>0</v>
      </c>
      <c r="CI63" t="str">
        <f t="shared" si="7"/>
        <v/>
      </c>
      <c r="CJ63" t="b">
        <f t="shared" si="8"/>
        <v>0</v>
      </c>
      <c r="CL63">
        <f t="shared" si="9"/>
        <v>0</v>
      </c>
      <c r="CM63">
        <f t="shared" si="10"/>
        <v>0</v>
      </c>
      <c r="CN63">
        <f t="shared" si="11"/>
        <v>0</v>
      </c>
      <c r="CO63">
        <f t="shared" si="12"/>
        <v>0</v>
      </c>
    </row>
    <row r="64" spans="2:93" ht="15" customHeight="1">
      <c r="B64" s="126"/>
      <c r="C64" s="125" t="s">
        <v>260</v>
      </c>
      <c r="D64" s="419"/>
      <c r="E64" s="316"/>
      <c r="F64" s="316"/>
      <c r="G64" s="317"/>
      <c r="H64" s="379"/>
      <c r="I64" s="317"/>
      <c r="J64" s="315" t="str">
        <f>IF(L64="","",VLOOKUP(L64,Presentación!$AL$3:$AM$574,2,FALSE))</f>
        <v/>
      </c>
      <c r="K64" s="429"/>
      <c r="L64" s="419"/>
      <c r="M64" s="316"/>
      <c r="N64" s="317"/>
      <c r="O64" s="419"/>
      <c r="P64" s="316"/>
      <c r="Q64" s="317"/>
      <c r="R64" s="379"/>
      <c r="S64" s="316"/>
      <c r="T64" s="317"/>
      <c r="U64" s="43" t="s">
        <v>2188</v>
      </c>
      <c r="V64" s="379"/>
      <c r="W64" s="316"/>
      <c r="X64" s="317"/>
      <c r="Y64" s="379"/>
      <c r="Z64" s="317"/>
      <c r="AA64" s="249"/>
      <c r="AB64" s="249"/>
      <c r="AC64" s="249"/>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CA64">
        <f t="shared" si="0"/>
        <v>0</v>
      </c>
      <c r="CB64">
        <f t="shared" si="1"/>
        <v>0</v>
      </c>
      <c r="CC64">
        <f t="shared" si="2"/>
        <v>0</v>
      </c>
      <c r="CD64">
        <f t="shared" si="3"/>
        <v>0</v>
      </c>
      <c r="CF64" t="b">
        <f t="shared" si="4"/>
        <v>0</v>
      </c>
      <c r="CG64" t="str">
        <f t="shared" si="5"/>
        <v/>
      </c>
      <c r="CH64" t="b">
        <f t="shared" si="6"/>
        <v>0</v>
      </c>
      <c r="CI64" t="str">
        <f t="shared" si="7"/>
        <v/>
      </c>
      <c r="CJ64" t="b">
        <f t="shared" si="8"/>
        <v>0</v>
      </c>
      <c r="CL64">
        <f t="shared" si="9"/>
        <v>0</v>
      </c>
      <c r="CM64">
        <f t="shared" si="10"/>
        <v>0</v>
      </c>
      <c r="CN64">
        <f t="shared" si="11"/>
        <v>0</v>
      </c>
      <c r="CO64">
        <f t="shared" si="12"/>
        <v>0</v>
      </c>
    </row>
    <row r="65" spans="2:93" ht="15" customHeight="1">
      <c r="B65" s="126"/>
      <c r="C65" s="125" t="s">
        <v>261</v>
      </c>
      <c r="D65" s="419"/>
      <c r="E65" s="316"/>
      <c r="F65" s="316"/>
      <c r="G65" s="317"/>
      <c r="H65" s="379"/>
      <c r="I65" s="317"/>
      <c r="J65" s="315" t="str">
        <f>IF(L65="","",VLOOKUP(L65,Presentación!$AL$3:$AM$574,2,FALSE))</f>
        <v/>
      </c>
      <c r="K65" s="429"/>
      <c r="L65" s="419"/>
      <c r="M65" s="316"/>
      <c r="N65" s="317"/>
      <c r="O65" s="419"/>
      <c r="P65" s="316"/>
      <c r="Q65" s="317"/>
      <c r="R65" s="379"/>
      <c r="S65" s="316"/>
      <c r="T65" s="317"/>
      <c r="U65" s="43" t="s">
        <v>2188</v>
      </c>
      <c r="V65" s="379"/>
      <c r="W65" s="316"/>
      <c r="X65" s="317"/>
      <c r="Y65" s="379"/>
      <c r="Z65" s="317"/>
      <c r="AA65" s="249"/>
      <c r="AB65" s="249"/>
      <c r="AC65" s="249"/>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CA65">
        <f t="shared" si="0"/>
        <v>0</v>
      </c>
      <c r="CB65">
        <f t="shared" si="1"/>
        <v>0</v>
      </c>
      <c r="CC65">
        <f t="shared" si="2"/>
        <v>0</v>
      </c>
      <c r="CD65">
        <f t="shared" si="3"/>
        <v>0</v>
      </c>
      <c r="CF65" t="b">
        <f t="shared" si="4"/>
        <v>0</v>
      </c>
      <c r="CG65" t="str">
        <f t="shared" si="5"/>
        <v/>
      </c>
      <c r="CH65" t="b">
        <f t="shared" si="6"/>
        <v>0</v>
      </c>
      <c r="CI65" t="str">
        <f t="shared" si="7"/>
        <v/>
      </c>
      <c r="CJ65" t="b">
        <f t="shared" si="8"/>
        <v>0</v>
      </c>
      <c r="CL65">
        <f t="shared" si="9"/>
        <v>0</v>
      </c>
      <c r="CM65">
        <f t="shared" si="10"/>
        <v>0</v>
      </c>
      <c r="CN65">
        <f t="shared" si="11"/>
        <v>0</v>
      </c>
      <c r="CO65">
        <f t="shared" si="12"/>
        <v>0</v>
      </c>
    </row>
    <row r="66" spans="2:93" ht="15" customHeight="1">
      <c r="B66" s="126"/>
      <c r="C66" s="125" t="s">
        <v>262</v>
      </c>
      <c r="D66" s="419"/>
      <c r="E66" s="316"/>
      <c r="F66" s="316"/>
      <c r="G66" s="317"/>
      <c r="H66" s="379"/>
      <c r="I66" s="317"/>
      <c r="J66" s="315" t="str">
        <f>IF(L66="","",VLOOKUP(L66,Presentación!$AL$3:$AM$574,2,FALSE))</f>
        <v/>
      </c>
      <c r="K66" s="429"/>
      <c r="L66" s="419"/>
      <c r="M66" s="316"/>
      <c r="N66" s="317"/>
      <c r="O66" s="419"/>
      <c r="P66" s="316"/>
      <c r="Q66" s="317"/>
      <c r="R66" s="379"/>
      <c r="S66" s="316"/>
      <c r="T66" s="317"/>
      <c r="U66" s="43" t="s">
        <v>2188</v>
      </c>
      <c r="V66" s="379"/>
      <c r="W66" s="316"/>
      <c r="X66" s="317"/>
      <c r="Y66" s="379"/>
      <c r="Z66" s="317"/>
      <c r="AA66" s="249"/>
      <c r="AB66" s="249"/>
      <c r="AC66" s="249"/>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CA66">
        <f t="shared" si="0"/>
        <v>0</v>
      </c>
      <c r="CB66">
        <f t="shared" si="1"/>
        <v>0</v>
      </c>
      <c r="CC66">
        <f t="shared" si="2"/>
        <v>0</v>
      </c>
      <c r="CD66">
        <f t="shared" si="3"/>
        <v>0</v>
      </c>
      <c r="CF66" t="b">
        <f t="shared" si="4"/>
        <v>0</v>
      </c>
      <c r="CG66" t="str">
        <f t="shared" si="5"/>
        <v/>
      </c>
      <c r="CH66" t="b">
        <f t="shared" si="6"/>
        <v>0</v>
      </c>
      <c r="CI66" t="str">
        <f t="shared" si="7"/>
        <v/>
      </c>
      <c r="CJ66" t="b">
        <f t="shared" si="8"/>
        <v>0</v>
      </c>
      <c r="CL66">
        <f t="shared" si="9"/>
        <v>0</v>
      </c>
      <c r="CM66">
        <f t="shared" si="10"/>
        <v>0</v>
      </c>
      <c r="CN66">
        <f t="shared" si="11"/>
        <v>0</v>
      </c>
      <c r="CO66">
        <f t="shared" si="12"/>
        <v>0</v>
      </c>
    </row>
    <row r="67" spans="2:93" ht="15" customHeight="1">
      <c r="B67" s="126"/>
      <c r="C67" s="125" t="s">
        <v>263</v>
      </c>
      <c r="D67" s="419"/>
      <c r="E67" s="316"/>
      <c r="F67" s="316"/>
      <c r="G67" s="317"/>
      <c r="H67" s="379"/>
      <c r="I67" s="317"/>
      <c r="J67" s="315" t="str">
        <f>IF(L67="","",VLOOKUP(L67,Presentación!$AL$3:$AM$574,2,FALSE))</f>
        <v/>
      </c>
      <c r="K67" s="429"/>
      <c r="L67" s="419"/>
      <c r="M67" s="316"/>
      <c r="N67" s="317"/>
      <c r="O67" s="419"/>
      <c r="P67" s="316"/>
      <c r="Q67" s="317"/>
      <c r="R67" s="379"/>
      <c r="S67" s="316"/>
      <c r="T67" s="317"/>
      <c r="U67" s="43" t="s">
        <v>2188</v>
      </c>
      <c r="V67" s="379"/>
      <c r="W67" s="316"/>
      <c r="X67" s="317"/>
      <c r="Y67" s="379"/>
      <c r="Z67" s="317"/>
      <c r="AA67" s="249"/>
      <c r="AB67" s="249"/>
      <c r="AC67" s="249"/>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CA67">
        <f t="shared" si="0"/>
        <v>0</v>
      </c>
      <c r="CB67">
        <f t="shared" si="1"/>
        <v>0</v>
      </c>
      <c r="CC67">
        <f t="shared" si="2"/>
        <v>0</v>
      </c>
      <c r="CD67">
        <f t="shared" si="3"/>
        <v>0</v>
      </c>
      <c r="CF67" t="b">
        <f t="shared" si="4"/>
        <v>0</v>
      </c>
      <c r="CG67" t="str">
        <f t="shared" si="5"/>
        <v/>
      </c>
      <c r="CH67" t="b">
        <f t="shared" si="6"/>
        <v>0</v>
      </c>
      <c r="CI67" t="str">
        <f t="shared" si="7"/>
        <v/>
      </c>
      <c r="CJ67" t="b">
        <f t="shared" si="8"/>
        <v>0</v>
      </c>
      <c r="CL67">
        <f t="shared" si="9"/>
        <v>0</v>
      </c>
      <c r="CM67">
        <f t="shared" si="10"/>
        <v>0</v>
      </c>
      <c r="CN67">
        <f t="shared" si="11"/>
        <v>0</v>
      </c>
      <c r="CO67">
        <f t="shared" si="12"/>
        <v>0</v>
      </c>
    </row>
    <row r="68" spans="2:93" ht="15" customHeight="1">
      <c r="B68" s="126"/>
      <c r="C68" s="125" t="s">
        <v>1323</v>
      </c>
      <c r="D68" s="419"/>
      <c r="E68" s="316"/>
      <c r="F68" s="316"/>
      <c r="G68" s="317"/>
      <c r="H68" s="379"/>
      <c r="I68" s="317"/>
      <c r="J68" s="315" t="str">
        <f>IF(L68="","",VLOOKUP(L68,Presentación!$AL$3:$AM$574,2,FALSE))</f>
        <v/>
      </c>
      <c r="K68" s="429"/>
      <c r="L68" s="419"/>
      <c r="M68" s="316"/>
      <c r="N68" s="317"/>
      <c r="O68" s="419"/>
      <c r="P68" s="316"/>
      <c r="Q68" s="317"/>
      <c r="R68" s="379"/>
      <c r="S68" s="316"/>
      <c r="T68" s="317"/>
      <c r="U68" s="43" t="s">
        <v>2188</v>
      </c>
      <c r="V68" s="379"/>
      <c r="W68" s="316"/>
      <c r="X68" s="317"/>
      <c r="Y68" s="379"/>
      <c r="Z68" s="317"/>
      <c r="AA68" s="249"/>
      <c r="AB68" s="249"/>
      <c r="AC68" s="249"/>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CA68">
        <f t="shared" si="0"/>
        <v>0</v>
      </c>
      <c r="CB68">
        <f t="shared" si="1"/>
        <v>0</v>
      </c>
      <c r="CC68">
        <f t="shared" si="2"/>
        <v>0</v>
      </c>
      <c r="CD68">
        <f t="shared" si="3"/>
        <v>0</v>
      </c>
      <c r="CF68" t="b">
        <f t="shared" si="4"/>
        <v>0</v>
      </c>
      <c r="CG68" t="str">
        <f t="shared" si="5"/>
        <v/>
      </c>
      <c r="CH68" t="b">
        <f t="shared" si="6"/>
        <v>0</v>
      </c>
      <c r="CI68" t="str">
        <f t="shared" si="7"/>
        <v/>
      </c>
      <c r="CJ68" t="b">
        <f t="shared" si="8"/>
        <v>0</v>
      </c>
      <c r="CL68">
        <f t="shared" si="9"/>
        <v>0</v>
      </c>
      <c r="CM68">
        <f t="shared" si="10"/>
        <v>0</v>
      </c>
      <c r="CN68">
        <f t="shared" si="11"/>
        <v>0</v>
      </c>
      <c r="CO68">
        <f t="shared" si="12"/>
        <v>0</v>
      </c>
    </row>
    <row r="69" spans="2:93" ht="15" customHeight="1">
      <c r="B69" s="126"/>
      <c r="C69" s="125" t="s">
        <v>1324</v>
      </c>
      <c r="D69" s="419"/>
      <c r="E69" s="316"/>
      <c r="F69" s="316"/>
      <c r="G69" s="317"/>
      <c r="H69" s="379"/>
      <c r="I69" s="317"/>
      <c r="J69" s="315" t="str">
        <f>IF(L69="","",VLOOKUP(L69,Presentación!$AL$3:$AM$574,2,FALSE))</f>
        <v/>
      </c>
      <c r="K69" s="429"/>
      <c r="L69" s="419"/>
      <c r="M69" s="316"/>
      <c r="N69" s="317"/>
      <c r="O69" s="419"/>
      <c r="P69" s="316"/>
      <c r="Q69" s="317"/>
      <c r="R69" s="379"/>
      <c r="S69" s="316"/>
      <c r="T69" s="317"/>
      <c r="U69" s="43" t="s">
        <v>2188</v>
      </c>
      <c r="V69" s="379"/>
      <c r="W69" s="316"/>
      <c r="X69" s="317"/>
      <c r="Y69" s="379"/>
      <c r="Z69" s="317"/>
      <c r="AA69" s="249"/>
      <c r="AB69" s="249"/>
      <c r="AC69" s="249"/>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CA69">
        <f t="shared" si="0"/>
        <v>0</v>
      </c>
      <c r="CB69">
        <f t="shared" si="1"/>
        <v>0</v>
      </c>
      <c r="CC69">
        <f t="shared" si="2"/>
        <v>0</v>
      </c>
      <c r="CD69">
        <f t="shared" si="3"/>
        <v>0</v>
      </c>
      <c r="CF69" t="b">
        <f t="shared" si="4"/>
        <v>0</v>
      </c>
      <c r="CG69" t="str">
        <f t="shared" si="5"/>
        <v/>
      </c>
      <c r="CH69" t="b">
        <f t="shared" si="6"/>
        <v>0</v>
      </c>
      <c r="CI69" t="str">
        <f t="shared" si="7"/>
        <v/>
      </c>
      <c r="CJ69" t="b">
        <f t="shared" si="8"/>
        <v>0</v>
      </c>
      <c r="CL69">
        <f t="shared" si="9"/>
        <v>0</v>
      </c>
      <c r="CM69">
        <f t="shared" si="10"/>
        <v>0</v>
      </c>
      <c r="CN69">
        <f t="shared" si="11"/>
        <v>0</v>
      </c>
      <c r="CO69">
        <f t="shared" si="12"/>
        <v>0</v>
      </c>
    </row>
    <row r="70" spans="2:93" ht="15" customHeight="1">
      <c r="B70" s="126"/>
      <c r="C70" s="125" t="s">
        <v>1325</v>
      </c>
      <c r="D70" s="419"/>
      <c r="E70" s="316"/>
      <c r="F70" s="316"/>
      <c r="G70" s="317"/>
      <c r="H70" s="379"/>
      <c r="I70" s="317"/>
      <c r="J70" s="315" t="str">
        <f>IF(L70="","",VLOOKUP(L70,Presentación!$AL$3:$AM$574,2,FALSE))</f>
        <v/>
      </c>
      <c r="K70" s="429"/>
      <c r="L70" s="419"/>
      <c r="M70" s="316"/>
      <c r="N70" s="317"/>
      <c r="O70" s="419"/>
      <c r="P70" s="316"/>
      <c r="Q70" s="317"/>
      <c r="R70" s="379"/>
      <c r="S70" s="316"/>
      <c r="T70" s="317"/>
      <c r="U70" s="43" t="s">
        <v>2188</v>
      </c>
      <c r="V70" s="379"/>
      <c r="W70" s="316"/>
      <c r="X70" s="317"/>
      <c r="Y70" s="379"/>
      <c r="Z70" s="317"/>
      <c r="AA70" s="249"/>
      <c r="AB70" s="249"/>
      <c r="AC70" s="249"/>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CA70">
        <f t="shared" si="0"/>
        <v>0</v>
      </c>
      <c r="CB70">
        <f t="shared" si="1"/>
        <v>0</v>
      </c>
      <c r="CC70">
        <f t="shared" si="2"/>
        <v>0</v>
      </c>
      <c r="CD70">
        <f t="shared" si="3"/>
        <v>0</v>
      </c>
      <c r="CF70" t="b">
        <f t="shared" si="4"/>
        <v>0</v>
      </c>
      <c r="CG70" t="str">
        <f t="shared" si="5"/>
        <v/>
      </c>
      <c r="CH70" t="b">
        <f t="shared" si="6"/>
        <v>0</v>
      </c>
      <c r="CI70" t="str">
        <f t="shared" si="7"/>
        <v/>
      </c>
      <c r="CJ70" t="b">
        <f t="shared" si="8"/>
        <v>0</v>
      </c>
      <c r="CL70">
        <f t="shared" si="9"/>
        <v>0</v>
      </c>
      <c r="CM70">
        <f t="shared" si="10"/>
        <v>0</v>
      </c>
      <c r="CN70">
        <f t="shared" si="11"/>
        <v>0</v>
      </c>
      <c r="CO70">
        <f t="shared" si="12"/>
        <v>0</v>
      </c>
    </row>
    <row r="71" spans="2:93" ht="15" customHeight="1">
      <c r="B71" s="126"/>
      <c r="C71" s="125" t="s">
        <v>1326</v>
      </c>
      <c r="D71" s="419"/>
      <c r="E71" s="316"/>
      <c r="F71" s="316"/>
      <c r="G71" s="317"/>
      <c r="H71" s="379"/>
      <c r="I71" s="317"/>
      <c r="J71" s="315" t="str">
        <f>IF(L71="","",VLOOKUP(L71,Presentación!$AL$3:$AM$574,2,FALSE))</f>
        <v/>
      </c>
      <c r="K71" s="429"/>
      <c r="L71" s="419"/>
      <c r="M71" s="316"/>
      <c r="N71" s="317"/>
      <c r="O71" s="419"/>
      <c r="P71" s="316"/>
      <c r="Q71" s="317"/>
      <c r="R71" s="379"/>
      <c r="S71" s="316"/>
      <c r="T71" s="317"/>
      <c r="U71" s="43" t="s">
        <v>2188</v>
      </c>
      <c r="V71" s="379"/>
      <c r="W71" s="316"/>
      <c r="X71" s="317"/>
      <c r="Y71" s="379"/>
      <c r="Z71" s="317"/>
      <c r="AA71" s="249"/>
      <c r="AB71" s="249"/>
      <c r="AC71" s="249"/>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CA71">
        <f t="shared" si="0"/>
        <v>0</v>
      </c>
      <c r="CB71">
        <f t="shared" si="1"/>
        <v>0</v>
      </c>
      <c r="CC71">
        <f t="shared" si="2"/>
        <v>0</v>
      </c>
      <c r="CD71">
        <f t="shared" si="3"/>
        <v>0</v>
      </c>
      <c r="CF71" t="b">
        <f t="shared" si="4"/>
        <v>0</v>
      </c>
      <c r="CG71" t="str">
        <f t="shared" si="5"/>
        <v/>
      </c>
      <c r="CH71" t="b">
        <f t="shared" si="6"/>
        <v>0</v>
      </c>
      <c r="CI71" t="str">
        <f t="shared" si="7"/>
        <v/>
      </c>
      <c r="CJ71" t="b">
        <f t="shared" si="8"/>
        <v>0</v>
      </c>
      <c r="CL71">
        <f t="shared" si="9"/>
        <v>0</v>
      </c>
      <c r="CM71">
        <f t="shared" si="10"/>
        <v>0</v>
      </c>
      <c r="CN71">
        <f t="shared" si="11"/>
        <v>0</v>
      </c>
      <c r="CO71">
        <f t="shared" si="12"/>
        <v>0</v>
      </c>
    </row>
    <row r="72" spans="2:93" ht="15" customHeight="1">
      <c r="B72" s="126"/>
      <c r="C72" s="125" t="s">
        <v>1327</v>
      </c>
      <c r="D72" s="419"/>
      <c r="E72" s="316"/>
      <c r="F72" s="316"/>
      <c r="G72" s="317"/>
      <c r="H72" s="379"/>
      <c r="I72" s="317"/>
      <c r="J72" s="315" t="str">
        <f>IF(L72="","",VLOOKUP(L72,Presentación!$AL$3:$AM$574,2,FALSE))</f>
        <v/>
      </c>
      <c r="K72" s="429"/>
      <c r="L72" s="419"/>
      <c r="M72" s="316"/>
      <c r="N72" s="317"/>
      <c r="O72" s="419"/>
      <c r="P72" s="316"/>
      <c r="Q72" s="317"/>
      <c r="R72" s="379"/>
      <c r="S72" s="316"/>
      <c r="T72" s="317"/>
      <c r="U72" s="43" t="s">
        <v>2188</v>
      </c>
      <c r="V72" s="379"/>
      <c r="W72" s="316"/>
      <c r="X72" s="317"/>
      <c r="Y72" s="379"/>
      <c r="Z72" s="317"/>
      <c r="AA72" s="249"/>
      <c r="AB72" s="249"/>
      <c r="AC72" s="249"/>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CA72">
        <f t="shared" si="0"/>
        <v>0</v>
      </c>
      <c r="CB72">
        <f t="shared" si="1"/>
        <v>0</v>
      </c>
      <c r="CC72">
        <f t="shared" si="2"/>
        <v>0</v>
      </c>
      <c r="CD72">
        <f t="shared" si="3"/>
        <v>0</v>
      </c>
      <c r="CF72" t="b">
        <f t="shared" si="4"/>
        <v>0</v>
      </c>
      <c r="CG72" t="str">
        <f t="shared" si="5"/>
        <v/>
      </c>
      <c r="CH72" t="b">
        <f t="shared" si="6"/>
        <v>0</v>
      </c>
      <c r="CI72" t="str">
        <f t="shared" si="7"/>
        <v/>
      </c>
      <c r="CJ72" t="b">
        <f t="shared" si="8"/>
        <v>0</v>
      </c>
      <c r="CL72">
        <f t="shared" si="9"/>
        <v>0</v>
      </c>
      <c r="CM72">
        <f t="shared" si="10"/>
        <v>0</v>
      </c>
      <c r="CN72">
        <f t="shared" si="11"/>
        <v>0</v>
      </c>
      <c r="CO72">
        <f t="shared" si="12"/>
        <v>0</v>
      </c>
    </row>
    <row r="73" spans="2:93" ht="15" customHeight="1">
      <c r="B73" s="126"/>
      <c r="C73" s="125" t="s">
        <v>1328</v>
      </c>
      <c r="D73" s="419"/>
      <c r="E73" s="316"/>
      <c r="F73" s="316"/>
      <c r="G73" s="317"/>
      <c r="H73" s="379"/>
      <c r="I73" s="317"/>
      <c r="J73" s="315" t="str">
        <f>IF(L73="","",VLOOKUP(L73,Presentación!$AL$3:$AM$574,2,FALSE))</f>
        <v/>
      </c>
      <c r="K73" s="429"/>
      <c r="L73" s="419"/>
      <c r="M73" s="316"/>
      <c r="N73" s="317"/>
      <c r="O73" s="419"/>
      <c r="P73" s="316"/>
      <c r="Q73" s="317"/>
      <c r="R73" s="379"/>
      <c r="S73" s="316"/>
      <c r="T73" s="317"/>
      <c r="U73" s="43" t="s">
        <v>2188</v>
      </c>
      <c r="V73" s="379"/>
      <c r="W73" s="316"/>
      <c r="X73" s="317"/>
      <c r="Y73" s="379"/>
      <c r="Z73" s="317"/>
      <c r="AA73" s="249"/>
      <c r="AB73" s="249"/>
      <c r="AC73" s="249"/>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CA73">
        <f t="shared" si="0"/>
        <v>0</v>
      </c>
      <c r="CB73">
        <f t="shared" si="1"/>
        <v>0</v>
      </c>
      <c r="CC73">
        <f t="shared" si="2"/>
        <v>0</v>
      </c>
      <c r="CD73">
        <f t="shared" si="3"/>
        <v>0</v>
      </c>
      <c r="CF73" t="b">
        <f t="shared" si="4"/>
        <v>0</v>
      </c>
      <c r="CG73" t="str">
        <f t="shared" si="5"/>
        <v/>
      </c>
      <c r="CH73" t="b">
        <f t="shared" si="6"/>
        <v>0</v>
      </c>
      <c r="CI73" t="str">
        <f t="shared" si="7"/>
        <v/>
      </c>
      <c r="CJ73" t="b">
        <f t="shared" si="8"/>
        <v>0</v>
      </c>
      <c r="CL73">
        <f t="shared" si="9"/>
        <v>0</v>
      </c>
      <c r="CM73">
        <f t="shared" si="10"/>
        <v>0</v>
      </c>
      <c r="CN73">
        <f t="shared" si="11"/>
        <v>0</v>
      </c>
      <c r="CO73">
        <f t="shared" si="12"/>
        <v>0</v>
      </c>
    </row>
    <row r="74" spans="2:93" ht="15" customHeight="1">
      <c r="B74" s="126"/>
      <c r="C74" s="125" t="s">
        <v>1329</v>
      </c>
      <c r="D74" s="419"/>
      <c r="E74" s="316"/>
      <c r="F74" s="316"/>
      <c r="G74" s="317"/>
      <c r="H74" s="379"/>
      <c r="I74" s="317"/>
      <c r="J74" s="315" t="str">
        <f>IF(L74="","",VLOOKUP(L74,Presentación!$AL$3:$AM$574,2,FALSE))</f>
        <v/>
      </c>
      <c r="K74" s="429"/>
      <c r="L74" s="419"/>
      <c r="M74" s="316"/>
      <c r="N74" s="317"/>
      <c r="O74" s="419"/>
      <c r="P74" s="316"/>
      <c r="Q74" s="317"/>
      <c r="R74" s="379"/>
      <c r="S74" s="316"/>
      <c r="T74" s="317"/>
      <c r="U74" s="43" t="s">
        <v>2188</v>
      </c>
      <c r="V74" s="379"/>
      <c r="W74" s="316"/>
      <c r="X74" s="317"/>
      <c r="Y74" s="379"/>
      <c r="Z74" s="317"/>
      <c r="AA74" s="249"/>
      <c r="AB74" s="249"/>
      <c r="AC74" s="249"/>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CA74">
        <f t="shared" si="0"/>
        <v>0</v>
      </c>
      <c r="CB74">
        <f t="shared" si="1"/>
        <v>0</v>
      </c>
      <c r="CC74">
        <f t="shared" si="2"/>
        <v>0</v>
      </c>
      <c r="CD74">
        <f t="shared" si="3"/>
        <v>0</v>
      </c>
      <c r="CF74" t="b">
        <f t="shared" si="4"/>
        <v>0</v>
      </c>
      <c r="CG74" t="str">
        <f t="shared" si="5"/>
        <v/>
      </c>
      <c r="CH74" t="b">
        <f t="shared" si="6"/>
        <v>0</v>
      </c>
      <c r="CI74" t="str">
        <f t="shared" si="7"/>
        <v/>
      </c>
      <c r="CJ74" t="b">
        <f t="shared" si="8"/>
        <v>0</v>
      </c>
      <c r="CL74">
        <f t="shared" si="9"/>
        <v>0</v>
      </c>
      <c r="CM74">
        <f t="shared" si="10"/>
        <v>0</v>
      </c>
      <c r="CN74">
        <f t="shared" si="11"/>
        <v>0</v>
      </c>
      <c r="CO74">
        <f t="shared" si="12"/>
        <v>0</v>
      </c>
    </row>
    <row r="75" spans="2:93" ht="15" customHeight="1">
      <c r="B75" s="126"/>
      <c r="C75" s="125" t="s">
        <v>1330</v>
      </c>
      <c r="D75" s="419"/>
      <c r="E75" s="316"/>
      <c r="F75" s="316"/>
      <c r="G75" s="317"/>
      <c r="H75" s="379"/>
      <c r="I75" s="317"/>
      <c r="J75" s="315" t="str">
        <f>IF(L75="","",VLOOKUP(L75,Presentación!$AL$3:$AM$574,2,FALSE))</f>
        <v/>
      </c>
      <c r="K75" s="429"/>
      <c r="L75" s="419"/>
      <c r="M75" s="316"/>
      <c r="N75" s="317"/>
      <c r="O75" s="419"/>
      <c r="P75" s="316"/>
      <c r="Q75" s="317"/>
      <c r="R75" s="379"/>
      <c r="S75" s="316"/>
      <c r="T75" s="317"/>
      <c r="U75" s="43" t="s">
        <v>2188</v>
      </c>
      <c r="V75" s="379"/>
      <c r="W75" s="316"/>
      <c r="X75" s="317"/>
      <c r="Y75" s="379"/>
      <c r="Z75" s="317"/>
      <c r="AA75" s="249"/>
      <c r="AB75" s="249"/>
      <c r="AC75" s="249"/>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CA75">
        <f t="shared" si="0"/>
        <v>0</v>
      </c>
      <c r="CB75">
        <f t="shared" si="1"/>
        <v>0</v>
      </c>
      <c r="CC75">
        <f t="shared" si="2"/>
        <v>0</v>
      </c>
      <c r="CD75">
        <f t="shared" si="3"/>
        <v>0</v>
      </c>
      <c r="CF75" t="b">
        <f t="shared" si="4"/>
        <v>0</v>
      </c>
      <c r="CG75" t="str">
        <f t="shared" si="5"/>
        <v/>
      </c>
      <c r="CH75" t="b">
        <f t="shared" si="6"/>
        <v>0</v>
      </c>
      <c r="CI75" t="str">
        <f t="shared" si="7"/>
        <v/>
      </c>
      <c r="CJ75" t="b">
        <f t="shared" si="8"/>
        <v>0</v>
      </c>
      <c r="CL75">
        <f t="shared" si="9"/>
        <v>0</v>
      </c>
      <c r="CM75">
        <f t="shared" si="10"/>
        <v>0</v>
      </c>
      <c r="CN75">
        <f t="shared" si="11"/>
        <v>0</v>
      </c>
      <c r="CO75">
        <f t="shared" si="12"/>
        <v>0</v>
      </c>
    </row>
    <row r="76" spans="2:93" ht="15" customHeight="1">
      <c r="B76" s="126"/>
      <c r="C76" s="125" t="s">
        <v>1331</v>
      </c>
      <c r="D76" s="419"/>
      <c r="E76" s="316"/>
      <c r="F76" s="316"/>
      <c r="G76" s="317"/>
      <c r="H76" s="379"/>
      <c r="I76" s="317"/>
      <c r="J76" s="315" t="str">
        <f>IF(L76="","",VLOOKUP(L76,Presentación!$AL$3:$AM$574,2,FALSE))</f>
        <v/>
      </c>
      <c r="K76" s="429"/>
      <c r="L76" s="419"/>
      <c r="M76" s="316"/>
      <c r="N76" s="317"/>
      <c r="O76" s="419"/>
      <c r="P76" s="316"/>
      <c r="Q76" s="317"/>
      <c r="R76" s="379"/>
      <c r="S76" s="316"/>
      <c r="T76" s="317"/>
      <c r="U76" s="43" t="s">
        <v>2188</v>
      </c>
      <c r="V76" s="379"/>
      <c r="W76" s="316"/>
      <c r="X76" s="317"/>
      <c r="Y76" s="379"/>
      <c r="Z76" s="317"/>
      <c r="AA76" s="249"/>
      <c r="AB76" s="249"/>
      <c r="AC76" s="249"/>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CA76">
        <f t="shared" si="0"/>
        <v>0</v>
      </c>
      <c r="CB76">
        <f t="shared" si="1"/>
        <v>0</v>
      </c>
      <c r="CC76">
        <f t="shared" si="2"/>
        <v>0</v>
      </c>
      <c r="CD76">
        <f t="shared" si="3"/>
        <v>0</v>
      </c>
      <c r="CF76" t="b">
        <f t="shared" si="4"/>
        <v>0</v>
      </c>
      <c r="CG76" t="str">
        <f t="shared" si="5"/>
        <v/>
      </c>
      <c r="CH76" t="b">
        <f t="shared" si="6"/>
        <v>0</v>
      </c>
      <c r="CI76" t="str">
        <f t="shared" si="7"/>
        <v/>
      </c>
      <c r="CJ76" t="b">
        <f t="shared" si="8"/>
        <v>0</v>
      </c>
      <c r="CL76">
        <f t="shared" si="9"/>
        <v>0</v>
      </c>
      <c r="CM76">
        <f t="shared" si="10"/>
        <v>0</v>
      </c>
      <c r="CN76">
        <f t="shared" si="11"/>
        <v>0</v>
      </c>
      <c r="CO76">
        <f t="shared" si="12"/>
        <v>0</v>
      </c>
    </row>
    <row r="77" spans="2:93" ht="15" customHeight="1">
      <c r="B77" s="126"/>
      <c r="C77" s="125" t="s">
        <v>1332</v>
      </c>
      <c r="D77" s="419"/>
      <c r="E77" s="316"/>
      <c r="F77" s="316"/>
      <c r="G77" s="317"/>
      <c r="H77" s="379"/>
      <c r="I77" s="317"/>
      <c r="J77" s="315" t="str">
        <f>IF(L77="","",VLOOKUP(L77,Presentación!$AL$3:$AM$574,2,FALSE))</f>
        <v/>
      </c>
      <c r="K77" s="429"/>
      <c r="L77" s="419"/>
      <c r="M77" s="316"/>
      <c r="N77" s="317"/>
      <c r="O77" s="419"/>
      <c r="P77" s="316"/>
      <c r="Q77" s="317"/>
      <c r="R77" s="379"/>
      <c r="S77" s="316"/>
      <c r="T77" s="317"/>
      <c r="U77" s="43" t="s">
        <v>2188</v>
      </c>
      <c r="V77" s="379"/>
      <c r="W77" s="316"/>
      <c r="X77" s="317"/>
      <c r="Y77" s="379"/>
      <c r="Z77" s="317"/>
      <c r="AA77" s="249"/>
      <c r="AB77" s="249"/>
      <c r="AC77" s="249"/>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CA77">
        <f t="shared" si="0"/>
        <v>0</v>
      </c>
      <c r="CB77">
        <f t="shared" si="1"/>
        <v>0</v>
      </c>
      <c r="CC77">
        <f t="shared" si="2"/>
        <v>0</v>
      </c>
      <c r="CD77">
        <f t="shared" si="3"/>
        <v>0</v>
      </c>
      <c r="CF77" t="b">
        <f t="shared" si="4"/>
        <v>0</v>
      </c>
      <c r="CG77" t="str">
        <f t="shared" si="5"/>
        <v/>
      </c>
      <c r="CH77" t="b">
        <f t="shared" si="6"/>
        <v>0</v>
      </c>
      <c r="CI77" t="str">
        <f t="shared" si="7"/>
        <v/>
      </c>
      <c r="CJ77" t="b">
        <f t="shared" si="8"/>
        <v>0</v>
      </c>
      <c r="CL77">
        <f t="shared" si="9"/>
        <v>0</v>
      </c>
      <c r="CM77">
        <f t="shared" si="10"/>
        <v>0</v>
      </c>
      <c r="CN77">
        <f t="shared" si="11"/>
        <v>0</v>
      </c>
      <c r="CO77">
        <f t="shared" si="12"/>
        <v>0</v>
      </c>
    </row>
    <row r="78" spans="2:93" ht="15" customHeight="1">
      <c r="B78" s="126"/>
      <c r="C78" s="125" t="s">
        <v>1333</v>
      </c>
      <c r="D78" s="419"/>
      <c r="E78" s="316"/>
      <c r="F78" s="316"/>
      <c r="G78" s="317"/>
      <c r="H78" s="379"/>
      <c r="I78" s="317"/>
      <c r="J78" s="315" t="str">
        <f>IF(L78="","",VLOOKUP(L78,Presentación!$AL$3:$AM$574,2,FALSE))</f>
        <v/>
      </c>
      <c r="K78" s="429"/>
      <c r="L78" s="419"/>
      <c r="M78" s="316"/>
      <c r="N78" s="317"/>
      <c r="O78" s="419"/>
      <c r="P78" s="316"/>
      <c r="Q78" s="317"/>
      <c r="R78" s="379"/>
      <c r="S78" s="316"/>
      <c r="T78" s="317"/>
      <c r="U78" s="43" t="s">
        <v>2188</v>
      </c>
      <c r="V78" s="379"/>
      <c r="W78" s="316"/>
      <c r="X78" s="317"/>
      <c r="Y78" s="379"/>
      <c r="Z78" s="317"/>
      <c r="AA78" s="249"/>
      <c r="AB78" s="249"/>
      <c r="AC78" s="249"/>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CA78">
        <f t="shared" si="0"/>
        <v>0</v>
      </c>
      <c r="CB78">
        <f t="shared" si="1"/>
        <v>0</v>
      </c>
      <c r="CC78">
        <f t="shared" si="2"/>
        <v>0</v>
      </c>
      <c r="CD78">
        <f t="shared" si="3"/>
        <v>0</v>
      </c>
      <c r="CF78" t="b">
        <f t="shared" si="4"/>
        <v>0</v>
      </c>
      <c r="CG78" t="str">
        <f t="shared" si="5"/>
        <v/>
      </c>
      <c r="CH78" t="b">
        <f t="shared" si="6"/>
        <v>0</v>
      </c>
      <c r="CI78" t="str">
        <f t="shared" si="7"/>
        <v/>
      </c>
      <c r="CJ78" t="b">
        <f t="shared" si="8"/>
        <v>0</v>
      </c>
      <c r="CL78">
        <f t="shared" si="9"/>
        <v>0</v>
      </c>
      <c r="CM78">
        <f t="shared" si="10"/>
        <v>0</v>
      </c>
      <c r="CN78">
        <f t="shared" si="11"/>
        <v>0</v>
      </c>
      <c r="CO78">
        <f t="shared" si="12"/>
        <v>0</v>
      </c>
    </row>
    <row r="79" spans="2:93" ht="15" customHeight="1">
      <c r="B79" s="126"/>
      <c r="C79" s="125" t="s">
        <v>1334</v>
      </c>
      <c r="D79" s="419"/>
      <c r="E79" s="316"/>
      <c r="F79" s="316"/>
      <c r="G79" s="317"/>
      <c r="H79" s="379"/>
      <c r="I79" s="317"/>
      <c r="J79" s="315" t="str">
        <f>IF(L79="","",VLOOKUP(L79,Presentación!$AL$3:$AM$574,2,FALSE))</f>
        <v/>
      </c>
      <c r="K79" s="429"/>
      <c r="L79" s="419"/>
      <c r="M79" s="316"/>
      <c r="N79" s="317"/>
      <c r="O79" s="419"/>
      <c r="P79" s="316"/>
      <c r="Q79" s="317"/>
      <c r="R79" s="379"/>
      <c r="S79" s="316"/>
      <c r="T79" s="317"/>
      <c r="U79" s="43" t="s">
        <v>2188</v>
      </c>
      <c r="V79" s="379"/>
      <c r="W79" s="316"/>
      <c r="X79" s="317"/>
      <c r="Y79" s="379"/>
      <c r="Z79" s="317"/>
      <c r="AA79" s="249"/>
      <c r="AB79" s="249"/>
      <c r="AC79" s="249"/>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CA79">
        <f t="shared" si="0"/>
        <v>0</v>
      </c>
      <c r="CB79">
        <f t="shared" si="1"/>
        <v>0</v>
      </c>
      <c r="CC79">
        <f t="shared" si="2"/>
        <v>0</v>
      </c>
      <c r="CD79">
        <f t="shared" si="3"/>
        <v>0</v>
      </c>
      <c r="CF79" t="b">
        <f t="shared" si="4"/>
        <v>0</v>
      </c>
      <c r="CG79" t="str">
        <f t="shared" si="5"/>
        <v/>
      </c>
      <c r="CH79" t="b">
        <f t="shared" si="6"/>
        <v>0</v>
      </c>
      <c r="CI79" t="str">
        <f t="shared" si="7"/>
        <v/>
      </c>
      <c r="CJ79" t="b">
        <f t="shared" si="8"/>
        <v>0</v>
      </c>
      <c r="CL79">
        <f t="shared" si="9"/>
        <v>0</v>
      </c>
      <c r="CM79">
        <f t="shared" si="10"/>
        <v>0</v>
      </c>
      <c r="CN79">
        <f t="shared" si="11"/>
        <v>0</v>
      </c>
      <c r="CO79">
        <f t="shared" si="12"/>
        <v>0</v>
      </c>
    </row>
    <row r="80" spans="2:93" ht="15" customHeight="1">
      <c r="B80" s="126"/>
      <c r="C80" s="125" t="s">
        <v>1335</v>
      </c>
      <c r="D80" s="419"/>
      <c r="E80" s="316"/>
      <c r="F80" s="316"/>
      <c r="G80" s="317"/>
      <c r="H80" s="379"/>
      <c r="I80" s="317"/>
      <c r="J80" s="315" t="str">
        <f>IF(L80="","",VLOOKUP(L80,Presentación!$AL$3:$AM$574,2,FALSE))</f>
        <v/>
      </c>
      <c r="K80" s="429"/>
      <c r="L80" s="419"/>
      <c r="M80" s="316"/>
      <c r="N80" s="317"/>
      <c r="O80" s="419"/>
      <c r="P80" s="316"/>
      <c r="Q80" s="317"/>
      <c r="R80" s="379"/>
      <c r="S80" s="316"/>
      <c r="T80" s="317"/>
      <c r="U80" s="43" t="s">
        <v>2188</v>
      </c>
      <c r="V80" s="379"/>
      <c r="W80" s="316"/>
      <c r="X80" s="317"/>
      <c r="Y80" s="379"/>
      <c r="Z80" s="317"/>
      <c r="AA80" s="249"/>
      <c r="AB80" s="249"/>
      <c r="AC80" s="249"/>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CA80">
        <f t="shared" si="0"/>
        <v>0</v>
      </c>
      <c r="CB80">
        <f t="shared" si="1"/>
        <v>0</v>
      </c>
      <c r="CC80">
        <f t="shared" si="2"/>
        <v>0</v>
      </c>
      <c r="CD80">
        <f t="shared" si="3"/>
        <v>0</v>
      </c>
      <c r="CF80" t="b">
        <f t="shared" si="4"/>
        <v>0</v>
      </c>
      <c r="CG80" t="str">
        <f t="shared" si="5"/>
        <v/>
      </c>
      <c r="CH80" t="b">
        <f t="shared" si="6"/>
        <v>0</v>
      </c>
      <c r="CI80" t="str">
        <f t="shared" si="7"/>
        <v/>
      </c>
      <c r="CJ80" t="b">
        <f t="shared" si="8"/>
        <v>0</v>
      </c>
      <c r="CL80">
        <f t="shared" si="9"/>
        <v>0</v>
      </c>
      <c r="CM80">
        <f t="shared" si="10"/>
        <v>0</v>
      </c>
      <c r="CN80">
        <f t="shared" si="11"/>
        <v>0</v>
      </c>
      <c r="CO80">
        <f t="shared" si="12"/>
        <v>0</v>
      </c>
    </row>
    <row r="81" spans="2:93" ht="15" customHeight="1">
      <c r="B81" s="126"/>
      <c r="C81" s="125" t="s">
        <v>1336</v>
      </c>
      <c r="D81" s="419"/>
      <c r="E81" s="316"/>
      <c r="F81" s="316"/>
      <c r="G81" s="317"/>
      <c r="H81" s="379"/>
      <c r="I81" s="317"/>
      <c r="J81" s="315" t="str">
        <f>IF(L81="","",VLOOKUP(L81,Presentación!$AL$3:$AM$574,2,FALSE))</f>
        <v/>
      </c>
      <c r="K81" s="429"/>
      <c r="L81" s="419"/>
      <c r="M81" s="316"/>
      <c r="N81" s="317"/>
      <c r="O81" s="419"/>
      <c r="P81" s="316"/>
      <c r="Q81" s="317"/>
      <c r="R81" s="379"/>
      <c r="S81" s="316"/>
      <c r="T81" s="317"/>
      <c r="U81" s="43" t="s">
        <v>2188</v>
      </c>
      <c r="V81" s="379"/>
      <c r="W81" s="316"/>
      <c r="X81" s="317"/>
      <c r="Y81" s="379"/>
      <c r="Z81" s="317"/>
      <c r="AA81" s="249"/>
      <c r="AB81" s="249"/>
      <c r="AC81" s="249"/>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CA81">
        <f t="shared" si="0"/>
        <v>0</v>
      </c>
      <c r="CB81">
        <f t="shared" si="1"/>
        <v>0</v>
      </c>
      <c r="CC81">
        <f t="shared" si="2"/>
        <v>0</v>
      </c>
      <c r="CD81">
        <f t="shared" si="3"/>
        <v>0</v>
      </c>
      <c r="CF81" t="b">
        <f t="shared" si="4"/>
        <v>0</v>
      </c>
      <c r="CG81" t="str">
        <f t="shared" si="5"/>
        <v/>
      </c>
      <c r="CH81" t="b">
        <f t="shared" si="6"/>
        <v>0</v>
      </c>
      <c r="CI81" t="str">
        <f t="shared" si="7"/>
        <v/>
      </c>
      <c r="CJ81" t="b">
        <f t="shared" si="8"/>
        <v>0</v>
      </c>
      <c r="CL81">
        <f t="shared" si="9"/>
        <v>0</v>
      </c>
      <c r="CM81">
        <f t="shared" si="10"/>
        <v>0</v>
      </c>
      <c r="CN81">
        <f t="shared" si="11"/>
        <v>0</v>
      </c>
      <c r="CO81">
        <f t="shared" si="12"/>
        <v>0</v>
      </c>
    </row>
    <row r="82" spans="2:93" ht="15" customHeight="1">
      <c r="B82" s="126"/>
      <c r="C82" s="125" t="s">
        <v>1337</v>
      </c>
      <c r="D82" s="419"/>
      <c r="E82" s="316"/>
      <c r="F82" s="316"/>
      <c r="G82" s="317"/>
      <c r="H82" s="379"/>
      <c r="I82" s="317"/>
      <c r="J82" s="315" t="str">
        <f>IF(L82="","",VLOOKUP(L82,Presentación!$AL$3:$AM$574,2,FALSE))</f>
        <v/>
      </c>
      <c r="K82" s="429"/>
      <c r="L82" s="419"/>
      <c r="M82" s="316"/>
      <c r="N82" s="317"/>
      <c r="O82" s="419"/>
      <c r="P82" s="316"/>
      <c r="Q82" s="317"/>
      <c r="R82" s="379"/>
      <c r="S82" s="316"/>
      <c r="T82" s="317"/>
      <c r="U82" s="43" t="s">
        <v>2188</v>
      </c>
      <c r="V82" s="379"/>
      <c r="W82" s="316"/>
      <c r="X82" s="317"/>
      <c r="Y82" s="379"/>
      <c r="Z82" s="317"/>
      <c r="AA82" s="249"/>
      <c r="AB82" s="249"/>
      <c r="AC82" s="249"/>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CA82">
        <f t="shared" si="0"/>
        <v>0</v>
      </c>
      <c r="CB82">
        <f t="shared" si="1"/>
        <v>0</v>
      </c>
      <c r="CC82">
        <f t="shared" si="2"/>
        <v>0</v>
      </c>
      <c r="CD82">
        <f t="shared" si="3"/>
        <v>0</v>
      </c>
      <c r="CF82" t="b">
        <f t="shared" si="4"/>
        <v>0</v>
      </c>
      <c r="CG82" t="str">
        <f t="shared" si="5"/>
        <v/>
      </c>
      <c r="CH82" t="b">
        <f t="shared" si="6"/>
        <v>0</v>
      </c>
      <c r="CI82" t="str">
        <f t="shared" si="7"/>
        <v/>
      </c>
      <c r="CJ82" t="b">
        <f t="shared" si="8"/>
        <v>0</v>
      </c>
      <c r="CL82">
        <f t="shared" si="9"/>
        <v>0</v>
      </c>
      <c r="CM82">
        <f t="shared" si="10"/>
        <v>0</v>
      </c>
      <c r="CN82">
        <f t="shared" si="11"/>
        <v>0</v>
      </c>
      <c r="CO82">
        <f t="shared" si="12"/>
        <v>0</v>
      </c>
    </row>
    <row r="83" spans="2:93" ht="15" customHeight="1">
      <c r="B83" s="126"/>
      <c r="C83" s="125" t="s">
        <v>1338</v>
      </c>
      <c r="D83" s="419"/>
      <c r="E83" s="316"/>
      <c r="F83" s="316"/>
      <c r="G83" s="317"/>
      <c r="H83" s="379"/>
      <c r="I83" s="317"/>
      <c r="J83" s="315" t="str">
        <f>IF(L83="","",VLOOKUP(L83,Presentación!$AL$3:$AM$574,2,FALSE))</f>
        <v/>
      </c>
      <c r="K83" s="429"/>
      <c r="L83" s="419"/>
      <c r="M83" s="316"/>
      <c r="N83" s="317"/>
      <c r="O83" s="419"/>
      <c r="P83" s="316"/>
      <c r="Q83" s="317"/>
      <c r="R83" s="379"/>
      <c r="S83" s="316"/>
      <c r="T83" s="317"/>
      <c r="U83" s="43" t="s">
        <v>2188</v>
      </c>
      <c r="V83" s="379"/>
      <c r="W83" s="316"/>
      <c r="X83" s="317"/>
      <c r="Y83" s="379"/>
      <c r="Z83" s="317"/>
      <c r="AA83" s="249"/>
      <c r="AB83" s="249"/>
      <c r="AC83" s="249"/>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CA83">
        <f t="shared" si="0"/>
        <v>0</v>
      </c>
      <c r="CB83">
        <f t="shared" si="1"/>
        <v>0</v>
      </c>
      <c r="CC83">
        <f t="shared" si="2"/>
        <v>0</v>
      </c>
      <c r="CD83">
        <f t="shared" si="3"/>
        <v>0</v>
      </c>
      <c r="CF83" t="b">
        <f t="shared" si="4"/>
        <v>0</v>
      </c>
      <c r="CG83" t="str">
        <f t="shared" si="5"/>
        <v/>
      </c>
      <c r="CH83" t="b">
        <f t="shared" si="6"/>
        <v>0</v>
      </c>
      <c r="CI83" t="str">
        <f t="shared" si="7"/>
        <v/>
      </c>
      <c r="CJ83" t="b">
        <f t="shared" si="8"/>
        <v>0</v>
      </c>
      <c r="CL83">
        <f t="shared" si="9"/>
        <v>0</v>
      </c>
      <c r="CM83">
        <f t="shared" si="10"/>
        <v>0</v>
      </c>
      <c r="CN83">
        <f t="shared" si="11"/>
        <v>0</v>
      </c>
      <c r="CO83">
        <f t="shared" si="12"/>
        <v>0</v>
      </c>
    </row>
    <row r="84" spans="2:93" ht="15" customHeight="1">
      <c r="B84" s="126"/>
      <c r="C84" s="125" t="s">
        <v>1339</v>
      </c>
      <c r="D84" s="419"/>
      <c r="E84" s="316"/>
      <c r="F84" s="316"/>
      <c r="G84" s="317"/>
      <c r="H84" s="379"/>
      <c r="I84" s="317"/>
      <c r="J84" s="315" t="str">
        <f>IF(L84="","",VLOOKUP(L84,Presentación!$AL$3:$AM$574,2,FALSE))</f>
        <v/>
      </c>
      <c r="K84" s="429"/>
      <c r="L84" s="419"/>
      <c r="M84" s="316"/>
      <c r="N84" s="317"/>
      <c r="O84" s="419"/>
      <c r="P84" s="316"/>
      <c r="Q84" s="317"/>
      <c r="R84" s="379"/>
      <c r="S84" s="316"/>
      <c r="T84" s="317"/>
      <c r="U84" s="43" t="s">
        <v>2188</v>
      </c>
      <c r="V84" s="379"/>
      <c r="W84" s="316"/>
      <c r="X84" s="317"/>
      <c r="Y84" s="379"/>
      <c r="Z84" s="317"/>
      <c r="AA84" s="249"/>
      <c r="AB84" s="249"/>
      <c r="AC84" s="249"/>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CA84">
        <f t="shared" si="0"/>
        <v>0</v>
      </c>
      <c r="CB84">
        <f t="shared" si="1"/>
        <v>0</v>
      </c>
      <c r="CC84">
        <f t="shared" si="2"/>
        <v>0</v>
      </c>
      <c r="CD84">
        <f t="shared" si="3"/>
        <v>0</v>
      </c>
      <c r="CF84" t="b">
        <f t="shared" si="4"/>
        <v>0</v>
      </c>
      <c r="CG84" t="str">
        <f t="shared" si="5"/>
        <v/>
      </c>
      <c r="CH84" t="b">
        <f t="shared" si="6"/>
        <v>0</v>
      </c>
      <c r="CI84" t="str">
        <f t="shared" si="7"/>
        <v/>
      </c>
      <c r="CJ84" t="b">
        <f t="shared" si="8"/>
        <v>0</v>
      </c>
      <c r="CL84">
        <f t="shared" si="9"/>
        <v>0</v>
      </c>
      <c r="CM84">
        <f t="shared" si="10"/>
        <v>0</v>
      </c>
      <c r="CN84">
        <f t="shared" si="11"/>
        <v>0</v>
      </c>
      <c r="CO84">
        <f t="shared" si="12"/>
        <v>0</v>
      </c>
    </row>
    <row r="85" spans="2:93" ht="15" customHeight="1">
      <c r="B85" s="126"/>
      <c r="C85" s="125" t="s">
        <v>1340</v>
      </c>
      <c r="D85" s="419"/>
      <c r="E85" s="316"/>
      <c r="F85" s="316"/>
      <c r="G85" s="317"/>
      <c r="H85" s="379"/>
      <c r="I85" s="317"/>
      <c r="J85" s="315" t="str">
        <f>IF(L85="","",VLOOKUP(L85,Presentación!$AL$3:$AM$574,2,FALSE))</f>
        <v/>
      </c>
      <c r="K85" s="429"/>
      <c r="L85" s="419"/>
      <c r="M85" s="316"/>
      <c r="N85" s="317"/>
      <c r="O85" s="419"/>
      <c r="P85" s="316"/>
      <c r="Q85" s="317"/>
      <c r="R85" s="379"/>
      <c r="S85" s="316"/>
      <c r="T85" s="317"/>
      <c r="U85" s="43" t="s">
        <v>2188</v>
      </c>
      <c r="V85" s="379"/>
      <c r="W85" s="316"/>
      <c r="X85" s="317"/>
      <c r="Y85" s="379"/>
      <c r="Z85" s="317"/>
      <c r="AA85" s="249"/>
      <c r="AB85" s="249"/>
      <c r="AC85" s="249"/>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CA85">
        <f t="shared" si="0"/>
        <v>0</v>
      </c>
      <c r="CB85">
        <f t="shared" si="1"/>
        <v>0</v>
      </c>
      <c r="CC85">
        <f t="shared" si="2"/>
        <v>0</v>
      </c>
      <c r="CD85">
        <f t="shared" si="3"/>
        <v>0</v>
      </c>
      <c r="CF85" t="b">
        <f t="shared" si="4"/>
        <v>0</v>
      </c>
      <c r="CG85" t="str">
        <f t="shared" si="5"/>
        <v/>
      </c>
      <c r="CH85" t="b">
        <f t="shared" si="6"/>
        <v>0</v>
      </c>
      <c r="CI85" t="str">
        <f t="shared" si="7"/>
        <v/>
      </c>
      <c r="CJ85" t="b">
        <f t="shared" si="8"/>
        <v>0</v>
      </c>
      <c r="CL85">
        <f t="shared" si="9"/>
        <v>0</v>
      </c>
      <c r="CM85">
        <f t="shared" si="10"/>
        <v>0</v>
      </c>
      <c r="CN85">
        <f t="shared" si="11"/>
        <v>0</v>
      </c>
      <c r="CO85">
        <f t="shared" si="12"/>
        <v>0</v>
      </c>
    </row>
    <row r="86" spans="2:93" ht="15" customHeight="1">
      <c r="B86" s="126"/>
      <c r="C86" s="125" t="s">
        <v>1341</v>
      </c>
      <c r="D86" s="419"/>
      <c r="E86" s="316"/>
      <c r="F86" s="316"/>
      <c r="G86" s="317"/>
      <c r="H86" s="379"/>
      <c r="I86" s="317"/>
      <c r="J86" s="315" t="str">
        <f>IF(L86="","",VLOOKUP(L86,Presentación!$AL$3:$AM$574,2,FALSE))</f>
        <v/>
      </c>
      <c r="K86" s="429"/>
      <c r="L86" s="419"/>
      <c r="M86" s="316"/>
      <c r="N86" s="317"/>
      <c r="O86" s="419"/>
      <c r="P86" s="316"/>
      <c r="Q86" s="317"/>
      <c r="R86" s="379"/>
      <c r="S86" s="316"/>
      <c r="T86" s="317"/>
      <c r="U86" s="43" t="s">
        <v>2188</v>
      </c>
      <c r="V86" s="379"/>
      <c r="W86" s="316"/>
      <c r="X86" s="317"/>
      <c r="Y86" s="379"/>
      <c r="Z86" s="317"/>
      <c r="AA86" s="249"/>
      <c r="AB86" s="249"/>
      <c r="AC86" s="249"/>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CA86">
        <f t="shared" si="0"/>
        <v>0</v>
      </c>
      <c r="CB86">
        <f t="shared" si="1"/>
        <v>0</v>
      </c>
      <c r="CC86">
        <f t="shared" si="2"/>
        <v>0</v>
      </c>
      <c r="CD86">
        <f t="shared" si="3"/>
        <v>0</v>
      </c>
      <c r="CF86" t="b">
        <f t="shared" si="4"/>
        <v>0</v>
      </c>
      <c r="CG86" t="str">
        <f t="shared" si="5"/>
        <v/>
      </c>
      <c r="CH86" t="b">
        <f t="shared" si="6"/>
        <v>0</v>
      </c>
      <c r="CI86" t="str">
        <f t="shared" si="7"/>
        <v/>
      </c>
      <c r="CJ86" t="b">
        <f t="shared" si="8"/>
        <v>0</v>
      </c>
      <c r="CL86">
        <f t="shared" si="9"/>
        <v>0</v>
      </c>
      <c r="CM86">
        <f t="shared" si="10"/>
        <v>0</v>
      </c>
      <c r="CN86">
        <f t="shared" si="11"/>
        <v>0</v>
      </c>
      <c r="CO86">
        <f t="shared" si="12"/>
        <v>0</v>
      </c>
    </row>
    <row r="87" spans="2:93" ht="15" customHeight="1">
      <c r="B87" s="126"/>
      <c r="C87" s="125" t="s">
        <v>1342</v>
      </c>
      <c r="D87" s="419"/>
      <c r="E87" s="316"/>
      <c r="F87" s="316"/>
      <c r="G87" s="317"/>
      <c r="H87" s="379"/>
      <c r="I87" s="317"/>
      <c r="J87" s="315" t="str">
        <f>IF(L87="","",VLOOKUP(L87,Presentación!$AL$3:$AM$574,2,FALSE))</f>
        <v/>
      </c>
      <c r="K87" s="429"/>
      <c r="L87" s="419"/>
      <c r="M87" s="316"/>
      <c r="N87" s="317"/>
      <c r="O87" s="419"/>
      <c r="P87" s="316"/>
      <c r="Q87" s="317"/>
      <c r="R87" s="379"/>
      <c r="S87" s="316"/>
      <c r="T87" s="317"/>
      <c r="U87" s="43" t="s">
        <v>2188</v>
      </c>
      <c r="V87" s="379"/>
      <c r="W87" s="316"/>
      <c r="X87" s="317"/>
      <c r="Y87" s="379"/>
      <c r="Z87" s="317"/>
      <c r="AA87" s="249"/>
      <c r="AB87" s="249"/>
      <c r="AC87" s="249"/>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CA87">
        <f t="shared" si="0"/>
        <v>0</v>
      </c>
      <c r="CB87">
        <f t="shared" si="1"/>
        <v>0</v>
      </c>
      <c r="CC87">
        <f t="shared" si="2"/>
        <v>0</v>
      </c>
      <c r="CD87">
        <f t="shared" si="3"/>
        <v>0</v>
      </c>
      <c r="CF87" t="b">
        <f t="shared" si="4"/>
        <v>0</v>
      </c>
      <c r="CG87" t="str">
        <f t="shared" si="5"/>
        <v/>
      </c>
      <c r="CH87" t="b">
        <f t="shared" si="6"/>
        <v>0</v>
      </c>
      <c r="CI87" t="str">
        <f t="shared" si="7"/>
        <v/>
      </c>
      <c r="CJ87" t="b">
        <f t="shared" si="8"/>
        <v>0</v>
      </c>
      <c r="CL87">
        <f t="shared" si="9"/>
        <v>0</v>
      </c>
      <c r="CM87">
        <f t="shared" si="10"/>
        <v>0</v>
      </c>
      <c r="CN87">
        <f t="shared" si="11"/>
        <v>0</v>
      </c>
      <c r="CO87">
        <f t="shared" si="12"/>
        <v>0</v>
      </c>
    </row>
    <row r="88" spans="2:93" ht="15" customHeight="1">
      <c r="B88" s="126"/>
      <c r="C88" s="125" t="s">
        <v>1343</v>
      </c>
      <c r="D88" s="419"/>
      <c r="E88" s="316"/>
      <c r="F88" s="316"/>
      <c r="G88" s="317"/>
      <c r="H88" s="379"/>
      <c r="I88" s="317"/>
      <c r="J88" s="315" t="str">
        <f>IF(L88="","",VLOOKUP(L88,Presentación!$AL$3:$AM$574,2,FALSE))</f>
        <v/>
      </c>
      <c r="K88" s="429"/>
      <c r="L88" s="419"/>
      <c r="M88" s="316"/>
      <c r="N88" s="317"/>
      <c r="O88" s="419"/>
      <c r="P88" s="316"/>
      <c r="Q88" s="317"/>
      <c r="R88" s="379"/>
      <c r="S88" s="316"/>
      <c r="T88" s="317"/>
      <c r="U88" s="43" t="s">
        <v>2188</v>
      </c>
      <c r="V88" s="379"/>
      <c r="W88" s="316"/>
      <c r="X88" s="317"/>
      <c r="Y88" s="379"/>
      <c r="Z88" s="317"/>
      <c r="AA88" s="249"/>
      <c r="AB88" s="249"/>
      <c r="AC88" s="249"/>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CA88">
        <f t="shared" si="0"/>
        <v>0</v>
      </c>
      <c r="CB88">
        <f t="shared" si="1"/>
        <v>0</v>
      </c>
      <c r="CC88">
        <f t="shared" si="2"/>
        <v>0</v>
      </c>
      <c r="CD88">
        <f t="shared" si="3"/>
        <v>0</v>
      </c>
      <c r="CF88" t="b">
        <f t="shared" si="4"/>
        <v>0</v>
      </c>
      <c r="CG88" t="str">
        <f t="shared" si="5"/>
        <v/>
      </c>
      <c r="CH88" t="b">
        <f t="shared" si="6"/>
        <v>0</v>
      </c>
      <c r="CI88" t="str">
        <f t="shared" si="7"/>
        <v/>
      </c>
      <c r="CJ88" t="b">
        <f t="shared" si="8"/>
        <v>0</v>
      </c>
      <c r="CL88">
        <f t="shared" si="9"/>
        <v>0</v>
      </c>
      <c r="CM88">
        <f t="shared" si="10"/>
        <v>0</v>
      </c>
      <c r="CN88">
        <f t="shared" si="11"/>
        <v>0</v>
      </c>
      <c r="CO88">
        <f t="shared" si="12"/>
        <v>0</v>
      </c>
    </row>
    <row r="89" spans="2:93" ht="15" customHeight="1">
      <c r="B89" s="126"/>
      <c r="C89" s="125" t="s">
        <v>1344</v>
      </c>
      <c r="D89" s="419"/>
      <c r="E89" s="316"/>
      <c r="F89" s="316"/>
      <c r="G89" s="317"/>
      <c r="H89" s="379"/>
      <c r="I89" s="317"/>
      <c r="J89" s="315" t="str">
        <f>IF(L89="","",VLOOKUP(L89,Presentación!$AL$3:$AM$574,2,FALSE))</f>
        <v/>
      </c>
      <c r="K89" s="429"/>
      <c r="L89" s="419"/>
      <c r="M89" s="316"/>
      <c r="N89" s="317"/>
      <c r="O89" s="419"/>
      <c r="P89" s="316"/>
      <c r="Q89" s="317"/>
      <c r="R89" s="379"/>
      <c r="S89" s="316"/>
      <c r="T89" s="317"/>
      <c r="U89" s="43" t="s">
        <v>2188</v>
      </c>
      <c r="V89" s="379"/>
      <c r="W89" s="316"/>
      <c r="X89" s="317"/>
      <c r="Y89" s="379"/>
      <c r="Z89" s="317"/>
      <c r="AA89" s="249"/>
      <c r="AB89" s="249"/>
      <c r="AC89" s="249"/>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CA89">
        <f t="shared" si="0"/>
        <v>0</v>
      </c>
      <c r="CB89">
        <f t="shared" si="1"/>
        <v>0</v>
      </c>
      <c r="CC89">
        <f t="shared" si="2"/>
        <v>0</v>
      </c>
      <c r="CD89">
        <f t="shared" si="3"/>
        <v>0</v>
      </c>
      <c r="CF89" t="b">
        <f t="shared" si="4"/>
        <v>0</v>
      </c>
      <c r="CG89" t="str">
        <f t="shared" si="5"/>
        <v/>
      </c>
      <c r="CH89" t="b">
        <f t="shared" si="6"/>
        <v>0</v>
      </c>
      <c r="CI89" t="str">
        <f t="shared" si="7"/>
        <v/>
      </c>
      <c r="CJ89" t="b">
        <f t="shared" si="8"/>
        <v>0</v>
      </c>
      <c r="CL89">
        <f t="shared" si="9"/>
        <v>0</v>
      </c>
      <c r="CM89">
        <f t="shared" si="10"/>
        <v>0</v>
      </c>
      <c r="CN89">
        <f t="shared" si="11"/>
        <v>0</v>
      </c>
      <c r="CO89">
        <f t="shared" si="12"/>
        <v>0</v>
      </c>
    </row>
    <row r="90" spans="2:93" ht="15" customHeight="1">
      <c r="B90" s="126"/>
      <c r="C90" s="125" t="s">
        <v>1345</v>
      </c>
      <c r="D90" s="419"/>
      <c r="E90" s="316"/>
      <c r="F90" s="316"/>
      <c r="G90" s="317"/>
      <c r="H90" s="379"/>
      <c r="I90" s="317"/>
      <c r="J90" s="315" t="str">
        <f>IF(L90="","",VLOOKUP(L90,Presentación!$AL$3:$AM$574,2,FALSE))</f>
        <v/>
      </c>
      <c r="K90" s="429"/>
      <c r="L90" s="419"/>
      <c r="M90" s="316"/>
      <c r="N90" s="317"/>
      <c r="O90" s="419"/>
      <c r="P90" s="316"/>
      <c r="Q90" s="317"/>
      <c r="R90" s="379"/>
      <c r="S90" s="316"/>
      <c r="T90" s="317"/>
      <c r="U90" s="43" t="s">
        <v>2188</v>
      </c>
      <c r="V90" s="379"/>
      <c r="W90" s="316"/>
      <c r="X90" s="317"/>
      <c r="Y90" s="379"/>
      <c r="Z90" s="317"/>
      <c r="AA90" s="249"/>
      <c r="AB90" s="249"/>
      <c r="AC90" s="249"/>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CA90">
        <f t="shared" si="0"/>
        <v>0</v>
      </c>
      <c r="CB90">
        <f t="shared" si="1"/>
        <v>0</v>
      </c>
      <c r="CC90">
        <f t="shared" si="2"/>
        <v>0</v>
      </c>
      <c r="CD90">
        <f t="shared" si="3"/>
        <v>0</v>
      </c>
      <c r="CF90" t="b">
        <f t="shared" si="4"/>
        <v>0</v>
      </c>
      <c r="CG90" t="str">
        <f t="shared" si="5"/>
        <v/>
      </c>
      <c r="CH90" t="b">
        <f t="shared" si="6"/>
        <v>0</v>
      </c>
      <c r="CI90" t="str">
        <f t="shared" si="7"/>
        <v/>
      </c>
      <c r="CJ90" t="b">
        <f t="shared" si="8"/>
        <v>0</v>
      </c>
      <c r="CL90">
        <f t="shared" si="9"/>
        <v>0</v>
      </c>
      <c r="CM90">
        <f t="shared" si="10"/>
        <v>0</v>
      </c>
      <c r="CN90">
        <f t="shared" si="11"/>
        <v>0</v>
      </c>
      <c r="CO90">
        <f t="shared" si="12"/>
        <v>0</v>
      </c>
    </row>
    <row r="91" spans="2:93" ht="15" customHeight="1">
      <c r="B91" s="126"/>
      <c r="C91" s="125" t="s">
        <v>1346</v>
      </c>
      <c r="D91" s="419"/>
      <c r="E91" s="316"/>
      <c r="F91" s="316"/>
      <c r="G91" s="317"/>
      <c r="H91" s="379"/>
      <c r="I91" s="317"/>
      <c r="J91" s="315" t="str">
        <f>IF(L91="","",VLOOKUP(L91,Presentación!$AL$3:$AM$574,2,FALSE))</f>
        <v/>
      </c>
      <c r="K91" s="429"/>
      <c r="L91" s="419"/>
      <c r="M91" s="316"/>
      <c r="N91" s="317"/>
      <c r="O91" s="419"/>
      <c r="P91" s="316"/>
      <c r="Q91" s="317"/>
      <c r="R91" s="379"/>
      <c r="S91" s="316"/>
      <c r="T91" s="317"/>
      <c r="U91" s="43" t="s">
        <v>2188</v>
      </c>
      <c r="V91" s="379"/>
      <c r="W91" s="316"/>
      <c r="X91" s="317"/>
      <c r="Y91" s="379"/>
      <c r="Z91" s="317"/>
      <c r="AA91" s="249"/>
      <c r="AB91" s="249"/>
      <c r="AC91" s="249"/>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CA91">
        <f t="shared" si="0"/>
        <v>0</v>
      </c>
      <c r="CB91">
        <f t="shared" si="1"/>
        <v>0</v>
      </c>
      <c r="CC91">
        <f t="shared" si="2"/>
        <v>0</v>
      </c>
      <c r="CD91">
        <f t="shared" si="3"/>
        <v>0</v>
      </c>
      <c r="CF91" t="b">
        <f t="shared" si="4"/>
        <v>0</v>
      </c>
      <c r="CG91" t="str">
        <f t="shared" si="5"/>
        <v/>
      </c>
      <c r="CH91" t="b">
        <f t="shared" si="6"/>
        <v>0</v>
      </c>
      <c r="CI91" t="str">
        <f t="shared" si="7"/>
        <v/>
      </c>
      <c r="CJ91" t="b">
        <f t="shared" si="8"/>
        <v>0</v>
      </c>
      <c r="CL91">
        <f t="shared" si="9"/>
        <v>0</v>
      </c>
      <c r="CM91">
        <f t="shared" si="10"/>
        <v>0</v>
      </c>
      <c r="CN91">
        <f t="shared" si="11"/>
        <v>0</v>
      </c>
      <c r="CO91">
        <f t="shared" si="12"/>
        <v>0</v>
      </c>
    </row>
    <row r="92" spans="2:93" ht="15" customHeight="1">
      <c r="B92" s="126"/>
      <c r="C92" s="125" t="s">
        <v>1347</v>
      </c>
      <c r="D92" s="419"/>
      <c r="E92" s="316"/>
      <c r="F92" s="316"/>
      <c r="G92" s="317"/>
      <c r="H92" s="379"/>
      <c r="I92" s="317"/>
      <c r="J92" s="315" t="str">
        <f>IF(L92="","",VLOOKUP(L92,Presentación!$AL$3:$AM$574,2,FALSE))</f>
        <v/>
      </c>
      <c r="K92" s="429"/>
      <c r="L92" s="419"/>
      <c r="M92" s="316"/>
      <c r="N92" s="317"/>
      <c r="O92" s="419"/>
      <c r="P92" s="316"/>
      <c r="Q92" s="317"/>
      <c r="R92" s="379"/>
      <c r="S92" s="316"/>
      <c r="T92" s="317"/>
      <c r="U92" s="43" t="s">
        <v>2188</v>
      </c>
      <c r="V92" s="379"/>
      <c r="W92" s="316"/>
      <c r="X92" s="317"/>
      <c r="Y92" s="379"/>
      <c r="Z92" s="317"/>
      <c r="AA92" s="249"/>
      <c r="AB92" s="249"/>
      <c r="AC92" s="249"/>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CA92">
        <f t="shared" si="0"/>
        <v>0</v>
      </c>
      <c r="CB92">
        <f t="shared" si="1"/>
        <v>0</v>
      </c>
      <c r="CC92">
        <f t="shared" si="2"/>
        <v>0</v>
      </c>
      <c r="CD92">
        <f t="shared" si="3"/>
        <v>0</v>
      </c>
      <c r="CF92" t="b">
        <f t="shared" si="4"/>
        <v>0</v>
      </c>
      <c r="CG92" t="str">
        <f t="shared" si="5"/>
        <v/>
      </c>
      <c r="CH92" t="b">
        <f t="shared" si="6"/>
        <v>0</v>
      </c>
      <c r="CI92" t="str">
        <f t="shared" si="7"/>
        <v/>
      </c>
      <c r="CJ92" t="b">
        <f t="shared" si="8"/>
        <v>0</v>
      </c>
      <c r="CL92">
        <f t="shared" si="9"/>
        <v>0</v>
      </c>
      <c r="CM92">
        <f t="shared" si="10"/>
        <v>0</v>
      </c>
      <c r="CN92">
        <f t="shared" si="11"/>
        <v>0</v>
      </c>
      <c r="CO92">
        <f t="shared" si="12"/>
        <v>0</v>
      </c>
    </row>
    <row r="93" spans="2:93" ht="15" customHeight="1">
      <c r="B93" s="126"/>
      <c r="C93" s="125" t="s">
        <v>1348</v>
      </c>
      <c r="D93" s="419"/>
      <c r="E93" s="316"/>
      <c r="F93" s="316"/>
      <c r="G93" s="317"/>
      <c r="H93" s="379"/>
      <c r="I93" s="317"/>
      <c r="J93" s="315" t="str">
        <f>IF(L93="","",VLOOKUP(L93,Presentación!$AL$3:$AM$574,2,FALSE))</f>
        <v/>
      </c>
      <c r="K93" s="429"/>
      <c r="L93" s="419"/>
      <c r="M93" s="316"/>
      <c r="N93" s="317"/>
      <c r="O93" s="419"/>
      <c r="P93" s="316"/>
      <c r="Q93" s="317"/>
      <c r="R93" s="379"/>
      <c r="S93" s="316"/>
      <c r="T93" s="317"/>
      <c r="U93" s="43" t="s">
        <v>2188</v>
      </c>
      <c r="V93" s="379"/>
      <c r="W93" s="316"/>
      <c r="X93" s="317"/>
      <c r="Y93" s="379"/>
      <c r="Z93" s="317"/>
      <c r="AA93" s="249"/>
      <c r="AB93" s="249"/>
      <c r="AC93" s="249"/>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CA93">
        <f t="shared" si="0"/>
        <v>0</v>
      </c>
      <c r="CB93">
        <f t="shared" si="1"/>
        <v>0</v>
      </c>
      <c r="CC93">
        <f t="shared" si="2"/>
        <v>0</v>
      </c>
      <c r="CD93">
        <f t="shared" si="3"/>
        <v>0</v>
      </c>
      <c r="CF93" t="b">
        <f t="shared" si="4"/>
        <v>0</v>
      </c>
      <c r="CG93" t="str">
        <f t="shared" si="5"/>
        <v/>
      </c>
      <c r="CH93" t="b">
        <f t="shared" si="6"/>
        <v>0</v>
      </c>
      <c r="CI93" t="str">
        <f t="shared" si="7"/>
        <v/>
      </c>
      <c r="CJ93" t="b">
        <f t="shared" si="8"/>
        <v>0</v>
      </c>
      <c r="CL93">
        <f t="shared" si="9"/>
        <v>0</v>
      </c>
      <c r="CM93">
        <f t="shared" si="10"/>
        <v>0</v>
      </c>
      <c r="CN93">
        <f t="shared" si="11"/>
        <v>0</v>
      </c>
      <c r="CO93">
        <f t="shared" si="12"/>
        <v>0</v>
      </c>
    </row>
    <row r="94" spans="2:93" ht="15" customHeight="1">
      <c r="B94" s="126"/>
      <c r="C94" s="125" t="s">
        <v>1349</v>
      </c>
      <c r="D94" s="419"/>
      <c r="E94" s="316"/>
      <c r="F94" s="316"/>
      <c r="G94" s="317"/>
      <c r="H94" s="379"/>
      <c r="I94" s="317"/>
      <c r="J94" s="315" t="str">
        <f>IF(L94="","",VLOOKUP(L94,Presentación!$AL$3:$AM$574,2,FALSE))</f>
        <v/>
      </c>
      <c r="K94" s="429"/>
      <c r="L94" s="419"/>
      <c r="M94" s="316"/>
      <c r="N94" s="317"/>
      <c r="O94" s="419"/>
      <c r="P94" s="316"/>
      <c r="Q94" s="317"/>
      <c r="R94" s="379"/>
      <c r="S94" s="316"/>
      <c r="T94" s="317"/>
      <c r="U94" s="43" t="s">
        <v>2188</v>
      </c>
      <c r="V94" s="379"/>
      <c r="W94" s="316"/>
      <c r="X94" s="317"/>
      <c r="Y94" s="379"/>
      <c r="Z94" s="317"/>
      <c r="AA94" s="249"/>
      <c r="AB94" s="249"/>
      <c r="AC94" s="249"/>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CA94">
        <f t="shared" si="0"/>
        <v>0</v>
      </c>
      <c r="CB94">
        <f t="shared" si="1"/>
        <v>0</v>
      </c>
      <c r="CC94">
        <f t="shared" si="2"/>
        <v>0</v>
      </c>
      <c r="CD94">
        <f t="shared" si="3"/>
        <v>0</v>
      </c>
      <c r="CF94" t="b">
        <f t="shared" si="4"/>
        <v>0</v>
      </c>
      <c r="CG94" t="str">
        <f t="shared" si="5"/>
        <v/>
      </c>
      <c r="CH94" t="b">
        <f t="shared" si="6"/>
        <v>0</v>
      </c>
      <c r="CI94" t="str">
        <f t="shared" si="7"/>
        <v/>
      </c>
      <c r="CJ94" t="b">
        <f t="shared" si="8"/>
        <v>0</v>
      </c>
      <c r="CL94">
        <f t="shared" si="9"/>
        <v>0</v>
      </c>
      <c r="CM94">
        <f t="shared" si="10"/>
        <v>0</v>
      </c>
      <c r="CN94">
        <f t="shared" si="11"/>
        <v>0</v>
      </c>
      <c r="CO94">
        <f t="shared" si="12"/>
        <v>0</v>
      </c>
    </row>
    <row r="95" spans="2:93" ht="15" customHeight="1">
      <c r="B95" s="126"/>
      <c r="C95" s="125" t="s">
        <v>1350</v>
      </c>
      <c r="D95" s="419"/>
      <c r="E95" s="316"/>
      <c r="F95" s="316"/>
      <c r="G95" s="317"/>
      <c r="H95" s="379"/>
      <c r="I95" s="317"/>
      <c r="J95" s="315" t="str">
        <f>IF(L95="","",VLOOKUP(L95,Presentación!$AL$3:$AM$574,2,FALSE))</f>
        <v/>
      </c>
      <c r="K95" s="429"/>
      <c r="L95" s="419"/>
      <c r="M95" s="316"/>
      <c r="N95" s="317"/>
      <c r="O95" s="419"/>
      <c r="P95" s="316"/>
      <c r="Q95" s="317"/>
      <c r="R95" s="379"/>
      <c r="S95" s="316"/>
      <c r="T95" s="317"/>
      <c r="U95" s="43" t="s">
        <v>2188</v>
      </c>
      <c r="V95" s="379"/>
      <c r="W95" s="316"/>
      <c r="X95" s="317"/>
      <c r="Y95" s="379"/>
      <c r="Z95" s="317"/>
      <c r="AA95" s="249"/>
      <c r="AB95" s="249"/>
      <c r="AC95" s="249"/>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CA95">
        <f t="shared" si="0"/>
        <v>0</v>
      </c>
      <c r="CB95">
        <f t="shared" si="1"/>
        <v>0</v>
      </c>
      <c r="CC95">
        <f t="shared" si="2"/>
        <v>0</v>
      </c>
      <c r="CD95">
        <f t="shared" si="3"/>
        <v>0</v>
      </c>
      <c r="CF95" t="b">
        <f t="shared" si="4"/>
        <v>0</v>
      </c>
      <c r="CG95" t="str">
        <f t="shared" si="5"/>
        <v/>
      </c>
      <c r="CH95" t="b">
        <f t="shared" si="6"/>
        <v>0</v>
      </c>
      <c r="CI95" t="str">
        <f t="shared" si="7"/>
        <v/>
      </c>
      <c r="CJ95" t="b">
        <f t="shared" si="8"/>
        <v>0</v>
      </c>
      <c r="CL95">
        <f t="shared" si="9"/>
        <v>0</v>
      </c>
      <c r="CM95">
        <f t="shared" si="10"/>
        <v>0</v>
      </c>
      <c r="CN95">
        <f t="shared" si="11"/>
        <v>0</v>
      </c>
      <c r="CO95">
        <f t="shared" si="12"/>
        <v>0</v>
      </c>
    </row>
    <row r="96" spans="2:93" ht="15" customHeight="1">
      <c r="B96" s="126"/>
      <c r="C96" s="125" t="s">
        <v>1351</v>
      </c>
      <c r="D96" s="419"/>
      <c r="E96" s="316"/>
      <c r="F96" s="316"/>
      <c r="G96" s="317"/>
      <c r="H96" s="379"/>
      <c r="I96" s="317"/>
      <c r="J96" s="315" t="str">
        <f>IF(L96="","",VLOOKUP(L96,Presentación!$AL$3:$AM$574,2,FALSE))</f>
        <v/>
      </c>
      <c r="K96" s="429"/>
      <c r="L96" s="419"/>
      <c r="M96" s="316"/>
      <c r="N96" s="317"/>
      <c r="O96" s="419"/>
      <c r="P96" s="316"/>
      <c r="Q96" s="317"/>
      <c r="R96" s="379"/>
      <c r="S96" s="316"/>
      <c r="T96" s="317"/>
      <c r="U96" s="43" t="s">
        <v>2188</v>
      </c>
      <c r="V96" s="379"/>
      <c r="W96" s="316"/>
      <c r="X96" s="317"/>
      <c r="Y96" s="379"/>
      <c r="Z96" s="317"/>
      <c r="AA96" s="249"/>
      <c r="AB96" s="249"/>
      <c r="AC96" s="249"/>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CA96">
        <f t="shared" si="0"/>
        <v>0</v>
      </c>
      <c r="CB96">
        <f t="shared" si="1"/>
        <v>0</v>
      </c>
      <c r="CC96">
        <f t="shared" si="2"/>
        <v>0</v>
      </c>
      <c r="CD96">
        <f t="shared" si="3"/>
        <v>0</v>
      </c>
      <c r="CF96" t="b">
        <f t="shared" si="4"/>
        <v>0</v>
      </c>
      <c r="CG96" t="str">
        <f t="shared" si="5"/>
        <v/>
      </c>
      <c r="CH96" t="b">
        <f t="shared" si="6"/>
        <v>0</v>
      </c>
      <c r="CI96" t="str">
        <f t="shared" si="7"/>
        <v/>
      </c>
      <c r="CJ96" t="b">
        <f t="shared" si="8"/>
        <v>0</v>
      </c>
      <c r="CL96">
        <f t="shared" si="9"/>
        <v>0</v>
      </c>
      <c r="CM96">
        <f t="shared" si="10"/>
        <v>0</v>
      </c>
      <c r="CN96">
        <f t="shared" si="11"/>
        <v>0</v>
      </c>
      <c r="CO96">
        <f t="shared" si="12"/>
        <v>0</v>
      </c>
    </row>
    <row r="97" spans="2:93" ht="15" customHeight="1">
      <c r="B97" s="126"/>
      <c r="C97" s="125" t="s">
        <v>1352</v>
      </c>
      <c r="D97" s="419"/>
      <c r="E97" s="316"/>
      <c r="F97" s="316"/>
      <c r="G97" s="317"/>
      <c r="H97" s="379"/>
      <c r="I97" s="317"/>
      <c r="J97" s="315" t="str">
        <f>IF(L97="","",VLOOKUP(L97,Presentación!$AL$3:$AM$574,2,FALSE))</f>
        <v/>
      </c>
      <c r="K97" s="429"/>
      <c r="L97" s="419"/>
      <c r="M97" s="316"/>
      <c r="N97" s="317"/>
      <c r="O97" s="419"/>
      <c r="P97" s="316"/>
      <c r="Q97" s="317"/>
      <c r="R97" s="379"/>
      <c r="S97" s="316"/>
      <c r="T97" s="317"/>
      <c r="U97" s="43" t="s">
        <v>2188</v>
      </c>
      <c r="V97" s="379"/>
      <c r="W97" s="316"/>
      <c r="X97" s="317"/>
      <c r="Y97" s="379"/>
      <c r="Z97" s="317"/>
      <c r="AA97" s="249"/>
      <c r="AB97" s="249"/>
      <c r="AC97" s="249"/>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CA97">
        <f t="shared" ref="CA97:CA160" si="13">IF(COUNTIF(D97:AL97,"NS")&gt;0,1,0)</f>
        <v>0</v>
      </c>
      <c r="CB97">
        <f t="shared" ref="CB97:CB160" si="14">COUNTIF(AB97:AC97,"NS")</f>
        <v>0</v>
      </c>
      <c r="CC97">
        <f t="shared" ref="CC97:CC160" si="15">SUM(AB97:AC97)</f>
        <v>0</v>
      </c>
      <c r="CD97">
        <f t="shared" ref="CD97:CD160" si="16">IF(COUNTA(AA97:AC97)=0,0,IF(OR(AND(AA97=0,CB97&gt;0),AND(AA97="ns",CC97&gt;0),AND(AA97="ns",CB97=0,CC97=0)),1,IF(OR(AND(AA97&gt;0,CB97=2),AND(AA97="ns",CB97=2),AND(AA97="ns",CC97=0,CB97&gt;0),AA97=CC97),0,1)))</f>
        <v>0</v>
      </c>
      <c r="CF97" t="b">
        <f t="shared" ref="CF97:CF160" si="17">NOT(EXACT(D97,UPPER(D97)))</f>
        <v>0</v>
      </c>
      <c r="CG97" t="str">
        <f t="shared" ref="CG97:CG160" si="18">SUBSTITUTE( SUBSTITUTE( SUBSTITUTE( SUBSTITUTE( SUBSTITUTE( SUBSTITUTE( SUBSTITUTE( SUBSTITUTE( SUBSTITUTE( SUBSTITUTE(D97, "á", "a"), "é", "e"), "í", "i"), "ó", "o"), "ú", "u"), "Á", "A"), "É", "E"), "Í", "I"), "Ó", "O"), "Ú", "U")</f>
        <v/>
      </c>
      <c r="CH97" t="b">
        <f t="shared" ref="CH97:CH160" si="19">NOT(EXACT(D97,CG97))</f>
        <v>0</v>
      </c>
      <c r="CI97" t="str">
        <f t="shared" ref="CI97:CI160" si="20">SUBSTITUTE((SUBSTITUTE(SUBSTITUTE(SUBSTITUTE(D97,".",""),",",""),"(","")),")","")</f>
        <v/>
      </c>
      <c r="CJ97" t="b">
        <f t="shared" ref="CJ97:CJ160" si="21">NOT(EXACT(D97,CI97))</f>
        <v>0</v>
      </c>
      <c r="CL97">
        <f t="shared" ref="CL97:CL160" si="22">LEN(R97)</f>
        <v>0</v>
      </c>
      <c r="CM97">
        <f t="shared" ref="CM97:CM160" si="23">LEN(V97)</f>
        <v>0</v>
      </c>
      <c r="CN97">
        <f t="shared" ref="CN97:CN160" si="24">IF(AND(R97&lt;&gt;"NS",R97&lt;&gt;"NA",CL97&gt;8),1,0)</f>
        <v>0</v>
      </c>
      <c r="CO97">
        <f t="shared" ref="CO97:CO160" si="25">IF(AND(V97&lt;&gt;"NS",V97&lt;&gt;"NA",CM97&gt;9),1,0)</f>
        <v>0</v>
      </c>
    </row>
    <row r="98" spans="2:93" ht="15" customHeight="1">
      <c r="B98" s="126"/>
      <c r="C98" s="125" t="s">
        <v>1353</v>
      </c>
      <c r="D98" s="419"/>
      <c r="E98" s="316"/>
      <c r="F98" s="316"/>
      <c r="G98" s="317"/>
      <c r="H98" s="379"/>
      <c r="I98" s="317"/>
      <c r="J98" s="315" t="str">
        <f>IF(L98="","",VLOOKUP(L98,Presentación!$AL$3:$AM$574,2,FALSE))</f>
        <v/>
      </c>
      <c r="K98" s="429"/>
      <c r="L98" s="419"/>
      <c r="M98" s="316"/>
      <c r="N98" s="317"/>
      <c r="O98" s="419"/>
      <c r="P98" s="316"/>
      <c r="Q98" s="317"/>
      <c r="R98" s="379"/>
      <c r="S98" s="316"/>
      <c r="T98" s="317"/>
      <c r="U98" s="43" t="s">
        <v>2188</v>
      </c>
      <c r="V98" s="379"/>
      <c r="W98" s="316"/>
      <c r="X98" s="317"/>
      <c r="Y98" s="379"/>
      <c r="Z98" s="317"/>
      <c r="AA98" s="249"/>
      <c r="AB98" s="249"/>
      <c r="AC98" s="249"/>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CA98">
        <f t="shared" si="13"/>
        <v>0</v>
      </c>
      <c r="CB98">
        <f t="shared" si="14"/>
        <v>0</v>
      </c>
      <c r="CC98">
        <f t="shared" si="15"/>
        <v>0</v>
      </c>
      <c r="CD98">
        <f t="shared" si="16"/>
        <v>0</v>
      </c>
      <c r="CF98" t="b">
        <f t="shared" si="17"/>
        <v>0</v>
      </c>
      <c r="CG98" t="str">
        <f t="shared" si="18"/>
        <v/>
      </c>
      <c r="CH98" t="b">
        <f t="shared" si="19"/>
        <v>0</v>
      </c>
      <c r="CI98" t="str">
        <f t="shared" si="20"/>
        <v/>
      </c>
      <c r="CJ98" t="b">
        <f t="shared" si="21"/>
        <v>0</v>
      </c>
      <c r="CL98">
        <f t="shared" si="22"/>
        <v>0</v>
      </c>
      <c r="CM98">
        <f t="shared" si="23"/>
        <v>0</v>
      </c>
      <c r="CN98">
        <f t="shared" si="24"/>
        <v>0</v>
      </c>
      <c r="CO98">
        <f t="shared" si="25"/>
        <v>0</v>
      </c>
    </row>
    <row r="99" spans="2:93" ht="15" customHeight="1">
      <c r="B99" s="126"/>
      <c r="C99" s="125" t="s">
        <v>1354</v>
      </c>
      <c r="D99" s="419"/>
      <c r="E99" s="316"/>
      <c r="F99" s="316"/>
      <c r="G99" s="317"/>
      <c r="H99" s="379"/>
      <c r="I99" s="317"/>
      <c r="J99" s="315" t="str">
        <f>IF(L99="","",VLOOKUP(L99,Presentación!$AL$3:$AM$574,2,FALSE))</f>
        <v/>
      </c>
      <c r="K99" s="429"/>
      <c r="L99" s="419"/>
      <c r="M99" s="316"/>
      <c r="N99" s="317"/>
      <c r="O99" s="419"/>
      <c r="P99" s="316"/>
      <c r="Q99" s="317"/>
      <c r="R99" s="379"/>
      <c r="S99" s="316"/>
      <c r="T99" s="317"/>
      <c r="U99" s="43" t="s">
        <v>2188</v>
      </c>
      <c r="V99" s="379"/>
      <c r="W99" s="316"/>
      <c r="X99" s="317"/>
      <c r="Y99" s="379"/>
      <c r="Z99" s="317"/>
      <c r="AA99" s="249"/>
      <c r="AB99" s="249"/>
      <c r="AC99" s="249"/>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CA99">
        <f t="shared" si="13"/>
        <v>0</v>
      </c>
      <c r="CB99">
        <f t="shared" si="14"/>
        <v>0</v>
      </c>
      <c r="CC99">
        <f t="shared" si="15"/>
        <v>0</v>
      </c>
      <c r="CD99">
        <f t="shared" si="16"/>
        <v>0</v>
      </c>
      <c r="CF99" t="b">
        <f t="shared" si="17"/>
        <v>0</v>
      </c>
      <c r="CG99" t="str">
        <f t="shared" si="18"/>
        <v/>
      </c>
      <c r="CH99" t="b">
        <f t="shared" si="19"/>
        <v>0</v>
      </c>
      <c r="CI99" t="str">
        <f t="shared" si="20"/>
        <v/>
      </c>
      <c r="CJ99" t="b">
        <f t="shared" si="21"/>
        <v>0</v>
      </c>
      <c r="CL99">
        <f t="shared" si="22"/>
        <v>0</v>
      </c>
      <c r="CM99">
        <f t="shared" si="23"/>
        <v>0</v>
      </c>
      <c r="CN99">
        <f t="shared" si="24"/>
        <v>0</v>
      </c>
      <c r="CO99">
        <f t="shared" si="25"/>
        <v>0</v>
      </c>
    </row>
    <row r="100" spans="2:93" ht="15" customHeight="1">
      <c r="B100" s="126"/>
      <c r="C100" s="125" t="s">
        <v>1355</v>
      </c>
      <c r="D100" s="419"/>
      <c r="E100" s="316"/>
      <c r="F100" s="316"/>
      <c r="G100" s="317"/>
      <c r="H100" s="379"/>
      <c r="I100" s="317"/>
      <c r="J100" s="315" t="str">
        <f>IF(L100="","",VLOOKUP(L100,Presentación!$AL$3:$AM$574,2,FALSE))</f>
        <v/>
      </c>
      <c r="K100" s="429"/>
      <c r="L100" s="419"/>
      <c r="M100" s="316"/>
      <c r="N100" s="317"/>
      <c r="O100" s="419"/>
      <c r="P100" s="316"/>
      <c r="Q100" s="317"/>
      <c r="R100" s="379"/>
      <c r="S100" s="316"/>
      <c r="T100" s="317"/>
      <c r="U100" s="43" t="s">
        <v>2188</v>
      </c>
      <c r="V100" s="379"/>
      <c r="W100" s="316"/>
      <c r="X100" s="317"/>
      <c r="Y100" s="379"/>
      <c r="Z100" s="317"/>
      <c r="AA100" s="249"/>
      <c r="AB100" s="249"/>
      <c r="AC100" s="249"/>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CA100">
        <f t="shared" si="13"/>
        <v>0</v>
      </c>
      <c r="CB100">
        <f t="shared" si="14"/>
        <v>0</v>
      </c>
      <c r="CC100">
        <f t="shared" si="15"/>
        <v>0</v>
      </c>
      <c r="CD100">
        <f t="shared" si="16"/>
        <v>0</v>
      </c>
      <c r="CF100" t="b">
        <f t="shared" si="17"/>
        <v>0</v>
      </c>
      <c r="CG100" t="str">
        <f t="shared" si="18"/>
        <v/>
      </c>
      <c r="CH100" t="b">
        <f t="shared" si="19"/>
        <v>0</v>
      </c>
      <c r="CI100" t="str">
        <f t="shared" si="20"/>
        <v/>
      </c>
      <c r="CJ100" t="b">
        <f t="shared" si="21"/>
        <v>0</v>
      </c>
      <c r="CL100">
        <f t="shared" si="22"/>
        <v>0</v>
      </c>
      <c r="CM100">
        <f t="shared" si="23"/>
        <v>0</v>
      </c>
      <c r="CN100">
        <f t="shared" si="24"/>
        <v>0</v>
      </c>
      <c r="CO100">
        <f t="shared" si="25"/>
        <v>0</v>
      </c>
    </row>
    <row r="101" spans="2:93" ht="15" customHeight="1">
      <c r="B101" s="126"/>
      <c r="C101" s="125" t="s">
        <v>1356</v>
      </c>
      <c r="D101" s="419"/>
      <c r="E101" s="316"/>
      <c r="F101" s="316"/>
      <c r="G101" s="317"/>
      <c r="H101" s="379"/>
      <c r="I101" s="317"/>
      <c r="J101" s="315" t="str">
        <f>IF(L101="","",VLOOKUP(L101,Presentación!$AL$3:$AM$574,2,FALSE))</f>
        <v/>
      </c>
      <c r="K101" s="429"/>
      <c r="L101" s="419"/>
      <c r="M101" s="316"/>
      <c r="N101" s="317"/>
      <c r="O101" s="419"/>
      <c r="P101" s="316"/>
      <c r="Q101" s="317"/>
      <c r="R101" s="379"/>
      <c r="S101" s="316"/>
      <c r="T101" s="317"/>
      <c r="U101" s="43" t="s">
        <v>2188</v>
      </c>
      <c r="V101" s="379"/>
      <c r="W101" s="316"/>
      <c r="X101" s="317"/>
      <c r="Y101" s="379"/>
      <c r="Z101" s="317"/>
      <c r="AA101" s="249"/>
      <c r="AB101" s="249"/>
      <c r="AC101" s="249"/>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CA101">
        <f t="shared" si="13"/>
        <v>0</v>
      </c>
      <c r="CB101">
        <f t="shared" si="14"/>
        <v>0</v>
      </c>
      <c r="CC101">
        <f t="shared" si="15"/>
        <v>0</v>
      </c>
      <c r="CD101">
        <f t="shared" si="16"/>
        <v>0</v>
      </c>
      <c r="CF101" t="b">
        <f t="shared" si="17"/>
        <v>0</v>
      </c>
      <c r="CG101" t="str">
        <f t="shared" si="18"/>
        <v/>
      </c>
      <c r="CH101" t="b">
        <f t="shared" si="19"/>
        <v>0</v>
      </c>
      <c r="CI101" t="str">
        <f t="shared" si="20"/>
        <v/>
      </c>
      <c r="CJ101" t="b">
        <f t="shared" si="21"/>
        <v>0</v>
      </c>
      <c r="CL101">
        <f t="shared" si="22"/>
        <v>0</v>
      </c>
      <c r="CM101">
        <f t="shared" si="23"/>
        <v>0</v>
      </c>
      <c r="CN101">
        <f t="shared" si="24"/>
        <v>0</v>
      </c>
      <c r="CO101">
        <f t="shared" si="25"/>
        <v>0</v>
      </c>
    </row>
    <row r="102" spans="2:93" ht="15" customHeight="1">
      <c r="B102" s="126"/>
      <c r="C102" s="125" t="s">
        <v>1357</v>
      </c>
      <c r="D102" s="419"/>
      <c r="E102" s="316"/>
      <c r="F102" s="316"/>
      <c r="G102" s="317"/>
      <c r="H102" s="379"/>
      <c r="I102" s="317"/>
      <c r="J102" s="315" t="str">
        <f>IF(L102="","",VLOOKUP(L102,Presentación!$AL$3:$AM$574,2,FALSE))</f>
        <v/>
      </c>
      <c r="K102" s="429"/>
      <c r="L102" s="419"/>
      <c r="M102" s="316"/>
      <c r="N102" s="317"/>
      <c r="O102" s="419"/>
      <c r="P102" s="316"/>
      <c r="Q102" s="317"/>
      <c r="R102" s="379"/>
      <c r="S102" s="316"/>
      <c r="T102" s="317"/>
      <c r="U102" s="43" t="s">
        <v>2188</v>
      </c>
      <c r="V102" s="379"/>
      <c r="W102" s="316"/>
      <c r="X102" s="317"/>
      <c r="Y102" s="379"/>
      <c r="Z102" s="317"/>
      <c r="AA102" s="249"/>
      <c r="AB102" s="249"/>
      <c r="AC102" s="249"/>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CA102">
        <f t="shared" si="13"/>
        <v>0</v>
      </c>
      <c r="CB102">
        <f t="shared" si="14"/>
        <v>0</v>
      </c>
      <c r="CC102">
        <f t="shared" si="15"/>
        <v>0</v>
      </c>
      <c r="CD102">
        <f t="shared" si="16"/>
        <v>0</v>
      </c>
      <c r="CF102" t="b">
        <f t="shared" si="17"/>
        <v>0</v>
      </c>
      <c r="CG102" t="str">
        <f t="shared" si="18"/>
        <v/>
      </c>
      <c r="CH102" t="b">
        <f t="shared" si="19"/>
        <v>0</v>
      </c>
      <c r="CI102" t="str">
        <f t="shared" si="20"/>
        <v/>
      </c>
      <c r="CJ102" t="b">
        <f t="shared" si="21"/>
        <v>0</v>
      </c>
      <c r="CL102">
        <f t="shared" si="22"/>
        <v>0</v>
      </c>
      <c r="CM102">
        <f t="shared" si="23"/>
        <v>0</v>
      </c>
      <c r="CN102">
        <f t="shared" si="24"/>
        <v>0</v>
      </c>
      <c r="CO102">
        <f t="shared" si="25"/>
        <v>0</v>
      </c>
    </row>
    <row r="103" spans="2:93" ht="15" customHeight="1">
      <c r="B103" s="126"/>
      <c r="C103" s="125" t="s">
        <v>1358</v>
      </c>
      <c r="D103" s="419"/>
      <c r="E103" s="316"/>
      <c r="F103" s="316"/>
      <c r="G103" s="317"/>
      <c r="H103" s="379"/>
      <c r="I103" s="317"/>
      <c r="J103" s="315" t="str">
        <f>IF(L103="","",VLOOKUP(L103,Presentación!$AL$3:$AM$574,2,FALSE))</f>
        <v/>
      </c>
      <c r="K103" s="429"/>
      <c r="L103" s="419"/>
      <c r="M103" s="316"/>
      <c r="N103" s="317"/>
      <c r="O103" s="419"/>
      <c r="P103" s="316"/>
      <c r="Q103" s="317"/>
      <c r="R103" s="379"/>
      <c r="S103" s="316"/>
      <c r="T103" s="317"/>
      <c r="U103" s="43" t="s">
        <v>2188</v>
      </c>
      <c r="V103" s="379"/>
      <c r="W103" s="316"/>
      <c r="X103" s="317"/>
      <c r="Y103" s="379"/>
      <c r="Z103" s="317"/>
      <c r="AA103" s="249"/>
      <c r="AB103" s="249"/>
      <c r="AC103" s="249"/>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CA103">
        <f t="shared" si="13"/>
        <v>0</v>
      </c>
      <c r="CB103">
        <f t="shared" si="14"/>
        <v>0</v>
      </c>
      <c r="CC103">
        <f t="shared" si="15"/>
        <v>0</v>
      </c>
      <c r="CD103">
        <f t="shared" si="16"/>
        <v>0</v>
      </c>
      <c r="CF103" t="b">
        <f t="shared" si="17"/>
        <v>0</v>
      </c>
      <c r="CG103" t="str">
        <f t="shared" si="18"/>
        <v/>
      </c>
      <c r="CH103" t="b">
        <f t="shared" si="19"/>
        <v>0</v>
      </c>
      <c r="CI103" t="str">
        <f t="shared" si="20"/>
        <v/>
      </c>
      <c r="CJ103" t="b">
        <f t="shared" si="21"/>
        <v>0</v>
      </c>
      <c r="CL103">
        <f t="shared" si="22"/>
        <v>0</v>
      </c>
      <c r="CM103">
        <f t="shared" si="23"/>
        <v>0</v>
      </c>
      <c r="CN103">
        <f t="shared" si="24"/>
        <v>0</v>
      </c>
      <c r="CO103">
        <f t="shared" si="25"/>
        <v>0</v>
      </c>
    </row>
    <row r="104" spans="2:93" ht="15" customHeight="1">
      <c r="B104" s="126"/>
      <c r="C104" s="125" t="s">
        <v>1359</v>
      </c>
      <c r="D104" s="419"/>
      <c r="E104" s="316"/>
      <c r="F104" s="316"/>
      <c r="G104" s="317"/>
      <c r="H104" s="379"/>
      <c r="I104" s="317"/>
      <c r="J104" s="315" t="str">
        <f>IF(L104="","",VLOOKUP(L104,Presentación!$AL$3:$AM$574,2,FALSE))</f>
        <v/>
      </c>
      <c r="K104" s="429"/>
      <c r="L104" s="419"/>
      <c r="M104" s="316"/>
      <c r="N104" s="317"/>
      <c r="O104" s="419"/>
      <c r="P104" s="316"/>
      <c r="Q104" s="317"/>
      <c r="R104" s="379"/>
      <c r="S104" s="316"/>
      <c r="T104" s="317"/>
      <c r="U104" s="43" t="s">
        <v>2188</v>
      </c>
      <c r="V104" s="379"/>
      <c r="W104" s="316"/>
      <c r="X104" s="317"/>
      <c r="Y104" s="379"/>
      <c r="Z104" s="317"/>
      <c r="AA104" s="249"/>
      <c r="AB104" s="249"/>
      <c r="AC104" s="249"/>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CA104">
        <f t="shared" si="13"/>
        <v>0</v>
      </c>
      <c r="CB104">
        <f t="shared" si="14"/>
        <v>0</v>
      </c>
      <c r="CC104">
        <f t="shared" si="15"/>
        <v>0</v>
      </c>
      <c r="CD104">
        <f t="shared" si="16"/>
        <v>0</v>
      </c>
      <c r="CF104" t="b">
        <f t="shared" si="17"/>
        <v>0</v>
      </c>
      <c r="CG104" t="str">
        <f t="shared" si="18"/>
        <v/>
      </c>
      <c r="CH104" t="b">
        <f t="shared" si="19"/>
        <v>0</v>
      </c>
      <c r="CI104" t="str">
        <f t="shared" si="20"/>
        <v/>
      </c>
      <c r="CJ104" t="b">
        <f t="shared" si="21"/>
        <v>0</v>
      </c>
      <c r="CL104">
        <f t="shared" si="22"/>
        <v>0</v>
      </c>
      <c r="CM104">
        <f t="shared" si="23"/>
        <v>0</v>
      </c>
      <c r="CN104">
        <f t="shared" si="24"/>
        <v>0</v>
      </c>
      <c r="CO104">
        <f t="shared" si="25"/>
        <v>0</v>
      </c>
    </row>
    <row r="105" spans="2:93" ht="15" customHeight="1">
      <c r="B105" s="126"/>
      <c r="C105" s="125" t="s">
        <v>1360</v>
      </c>
      <c r="D105" s="419"/>
      <c r="E105" s="316"/>
      <c r="F105" s="316"/>
      <c r="G105" s="317"/>
      <c r="H105" s="379"/>
      <c r="I105" s="317"/>
      <c r="J105" s="315" t="str">
        <f>IF(L105="","",VLOOKUP(L105,Presentación!$AL$3:$AM$574,2,FALSE))</f>
        <v/>
      </c>
      <c r="K105" s="429"/>
      <c r="L105" s="419"/>
      <c r="M105" s="316"/>
      <c r="N105" s="317"/>
      <c r="O105" s="419"/>
      <c r="P105" s="316"/>
      <c r="Q105" s="317"/>
      <c r="R105" s="379"/>
      <c r="S105" s="316"/>
      <c r="T105" s="317"/>
      <c r="U105" s="43" t="s">
        <v>2188</v>
      </c>
      <c r="V105" s="379"/>
      <c r="W105" s="316"/>
      <c r="X105" s="317"/>
      <c r="Y105" s="379"/>
      <c r="Z105" s="317"/>
      <c r="AA105" s="249"/>
      <c r="AB105" s="249"/>
      <c r="AC105" s="249"/>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CA105">
        <f t="shared" si="13"/>
        <v>0</v>
      </c>
      <c r="CB105">
        <f t="shared" si="14"/>
        <v>0</v>
      </c>
      <c r="CC105">
        <f t="shared" si="15"/>
        <v>0</v>
      </c>
      <c r="CD105">
        <f t="shared" si="16"/>
        <v>0</v>
      </c>
      <c r="CF105" t="b">
        <f t="shared" si="17"/>
        <v>0</v>
      </c>
      <c r="CG105" t="str">
        <f t="shared" si="18"/>
        <v/>
      </c>
      <c r="CH105" t="b">
        <f t="shared" si="19"/>
        <v>0</v>
      </c>
      <c r="CI105" t="str">
        <f t="shared" si="20"/>
        <v/>
      </c>
      <c r="CJ105" t="b">
        <f t="shared" si="21"/>
        <v>0</v>
      </c>
      <c r="CL105">
        <f t="shared" si="22"/>
        <v>0</v>
      </c>
      <c r="CM105">
        <f t="shared" si="23"/>
        <v>0</v>
      </c>
      <c r="CN105">
        <f t="shared" si="24"/>
        <v>0</v>
      </c>
      <c r="CO105">
        <f t="shared" si="25"/>
        <v>0</v>
      </c>
    </row>
    <row r="106" spans="2:93" ht="15" customHeight="1">
      <c r="B106" s="126"/>
      <c r="C106" s="125" t="s">
        <v>1361</v>
      </c>
      <c r="D106" s="419"/>
      <c r="E106" s="316"/>
      <c r="F106" s="316"/>
      <c r="G106" s="317"/>
      <c r="H106" s="379"/>
      <c r="I106" s="317"/>
      <c r="J106" s="315" t="str">
        <f>IF(L106="","",VLOOKUP(L106,Presentación!$AL$3:$AM$574,2,FALSE))</f>
        <v/>
      </c>
      <c r="K106" s="429"/>
      <c r="L106" s="419"/>
      <c r="M106" s="316"/>
      <c r="N106" s="317"/>
      <c r="O106" s="419"/>
      <c r="P106" s="316"/>
      <c r="Q106" s="317"/>
      <c r="R106" s="379"/>
      <c r="S106" s="316"/>
      <c r="T106" s="317"/>
      <c r="U106" s="43" t="s">
        <v>2188</v>
      </c>
      <c r="V106" s="379"/>
      <c r="W106" s="316"/>
      <c r="X106" s="317"/>
      <c r="Y106" s="379"/>
      <c r="Z106" s="317"/>
      <c r="AA106" s="249"/>
      <c r="AB106" s="249"/>
      <c r="AC106" s="249"/>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CA106">
        <f t="shared" si="13"/>
        <v>0</v>
      </c>
      <c r="CB106">
        <f t="shared" si="14"/>
        <v>0</v>
      </c>
      <c r="CC106">
        <f t="shared" si="15"/>
        <v>0</v>
      </c>
      <c r="CD106">
        <f t="shared" si="16"/>
        <v>0</v>
      </c>
      <c r="CF106" t="b">
        <f t="shared" si="17"/>
        <v>0</v>
      </c>
      <c r="CG106" t="str">
        <f t="shared" si="18"/>
        <v/>
      </c>
      <c r="CH106" t="b">
        <f t="shared" si="19"/>
        <v>0</v>
      </c>
      <c r="CI106" t="str">
        <f t="shared" si="20"/>
        <v/>
      </c>
      <c r="CJ106" t="b">
        <f t="shared" si="21"/>
        <v>0</v>
      </c>
      <c r="CL106">
        <f t="shared" si="22"/>
        <v>0</v>
      </c>
      <c r="CM106">
        <f t="shared" si="23"/>
        <v>0</v>
      </c>
      <c r="CN106">
        <f t="shared" si="24"/>
        <v>0</v>
      </c>
      <c r="CO106">
        <f t="shared" si="25"/>
        <v>0</v>
      </c>
    </row>
    <row r="107" spans="2:93" ht="15" customHeight="1">
      <c r="B107" s="126"/>
      <c r="C107" s="125" t="s">
        <v>1362</v>
      </c>
      <c r="D107" s="419"/>
      <c r="E107" s="316"/>
      <c r="F107" s="316"/>
      <c r="G107" s="317"/>
      <c r="H107" s="379"/>
      <c r="I107" s="317"/>
      <c r="J107" s="315" t="str">
        <f>IF(L107="","",VLOOKUP(L107,Presentación!$AL$3:$AM$574,2,FALSE))</f>
        <v/>
      </c>
      <c r="K107" s="429"/>
      <c r="L107" s="419"/>
      <c r="M107" s="316"/>
      <c r="N107" s="317"/>
      <c r="O107" s="419"/>
      <c r="P107" s="316"/>
      <c r="Q107" s="317"/>
      <c r="R107" s="379"/>
      <c r="S107" s="316"/>
      <c r="T107" s="317"/>
      <c r="U107" s="43" t="s">
        <v>2188</v>
      </c>
      <c r="V107" s="379"/>
      <c r="W107" s="316"/>
      <c r="X107" s="317"/>
      <c r="Y107" s="379"/>
      <c r="Z107" s="317"/>
      <c r="AA107" s="249"/>
      <c r="AB107" s="249"/>
      <c r="AC107" s="249"/>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CA107">
        <f t="shared" si="13"/>
        <v>0</v>
      </c>
      <c r="CB107">
        <f t="shared" si="14"/>
        <v>0</v>
      </c>
      <c r="CC107">
        <f t="shared" si="15"/>
        <v>0</v>
      </c>
      <c r="CD107">
        <f t="shared" si="16"/>
        <v>0</v>
      </c>
      <c r="CF107" t="b">
        <f t="shared" si="17"/>
        <v>0</v>
      </c>
      <c r="CG107" t="str">
        <f t="shared" si="18"/>
        <v/>
      </c>
      <c r="CH107" t="b">
        <f t="shared" si="19"/>
        <v>0</v>
      </c>
      <c r="CI107" t="str">
        <f t="shared" si="20"/>
        <v/>
      </c>
      <c r="CJ107" t="b">
        <f t="shared" si="21"/>
        <v>0</v>
      </c>
      <c r="CL107">
        <f t="shared" si="22"/>
        <v>0</v>
      </c>
      <c r="CM107">
        <f t="shared" si="23"/>
        <v>0</v>
      </c>
      <c r="CN107">
        <f t="shared" si="24"/>
        <v>0</v>
      </c>
      <c r="CO107">
        <f t="shared" si="25"/>
        <v>0</v>
      </c>
    </row>
    <row r="108" spans="2:93" ht="15" customHeight="1">
      <c r="B108" s="126"/>
      <c r="C108" s="125" t="s">
        <v>1363</v>
      </c>
      <c r="D108" s="419"/>
      <c r="E108" s="316"/>
      <c r="F108" s="316"/>
      <c r="G108" s="317"/>
      <c r="H108" s="379"/>
      <c r="I108" s="317"/>
      <c r="J108" s="315" t="str">
        <f>IF(L108="","",VLOOKUP(L108,Presentación!$AL$3:$AM$574,2,FALSE))</f>
        <v/>
      </c>
      <c r="K108" s="429"/>
      <c r="L108" s="419"/>
      <c r="M108" s="316"/>
      <c r="N108" s="317"/>
      <c r="O108" s="419"/>
      <c r="P108" s="316"/>
      <c r="Q108" s="317"/>
      <c r="R108" s="379"/>
      <c r="S108" s="316"/>
      <c r="T108" s="317"/>
      <c r="U108" s="43" t="s">
        <v>2188</v>
      </c>
      <c r="V108" s="379"/>
      <c r="W108" s="316"/>
      <c r="X108" s="317"/>
      <c r="Y108" s="379"/>
      <c r="Z108" s="317"/>
      <c r="AA108" s="249"/>
      <c r="AB108" s="249"/>
      <c r="AC108" s="249"/>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CA108">
        <f t="shared" si="13"/>
        <v>0</v>
      </c>
      <c r="CB108">
        <f t="shared" si="14"/>
        <v>0</v>
      </c>
      <c r="CC108">
        <f t="shared" si="15"/>
        <v>0</v>
      </c>
      <c r="CD108">
        <f t="shared" si="16"/>
        <v>0</v>
      </c>
      <c r="CF108" t="b">
        <f t="shared" si="17"/>
        <v>0</v>
      </c>
      <c r="CG108" t="str">
        <f t="shared" si="18"/>
        <v/>
      </c>
      <c r="CH108" t="b">
        <f t="shared" si="19"/>
        <v>0</v>
      </c>
      <c r="CI108" t="str">
        <f t="shared" si="20"/>
        <v/>
      </c>
      <c r="CJ108" t="b">
        <f t="shared" si="21"/>
        <v>0</v>
      </c>
      <c r="CL108">
        <f t="shared" si="22"/>
        <v>0</v>
      </c>
      <c r="CM108">
        <f t="shared" si="23"/>
        <v>0</v>
      </c>
      <c r="CN108">
        <f t="shared" si="24"/>
        <v>0</v>
      </c>
      <c r="CO108">
        <f t="shared" si="25"/>
        <v>0</v>
      </c>
    </row>
    <row r="109" spans="2:93" ht="15" customHeight="1">
      <c r="B109" s="126"/>
      <c r="C109" s="125" t="s">
        <v>1364</v>
      </c>
      <c r="D109" s="419"/>
      <c r="E109" s="316"/>
      <c r="F109" s="316"/>
      <c r="G109" s="317"/>
      <c r="H109" s="379"/>
      <c r="I109" s="317"/>
      <c r="J109" s="315" t="str">
        <f>IF(L109="","",VLOOKUP(L109,Presentación!$AL$3:$AM$574,2,FALSE))</f>
        <v/>
      </c>
      <c r="K109" s="429"/>
      <c r="L109" s="419"/>
      <c r="M109" s="316"/>
      <c r="N109" s="317"/>
      <c r="O109" s="419"/>
      <c r="P109" s="316"/>
      <c r="Q109" s="317"/>
      <c r="R109" s="379"/>
      <c r="S109" s="316"/>
      <c r="T109" s="317"/>
      <c r="U109" s="43" t="s">
        <v>2188</v>
      </c>
      <c r="V109" s="379"/>
      <c r="W109" s="316"/>
      <c r="X109" s="317"/>
      <c r="Y109" s="379"/>
      <c r="Z109" s="317"/>
      <c r="AA109" s="249"/>
      <c r="AB109" s="249"/>
      <c r="AC109" s="249"/>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CA109">
        <f t="shared" si="13"/>
        <v>0</v>
      </c>
      <c r="CB109">
        <f t="shared" si="14"/>
        <v>0</v>
      </c>
      <c r="CC109">
        <f t="shared" si="15"/>
        <v>0</v>
      </c>
      <c r="CD109">
        <f t="shared" si="16"/>
        <v>0</v>
      </c>
      <c r="CF109" t="b">
        <f t="shared" si="17"/>
        <v>0</v>
      </c>
      <c r="CG109" t="str">
        <f t="shared" si="18"/>
        <v/>
      </c>
      <c r="CH109" t="b">
        <f t="shared" si="19"/>
        <v>0</v>
      </c>
      <c r="CI109" t="str">
        <f t="shared" si="20"/>
        <v/>
      </c>
      <c r="CJ109" t="b">
        <f t="shared" si="21"/>
        <v>0</v>
      </c>
      <c r="CL109">
        <f t="shared" si="22"/>
        <v>0</v>
      </c>
      <c r="CM109">
        <f t="shared" si="23"/>
        <v>0</v>
      </c>
      <c r="CN109">
        <f t="shared" si="24"/>
        <v>0</v>
      </c>
      <c r="CO109">
        <f t="shared" si="25"/>
        <v>0</v>
      </c>
    </row>
    <row r="110" spans="2:93" ht="15" customHeight="1">
      <c r="B110" s="126"/>
      <c r="C110" s="125" t="s">
        <v>1365</v>
      </c>
      <c r="D110" s="419"/>
      <c r="E110" s="316"/>
      <c r="F110" s="316"/>
      <c r="G110" s="317"/>
      <c r="H110" s="379"/>
      <c r="I110" s="317"/>
      <c r="J110" s="315" t="str">
        <f>IF(L110="","",VLOOKUP(L110,Presentación!$AL$3:$AM$574,2,FALSE))</f>
        <v/>
      </c>
      <c r="K110" s="429"/>
      <c r="L110" s="419"/>
      <c r="M110" s="316"/>
      <c r="N110" s="317"/>
      <c r="O110" s="419"/>
      <c r="P110" s="316"/>
      <c r="Q110" s="317"/>
      <c r="R110" s="379"/>
      <c r="S110" s="316"/>
      <c r="T110" s="317"/>
      <c r="U110" s="43" t="s">
        <v>2188</v>
      </c>
      <c r="V110" s="379"/>
      <c r="W110" s="316"/>
      <c r="X110" s="317"/>
      <c r="Y110" s="379"/>
      <c r="Z110" s="317"/>
      <c r="AA110" s="249"/>
      <c r="AB110" s="249"/>
      <c r="AC110" s="249"/>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CA110">
        <f t="shared" si="13"/>
        <v>0</v>
      </c>
      <c r="CB110">
        <f t="shared" si="14"/>
        <v>0</v>
      </c>
      <c r="CC110">
        <f t="shared" si="15"/>
        <v>0</v>
      </c>
      <c r="CD110">
        <f t="shared" si="16"/>
        <v>0</v>
      </c>
      <c r="CF110" t="b">
        <f t="shared" si="17"/>
        <v>0</v>
      </c>
      <c r="CG110" t="str">
        <f t="shared" si="18"/>
        <v/>
      </c>
      <c r="CH110" t="b">
        <f t="shared" si="19"/>
        <v>0</v>
      </c>
      <c r="CI110" t="str">
        <f t="shared" si="20"/>
        <v/>
      </c>
      <c r="CJ110" t="b">
        <f t="shared" si="21"/>
        <v>0</v>
      </c>
      <c r="CL110">
        <f t="shared" si="22"/>
        <v>0</v>
      </c>
      <c r="CM110">
        <f t="shared" si="23"/>
        <v>0</v>
      </c>
      <c r="CN110">
        <f t="shared" si="24"/>
        <v>0</v>
      </c>
      <c r="CO110">
        <f t="shared" si="25"/>
        <v>0</v>
      </c>
    </row>
    <row r="111" spans="2:93" ht="15" customHeight="1">
      <c r="B111" s="126"/>
      <c r="C111" s="125" t="s">
        <v>1366</v>
      </c>
      <c r="D111" s="419"/>
      <c r="E111" s="316"/>
      <c r="F111" s="316"/>
      <c r="G111" s="317"/>
      <c r="H111" s="379"/>
      <c r="I111" s="317"/>
      <c r="J111" s="315" t="str">
        <f>IF(L111="","",VLOOKUP(L111,Presentación!$AL$3:$AM$574,2,FALSE))</f>
        <v/>
      </c>
      <c r="K111" s="429"/>
      <c r="L111" s="419"/>
      <c r="M111" s="316"/>
      <c r="N111" s="317"/>
      <c r="O111" s="419"/>
      <c r="P111" s="316"/>
      <c r="Q111" s="317"/>
      <c r="R111" s="379"/>
      <c r="S111" s="316"/>
      <c r="T111" s="317"/>
      <c r="U111" s="43" t="s">
        <v>2188</v>
      </c>
      <c r="V111" s="379"/>
      <c r="W111" s="316"/>
      <c r="X111" s="317"/>
      <c r="Y111" s="379"/>
      <c r="Z111" s="317"/>
      <c r="AA111" s="249"/>
      <c r="AB111" s="249"/>
      <c r="AC111" s="249"/>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CA111">
        <f t="shared" si="13"/>
        <v>0</v>
      </c>
      <c r="CB111">
        <f t="shared" si="14"/>
        <v>0</v>
      </c>
      <c r="CC111">
        <f t="shared" si="15"/>
        <v>0</v>
      </c>
      <c r="CD111">
        <f t="shared" si="16"/>
        <v>0</v>
      </c>
      <c r="CF111" t="b">
        <f t="shared" si="17"/>
        <v>0</v>
      </c>
      <c r="CG111" t="str">
        <f t="shared" si="18"/>
        <v/>
      </c>
      <c r="CH111" t="b">
        <f t="shared" si="19"/>
        <v>0</v>
      </c>
      <c r="CI111" t="str">
        <f t="shared" si="20"/>
        <v/>
      </c>
      <c r="CJ111" t="b">
        <f t="shared" si="21"/>
        <v>0</v>
      </c>
      <c r="CL111">
        <f t="shared" si="22"/>
        <v>0</v>
      </c>
      <c r="CM111">
        <f t="shared" si="23"/>
        <v>0</v>
      </c>
      <c r="CN111">
        <f t="shared" si="24"/>
        <v>0</v>
      </c>
      <c r="CO111">
        <f t="shared" si="25"/>
        <v>0</v>
      </c>
    </row>
    <row r="112" spans="2:93" ht="15" customHeight="1">
      <c r="B112" s="126"/>
      <c r="C112" s="125" t="s">
        <v>1367</v>
      </c>
      <c r="D112" s="419"/>
      <c r="E112" s="316"/>
      <c r="F112" s="316"/>
      <c r="G112" s="317"/>
      <c r="H112" s="379"/>
      <c r="I112" s="317"/>
      <c r="J112" s="315" t="str">
        <f>IF(L112="","",VLOOKUP(L112,Presentación!$AL$3:$AM$574,2,FALSE))</f>
        <v/>
      </c>
      <c r="K112" s="429"/>
      <c r="L112" s="419"/>
      <c r="M112" s="316"/>
      <c r="N112" s="317"/>
      <c r="O112" s="419"/>
      <c r="P112" s="316"/>
      <c r="Q112" s="317"/>
      <c r="R112" s="379"/>
      <c r="S112" s="316"/>
      <c r="T112" s="317"/>
      <c r="U112" s="43" t="s">
        <v>2188</v>
      </c>
      <c r="V112" s="379"/>
      <c r="W112" s="316"/>
      <c r="X112" s="317"/>
      <c r="Y112" s="379"/>
      <c r="Z112" s="317"/>
      <c r="AA112" s="249"/>
      <c r="AB112" s="249"/>
      <c r="AC112" s="249"/>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CA112">
        <f t="shared" si="13"/>
        <v>0</v>
      </c>
      <c r="CB112">
        <f t="shared" si="14"/>
        <v>0</v>
      </c>
      <c r="CC112">
        <f t="shared" si="15"/>
        <v>0</v>
      </c>
      <c r="CD112">
        <f t="shared" si="16"/>
        <v>0</v>
      </c>
      <c r="CF112" t="b">
        <f t="shared" si="17"/>
        <v>0</v>
      </c>
      <c r="CG112" t="str">
        <f t="shared" si="18"/>
        <v/>
      </c>
      <c r="CH112" t="b">
        <f t="shared" si="19"/>
        <v>0</v>
      </c>
      <c r="CI112" t="str">
        <f t="shared" si="20"/>
        <v/>
      </c>
      <c r="CJ112" t="b">
        <f t="shared" si="21"/>
        <v>0</v>
      </c>
      <c r="CL112">
        <f t="shared" si="22"/>
        <v>0</v>
      </c>
      <c r="CM112">
        <f t="shared" si="23"/>
        <v>0</v>
      </c>
      <c r="CN112">
        <f t="shared" si="24"/>
        <v>0</v>
      </c>
      <c r="CO112">
        <f t="shared" si="25"/>
        <v>0</v>
      </c>
    </row>
    <row r="113" spans="2:93" ht="15" customHeight="1">
      <c r="B113" s="126"/>
      <c r="C113" s="125" t="s">
        <v>1368</v>
      </c>
      <c r="D113" s="419"/>
      <c r="E113" s="316"/>
      <c r="F113" s="316"/>
      <c r="G113" s="317"/>
      <c r="H113" s="379"/>
      <c r="I113" s="317"/>
      <c r="J113" s="315" t="str">
        <f>IF(L113="","",VLOOKUP(L113,Presentación!$AL$3:$AM$574,2,FALSE))</f>
        <v/>
      </c>
      <c r="K113" s="429"/>
      <c r="L113" s="419"/>
      <c r="M113" s="316"/>
      <c r="N113" s="317"/>
      <c r="O113" s="419"/>
      <c r="P113" s="316"/>
      <c r="Q113" s="317"/>
      <c r="R113" s="379"/>
      <c r="S113" s="316"/>
      <c r="T113" s="317"/>
      <c r="U113" s="43" t="s">
        <v>2188</v>
      </c>
      <c r="V113" s="379"/>
      <c r="W113" s="316"/>
      <c r="X113" s="317"/>
      <c r="Y113" s="379"/>
      <c r="Z113" s="317"/>
      <c r="AA113" s="249"/>
      <c r="AB113" s="249"/>
      <c r="AC113" s="249"/>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CA113">
        <f t="shared" si="13"/>
        <v>0</v>
      </c>
      <c r="CB113">
        <f t="shared" si="14"/>
        <v>0</v>
      </c>
      <c r="CC113">
        <f t="shared" si="15"/>
        <v>0</v>
      </c>
      <c r="CD113">
        <f t="shared" si="16"/>
        <v>0</v>
      </c>
      <c r="CF113" t="b">
        <f t="shared" si="17"/>
        <v>0</v>
      </c>
      <c r="CG113" t="str">
        <f t="shared" si="18"/>
        <v/>
      </c>
      <c r="CH113" t="b">
        <f t="shared" si="19"/>
        <v>0</v>
      </c>
      <c r="CI113" t="str">
        <f t="shared" si="20"/>
        <v/>
      </c>
      <c r="CJ113" t="b">
        <f t="shared" si="21"/>
        <v>0</v>
      </c>
      <c r="CL113">
        <f t="shared" si="22"/>
        <v>0</v>
      </c>
      <c r="CM113">
        <f t="shared" si="23"/>
        <v>0</v>
      </c>
      <c r="CN113">
        <f t="shared" si="24"/>
        <v>0</v>
      </c>
      <c r="CO113">
        <f t="shared" si="25"/>
        <v>0</v>
      </c>
    </row>
    <row r="114" spans="2:93" ht="15" customHeight="1">
      <c r="B114" s="126"/>
      <c r="C114" s="125" t="s">
        <v>1369</v>
      </c>
      <c r="D114" s="419"/>
      <c r="E114" s="316"/>
      <c r="F114" s="316"/>
      <c r="G114" s="317"/>
      <c r="H114" s="379"/>
      <c r="I114" s="317"/>
      <c r="J114" s="315" t="str">
        <f>IF(L114="","",VLOOKUP(L114,Presentación!$AL$3:$AM$574,2,FALSE))</f>
        <v/>
      </c>
      <c r="K114" s="429"/>
      <c r="L114" s="419"/>
      <c r="M114" s="316"/>
      <c r="N114" s="317"/>
      <c r="O114" s="419"/>
      <c r="P114" s="316"/>
      <c r="Q114" s="317"/>
      <c r="R114" s="379"/>
      <c r="S114" s="316"/>
      <c r="T114" s="317"/>
      <c r="U114" s="43" t="s">
        <v>2188</v>
      </c>
      <c r="V114" s="379"/>
      <c r="W114" s="316"/>
      <c r="X114" s="317"/>
      <c r="Y114" s="379"/>
      <c r="Z114" s="317"/>
      <c r="AA114" s="249"/>
      <c r="AB114" s="249"/>
      <c r="AC114" s="249"/>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CA114">
        <f t="shared" si="13"/>
        <v>0</v>
      </c>
      <c r="CB114">
        <f t="shared" si="14"/>
        <v>0</v>
      </c>
      <c r="CC114">
        <f t="shared" si="15"/>
        <v>0</v>
      </c>
      <c r="CD114">
        <f t="shared" si="16"/>
        <v>0</v>
      </c>
      <c r="CF114" t="b">
        <f t="shared" si="17"/>
        <v>0</v>
      </c>
      <c r="CG114" t="str">
        <f t="shared" si="18"/>
        <v/>
      </c>
      <c r="CH114" t="b">
        <f t="shared" si="19"/>
        <v>0</v>
      </c>
      <c r="CI114" t="str">
        <f t="shared" si="20"/>
        <v/>
      </c>
      <c r="CJ114" t="b">
        <f t="shared" si="21"/>
        <v>0</v>
      </c>
      <c r="CL114">
        <f t="shared" si="22"/>
        <v>0</v>
      </c>
      <c r="CM114">
        <f t="shared" si="23"/>
        <v>0</v>
      </c>
      <c r="CN114">
        <f t="shared" si="24"/>
        <v>0</v>
      </c>
      <c r="CO114">
        <f t="shared" si="25"/>
        <v>0</v>
      </c>
    </row>
    <row r="115" spans="2:93" ht="15" customHeight="1">
      <c r="B115" s="126"/>
      <c r="C115" s="125" t="s">
        <v>1370</v>
      </c>
      <c r="D115" s="419"/>
      <c r="E115" s="316"/>
      <c r="F115" s="316"/>
      <c r="G115" s="317"/>
      <c r="H115" s="379"/>
      <c r="I115" s="317"/>
      <c r="J115" s="315" t="str">
        <f>IF(L115="","",VLOOKUP(L115,Presentación!$AL$3:$AM$574,2,FALSE))</f>
        <v/>
      </c>
      <c r="K115" s="429"/>
      <c r="L115" s="419"/>
      <c r="M115" s="316"/>
      <c r="N115" s="317"/>
      <c r="O115" s="419"/>
      <c r="P115" s="316"/>
      <c r="Q115" s="317"/>
      <c r="R115" s="379"/>
      <c r="S115" s="316"/>
      <c r="T115" s="317"/>
      <c r="U115" s="43" t="s">
        <v>2188</v>
      </c>
      <c r="V115" s="379"/>
      <c r="W115" s="316"/>
      <c r="X115" s="317"/>
      <c r="Y115" s="379"/>
      <c r="Z115" s="317"/>
      <c r="AA115" s="249"/>
      <c r="AB115" s="249"/>
      <c r="AC115" s="249"/>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CA115">
        <f t="shared" si="13"/>
        <v>0</v>
      </c>
      <c r="CB115">
        <f t="shared" si="14"/>
        <v>0</v>
      </c>
      <c r="CC115">
        <f t="shared" si="15"/>
        <v>0</v>
      </c>
      <c r="CD115">
        <f t="shared" si="16"/>
        <v>0</v>
      </c>
      <c r="CF115" t="b">
        <f t="shared" si="17"/>
        <v>0</v>
      </c>
      <c r="CG115" t="str">
        <f t="shared" si="18"/>
        <v/>
      </c>
      <c r="CH115" t="b">
        <f t="shared" si="19"/>
        <v>0</v>
      </c>
      <c r="CI115" t="str">
        <f t="shared" si="20"/>
        <v/>
      </c>
      <c r="CJ115" t="b">
        <f t="shared" si="21"/>
        <v>0</v>
      </c>
      <c r="CL115">
        <f t="shared" si="22"/>
        <v>0</v>
      </c>
      <c r="CM115">
        <f t="shared" si="23"/>
        <v>0</v>
      </c>
      <c r="CN115">
        <f t="shared" si="24"/>
        <v>0</v>
      </c>
      <c r="CO115">
        <f t="shared" si="25"/>
        <v>0</v>
      </c>
    </row>
    <row r="116" spans="2:93" ht="15" customHeight="1">
      <c r="B116" s="126"/>
      <c r="C116" s="125" t="s">
        <v>1371</v>
      </c>
      <c r="D116" s="419"/>
      <c r="E116" s="316"/>
      <c r="F116" s="316"/>
      <c r="G116" s="317"/>
      <c r="H116" s="379"/>
      <c r="I116" s="317"/>
      <c r="J116" s="315" t="str">
        <f>IF(L116="","",VLOOKUP(L116,Presentación!$AL$3:$AM$574,2,FALSE))</f>
        <v/>
      </c>
      <c r="K116" s="429"/>
      <c r="L116" s="419"/>
      <c r="M116" s="316"/>
      <c r="N116" s="317"/>
      <c r="O116" s="419"/>
      <c r="P116" s="316"/>
      <c r="Q116" s="317"/>
      <c r="R116" s="379"/>
      <c r="S116" s="316"/>
      <c r="T116" s="317"/>
      <c r="U116" s="43" t="s">
        <v>2188</v>
      </c>
      <c r="V116" s="379"/>
      <c r="W116" s="316"/>
      <c r="X116" s="317"/>
      <c r="Y116" s="379"/>
      <c r="Z116" s="317"/>
      <c r="AA116" s="249"/>
      <c r="AB116" s="249"/>
      <c r="AC116" s="249"/>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CA116">
        <f t="shared" si="13"/>
        <v>0</v>
      </c>
      <c r="CB116">
        <f t="shared" si="14"/>
        <v>0</v>
      </c>
      <c r="CC116">
        <f t="shared" si="15"/>
        <v>0</v>
      </c>
      <c r="CD116">
        <f t="shared" si="16"/>
        <v>0</v>
      </c>
      <c r="CF116" t="b">
        <f t="shared" si="17"/>
        <v>0</v>
      </c>
      <c r="CG116" t="str">
        <f t="shared" si="18"/>
        <v/>
      </c>
      <c r="CH116" t="b">
        <f t="shared" si="19"/>
        <v>0</v>
      </c>
      <c r="CI116" t="str">
        <f t="shared" si="20"/>
        <v/>
      </c>
      <c r="CJ116" t="b">
        <f t="shared" si="21"/>
        <v>0</v>
      </c>
      <c r="CL116">
        <f t="shared" si="22"/>
        <v>0</v>
      </c>
      <c r="CM116">
        <f t="shared" si="23"/>
        <v>0</v>
      </c>
      <c r="CN116">
        <f t="shared" si="24"/>
        <v>0</v>
      </c>
      <c r="CO116">
        <f t="shared" si="25"/>
        <v>0</v>
      </c>
    </row>
    <row r="117" spans="2:93" ht="15" customHeight="1">
      <c r="B117" s="126"/>
      <c r="C117" s="125" t="s">
        <v>1372</v>
      </c>
      <c r="D117" s="419"/>
      <c r="E117" s="316"/>
      <c r="F117" s="316"/>
      <c r="G117" s="317"/>
      <c r="H117" s="379"/>
      <c r="I117" s="317"/>
      <c r="J117" s="315" t="str">
        <f>IF(L117="","",VLOOKUP(L117,Presentación!$AL$3:$AM$574,2,FALSE))</f>
        <v/>
      </c>
      <c r="K117" s="429"/>
      <c r="L117" s="419"/>
      <c r="M117" s="316"/>
      <c r="N117" s="317"/>
      <c r="O117" s="419"/>
      <c r="P117" s="316"/>
      <c r="Q117" s="317"/>
      <c r="R117" s="379"/>
      <c r="S117" s="316"/>
      <c r="T117" s="317"/>
      <c r="U117" s="43" t="s">
        <v>2188</v>
      </c>
      <c r="V117" s="379"/>
      <c r="W117" s="316"/>
      <c r="X117" s="317"/>
      <c r="Y117" s="379"/>
      <c r="Z117" s="317"/>
      <c r="AA117" s="249"/>
      <c r="AB117" s="249"/>
      <c r="AC117" s="249"/>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CA117">
        <f t="shared" si="13"/>
        <v>0</v>
      </c>
      <c r="CB117">
        <f t="shared" si="14"/>
        <v>0</v>
      </c>
      <c r="CC117">
        <f t="shared" si="15"/>
        <v>0</v>
      </c>
      <c r="CD117">
        <f t="shared" si="16"/>
        <v>0</v>
      </c>
      <c r="CF117" t="b">
        <f t="shared" si="17"/>
        <v>0</v>
      </c>
      <c r="CG117" t="str">
        <f t="shared" si="18"/>
        <v/>
      </c>
      <c r="CH117" t="b">
        <f t="shared" si="19"/>
        <v>0</v>
      </c>
      <c r="CI117" t="str">
        <f t="shared" si="20"/>
        <v/>
      </c>
      <c r="CJ117" t="b">
        <f t="shared" si="21"/>
        <v>0</v>
      </c>
      <c r="CL117">
        <f t="shared" si="22"/>
        <v>0</v>
      </c>
      <c r="CM117">
        <f t="shared" si="23"/>
        <v>0</v>
      </c>
      <c r="CN117">
        <f t="shared" si="24"/>
        <v>0</v>
      </c>
      <c r="CO117">
        <f t="shared" si="25"/>
        <v>0</v>
      </c>
    </row>
    <row r="118" spans="2:93" ht="15" customHeight="1">
      <c r="B118" s="126"/>
      <c r="C118" s="125" t="s">
        <v>1373</v>
      </c>
      <c r="D118" s="419"/>
      <c r="E118" s="316"/>
      <c r="F118" s="316"/>
      <c r="G118" s="317"/>
      <c r="H118" s="379"/>
      <c r="I118" s="317"/>
      <c r="J118" s="315" t="str">
        <f>IF(L118="","",VLOOKUP(L118,Presentación!$AL$3:$AM$574,2,FALSE))</f>
        <v/>
      </c>
      <c r="K118" s="429"/>
      <c r="L118" s="419"/>
      <c r="M118" s="316"/>
      <c r="N118" s="317"/>
      <c r="O118" s="419"/>
      <c r="P118" s="316"/>
      <c r="Q118" s="317"/>
      <c r="R118" s="379"/>
      <c r="S118" s="316"/>
      <c r="T118" s="317"/>
      <c r="U118" s="43" t="s">
        <v>2188</v>
      </c>
      <c r="V118" s="379"/>
      <c r="W118" s="316"/>
      <c r="X118" s="317"/>
      <c r="Y118" s="379"/>
      <c r="Z118" s="317"/>
      <c r="AA118" s="249"/>
      <c r="AB118" s="249"/>
      <c r="AC118" s="249"/>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CA118">
        <f t="shared" si="13"/>
        <v>0</v>
      </c>
      <c r="CB118">
        <f t="shared" si="14"/>
        <v>0</v>
      </c>
      <c r="CC118">
        <f t="shared" si="15"/>
        <v>0</v>
      </c>
      <c r="CD118">
        <f t="shared" si="16"/>
        <v>0</v>
      </c>
      <c r="CF118" t="b">
        <f t="shared" si="17"/>
        <v>0</v>
      </c>
      <c r="CG118" t="str">
        <f t="shared" si="18"/>
        <v/>
      </c>
      <c r="CH118" t="b">
        <f t="shared" si="19"/>
        <v>0</v>
      </c>
      <c r="CI118" t="str">
        <f t="shared" si="20"/>
        <v/>
      </c>
      <c r="CJ118" t="b">
        <f t="shared" si="21"/>
        <v>0</v>
      </c>
      <c r="CL118">
        <f t="shared" si="22"/>
        <v>0</v>
      </c>
      <c r="CM118">
        <f t="shared" si="23"/>
        <v>0</v>
      </c>
      <c r="CN118">
        <f t="shared" si="24"/>
        <v>0</v>
      </c>
      <c r="CO118">
        <f t="shared" si="25"/>
        <v>0</v>
      </c>
    </row>
    <row r="119" spans="2:93" ht="15" customHeight="1">
      <c r="B119" s="126"/>
      <c r="C119" s="125" t="s">
        <v>1374</v>
      </c>
      <c r="D119" s="419"/>
      <c r="E119" s="316"/>
      <c r="F119" s="316"/>
      <c r="G119" s="317"/>
      <c r="H119" s="379"/>
      <c r="I119" s="317"/>
      <c r="J119" s="315" t="str">
        <f>IF(L119="","",VLOOKUP(L119,Presentación!$AL$3:$AM$574,2,FALSE))</f>
        <v/>
      </c>
      <c r="K119" s="429"/>
      <c r="L119" s="419"/>
      <c r="M119" s="316"/>
      <c r="N119" s="317"/>
      <c r="O119" s="419"/>
      <c r="P119" s="316"/>
      <c r="Q119" s="317"/>
      <c r="R119" s="379"/>
      <c r="S119" s="316"/>
      <c r="T119" s="317"/>
      <c r="U119" s="43" t="s">
        <v>2188</v>
      </c>
      <c r="V119" s="379"/>
      <c r="W119" s="316"/>
      <c r="X119" s="317"/>
      <c r="Y119" s="379"/>
      <c r="Z119" s="317"/>
      <c r="AA119" s="249"/>
      <c r="AB119" s="249"/>
      <c r="AC119" s="249"/>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CA119">
        <f t="shared" si="13"/>
        <v>0</v>
      </c>
      <c r="CB119">
        <f t="shared" si="14"/>
        <v>0</v>
      </c>
      <c r="CC119">
        <f t="shared" si="15"/>
        <v>0</v>
      </c>
      <c r="CD119">
        <f t="shared" si="16"/>
        <v>0</v>
      </c>
      <c r="CF119" t="b">
        <f t="shared" si="17"/>
        <v>0</v>
      </c>
      <c r="CG119" t="str">
        <f t="shared" si="18"/>
        <v/>
      </c>
      <c r="CH119" t="b">
        <f t="shared" si="19"/>
        <v>0</v>
      </c>
      <c r="CI119" t="str">
        <f t="shared" si="20"/>
        <v/>
      </c>
      <c r="CJ119" t="b">
        <f t="shared" si="21"/>
        <v>0</v>
      </c>
      <c r="CL119">
        <f t="shared" si="22"/>
        <v>0</v>
      </c>
      <c r="CM119">
        <f t="shared" si="23"/>
        <v>0</v>
      </c>
      <c r="CN119">
        <f t="shared" si="24"/>
        <v>0</v>
      </c>
      <c r="CO119">
        <f t="shared" si="25"/>
        <v>0</v>
      </c>
    </row>
    <row r="120" spans="2:93" ht="15" customHeight="1">
      <c r="B120" s="126"/>
      <c r="C120" s="125" t="s">
        <v>1375</v>
      </c>
      <c r="D120" s="419"/>
      <c r="E120" s="316"/>
      <c r="F120" s="316"/>
      <c r="G120" s="317"/>
      <c r="H120" s="379"/>
      <c r="I120" s="317"/>
      <c r="J120" s="315" t="str">
        <f>IF(L120="","",VLOOKUP(L120,Presentación!$AL$3:$AM$574,2,FALSE))</f>
        <v/>
      </c>
      <c r="K120" s="429"/>
      <c r="L120" s="419"/>
      <c r="M120" s="316"/>
      <c r="N120" s="317"/>
      <c r="O120" s="419"/>
      <c r="P120" s="316"/>
      <c r="Q120" s="317"/>
      <c r="R120" s="379"/>
      <c r="S120" s="316"/>
      <c r="T120" s="317"/>
      <c r="U120" s="43" t="s">
        <v>2188</v>
      </c>
      <c r="V120" s="379"/>
      <c r="W120" s="316"/>
      <c r="X120" s="317"/>
      <c r="Y120" s="379"/>
      <c r="Z120" s="317"/>
      <c r="AA120" s="249"/>
      <c r="AB120" s="249"/>
      <c r="AC120" s="249"/>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CA120">
        <f t="shared" si="13"/>
        <v>0</v>
      </c>
      <c r="CB120">
        <f t="shared" si="14"/>
        <v>0</v>
      </c>
      <c r="CC120">
        <f t="shared" si="15"/>
        <v>0</v>
      </c>
      <c r="CD120">
        <f t="shared" si="16"/>
        <v>0</v>
      </c>
      <c r="CF120" t="b">
        <f t="shared" si="17"/>
        <v>0</v>
      </c>
      <c r="CG120" t="str">
        <f t="shared" si="18"/>
        <v/>
      </c>
      <c r="CH120" t="b">
        <f t="shared" si="19"/>
        <v>0</v>
      </c>
      <c r="CI120" t="str">
        <f t="shared" si="20"/>
        <v/>
      </c>
      <c r="CJ120" t="b">
        <f t="shared" si="21"/>
        <v>0</v>
      </c>
      <c r="CL120">
        <f t="shared" si="22"/>
        <v>0</v>
      </c>
      <c r="CM120">
        <f t="shared" si="23"/>
        <v>0</v>
      </c>
      <c r="CN120">
        <f t="shared" si="24"/>
        <v>0</v>
      </c>
      <c r="CO120">
        <f t="shared" si="25"/>
        <v>0</v>
      </c>
    </row>
    <row r="121" spans="2:93" ht="15" customHeight="1">
      <c r="B121" s="126"/>
      <c r="C121" s="125" t="s">
        <v>1376</v>
      </c>
      <c r="D121" s="419"/>
      <c r="E121" s="316"/>
      <c r="F121" s="316"/>
      <c r="G121" s="317"/>
      <c r="H121" s="379"/>
      <c r="I121" s="317"/>
      <c r="J121" s="315" t="str">
        <f>IF(L121="","",VLOOKUP(L121,Presentación!$AL$3:$AM$574,2,FALSE))</f>
        <v/>
      </c>
      <c r="K121" s="429"/>
      <c r="L121" s="419"/>
      <c r="M121" s="316"/>
      <c r="N121" s="317"/>
      <c r="O121" s="419"/>
      <c r="P121" s="316"/>
      <c r="Q121" s="317"/>
      <c r="R121" s="379"/>
      <c r="S121" s="316"/>
      <c r="T121" s="317"/>
      <c r="U121" s="43" t="s">
        <v>2188</v>
      </c>
      <c r="V121" s="379"/>
      <c r="W121" s="316"/>
      <c r="X121" s="317"/>
      <c r="Y121" s="379"/>
      <c r="Z121" s="317"/>
      <c r="AA121" s="249"/>
      <c r="AB121" s="249"/>
      <c r="AC121" s="249"/>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CA121">
        <f t="shared" si="13"/>
        <v>0</v>
      </c>
      <c r="CB121">
        <f t="shared" si="14"/>
        <v>0</v>
      </c>
      <c r="CC121">
        <f t="shared" si="15"/>
        <v>0</v>
      </c>
      <c r="CD121">
        <f t="shared" si="16"/>
        <v>0</v>
      </c>
      <c r="CF121" t="b">
        <f t="shared" si="17"/>
        <v>0</v>
      </c>
      <c r="CG121" t="str">
        <f t="shared" si="18"/>
        <v/>
      </c>
      <c r="CH121" t="b">
        <f t="shared" si="19"/>
        <v>0</v>
      </c>
      <c r="CI121" t="str">
        <f t="shared" si="20"/>
        <v/>
      </c>
      <c r="CJ121" t="b">
        <f t="shared" si="21"/>
        <v>0</v>
      </c>
      <c r="CL121">
        <f t="shared" si="22"/>
        <v>0</v>
      </c>
      <c r="CM121">
        <f t="shared" si="23"/>
        <v>0</v>
      </c>
      <c r="CN121">
        <f t="shared" si="24"/>
        <v>0</v>
      </c>
      <c r="CO121">
        <f t="shared" si="25"/>
        <v>0</v>
      </c>
    </row>
    <row r="122" spans="2:93" ht="15" customHeight="1">
      <c r="B122" s="126"/>
      <c r="C122" s="125" t="s">
        <v>1377</v>
      </c>
      <c r="D122" s="419"/>
      <c r="E122" s="316"/>
      <c r="F122" s="316"/>
      <c r="G122" s="317"/>
      <c r="H122" s="379"/>
      <c r="I122" s="317"/>
      <c r="J122" s="315" t="str">
        <f>IF(L122="","",VLOOKUP(L122,Presentación!$AL$3:$AM$574,2,FALSE))</f>
        <v/>
      </c>
      <c r="K122" s="429"/>
      <c r="L122" s="419"/>
      <c r="M122" s="316"/>
      <c r="N122" s="317"/>
      <c r="O122" s="419"/>
      <c r="P122" s="316"/>
      <c r="Q122" s="317"/>
      <c r="R122" s="379"/>
      <c r="S122" s="316"/>
      <c r="T122" s="317"/>
      <c r="U122" s="43" t="s">
        <v>2188</v>
      </c>
      <c r="V122" s="379"/>
      <c r="W122" s="316"/>
      <c r="X122" s="317"/>
      <c r="Y122" s="379"/>
      <c r="Z122" s="317"/>
      <c r="AA122" s="249"/>
      <c r="AB122" s="249"/>
      <c r="AC122" s="249"/>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CA122">
        <f t="shared" si="13"/>
        <v>0</v>
      </c>
      <c r="CB122">
        <f t="shared" si="14"/>
        <v>0</v>
      </c>
      <c r="CC122">
        <f t="shared" si="15"/>
        <v>0</v>
      </c>
      <c r="CD122">
        <f t="shared" si="16"/>
        <v>0</v>
      </c>
      <c r="CF122" t="b">
        <f t="shared" si="17"/>
        <v>0</v>
      </c>
      <c r="CG122" t="str">
        <f t="shared" si="18"/>
        <v/>
      </c>
      <c r="CH122" t="b">
        <f t="shared" si="19"/>
        <v>0</v>
      </c>
      <c r="CI122" t="str">
        <f t="shared" si="20"/>
        <v/>
      </c>
      <c r="CJ122" t="b">
        <f t="shared" si="21"/>
        <v>0</v>
      </c>
      <c r="CL122">
        <f t="shared" si="22"/>
        <v>0</v>
      </c>
      <c r="CM122">
        <f t="shared" si="23"/>
        <v>0</v>
      </c>
      <c r="CN122">
        <f t="shared" si="24"/>
        <v>0</v>
      </c>
      <c r="CO122">
        <f t="shared" si="25"/>
        <v>0</v>
      </c>
    </row>
    <row r="123" spans="2:93" ht="15" customHeight="1">
      <c r="B123" s="126"/>
      <c r="C123" s="125" t="s">
        <v>1378</v>
      </c>
      <c r="D123" s="419"/>
      <c r="E123" s="316"/>
      <c r="F123" s="316"/>
      <c r="G123" s="317"/>
      <c r="H123" s="379"/>
      <c r="I123" s="317"/>
      <c r="J123" s="315" t="str">
        <f>IF(L123="","",VLOOKUP(L123,Presentación!$AL$3:$AM$574,2,FALSE))</f>
        <v/>
      </c>
      <c r="K123" s="429"/>
      <c r="L123" s="419"/>
      <c r="M123" s="316"/>
      <c r="N123" s="317"/>
      <c r="O123" s="419"/>
      <c r="P123" s="316"/>
      <c r="Q123" s="317"/>
      <c r="R123" s="379"/>
      <c r="S123" s="316"/>
      <c r="T123" s="317"/>
      <c r="U123" s="43" t="s">
        <v>2188</v>
      </c>
      <c r="V123" s="379"/>
      <c r="W123" s="316"/>
      <c r="X123" s="317"/>
      <c r="Y123" s="379"/>
      <c r="Z123" s="317"/>
      <c r="AA123" s="249"/>
      <c r="AB123" s="249"/>
      <c r="AC123" s="249"/>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CA123">
        <f t="shared" si="13"/>
        <v>0</v>
      </c>
      <c r="CB123">
        <f t="shared" si="14"/>
        <v>0</v>
      </c>
      <c r="CC123">
        <f t="shared" si="15"/>
        <v>0</v>
      </c>
      <c r="CD123">
        <f t="shared" si="16"/>
        <v>0</v>
      </c>
      <c r="CF123" t="b">
        <f t="shared" si="17"/>
        <v>0</v>
      </c>
      <c r="CG123" t="str">
        <f t="shared" si="18"/>
        <v/>
      </c>
      <c r="CH123" t="b">
        <f t="shared" si="19"/>
        <v>0</v>
      </c>
      <c r="CI123" t="str">
        <f t="shared" si="20"/>
        <v/>
      </c>
      <c r="CJ123" t="b">
        <f t="shared" si="21"/>
        <v>0</v>
      </c>
      <c r="CL123">
        <f t="shared" si="22"/>
        <v>0</v>
      </c>
      <c r="CM123">
        <f t="shared" si="23"/>
        <v>0</v>
      </c>
      <c r="CN123">
        <f t="shared" si="24"/>
        <v>0</v>
      </c>
      <c r="CO123">
        <f t="shared" si="25"/>
        <v>0</v>
      </c>
    </row>
    <row r="124" spans="2:93" ht="15" customHeight="1">
      <c r="B124" s="126"/>
      <c r="C124" s="125" t="s">
        <v>1379</v>
      </c>
      <c r="D124" s="419"/>
      <c r="E124" s="316"/>
      <c r="F124" s="316"/>
      <c r="G124" s="317"/>
      <c r="H124" s="379"/>
      <c r="I124" s="317"/>
      <c r="J124" s="315" t="str">
        <f>IF(L124="","",VLOOKUP(L124,Presentación!$AL$3:$AM$574,2,FALSE))</f>
        <v/>
      </c>
      <c r="K124" s="429"/>
      <c r="L124" s="419"/>
      <c r="M124" s="316"/>
      <c r="N124" s="317"/>
      <c r="O124" s="419"/>
      <c r="P124" s="316"/>
      <c r="Q124" s="317"/>
      <c r="R124" s="379"/>
      <c r="S124" s="316"/>
      <c r="T124" s="317"/>
      <c r="U124" s="43" t="s">
        <v>2188</v>
      </c>
      <c r="V124" s="379"/>
      <c r="W124" s="316"/>
      <c r="X124" s="317"/>
      <c r="Y124" s="379"/>
      <c r="Z124" s="317"/>
      <c r="AA124" s="249"/>
      <c r="AB124" s="249"/>
      <c r="AC124" s="249"/>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CA124">
        <f t="shared" si="13"/>
        <v>0</v>
      </c>
      <c r="CB124">
        <f t="shared" si="14"/>
        <v>0</v>
      </c>
      <c r="CC124">
        <f t="shared" si="15"/>
        <v>0</v>
      </c>
      <c r="CD124">
        <f t="shared" si="16"/>
        <v>0</v>
      </c>
      <c r="CF124" t="b">
        <f t="shared" si="17"/>
        <v>0</v>
      </c>
      <c r="CG124" t="str">
        <f t="shared" si="18"/>
        <v/>
      </c>
      <c r="CH124" t="b">
        <f t="shared" si="19"/>
        <v>0</v>
      </c>
      <c r="CI124" t="str">
        <f t="shared" si="20"/>
        <v/>
      </c>
      <c r="CJ124" t="b">
        <f t="shared" si="21"/>
        <v>0</v>
      </c>
      <c r="CL124">
        <f t="shared" si="22"/>
        <v>0</v>
      </c>
      <c r="CM124">
        <f t="shared" si="23"/>
        <v>0</v>
      </c>
      <c r="CN124">
        <f t="shared" si="24"/>
        <v>0</v>
      </c>
      <c r="CO124">
        <f t="shared" si="25"/>
        <v>0</v>
      </c>
    </row>
    <row r="125" spans="2:93" ht="15" customHeight="1">
      <c r="B125" s="126"/>
      <c r="C125" s="125" t="s">
        <v>1380</v>
      </c>
      <c r="D125" s="419"/>
      <c r="E125" s="316"/>
      <c r="F125" s="316"/>
      <c r="G125" s="317"/>
      <c r="H125" s="379"/>
      <c r="I125" s="317"/>
      <c r="J125" s="315" t="str">
        <f>IF(L125="","",VLOOKUP(L125,Presentación!$AL$3:$AM$574,2,FALSE))</f>
        <v/>
      </c>
      <c r="K125" s="429"/>
      <c r="L125" s="419"/>
      <c r="M125" s="316"/>
      <c r="N125" s="317"/>
      <c r="O125" s="419"/>
      <c r="P125" s="316"/>
      <c r="Q125" s="317"/>
      <c r="R125" s="379"/>
      <c r="S125" s="316"/>
      <c r="T125" s="317"/>
      <c r="U125" s="43" t="s">
        <v>2188</v>
      </c>
      <c r="V125" s="379"/>
      <c r="W125" s="316"/>
      <c r="X125" s="317"/>
      <c r="Y125" s="379"/>
      <c r="Z125" s="317"/>
      <c r="AA125" s="249"/>
      <c r="AB125" s="249"/>
      <c r="AC125" s="249"/>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CA125">
        <f t="shared" si="13"/>
        <v>0</v>
      </c>
      <c r="CB125">
        <f t="shared" si="14"/>
        <v>0</v>
      </c>
      <c r="CC125">
        <f t="shared" si="15"/>
        <v>0</v>
      </c>
      <c r="CD125">
        <f t="shared" si="16"/>
        <v>0</v>
      </c>
      <c r="CF125" t="b">
        <f t="shared" si="17"/>
        <v>0</v>
      </c>
      <c r="CG125" t="str">
        <f t="shared" si="18"/>
        <v/>
      </c>
      <c r="CH125" t="b">
        <f t="shared" si="19"/>
        <v>0</v>
      </c>
      <c r="CI125" t="str">
        <f t="shared" si="20"/>
        <v/>
      </c>
      <c r="CJ125" t="b">
        <f t="shared" si="21"/>
        <v>0</v>
      </c>
      <c r="CL125">
        <f t="shared" si="22"/>
        <v>0</v>
      </c>
      <c r="CM125">
        <f t="shared" si="23"/>
        <v>0</v>
      </c>
      <c r="CN125">
        <f t="shared" si="24"/>
        <v>0</v>
      </c>
      <c r="CO125">
        <f t="shared" si="25"/>
        <v>0</v>
      </c>
    </row>
    <row r="126" spans="2:93" ht="15" customHeight="1">
      <c r="B126" s="126"/>
      <c r="C126" s="125" t="s">
        <v>1381</v>
      </c>
      <c r="D126" s="419"/>
      <c r="E126" s="316"/>
      <c r="F126" s="316"/>
      <c r="G126" s="317"/>
      <c r="H126" s="379"/>
      <c r="I126" s="317"/>
      <c r="J126" s="315" t="str">
        <f>IF(L126="","",VLOOKUP(L126,Presentación!$AL$3:$AM$574,2,FALSE))</f>
        <v/>
      </c>
      <c r="K126" s="429"/>
      <c r="L126" s="419"/>
      <c r="M126" s="316"/>
      <c r="N126" s="317"/>
      <c r="O126" s="419"/>
      <c r="P126" s="316"/>
      <c r="Q126" s="317"/>
      <c r="R126" s="379"/>
      <c r="S126" s="316"/>
      <c r="T126" s="317"/>
      <c r="U126" s="43" t="s">
        <v>2188</v>
      </c>
      <c r="V126" s="379"/>
      <c r="W126" s="316"/>
      <c r="X126" s="317"/>
      <c r="Y126" s="379"/>
      <c r="Z126" s="317"/>
      <c r="AA126" s="249"/>
      <c r="AB126" s="249"/>
      <c r="AC126" s="249"/>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CA126">
        <f t="shared" si="13"/>
        <v>0</v>
      </c>
      <c r="CB126">
        <f t="shared" si="14"/>
        <v>0</v>
      </c>
      <c r="CC126">
        <f t="shared" si="15"/>
        <v>0</v>
      </c>
      <c r="CD126">
        <f t="shared" si="16"/>
        <v>0</v>
      </c>
      <c r="CF126" t="b">
        <f t="shared" si="17"/>
        <v>0</v>
      </c>
      <c r="CG126" t="str">
        <f t="shared" si="18"/>
        <v/>
      </c>
      <c r="CH126" t="b">
        <f t="shared" si="19"/>
        <v>0</v>
      </c>
      <c r="CI126" t="str">
        <f t="shared" si="20"/>
        <v/>
      </c>
      <c r="CJ126" t="b">
        <f t="shared" si="21"/>
        <v>0</v>
      </c>
      <c r="CL126">
        <f t="shared" si="22"/>
        <v>0</v>
      </c>
      <c r="CM126">
        <f t="shared" si="23"/>
        <v>0</v>
      </c>
      <c r="CN126">
        <f t="shared" si="24"/>
        <v>0</v>
      </c>
      <c r="CO126">
        <f t="shared" si="25"/>
        <v>0</v>
      </c>
    </row>
    <row r="127" spans="2:93" ht="15" customHeight="1">
      <c r="B127" s="126"/>
      <c r="C127" s="125" t="s">
        <v>1382</v>
      </c>
      <c r="D127" s="419"/>
      <c r="E127" s="316"/>
      <c r="F127" s="316"/>
      <c r="G127" s="317"/>
      <c r="H127" s="379"/>
      <c r="I127" s="317"/>
      <c r="J127" s="315" t="str">
        <f>IF(L127="","",VLOOKUP(L127,Presentación!$AL$3:$AM$574,2,FALSE))</f>
        <v/>
      </c>
      <c r="K127" s="429"/>
      <c r="L127" s="419"/>
      <c r="M127" s="316"/>
      <c r="N127" s="317"/>
      <c r="O127" s="419"/>
      <c r="P127" s="316"/>
      <c r="Q127" s="317"/>
      <c r="R127" s="379"/>
      <c r="S127" s="316"/>
      <c r="T127" s="317"/>
      <c r="U127" s="43" t="s">
        <v>2188</v>
      </c>
      <c r="V127" s="379"/>
      <c r="W127" s="316"/>
      <c r="X127" s="317"/>
      <c r="Y127" s="379"/>
      <c r="Z127" s="317"/>
      <c r="AA127" s="249"/>
      <c r="AB127" s="249"/>
      <c r="AC127" s="249"/>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CA127">
        <f t="shared" si="13"/>
        <v>0</v>
      </c>
      <c r="CB127">
        <f t="shared" si="14"/>
        <v>0</v>
      </c>
      <c r="CC127">
        <f t="shared" si="15"/>
        <v>0</v>
      </c>
      <c r="CD127">
        <f t="shared" si="16"/>
        <v>0</v>
      </c>
      <c r="CF127" t="b">
        <f t="shared" si="17"/>
        <v>0</v>
      </c>
      <c r="CG127" t="str">
        <f t="shared" si="18"/>
        <v/>
      </c>
      <c r="CH127" t="b">
        <f t="shared" si="19"/>
        <v>0</v>
      </c>
      <c r="CI127" t="str">
        <f t="shared" si="20"/>
        <v/>
      </c>
      <c r="CJ127" t="b">
        <f t="shared" si="21"/>
        <v>0</v>
      </c>
      <c r="CL127">
        <f t="shared" si="22"/>
        <v>0</v>
      </c>
      <c r="CM127">
        <f t="shared" si="23"/>
        <v>0</v>
      </c>
      <c r="CN127">
        <f t="shared" si="24"/>
        <v>0</v>
      </c>
      <c r="CO127">
        <f t="shared" si="25"/>
        <v>0</v>
      </c>
    </row>
    <row r="128" spans="2:93" ht="15" customHeight="1">
      <c r="B128" s="126"/>
      <c r="C128" s="125" t="s">
        <v>1383</v>
      </c>
      <c r="D128" s="419"/>
      <c r="E128" s="316"/>
      <c r="F128" s="316"/>
      <c r="G128" s="317"/>
      <c r="H128" s="379"/>
      <c r="I128" s="317"/>
      <c r="J128" s="315" t="str">
        <f>IF(L128="","",VLOOKUP(L128,Presentación!$AL$3:$AM$574,2,FALSE))</f>
        <v/>
      </c>
      <c r="K128" s="429"/>
      <c r="L128" s="419"/>
      <c r="M128" s="316"/>
      <c r="N128" s="317"/>
      <c r="O128" s="419"/>
      <c r="P128" s="316"/>
      <c r="Q128" s="317"/>
      <c r="R128" s="379"/>
      <c r="S128" s="316"/>
      <c r="T128" s="317"/>
      <c r="U128" s="43" t="s">
        <v>2188</v>
      </c>
      <c r="V128" s="379"/>
      <c r="W128" s="316"/>
      <c r="X128" s="317"/>
      <c r="Y128" s="379"/>
      <c r="Z128" s="317"/>
      <c r="AA128" s="249"/>
      <c r="AB128" s="249"/>
      <c r="AC128" s="249"/>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CA128">
        <f t="shared" si="13"/>
        <v>0</v>
      </c>
      <c r="CB128">
        <f t="shared" si="14"/>
        <v>0</v>
      </c>
      <c r="CC128">
        <f t="shared" si="15"/>
        <v>0</v>
      </c>
      <c r="CD128">
        <f t="shared" si="16"/>
        <v>0</v>
      </c>
      <c r="CF128" t="b">
        <f t="shared" si="17"/>
        <v>0</v>
      </c>
      <c r="CG128" t="str">
        <f t="shared" si="18"/>
        <v/>
      </c>
      <c r="CH128" t="b">
        <f t="shared" si="19"/>
        <v>0</v>
      </c>
      <c r="CI128" t="str">
        <f t="shared" si="20"/>
        <v/>
      </c>
      <c r="CJ128" t="b">
        <f t="shared" si="21"/>
        <v>0</v>
      </c>
      <c r="CL128">
        <f t="shared" si="22"/>
        <v>0</v>
      </c>
      <c r="CM128">
        <f t="shared" si="23"/>
        <v>0</v>
      </c>
      <c r="CN128">
        <f t="shared" si="24"/>
        <v>0</v>
      </c>
      <c r="CO128">
        <f t="shared" si="25"/>
        <v>0</v>
      </c>
    </row>
    <row r="129" spans="2:93" ht="15" customHeight="1">
      <c r="B129" s="126"/>
      <c r="C129" s="125" t="s">
        <v>1384</v>
      </c>
      <c r="D129" s="419"/>
      <c r="E129" s="316"/>
      <c r="F129" s="316"/>
      <c r="G129" s="317"/>
      <c r="H129" s="379"/>
      <c r="I129" s="317"/>
      <c r="J129" s="315" t="str">
        <f>IF(L129="","",VLOOKUP(L129,Presentación!$AL$3:$AM$574,2,FALSE))</f>
        <v/>
      </c>
      <c r="K129" s="429"/>
      <c r="L129" s="419"/>
      <c r="M129" s="316"/>
      <c r="N129" s="317"/>
      <c r="O129" s="419"/>
      <c r="P129" s="316"/>
      <c r="Q129" s="317"/>
      <c r="R129" s="379"/>
      <c r="S129" s="316"/>
      <c r="T129" s="317"/>
      <c r="U129" s="43" t="s">
        <v>2188</v>
      </c>
      <c r="V129" s="379"/>
      <c r="W129" s="316"/>
      <c r="X129" s="317"/>
      <c r="Y129" s="379"/>
      <c r="Z129" s="317"/>
      <c r="AA129" s="249"/>
      <c r="AB129" s="249"/>
      <c r="AC129" s="249"/>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CA129">
        <f t="shared" si="13"/>
        <v>0</v>
      </c>
      <c r="CB129">
        <f t="shared" si="14"/>
        <v>0</v>
      </c>
      <c r="CC129">
        <f t="shared" si="15"/>
        <v>0</v>
      </c>
      <c r="CD129">
        <f t="shared" si="16"/>
        <v>0</v>
      </c>
      <c r="CF129" t="b">
        <f t="shared" si="17"/>
        <v>0</v>
      </c>
      <c r="CG129" t="str">
        <f t="shared" si="18"/>
        <v/>
      </c>
      <c r="CH129" t="b">
        <f t="shared" si="19"/>
        <v>0</v>
      </c>
      <c r="CI129" t="str">
        <f t="shared" si="20"/>
        <v/>
      </c>
      <c r="CJ129" t="b">
        <f t="shared" si="21"/>
        <v>0</v>
      </c>
      <c r="CL129">
        <f t="shared" si="22"/>
        <v>0</v>
      </c>
      <c r="CM129">
        <f t="shared" si="23"/>
        <v>0</v>
      </c>
      <c r="CN129">
        <f t="shared" si="24"/>
        <v>0</v>
      </c>
      <c r="CO129">
        <f t="shared" si="25"/>
        <v>0</v>
      </c>
    </row>
    <row r="130" spans="2:93" ht="15" customHeight="1">
      <c r="B130" s="126"/>
      <c r="C130" s="125" t="s">
        <v>1385</v>
      </c>
      <c r="D130" s="419"/>
      <c r="E130" s="316"/>
      <c r="F130" s="316"/>
      <c r="G130" s="317"/>
      <c r="H130" s="379"/>
      <c r="I130" s="317"/>
      <c r="J130" s="315" t="str">
        <f>IF(L130="","",VLOOKUP(L130,Presentación!$AL$3:$AM$574,2,FALSE))</f>
        <v/>
      </c>
      <c r="K130" s="429"/>
      <c r="L130" s="419"/>
      <c r="M130" s="316"/>
      <c r="N130" s="317"/>
      <c r="O130" s="419"/>
      <c r="P130" s="316"/>
      <c r="Q130" s="317"/>
      <c r="R130" s="379"/>
      <c r="S130" s="316"/>
      <c r="T130" s="317"/>
      <c r="U130" s="43" t="s">
        <v>2188</v>
      </c>
      <c r="V130" s="379"/>
      <c r="W130" s="316"/>
      <c r="X130" s="317"/>
      <c r="Y130" s="379"/>
      <c r="Z130" s="317"/>
      <c r="AA130" s="249"/>
      <c r="AB130" s="249"/>
      <c r="AC130" s="249"/>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CA130">
        <f t="shared" si="13"/>
        <v>0</v>
      </c>
      <c r="CB130">
        <f t="shared" si="14"/>
        <v>0</v>
      </c>
      <c r="CC130">
        <f t="shared" si="15"/>
        <v>0</v>
      </c>
      <c r="CD130">
        <f t="shared" si="16"/>
        <v>0</v>
      </c>
      <c r="CF130" t="b">
        <f t="shared" si="17"/>
        <v>0</v>
      </c>
      <c r="CG130" t="str">
        <f t="shared" si="18"/>
        <v/>
      </c>
      <c r="CH130" t="b">
        <f t="shared" si="19"/>
        <v>0</v>
      </c>
      <c r="CI130" t="str">
        <f t="shared" si="20"/>
        <v/>
      </c>
      <c r="CJ130" t="b">
        <f t="shared" si="21"/>
        <v>0</v>
      </c>
      <c r="CL130">
        <f t="shared" si="22"/>
        <v>0</v>
      </c>
      <c r="CM130">
        <f t="shared" si="23"/>
        <v>0</v>
      </c>
      <c r="CN130">
        <f t="shared" si="24"/>
        <v>0</v>
      </c>
      <c r="CO130">
        <f t="shared" si="25"/>
        <v>0</v>
      </c>
    </row>
    <row r="131" spans="2:93" ht="15" customHeight="1">
      <c r="B131" s="126"/>
      <c r="C131" s="125" t="s">
        <v>639</v>
      </c>
      <c r="D131" s="419"/>
      <c r="E131" s="316"/>
      <c r="F131" s="316"/>
      <c r="G131" s="317"/>
      <c r="H131" s="379"/>
      <c r="I131" s="317"/>
      <c r="J131" s="315" t="str">
        <f>IF(L131="","",VLOOKUP(L131,Presentación!$AL$3:$AM$574,2,FALSE))</f>
        <v/>
      </c>
      <c r="K131" s="429"/>
      <c r="L131" s="419"/>
      <c r="M131" s="316"/>
      <c r="N131" s="317"/>
      <c r="O131" s="419"/>
      <c r="P131" s="316"/>
      <c r="Q131" s="317"/>
      <c r="R131" s="379"/>
      <c r="S131" s="316"/>
      <c r="T131" s="317"/>
      <c r="U131" s="43" t="s">
        <v>2188</v>
      </c>
      <c r="V131" s="379"/>
      <c r="W131" s="316"/>
      <c r="X131" s="317"/>
      <c r="Y131" s="379"/>
      <c r="Z131" s="317"/>
      <c r="AA131" s="249"/>
      <c r="AB131" s="249"/>
      <c r="AC131" s="249"/>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CA131">
        <f t="shared" si="13"/>
        <v>0</v>
      </c>
      <c r="CB131">
        <f t="shared" si="14"/>
        <v>0</v>
      </c>
      <c r="CC131">
        <f t="shared" si="15"/>
        <v>0</v>
      </c>
      <c r="CD131">
        <f t="shared" si="16"/>
        <v>0</v>
      </c>
      <c r="CF131" t="b">
        <f t="shared" si="17"/>
        <v>0</v>
      </c>
      <c r="CG131" t="str">
        <f t="shared" si="18"/>
        <v/>
      </c>
      <c r="CH131" t="b">
        <f t="shared" si="19"/>
        <v>0</v>
      </c>
      <c r="CI131" t="str">
        <f t="shared" si="20"/>
        <v/>
      </c>
      <c r="CJ131" t="b">
        <f t="shared" si="21"/>
        <v>0</v>
      </c>
      <c r="CL131">
        <f t="shared" si="22"/>
        <v>0</v>
      </c>
      <c r="CM131">
        <f t="shared" si="23"/>
        <v>0</v>
      </c>
      <c r="CN131">
        <f t="shared" si="24"/>
        <v>0</v>
      </c>
      <c r="CO131">
        <f t="shared" si="25"/>
        <v>0</v>
      </c>
    </row>
    <row r="132" spans="2:93" ht="15" customHeight="1">
      <c r="B132" s="143"/>
      <c r="C132" s="220" t="s">
        <v>1386</v>
      </c>
      <c r="D132" s="419"/>
      <c r="E132" s="316"/>
      <c r="F132" s="316"/>
      <c r="G132" s="317"/>
      <c r="H132" s="379"/>
      <c r="I132" s="317"/>
      <c r="J132" s="315" t="str">
        <f>IF(L132="","",VLOOKUP(L132,Presentación!$AL$3:$AM$574,2,FALSE))</f>
        <v/>
      </c>
      <c r="K132" s="429"/>
      <c r="L132" s="419"/>
      <c r="M132" s="316"/>
      <c r="N132" s="317"/>
      <c r="O132" s="419"/>
      <c r="P132" s="316"/>
      <c r="Q132" s="317"/>
      <c r="R132" s="379"/>
      <c r="S132" s="316"/>
      <c r="T132" s="317"/>
      <c r="U132" s="43" t="s">
        <v>2188</v>
      </c>
      <c r="V132" s="379"/>
      <c r="W132" s="316"/>
      <c r="X132" s="317"/>
      <c r="Y132" s="379"/>
      <c r="Z132" s="317"/>
      <c r="AA132" s="249"/>
      <c r="AB132" s="249"/>
      <c r="AC132" s="249"/>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CA132">
        <f t="shared" si="13"/>
        <v>0</v>
      </c>
      <c r="CB132">
        <f t="shared" si="14"/>
        <v>0</v>
      </c>
      <c r="CC132">
        <f t="shared" si="15"/>
        <v>0</v>
      </c>
      <c r="CD132">
        <f t="shared" si="16"/>
        <v>0</v>
      </c>
      <c r="CF132" t="b">
        <f t="shared" si="17"/>
        <v>0</v>
      </c>
      <c r="CG132" t="str">
        <f t="shared" si="18"/>
        <v/>
      </c>
      <c r="CH132" t="b">
        <f t="shared" si="19"/>
        <v>0</v>
      </c>
      <c r="CI132" t="str">
        <f t="shared" si="20"/>
        <v/>
      </c>
      <c r="CJ132" t="b">
        <f t="shared" si="21"/>
        <v>0</v>
      </c>
      <c r="CL132">
        <f t="shared" si="22"/>
        <v>0</v>
      </c>
      <c r="CM132">
        <f t="shared" si="23"/>
        <v>0</v>
      </c>
      <c r="CN132">
        <f t="shared" si="24"/>
        <v>0</v>
      </c>
      <c r="CO132">
        <f t="shared" si="25"/>
        <v>0</v>
      </c>
    </row>
    <row r="133" spans="2:93" ht="15" customHeight="1">
      <c r="B133" s="143"/>
      <c r="C133" s="220" t="s">
        <v>1387</v>
      </c>
      <c r="D133" s="419"/>
      <c r="E133" s="316"/>
      <c r="F133" s="316"/>
      <c r="G133" s="317"/>
      <c r="H133" s="379"/>
      <c r="I133" s="317"/>
      <c r="J133" s="315" t="str">
        <f>IF(L133="","",VLOOKUP(L133,Presentación!$AL$3:$AM$574,2,FALSE))</f>
        <v/>
      </c>
      <c r="K133" s="429"/>
      <c r="L133" s="419"/>
      <c r="M133" s="316"/>
      <c r="N133" s="317"/>
      <c r="O133" s="419"/>
      <c r="P133" s="316"/>
      <c r="Q133" s="317"/>
      <c r="R133" s="379"/>
      <c r="S133" s="316"/>
      <c r="T133" s="317"/>
      <c r="U133" s="43" t="s">
        <v>2188</v>
      </c>
      <c r="V133" s="379"/>
      <c r="W133" s="316"/>
      <c r="X133" s="317"/>
      <c r="Y133" s="379"/>
      <c r="Z133" s="317"/>
      <c r="AA133" s="249"/>
      <c r="AB133" s="249"/>
      <c r="AC133" s="249"/>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CA133">
        <f t="shared" si="13"/>
        <v>0</v>
      </c>
      <c r="CB133">
        <f t="shared" si="14"/>
        <v>0</v>
      </c>
      <c r="CC133">
        <f t="shared" si="15"/>
        <v>0</v>
      </c>
      <c r="CD133">
        <f t="shared" si="16"/>
        <v>0</v>
      </c>
      <c r="CF133" t="b">
        <f t="shared" si="17"/>
        <v>0</v>
      </c>
      <c r="CG133" t="str">
        <f t="shared" si="18"/>
        <v/>
      </c>
      <c r="CH133" t="b">
        <f t="shared" si="19"/>
        <v>0</v>
      </c>
      <c r="CI133" t="str">
        <f t="shared" si="20"/>
        <v/>
      </c>
      <c r="CJ133" t="b">
        <f t="shared" si="21"/>
        <v>0</v>
      </c>
      <c r="CL133">
        <f t="shared" si="22"/>
        <v>0</v>
      </c>
      <c r="CM133">
        <f t="shared" si="23"/>
        <v>0</v>
      </c>
      <c r="CN133">
        <f t="shared" si="24"/>
        <v>0</v>
      </c>
      <c r="CO133">
        <f t="shared" si="25"/>
        <v>0</v>
      </c>
    </row>
    <row r="134" spans="2:93" ht="15" customHeight="1">
      <c r="B134" s="143"/>
      <c r="C134" s="220" t="s">
        <v>1388</v>
      </c>
      <c r="D134" s="419"/>
      <c r="E134" s="316"/>
      <c r="F134" s="316"/>
      <c r="G134" s="317"/>
      <c r="H134" s="379"/>
      <c r="I134" s="317"/>
      <c r="J134" s="315" t="str">
        <f>IF(L134="","",VLOOKUP(L134,Presentación!$AL$3:$AM$574,2,FALSE))</f>
        <v/>
      </c>
      <c r="K134" s="429"/>
      <c r="L134" s="419"/>
      <c r="M134" s="316"/>
      <c r="N134" s="317"/>
      <c r="O134" s="419"/>
      <c r="P134" s="316"/>
      <c r="Q134" s="317"/>
      <c r="R134" s="379"/>
      <c r="S134" s="316"/>
      <c r="T134" s="317"/>
      <c r="U134" s="43" t="s">
        <v>2188</v>
      </c>
      <c r="V134" s="379"/>
      <c r="W134" s="316"/>
      <c r="X134" s="317"/>
      <c r="Y134" s="379"/>
      <c r="Z134" s="317"/>
      <c r="AA134" s="249"/>
      <c r="AB134" s="249"/>
      <c r="AC134" s="249"/>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CA134">
        <f t="shared" si="13"/>
        <v>0</v>
      </c>
      <c r="CB134">
        <f t="shared" si="14"/>
        <v>0</v>
      </c>
      <c r="CC134">
        <f t="shared" si="15"/>
        <v>0</v>
      </c>
      <c r="CD134">
        <f t="shared" si="16"/>
        <v>0</v>
      </c>
      <c r="CF134" t="b">
        <f t="shared" si="17"/>
        <v>0</v>
      </c>
      <c r="CG134" t="str">
        <f t="shared" si="18"/>
        <v/>
      </c>
      <c r="CH134" t="b">
        <f t="shared" si="19"/>
        <v>0</v>
      </c>
      <c r="CI134" t="str">
        <f t="shared" si="20"/>
        <v/>
      </c>
      <c r="CJ134" t="b">
        <f t="shared" si="21"/>
        <v>0</v>
      </c>
      <c r="CL134">
        <f t="shared" si="22"/>
        <v>0</v>
      </c>
      <c r="CM134">
        <f t="shared" si="23"/>
        <v>0</v>
      </c>
      <c r="CN134">
        <f t="shared" si="24"/>
        <v>0</v>
      </c>
      <c r="CO134">
        <f t="shared" si="25"/>
        <v>0</v>
      </c>
    </row>
    <row r="135" spans="2:93" ht="15" customHeight="1">
      <c r="B135" s="143"/>
      <c r="C135" s="220" t="s">
        <v>1389</v>
      </c>
      <c r="D135" s="419"/>
      <c r="E135" s="316"/>
      <c r="F135" s="316"/>
      <c r="G135" s="317"/>
      <c r="H135" s="379"/>
      <c r="I135" s="317"/>
      <c r="J135" s="315" t="str">
        <f>IF(L135="","",VLOOKUP(L135,Presentación!$AL$3:$AM$574,2,FALSE))</f>
        <v/>
      </c>
      <c r="K135" s="429"/>
      <c r="L135" s="419"/>
      <c r="M135" s="316"/>
      <c r="N135" s="317"/>
      <c r="O135" s="419"/>
      <c r="P135" s="316"/>
      <c r="Q135" s="317"/>
      <c r="R135" s="379"/>
      <c r="S135" s="316"/>
      <c r="T135" s="317"/>
      <c r="U135" s="43" t="s">
        <v>2188</v>
      </c>
      <c r="V135" s="379"/>
      <c r="W135" s="316"/>
      <c r="X135" s="317"/>
      <c r="Y135" s="379"/>
      <c r="Z135" s="317"/>
      <c r="AA135" s="249"/>
      <c r="AB135" s="249"/>
      <c r="AC135" s="249"/>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CA135">
        <f t="shared" si="13"/>
        <v>0</v>
      </c>
      <c r="CB135">
        <f t="shared" si="14"/>
        <v>0</v>
      </c>
      <c r="CC135">
        <f t="shared" si="15"/>
        <v>0</v>
      </c>
      <c r="CD135">
        <f t="shared" si="16"/>
        <v>0</v>
      </c>
      <c r="CF135" t="b">
        <f t="shared" si="17"/>
        <v>0</v>
      </c>
      <c r="CG135" t="str">
        <f t="shared" si="18"/>
        <v/>
      </c>
      <c r="CH135" t="b">
        <f t="shared" si="19"/>
        <v>0</v>
      </c>
      <c r="CI135" t="str">
        <f t="shared" si="20"/>
        <v/>
      </c>
      <c r="CJ135" t="b">
        <f t="shared" si="21"/>
        <v>0</v>
      </c>
      <c r="CL135">
        <f t="shared" si="22"/>
        <v>0</v>
      </c>
      <c r="CM135">
        <f t="shared" si="23"/>
        <v>0</v>
      </c>
      <c r="CN135">
        <f t="shared" si="24"/>
        <v>0</v>
      </c>
      <c r="CO135">
        <f t="shared" si="25"/>
        <v>0</v>
      </c>
    </row>
    <row r="136" spans="2:93" ht="15" customHeight="1">
      <c r="B136" s="143"/>
      <c r="C136" s="220" t="s">
        <v>1390</v>
      </c>
      <c r="D136" s="419"/>
      <c r="E136" s="316"/>
      <c r="F136" s="316"/>
      <c r="G136" s="317"/>
      <c r="H136" s="379"/>
      <c r="I136" s="317"/>
      <c r="J136" s="315" t="str">
        <f>IF(L136="","",VLOOKUP(L136,Presentación!$AL$3:$AM$574,2,FALSE))</f>
        <v/>
      </c>
      <c r="K136" s="429"/>
      <c r="L136" s="419"/>
      <c r="M136" s="316"/>
      <c r="N136" s="317"/>
      <c r="O136" s="419"/>
      <c r="P136" s="316"/>
      <c r="Q136" s="317"/>
      <c r="R136" s="379"/>
      <c r="S136" s="316"/>
      <c r="T136" s="317"/>
      <c r="U136" s="43" t="s">
        <v>2188</v>
      </c>
      <c r="V136" s="379"/>
      <c r="W136" s="316"/>
      <c r="X136" s="317"/>
      <c r="Y136" s="379"/>
      <c r="Z136" s="317"/>
      <c r="AA136" s="249"/>
      <c r="AB136" s="249"/>
      <c r="AC136" s="249"/>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CA136">
        <f t="shared" si="13"/>
        <v>0</v>
      </c>
      <c r="CB136">
        <f t="shared" si="14"/>
        <v>0</v>
      </c>
      <c r="CC136">
        <f t="shared" si="15"/>
        <v>0</v>
      </c>
      <c r="CD136">
        <f t="shared" si="16"/>
        <v>0</v>
      </c>
      <c r="CF136" t="b">
        <f t="shared" si="17"/>
        <v>0</v>
      </c>
      <c r="CG136" t="str">
        <f t="shared" si="18"/>
        <v/>
      </c>
      <c r="CH136" t="b">
        <f t="shared" si="19"/>
        <v>0</v>
      </c>
      <c r="CI136" t="str">
        <f t="shared" si="20"/>
        <v/>
      </c>
      <c r="CJ136" t="b">
        <f t="shared" si="21"/>
        <v>0</v>
      </c>
      <c r="CL136">
        <f t="shared" si="22"/>
        <v>0</v>
      </c>
      <c r="CM136">
        <f t="shared" si="23"/>
        <v>0</v>
      </c>
      <c r="CN136">
        <f t="shared" si="24"/>
        <v>0</v>
      </c>
      <c r="CO136">
        <f t="shared" si="25"/>
        <v>0</v>
      </c>
    </row>
    <row r="137" spans="2:93" ht="15" customHeight="1">
      <c r="B137" s="143"/>
      <c r="C137" s="220" t="s">
        <v>1391</v>
      </c>
      <c r="D137" s="419"/>
      <c r="E137" s="316"/>
      <c r="F137" s="316"/>
      <c r="G137" s="317"/>
      <c r="H137" s="379"/>
      <c r="I137" s="317"/>
      <c r="J137" s="315" t="str">
        <f>IF(L137="","",VLOOKUP(L137,Presentación!$AL$3:$AM$574,2,FALSE))</f>
        <v/>
      </c>
      <c r="K137" s="429"/>
      <c r="L137" s="419"/>
      <c r="M137" s="316"/>
      <c r="N137" s="317"/>
      <c r="O137" s="419"/>
      <c r="P137" s="316"/>
      <c r="Q137" s="317"/>
      <c r="R137" s="379"/>
      <c r="S137" s="316"/>
      <c r="T137" s="317"/>
      <c r="U137" s="43" t="s">
        <v>2188</v>
      </c>
      <c r="V137" s="379"/>
      <c r="W137" s="316"/>
      <c r="X137" s="317"/>
      <c r="Y137" s="379"/>
      <c r="Z137" s="317"/>
      <c r="AA137" s="249"/>
      <c r="AB137" s="249"/>
      <c r="AC137" s="249"/>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CA137">
        <f t="shared" si="13"/>
        <v>0</v>
      </c>
      <c r="CB137">
        <f t="shared" si="14"/>
        <v>0</v>
      </c>
      <c r="CC137">
        <f t="shared" si="15"/>
        <v>0</v>
      </c>
      <c r="CD137">
        <f t="shared" si="16"/>
        <v>0</v>
      </c>
      <c r="CF137" t="b">
        <f t="shared" si="17"/>
        <v>0</v>
      </c>
      <c r="CG137" t="str">
        <f t="shared" si="18"/>
        <v/>
      </c>
      <c r="CH137" t="b">
        <f t="shared" si="19"/>
        <v>0</v>
      </c>
      <c r="CI137" t="str">
        <f t="shared" si="20"/>
        <v/>
      </c>
      <c r="CJ137" t="b">
        <f t="shared" si="21"/>
        <v>0</v>
      </c>
      <c r="CL137">
        <f t="shared" si="22"/>
        <v>0</v>
      </c>
      <c r="CM137">
        <f t="shared" si="23"/>
        <v>0</v>
      </c>
      <c r="CN137">
        <f t="shared" si="24"/>
        <v>0</v>
      </c>
      <c r="CO137">
        <f t="shared" si="25"/>
        <v>0</v>
      </c>
    </row>
    <row r="138" spans="2:93" ht="15" customHeight="1">
      <c r="B138" s="143"/>
      <c r="C138" s="220" t="s">
        <v>1392</v>
      </c>
      <c r="D138" s="419"/>
      <c r="E138" s="316"/>
      <c r="F138" s="316"/>
      <c r="G138" s="317"/>
      <c r="H138" s="379"/>
      <c r="I138" s="317"/>
      <c r="J138" s="315" t="str">
        <f>IF(L138="","",VLOOKUP(L138,Presentación!$AL$3:$AM$574,2,FALSE))</f>
        <v/>
      </c>
      <c r="K138" s="429"/>
      <c r="L138" s="419"/>
      <c r="M138" s="316"/>
      <c r="N138" s="317"/>
      <c r="O138" s="419"/>
      <c r="P138" s="316"/>
      <c r="Q138" s="317"/>
      <c r="R138" s="379"/>
      <c r="S138" s="316"/>
      <c r="T138" s="317"/>
      <c r="U138" s="43" t="s">
        <v>2188</v>
      </c>
      <c r="V138" s="379"/>
      <c r="W138" s="316"/>
      <c r="X138" s="317"/>
      <c r="Y138" s="379"/>
      <c r="Z138" s="317"/>
      <c r="AA138" s="249"/>
      <c r="AB138" s="249"/>
      <c r="AC138" s="249"/>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CA138">
        <f t="shared" si="13"/>
        <v>0</v>
      </c>
      <c r="CB138">
        <f t="shared" si="14"/>
        <v>0</v>
      </c>
      <c r="CC138">
        <f t="shared" si="15"/>
        <v>0</v>
      </c>
      <c r="CD138">
        <f t="shared" si="16"/>
        <v>0</v>
      </c>
      <c r="CF138" t="b">
        <f t="shared" si="17"/>
        <v>0</v>
      </c>
      <c r="CG138" t="str">
        <f t="shared" si="18"/>
        <v/>
      </c>
      <c r="CH138" t="b">
        <f t="shared" si="19"/>
        <v>0</v>
      </c>
      <c r="CI138" t="str">
        <f t="shared" si="20"/>
        <v/>
      </c>
      <c r="CJ138" t="b">
        <f t="shared" si="21"/>
        <v>0</v>
      </c>
      <c r="CL138">
        <f t="shared" si="22"/>
        <v>0</v>
      </c>
      <c r="CM138">
        <f t="shared" si="23"/>
        <v>0</v>
      </c>
      <c r="CN138">
        <f t="shared" si="24"/>
        <v>0</v>
      </c>
      <c r="CO138">
        <f t="shared" si="25"/>
        <v>0</v>
      </c>
    </row>
    <row r="139" spans="2:93" ht="15" customHeight="1">
      <c r="B139" s="143"/>
      <c r="C139" s="220" t="s">
        <v>1393</v>
      </c>
      <c r="D139" s="419"/>
      <c r="E139" s="316"/>
      <c r="F139" s="316"/>
      <c r="G139" s="317"/>
      <c r="H139" s="379"/>
      <c r="I139" s="317"/>
      <c r="J139" s="315" t="str">
        <f>IF(L139="","",VLOOKUP(L139,Presentación!$AL$3:$AM$574,2,FALSE))</f>
        <v/>
      </c>
      <c r="K139" s="429"/>
      <c r="L139" s="419"/>
      <c r="M139" s="316"/>
      <c r="N139" s="317"/>
      <c r="O139" s="419"/>
      <c r="P139" s="316"/>
      <c r="Q139" s="317"/>
      <c r="R139" s="379"/>
      <c r="S139" s="316"/>
      <c r="T139" s="317"/>
      <c r="U139" s="43" t="s">
        <v>2188</v>
      </c>
      <c r="V139" s="379"/>
      <c r="W139" s="316"/>
      <c r="X139" s="317"/>
      <c r="Y139" s="379"/>
      <c r="Z139" s="317"/>
      <c r="AA139" s="249"/>
      <c r="AB139" s="249"/>
      <c r="AC139" s="249"/>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CA139">
        <f t="shared" si="13"/>
        <v>0</v>
      </c>
      <c r="CB139">
        <f t="shared" si="14"/>
        <v>0</v>
      </c>
      <c r="CC139">
        <f t="shared" si="15"/>
        <v>0</v>
      </c>
      <c r="CD139">
        <f t="shared" si="16"/>
        <v>0</v>
      </c>
      <c r="CF139" t="b">
        <f t="shared" si="17"/>
        <v>0</v>
      </c>
      <c r="CG139" t="str">
        <f t="shared" si="18"/>
        <v/>
      </c>
      <c r="CH139" t="b">
        <f t="shared" si="19"/>
        <v>0</v>
      </c>
      <c r="CI139" t="str">
        <f t="shared" si="20"/>
        <v/>
      </c>
      <c r="CJ139" t="b">
        <f t="shared" si="21"/>
        <v>0</v>
      </c>
      <c r="CL139">
        <f t="shared" si="22"/>
        <v>0</v>
      </c>
      <c r="CM139">
        <f t="shared" si="23"/>
        <v>0</v>
      </c>
      <c r="CN139">
        <f t="shared" si="24"/>
        <v>0</v>
      </c>
      <c r="CO139">
        <f t="shared" si="25"/>
        <v>0</v>
      </c>
    </row>
    <row r="140" spans="2:93" ht="15" customHeight="1">
      <c r="B140" s="143"/>
      <c r="C140" s="220" t="s">
        <v>1394</v>
      </c>
      <c r="D140" s="419"/>
      <c r="E140" s="316"/>
      <c r="F140" s="316"/>
      <c r="G140" s="317"/>
      <c r="H140" s="379"/>
      <c r="I140" s="317"/>
      <c r="J140" s="315" t="str">
        <f>IF(L140="","",VLOOKUP(L140,Presentación!$AL$3:$AM$574,2,FALSE))</f>
        <v/>
      </c>
      <c r="K140" s="429"/>
      <c r="L140" s="419"/>
      <c r="M140" s="316"/>
      <c r="N140" s="317"/>
      <c r="O140" s="419"/>
      <c r="P140" s="316"/>
      <c r="Q140" s="317"/>
      <c r="R140" s="379"/>
      <c r="S140" s="316"/>
      <c r="T140" s="317"/>
      <c r="U140" s="43" t="s">
        <v>2188</v>
      </c>
      <c r="V140" s="379"/>
      <c r="W140" s="316"/>
      <c r="X140" s="317"/>
      <c r="Y140" s="379"/>
      <c r="Z140" s="317"/>
      <c r="AA140" s="249"/>
      <c r="AB140" s="249"/>
      <c r="AC140" s="249"/>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CA140">
        <f t="shared" si="13"/>
        <v>0</v>
      </c>
      <c r="CB140">
        <f t="shared" si="14"/>
        <v>0</v>
      </c>
      <c r="CC140">
        <f t="shared" si="15"/>
        <v>0</v>
      </c>
      <c r="CD140">
        <f t="shared" si="16"/>
        <v>0</v>
      </c>
      <c r="CF140" t="b">
        <f t="shared" si="17"/>
        <v>0</v>
      </c>
      <c r="CG140" t="str">
        <f t="shared" si="18"/>
        <v/>
      </c>
      <c r="CH140" t="b">
        <f t="shared" si="19"/>
        <v>0</v>
      </c>
      <c r="CI140" t="str">
        <f t="shared" si="20"/>
        <v/>
      </c>
      <c r="CJ140" t="b">
        <f t="shared" si="21"/>
        <v>0</v>
      </c>
      <c r="CL140">
        <f t="shared" si="22"/>
        <v>0</v>
      </c>
      <c r="CM140">
        <f t="shared" si="23"/>
        <v>0</v>
      </c>
      <c r="CN140">
        <f t="shared" si="24"/>
        <v>0</v>
      </c>
      <c r="CO140">
        <f t="shared" si="25"/>
        <v>0</v>
      </c>
    </row>
    <row r="141" spans="2:93" ht="15" customHeight="1">
      <c r="B141" s="143"/>
      <c r="C141" s="220" t="s">
        <v>1395</v>
      </c>
      <c r="D141" s="419"/>
      <c r="E141" s="316"/>
      <c r="F141" s="316"/>
      <c r="G141" s="317"/>
      <c r="H141" s="379"/>
      <c r="I141" s="317"/>
      <c r="J141" s="315" t="str">
        <f>IF(L141="","",VLOOKUP(L141,Presentación!$AL$3:$AM$574,2,FALSE))</f>
        <v/>
      </c>
      <c r="K141" s="429"/>
      <c r="L141" s="419"/>
      <c r="M141" s="316"/>
      <c r="N141" s="317"/>
      <c r="O141" s="419"/>
      <c r="P141" s="316"/>
      <c r="Q141" s="317"/>
      <c r="R141" s="379"/>
      <c r="S141" s="316"/>
      <c r="T141" s="317"/>
      <c r="U141" s="43" t="s">
        <v>2188</v>
      </c>
      <c r="V141" s="379"/>
      <c r="W141" s="316"/>
      <c r="X141" s="317"/>
      <c r="Y141" s="379"/>
      <c r="Z141" s="317"/>
      <c r="AA141" s="249"/>
      <c r="AB141" s="249"/>
      <c r="AC141" s="249"/>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CA141">
        <f t="shared" si="13"/>
        <v>0</v>
      </c>
      <c r="CB141">
        <f t="shared" si="14"/>
        <v>0</v>
      </c>
      <c r="CC141">
        <f t="shared" si="15"/>
        <v>0</v>
      </c>
      <c r="CD141">
        <f t="shared" si="16"/>
        <v>0</v>
      </c>
      <c r="CF141" t="b">
        <f t="shared" si="17"/>
        <v>0</v>
      </c>
      <c r="CG141" t="str">
        <f t="shared" si="18"/>
        <v/>
      </c>
      <c r="CH141" t="b">
        <f t="shared" si="19"/>
        <v>0</v>
      </c>
      <c r="CI141" t="str">
        <f t="shared" si="20"/>
        <v/>
      </c>
      <c r="CJ141" t="b">
        <f t="shared" si="21"/>
        <v>0</v>
      </c>
      <c r="CL141">
        <f t="shared" si="22"/>
        <v>0</v>
      </c>
      <c r="CM141">
        <f t="shared" si="23"/>
        <v>0</v>
      </c>
      <c r="CN141">
        <f t="shared" si="24"/>
        <v>0</v>
      </c>
      <c r="CO141">
        <f t="shared" si="25"/>
        <v>0</v>
      </c>
    </row>
    <row r="142" spans="2:93" ht="15" customHeight="1">
      <c r="B142" s="143"/>
      <c r="C142" s="220" t="s">
        <v>1396</v>
      </c>
      <c r="D142" s="419"/>
      <c r="E142" s="316"/>
      <c r="F142" s="316"/>
      <c r="G142" s="317"/>
      <c r="H142" s="379"/>
      <c r="I142" s="317"/>
      <c r="J142" s="315" t="str">
        <f>IF(L142="","",VLOOKUP(L142,Presentación!$AL$3:$AM$574,2,FALSE))</f>
        <v/>
      </c>
      <c r="K142" s="429"/>
      <c r="L142" s="419"/>
      <c r="M142" s="316"/>
      <c r="N142" s="317"/>
      <c r="O142" s="419"/>
      <c r="P142" s="316"/>
      <c r="Q142" s="317"/>
      <c r="R142" s="379"/>
      <c r="S142" s="316"/>
      <c r="T142" s="317"/>
      <c r="U142" s="43" t="s">
        <v>2188</v>
      </c>
      <c r="V142" s="379"/>
      <c r="W142" s="316"/>
      <c r="X142" s="317"/>
      <c r="Y142" s="379"/>
      <c r="Z142" s="317"/>
      <c r="AA142" s="249"/>
      <c r="AB142" s="249"/>
      <c r="AC142" s="249"/>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CA142">
        <f t="shared" si="13"/>
        <v>0</v>
      </c>
      <c r="CB142">
        <f t="shared" si="14"/>
        <v>0</v>
      </c>
      <c r="CC142">
        <f t="shared" si="15"/>
        <v>0</v>
      </c>
      <c r="CD142">
        <f t="shared" si="16"/>
        <v>0</v>
      </c>
      <c r="CF142" t="b">
        <f t="shared" si="17"/>
        <v>0</v>
      </c>
      <c r="CG142" t="str">
        <f t="shared" si="18"/>
        <v/>
      </c>
      <c r="CH142" t="b">
        <f t="shared" si="19"/>
        <v>0</v>
      </c>
      <c r="CI142" t="str">
        <f t="shared" si="20"/>
        <v/>
      </c>
      <c r="CJ142" t="b">
        <f t="shared" si="21"/>
        <v>0</v>
      </c>
      <c r="CL142">
        <f t="shared" si="22"/>
        <v>0</v>
      </c>
      <c r="CM142">
        <f t="shared" si="23"/>
        <v>0</v>
      </c>
      <c r="CN142">
        <f t="shared" si="24"/>
        <v>0</v>
      </c>
      <c r="CO142">
        <f t="shared" si="25"/>
        <v>0</v>
      </c>
    </row>
    <row r="143" spans="2:93" ht="15" customHeight="1">
      <c r="B143" s="143"/>
      <c r="C143" s="220" t="s">
        <v>1397</v>
      </c>
      <c r="D143" s="419"/>
      <c r="E143" s="316"/>
      <c r="F143" s="316"/>
      <c r="G143" s="317"/>
      <c r="H143" s="379"/>
      <c r="I143" s="317"/>
      <c r="J143" s="315" t="str">
        <f>IF(L143="","",VLOOKUP(L143,Presentación!$AL$3:$AM$574,2,FALSE))</f>
        <v/>
      </c>
      <c r="K143" s="429"/>
      <c r="L143" s="419"/>
      <c r="M143" s="316"/>
      <c r="N143" s="317"/>
      <c r="O143" s="419"/>
      <c r="P143" s="316"/>
      <c r="Q143" s="317"/>
      <c r="R143" s="379"/>
      <c r="S143" s="316"/>
      <c r="T143" s="317"/>
      <c r="U143" s="43" t="s">
        <v>2188</v>
      </c>
      <c r="V143" s="379"/>
      <c r="W143" s="316"/>
      <c r="X143" s="317"/>
      <c r="Y143" s="379"/>
      <c r="Z143" s="317"/>
      <c r="AA143" s="249"/>
      <c r="AB143" s="249"/>
      <c r="AC143" s="249"/>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CA143">
        <f t="shared" si="13"/>
        <v>0</v>
      </c>
      <c r="CB143">
        <f t="shared" si="14"/>
        <v>0</v>
      </c>
      <c r="CC143">
        <f t="shared" si="15"/>
        <v>0</v>
      </c>
      <c r="CD143">
        <f t="shared" si="16"/>
        <v>0</v>
      </c>
      <c r="CF143" t="b">
        <f t="shared" si="17"/>
        <v>0</v>
      </c>
      <c r="CG143" t="str">
        <f t="shared" si="18"/>
        <v/>
      </c>
      <c r="CH143" t="b">
        <f t="shared" si="19"/>
        <v>0</v>
      </c>
      <c r="CI143" t="str">
        <f t="shared" si="20"/>
        <v/>
      </c>
      <c r="CJ143" t="b">
        <f t="shared" si="21"/>
        <v>0</v>
      </c>
      <c r="CL143">
        <f t="shared" si="22"/>
        <v>0</v>
      </c>
      <c r="CM143">
        <f t="shared" si="23"/>
        <v>0</v>
      </c>
      <c r="CN143">
        <f t="shared" si="24"/>
        <v>0</v>
      </c>
      <c r="CO143">
        <f t="shared" si="25"/>
        <v>0</v>
      </c>
    </row>
    <row r="144" spans="2:93" ht="15" customHeight="1">
      <c r="B144" s="143"/>
      <c r="C144" s="220" t="s">
        <v>1398</v>
      </c>
      <c r="D144" s="419"/>
      <c r="E144" s="316"/>
      <c r="F144" s="316"/>
      <c r="G144" s="317"/>
      <c r="H144" s="379"/>
      <c r="I144" s="317"/>
      <c r="J144" s="315" t="str">
        <f>IF(L144="","",VLOOKUP(L144,Presentación!$AL$3:$AM$574,2,FALSE))</f>
        <v/>
      </c>
      <c r="K144" s="429"/>
      <c r="L144" s="419"/>
      <c r="M144" s="316"/>
      <c r="N144" s="317"/>
      <c r="O144" s="419"/>
      <c r="P144" s="316"/>
      <c r="Q144" s="317"/>
      <c r="R144" s="379"/>
      <c r="S144" s="316"/>
      <c r="T144" s="317"/>
      <c r="U144" s="43" t="s">
        <v>2188</v>
      </c>
      <c r="V144" s="379"/>
      <c r="W144" s="316"/>
      <c r="X144" s="317"/>
      <c r="Y144" s="379"/>
      <c r="Z144" s="317"/>
      <c r="AA144" s="249"/>
      <c r="AB144" s="249"/>
      <c r="AC144" s="249"/>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CA144">
        <f t="shared" si="13"/>
        <v>0</v>
      </c>
      <c r="CB144">
        <f t="shared" si="14"/>
        <v>0</v>
      </c>
      <c r="CC144">
        <f t="shared" si="15"/>
        <v>0</v>
      </c>
      <c r="CD144">
        <f t="shared" si="16"/>
        <v>0</v>
      </c>
      <c r="CF144" t="b">
        <f t="shared" si="17"/>
        <v>0</v>
      </c>
      <c r="CG144" t="str">
        <f t="shared" si="18"/>
        <v/>
      </c>
      <c r="CH144" t="b">
        <f t="shared" si="19"/>
        <v>0</v>
      </c>
      <c r="CI144" t="str">
        <f t="shared" si="20"/>
        <v/>
      </c>
      <c r="CJ144" t="b">
        <f t="shared" si="21"/>
        <v>0</v>
      </c>
      <c r="CL144">
        <f t="shared" si="22"/>
        <v>0</v>
      </c>
      <c r="CM144">
        <f t="shared" si="23"/>
        <v>0</v>
      </c>
      <c r="CN144">
        <f t="shared" si="24"/>
        <v>0</v>
      </c>
      <c r="CO144">
        <f t="shared" si="25"/>
        <v>0</v>
      </c>
    </row>
    <row r="145" spans="2:93" ht="15" customHeight="1">
      <c r="B145" s="143"/>
      <c r="C145" s="220" t="s">
        <v>1399</v>
      </c>
      <c r="D145" s="419"/>
      <c r="E145" s="316"/>
      <c r="F145" s="316"/>
      <c r="G145" s="317"/>
      <c r="H145" s="379"/>
      <c r="I145" s="317"/>
      <c r="J145" s="315" t="str">
        <f>IF(L145="","",VLOOKUP(L145,Presentación!$AL$3:$AM$574,2,FALSE))</f>
        <v/>
      </c>
      <c r="K145" s="429"/>
      <c r="L145" s="419"/>
      <c r="M145" s="316"/>
      <c r="N145" s="317"/>
      <c r="O145" s="419"/>
      <c r="P145" s="316"/>
      <c r="Q145" s="317"/>
      <c r="R145" s="379"/>
      <c r="S145" s="316"/>
      <c r="T145" s="317"/>
      <c r="U145" s="43" t="s">
        <v>2188</v>
      </c>
      <c r="V145" s="379"/>
      <c r="W145" s="316"/>
      <c r="X145" s="317"/>
      <c r="Y145" s="379"/>
      <c r="Z145" s="317"/>
      <c r="AA145" s="249"/>
      <c r="AB145" s="249"/>
      <c r="AC145" s="249"/>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CA145">
        <f t="shared" si="13"/>
        <v>0</v>
      </c>
      <c r="CB145">
        <f t="shared" si="14"/>
        <v>0</v>
      </c>
      <c r="CC145">
        <f t="shared" si="15"/>
        <v>0</v>
      </c>
      <c r="CD145">
        <f t="shared" si="16"/>
        <v>0</v>
      </c>
      <c r="CF145" t="b">
        <f t="shared" si="17"/>
        <v>0</v>
      </c>
      <c r="CG145" t="str">
        <f t="shared" si="18"/>
        <v/>
      </c>
      <c r="CH145" t="b">
        <f t="shared" si="19"/>
        <v>0</v>
      </c>
      <c r="CI145" t="str">
        <f t="shared" si="20"/>
        <v/>
      </c>
      <c r="CJ145" t="b">
        <f t="shared" si="21"/>
        <v>0</v>
      </c>
      <c r="CL145">
        <f t="shared" si="22"/>
        <v>0</v>
      </c>
      <c r="CM145">
        <f t="shared" si="23"/>
        <v>0</v>
      </c>
      <c r="CN145">
        <f t="shared" si="24"/>
        <v>0</v>
      </c>
      <c r="CO145">
        <f t="shared" si="25"/>
        <v>0</v>
      </c>
    </row>
    <row r="146" spans="2:93" ht="15" customHeight="1">
      <c r="B146" s="143"/>
      <c r="C146" s="220" t="s">
        <v>1400</v>
      </c>
      <c r="D146" s="419"/>
      <c r="E146" s="316"/>
      <c r="F146" s="316"/>
      <c r="G146" s="317"/>
      <c r="H146" s="379"/>
      <c r="I146" s="317"/>
      <c r="J146" s="315" t="str">
        <f>IF(L146="","",VLOOKUP(L146,Presentación!$AL$3:$AM$574,2,FALSE))</f>
        <v/>
      </c>
      <c r="K146" s="429"/>
      <c r="L146" s="419"/>
      <c r="M146" s="316"/>
      <c r="N146" s="317"/>
      <c r="O146" s="419"/>
      <c r="P146" s="316"/>
      <c r="Q146" s="317"/>
      <c r="R146" s="379"/>
      <c r="S146" s="316"/>
      <c r="T146" s="317"/>
      <c r="U146" s="43" t="s">
        <v>2188</v>
      </c>
      <c r="V146" s="379"/>
      <c r="W146" s="316"/>
      <c r="X146" s="317"/>
      <c r="Y146" s="379"/>
      <c r="Z146" s="317"/>
      <c r="AA146" s="249"/>
      <c r="AB146" s="249"/>
      <c r="AC146" s="249"/>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CA146">
        <f t="shared" si="13"/>
        <v>0</v>
      </c>
      <c r="CB146">
        <f t="shared" si="14"/>
        <v>0</v>
      </c>
      <c r="CC146">
        <f t="shared" si="15"/>
        <v>0</v>
      </c>
      <c r="CD146">
        <f t="shared" si="16"/>
        <v>0</v>
      </c>
      <c r="CF146" t="b">
        <f t="shared" si="17"/>
        <v>0</v>
      </c>
      <c r="CG146" t="str">
        <f t="shared" si="18"/>
        <v/>
      </c>
      <c r="CH146" t="b">
        <f t="shared" si="19"/>
        <v>0</v>
      </c>
      <c r="CI146" t="str">
        <f t="shared" si="20"/>
        <v/>
      </c>
      <c r="CJ146" t="b">
        <f t="shared" si="21"/>
        <v>0</v>
      </c>
      <c r="CL146">
        <f t="shared" si="22"/>
        <v>0</v>
      </c>
      <c r="CM146">
        <f t="shared" si="23"/>
        <v>0</v>
      </c>
      <c r="CN146">
        <f t="shared" si="24"/>
        <v>0</v>
      </c>
      <c r="CO146">
        <f t="shared" si="25"/>
        <v>0</v>
      </c>
    </row>
    <row r="147" spans="2:93" ht="15" customHeight="1">
      <c r="B147" s="143"/>
      <c r="C147" s="220" t="s">
        <v>1401</v>
      </c>
      <c r="D147" s="419"/>
      <c r="E147" s="316"/>
      <c r="F147" s="316"/>
      <c r="G147" s="317"/>
      <c r="H147" s="379"/>
      <c r="I147" s="317"/>
      <c r="J147" s="315" t="str">
        <f>IF(L147="","",VLOOKUP(L147,Presentación!$AL$3:$AM$574,2,FALSE))</f>
        <v/>
      </c>
      <c r="K147" s="429"/>
      <c r="L147" s="419"/>
      <c r="M147" s="316"/>
      <c r="N147" s="317"/>
      <c r="O147" s="419"/>
      <c r="P147" s="316"/>
      <c r="Q147" s="317"/>
      <c r="R147" s="379"/>
      <c r="S147" s="316"/>
      <c r="T147" s="317"/>
      <c r="U147" s="43" t="s">
        <v>2188</v>
      </c>
      <c r="V147" s="379"/>
      <c r="W147" s="316"/>
      <c r="X147" s="317"/>
      <c r="Y147" s="379"/>
      <c r="Z147" s="317"/>
      <c r="AA147" s="249"/>
      <c r="AB147" s="249"/>
      <c r="AC147" s="249"/>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CA147">
        <f t="shared" si="13"/>
        <v>0</v>
      </c>
      <c r="CB147">
        <f t="shared" si="14"/>
        <v>0</v>
      </c>
      <c r="CC147">
        <f t="shared" si="15"/>
        <v>0</v>
      </c>
      <c r="CD147">
        <f t="shared" si="16"/>
        <v>0</v>
      </c>
      <c r="CF147" t="b">
        <f t="shared" si="17"/>
        <v>0</v>
      </c>
      <c r="CG147" t="str">
        <f t="shared" si="18"/>
        <v/>
      </c>
      <c r="CH147" t="b">
        <f t="shared" si="19"/>
        <v>0</v>
      </c>
      <c r="CI147" t="str">
        <f t="shared" si="20"/>
        <v/>
      </c>
      <c r="CJ147" t="b">
        <f t="shared" si="21"/>
        <v>0</v>
      </c>
      <c r="CL147">
        <f t="shared" si="22"/>
        <v>0</v>
      </c>
      <c r="CM147">
        <f t="shared" si="23"/>
        <v>0</v>
      </c>
      <c r="CN147">
        <f t="shared" si="24"/>
        <v>0</v>
      </c>
      <c r="CO147">
        <f t="shared" si="25"/>
        <v>0</v>
      </c>
    </row>
    <row r="148" spans="2:93" ht="15" customHeight="1">
      <c r="B148" s="143"/>
      <c r="C148" s="220" t="s">
        <v>1402</v>
      </c>
      <c r="D148" s="419"/>
      <c r="E148" s="316"/>
      <c r="F148" s="316"/>
      <c r="G148" s="317"/>
      <c r="H148" s="379"/>
      <c r="I148" s="317"/>
      <c r="J148" s="315" t="str">
        <f>IF(L148="","",VLOOKUP(L148,Presentación!$AL$3:$AM$574,2,FALSE))</f>
        <v/>
      </c>
      <c r="K148" s="429"/>
      <c r="L148" s="419"/>
      <c r="M148" s="316"/>
      <c r="N148" s="317"/>
      <c r="O148" s="419"/>
      <c r="P148" s="316"/>
      <c r="Q148" s="317"/>
      <c r="R148" s="379"/>
      <c r="S148" s="316"/>
      <c r="T148" s="317"/>
      <c r="U148" s="43" t="s">
        <v>2188</v>
      </c>
      <c r="V148" s="379"/>
      <c r="W148" s="316"/>
      <c r="X148" s="317"/>
      <c r="Y148" s="379"/>
      <c r="Z148" s="317"/>
      <c r="AA148" s="249"/>
      <c r="AB148" s="249"/>
      <c r="AC148" s="249"/>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CA148">
        <f t="shared" si="13"/>
        <v>0</v>
      </c>
      <c r="CB148">
        <f t="shared" si="14"/>
        <v>0</v>
      </c>
      <c r="CC148">
        <f t="shared" si="15"/>
        <v>0</v>
      </c>
      <c r="CD148">
        <f t="shared" si="16"/>
        <v>0</v>
      </c>
      <c r="CF148" t="b">
        <f t="shared" si="17"/>
        <v>0</v>
      </c>
      <c r="CG148" t="str">
        <f t="shared" si="18"/>
        <v/>
      </c>
      <c r="CH148" t="b">
        <f t="shared" si="19"/>
        <v>0</v>
      </c>
      <c r="CI148" t="str">
        <f t="shared" si="20"/>
        <v/>
      </c>
      <c r="CJ148" t="b">
        <f t="shared" si="21"/>
        <v>0</v>
      </c>
      <c r="CL148">
        <f t="shared" si="22"/>
        <v>0</v>
      </c>
      <c r="CM148">
        <f t="shared" si="23"/>
        <v>0</v>
      </c>
      <c r="CN148">
        <f t="shared" si="24"/>
        <v>0</v>
      </c>
      <c r="CO148">
        <f t="shared" si="25"/>
        <v>0</v>
      </c>
    </row>
    <row r="149" spans="2:93" ht="15" customHeight="1">
      <c r="B149" s="143"/>
      <c r="C149" s="220" t="s">
        <v>1403</v>
      </c>
      <c r="D149" s="419"/>
      <c r="E149" s="316"/>
      <c r="F149" s="316"/>
      <c r="G149" s="317"/>
      <c r="H149" s="379"/>
      <c r="I149" s="317"/>
      <c r="J149" s="315" t="str">
        <f>IF(L149="","",VLOOKUP(L149,Presentación!$AL$3:$AM$574,2,FALSE))</f>
        <v/>
      </c>
      <c r="K149" s="429"/>
      <c r="L149" s="419"/>
      <c r="M149" s="316"/>
      <c r="N149" s="317"/>
      <c r="O149" s="419"/>
      <c r="P149" s="316"/>
      <c r="Q149" s="317"/>
      <c r="R149" s="379"/>
      <c r="S149" s="316"/>
      <c r="T149" s="317"/>
      <c r="U149" s="43" t="s">
        <v>2188</v>
      </c>
      <c r="V149" s="379"/>
      <c r="W149" s="316"/>
      <c r="X149" s="317"/>
      <c r="Y149" s="379"/>
      <c r="Z149" s="317"/>
      <c r="AA149" s="249"/>
      <c r="AB149" s="249"/>
      <c r="AC149" s="249"/>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CA149">
        <f t="shared" si="13"/>
        <v>0</v>
      </c>
      <c r="CB149">
        <f t="shared" si="14"/>
        <v>0</v>
      </c>
      <c r="CC149">
        <f t="shared" si="15"/>
        <v>0</v>
      </c>
      <c r="CD149">
        <f t="shared" si="16"/>
        <v>0</v>
      </c>
      <c r="CF149" t="b">
        <f t="shared" si="17"/>
        <v>0</v>
      </c>
      <c r="CG149" t="str">
        <f t="shared" si="18"/>
        <v/>
      </c>
      <c r="CH149" t="b">
        <f t="shared" si="19"/>
        <v>0</v>
      </c>
      <c r="CI149" t="str">
        <f t="shared" si="20"/>
        <v/>
      </c>
      <c r="CJ149" t="b">
        <f t="shared" si="21"/>
        <v>0</v>
      </c>
      <c r="CL149">
        <f t="shared" si="22"/>
        <v>0</v>
      </c>
      <c r="CM149">
        <f t="shared" si="23"/>
        <v>0</v>
      </c>
      <c r="CN149">
        <f t="shared" si="24"/>
        <v>0</v>
      </c>
      <c r="CO149">
        <f t="shared" si="25"/>
        <v>0</v>
      </c>
    </row>
    <row r="150" spans="2:93" ht="15" customHeight="1">
      <c r="B150" s="143"/>
      <c r="C150" s="220" t="s">
        <v>1404</v>
      </c>
      <c r="D150" s="419"/>
      <c r="E150" s="316"/>
      <c r="F150" s="316"/>
      <c r="G150" s="317"/>
      <c r="H150" s="379"/>
      <c r="I150" s="317"/>
      <c r="J150" s="315" t="str">
        <f>IF(L150="","",VLOOKUP(L150,Presentación!$AL$3:$AM$574,2,FALSE))</f>
        <v/>
      </c>
      <c r="K150" s="429"/>
      <c r="L150" s="419"/>
      <c r="M150" s="316"/>
      <c r="N150" s="317"/>
      <c r="O150" s="419"/>
      <c r="P150" s="316"/>
      <c r="Q150" s="317"/>
      <c r="R150" s="379"/>
      <c r="S150" s="316"/>
      <c r="T150" s="317"/>
      <c r="U150" s="43" t="s">
        <v>2188</v>
      </c>
      <c r="V150" s="379"/>
      <c r="W150" s="316"/>
      <c r="X150" s="317"/>
      <c r="Y150" s="379"/>
      <c r="Z150" s="317"/>
      <c r="AA150" s="249"/>
      <c r="AB150" s="249"/>
      <c r="AC150" s="249"/>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CA150">
        <f t="shared" si="13"/>
        <v>0</v>
      </c>
      <c r="CB150">
        <f t="shared" si="14"/>
        <v>0</v>
      </c>
      <c r="CC150">
        <f t="shared" si="15"/>
        <v>0</v>
      </c>
      <c r="CD150">
        <f t="shared" si="16"/>
        <v>0</v>
      </c>
      <c r="CF150" t="b">
        <f t="shared" si="17"/>
        <v>0</v>
      </c>
      <c r="CG150" t="str">
        <f t="shared" si="18"/>
        <v/>
      </c>
      <c r="CH150" t="b">
        <f t="shared" si="19"/>
        <v>0</v>
      </c>
      <c r="CI150" t="str">
        <f t="shared" si="20"/>
        <v/>
      </c>
      <c r="CJ150" t="b">
        <f t="shared" si="21"/>
        <v>0</v>
      </c>
      <c r="CL150">
        <f t="shared" si="22"/>
        <v>0</v>
      </c>
      <c r="CM150">
        <f t="shared" si="23"/>
        <v>0</v>
      </c>
      <c r="CN150">
        <f t="shared" si="24"/>
        <v>0</v>
      </c>
      <c r="CO150">
        <f t="shared" si="25"/>
        <v>0</v>
      </c>
    </row>
    <row r="151" spans="2:93" ht="15" customHeight="1">
      <c r="B151" s="143"/>
      <c r="C151" s="220" t="s">
        <v>1405</v>
      </c>
      <c r="D151" s="419"/>
      <c r="E151" s="316"/>
      <c r="F151" s="316"/>
      <c r="G151" s="317"/>
      <c r="H151" s="379"/>
      <c r="I151" s="317"/>
      <c r="J151" s="315" t="str">
        <f>IF(L151="","",VLOOKUP(L151,Presentación!$AL$3:$AM$574,2,FALSE))</f>
        <v/>
      </c>
      <c r="K151" s="429"/>
      <c r="L151" s="419"/>
      <c r="M151" s="316"/>
      <c r="N151" s="317"/>
      <c r="O151" s="419"/>
      <c r="P151" s="316"/>
      <c r="Q151" s="317"/>
      <c r="R151" s="379"/>
      <c r="S151" s="316"/>
      <c r="T151" s="317"/>
      <c r="U151" s="43" t="s">
        <v>2188</v>
      </c>
      <c r="V151" s="379"/>
      <c r="W151" s="316"/>
      <c r="X151" s="317"/>
      <c r="Y151" s="379"/>
      <c r="Z151" s="317"/>
      <c r="AA151" s="249"/>
      <c r="AB151" s="249"/>
      <c r="AC151" s="249"/>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CA151">
        <f t="shared" si="13"/>
        <v>0</v>
      </c>
      <c r="CB151">
        <f t="shared" si="14"/>
        <v>0</v>
      </c>
      <c r="CC151">
        <f t="shared" si="15"/>
        <v>0</v>
      </c>
      <c r="CD151">
        <f t="shared" si="16"/>
        <v>0</v>
      </c>
      <c r="CF151" t="b">
        <f t="shared" si="17"/>
        <v>0</v>
      </c>
      <c r="CG151" t="str">
        <f t="shared" si="18"/>
        <v/>
      </c>
      <c r="CH151" t="b">
        <f t="shared" si="19"/>
        <v>0</v>
      </c>
      <c r="CI151" t="str">
        <f t="shared" si="20"/>
        <v/>
      </c>
      <c r="CJ151" t="b">
        <f t="shared" si="21"/>
        <v>0</v>
      </c>
      <c r="CL151">
        <f t="shared" si="22"/>
        <v>0</v>
      </c>
      <c r="CM151">
        <f t="shared" si="23"/>
        <v>0</v>
      </c>
      <c r="CN151">
        <f t="shared" si="24"/>
        <v>0</v>
      </c>
      <c r="CO151">
        <f t="shared" si="25"/>
        <v>0</v>
      </c>
    </row>
    <row r="152" spans="2:93" ht="15" customHeight="1">
      <c r="B152" s="143"/>
      <c r="C152" s="220" t="s">
        <v>1406</v>
      </c>
      <c r="D152" s="419"/>
      <c r="E152" s="316"/>
      <c r="F152" s="316"/>
      <c r="G152" s="317"/>
      <c r="H152" s="379"/>
      <c r="I152" s="317"/>
      <c r="J152" s="315" t="str">
        <f>IF(L152="","",VLOOKUP(L152,Presentación!$AL$3:$AM$574,2,FALSE))</f>
        <v/>
      </c>
      <c r="K152" s="429"/>
      <c r="L152" s="419"/>
      <c r="M152" s="316"/>
      <c r="N152" s="317"/>
      <c r="O152" s="419"/>
      <c r="P152" s="316"/>
      <c r="Q152" s="317"/>
      <c r="R152" s="379"/>
      <c r="S152" s="316"/>
      <c r="T152" s="317"/>
      <c r="U152" s="43" t="s">
        <v>2188</v>
      </c>
      <c r="V152" s="379"/>
      <c r="W152" s="316"/>
      <c r="X152" s="317"/>
      <c r="Y152" s="379"/>
      <c r="Z152" s="317"/>
      <c r="AA152" s="249"/>
      <c r="AB152" s="249"/>
      <c r="AC152" s="249"/>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CA152">
        <f t="shared" si="13"/>
        <v>0</v>
      </c>
      <c r="CB152">
        <f t="shared" si="14"/>
        <v>0</v>
      </c>
      <c r="CC152">
        <f t="shared" si="15"/>
        <v>0</v>
      </c>
      <c r="CD152">
        <f t="shared" si="16"/>
        <v>0</v>
      </c>
      <c r="CF152" t="b">
        <f t="shared" si="17"/>
        <v>0</v>
      </c>
      <c r="CG152" t="str">
        <f t="shared" si="18"/>
        <v/>
      </c>
      <c r="CH152" t="b">
        <f t="shared" si="19"/>
        <v>0</v>
      </c>
      <c r="CI152" t="str">
        <f t="shared" si="20"/>
        <v/>
      </c>
      <c r="CJ152" t="b">
        <f t="shared" si="21"/>
        <v>0</v>
      </c>
      <c r="CL152">
        <f t="shared" si="22"/>
        <v>0</v>
      </c>
      <c r="CM152">
        <f t="shared" si="23"/>
        <v>0</v>
      </c>
      <c r="CN152">
        <f t="shared" si="24"/>
        <v>0</v>
      </c>
      <c r="CO152">
        <f t="shared" si="25"/>
        <v>0</v>
      </c>
    </row>
    <row r="153" spans="2:93" ht="15" customHeight="1">
      <c r="B153" s="126"/>
      <c r="C153" s="125" t="s">
        <v>1407</v>
      </c>
      <c r="D153" s="419"/>
      <c r="E153" s="316"/>
      <c r="F153" s="316"/>
      <c r="G153" s="317"/>
      <c r="H153" s="379"/>
      <c r="I153" s="317"/>
      <c r="J153" s="315" t="str">
        <f>IF(L153="","",VLOOKUP(L153,Presentación!$AL$3:$AM$574,2,FALSE))</f>
        <v/>
      </c>
      <c r="K153" s="429"/>
      <c r="L153" s="419"/>
      <c r="M153" s="316"/>
      <c r="N153" s="317"/>
      <c r="O153" s="419"/>
      <c r="P153" s="316"/>
      <c r="Q153" s="317"/>
      <c r="R153" s="379"/>
      <c r="S153" s="316"/>
      <c r="T153" s="317"/>
      <c r="U153" s="43" t="s">
        <v>2188</v>
      </c>
      <c r="V153" s="379"/>
      <c r="W153" s="316"/>
      <c r="X153" s="317"/>
      <c r="Y153" s="379"/>
      <c r="Z153" s="317"/>
      <c r="AA153" s="249"/>
      <c r="AB153" s="249"/>
      <c r="AC153" s="249"/>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CA153">
        <f t="shared" si="13"/>
        <v>0</v>
      </c>
      <c r="CB153">
        <f t="shared" si="14"/>
        <v>0</v>
      </c>
      <c r="CC153">
        <f t="shared" si="15"/>
        <v>0</v>
      </c>
      <c r="CD153">
        <f t="shared" si="16"/>
        <v>0</v>
      </c>
      <c r="CF153" t="b">
        <f t="shared" si="17"/>
        <v>0</v>
      </c>
      <c r="CG153" t="str">
        <f t="shared" si="18"/>
        <v/>
      </c>
      <c r="CH153" t="b">
        <f t="shared" si="19"/>
        <v>0</v>
      </c>
      <c r="CI153" t="str">
        <f t="shared" si="20"/>
        <v/>
      </c>
      <c r="CJ153" t="b">
        <f t="shared" si="21"/>
        <v>0</v>
      </c>
      <c r="CL153">
        <f t="shared" si="22"/>
        <v>0</v>
      </c>
      <c r="CM153">
        <f t="shared" si="23"/>
        <v>0</v>
      </c>
      <c r="CN153">
        <f t="shared" si="24"/>
        <v>0</v>
      </c>
      <c r="CO153">
        <f t="shared" si="25"/>
        <v>0</v>
      </c>
    </row>
    <row r="154" spans="2:93" ht="15" customHeight="1">
      <c r="B154" s="126"/>
      <c r="C154" s="125" t="s">
        <v>1408</v>
      </c>
      <c r="D154" s="419"/>
      <c r="E154" s="316"/>
      <c r="F154" s="316"/>
      <c r="G154" s="317"/>
      <c r="H154" s="379"/>
      <c r="I154" s="317"/>
      <c r="J154" s="315" t="str">
        <f>IF(L154="","",VLOOKUP(L154,Presentación!$AL$3:$AM$574,2,FALSE))</f>
        <v/>
      </c>
      <c r="K154" s="429"/>
      <c r="L154" s="419"/>
      <c r="M154" s="316"/>
      <c r="N154" s="317"/>
      <c r="O154" s="419"/>
      <c r="P154" s="316"/>
      <c r="Q154" s="317"/>
      <c r="R154" s="379"/>
      <c r="S154" s="316"/>
      <c r="T154" s="317"/>
      <c r="U154" s="43" t="s">
        <v>2188</v>
      </c>
      <c r="V154" s="379"/>
      <c r="W154" s="316"/>
      <c r="X154" s="317"/>
      <c r="Y154" s="379"/>
      <c r="Z154" s="317"/>
      <c r="AA154" s="249"/>
      <c r="AB154" s="249"/>
      <c r="AC154" s="249"/>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CA154">
        <f t="shared" si="13"/>
        <v>0</v>
      </c>
      <c r="CB154">
        <f t="shared" si="14"/>
        <v>0</v>
      </c>
      <c r="CC154">
        <f t="shared" si="15"/>
        <v>0</v>
      </c>
      <c r="CD154">
        <f t="shared" si="16"/>
        <v>0</v>
      </c>
      <c r="CF154" t="b">
        <f t="shared" si="17"/>
        <v>0</v>
      </c>
      <c r="CG154" t="str">
        <f t="shared" si="18"/>
        <v/>
      </c>
      <c r="CH154" t="b">
        <f t="shared" si="19"/>
        <v>0</v>
      </c>
      <c r="CI154" t="str">
        <f t="shared" si="20"/>
        <v/>
      </c>
      <c r="CJ154" t="b">
        <f t="shared" si="21"/>
        <v>0</v>
      </c>
      <c r="CL154">
        <f t="shared" si="22"/>
        <v>0</v>
      </c>
      <c r="CM154">
        <f t="shared" si="23"/>
        <v>0</v>
      </c>
      <c r="CN154">
        <f t="shared" si="24"/>
        <v>0</v>
      </c>
      <c r="CO154">
        <f t="shared" si="25"/>
        <v>0</v>
      </c>
    </row>
    <row r="155" spans="2:93" ht="15" customHeight="1">
      <c r="B155" s="126"/>
      <c r="C155" s="125" t="s">
        <v>1409</v>
      </c>
      <c r="D155" s="419"/>
      <c r="E155" s="316"/>
      <c r="F155" s="316"/>
      <c r="G155" s="317"/>
      <c r="H155" s="379"/>
      <c r="I155" s="317"/>
      <c r="J155" s="315" t="str">
        <f>IF(L155="","",VLOOKUP(L155,Presentación!$AL$3:$AM$574,2,FALSE))</f>
        <v/>
      </c>
      <c r="K155" s="429"/>
      <c r="L155" s="419"/>
      <c r="M155" s="316"/>
      <c r="N155" s="317"/>
      <c r="O155" s="419"/>
      <c r="P155" s="316"/>
      <c r="Q155" s="317"/>
      <c r="R155" s="379"/>
      <c r="S155" s="316"/>
      <c r="T155" s="317"/>
      <c r="U155" s="43" t="s">
        <v>2188</v>
      </c>
      <c r="V155" s="379"/>
      <c r="W155" s="316"/>
      <c r="X155" s="317"/>
      <c r="Y155" s="379"/>
      <c r="Z155" s="317"/>
      <c r="AA155" s="249"/>
      <c r="AB155" s="249"/>
      <c r="AC155" s="249"/>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CA155">
        <f t="shared" si="13"/>
        <v>0</v>
      </c>
      <c r="CB155">
        <f t="shared" si="14"/>
        <v>0</v>
      </c>
      <c r="CC155">
        <f t="shared" si="15"/>
        <v>0</v>
      </c>
      <c r="CD155">
        <f t="shared" si="16"/>
        <v>0</v>
      </c>
      <c r="CF155" t="b">
        <f t="shared" si="17"/>
        <v>0</v>
      </c>
      <c r="CG155" t="str">
        <f t="shared" si="18"/>
        <v/>
      </c>
      <c r="CH155" t="b">
        <f t="shared" si="19"/>
        <v>0</v>
      </c>
      <c r="CI155" t="str">
        <f t="shared" si="20"/>
        <v/>
      </c>
      <c r="CJ155" t="b">
        <f t="shared" si="21"/>
        <v>0</v>
      </c>
      <c r="CL155">
        <f t="shared" si="22"/>
        <v>0</v>
      </c>
      <c r="CM155">
        <f t="shared" si="23"/>
        <v>0</v>
      </c>
      <c r="CN155">
        <f t="shared" si="24"/>
        <v>0</v>
      </c>
      <c r="CO155">
        <f t="shared" si="25"/>
        <v>0</v>
      </c>
    </row>
    <row r="156" spans="2:93" ht="15" customHeight="1">
      <c r="B156" s="126"/>
      <c r="C156" s="125" t="s">
        <v>1410</v>
      </c>
      <c r="D156" s="419"/>
      <c r="E156" s="316"/>
      <c r="F156" s="316"/>
      <c r="G156" s="317"/>
      <c r="H156" s="379"/>
      <c r="I156" s="317"/>
      <c r="J156" s="315" t="str">
        <f>IF(L156="","",VLOOKUP(L156,Presentación!$AL$3:$AM$574,2,FALSE))</f>
        <v/>
      </c>
      <c r="K156" s="429"/>
      <c r="L156" s="419"/>
      <c r="M156" s="316"/>
      <c r="N156" s="317"/>
      <c r="O156" s="419"/>
      <c r="P156" s="316"/>
      <c r="Q156" s="317"/>
      <c r="R156" s="379"/>
      <c r="S156" s="316"/>
      <c r="T156" s="317"/>
      <c r="U156" s="43" t="s">
        <v>2188</v>
      </c>
      <c r="V156" s="379"/>
      <c r="W156" s="316"/>
      <c r="X156" s="317"/>
      <c r="Y156" s="379"/>
      <c r="Z156" s="317"/>
      <c r="AA156" s="249"/>
      <c r="AB156" s="249"/>
      <c r="AC156" s="249"/>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CA156">
        <f t="shared" si="13"/>
        <v>0</v>
      </c>
      <c r="CB156">
        <f t="shared" si="14"/>
        <v>0</v>
      </c>
      <c r="CC156">
        <f t="shared" si="15"/>
        <v>0</v>
      </c>
      <c r="CD156">
        <f t="shared" si="16"/>
        <v>0</v>
      </c>
      <c r="CF156" t="b">
        <f t="shared" si="17"/>
        <v>0</v>
      </c>
      <c r="CG156" t="str">
        <f t="shared" si="18"/>
        <v/>
      </c>
      <c r="CH156" t="b">
        <f t="shared" si="19"/>
        <v>0</v>
      </c>
      <c r="CI156" t="str">
        <f t="shared" si="20"/>
        <v/>
      </c>
      <c r="CJ156" t="b">
        <f t="shared" si="21"/>
        <v>0</v>
      </c>
      <c r="CL156">
        <f t="shared" si="22"/>
        <v>0</v>
      </c>
      <c r="CM156">
        <f t="shared" si="23"/>
        <v>0</v>
      </c>
      <c r="CN156">
        <f t="shared" si="24"/>
        <v>0</v>
      </c>
      <c r="CO156">
        <f t="shared" si="25"/>
        <v>0</v>
      </c>
    </row>
    <row r="157" spans="2:93" ht="15" customHeight="1">
      <c r="B157" s="126"/>
      <c r="C157" s="125" t="s">
        <v>1411</v>
      </c>
      <c r="D157" s="419"/>
      <c r="E157" s="316"/>
      <c r="F157" s="316"/>
      <c r="G157" s="317"/>
      <c r="H157" s="379"/>
      <c r="I157" s="317"/>
      <c r="J157" s="315" t="str">
        <f>IF(L157="","",VLOOKUP(L157,Presentación!$AL$3:$AM$574,2,FALSE))</f>
        <v/>
      </c>
      <c r="K157" s="429"/>
      <c r="L157" s="419"/>
      <c r="M157" s="316"/>
      <c r="N157" s="317"/>
      <c r="O157" s="419"/>
      <c r="P157" s="316"/>
      <c r="Q157" s="317"/>
      <c r="R157" s="379"/>
      <c r="S157" s="316"/>
      <c r="T157" s="317"/>
      <c r="U157" s="43" t="s">
        <v>2188</v>
      </c>
      <c r="V157" s="379"/>
      <c r="W157" s="316"/>
      <c r="X157" s="317"/>
      <c r="Y157" s="379"/>
      <c r="Z157" s="317"/>
      <c r="AA157" s="249"/>
      <c r="AB157" s="249"/>
      <c r="AC157" s="249"/>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CA157">
        <f t="shared" si="13"/>
        <v>0</v>
      </c>
      <c r="CB157">
        <f t="shared" si="14"/>
        <v>0</v>
      </c>
      <c r="CC157">
        <f t="shared" si="15"/>
        <v>0</v>
      </c>
      <c r="CD157">
        <f t="shared" si="16"/>
        <v>0</v>
      </c>
      <c r="CF157" t="b">
        <f t="shared" si="17"/>
        <v>0</v>
      </c>
      <c r="CG157" t="str">
        <f t="shared" si="18"/>
        <v/>
      </c>
      <c r="CH157" t="b">
        <f t="shared" si="19"/>
        <v>0</v>
      </c>
      <c r="CI157" t="str">
        <f t="shared" si="20"/>
        <v/>
      </c>
      <c r="CJ157" t="b">
        <f t="shared" si="21"/>
        <v>0</v>
      </c>
      <c r="CL157">
        <f t="shared" si="22"/>
        <v>0</v>
      </c>
      <c r="CM157">
        <f t="shared" si="23"/>
        <v>0</v>
      </c>
      <c r="CN157">
        <f t="shared" si="24"/>
        <v>0</v>
      </c>
      <c r="CO157">
        <f t="shared" si="25"/>
        <v>0</v>
      </c>
    </row>
    <row r="158" spans="2:93" ht="15" customHeight="1">
      <c r="B158" s="126"/>
      <c r="C158" s="125" t="s">
        <v>1412</v>
      </c>
      <c r="D158" s="419"/>
      <c r="E158" s="316"/>
      <c r="F158" s="316"/>
      <c r="G158" s="317"/>
      <c r="H158" s="379"/>
      <c r="I158" s="317"/>
      <c r="J158" s="315" t="str">
        <f>IF(L158="","",VLOOKUP(L158,Presentación!$AL$3:$AM$574,2,FALSE))</f>
        <v/>
      </c>
      <c r="K158" s="429"/>
      <c r="L158" s="419"/>
      <c r="M158" s="316"/>
      <c r="N158" s="317"/>
      <c r="O158" s="419"/>
      <c r="P158" s="316"/>
      <c r="Q158" s="317"/>
      <c r="R158" s="379"/>
      <c r="S158" s="316"/>
      <c r="T158" s="317"/>
      <c r="U158" s="43" t="s">
        <v>2188</v>
      </c>
      <c r="V158" s="379"/>
      <c r="W158" s="316"/>
      <c r="X158" s="317"/>
      <c r="Y158" s="379"/>
      <c r="Z158" s="317"/>
      <c r="AA158" s="249"/>
      <c r="AB158" s="249"/>
      <c r="AC158" s="249"/>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CA158">
        <f t="shared" si="13"/>
        <v>0</v>
      </c>
      <c r="CB158">
        <f t="shared" si="14"/>
        <v>0</v>
      </c>
      <c r="CC158">
        <f t="shared" si="15"/>
        <v>0</v>
      </c>
      <c r="CD158">
        <f t="shared" si="16"/>
        <v>0</v>
      </c>
      <c r="CF158" t="b">
        <f t="shared" si="17"/>
        <v>0</v>
      </c>
      <c r="CG158" t="str">
        <f t="shared" si="18"/>
        <v/>
      </c>
      <c r="CH158" t="b">
        <f t="shared" si="19"/>
        <v>0</v>
      </c>
      <c r="CI158" t="str">
        <f t="shared" si="20"/>
        <v/>
      </c>
      <c r="CJ158" t="b">
        <f t="shared" si="21"/>
        <v>0</v>
      </c>
      <c r="CL158">
        <f t="shared" si="22"/>
        <v>0</v>
      </c>
      <c r="CM158">
        <f t="shared" si="23"/>
        <v>0</v>
      </c>
      <c r="CN158">
        <f t="shared" si="24"/>
        <v>0</v>
      </c>
      <c r="CO158">
        <f t="shared" si="25"/>
        <v>0</v>
      </c>
    </row>
    <row r="159" spans="2:93" ht="15" customHeight="1">
      <c r="B159" s="126"/>
      <c r="C159" s="125" t="s">
        <v>1413</v>
      </c>
      <c r="D159" s="419"/>
      <c r="E159" s="316"/>
      <c r="F159" s="316"/>
      <c r="G159" s="317"/>
      <c r="H159" s="379"/>
      <c r="I159" s="317"/>
      <c r="J159" s="315" t="str">
        <f>IF(L159="","",VLOOKUP(L159,Presentación!$AL$3:$AM$574,2,FALSE))</f>
        <v/>
      </c>
      <c r="K159" s="429"/>
      <c r="L159" s="419"/>
      <c r="M159" s="316"/>
      <c r="N159" s="317"/>
      <c r="O159" s="419"/>
      <c r="P159" s="316"/>
      <c r="Q159" s="317"/>
      <c r="R159" s="379"/>
      <c r="S159" s="316"/>
      <c r="T159" s="317"/>
      <c r="U159" s="43" t="s">
        <v>2188</v>
      </c>
      <c r="V159" s="379"/>
      <c r="W159" s="316"/>
      <c r="X159" s="317"/>
      <c r="Y159" s="379"/>
      <c r="Z159" s="317"/>
      <c r="AA159" s="249"/>
      <c r="AB159" s="249"/>
      <c r="AC159" s="249"/>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CA159">
        <f t="shared" si="13"/>
        <v>0</v>
      </c>
      <c r="CB159">
        <f t="shared" si="14"/>
        <v>0</v>
      </c>
      <c r="CC159">
        <f t="shared" si="15"/>
        <v>0</v>
      </c>
      <c r="CD159">
        <f t="shared" si="16"/>
        <v>0</v>
      </c>
      <c r="CF159" t="b">
        <f t="shared" si="17"/>
        <v>0</v>
      </c>
      <c r="CG159" t="str">
        <f t="shared" si="18"/>
        <v/>
      </c>
      <c r="CH159" t="b">
        <f t="shared" si="19"/>
        <v>0</v>
      </c>
      <c r="CI159" t="str">
        <f t="shared" si="20"/>
        <v/>
      </c>
      <c r="CJ159" t="b">
        <f t="shared" si="21"/>
        <v>0</v>
      </c>
      <c r="CL159">
        <f t="shared" si="22"/>
        <v>0</v>
      </c>
      <c r="CM159">
        <f t="shared" si="23"/>
        <v>0</v>
      </c>
      <c r="CN159">
        <f t="shared" si="24"/>
        <v>0</v>
      </c>
      <c r="CO159">
        <f t="shared" si="25"/>
        <v>0</v>
      </c>
    </row>
    <row r="160" spans="2:93" ht="15" customHeight="1">
      <c r="B160" s="126"/>
      <c r="C160" s="125" t="s">
        <v>1414</v>
      </c>
      <c r="D160" s="419"/>
      <c r="E160" s="316"/>
      <c r="F160" s="316"/>
      <c r="G160" s="317"/>
      <c r="H160" s="379"/>
      <c r="I160" s="317"/>
      <c r="J160" s="315" t="str">
        <f>IF(L160="","",VLOOKUP(L160,Presentación!$AL$3:$AM$574,2,FALSE))</f>
        <v/>
      </c>
      <c r="K160" s="429"/>
      <c r="L160" s="419"/>
      <c r="M160" s="316"/>
      <c r="N160" s="317"/>
      <c r="O160" s="419"/>
      <c r="P160" s="316"/>
      <c r="Q160" s="317"/>
      <c r="R160" s="379"/>
      <c r="S160" s="316"/>
      <c r="T160" s="317"/>
      <c r="U160" s="43" t="s">
        <v>2188</v>
      </c>
      <c r="V160" s="379"/>
      <c r="W160" s="316"/>
      <c r="X160" s="317"/>
      <c r="Y160" s="379"/>
      <c r="Z160" s="317"/>
      <c r="AA160" s="249"/>
      <c r="AB160" s="249"/>
      <c r="AC160" s="249"/>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CA160">
        <f t="shared" si="13"/>
        <v>0</v>
      </c>
      <c r="CB160">
        <f t="shared" si="14"/>
        <v>0</v>
      </c>
      <c r="CC160">
        <f t="shared" si="15"/>
        <v>0</v>
      </c>
      <c r="CD160">
        <f t="shared" si="16"/>
        <v>0</v>
      </c>
      <c r="CF160" t="b">
        <f t="shared" si="17"/>
        <v>0</v>
      </c>
      <c r="CG160" t="str">
        <f t="shared" si="18"/>
        <v/>
      </c>
      <c r="CH160" t="b">
        <f t="shared" si="19"/>
        <v>0</v>
      </c>
      <c r="CI160" t="str">
        <f t="shared" si="20"/>
        <v/>
      </c>
      <c r="CJ160" t="b">
        <f t="shared" si="21"/>
        <v>0</v>
      </c>
      <c r="CL160">
        <f t="shared" si="22"/>
        <v>0</v>
      </c>
      <c r="CM160">
        <f t="shared" si="23"/>
        <v>0</v>
      </c>
      <c r="CN160">
        <f t="shared" si="24"/>
        <v>0</v>
      </c>
      <c r="CO160">
        <f t="shared" si="25"/>
        <v>0</v>
      </c>
    </row>
    <row r="161" spans="2:93" ht="15" customHeight="1">
      <c r="B161" s="126"/>
      <c r="C161" s="125" t="s">
        <v>1415</v>
      </c>
      <c r="D161" s="419"/>
      <c r="E161" s="316"/>
      <c r="F161" s="316"/>
      <c r="G161" s="317"/>
      <c r="H161" s="379"/>
      <c r="I161" s="317"/>
      <c r="J161" s="315" t="str">
        <f>IF(L161="","",VLOOKUP(L161,Presentación!$AL$3:$AM$574,2,FALSE))</f>
        <v/>
      </c>
      <c r="K161" s="429"/>
      <c r="L161" s="419"/>
      <c r="M161" s="316"/>
      <c r="N161" s="317"/>
      <c r="O161" s="419"/>
      <c r="P161" s="316"/>
      <c r="Q161" s="317"/>
      <c r="R161" s="379"/>
      <c r="S161" s="316"/>
      <c r="T161" s="317"/>
      <c r="U161" s="43" t="s">
        <v>2188</v>
      </c>
      <c r="V161" s="379"/>
      <c r="W161" s="316"/>
      <c r="X161" s="317"/>
      <c r="Y161" s="379"/>
      <c r="Z161" s="317"/>
      <c r="AA161" s="249"/>
      <c r="AB161" s="249"/>
      <c r="AC161" s="249"/>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CA161">
        <f t="shared" ref="CA161:CA224" si="26">IF(COUNTIF(D161:AL161,"NS")&gt;0,1,0)</f>
        <v>0</v>
      </c>
      <c r="CB161">
        <f t="shared" ref="CB161:CB224" si="27">COUNTIF(AB161:AC161,"NS")</f>
        <v>0</v>
      </c>
      <c r="CC161">
        <f t="shared" ref="CC161:CC224" si="28">SUM(AB161:AC161)</f>
        <v>0</v>
      </c>
      <c r="CD161">
        <f t="shared" ref="CD161:CD224" si="29">IF(COUNTA(AA161:AC161)=0,0,IF(OR(AND(AA161=0,CB161&gt;0),AND(AA161="ns",CC161&gt;0),AND(AA161="ns",CB161=0,CC161=0)),1,IF(OR(AND(AA161&gt;0,CB161=2),AND(AA161="ns",CB161=2),AND(AA161="ns",CC161=0,CB161&gt;0),AA161=CC161),0,1)))</f>
        <v>0</v>
      </c>
      <c r="CF161" t="b">
        <f t="shared" ref="CF161:CF224" si="30">NOT(EXACT(D161,UPPER(D161)))</f>
        <v>0</v>
      </c>
      <c r="CG161" t="str">
        <f t="shared" ref="CG161:CG224" si="31">SUBSTITUTE( SUBSTITUTE( SUBSTITUTE( SUBSTITUTE( SUBSTITUTE( SUBSTITUTE( SUBSTITUTE( SUBSTITUTE( SUBSTITUTE( SUBSTITUTE(D161, "á", "a"), "é", "e"), "í", "i"), "ó", "o"), "ú", "u"), "Á", "A"), "É", "E"), "Í", "I"), "Ó", "O"), "Ú", "U")</f>
        <v/>
      </c>
      <c r="CH161" t="b">
        <f t="shared" ref="CH161:CH224" si="32">NOT(EXACT(D161,CG161))</f>
        <v>0</v>
      </c>
      <c r="CI161" t="str">
        <f t="shared" ref="CI161:CI224" si="33">SUBSTITUTE((SUBSTITUTE(SUBSTITUTE(SUBSTITUTE(D161,".",""),",",""),"(","")),")","")</f>
        <v/>
      </c>
      <c r="CJ161" t="b">
        <f t="shared" ref="CJ161:CJ224" si="34">NOT(EXACT(D161,CI161))</f>
        <v>0</v>
      </c>
      <c r="CL161">
        <f t="shared" ref="CL161:CL224" si="35">LEN(R161)</f>
        <v>0</v>
      </c>
      <c r="CM161">
        <f t="shared" ref="CM161:CM224" si="36">LEN(V161)</f>
        <v>0</v>
      </c>
      <c r="CN161">
        <f t="shared" ref="CN161:CN224" si="37">IF(AND(R161&lt;&gt;"NS",R161&lt;&gt;"NA",CL161&gt;8),1,0)</f>
        <v>0</v>
      </c>
      <c r="CO161">
        <f t="shared" ref="CO161:CO224" si="38">IF(AND(V161&lt;&gt;"NS",V161&lt;&gt;"NA",CM161&gt;9),1,0)</f>
        <v>0</v>
      </c>
    </row>
    <row r="162" spans="2:93" ht="15" customHeight="1">
      <c r="B162" s="126"/>
      <c r="C162" s="125" t="s">
        <v>1416</v>
      </c>
      <c r="D162" s="419"/>
      <c r="E162" s="316"/>
      <c r="F162" s="316"/>
      <c r="G162" s="317"/>
      <c r="H162" s="379"/>
      <c r="I162" s="317"/>
      <c r="J162" s="315" t="str">
        <f>IF(L162="","",VLOOKUP(L162,Presentación!$AL$3:$AM$574,2,FALSE))</f>
        <v/>
      </c>
      <c r="K162" s="429"/>
      <c r="L162" s="419"/>
      <c r="M162" s="316"/>
      <c r="N162" s="317"/>
      <c r="O162" s="419"/>
      <c r="P162" s="316"/>
      <c r="Q162" s="317"/>
      <c r="R162" s="379"/>
      <c r="S162" s="316"/>
      <c r="T162" s="317"/>
      <c r="U162" s="43" t="s">
        <v>2188</v>
      </c>
      <c r="V162" s="379"/>
      <c r="W162" s="316"/>
      <c r="X162" s="317"/>
      <c r="Y162" s="379"/>
      <c r="Z162" s="317"/>
      <c r="AA162" s="249"/>
      <c r="AB162" s="249"/>
      <c r="AC162" s="249"/>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CA162">
        <f t="shared" si="26"/>
        <v>0</v>
      </c>
      <c r="CB162">
        <f t="shared" si="27"/>
        <v>0</v>
      </c>
      <c r="CC162">
        <f t="shared" si="28"/>
        <v>0</v>
      </c>
      <c r="CD162">
        <f t="shared" si="29"/>
        <v>0</v>
      </c>
      <c r="CF162" t="b">
        <f t="shared" si="30"/>
        <v>0</v>
      </c>
      <c r="CG162" t="str">
        <f t="shared" si="31"/>
        <v/>
      </c>
      <c r="CH162" t="b">
        <f t="shared" si="32"/>
        <v>0</v>
      </c>
      <c r="CI162" t="str">
        <f t="shared" si="33"/>
        <v/>
      </c>
      <c r="CJ162" t="b">
        <f t="shared" si="34"/>
        <v>0</v>
      </c>
      <c r="CL162">
        <f t="shared" si="35"/>
        <v>0</v>
      </c>
      <c r="CM162">
        <f t="shared" si="36"/>
        <v>0</v>
      </c>
      <c r="CN162">
        <f t="shared" si="37"/>
        <v>0</v>
      </c>
      <c r="CO162">
        <f t="shared" si="38"/>
        <v>0</v>
      </c>
    </row>
    <row r="163" spans="2:93" ht="15" customHeight="1">
      <c r="B163" s="126"/>
      <c r="C163" s="125" t="s">
        <v>1417</v>
      </c>
      <c r="D163" s="419"/>
      <c r="E163" s="316"/>
      <c r="F163" s="316"/>
      <c r="G163" s="317"/>
      <c r="H163" s="379"/>
      <c r="I163" s="317"/>
      <c r="J163" s="315" t="str">
        <f>IF(L163="","",VLOOKUP(L163,Presentación!$AL$3:$AM$574,2,FALSE))</f>
        <v/>
      </c>
      <c r="K163" s="429"/>
      <c r="L163" s="419"/>
      <c r="M163" s="316"/>
      <c r="N163" s="317"/>
      <c r="O163" s="419"/>
      <c r="P163" s="316"/>
      <c r="Q163" s="317"/>
      <c r="R163" s="379"/>
      <c r="S163" s="316"/>
      <c r="T163" s="317"/>
      <c r="U163" s="43" t="s">
        <v>2188</v>
      </c>
      <c r="V163" s="379"/>
      <c r="W163" s="316"/>
      <c r="X163" s="317"/>
      <c r="Y163" s="379"/>
      <c r="Z163" s="317"/>
      <c r="AA163" s="249"/>
      <c r="AB163" s="249"/>
      <c r="AC163" s="249"/>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CA163">
        <f t="shared" si="26"/>
        <v>0</v>
      </c>
      <c r="CB163">
        <f t="shared" si="27"/>
        <v>0</v>
      </c>
      <c r="CC163">
        <f t="shared" si="28"/>
        <v>0</v>
      </c>
      <c r="CD163">
        <f t="shared" si="29"/>
        <v>0</v>
      </c>
      <c r="CF163" t="b">
        <f t="shared" si="30"/>
        <v>0</v>
      </c>
      <c r="CG163" t="str">
        <f t="shared" si="31"/>
        <v/>
      </c>
      <c r="CH163" t="b">
        <f t="shared" si="32"/>
        <v>0</v>
      </c>
      <c r="CI163" t="str">
        <f t="shared" si="33"/>
        <v/>
      </c>
      <c r="CJ163" t="b">
        <f t="shared" si="34"/>
        <v>0</v>
      </c>
      <c r="CL163">
        <f t="shared" si="35"/>
        <v>0</v>
      </c>
      <c r="CM163">
        <f t="shared" si="36"/>
        <v>0</v>
      </c>
      <c r="CN163">
        <f t="shared" si="37"/>
        <v>0</v>
      </c>
      <c r="CO163">
        <f t="shared" si="38"/>
        <v>0</v>
      </c>
    </row>
    <row r="164" spans="2:93" ht="15" customHeight="1">
      <c r="B164" s="126"/>
      <c r="C164" s="125" t="s">
        <v>1418</v>
      </c>
      <c r="D164" s="419"/>
      <c r="E164" s="316"/>
      <c r="F164" s="316"/>
      <c r="G164" s="317"/>
      <c r="H164" s="379"/>
      <c r="I164" s="317"/>
      <c r="J164" s="315" t="str">
        <f>IF(L164="","",VLOOKUP(L164,Presentación!$AL$3:$AM$574,2,FALSE))</f>
        <v/>
      </c>
      <c r="K164" s="429"/>
      <c r="L164" s="419"/>
      <c r="M164" s="316"/>
      <c r="N164" s="317"/>
      <c r="O164" s="419"/>
      <c r="P164" s="316"/>
      <c r="Q164" s="317"/>
      <c r="R164" s="379"/>
      <c r="S164" s="316"/>
      <c r="T164" s="317"/>
      <c r="U164" s="43" t="s">
        <v>2188</v>
      </c>
      <c r="V164" s="379"/>
      <c r="W164" s="316"/>
      <c r="X164" s="317"/>
      <c r="Y164" s="379"/>
      <c r="Z164" s="317"/>
      <c r="AA164" s="249"/>
      <c r="AB164" s="249"/>
      <c r="AC164" s="249"/>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CA164">
        <f t="shared" si="26"/>
        <v>0</v>
      </c>
      <c r="CB164">
        <f t="shared" si="27"/>
        <v>0</v>
      </c>
      <c r="CC164">
        <f t="shared" si="28"/>
        <v>0</v>
      </c>
      <c r="CD164">
        <f t="shared" si="29"/>
        <v>0</v>
      </c>
      <c r="CF164" t="b">
        <f t="shared" si="30"/>
        <v>0</v>
      </c>
      <c r="CG164" t="str">
        <f t="shared" si="31"/>
        <v/>
      </c>
      <c r="CH164" t="b">
        <f t="shared" si="32"/>
        <v>0</v>
      </c>
      <c r="CI164" t="str">
        <f t="shared" si="33"/>
        <v/>
      </c>
      <c r="CJ164" t="b">
        <f t="shared" si="34"/>
        <v>0</v>
      </c>
      <c r="CL164">
        <f t="shared" si="35"/>
        <v>0</v>
      </c>
      <c r="CM164">
        <f t="shared" si="36"/>
        <v>0</v>
      </c>
      <c r="CN164">
        <f t="shared" si="37"/>
        <v>0</v>
      </c>
      <c r="CO164">
        <f t="shared" si="38"/>
        <v>0</v>
      </c>
    </row>
    <row r="165" spans="2:93" ht="15" customHeight="1">
      <c r="B165" s="126"/>
      <c r="C165" s="125" t="s">
        <v>1419</v>
      </c>
      <c r="D165" s="419"/>
      <c r="E165" s="316"/>
      <c r="F165" s="316"/>
      <c r="G165" s="317"/>
      <c r="H165" s="379"/>
      <c r="I165" s="317"/>
      <c r="J165" s="315" t="str">
        <f>IF(L165="","",VLOOKUP(L165,Presentación!$AL$3:$AM$574,2,FALSE))</f>
        <v/>
      </c>
      <c r="K165" s="429"/>
      <c r="L165" s="419"/>
      <c r="M165" s="316"/>
      <c r="N165" s="317"/>
      <c r="O165" s="419"/>
      <c r="P165" s="316"/>
      <c r="Q165" s="317"/>
      <c r="R165" s="379"/>
      <c r="S165" s="316"/>
      <c r="T165" s="317"/>
      <c r="U165" s="43" t="s">
        <v>2188</v>
      </c>
      <c r="V165" s="379"/>
      <c r="W165" s="316"/>
      <c r="X165" s="317"/>
      <c r="Y165" s="379"/>
      <c r="Z165" s="317"/>
      <c r="AA165" s="249"/>
      <c r="AB165" s="249"/>
      <c r="AC165" s="249"/>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CA165">
        <f t="shared" si="26"/>
        <v>0</v>
      </c>
      <c r="CB165">
        <f t="shared" si="27"/>
        <v>0</v>
      </c>
      <c r="CC165">
        <f t="shared" si="28"/>
        <v>0</v>
      </c>
      <c r="CD165">
        <f t="shared" si="29"/>
        <v>0</v>
      </c>
      <c r="CF165" t="b">
        <f t="shared" si="30"/>
        <v>0</v>
      </c>
      <c r="CG165" t="str">
        <f t="shared" si="31"/>
        <v/>
      </c>
      <c r="CH165" t="b">
        <f t="shared" si="32"/>
        <v>0</v>
      </c>
      <c r="CI165" t="str">
        <f t="shared" si="33"/>
        <v/>
      </c>
      <c r="CJ165" t="b">
        <f t="shared" si="34"/>
        <v>0</v>
      </c>
      <c r="CL165">
        <f t="shared" si="35"/>
        <v>0</v>
      </c>
      <c r="CM165">
        <f t="shared" si="36"/>
        <v>0</v>
      </c>
      <c r="CN165">
        <f t="shared" si="37"/>
        <v>0</v>
      </c>
      <c r="CO165">
        <f t="shared" si="38"/>
        <v>0</v>
      </c>
    </row>
    <row r="166" spans="2:93" ht="15" customHeight="1">
      <c r="B166" s="126"/>
      <c r="C166" s="125" t="s">
        <v>1420</v>
      </c>
      <c r="D166" s="419"/>
      <c r="E166" s="316"/>
      <c r="F166" s="316"/>
      <c r="G166" s="317"/>
      <c r="H166" s="379"/>
      <c r="I166" s="317"/>
      <c r="J166" s="315" t="str">
        <f>IF(L166="","",VLOOKUP(L166,Presentación!$AL$3:$AM$574,2,FALSE))</f>
        <v/>
      </c>
      <c r="K166" s="429"/>
      <c r="L166" s="419"/>
      <c r="M166" s="316"/>
      <c r="N166" s="317"/>
      <c r="O166" s="419"/>
      <c r="P166" s="316"/>
      <c r="Q166" s="317"/>
      <c r="R166" s="379"/>
      <c r="S166" s="316"/>
      <c r="T166" s="317"/>
      <c r="U166" s="43" t="s">
        <v>2188</v>
      </c>
      <c r="V166" s="379"/>
      <c r="W166" s="316"/>
      <c r="X166" s="317"/>
      <c r="Y166" s="379"/>
      <c r="Z166" s="317"/>
      <c r="AA166" s="249"/>
      <c r="AB166" s="249"/>
      <c r="AC166" s="249"/>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CA166">
        <f t="shared" si="26"/>
        <v>0</v>
      </c>
      <c r="CB166">
        <f t="shared" si="27"/>
        <v>0</v>
      </c>
      <c r="CC166">
        <f t="shared" si="28"/>
        <v>0</v>
      </c>
      <c r="CD166">
        <f t="shared" si="29"/>
        <v>0</v>
      </c>
      <c r="CF166" t="b">
        <f t="shared" si="30"/>
        <v>0</v>
      </c>
      <c r="CG166" t="str">
        <f t="shared" si="31"/>
        <v/>
      </c>
      <c r="CH166" t="b">
        <f t="shared" si="32"/>
        <v>0</v>
      </c>
      <c r="CI166" t="str">
        <f t="shared" si="33"/>
        <v/>
      </c>
      <c r="CJ166" t="b">
        <f t="shared" si="34"/>
        <v>0</v>
      </c>
      <c r="CL166">
        <f t="shared" si="35"/>
        <v>0</v>
      </c>
      <c r="CM166">
        <f t="shared" si="36"/>
        <v>0</v>
      </c>
      <c r="CN166">
        <f t="shared" si="37"/>
        <v>0</v>
      </c>
      <c r="CO166">
        <f t="shared" si="38"/>
        <v>0</v>
      </c>
    </row>
    <row r="167" spans="2:93" ht="15" customHeight="1">
      <c r="B167" s="126"/>
      <c r="C167" s="125" t="s">
        <v>1421</v>
      </c>
      <c r="D167" s="419"/>
      <c r="E167" s="316"/>
      <c r="F167" s="316"/>
      <c r="G167" s="317"/>
      <c r="H167" s="379"/>
      <c r="I167" s="317"/>
      <c r="J167" s="315" t="str">
        <f>IF(L167="","",VLOOKUP(L167,Presentación!$AL$3:$AM$574,2,FALSE))</f>
        <v/>
      </c>
      <c r="K167" s="429"/>
      <c r="L167" s="419"/>
      <c r="M167" s="316"/>
      <c r="N167" s="317"/>
      <c r="O167" s="419"/>
      <c r="P167" s="316"/>
      <c r="Q167" s="317"/>
      <c r="R167" s="379"/>
      <c r="S167" s="316"/>
      <c r="T167" s="317"/>
      <c r="U167" s="43" t="s">
        <v>2188</v>
      </c>
      <c r="V167" s="379"/>
      <c r="W167" s="316"/>
      <c r="X167" s="317"/>
      <c r="Y167" s="379"/>
      <c r="Z167" s="317"/>
      <c r="AA167" s="249"/>
      <c r="AB167" s="249"/>
      <c r="AC167" s="249"/>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CA167">
        <f t="shared" si="26"/>
        <v>0</v>
      </c>
      <c r="CB167">
        <f t="shared" si="27"/>
        <v>0</v>
      </c>
      <c r="CC167">
        <f t="shared" si="28"/>
        <v>0</v>
      </c>
      <c r="CD167">
        <f t="shared" si="29"/>
        <v>0</v>
      </c>
      <c r="CF167" t="b">
        <f t="shared" si="30"/>
        <v>0</v>
      </c>
      <c r="CG167" t="str">
        <f t="shared" si="31"/>
        <v/>
      </c>
      <c r="CH167" t="b">
        <f t="shared" si="32"/>
        <v>0</v>
      </c>
      <c r="CI167" t="str">
        <f t="shared" si="33"/>
        <v/>
      </c>
      <c r="CJ167" t="b">
        <f t="shared" si="34"/>
        <v>0</v>
      </c>
      <c r="CL167">
        <f t="shared" si="35"/>
        <v>0</v>
      </c>
      <c r="CM167">
        <f t="shared" si="36"/>
        <v>0</v>
      </c>
      <c r="CN167">
        <f t="shared" si="37"/>
        <v>0</v>
      </c>
      <c r="CO167">
        <f t="shared" si="38"/>
        <v>0</v>
      </c>
    </row>
    <row r="168" spans="2:93" ht="15" customHeight="1">
      <c r="B168" s="126"/>
      <c r="C168" s="125" t="s">
        <v>1422</v>
      </c>
      <c r="D168" s="419"/>
      <c r="E168" s="316"/>
      <c r="F168" s="316"/>
      <c r="G168" s="317"/>
      <c r="H168" s="379"/>
      <c r="I168" s="317"/>
      <c r="J168" s="315" t="str">
        <f>IF(L168="","",VLOOKUP(L168,Presentación!$AL$3:$AM$574,2,FALSE))</f>
        <v/>
      </c>
      <c r="K168" s="429"/>
      <c r="L168" s="419"/>
      <c r="M168" s="316"/>
      <c r="N168" s="317"/>
      <c r="O168" s="419"/>
      <c r="P168" s="316"/>
      <c r="Q168" s="317"/>
      <c r="R168" s="379"/>
      <c r="S168" s="316"/>
      <c r="T168" s="317"/>
      <c r="U168" s="43" t="s">
        <v>2188</v>
      </c>
      <c r="V168" s="379"/>
      <c r="W168" s="316"/>
      <c r="X168" s="317"/>
      <c r="Y168" s="379"/>
      <c r="Z168" s="317"/>
      <c r="AA168" s="249"/>
      <c r="AB168" s="249"/>
      <c r="AC168" s="249"/>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CA168">
        <f t="shared" si="26"/>
        <v>0</v>
      </c>
      <c r="CB168">
        <f t="shared" si="27"/>
        <v>0</v>
      </c>
      <c r="CC168">
        <f t="shared" si="28"/>
        <v>0</v>
      </c>
      <c r="CD168">
        <f t="shared" si="29"/>
        <v>0</v>
      </c>
      <c r="CF168" t="b">
        <f t="shared" si="30"/>
        <v>0</v>
      </c>
      <c r="CG168" t="str">
        <f t="shared" si="31"/>
        <v/>
      </c>
      <c r="CH168" t="b">
        <f t="shared" si="32"/>
        <v>0</v>
      </c>
      <c r="CI168" t="str">
        <f t="shared" si="33"/>
        <v/>
      </c>
      <c r="CJ168" t="b">
        <f t="shared" si="34"/>
        <v>0</v>
      </c>
      <c r="CL168">
        <f t="shared" si="35"/>
        <v>0</v>
      </c>
      <c r="CM168">
        <f t="shared" si="36"/>
        <v>0</v>
      </c>
      <c r="CN168">
        <f t="shared" si="37"/>
        <v>0</v>
      </c>
      <c r="CO168">
        <f t="shared" si="38"/>
        <v>0</v>
      </c>
    </row>
    <row r="169" spans="2:93" ht="15" customHeight="1">
      <c r="B169" s="126"/>
      <c r="C169" s="125" t="s">
        <v>1423</v>
      </c>
      <c r="D169" s="419"/>
      <c r="E169" s="316"/>
      <c r="F169" s="316"/>
      <c r="G169" s="317"/>
      <c r="H169" s="379"/>
      <c r="I169" s="317"/>
      <c r="J169" s="315" t="str">
        <f>IF(L169="","",VLOOKUP(L169,Presentación!$AL$3:$AM$574,2,FALSE))</f>
        <v/>
      </c>
      <c r="K169" s="429"/>
      <c r="L169" s="419"/>
      <c r="M169" s="316"/>
      <c r="N169" s="317"/>
      <c r="O169" s="419"/>
      <c r="P169" s="316"/>
      <c r="Q169" s="317"/>
      <c r="R169" s="379"/>
      <c r="S169" s="316"/>
      <c r="T169" s="317"/>
      <c r="U169" s="43" t="s">
        <v>2188</v>
      </c>
      <c r="V169" s="379"/>
      <c r="W169" s="316"/>
      <c r="X169" s="317"/>
      <c r="Y169" s="379"/>
      <c r="Z169" s="317"/>
      <c r="AA169" s="249"/>
      <c r="AB169" s="249"/>
      <c r="AC169" s="249"/>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CA169">
        <f t="shared" si="26"/>
        <v>0</v>
      </c>
      <c r="CB169">
        <f t="shared" si="27"/>
        <v>0</v>
      </c>
      <c r="CC169">
        <f t="shared" si="28"/>
        <v>0</v>
      </c>
      <c r="CD169">
        <f t="shared" si="29"/>
        <v>0</v>
      </c>
      <c r="CF169" t="b">
        <f t="shared" si="30"/>
        <v>0</v>
      </c>
      <c r="CG169" t="str">
        <f t="shared" si="31"/>
        <v/>
      </c>
      <c r="CH169" t="b">
        <f t="shared" si="32"/>
        <v>0</v>
      </c>
      <c r="CI169" t="str">
        <f t="shared" si="33"/>
        <v/>
      </c>
      <c r="CJ169" t="b">
        <f t="shared" si="34"/>
        <v>0</v>
      </c>
      <c r="CL169">
        <f t="shared" si="35"/>
        <v>0</v>
      </c>
      <c r="CM169">
        <f t="shared" si="36"/>
        <v>0</v>
      </c>
      <c r="CN169">
        <f t="shared" si="37"/>
        <v>0</v>
      </c>
      <c r="CO169">
        <f t="shared" si="38"/>
        <v>0</v>
      </c>
    </row>
    <row r="170" spans="2:93" ht="15" customHeight="1">
      <c r="B170" s="126"/>
      <c r="C170" s="125" t="s">
        <v>1424</v>
      </c>
      <c r="D170" s="419"/>
      <c r="E170" s="316"/>
      <c r="F170" s="316"/>
      <c r="G170" s="317"/>
      <c r="H170" s="379"/>
      <c r="I170" s="317"/>
      <c r="J170" s="315" t="str">
        <f>IF(L170="","",VLOOKUP(L170,Presentación!$AL$3:$AM$574,2,FALSE))</f>
        <v/>
      </c>
      <c r="K170" s="429"/>
      <c r="L170" s="419"/>
      <c r="M170" s="316"/>
      <c r="N170" s="317"/>
      <c r="O170" s="419"/>
      <c r="P170" s="316"/>
      <c r="Q170" s="317"/>
      <c r="R170" s="379"/>
      <c r="S170" s="316"/>
      <c r="T170" s="317"/>
      <c r="U170" s="43" t="s">
        <v>2188</v>
      </c>
      <c r="V170" s="379"/>
      <c r="W170" s="316"/>
      <c r="X170" s="317"/>
      <c r="Y170" s="379"/>
      <c r="Z170" s="317"/>
      <c r="AA170" s="249"/>
      <c r="AB170" s="249"/>
      <c r="AC170" s="249"/>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CA170">
        <f t="shared" si="26"/>
        <v>0</v>
      </c>
      <c r="CB170">
        <f t="shared" si="27"/>
        <v>0</v>
      </c>
      <c r="CC170">
        <f t="shared" si="28"/>
        <v>0</v>
      </c>
      <c r="CD170">
        <f t="shared" si="29"/>
        <v>0</v>
      </c>
      <c r="CF170" t="b">
        <f t="shared" si="30"/>
        <v>0</v>
      </c>
      <c r="CG170" t="str">
        <f t="shared" si="31"/>
        <v/>
      </c>
      <c r="CH170" t="b">
        <f t="shared" si="32"/>
        <v>0</v>
      </c>
      <c r="CI170" t="str">
        <f t="shared" si="33"/>
        <v/>
      </c>
      <c r="CJ170" t="b">
        <f t="shared" si="34"/>
        <v>0</v>
      </c>
      <c r="CL170">
        <f t="shared" si="35"/>
        <v>0</v>
      </c>
      <c r="CM170">
        <f t="shared" si="36"/>
        <v>0</v>
      </c>
      <c r="CN170">
        <f t="shared" si="37"/>
        <v>0</v>
      </c>
      <c r="CO170">
        <f t="shared" si="38"/>
        <v>0</v>
      </c>
    </row>
    <row r="171" spans="2:93" ht="15" customHeight="1">
      <c r="B171" s="126"/>
      <c r="C171" s="125" t="s">
        <v>1425</v>
      </c>
      <c r="D171" s="419"/>
      <c r="E171" s="316"/>
      <c r="F171" s="316"/>
      <c r="G171" s="317"/>
      <c r="H171" s="379"/>
      <c r="I171" s="317"/>
      <c r="J171" s="315" t="str">
        <f>IF(L171="","",VLOOKUP(L171,Presentación!$AL$3:$AM$574,2,FALSE))</f>
        <v/>
      </c>
      <c r="K171" s="429"/>
      <c r="L171" s="419"/>
      <c r="M171" s="316"/>
      <c r="N171" s="317"/>
      <c r="O171" s="419"/>
      <c r="P171" s="316"/>
      <c r="Q171" s="317"/>
      <c r="R171" s="379"/>
      <c r="S171" s="316"/>
      <c r="T171" s="317"/>
      <c r="U171" s="43" t="s">
        <v>2188</v>
      </c>
      <c r="V171" s="379"/>
      <c r="W171" s="316"/>
      <c r="X171" s="317"/>
      <c r="Y171" s="379"/>
      <c r="Z171" s="317"/>
      <c r="AA171" s="249"/>
      <c r="AB171" s="249"/>
      <c r="AC171" s="249"/>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CA171">
        <f t="shared" si="26"/>
        <v>0</v>
      </c>
      <c r="CB171">
        <f t="shared" si="27"/>
        <v>0</v>
      </c>
      <c r="CC171">
        <f t="shared" si="28"/>
        <v>0</v>
      </c>
      <c r="CD171">
        <f t="shared" si="29"/>
        <v>0</v>
      </c>
      <c r="CF171" t="b">
        <f t="shared" si="30"/>
        <v>0</v>
      </c>
      <c r="CG171" t="str">
        <f t="shared" si="31"/>
        <v/>
      </c>
      <c r="CH171" t="b">
        <f t="shared" si="32"/>
        <v>0</v>
      </c>
      <c r="CI171" t="str">
        <f t="shared" si="33"/>
        <v/>
      </c>
      <c r="CJ171" t="b">
        <f t="shared" si="34"/>
        <v>0</v>
      </c>
      <c r="CL171">
        <f t="shared" si="35"/>
        <v>0</v>
      </c>
      <c r="CM171">
        <f t="shared" si="36"/>
        <v>0</v>
      </c>
      <c r="CN171">
        <f t="shared" si="37"/>
        <v>0</v>
      </c>
      <c r="CO171">
        <f t="shared" si="38"/>
        <v>0</v>
      </c>
    </row>
    <row r="172" spans="2:93" ht="15" customHeight="1">
      <c r="B172" s="126"/>
      <c r="C172" s="125" t="s">
        <v>1426</v>
      </c>
      <c r="D172" s="419"/>
      <c r="E172" s="316"/>
      <c r="F172" s="316"/>
      <c r="G172" s="317"/>
      <c r="H172" s="379"/>
      <c r="I172" s="317"/>
      <c r="J172" s="315" t="str">
        <f>IF(L172="","",VLOOKUP(L172,Presentación!$AL$3:$AM$574,2,FALSE))</f>
        <v/>
      </c>
      <c r="K172" s="429"/>
      <c r="L172" s="419"/>
      <c r="M172" s="316"/>
      <c r="N172" s="317"/>
      <c r="O172" s="419"/>
      <c r="P172" s="316"/>
      <c r="Q172" s="317"/>
      <c r="R172" s="379"/>
      <c r="S172" s="316"/>
      <c r="T172" s="317"/>
      <c r="U172" s="43" t="s">
        <v>2188</v>
      </c>
      <c r="V172" s="379"/>
      <c r="W172" s="316"/>
      <c r="X172" s="317"/>
      <c r="Y172" s="379"/>
      <c r="Z172" s="317"/>
      <c r="AA172" s="249"/>
      <c r="AB172" s="249"/>
      <c r="AC172" s="249"/>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CA172">
        <f t="shared" si="26"/>
        <v>0</v>
      </c>
      <c r="CB172">
        <f t="shared" si="27"/>
        <v>0</v>
      </c>
      <c r="CC172">
        <f t="shared" si="28"/>
        <v>0</v>
      </c>
      <c r="CD172">
        <f t="shared" si="29"/>
        <v>0</v>
      </c>
      <c r="CF172" t="b">
        <f t="shared" si="30"/>
        <v>0</v>
      </c>
      <c r="CG172" t="str">
        <f t="shared" si="31"/>
        <v/>
      </c>
      <c r="CH172" t="b">
        <f t="shared" si="32"/>
        <v>0</v>
      </c>
      <c r="CI172" t="str">
        <f t="shared" si="33"/>
        <v/>
      </c>
      <c r="CJ172" t="b">
        <f t="shared" si="34"/>
        <v>0</v>
      </c>
      <c r="CL172">
        <f t="shared" si="35"/>
        <v>0</v>
      </c>
      <c r="CM172">
        <f t="shared" si="36"/>
        <v>0</v>
      </c>
      <c r="CN172">
        <f t="shared" si="37"/>
        <v>0</v>
      </c>
      <c r="CO172">
        <f t="shared" si="38"/>
        <v>0</v>
      </c>
    </row>
    <row r="173" spans="2:93" ht="15" customHeight="1">
      <c r="B173" s="126"/>
      <c r="C173" s="125" t="s">
        <v>1427</v>
      </c>
      <c r="D173" s="419"/>
      <c r="E173" s="316"/>
      <c r="F173" s="316"/>
      <c r="G173" s="317"/>
      <c r="H173" s="379"/>
      <c r="I173" s="317"/>
      <c r="J173" s="315" t="str">
        <f>IF(L173="","",VLOOKUP(L173,Presentación!$AL$3:$AM$574,2,FALSE))</f>
        <v/>
      </c>
      <c r="K173" s="429"/>
      <c r="L173" s="419"/>
      <c r="M173" s="316"/>
      <c r="N173" s="317"/>
      <c r="O173" s="419"/>
      <c r="P173" s="316"/>
      <c r="Q173" s="317"/>
      <c r="R173" s="379"/>
      <c r="S173" s="316"/>
      <c r="T173" s="317"/>
      <c r="U173" s="43" t="s">
        <v>2188</v>
      </c>
      <c r="V173" s="379"/>
      <c r="W173" s="316"/>
      <c r="X173" s="317"/>
      <c r="Y173" s="379"/>
      <c r="Z173" s="317"/>
      <c r="AA173" s="249"/>
      <c r="AB173" s="249"/>
      <c r="AC173" s="249"/>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CA173">
        <f t="shared" si="26"/>
        <v>0</v>
      </c>
      <c r="CB173">
        <f t="shared" si="27"/>
        <v>0</v>
      </c>
      <c r="CC173">
        <f t="shared" si="28"/>
        <v>0</v>
      </c>
      <c r="CD173">
        <f t="shared" si="29"/>
        <v>0</v>
      </c>
      <c r="CF173" t="b">
        <f t="shared" si="30"/>
        <v>0</v>
      </c>
      <c r="CG173" t="str">
        <f t="shared" si="31"/>
        <v/>
      </c>
      <c r="CH173" t="b">
        <f t="shared" si="32"/>
        <v>0</v>
      </c>
      <c r="CI173" t="str">
        <f t="shared" si="33"/>
        <v/>
      </c>
      <c r="CJ173" t="b">
        <f t="shared" si="34"/>
        <v>0</v>
      </c>
      <c r="CL173">
        <f t="shared" si="35"/>
        <v>0</v>
      </c>
      <c r="CM173">
        <f t="shared" si="36"/>
        <v>0</v>
      </c>
      <c r="CN173">
        <f t="shared" si="37"/>
        <v>0</v>
      </c>
      <c r="CO173">
        <f t="shared" si="38"/>
        <v>0</v>
      </c>
    </row>
    <row r="174" spans="2:93" ht="15" customHeight="1">
      <c r="B174" s="126"/>
      <c r="C174" s="125" t="s">
        <v>1428</v>
      </c>
      <c r="D174" s="419"/>
      <c r="E174" s="316"/>
      <c r="F174" s="316"/>
      <c r="G174" s="317"/>
      <c r="H174" s="379"/>
      <c r="I174" s="317"/>
      <c r="J174" s="315" t="str">
        <f>IF(L174="","",VLOOKUP(L174,Presentación!$AL$3:$AM$574,2,FALSE))</f>
        <v/>
      </c>
      <c r="K174" s="429"/>
      <c r="L174" s="419"/>
      <c r="M174" s="316"/>
      <c r="N174" s="317"/>
      <c r="O174" s="419"/>
      <c r="P174" s="316"/>
      <c r="Q174" s="317"/>
      <c r="R174" s="379"/>
      <c r="S174" s="316"/>
      <c r="T174" s="317"/>
      <c r="U174" s="43" t="s">
        <v>2188</v>
      </c>
      <c r="V174" s="379"/>
      <c r="W174" s="316"/>
      <c r="X174" s="317"/>
      <c r="Y174" s="379"/>
      <c r="Z174" s="317"/>
      <c r="AA174" s="249"/>
      <c r="AB174" s="249"/>
      <c r="AC174" s="249"/>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CA174">
        <f t="shared" si="26"/>
        <v>0</v>
      </c>
      <c r="CB174">
        <f t="shared" si="27"/>
        <v>0</v>
      </c>
      <c r="CC174">
        <f t="shared" si="28"/>
        <v>0</v>
      </c>
      <c r="CD174">
        <f t="shared" si="29"/>
        <v>0</v>
      </c>
      <c r="CF174" t="b">
        <f t="shared" si="30"/>
        <v>0</v>
      </c>
      <c r="CG174" t="str">
        <f t="shared" si="31"/>
        <v/>
      </c>
      <c r="CH174" t="b">
        <f t="shared" si="32"/>
        <v>0</v>
      </c>
      <c r="CI174" t="str">
        <f t="shared" si="33"/>
        <v/>
      </c>
      <c r="CJ174" t="b">
        <f t="shared" si="34"/>
        <v>0</v>
      </c>
      <c r="CL174">
        <f t="shared" si="35"/>
        <v>0</v>
      </c>
      <c r="CM174">
        <f t="shared" si="36"/>
        <v>0</v>
      </c>
      <c r="CN174">
        <f t="shared" si="37"/>
        <v>0</v>
      </c>
      <c r="CO174">
        <f t="shared" si="38"/>
        <v>0</v>
      </c>
    </row>
    <row r="175" spans="2:93" ht="15" customHeight="1">
      <c r="B175" s="126"/>
      <c r="C175" s="125" t="s">
        <v>1429</v>
      </c>
      <c r="D175" s="419"/>
      <c r="E175" s="316"/>
      <c r="F175" s="316"/>
      <c r="G175" s="317"/>
      <c r="H175" s="379"/>
      <c r="I175" s="317"/>
      <c r="J175" s="315" t="str">
        <f>IF(L175="","",VLOOKUP(L175,Presentación!$AL$3:$AM$574,2,FALSE))</f>
        <v/>
      </c>
      <c r="K175" s="429"/>
      <c r="L175" s="419"/>
      <c r="M175" s="316"/>
      <c r="N175" s="317"/>
      <c r="O175" s="419"/>
      <c r="P175" s="316"/>
      <c r="Q175" s="317"/>
      <c r="R175" s="379"/>
      <c r="S175" s="316"/>
      <c r="T175" s="317"/>
      <c r="U175" s="43" t="s">
        <v>2188</v>
      </c>
      <c r="V175" s="379"/>
      <c r="W175" s="316"/>
      <c r="X175" s="317"/>
      <c r="Y175" s="379"/>
      <c r="Z175" s="317"/>
      <c r="AA175" s="249"/>
      <c r="AB175" s="249"/>
      <c r="AC175" s="249"/>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CA175">
        <f t="shared" si="26"/>
        <v>0</v>
      </c>
      <c r="CB175">
        <f t="shared" si="27"/>
        <v>0</v>
      </c>
      <c r="CC175">
        <f t="shared" si="28"/>
        <v>0</v>
      </c>
      <c r="CD175">
        <f t="shared" si="29"/>
        <v>0</v>
      </c>
      <c r="CF175" t="b">
        <f t="shared" si="30"/>
        <v>0</v>
      </c>
      <c r="CG175" t="str">
        <f t="shared" si="31"/>
        <v/>
      </c>
      <c r="CH175" t="b">
        <f t="shared" si="32"/>
        <v>0</v>
      </c>
      <c r="CI175" t="str">
        <f t="shared" si="33"/>
        <v/>
      </c>
      <c r="CJ175" t="b">
        <f t="shared" si="34"/>
        <v>0</v>
      </c>
      <c r="CL175">
        <f t="shared" si="35"/>
        <v>0</v>
      </c>
      <c r="CM175">
        <f t="shared" si="36"/>
        <v>0</v>
      </c>
      <c r="CN175">
        <f t="shared" si="37"/>
        <v>0</v>
      </c>
      <c r="CO175">
        <f t="shared" si="38"/>
        <v>0</v>
      </c>
    </row>
    <row r="176" spans="2:93" ht="15" customHeight="1">
      <c r="B176" s="126"/>
      <c r="C176" s="125" t="s">
        <v>1430</v>
      </c>
      <c r="D176" s="419"/>
      <c r="E176" s="316"/>
      <c r="F176" s="316"/>
      <c r="G176" s="317"/>
      <c r="H176" s="379"/>
      <c r="I176" s="317"/>
      <c r="J176" s="315" t="str">
        <f>IF(L176="","",VLOOKUP(L176,Presentación!$AL$3:$AM$574,2,FALSE))</f>
        <v/>
      </c>
      <c r="K176" s="429"/>
      <c r="L176" s="419"/>
      <c r="M176" s="316"/>
      <c r="N176" s="317"/>
      <c r="O176" s="419"/>
      <c r="P176" s="316"/>
      <c r="Q176" s="317"/>
      <c r="R176" s="379"/>
      <c r="S176" s="316"/>
      <c r="T176" s="317"/>
      <c r="U176" s="43" t="s">
        <v>2188</v>
      </c>
      <c r="V176" s="379"/>
      <c r="W176" s="316"/>
      <c r="X176" s="317"/>
      <c r="Y176" s="379"/>
      <c r="Z176" s="317"/>
      <c r="AA176" s="249"/>
      <c r="AB176" s="249"/>
      <c r="AC176" s="249"/>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CA176">
        <f t="shared" si="26"/>
        <v>0</v>
      </c>
      <c r="CB176">
        <f t="shared" si="27"/>
        <v>0</v>
      </c>
      <c r="CC176">
        <f t="shared" si="28"/>
        <v>0</v>
      </c>
      <c r="CD176">
        <f t="shared" si="29"/>
        <v>0</v>
      </c>
      <c r="CF176" t="b">
        <f t="shared" si="30"/>
        <v>0</v>
      </c>
      <c r="CG176" t="str">
        <f t="shared" si="31"/>
        <v/>
      </c>
      <c r="CH176" t="b">
        <f t="shared" si="32"/>
        <v>0</v>
      </c>
      <c r="CI176" t="str">
        <f t="shared" si="33"/>
        <v/>
      </c>
      <c r="CJ176" t="b">
        <f t="shared" si="34"/>
        <v>0</v>
      </c>
      <c r="CL176">
        <f t="shared" si="35"/>
        <v>0</v>
      </c>
      <c r="CM176">
        <f t="shared" si="36"/>
        <v>0</v>
      </c>
      <c r="CN176">
        <f t="shared" si="37"/>
        <v>0</v>
      </c>
      <c r="CO176">
        <f t="shared" si="38"/>
        <v>0</v>
      </c>
    </row>
    <row r="177" spans="2:93" ht="15" customHeight="1">
      <c r="B177" s="126"/>
      <c r="C177" s="125" t="s">
        <v>1431</v>
      </c>
      <c r="D177" s="419"/>
      <c r="E177" s="316"/>
      <c r="F177" s="316"/>
      <c r="G177" s="317"/>
      <c r="H177" s="379"/>
      <c r="I177" s="317"/>
      <c r="J177" s="315" t="str">
        <f>IF(L177="","",VLOOKUP(L177,Presentación!$AL$3:$AM$574,2,FALSE))</f>
        <v/>
      </c>
      <c r="K177" s="429"/>
      <c r="L177" s="419"/>
      <c r="M177" s="316"/>
      <c r="N177" s="317"/>
      <c r="O177" s="419"/>
      <c r="P177" s="316"/>
      <c r="Q177" s="317"/>
      <c r="R177" s="379"/>
      <c r="S177" s="316"/>
      <c r="T177" s="317"/>
      <c r="U177" s="43" t="s">
        <v>2188</v>
      </c>
      <c r="V177" s="379"/>
      <c r="W177" s="316"/>
      <c r="X177" s="317"/>
      <c r="Y177" s="379"/>
      <c r="Z177" s="317"/>
      <c r="AA177" s="249"/>
      <c r="AB177" s="249"/>
      <c r="AC177" s="249"/>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CA177">
        <f t="shared" si="26"/>
        <v>0</v>
      </c>
      <c r="CB177">
        <f t="shared" si="27"/>
        <v>0</v>
      </c>
      <c r="CC177">
        <f t="shared" si="28"/>
        <v>0</v>
      </c>
      <c r="CD177">
        <f t="shared" si="29"/>
        <v>0</v>
      </c>
      <c r="CF177" t="b">
        <f t="shared" si="30"/>
        <v>0</v>
      </c>
      <c r="CG177" t="str">
        <f t="shared" si="31"/>
        <v/>
      </c>
      <c r="CH177" t="b">
        <f t="shared" si="32"/>
        <v>0</v>
      </c>
      <c r="CI177" t="str">
        <f t="shared" si="33"/>
        <v/>
      </c>
      <c r="CJ177" t="b">
        <f t="shared" si="34"/>
        <v>0</v>
      </c>
      <c r="CL177">
        <f t="shared" si="35"/>
        <v>0</v>
      </c>
      <c r="CM177">
        <f t="shared" si="36"/>
        <v>0</v>
      </c>
      <c r="CN177">
        <f t="shared" si="37"/>
        <v>0</v>
      </c>
      <c r="CO177">
        <f t="shared" si="38"/>
        <v>0</v>
      </c>
    </row>
    <row r="178" spans="2:93" ht="15" customHeight="1">
      <c r="B178" s="126"/>
      <c r="C178" s="125" t="s">
        <v>1432</v>
      </c>
      <c r="D178" s="419"/>
      <c r="E178" s="316"/>
      <c r="F178" s="316"/>
      <c r="G178" s="317"/>
      <c r="H178" s="379"/>
      <c r="I178" s="317"/>
      <c r="J178" s="315" t="str">
        <f>IF(L178="","",VLOOKUP(L178,Presentación!$AL$3:$AM$574,2,FALSE))</f>
        <v/>
      </c>
      <c r="K178" s="429"/>
      <c r="L178" s="419"/>
      <c r="M178" s="316"/>
      <c r="N178" s="317"/>
      <c r="O178" s="419"/>
      <c r="P178" s="316"/>
      <c r="Q178" s="317"/>
      <c r="R178" s="379"/>
      <c r="S178" s="316"/>
      <c r="T178" s="317"/>
      <c r="U178" s="43" t="s">
        <v>2188</v>
      </c>
      <c r="V178" s="379"/>
      <c r="W178" s="316"/>
      <c r="X178" s="317"/>
      <c r="Y178" s="379"/>
      <c r="Z178" s="317"/>
      <c r="AA178" s="249"/>
      <c r="AB178" s="249"/>
      <c r="AC178" s="249"/>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CA178">
        <f t="shared" si="26"/>
        <v>0</v>
      </c>
      <c r="CB178">
        <f t="shared" si="27"/>
        <v>0</v>
      </c>
      <c r="CC178">
        <f t="shared" si="28"/>
        <v>0</v>
      </c>
      <c r="CD178">
        <f t="shared" si="29"/>
        <v>0</v>
      </c>
      <c r="CF178" t="b">
        <f t="shared" si="30"/>
        <v>0</v>
      </c>
      <c r="CG178" t="str">
        <f t="shared" si="31"/>
        <v/>
      </c>
      <c r="CH178" t="b">
        <f t="shared" si="32"/>
        <v>0</v>
      </c>
      <c r="CI178" t="str">
        <f t="shared" si="33"/>
        <v/>
      </c>
      <c r="CJ178" t="b">
        <f t="shared" si="34"/>
        <v>0</v>
      </c>
      <c r="CL178">
        <f t="shared" si="35"/>
        <v>0</v>
      </c>
      <c r="CM178">
        <f t="shared" si="36"/>
        <v>0</v>
      </c>
      <c r="CN178">
        <f t="shared" si="37"/>
        <v>0</v>
      </c>
      <c r="CO178">
        <f t="shared" si="38"/>
        <v>0</v>
      </c>
    </row>
    <row r="179" spans="2:93" ht="15" customHeight="1">
      <c r="B179" s="126"/>
      <c r="C179" s="125" t="s">
        <v>1433</v>
      </c>
      <c r="D179" s="419"/>
      <c r="E179" s="316"/>
      <c r="F179" s="316"/>
      <c r="G179" s="317"/>
      <c r="H179" s="379"/>
      <c r="I179" s="317"/>
      <c r="J179" s="315" t="str">
        <f>IF(L179="","",VLOOKUP(L179,Presentación!$AL$3:$AM$574,2,FALSE))</f>
        <v/>
      </c>
      <c r="K179" s="429"/>
      <c r="L179" s="419"/>
      <c r="M179" s="316"/>
      <c r="N179" s="317"/>
      <c r="O179" s="419"/>
      <c r="P179" s="316"/>
      <c r="Q179" s="317"/>
      <c r="R179" s="379"/>
      <c r="S179" s="316"/>
      <c r="T179" s="317"/>
      <c r="U179" s="43" t="s">
        <v>2188</v>
      </c>
      <c r="V179" s="379"/>
      <c r="W179" s="316"/>
      <c r="X179" s="317"/>
      <c r="Y179" s="379"/>
      <c r="Z179" s="317"/>
      <c r="AA179" s="249"/>
      <c r="AB179" s="249"/>
      <c r="AC179" s="249"/>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CA179">
        <f t="shared" si="26"/>
        <v>0</v>
      </c>
      <c r="CB179">
        <f t="shared" si="27"/>
        <v>0</v>
      </c>
      <c r="CC179">
        <f t="shared" si="28"/>
        <v>0</v>
      </c>
      <c r="CD179">
        <f t="shared" si="29"/>
        <v>0</v>
      </c>
      <c r="CF179" t="b">
        <f t="shared" si="30"/>
        <v>0</v>
      </c>
      <c r="CG179" t="str">
        <f t="shared" si="31"/>
        <v/>
      </c>
      <c r="CH179" t="b">
        <f t="shared" si="32"/>
        <v>0</v>
      </c>
      <c r="CI179" t="str">
        <f t="shared" si="33"/>
        <v/>
      </c>
      <c r="CJ179" t="b">
        <f t="shared" si="34"/>
        <v>0</v>
      </c>
      <c r="CL179">
        <f t="shared" si="35"/>
        <v>0</v>
      </c>
      <c r="CM179">
        <f t="shared" si="36"/>
        <v>0</v>
      </c>
      <c r="CN179">
        <f t="shared" si="37"/>
        <v>0</v>
      </c>
      <c r="CO179">
        <f t="shared" si="38"/>
        <v>0</v>
      </c>
    </row>
    <row r="180" spans="2:93" ht="15" customHeight="1">
      <c r="B180" s="126"/>
      <c r="C180" s="125" t="s">
        <v>1434</v>
      </c>
      <c r="D180" s="419"/>
      <c r="E180" s="316"/>
      <c r="F180" s="316"/>
      <c r="G180" s="317"/>
      <c r="H180" s="379"/>
      <c r="I180" s="317"/>
      <c r="J180" s="315" t="str">
        <f>IF(L180="","",VLOOKUP(L180,Presentación!$AL$3:$AM$574,2,FALSE))</f>
        <v/>
      </c>
      <c r="K180" s="429"/>
      <c r="L180" s="419"/>
      <c r="M180" s="316"/>
      <c r="N180" s="317"/>
      <c r="O180" s="419"/>
      <c r="P180" s="316"/>
      <c r="Q180" s="317"/>
      <c r="R180" s="379"/>
      <c r="S180" s="316"/>
      <c r="T180" s="317"/>
      <c r="U180" s="43" t="s">
        <v>2188</v>
      </c>
      <c r="V180" s="379"/>
      <c r="W180" s="316"/>
      <c r="X180" s="317"/>
      <c r="Y180" s="379"/>
      <c r="Z180" s="317"/>
      <c r="AA180" s="249"/>
      <c r="AB180" s="249"/>
      <c r="AC180" s="249"/>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CA180">
        <f t="shared" si="26"/>
        <v>0</v>
      </c>
      <c r="CB180">
        <f t="shared" si="27"/>
        <v>0</v>
      </c>
      <c r="CC180">
        <f t="shared" si="28"/>
        <v>0</v>
      </c>
      <c r="CD180">
        <f t="shared" si="29"/>
        <v>0</v>
      </c>
      <c r="CF180" t="b">
        <f t="shared" si="30"/>
        <v>0</v>
      </c>
      <c r="CG180" t="str">
        <f t="shared" si="31"/>
        <v/>
      </c>
      <c r="CH180" t="b">
        <f t="shared" si="32"/>
        <v>0</v>
      </c>
      <c r="CI180" t="str">
        <f t="shared" si="33"/>
        <v/>
      </c>
      <c r="CJ180" t="b">
        <f t="shared" si="34"/>
        <v>0</v>
      </c>
      <c r="CL180">
        <f t="shared" si="35"/>
        <v>0</v>
      </c>
      <c r="CM180">
        <f t="shared" si="36"/>
        <v>0</v>
      </c>
      <c r="CN180">
        <f t="shared" si="37"/>
        <v>0</v>
      </c>
      <c r="CO180">
        <f t="shared" si="38"/>
        <v>0</v>
      </c>
    </row>
    <row r="181" spans="2:93" ht="15" customHeight="1">
      <c r="B181" s="126"/>
      <c r="C181" s="125" t="s">
        <v>1435</v>
      </c>
      <c r="D181" s="419"/>
      <c r="E181" s="316"/>
      <c r="F181" s="316"/>
      <c r="G181" s="317"/>
      <c r="H181" s="379"/>
      <c r="I181" s="317"/>
      <c r="J181" s="315" t="str">
        <f>IF(L181="","",VLOOKUP(L181,Presentación!$AL$3:$AM$574,2,FALSE))</f>
        <v/>
      </c>
      <c r="K181" s="429"/>
      <c r="L181" s="419"/>
      <c r="M181" s="316"/>
      <c r="N181" s="317"/>
      <c r="O181" s="419"/>
      <c r="P181" s="316"/>
      <c r="Q181" s="317"/>
      <c r="R181" s="379"/>
      <c r="S181" s="316"/>
      <c r="T181" s="317"/>
      <c r="U181" s="43" t="s">
        <v>2188</v>
      </c>
      <c r="V181" s="379"/>
      <c r="W181" s="316"/>
      <c r="X181" s="317"/>
      <c r="Y181" s="379"/>
      <c r="Z181" s="317"/>
      <c r="AA181" s="249"/>
      <c r="AB181" s="249"/>
      <c r="AC181" s="249"/>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CA181">
        <f t="shared" si="26"/>
        <v>0</v>
      </c>
      <c r="CB181">
        <f t="shared" si="27"/>
        <v>0</v>
      </c>
      <c r="CC181">
        <f t="shared" si="28"/>
        <v>0</v>
      </c>
      <c r="CD181">
        <f t="shared" si="29"/>
        <v>0</v>
      </c>
      <c r="CF181" t="b">
        <f t="shared" si="30"/>
        <v>0</v>
      </c>
      <c r="CG181" t="str">
        <f t="shared" si="31"/>
        <v/>
      </c>
      <c r="CH181" t="b">
        <f t="shared" si="32"/>
        <v>0</v>
      </c>
      <c r="CI181" t="str">
        <f t="shared" si="33"/>
        <v/>
      </c>
      <c r="CJ181" t="b">
        <f t="shared" si="34"/>
        <v>0</v>
      </c>
      <c r="CL181">
        <f t="shared" si="35"/>
        <v>0</v>
      </c>
      <c r="CM181">
        <f t="shared" si="36"/>
        <v>0</v>
      </c>
      <c r="CN181">
        <f t="shared" si="37"/>
        <v>0</v>
      </c>
      <c r="CO181">
        <f t="shared" si="38"/>
        <v>0</v>
      </c>
    </row>
    <row r="182" spans="2:93" ht="15" customHeight="1">
      <c r="B182" s="126"/>
      <c r="C182" s="125" t="s">
        <v>1436</v>
      </c>
      <c r="D182" s="419"/>
      <c r="E182" s="316"/>
      <c r="F182" s="316"/>
      <c r="G182" s="317"/>
      <c r="H182" s="379"/>
      <c r="I182" s="317"/>
      <c r="J182" s="315" t="str">
        <f>IF(L182="","",VLOOKUP(L182,Presentación!$AL$3:$AM$574,2,FALSE))</f>
        <v/>
      </c>
      <c r="K182" s="429"/>
      <c r="L182" s="419"/>
      <c r="M182" s="316"/>
      <c r="N182" s="317"/>
      <c r="O182" s="419"/>
      <c r="P182" s="316"/>
      <c r="Q182" s="317"/>
      <c r="R182" s="379"/>
      <c r="S182" s="316"/>
      <c r="T182" s="317"/>
      <c r="U182" s="43" t="s">
        <v>2188</v>
      </c>
      <c r="V182" s="379"/>
      <c r="W182" s="316"/>
      <c r="X182" s="317"/>
      <c r="Y182" s="379"/>
      <c r="Z182" s="317"/>
      <c r="AA182" s="249"/>
      <c r="AB182" s="249"/>
      <c r="AC182" s="249"/>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CA182">
        <f t="shared" si="26"/>
        <v>0</v>
      </c>
      <c r="CB182">
        <f t="shared" si="27"/>
        <v>0</v>
      </c>
      <c r="CC182">
        <f t="shared" si="28"/>
        <v>0</v>
      </c>
      <c r="CD182">
        <f t="shared" si="29"/>
        <v>0</v>
      </c>
      <c r="CF182" t="b">
        <f t="shared" si="30"/>
        <v>0</v>
      </c>
      <c r="CG182" t="str">
        <f t="shared" si="31"/>
        <v/>
      </c>
      <c r="CH182" t="b">
        <f t="shared" si="32"/>
        <v>0</v>
      </c>
      <c r="CI182" t="str">
        <f t="shared" si="33"/>
        <v/>
      </c>
      <c r="CJ182" t="b">
        <f t="shared" si="34"/>
        <v>0</v>
      </c>
      <c r="CL182">
        <f t="shared" si="35"/>
        <v>0</v>
      </c>
      <c r="CM182">
        <f t="shared" si="36"/>
        <v>0</v>
      </c>
      <c r="CN182">
        <f t="shared" si="37"/>
        <v>0</v>
      </c>
      <c r="CO182">
        <f t="shared" si="38"/>
        <v>0</v>
      </c>
    </row>
    <row r="183" spans="2:93" ht="15" customHeight="1">
      <c r="B183" s="126"/>
      <c r="C183" s="125" t="s">
        <v>1437</v>
      </c>
      <c r="D183" s="419"/>
      <c r="E183" s="316"/>
      <c r="F183" s="316"/>
      <c r="G183" s="317"/>
      <c r="H183" s="379"/>
      <c r="I183" s="317"/>
      <c r="J183" s="315" t="str">
        <f>IF(L183="","",VLOOKUP(L183,Presentación!$AL$3:$AM$574,2,FALSE))</f>
        <v/>
      </c>
      <c r="K183" s="429"/>
      <c r="L183" s="419"/>
      <c r="M183" s="316"/>
      <c r="N183" s="317"/>
      <c r="O183" s="419"/>
      <c r="P183" s="316"/>
      <c r="Q183" s="317"/>
      <c r="R183" s="379"/>
      <c r="S183" s="316"/>
      <c r="T183" s="317"/>
      <c r="U183" s="43" t="s">
        <v>2188</v>
      </c>
      <c r="V183" s="379"/>
      <c r="W183" s="316"/>
      <c r="X183" s="317"/>
      <c r="Y183" s="379"/>
      <c r="Z183" s="317"/>
      <c r="AA183" s="249"/>
      <c r="AB183" s="249"/>
      <c r="AC183" s="249"/>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CA183">
        <f t="shared" si="26"/>
        <v>0</v>
      </c>
      <c r="CB183">
        <f t="shared" si="27"/>
        <v>0</v>
      </c>
      <c r="CC183">
        <f t="shared" si="28"/>
        <v>0</v>
      </c>
      <c r="CD183">
        <f t="shared" si="29"/>
        <v>0</v>
      </c>
      <c r="CF183" t="b">
        <f t="shared" si="30"/>
        <v>0</v>
      </c>
      <c r="CG183" t="str">
        <f t="shared" si="31"/>
        <v/>
      </c>
      <c r="CH183" t="b">
        <f t="shared" si="32"/>
        <v>0</v>
      </c>
      <c r="CI183" t="str">
        <f t="shared" si="33"/>
        <v/>
      </c>
      <c r="CJ183" t="b">
        <f t="shared" si="34"/>
        <v>0</v>
      </c>
      <c r="CL183">
        <f t="shared" si="35"/>
        <v>0</v>
      </c>
      <c r="CM183">
        <f t="shared" si="36"/>
        <v>0</v>
      </c>
      <c r="CN183">
        <f t="shared" si="37"/>
        <v>0</v>
      </c>
      <c r="CO183">
        <f t="shared" si="38"/>
        <v>0</v>
      </c>
    </row>
    <row r="184" spans="2:93" ht="15" customHeight="1">
      <c r="B184" s="126"/>
      <c r="C184" s="125" t="s">
        <v>1438</v>
      </c>
      <c r="D184" s="419"/>
      <c r="E184" s="316"/>
      <c r="F184" s="316"/>
      <c r="G184" s="317"/>
      <c r="H184" s="379"/>
      <c r="I184" s="317"/>
      <c r="J184" s="315" t="str">
        <f>IF(L184="","",VLOOKUP(L184,Presentación!$AL$3:$AM$574,2,FALSE))</f>
        <v/>
      </c>
      <c r="K184" s="429"/>
      <c r="L184" s="419"/>
      <c r="M184" s="316"/>
      <c r="N184" s="317"/>
      <c r="O184" s="419"/>
      <c r="P184" s="316"/>
      <c r="Q184" s="317"/>
      <c r="R184" s="379"/>
      <c r="S184" s="316"/>
      <c r="T184" s="317"/>
      <c r="U184" s="43" t="s">
        <v>2188</v>
      </c>
      <c r="V184" s="379"/>
      <c r="W184" s="316"/>
      <c r="X184" s="317"/>
      <c r="Y184" s="379"/>
      <c r="Z184" s="317"/>
      <c r="AA184" s="249"/>
      <c r="AB184" s="249"/>
      <c r="AC184" s="249"/>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CA184">
        <f t="shared" si="26"/>
        <v>0</v>
      </c>
      <c r="CB184">
        <f t="shared" si="27"/>
        <v>0</v>
      </c>
      <c r="CC184">
        <f t="shared" si="28"/>
        <v>0</v>
      </c>
      <c r="CD184">
        <f t="shared" si="29"/>
        <v>0</v>
      </c>
      <c r="CF184" t="b">
        <f t="shared" si="30"/>
        <v>0</v>
      </c>
      <c r="CG184" t="str">
        <f t="shared" si="31"/>
        <v/>
      </c>
      <c r="CH184" t="b">
        <f t="shared" si="32"/>
        <v>0</v>
      </c>
      <c r="CI184" t="str">
        <f t="shared" si="33"/>
        <v/>
      </c>
      <c r="CJ184" t="b">
        <f t="shared" si="34"/>
        <v>0</v>
      </c>
      <c r="CL184">
        <f t="shared" si="35"/>
        <v>0</v>
      </c>
      <c r="CM184">
        <f t="shared" si="36"/>
        <v>0</v>
      </c>
      <c r="CN184">
        <f t="shared" si="37"/>
        <v>0</v>
      </c>
      <c r="CO184">
        <f t="shared" si="38"/>
        <v>0</v>
      </c>
    </row>
    <row r="185" spans="2:93" ht="15" customHeight="1">
      <c r="B185" s="126"/>
      <c r="C185" s="125" t="s">
        <v>1439</v>
      </c>
      <c r="D185" s="419"/>
      <c r="E185" s="316"/>
      <c r="F185" s="316"/>
      <c r="G185" s="317"/>
      <c r="H185" s="379"/>
      <c r="I185" s="317"/>
      <c r="J185" s="315" t="str">
        <f>IF(L185="","",VLOOKUP(L185,Presentación!$AL$3:$AM$574,2,FALSE))</f>
        <v/>
      </c>
      <c r="K185" s="429"/>
      <c r="L185" s="419"/>
      <c r="M185" s="316"/>
      <c r="N185" s="317"/>
      <c r="O185" s="419"/>
      <c r="P185" s="316"/>
      <c r="Q185" s="317"/>
      <c r="R185" s="379"/>
      <c r="S185" s="316"/>
      <c r="T185" s="317"/>
      <c r="U185" s="43" t="s">
        <v>2188</v>
      </c>
      <c r="V185" s="379"/>
      <c r="W185" s="316"/>
      <c r="X185" s="317"/>
      <c r="Y185" s="379"/>
      <c r="Z185" s="317"/>
      <c r="AA185" s="249"/>
      <c r="AB185" s="249"/>
      <c r="AC185" s="249"/>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CA185">
        <f t="shared" si="26"/>
        <v>0</v>
      </c>
      <c r="CB185">
        <f t="shared" si="27"/>
        <v>0</v>
      </c>
      <c r="CC185">
        <f t="shared" si="28"/>
        <v>0</v>
      </c>
      <c r="CD185">
        <f t="shared" si="29"/>
        <v>0</v>
      </c>
      <c r="CF185" t="b">
        <f t="shared" si="30"/>
        <v>0</v>
      </c>
      <c r="CG185" t="str">
        <f t="shared" si="31"/>
        <v/>
      </c>
      <c r="CH185" t="b">
        <f t="shared" si="32"/>
        <v>0</v>
      </c>
      <c r="CI185" t="str">
        <f t="shared" si="33"/>
        <v/>
      </c>
      <c r="CJ185" t="b">
        <f t="shared" si="34"/>
        <v>0</v>
      </c>
      <c r="CL185">
        <f t="shared" si="35"/>
        <v>0</v>
      </c>
      <c r="CM185">
        <f t="shared" si="36"/>
        <v>0</v>
      </c>
      <c r="CN185">
        <f t="shared" si="37"/>
        <v>0</v>
      </c>
      <c r="CO185">
        <f t="shared" si="38"/>
        <v>0</v>
      </c>
    </row>
    <row r="186" spans="2:93" ht="15" customHeight="1">
      <c r="B186" s="126"/>
      <c r="C186" s="125" t="s">
        <v>1440</v>
      </c>
      <c r="D186" s="419"/>
      <c r="E186" s="316"/>
      <c r="F186" s="316"/>
      <c r="G186" s="317"/>
      <c r="H186" s="379"/>
      <c r="I186" s="317"/>
      <c r="J186" s="315" t="str">
        <f>IF(L186="","",VLOOKUP(L186,Presentación!$AL$3:$AM$574,2,FALSE))</f>
        <v/>
      </c>
      <c r="K186" s="429"/>
      <c r="L186" s="419"/>
      <c r="M186" s="316"/>
      <c r="N186" s="317"/>
      <c r="O186" s="419"/>
      <c r="P186" s="316"/>
      <c r="Q186" s="317"/>
      <c r="R186" s="379"/>
      <c r="S186" s="316"/>
      <c r="T186" s="317"/>
      <c r="U186" s="43" t="s">
        <v>2188</v>
      </c>
      <c r="V186" s="379"/>
      <c r="W186" s="316"/>
      <c r="X186" s="317"/>
      <c r="Y186" s="379"/>
      <c r="Z186" s="317"/>
      <c r="AA186" s="249"/>
      <c r="AB186" s="249"/>
      <c r="AC186" s="249"/>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CA186">
        <f t="shared" si="26"/>
        <v>0</v>
      </c>
      <c r="CB186">
        <f t="shared" si="27"/>
        <v>0</v>
      </c>
      <c r="CC186">
        <f t="shared" si="28"/>
        <v>0</v>
      </c>
      <c r="CD186">
        <f t="shared" si="29"/>
        <v>0</v>
      </c>
      <c r="CF186" t="b">
        <f t="shared" si="30"/>
        <v>0</v>
      </c>
      <c r="CG186" t="str">
        <f t="shared" si="31"/>
        <v/>
      </c>
      <c r="CH186" t="b">
        <f t="shared" si="32"/>
        <v>0</v>
      </c>
      <c r="CI186" t="str">
        <f t="shared" si="33"/>
        <v/>
      </c>
      <c r="CJ186" t="b">
        <f t="shared" si="34"/>
        <v>0</v>
      </c>
      <c r="CL186">
        <f t="shared" si="35"/>
        <v>0</v>
      </c>
      <c r="CM186">
        <f t="shared" si="36"/>
        <v>0</v>
      </c>
      <c r="CN186">
        <f t="shared" si="37"/>
        <v>0</v>
      </c>
      <c r="CO186">
        <f t="shared" si="38"/>
        <v>0</v>
      </c>
    </row>
    <row r="187" spans="2:93" ht="15" customHeight="1">
      <c r="B187" s="126"/>
      <c r="C187" s="125" t="s">
        <v>1441</v>
      </c>
      <c r="D187" s="419"/>
      <c r="E187" s="316"/>
      <c r="F187" s="316"/>
      <c r="G187" s="317"/>
      <c r="H187" s="379"/>
      <c r="I187" s="317"/>
      <c r="J187" s="315" t="str">
        <f>IF(L187="","",VLOOKUP(L187,Presentación!$AL$3:$AM$574,2,FALSE))</f>
        <v/>
      </c>
      <c r="K187" s="429"/>
      <c r="L187" s="419"/>
      <c r="M187" s="316"/>
      <c r="N187" s="317"/>
      <c r="O187" s="419"/>
      <c r="P187" s="316"/>
      <c r="Q187" s="317"/>
      <c r="R187" s="379"/>
      <c r="S187" s="316"/>
      <c r="T187" s="317"/>
      <c r="U187" s="43" t="s">
        <v>2188</v>
      </c>
      <c r="V187" s="379"/>
      <c r="W187" s="316"/>
      <c r="X187" s="317"/>
      <c r="Y187" s="379"/>
      <c r="Z187" s="317"/>
      <c r="AA187" s="249"/>
      <c r="AB187" s="249"/>
      <c r="AC187" s="249"/>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CA187">
        <f t="shared" si="26"/>
        <v>0</v>
      </c>
      <c r="CB187">
        <f t="shared" si="27"/>
        <v>0</v>
      </c>
      <c r="CC187">
        <f t="shared" si="28"/>
        <v>0</v>
      </c>
      <c r="CD187">
        <f t="shared" si="29"/>
        <v>0</v>
      </c>
      <c r="CF187" t="b">
        <f t="shared" si="30"/>
        <v>0</v>
      </c>
      <c r="CG187" t="str">
        <f t="shared" si="31"/>
        <v/>
      </c>
      <c r="CH187" t="b">
        <f t="shared" si="32"/>
        <v>0</v>
      </c>
      <c r="CI187" t="str">
        <f t="shared" si="33"/>
        <v/>
      </c>
      <c r="CJ187" t="b">
        <f t="shared" si="34"/>
        <v>0</v>
      </c>
      <c r="CL187">
        <f t="shared" si="35"/>
        <v>0</v>
      </c>
      <c r="CM187">
        <f t="shared" si="36"/>
        <v>0</v>
      </c>
      <c r="CN187">
        <f t="shared" si="37"/>
        <v>0</v>
      </c>
      <c r="CO187">
        <f t="shared" si="38"/>
        <v>0</v>
      </c>
    </row>
    <row r="188" spans="2:93" ht="15" customHeight="1">
      <c r="B188" s="126"/>
      <c r="C188" s="125" t="s">
        <v>1442</v>
      </c>
      <c r="D188" s="419"/>
      <c r="E188" s="316"/>
      <c r="F188" s="316"/>
      <c r="G188" s="317"/>
      <c r="H188" s="379"/>
      <c r="I188" s="317"/>
      <c r="J188" s="315" t="str">
        <f>IF(L188="","",VLOOKUP(L188,Presentación!$AL$3:$AM$574,2,FALSE))</f>
        <v/>
      </c>
      <c r="K188" s="429"/>
      <c r="L188" s="419"/>
      <c r="M188" s="316"/>
      <c r="N188" s="317"/>
      <c r="O188" s="419"/>
      <c r="P188" s="316"/>
      <c r="Q188" s="317"/>
      <c r="R188" s="379"/>
      <c r="S188" s="316"/>
      <c r="T188" s="317"/>
      <c r="U188" s="43" t="s">
        <v>2188</v>
      </c>
      <c r="V188" s="379"/>
      <c r="W188" s="316"/>
      <c r="X188" s="317"/>
      <c r="Y188" s="379"/>
      <c r="Z188" s="317"/>
      <c r="AA188" s="249"/>
      <c r="AB188" s="249"/>
      <c r="AC188" s="249"/>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CA188">
        <f t="shared" si="26"/>
        <v>0</v>
      </c>
      <c r="CB188">
        <f t="shared" si="27"/>
        <v>0</v>
      </c>
      <c r="CC188">
        <f t="shared" si="28"/>
        <v>0</v>
      </c>
      <c r="CD188">
        <f t="shared" si="29"/>
        <v>0</v>
      </c>
      <c r="CF188" t="b">
        <f t="shared" si="30"/>
        <v>0</v>
      </c>
      <c r="CG188" t="str">
        <f t="shared" si="31"/>
        <v/>
      </c>
      <c r="CH188" t="b">
        <f t="shared" si="32"/>
        <v>0</v>
      </c>
      <c r="CI188" t="str">
        <f t="shared" si="33"/>
        <v/>
      </c>
      <c r="CJ188" t="b">
        <f t="shared" si="34"/>
        <v>0</v>
      </c>
      <c r="CL188">
        <f t="shared" si="35"/>
        <v>0</v>
      </c>
      <c r="CM188">
        <f t="shared" si="36"/>
        <v>0</v>
      </c>
      <c r="CN188">
        <f t="shared" si="37"/>
        <v>0</v>
      </c>
      <c r="CO188">
        <f t="shared" si="38"/>
        <v>0</v>
      </c>
    </row>
    <row r="189" spans="2:93" ht="15" customHeight="1">
      <c r="B189" s="126"/>
      <c r="C189" s="125" t="s">
        <v>1443</v>
      </c>
      <c r="D189" s="419"/>
      <c r="E189" s="316"/>
      <c r="F189" s="316"/>
      <c r="G189" s="317"/>
      <c r="H189" s="379"/>
      <c r="I189" s="317"/>
      <c r="J189" s="315" t="str">
        <f>IF(L189="","",VLOOKUP(L189,Presentación!$AL$3:$AM$574,2,FALSE))</f>
        <v/>
      </c>
      <c r="K189" s="429"/>
      <c r="L189" s="419"/>
      <c r="M189" s="316"/>
      <c r="N189" s="317"/>
      <c r="O189" s="419"/>
      <c r="P189" s="316"/>
      <c r="Q189" s="317"/>
      <c r="R189" s="379"/>
      <c r="S189" s="316"/>
      <c r="T189" s="317"/>
      <c r="U189" s="43" t="s">
        <v>2188</v>
      </c>
      <c r="V189" s="379"/>
      <c r="W189" s="316"/>
      <c r="X189" s="317"/>
      <c r="Y189" s="379"/>
      <c r="Z189" s="317"/>
      <c r="AA189" s="249"/>
      <c r="AB189" s="249"/>
      <c r="AC189" s="249"/>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CA189">
        <f t="shared" si="26"/>
        <v>0</v>
      </c>
      <c r="CB189">
        <f t="shared" si="27"/>
        <v>0</v>
      </c>
      <c r="CC189">
        <f t="shared" si="28"/>
        <v>0</v>
      </c>
      <c r="CD189">
        <f t="shared" si="29"/>
        <v>0</v>
      </c>
      <c r="CF189" t="b">
        <f t="shared" si="30"/>
        <v>0</v>
      </c>
      <c r="CG189" t="str">
        <f t="shared" si="31"/>
        <v/>
      </c>
      <c r="CH189" t="b">
        <f t="shared" si="32"/>
        <v>0</v>
      </c>
      <c r="CI189" t="str">
        <f t="shared" si="33"/>
        <v/>
      </c>
      <c r="CJ189" t="b">
        <f t="shared" si="34"/>
        <v>0</v>
      </c>
      <c r="CL189">
        <f t="shared" si="35"/>
        <v>0</v>
      </c>
      <c r="CM189">
        <f t="shared" si="36"/>
        <v>0</v>
      </c>
      <c r="CN189">
        <f t="shared" si="37"/>
        <v>0</v>
      </c>
      <c r="CO189">
        <f t="shared" si="38"/>
        <v>0</v>
      </c>
    </row>
    <row r="190" spans="2:93" ht="15" customHeight="1">
      <c r="B190" s="126"/>
      <c r="C190" s="125" t="s">
        <v>1444</v>
      </c>
      <c r="D190" s="419"/>
      <c r="E190" s="316"/>
      <c r="F190" s="316"/>
      <c r="G190" s="317"/>
      <c r="H190" s="379"/>
      <c r="I190" s="317"/>
      <c r="J190" s="315" t="str">
        <f>IF(L190="","",VLOOKUP(L190,Presentación!$AL$3:$AM$574,2,FALSE))</f>
        <v/>
      </c>
      <c r="K190" s="429"/>
      <c r="L190" s="419"/>
      <c r="M190" s="316"/>
      <c r="N190" s="317"/>
      <c r="O190" s="419"/>
      <c r="P190" s="316"/>
      <c r="Q190" s="317"/>
      <c r="R190" s="379"/>
      <c r="S190" s="316"/>
      <c r="T190" s="317"/>
      <c r="U190" s="43" t="s">
        <v>2188</v>
      </c>
      <c r="V190" s="379"/>
      <c r="W190" s="316"/>
      <c r="X190" s="317"/>
      <c r="Y190" s="379"/>
      <c r="Z190" s="317"/>
      <c r="AA190" s="249"/>
      <c r="AB190" s="249"/>
      <c r="AC190" s="249"/>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CA190">
        <f t="shared" si="26"/>
        <v>0</v>
      </c>
      <c r="CB190">
        <f t="shared" si="27"/>
        <v>0</v>
      </c>
      <c r="CC190">
        <f t="shared" si="28"/>
        <v>0</v>
      </c>
      <c r="CD190">
        <f t="shared" si="29"/>
        <v>0</v>
      </c>
      <c r="CF190" t="b">
        <f t="shared" si="30"/>
        <v>0</v>
      </c>
      <c r="CG190" t="str">
        <f t="shared" si="31"/>
        <v/>
      </c>
      <c r="CH190" t="b">
        <f t="shared" si="32"/>
        <v>0</v>
      </c>
      <c r="CI190" t="str">
        <f t="shared" si="33"/>
        <v/>
      </c>
      <c r="CJ190" t="b">
        <f t="shared" si="34"/>
        <v>0</v>
      </c>
      <c r="CL190">
        <f t="shared" si="35"/>
        <v>0</v>
      </c>
      <c r="CM190">
        <f t="shared" si="36"/>
        <v>0</v>
      </c>
      <c r="CN190">
        <f t="shared" si="37"/>
        <v>0</v>
      </c>
      <c r="CO190">
        <f t="shared" si="38"/>
        <v>0</v>
      </c>
    </row>
    <row r="191" spans="2:93" ht="15" customHeight="1">
      <c r="B191" s="126"/>
      <c r="C191" s="125" t="s">
        <v>1445</v>
      </c>
      <c r="D191" s="419"/>
      <c r="E191" s="316"/>
      <c r="F191" s="316"/>
      <c r="G191" s="317"/>
      <c r="H191" s="379"/>
      <c r="I191" s="317"/>
      <c r="J191" s="315" t="str">
        <f>IF(L191="","",VLOOKUP(L191,Presentación!$AL$3:$AM$574,2,FALSE))</f>
        <v/>
      </c>
      <c r="K191" s="429"/>
      <c r="L191" s="419"/>
      <c r="M191" s="316"/>
      <c r="N191" s="317"/>
      <c r="O191" s="419"/>
      <c r="P191" s="316"/>
      <c r="Q191" s="317"/>
      <c r="R191" s="379"/>
      <c r="S191" s="316"/>
      <c r="T191" s="317"/>
      <c r="U191" s="43" t="s">
        <v>2188</v>
      </c>
      <c r="V191" s="379"/>
      <c r="W191" s="316"/>
      <c r="X191" s="317"/>
      <c r="Y191" s="379"/>
      <c r="Z191" s="317"/>
      <c r="AA191" s="249"/>
      <c r="AB191" s="249"/>
      <c r="AC191" s="249"/>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CA191">
        <f t="shared" si="26"/>
        <v>0</v>
      </c>
      <c r="CB191">
        <f t="shared" si="27"/>
        <v>0</v>
      </c>
      <c r="CC191">
        <f t="shared" si="28"/>
        <v>0</v>
      </c>
      <c r="CD191">
        <f t="shared" si="29"/>
        <v>0</v>
      </c>
      <c r="CF191" t="b">
        <f t="shared" si="30"/>
        <v>0</v>
      </c>
      <c r="CG191" t="str">
        <f t="shared" si="31"/>
        <v/>
      </c>
      <c r="CH191" t="b">
        <f t="shared" si="32"/>
        <v>0</v>
      </c>
      <c r="CI191" t="str">
        <f t="shared" si="33"/>
        <v/>
      </c>
      <c r="CJ191" t="b">
        <f t="shared" si="34"/>
        <v>0</v>
      </c>
      <c r="CL191">
        <f t="shared" si="35"/>
        <v>0</v>
      </c>
      <c r="CM191">
        <f t="shared" si="36"/>
        <v>0</v>
      </c>
      <c r="CN191">
        <f t="shared" si="37"/>
        <v>0</v>
      </c>
      <c r="CO191">
        <f t="shared" si="38"/>
        <v>0</v>
      </c>
    </row>
    <row r="192" spans="2:93" ht="15" customHeight="1">
      <c r="B192" s="126"/>
      <c r="C192" s="125" t="s">
        <v>1446</v>
      </c>
      <c r="D192" s="419"/>
      <c r="E192" s="316"/>
      <c r="F192" s="316"/>
      <c r="G192" s="317"/>
      <c r="H192" s="379"/>
      <c r="I192" s="317"/>
      <c r="J192" s="315" t="str">
        <f>IF(L192="","",VLOOKUP(L192,Presentación!$AL$3:$AM$574,2,FALSE))</f>
        <v/>
      </c>
      <c r="K192" s="429"/>
      <c r="L192" s="419"/>
      <c r="M192" s="316"/>
      <c r="N192" s="317"/>
      <c r="O192" s="419"/>
      <c r="P192" s="316"/>
      <c r="Q192" s="317"/>
      <c r="R192" s="379"/>
      <c r="S192" s="316"/>
      <c r="T192" s="317"/>
      <c r="U192" s="43" t="s">
        <v>2188</v>
      </c>
      <c r="V192" s="379"/>
      <c r="W192" s="316"/>
      <c r="X192" s="317"/>
      <c r="Y192" s="379"/>
      <c r="Z192" s="317"/>
      <c r="AA192" s="249"/>
      <c r="AB192" s="249"/>
      <c r="AC192" s="249"/>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CA192">
        <f t="shared" si="26"/>
        <v>0</v>
      </c>
      <c r="CB192">
        <f t="shared" si="27"/>
        <v>0</v>
      </c>
      <c r="CC192">
        <f t="shared" si="28"/>
        <v>0</v>
      </c>
      <c r="CD192">
        <f t="shared" si="29"/>
        <v>0</v>
      </c>
      <c r="CF192" t="b">
        <f t="shared" si="30"/>
        <v>0</v>
      </c>
      <c r="CG192" t="str">
        <f t="shared" si="31"/>
        <v/>
      </c>
      <c r="CH192" t="b">
        <f t="shared" si="32"/>
        <v>0</v>
      </c>
      <c r="CI192" t="str">
        <f t="shared" si="33"/>
        <v/>
      </c>
      <c r="CJ192" t="b">
        <f t="shared" si="34"/>
        <v>0</v>
      </c>
      <c r="CL192">
        <f t="shared" si="35"/>
        <v>0</v>
      </c>
      <c r="CM192">
        <f t="shared" si="36"/>
        <v>0</v>
      </c>
      <c r="CN192">
        <f t="shared" si="37"/>
        <v>0</v>
      </c>
      <c r="CO192">
        <f t="shared" si="38"/>
        <v>0</v>
      </c>
    </row>
    <row r="193" spans="2:93" ht="15" customHeight="1">
      <c r="B193" s="126"/>
      <c r="C193" s="125" t="s">
        <v>1447</v>
      </c>
      <c r="D193" s="419"/>
      <c r="E193" s="316"/>
      <c r="F193" s="316"/>
      <c r="G193" s="317"/>
      <c r="H193" s="379"/>
      <c r="I193" s="317"/>
      <c r="J193" s="315" t="str">
        <f>IF(L193="","",VLOOKUP(L193,Presentación!$AL$3:$AM$574,2,FALSE))</f>
        <v/>
      </c>
      <c r="K193" s="429"/>
      <c r="L193" s="419"/>
      <c r="M193" s="316"/>
      <c r="N193" s="317"/>
      <c r="O193" s="419"/>
      <c r="P193" s="316"/>
      <c r="Q193" s="317"/>
      <c r="R193" s="379"/>
      <c r="S193" s="316"/>
      <c r="T193" s="317"/>
      <c r="U193" s="43" t="s">
        <v>2188</v>
      </c>
      <c r="V193" s="379"/>
      <c r="W193" s="316"/>
      <c r="X193" s="317"/>
      <c r="Y193" s="379"/>
      <c r="Z193" s="317"/>
      <c r="AA193" s="249"/>
      <c r="AB193" s="249"/>
      <c r="AC193" s="249"/>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CA193">
        <f t="shared" si="26"/>
        <v>0</v>
      </c>
      <c r="CB193">
        <f t="shared" si="27"/>
        <v>0</v>
      </c>
      <c r="CC193">
        <f t="shared" si="28"/>
        <v>0</v>
      </c>
      <c r="CD193">
        <f t="shared" si="29"/>
        <v>0</v>
      </c>
      <c r="CF193" t="b">
        <f t="shared" si="30"/>
        <v>0</v>
      </c>
      <c r="CG193" t="str">
        <f t="shared" si="31"/>
        <v/>
      </c>
      <c r="CH193" t="b">
        <f t="shared" si="32"/>
        <v>0</v>
      </c>
      <c r="CI193" t="str">
        <f t="shared" si="33"/>
        <v/>
      </c>
      <c r="CJ193" t="b">
        <f t="shared" si="34"/>
        <v>0</v>
      </c>
      <c r="CL193">
        <f t="shared" si="35"/>
        <v>0</v>
      </c>
      <c r="CM193">
        <f t="shared" si="36"/>
        <v>0</v>
      </c>
      <c r="CN193">
        <f t="shared" si="37"/>
        <v>0</v>
      </c>
      <c r="CO193">
        <f t="shared" si="38"/>
        <v>0</v>
      </c>
    </row>
    <row r="194" spans="2:93" ht="15" customHeight="1">
      <c r="B194" s="126"/>
      <c r="C194" s="125" t="s">
        <v>1448</v>
      </c>
      <c r="D194" s="419"/>
      <c r="E194" s="316"/>
      <c r="F194" s="316"/>
      <c r="G194" s="317"/>
      <c r="H194" s="379"/>
      <c r="I194" s="317"/>
      <c r="J194" s="315" t="str">
        <f>IF(L194="","",VLOOKUP(L194,Presentación!$AL$3:$AM$574,2,FALSE))</f>
        <v/>
      </c>
      <c r="K194" s="429"/>
      <c r="L194" s="419"/>
      <c r="M194" s="316"/>
      <c r="N194" s="317"/>
      <c r="O194" s="419"/>
      <c r="P194" s="316"/>
      <c r="Q194" s="317"/>
      <c r="R194" s="379"/>
      <c r="S194" s="316"/>
      <c r="T194" s="317"/>
      <c r="U194" s="43" t="s">
        <v>2188</v>
      </c>
      <c r="V194" s="379"/>
      <c r="W194" s="316"/>
      <c r="X194" s="317"/>
      <c r="Y194" s="379"/>
      <c r="Z194" s="317"/>
      <c r="AA194" s="249"/>
      <c r="AB194" s="249"/>
      <c r="AC194" s="249"/>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CA194">
        <f t="shared" si="26"/>
        <v>0</v>
      </c>
      <c r="CB194">
        <f t="shared" si="27"/>
        <v>0</v>
      </c>
      <c r="CC194">
        <f t="shared" si="28"/>
        <v>0</v>
      </c>
      <c r="CD194">
        <f t="shared" si="29"/>
        <v>0</v>
      </c>
      <c r="CF194" t="b">
        <f t="shared" si="30"/>
        <v>0</v>
      </c>
      <c r="CG194" t="str">
        <f t="shared" si="31"/>
        <v/>
      </c>
      <c r="CH194" t="b">
        <f t="shared" si="32"/>
        <v>0</v>
      </c>
      <c r="CI194" t="str">
        <f t="shared" si="33"/>
        <v/>
      </c>
      <c r="CJ194" t="b">
        <f t="shared" si="34"/>
        <v>0</v>
      </c>
      <c r="CL194">
        <f t="shared" si="35"/>
        <v>0</v>
      </c>
      <c r="CM194">
        <f t="shared" si="36"/>
        <v>0</v>
      </c>
      <c r="CN194">
        <f t="shared" si="37"/>
        <v>0</v>
      </c>
      <c r="CO194">
        <f t="shared" si="38"/>
        <v>0</v>
      </c>
    </row>
    <row r="195" spans="2:93" ht="15" customHeight="1">
      <c r="B195" s="126"/>
      <c r="C195" s="125" t="s">
        <v>1449</v>
      </c>
      <c r="D195" s="419"/>
      <c r="E195" s="316"/>
      <c r="F195" s="316"/>
      <c r="G195" s="317"/>
      <c r="H195" s="379"/>
      <c r="I195" s="317"/>
      <c r="J195" s="315" t="str">
        <f>IF(L195="","",VLOOKUP(L195,Presentación!$AL$3:$AM$574,2,FALSE))</f>
        <v/>
      </c>
      <c r="K195" s="429"/>
      <c r="L195" s="419"/>
      <c r="M195" s="316"/>
      <c r="N195" s="317"/>
      <c r="O195" s="419"/>
      <c r="P195" s="316"/>
      <c r="Q195" s="317"/>
      <c r="R195" s="379"/>
      <c r="S195" s="316"/>
      <c r="T195" s="317"/>
      <c r="U195" s="43" t="s">
        <v>2188</v>
      </c>
      <c r="V195" s="379"/>
      <c r="W195" s="316"/>
      <c r="X195" s="317"/>
      <c r="Y195" s="379"/>
      <c r="Z195" s="317"/>
      <c r="AA195" s="249"/>
      <c r="AB195" s="249"/>
      <c r="AC195" s="249"/>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CA195">
        <f t="shared" si="26"/>
        <v>0</v>
      </c>
      <c r="CB195">
        <f t="shared" si="27"/>
        <v>0</v>
      </c>
      <c r="CC195">
        <f t="shared" si="28"/>
        <v>0</v>
      </c>
      <c r="CD195">
        <f t="shared" si="29"/>
        <v>0</v>
      </c>
      <c r="CF195" t="b">
        <f t="shared" si="30"/>
        <v>0</v>
      </c>
      <c r="CG195" t="str">
        <f t="shared" si="31"/>
        <v/>
      </c>
      <c r="CH195" t="b">
        <f t="shared" si="32"/>
        <v>0</v>
      </c>
      <c r="CI195" t="str">
        <f t="shared" si="33"/>
        <v/>
      </c>
      <c r="CJ195" t="b">
        <f t="shared" si="34"/>
        <v>0</v>
      </c>
      <c r="CL195">
        <f t="shared" si="35"/>
        <v>0</v>
      </c>
      <c r="CM195">
        <f t="shared" si="36"/>
        <v>0</v>
      </c>
      <c r="CN195">
        <f t="shared" si="37"/>
        <v>0</v>
      </c>
      <c r="CO195">
        <f t="shared" si="38"/>
        <v>0</v>
      </c>
    </row>
    <row r="196" spans="2:93" ht="15" customHeight="1">
      <c r="B196" s="126"/>
      <c r="C196" s="125" t="s">
        <v>1450</v>
      </c>
      <c r="D196" s="419"/>
      <c r="E196" s="316"/>
      <c r="F196" s="316"/>
      <c r="G196" s="317"/>
      <c r="H196" s="379"/>
      <c r="I196" s="317"/>
      <c r="J196" s="315" t="str">
        <f>IF(L196="","",VLOOKUP(L196,Presentación!$AL$3:$AM$574,2,FALSE))</f>
        <v/>
      </c>
      <c r="K196" s="429"/>
      <c r="L196" s="419"/>
      <c r="M196" s="316"/>
      <c r="N196" s="317"/>
      <c r="O196" s="419"/>
      <c r="P196" s="316"/>
      <c r="Q196" s="317"/>
      <c r="R196" s="379"/>
      <c r="S196" s="316"/>
      <c r="T196" s="317"/>
      <c r="U196" s="43" t="s">
        <v>2188</v>
      </c>
      <c r="V196" s="379"/>
      <c r="W196" s="316"/>
      <c r="X196" s="317"/>
      <c r="Y196" s="379"/>
      <c r="Z196" s="317"/>
      <c r="AA196" s="249"/>
      <c r="AB196" s="249"/>
      <c r="AC196" s="249"/>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CA196">
        <f t="shared" si="26"/>
        <v>0</v>
      </c>
      <c r="CB196">
        <f t="shared" si="27"/>
        <v>0</v>
      </c>
      <c r="CC196">
        <f t="shared" si="28"/>
        <v>0</v>
      </c>
      <c r="CD196">
        <f t="shared" si="29"/>
        <v>0</v>
      </c>
      <c r="CF196" t="b">
        <f t="shared" si="30"/>
        <v>0</v>
      </c>
      <c r="CG196" t="str">
        <f t="shared" si="31"/>
        <v/>
      </c>
      <c r="CH196" t="b">
        <f t="shared" si="32"/>
        <v>0</v>
      </c>
      <c r="CI196" t="str">
        <f t="shared" si="33"/>
        <v/>
      </c>
      <c r="CJ196" t="b">
        <f t="shared" si="34"/>
        <v>0</v>
      </c>
      <c r="CL196">
        <f t="shared" si="35"/>
        <v>0</v>
      </c>
      <c r="CM196">
        <f t="shared" si="36"/>
        <v>0</v>
      </c>
      <c r="CN196">
        <f t="shared" si="37"/>
        <v>0</v>
      </c>
      <c r="CO196">
        <f t="shared" si="38"/>
        <v>0</v>
      </c>
    </row>
    <row r="197" spans="2:93" ht="15" customHeight="1">
      <c r="B197" s="126"/>
      <c r="C197" s="125" t="s">
        <v>1451</v>
      </c>
      <c r="D197" s="419"/>
      <c r="E197" s="316"/>
      <c r="F197" s="316"/>
      <c r="G197" s="317"/>
      <c r="H197" s="379"/>
      <c r="I197" s="317"/>
      <c r="J197" s="315" t="str">
        <f>IF(L197="","",VLOOKUP(L197,Presentación!$AL$3:$AM$574,2,FALSE))</f>
        <v/>
      </c>
      <c r="K197" s="429"/>
      <c r="L197" s="419"/>
      <c r="M197" s="316"/>
      <c r="N197" s="317"/>
      <c r="O197" s="419"/>
      <c r="P197" s="316"/>
      <c r="Q197" s="317"/>
      <c r="R197" s="379"/>
      <c r="S197" s="316"/>
      <c r="T197" s="317"/>
      <c r="U197" s="43" t="s">
        <v>2188</v>
      </c>
      <c r="V197" s="379"/>
      <c r="W197" s="316"/>
      <c r="X197" s="317"/>
      <c r="Y197" s="379"/>
      <c r="Z197" s="317"/>
      <c r="AA197" s="249"/>
      <c r="AB197" s="249"/>
      <c r="AC197" s="249"/>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CA197">
        <f t="shared" si="26"/>
        <v>0</v>
      </c>
      <c r="CB197">
        <f t="shared" si="27"/>
        <v>0</v>
      </c>
      <c r="CC197">
        <f t="shared" si="28"/>
        <v>0</v>
      </c>
      <c r="CD197">
        <f t="shared" si="29"/>
        <v>0</v>
      </c>
      <c r="CF197" t="b">
        <f t="shared" si="30"/>
        <v>0</v>
      </c>
      <c r="CG197" t="str">
        <f t="shared" si="31"/>
        <v/>
      </c>
      <c r="CH197" t="b">
        <f t="shared" si="32"/>
        <v>0</v>
      </c>
      <c r="CI197" t="str">
        <f t="shared" si="33"/>
        <v/>
      </c>
      <c r="CJ197" t="b">
        <f t="shared" si="34"/>
        <v>0</v>
      </c>
      <c r="CL197">
        <f t="shared" si="35"/>
        <v>0</v>
      </c>
      <c r="CM197">
        <f t="shared" si="36"/>
        <v>0</v>
      </c>
      <c r="CN197">
        <f t="shared" si="37"/>
        <v>0</v>
      </c>
      <c r="CO197">
        <f t="shared" si="38"/>
        <v>0</v>
      </c>
    </row>
    <row r="198" spans="2:93" ht="15" customHeight="1">
      <c r="B198" s="126"/>
      <c r="C198" s="125" t="s">
        <v>1452</v>
      </c>
      <c r="D198" s="419"/>
      <c r="E198" s="316"/>
      <c r="F198" s="316"/>
      <c r="G198" s="317"/>
      <c r="H198" s="379"/>
      <c r="I198" s="317"/>
      <c r="J198" s="315" t="str">
        <f>IF(L198="","",VLOOKUP(L198,Presentación!$AL$3:$AM$574,2,FALSE))</f>
        <v/>
      </c>
      <c r="K198" s="429"/>
      <c r="L198" s="419"/>
      <c r="M198" s="316"/>
      <c r="N198" s="317"/>
      <c r="O198" s="419"/>
      <c r="P198" s="316"/>
      <c r="Q198" s="317"/>
      <c r="R198" s="379"/>
      <c r="S198" s="316"/>
      <c r="T198" s="317"/>
      <c r="U198" s="43" t="s">
        <v>2188</v>
      </c>
      <c r="V198" s="379"/>
      <c r="W198" s="316"/>
      <c r="X198" s="317"/>
      <c r="Y198" s="379"/>
      <c r="Z198" s="317"/>
      <c r="AA198" s="249"/>
      <c r="AB198" s="249"/>
      <c r="AC198" s="249"/>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CA198">
        <f t="shared" si="26"/>
        <v>0</v>
      </c>
      <c r="CB198">
        <f t="shared" si="27"/>
        <v>0</v>
      </c>
      <c r="CC198">
        <f t="shared" si="28"/>
        <v>0</v>
      </c>
      <c r="CD198">
        <f t="shared" si="29"/>
        <v>0</v>
      </c>
      <c r="CF198" t="b">
        <f t="shared" si="30"/>
        <v>0</v>
      </c>
      <c r="CG198" t="str">
        <f t="shared" si="31"/>
        <v/>
      </c>
      <c r="CH198" t="b">
        <f t="shared" si="32"/>
        <v>0</v>
      </c>
      <c r="CI198" t="str">
        <f t="shared" si="33"/>
        <v/>
      </c>
      <c r="CJ198" t="b">
        <f t="shared" si="34"/>
        <v>0</v>
      </c>
      <c r="CL198">
        <f t="shared" si="35"/>
        <v>0</v>
      </c>
      <c r="CM198">
        <f t="shared" si="36"/>
        <v>0</v>
      </c>
      <c r="CN198">
        <f t="shared" si="37"/>
        <v>0</v>
      </c>
      <c r="CO198">
        <f t="shared" si="38"/>
        <v>0</v>
      </c>
    </row>
    <row r="199" spans="2:93" ht="15" customHeight="1">
      <c r="B199" s="126"/>
      <c r="C199" s="125" t="s">
        <v>1453</v>
      </c>
      <c r="D199" s="419"/>
      <c r="E199" s="316"/>
      <c r="F199" s="316"/>
      <c r="G199" s="317"/>
      <c r="H199" s="379"/>
      <c r="I199" s="317"/>
      <c r="J199" s="315" t="str">
        <f>IF(L199="","",VLOOKUP(L199,Presentación!$AL$3:$AM$574,2,FALSE))</f>
        <v/>
      </c>
      <c r="K199" s="429"/>
      <c r="L199" s="419"/>
      <c r="M199" s="316"/>
      <c r="N199" s="317"/>
      <c r="O199" s="419"/>
      <c r="P199" s="316"/>
      <c r="Q199" s="317"/>
      <c r="R199" s="379"/>
      <c r="S199" s="316"/>
      <c r="T199" s="317"/>
      <c r="U199" s="43" t="s">
        <v>2188</v>
      </c>
      <c r="V199" s="379"/>
      <c r="W199" s="316"/>
      <c r="X199" s="317"/>
      <c r="Y199" s="379"/>
      <c r="Z199" s="317"/>
      <c r="AA199" s="249"/>
      <c r="AB199" s="249"/>
      <c r="AC199" s="249"/>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CA199">
        <f t="shared" si="26"/>
        <v>0</v>
      </c>
      <c r="CB199">
        <f t="shared" si="27"/>
        <v>0</v>
      </c>
      <c r="CC199">
        <f t="shared" si="28"/>
        <v>0</v>
      </c>
      <c r="CD199">
        <f t="shared" si="29"/>
        <v>0</v>
      </c>
      <c r="CF199" t="b">
        <f t="shared" si="30"/>
        <v>0</v>
      </c>
      <c r="CG199" t="str">
        <f t="shared" si="31"/>
        <v/>
      </c>
      <c r="CH199" t="b">
        <f t="shared" si="32"/>
        <v>0</v>
      </c>
      <c r="CI199" t="str">
        <f t="shared" si="33"/>
        <v/>
      </c>
      <c r="CJ199" t="b">
        <f t="shared" si="34"/>
        <v>0</v>
      </c>
      <c r="CL199">
        <f t="shared" si="35"/>
        <v>0</v>
      </c>
      <c r="CM199">
        <f t="shared" si="36"/>
        <v>0</v>
      </c>
      <c r="CN199">
        <f t="shared" si="37"/>
        <v>0</v>
      </c>
      <c r="CO199">
        <f t="shared" si="38"/>
        <v>0</v>
      </c>
    </row>
    <row r="200" spans="2:93" ht="15" customHeight="1">
      <c r="B200" s="126"/>
      <c r="C200" s="125" t="s">
        <v>1454</v>
      </c>
      <c r="D200" s="419"/>
      <c r="E200" s="316"/>
      <c r="F200" s="316"/>
      <c r="G200" s="317"/>
      <c r="H200" s="379"/>
      <c r="I200" s="317"/>
      <c r="J200" s="315" t="str">
        <f>IF(L200="","",VLOOKUP(L200,Presentación!$AL$3:$AM$574,2,FALSE))</f>
        <v/>
      </c>
      <c r="K200" s="429"/>
      <c r="L200" s="419"/>
      <c r="M200" s="316"/>
      <c r="N200" s="317"/>
      <c r="O200" s="419"/>
      <c r="P200" s="316"/>
      <c r="Q200" s="317"/>
      <c r="R200" s="379"/>
      <c r="S200" s="316"/>
      <c r="T200" s="317"/>
      <c r="U200" s="43" t="s">
        <v>2188</v>
      </c>
      <c r="V200" s="379"/>
      <c r="W200" s="316"/>
      <c r="X200" s="317"/>
      <c r="Y200" s="379"/>
      <c r="Z200" s="317"/>
      <c r="AA200" s="249"/>
      <c r="AB200" s="249"/>
      <c r="AC200" s="249"/>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CA200">
        <f t="shared" si="26"/>
        <v>0</v>
      </c>
      <c r="CB200">
        <f t="shared" si="27"/>
        <v>0</v>
      </c>
      <c r="CC200">
        <f t="shared" si="28"/>
        <v>0</v>
      </c>
      <c r="CD200">
        <f t="shared" si="29"/>
        <v>0</v>
      </c>
      <c r="CF200" t="b">
        <f t="shared" si="30"/>
        <v>0</v>
      </c>
      <c r="CG200" t="str">
        <f t="shared" si="31"/>
        <v/>
      </c>
      <c r="CH200" t="b">
        <f t="shared" si="32"/>
        <v>0</v>
      </c>
      <c r="CI200" t="str">
        <f t="shared" si="33"/>
        <v/>
      </c>
      <c r="CJ200" t="b">
        <f t="shared" si="34"/>
        <v>0</v>
      </c>
      <c r="CL200">
        <f t="shared" si="35"/>
        <v>0</v>
      </c>
      <c r="CM200">
        <f t="shared" si="36"/>
        <v>0</v>
      </c>
      <c r="CN200">
        <f t="shared" si="37"/>
        <v>0</v>
      </c>
      <c r="CO200">
        <f t="shared" si="38"/>
        <v>0</v>
      </c>
    </row>
    <row r="201" spans="2:93" ht="15" customHeight="1">
      <c r="B201" s="126"/>
      <c r="C201" s="125" t="s">
        <v>1455</v>
      </c>
      <c r="D201" s="419"/>
      <c r="E201" s="316"/>
      <c r="F201" s="316"/>
      <c r="G201" s="317"/>
      <c r="H201" s="379"/>
      <c r="I201" s="317"/>
      <c r="J201" s="315" t="str">
        <f>IF(L201="","",VLOOKUP(L201,Presentación!$AL$3:$AM$574,2,FALSE))</f>
        <v/>
      </c>
      <c r="K201" s="429"/>
      <c r="L201" s="419"/>
      <c r="M201" s="316"/>
      <c r="N201" s="317"/>
      <c r="O201" s="419"/>
      <c r="P201" s="316"/>
      <c r="Q201" s="317"/>
      <c r="R201" s="379"/>
      <c r="S201" s="316"/>
      <c r="T201" s="317"/>
      <c r="U201" s="43" t="s">
        <v>2188</v>
      </c>
      <c r="V201" s="379"/>
      <c r="W201" s="316"/>
      <c r="X201" s="317"/>
      <c r="Y201" s="379"/>
      <c r="Z201" s="317"/>
      <c r="AA201" s="249"/>
      <c r="AB201" s="249"/>
      <c r="AC201" s="249"/>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CA201">
        <f t="shared" si="26"/>
        <v>0</v>
      </c>
      <c r="CB201">
        <f t="shared" si="27"/>
        <v>0</v>
      </c>
      <c r="CC201">
        <f t="shared" si="28"/>
        <v>0</v>
      </c>
      <c r="CD201">
        <f t="shared" si="29"/>
        <v>0</v>
      </c>
      <c r="CF201" t="b">
        <f t="shared" si="30"/>
        <v>0</v>
      </c>
      <c r="CG201" t="str">
        <f t="shared" si="31"/>
        <v/>
      </c>
      <c r="CH201" t="b">
        <f t="shared" si="32"/>
        <v>0</v>
      </c>
      <c r="CI201" t="str">
        <f t="shared" si="33"/>
        <v/>
      </c>
      <c r="CJ201" t="b">
        <f t="shared" si="34"/>
        <v>0</v>
      </c>
      <c r="CL201">
        <f t="shared" si="35"/>
        <v>0</v>
      </c>
      <c r="CM201">
        <f t="shared" si="36"/>
        <v>0</v>
      </c>
      <c r="CN201">
        <f t="shared" si="37"/>
        <v>0</v>
      </c>
      <c r="CO201">
        <f t="shared" si="38"/>
        <v>0</v>
      </c>
    </row>
    <row r="202" spans="2:93" ht="15" customHeight="1">
      <c r="B202" s="126"/>
      <c r="C202" s="125" t="s">
        <v>1456</v>
      </c>
      <c r="D202" s="419"/>
      <c r="E202" s="316"/>
      <c r="F202" s="316"/>
      <c r="G202" s="317"/>
      <c r="H202" s="379"/>
      <c r="I202" s="317"/>
      <c r="J202" s="315" t="str">
        <f>IF(L202="","",VLOOKUP(L202,Presentación!$AL$3:$AM$574,2,FALSE))</f>
        <v/>
      </c>
      <c r="K202" s="429"/>
      <c r="L202" s="419"/>
      <c r="M202" s="316"/>
      <c r="N202" s="317"/>
      <c r="O202" s="419"/>
      <c r="P202" s="316"/>
      <c r="Q202" s="317"/>
      <c r="R202" s="379"/>
      <c r="S202" s="316"/>
      <c r="T202" s="317"/>
      <c r="U202" s="43" t="s">
        <v>2188</v>
      </c>
      <c r="V202" s="379"/>
      <c r="W202" s="316"/>
      <c r="X202" s="317"/>
      <c r="Y202" s="379"/>
      <c r="Z202" s="317"/>
      <c r="AA202" s="249"/>
      <c r="AB202" s="249"/>
      <c r="AC202" s="249"/>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CA202">
        <f t="shared" si="26"/>
        <v>0</v>
      </c>
      <c r="CB202">
        <f t="shared" si="27"/>
        <v>0</v>
      </c>
      <c r="CC202">
        <f t="shared" si="28"/>
        <v>0</v>
      </c>
      <c r="CD202">
        <f t="shared" si="29"/>
        <v>0</v>
      </c>
      <c r="CF202" t="b">
        <f t="shared" si="30"/>
        <v>0</v>
      </c>
      <c r="CG202" t="str">
        <f t="shared" si="31"/>
        <v/>
      </c>
      <c r="CH202" t="b">
        <f t="shared" si="32"/>
        <v>0</v>
      </c>
      <c r="CI202" t="str">
        <f t="shared" si="33"/>
        <v/>
      </c>
      <c r="CJ202" t="b">
        <f t="shared" si="34"/>
        <v>0</v>
      </c>
      <c r="CL202">
        <f t="shared" si="35"/>
        <v>0</v>
      </c>
      <c r="CM202">
        <f t="shared" si="36"/>
        <v>0</v>
      </c>
      <c r="CN202">
        <f t="shared" si="37"/>
        <v>0</v>
      </c>
      <c r="CO202">
        <f t="shared" si="38"/>
        <v>0</v>
      </c>
    </row>
    <row r="203" spans="2:93" ht="15" customHeight="1">
      <c r="B203" s="126"/>
      <c r="C203" s="125" t="s">
        <v>1457</v>
      </c>
      <c r="D203" s="419"/>
      <c r="E203" s="316"/>
      <c r="F203" s="316"/>
      <c r="G203" s="317"/>
      <c r="H203" s="379"/>
      <c r="I203" s="317"/>
      <c r="J203" s="315" t="str">
        <f>IF(L203="","",VLOOKUP(L203,Presentación!$AL$3:$AM$574,2,FALSE))</f>
        <v/>
      </c>
      <c r="K203" s="429"/>
      <c r="L203" s="419"/>
      <c r="M203" s="316"/>
      <c r="N203" s="317"/>
      <c r="O203" s="419"/>
      <c r="P203" s="316"/>
      <c r="Q203" s="317"/>
      <c r="R203" s="379"/>
      <c r="S203" s="316"/>
      <c r="T203" s="317"/>
      <c r="U203" s="43" t="s">
        <v>2188</v>
      </c>
      <c r="V203" s="379"/>
      <c r="W203" s="316"/>
      <c r="X203" s="317"/>
      <c r="Y203" s="379"/>
      <c r="Z203" s="317"/>
      <c r="AA203" s="249"/>
      <c r="AB203" s="249"/>
      <c r="AC203" s="249"/>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CA203">
        <f t="shared" si="26"/>
        <v>0</v>
      </c>
      <c r="CB203">
        <f t="shared" si="27"/>
        <v>0</v>
      </c>
      <c r="CC203">
        <f t="shared" si="28"/>
        <v>0</v>
      </c>
      <c r="CD203">
        <f t="shared" si="29"/>
        <v>0</v>
      </c>
      <c r="CF203" t="b">
        <f t="shared" si="30"/>
        <v>0</v>
      </c>
      <c r="CG203" t="str">
        <f t="shared" si="31"/>
        <v/>
      </c>
      <c r="CH203" t="b">
        <f t="shared" si="32"/>
        <v>0</v>
      </c>
      <c r="CI203" t="str">
        <f t="shared" si="33"/>
        <v/>
      </c>
      <c r="CJ203" t="b">
        <f t="shared" si="34"/>
        <v>0</v>
      </c>
      <c r="CL203">
        <f t="shared" si="35"/>
        <v>0</v>
      </c>
      <c r="CM203">
        <f t="shared" si="36"/>
        <v>0</v>
      </c>
      <c r="CN203">
        <f t="shared" si="37"/>
        <v>0</v>
      </c>
      <c r="CO203">
        <f t="shared" si="38"/>
        <v>0</v>
      </c>
    </row>
    <row r="204" spans="2:93" ht="15" customHeight="1">
      <c r="B204" s="126"/>
      <c r="C204" s="125" t="s">
        <v>1458</v>
      </c>
      <c r="D204" s="419"/>
      <c r="E204" s="316"/>
      <c r="F204" s="316"/>
      <c r="G204" s="317"/>
      <c r="H204" s="379"/>
      <c r="I204" s="317"/>
      <c r="J204" s="315" t="str">
        <f>IF(L204="","",VLOOKUP(L204,Presentación!$AL$3:$AM$574,2,FALSE))</f>
        <v/>
      </c>
      <c r="K204" s="429"/>
      <c r="L204" s="419"/>
      <c r="M204" s="316"/>
      <c r="N204" s="317"/>
      <c r="O204" s="419"/>
      <c r="P204" s="316"/>
      <c r="Q204" s="317"/>
      <c r="R204" s="379"/>
      <c r="S204" s="316"/>
      <c r="T204" s="317"/>
      <c r="U204" s="43" t="s">
        <v>2188</v>
      </c>
      <c r="V204" s="379"/>
      <c r="W204" s="316"/>
      <c r="X204" s="317"/>
      <c r="Y204" s="379"/>
      <c r="Z204" s="317"/>
      <c r="AA204" s="249"/>
      <c r="AB204" s="249"/>
      <c r="AC204" s="249"/>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CA204">
        <f t="shared" si="26"/>
        <v>0</v>
      </c>
      <c r="CB204">
        <f t="shared" si="27"/>
        <v>0</v>
      </c>
      <c r="CC204">
        <f t="shared" si="28"/>
        <v>0</v>
      </c>
      <c r="CD204">
        <f t="shared" si="29"/>
        <v>0</v>
      </c>
      <c r="CF204" t="b">
        <f t="shared" si="30"/>
        <v>0</v>
      </c>
      <c r="CG204" t="str">
        <f t="shared" si="31"/>
        <v/>
      </c>
      <c r="CH204" t="b">
        <f t="shared" si="32"/>
        <v>0</v>
      </c>
      <c r="CI204" t="str">
        <f t="shared" si="33"/>
        <v/>
      </c>
      <c r="CJ204" t="b">
        <f t="shared" si="34"/>
        <v>0</v>
      </c>
      <c r="CL204">
        <f t="shared" si="35"/>
        <v>0</v>
      </c>
      <c r="CM204">
        <f t="shared" si="36"/>
        <v>0</v>
      </c>
      <c r="CN204">
        <f t="shared" si="37"/>
        <v>0</v>
      </c>
      <c r="CO204">
        <f t="shared" si="38"/>
        <v>0</v>
      </c>
    </row>
    <row r="205" spans="2:93" ht="15" customHeight="1">
      <c r="B205" s="126"/>
      <c r="C205" s="125" t="s">
        <v>1459</v>
      </c>
      <c r="D205" s="419"/>
      <c r="E205" s="316"/>
      <c r="F205" s="316"/>
      <c r="G205" s="317"/>
      <c r="H205" s="379"/>
      <c r="I205" s="317"/>
      <c r="J205" s="315" t="str">
        <f>IF(L205="","",VLOOKUP(L205,Presentación!$AL$3:$AM$574,2,FALSE))</f>
        <v/>
      </c>
      <c r="K205" s="429"/>
      <c r="L205" s="419"/>
      <c r="M205" s="316"/>
      <c r="N205" s="317"/>
      <c r="O205" s="419"/>
      <c r="P205" s="316"/>
      <c r="Q205" s="317"/>
      <c r="R205" s="379"/>
      <c r="S205" s="316"/>
      <c r="T205" s="317"/>
      <c r="U205" s="43" t="s">
        <v>2188</v>
      </c>
      <c r="V205" s="379"/>
      <c r="W205" s="316"/>
      <c r="X205" s="317"/>
      <c r="Y205" s="379"/>
      <c r="Z205" s="317"/>
      <c r="AA205" s="249"/>
      <c r="AB205" s="249"/>
      <c r="AC205" s="249"/>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CA205">
        <f t="shared" si="26"/>
        <v>0</v>
      </c>
      <c r="CB205">
        <f t="shared" si="27"/>
        <v>0</v>
      </c>
      <c r="CC205">
        <f t="shared" si="28"/>
        <v>0</v>
      </c>
      <c r="CD205">
        <f t="shared" si="29"/>
        <v>0</v>
      </c>
      <c r="CF205" t="b">
        <f t="shared" si="30"/>
        <v>0</v>
      </c>
      <c r="CG205" t="str">
        <f t="shared" si="31"/>
        <v/>
      </c>
      <c r="CH205" t="b">
        <f t="shared" si="32"/>
        <v>0</v>
      </c>
      <c r="CI205" t="str">
        <f t="shared" si="33"/>
        <v/>
      </c>
      <c r="CJ205" t="b">
        <f t="shared" si="34"/>
        <v>0</v>
      </c>
      <c r="CL205">
        <f t="shared" si="35"/>
        <v>0</v>
      </c>
      <c r="CM205">
        <f t="shared" si="36"/>
        <v>0</v>
      </c>
      <c r="CN205">
        <f t="shared" si="37"/>
        <v>0</v>
      </c>
      <c r="CO205">
        <f t="shared" si="38"/>
        <v>0</v>
      </c>
    </row>
    <row r="206" spans="2:93" ht="15" customHeight="1">
      <c r="B206" s="126"/>
      <c r="C206" s="125" t="s">
        <v>1460</v>
      </c>
      <c r="D206" s="419"/>
      <c r="E206" s="316"/>
      <c r="F206" s="316"/>
      <c r="G206" s="317"/>
      <c r="H206" s="379"/>
      <c r="I206" s="317"/>
      <c r="J206" s="315" t="str">
        <f>IF(L206="","",VLOOKUP(L206,Presentación!$AL$3:$AM$574,2,FALSE))</f>
        <v/>
      </c>
      <c r="K206" s="429"/>
      <c r="L206" s="419"/>
      <c r="M206" s="316"/>
      <c r="N206" s="317"/>
      <c r="O206" s="419"/>
      <c r="P206" s="316"/>
      <c r="Q206" s="317"/>
      <c r="R206" s="379"/>
      <c r="S206" s="316"/>
      <c r="T206" s="317"/>
      <c r="U206" s="43" t="s">
        <v>2188</v>
      </c>
      <c r="V206" s="379"/>
      <c r="W206" s="316"/>
      <c r="X206" s="317"/>
      <c r="Y206" s="379"/>
      <c r="Z206" s="317"/>
      <c r="AA206" s="249"/>
      <c r="AB206" s="249"/>
      <c r="AC206" s="249"/>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CA206">
        <f t="shared" si="26"/>
        <v>0</v>
      </c>
      <c r="CB206">
        <f t="shared" si="27"/>
        <v>0</v>
      </c>
      <c r="CC206">
        <f t="shared" si="28"/>
        <v>0</v>
      </c>
      <c r="CD206">
        <f t="shared" si="29"/>
        <v>0</v>
      </c>
      <c r="CF206" t="b">
        <f t="shared" si="30"/>
        <v>0</v>
      </c>
      <c r="CG206" t="str">
        <f t="shared" si="31"/>
        <v/>
      </c>
      <c r="CH206" t="b">
        <f t="shared" si="32"/>
        <v>0</v>
      </c>
      <c r="CI206" t="str">
        <f t="shared" si="33"/>
        <v/>
      </c>
      <c r="CJ206" t="b">
        <f t="shared" si="34"/>
        <v>0</v>
      </c>
      <c r="CL206">
        <f t="shared" si="35"/>
        <v>0</v>
      </c>
      <c r="CM206">
        <f t="shared" si="36"/>
        <v>0</v>
      </c>
      <c r="CN206">
        <f t="shared" si="37"/>
        <v>0</v>
      </c>
      <c r="CO206">
        <f t="shared" si="38"/>
        <v>0</v>
      </c>
    </row>
    <row r="207" spans="2:93" ht="15" customHeight="1">
      <c r="B207" s="126"/>
      <c r="C207" s="125" t="s">
        <v>1461</v>
      </c>
      <c r="D207" s="419"/>
      <c r="E207" s="316"/>
      <c r="F207" s="316"/>
      <c r="G207" s="317"/>
      <c r="H207" s="379"/>
      <c r="I207" s="317"/>
      <c r="J207" s="315" t="str">
        <f>IF(L207="","",VLOOKUP(L207,Presentación!$AL$3:$AM$574,2,FALSE))</f>
        <v/>
      </c>
      <c r="K207" s="429"/>
      <c r="L207" s="419"/>
      <c r="M207" s="316"/>
      <c r="N207" s="317"/>
      <c r="O207" s="419"/>
      <c r="P207" s="316"/>
      <c r="Q207" s="317"/>
      <c r="R207" s="379"/>
      <c r="S207" s="316"/>
      <c r="T207" s="317"/>
      <c r="U207" s="43" t="s">
        <v>2188</v>
      </c>
      <c r="V207" s="379"/>
      <c r="W207" s="316"/>
      <c r="X207" s="317"/>
      <c r="Y207" s="379"/>
      <c r="Z207" s="317"/>
      <c r="AA207" s="249"/>
      <c r="AB207" s="249"/>
      <c r="AC207" s="249"/>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CA207">
        <f t="shared" si="26"/>
        <v>0</v>
      </c>
      <c r="CB207">
        <f t="shared" si="27"/>
        <v>0</v>
      </c>
      <c r="CC207">
        <f t="shared" si="28"/>
        <v>0</v>
      </c>
      <c r="CD207">
        <f t="shared" si="29"/>
        <v>0</v>
      </c>
      <c r="CF207" t="b">
        <f t="shared" si="30"/>
        <v>0</v>
      </c>
      <c r="CG207" t="str">
        <f t="shared" si="31"/>
        <v/>
      </c>
      <c r="CH207" t="b">
        <f t="shared" si="32"/>
        <v>0</v>
      </c>
      <c r="CI207" t="str">
        <f t="shared" si="33"/>
        <v/>
      </c>
      <c r="CJ207" t="b">
        <f t="shared" si="34"/>
        <v>0</v>
      </c>
      <c r="CL207">
        <f t="shared" si="35"/>
        <v>0</v>
      </c>
      <c r="CM207">
        <f t="shared" si="36"/>
        <v>0</v>
      </c>
      <c r="CN207">
        <f t="shared" si="37"/>
        <v>0</v>
      </c>
      <c r="CO207">
        <f t="shared" si="38"/>
        <v>0</v>
      </c>
    </row>
    <row r="208" spans="2:93" ht="15" customHeight="1">
      <c r="B208" s="126"/>
      <c r="C208" s="125" t="s">
        <v>1462</v>
      </c>
      <c r="D208" s="419"/>
      <c r="E208" s="316"/>
      <c r="F208" s="316"/>
      <c r="G208" s="317"/>
      <c r="H208" s="379"/>
      <c r="I208" s="317"/>
      <c r="J208" s="315" t="str">
        <f>IF(L208="","",VLOOKUP(L208,Presentación!$AL$3:$AM$574,2,FALSE))</f>
        <v/>
      </c>
      <c r="K208" s="429"/>
      <c r="L208" s="419"/>
      <c r="M208" s="316"/>
      <c r="N208" s="317"/>
      <c r="O208" s="419"/>
      <c r="P208" s="316"/>
      <c r="Q208" s="317"/>
      <c r="R208" s="379"/>
      <c r="S208" s="316"/>
      <c r="T208" s="317"/>
      <c r="U208" s="43" t="s">
        <v>2188</v>
      </c>
      <c r="V208" s="379"/>
      <c r="W208" s="316"/>
      <c r="X208" s="317"/>
      <c r="Y208" s="379"/>
      <c r="Z208" s="317"/>
      <c r="AA208" s="249"/>
      <c r="AB208" s="249"/>
      <c r="AC208" s="249"/>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CA208">
        <f t="shared" si="26"/>
        <v>0</v>
      </c>
      <c r="CB208">
        <f t="shared" si="27"/>
        <v>0</v>
      </c>
      <c r="CC208">
        <f t="shared" si="28"/>
        <v>0</v>
      </c>
      <c r="CD208">
        <f t="shared" si="29"/>
        <v>0</v>
      </c>
      <c r="CF208" t="b">
        <f t="shared" si="30"/>
        <v>0</v>
      </c>
      <c r="CG208" t="str">
        <f t="shared" si="31"/>
        <v/>
      </c>
      <c r="CH208" t="b">
        <f t="shared" si="32"/>
        <v>0</v>
      </c>
      <c r="CI208" t="str">
        <f t="shared" si="33"/>
        <v/>
      </c>
      <c r="CJ208" t="b">
        <f t="shared" si="34"/>
        <v>0</v>
      </c>
      <c r="CL208">
        <f t="shared" si="35"/>
        <v>0</v>
      </c>
      <c r="CM208">
        <f t="shared" si="36"/>
        <v>0</v>
      </c>
      <c r="CN208">
        <f t="shared" si="37"/>
        <v>0</v>
      </c>
      <c r="CO208">
        <f t="shared" si="38"/>
        <v>0</v>
      </c>
    </row>
    <row r="209" spans="2:93" ht="15" customHeight="1">
      <c r="B209" s="126"/>
      <c r="C209" s="125" t="s">
        <v>1463</v>
      </c>
      <c r="D209" s="419"/>
      <c r="E209" s="316"/>
      <c r="F209" s="316"/>
      <c r="G209" s="317"/>
      <c r="H209" s="379"/>
      <c r="I209" s="317"/>
      <c r="J209" s="315" t="str">
        <f>IF(L209="","",VLOOKUP(L209,Presentación!$AL$3:$AM$574,2,FALSE))</f>
        <v/>
      </c>
      <c r="K209" s="429"/>
      <c r="L209" s="419"/>
      <c r="M209" s="316"/>
      <c r="N209" s="317"/>
      <c r="O209" s="419"/>
      <c r="P209" s="316"/>
      <c r="Q209" s="317"/>
      <c r="R209" s="379"/>
      <c r="S209" s="316"/>
      <c r="T209" s="317"/>
      <c r="U209" s="43" t="s">
        <v>2188</v>
      </c>
      <c r="V209" s="379"/>
      <c r="W209" s="316"/>
      <c r="X209" s="317"/>
      <c r="Y209" s="379"/>
      <c r="Z209" s="317"/>
      <c r="AA209" s="249"/>
      <c r="AB209" s="249"/>
      <c r="AC209" s="249"/>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CA209">
        <f t="shared" si="26"/>
        <v>0</v>
      </c>
      <c r="CB209">
        <f t="shared" si="27"/>
        <v>0</v>
      </c>
      <c r="CC209">
        <f t="shared" si="28"/>
        <v>0</v>
      </c>
      <c r="CD209">
        <f t="shared" si="29"/>
        <v>0</v>
      </c>
      <c r="CF209" t="b">
        <f t="shared" si="30"/>
        <v>0</v>
      </c>
      <c r="CG209" t="str">
        <f t="shared" si="31"/>
        <v/>
      </c>
      <c r="CH209" t="b">
        <f t="shared" si="32"/>
        <v>0</v>
      </c>
      <c r="CI209" t="str">
        <f t="shared" si="33"/>
        <v/>
      </c>
      <c r="CJ209" t="b">
        <f t="shared" si="34"/>
        <v>0</v>
      </c>
      <c r="CL209">
        <f t="shared" si="35"/>
        <v>0</v>
      </c>
      <c r="CM209">
        <f t="shared" si="36"/>
        <v>0</v>
      </c>
      <c r="CN209">
        <f t="shared" si="37"/>
        <v>0</v>
      </c>
      <c r="CO209">
        <f t="shared" si="38"/>
        <v>0</v>
      </c>
    </row>
    <row r="210" spans="2:93" ht="15" customHeight="1">
      <c r="B210" s="126"/>
      <c r="C210" s="125" t="s">
        <v>1464</v>
      </c>
      <c r="D210" s="419"/>
      <c r="E210" s="316"/>
      <c r="F210" s="316"/>
      <c r="G210" s="317"/>
      <c r="H210" s="379"/>
      <c r="I210" s="317"/>
      <c r="J210" s="315" t="str">
        <f>IF(L210="","",VLOOKUP(L210,Presentación!$AL$3:$AM$574,2,FALSE))</f>
        <v/>
      </c>
      <c r="K210" s="429"/>
      <c r="L210" s="419"/>
      <c r="M210" s="316"/>
      <c r="N210" s="317"/>
      <c r="O210" s="419"/>
      <c r="P210" s="316"/>
      <c r="Q210" s="317"/>
      <c r="R210" s="379"/>
      <c r="S210" s="316"/>
      <c r="T210" s="317"/>
      <c r="U210" s="43" t="s">
        <v>2188</v>
      </c>
      <c r="V210" s="379"/>
      <c r="W210" s="316"/>
      <c r="X210" s="317"/>
      <c r="Y210" s="379"/>
      <c r="Z210" s="317"/>
      <c r="AA210" s="249"/>
      <c r="AB210" s="249"/>
      <c r="AC210" s="249"/>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CA210">
        <f t="shared" si="26"/>
        <v>0</v>
      </c>
      <c r="CB210">
        <f t="shared" si="27"/>
        <v>0</v>
      </c>
      <c r="CC210">
        <f t="shared" si="28"/>
        <v>0</v>
      </c>
      <c r="CD210">
        <f t="shared" si="29"/>
        <v>0</v>
      </c>
      <c r="CF210" t="b">
        <f t="shared" si="30"/>
        <v>0</v>
      </c>
      <c r="CG210" t="str">
        <f t="shared" si="31"/>
        <v/>
      </c>
      <c r="CH210" t="b">
        <f t="shared" si="32"/>
        <v>0</v>
      </c>
      <c r="CI210" t="str">
        <f t="shared" si="33"/>
        <v/>
      </c>
      <c r="CJ210" t="b">
        <f t="shared" si="34"/>
        <v>0</v>
      </c>
      <c r="CL210">
        <f t="shared" si="35"/>
        <v>0</v>
      </c>
      <c r="CM210">
        <f t="shared" si="36"/>
        <v>0</v>
      </c>
      <c r="CN210">
        <f t="shared" si="37"/>
        <v>0</v>
      </c>
      <c r="CO210">
        <f t="shared" si="38"/>
        <v>0</v>
      </c>
    </row>
    <row r="211" spans="2:93" ht="15" customHeight="1">
      <c r="B211" s="126"/>
      <c r="C211" s="125" t="s">
        <v>1465</v>
      </c>
      <c r="D211" s="419"/>
      <c r="E211" s="316"/>
      <c r="F211" s="316"/>
      <c r="G211" s="317"/>
      <c r="H211" s="379"/>
      <c r="I211" s="317"/>
      <c r="J211" s="315" t="str">
        <f>IF(L211="","",VLOOKUP(L211,Presentación!$AL$3:$AM$574,2,FALSE))</f>
        <v/>
      </c>
      <c r="K211" s="429"/>
      <c r="L211" s="419"/>
      <c r="M211" s="316"/>
      <c r="N211" s="317"/>
      <c r="O211" s="419"/>
      <c r="P211" s="316"/>
      <c r="Q211" s="317"/>
      <c r="R211" s="379"/>
      <c r="S211" s="316"/>
      <c r="T211" s="317"/>
      <c r="U211" s="43" t="s">
        <v>2188</v>
      </c>
      <c r="V211" s="379"/>
      <c r="W211" s="316"/>
      <c r="X211" s="317"/>
      <c r="Y211" s="379"/>
      <c r="Z211" s="317"/>
      <c r="AA211" s="249"/>
      <c r="AB211" s="249"/>
      <c r="AC211" s="249"/>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CA211">
        <f t="shared" si="26"/>
        <v>0</v>
      </c>
      <c r="CB211">
        <f t="shared" si="27"/>
        <v>0</v>
      </c>
      <c r="CC211">
        <f t="shared" si="28"/>
        <v>0</v>
      </c>
      <c r="CD211">
        <f t="shared" si="29"/>
        <v>0</v>
      </c>
      <c r="CF211" t="b">
        <f t="shared" si="30"/>
        <v>0</v>
      </c>
      <c r="CG211" t="str">
        <f t="shared" si="31"/>
        <v/>
      </c>
      <c r="CH211" t="b">
        <f t="shared" si="32"/>
        <v>0</v>
      </c>
      <c r="CI211" t="str">
        <f t="shared" si="33"/>
        <v/>
      </c>
      <c r="CJ211" t="b">
        <f t="shared" si="34"/>
        <v>0</v>
      </c>
      <c r="CL211">
        <f t="shared" si="35"/>
        <v>0</v>
      </c>
      <c r="CM211">
        <f t="shared" si="36"/>
        <v>0</v>
      </c>
      <c r="CN211">
        <f t="shared" si="37"/>
        <v>0</v>
      </c>
      <c r="CO211">
        <f t="shared" si="38"/>
        <v>0</v>
      </c>
    </row>
    <row r="212" spans="2:93" ht="15" customHeight="1">
      <c r="B212" s="126"/>
      <c r="C212" s="125" t="s">
        <v>1466</v>
      </c>
      <c r="D212" s="419"/>
      <c r="E212" s="316"/>
      <c r="F212" s="316"/>
      <c r="G212" s="317"/>
      <c r="H212" s="379"/>
      <c r="I212" s="317"/>
      <c r="J212" s="315" t="str">
        <f>IF(L212="","",VLOOKUP(L212,Presentación!$AL$3:$AM$574,2,FALSE))</f>
        <v/>
      </c>
      <c r="K212" s="429"/>
      <c r="L212" s="419"/>
      <c r="M212" s="316"/>
      <c r="N212" s="317"/>
      <c r="O212" s="419"/>
      <c r="P212" s="316"/>
      <c r="Q212" s="317"/>
      <c r="R212" s="379"/>
      <c r="S212" s="316"/>
      <c r="T212" s="317"/>
      <c r="U212" s="43" t="s">
        <v>2188</v>
      </c>
      <c r="V212" s="379"/>
      <c r="W212" s="316"/>
      <c r="X212" s="317"/>
      <c r="Y212" s="379"/>
      <c r="Z212" s="317"/>
      <c r="AA212" s="249"/>
      <c r="AB212" s="249"/>
      <c r="AC212" s="249"/>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CA212">
        <f t="shared" si="26"/>
        <v>0</v>
      </c>
      <c r="CB212">
        <f t="shared" si="27"/>
        <v>0</v>
      </c>
      <c r="CC212">
        <f t="shared" si="28"/>
        <v>0</v>
      </c>
      <c r="CD212">
        <f t="shared" si="29"/>
        <v>0</v>
      </c>
      <c r="CF212" t="b">
        <f t="shared" si="30"/>
        <v>0</v>
      </c>
      <c r="CG212" t="str">
        <f t="shared" si="31"/>
        <v/>
      </c>
      <c r="CH212" t="b">
        <f t="shared" si="32"/>
        <v>0</v>
      </c>
      <c r="CI212" t="str">
        <f t="shared" si="33"/>
        <v/>
      </c>
      <c r="CJ212" t="b">
        <f t="shared" si="34"/>
        <v>0</v>
      </c>
      <c r="CL212">
        <f t="shared" si="35"/>
        <v>0</v>
      </c>
      <c r="CM212">
        <f t="shared" si="36"/>
        <v>0</v>
      </c>
      <c r="CN212">
        <f t="shared" si="37"/>
        <v>0</v>
      </c>
      <c r="CO212">
        <f t="shared" si="38"/>
        <v>0</v>
      </c>
    </row>
    <row r="213" spans="2:93" ht="15" customHeight="1">
      <c r="B213" s="126"/>
      <c r="C213" s="125" t="s">
        <v>1467</v>
      </c>
      <c r="D213" s="419"/>
      <c r="E213" s="316"/>
      <c r="F213" s="316"/>
      <c r="G213" s="317"/>
      <c r="H213" s="379"/>
      <c r="I213" s="317"/>
      <c r="J213" s="315" t="str">
        <f>IF(L213="","",VLOOKUP(L213,Presentación!$AL$3:$AM$574,2,FALSE))</f>
        <v/>
      </c>
      <c r="K213" s="429"/>
      <c r="L213" s="419"/>
      <c r="M213" s="316"/>
      <c r="N213" s="317"/>
      <c r="O213" s="419"/>
      <c r="P213" s="316"/>
      <c r="Q213" s="317"/>
      <c r="R213" s="379"/>
      <c r="S213" s="316"/>
      <c r="T213" s="317"/>
      <c r="U213" s="43" t="s">
        <v>2188</v>
      </c>
      <c r="V213" s="379"/>
      <c r="W213" s="316"/>
      <c r="X213" s="317"/>
      <c r="Y213" s="379"/>
      <c r="Z213" s="317"/>
      <c r="AA213" s="249"/>
      <c r="AB213" s="249"/>
      <c r="AC213" s="249"/>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CA213">
        <f t="shared" si="26"/>
        <v>0</v>
      </c>
      <c r="CB213">
        <f t="shared" si="27"/>
        <v>0</v>
      </c>
      <c r="CC213">
        <f t="shared" si="28"/>
        <v>0</v>
      </c>
      <c r="CD213">
        <f t="shared" si="29"/>
        <v>0</v>
      </c>
      <c r="CF213" t="b">
        <f t="shared" si="30"/>
        <v>0</v>
      </c>
      <c r="CG213" t="str">
        <f t="shared" si="31"/>
        <v/>
      </c>
      <c r="CH213" t="b">
        <f t="shared" si="32"/>
        <v>0</v>
      </c>
      <c r="CI213" t="str">
        <f t="shared" si="33"/>
        <v/>
      </c>
      <c r="CJ213" t="b">
        <f t="shared" si="34"/>
        <v>0</v>
      </c>
      <c r="CL213">
        <f t="shared" si="35"/>
        <v>0</v>
      </c>
      <c r="CM213">
        <f t="shared" si="36"/>
        <v>0</v>
      </c>
      <c r="CN213">
        <f t="shared" si="37"/>
        <v>0</v>
      </c>
      <c r="CO213">
        <f t="shared" si="38"/>
        <v>0</v>
      </c>
    </row>
    <row r="214" spans="2:93" ht="15" customHeight="1">
      <c r="B214" s="126"/>
      <c r="C214" s="125" t="s">
        <v>1468</v>
      </c>
      <c r="D214" s="419"/>
      <c r="E214" s="316"/>
      <c r="F214" s="316"/>
      <c r="G214" s="317"/>
      <c r="H214" s="379"/>
      <c r="I214" s="317"/>
      <c r="J214" s="315" t="str">
        <f>IF(L214="","",VLOOKUP(L214,Presentación!$AL$3:$AM$574,2,FALSE))</f>
        <v/>
      </c>
      <c r="K214" s="429"/>
      <c r="L214" s="419"/>
      <c r="M214" s="316"/>
      <c r="N214" s="317"/>
      <c r="O214" s="419"/>
      <c r="P214" s="316"/>
      <c r="Q214" s="317"/>
      <c r="R214" s="379"/>
      <c r="S214" s="316"/>
      <c r="T214" s="317"/>
      <c r="U214" s="43" t="s">
        <v>2188</v>
      </c>
      <c r="V214" s="379"/>
      <c r="W214" s="316"/>
      <c r="X214" s="317"/>
      <c r="Y214" s="379"/>
      <c r="Z214" s="317"/>
      <c r="AA214" s="249"/>
      <c r="AB214" s="249"/>
      <c r="AC214" s="249"/>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CA214">
        <f t="shared" si="26"/>
        <v>0</v>
      </c>
      <c r="CB214">
        <f t="shared" si="27"/>
        <v>0</v>
      </c>
      <c r="CC214">
        <f t="shared" si="28"/>
        <v>0</v>
      </c>
      <c r="CD214">
        <f t="shared" si="29"/>
        <v>0</v>
      </c>
      <c r="CF214" t="b">
        <f t="shared" si="30"/>
        <v>0</v>
      </c>
      <c r="CG214" t="str">
        <f t="shared" si="31"/>
        <v/>
      </c>
      <c r="CH214" t="b">
        <f t="shared" si="32"/>
        <v>0</v>
      </c>
      <c r="CI214" t="str">
        <f t="shared" si="33"/>
        <v/>
      </c>
      <c r="CJ214" t="b">
        <f t="shared" si="34"/>
        <v>0</v>
      </c>
      <c r="CL214">
        <f t="shared" si="35"/>
        <v>0</v>
      </c>
      <c r="CM214">
        <f t="shared" si="36"/>
        <v>0</v>
      </c>
      <c r="CN214">
        <f t="shared" si="37"/>
        <v>0</v>
      </c>
      <c r="CO214">
        <f t="shared" si="38"/>
        <v>0</v>
      </c>
    </row>
    <row r="215" spans="2:93" ht="15" customHeight="1">
      <c r="B215" s="126"/>
      <c r="C215" s="125" t="s">
        <v>1469</v>
      </c>
      <c r="D215" s="419"/>
      <c r="E215" s="316"/>
      <c r="F215" s="316"/>
      <c r="G215" s="317"/>
      <c r="H215" s="379"/>
      <c r="I215" s="317"/>
      <c r="J215" s="315" t="str">
        <f>IF(L215="","",VLOOKUP(L215,Presentación!$AL$3:$AM$574,2,FALSE))</f>
        <v/>
      </c>
      <c r="K215" s="429"/>
      <c r="L215" s="419"/>
      <c r="M215" s="316"/>
      <c r="N215" s="317"/>
      <c r="O215" s="419"/>
      <c r="P215" s="316"/>
      <c r="Q215" s="317"/>
      <c r="R215" s="379"/>
      <c r="S215" s="316"/>
      <c r="T215" s="317"/>
      <c r="U215" s="43" t="s">
        <v>2188</v>
      </c>
      <c r="V215" s="379"/>
      <c r="W215" s="316"/>
      <c r="X215" s="317"/>
      <c r="Y215" s="379"/>
      <c r="Z215" s="317"/>
      <c r="AA215" s="249"/>
      <c r="AB215" s="249"/>
      <c r="AC215" s="249"/>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CA215">
        <f t="shared" si="26"/>
        <v>0</v>
      </c>
      <c r="CB215">
        <f t="shared" si="27"/>
        <v>0</v>
      </c>
      <c r="CC215">
        <f t="shared" si="28"/>
        <v>0</v>
      </c>
      <c r="CD215">
        <f t="shared" si="29"/>
        <v>0</v>
      </c>
      <c r="CF215" t="b">
        <f t="shared" si="30"/>
        <v>0</v>
      </c>
      <c r="CG215" t="str">
        <f t="shared" si="31"/>
        <v/>
      </c>
      <c r="CH215" t="b">
        <f t="shared" si="32"/>
        <v>0</v>
      </c>
      <c r="CI215" t="str">
        <f t="shared" si="33"/>
        <v/>
      </c>
      <c r="CJ215" t="b">
        <f t="shared" si="34"/>
        <v>0</v>
      </c>
      <c r="CL215">
        <f t="shared" si="35"/>
        <v>0</v>
      </c>
      <c r="CM215">
        <f t="shared" si="36"/>
        <v>0</v>
      </c>
      <c r="CN215">
        <f t="shared" si="37"/>
        <v>0</v>
      </c>
      <c r="CO215">
        <f t="shared" si="38"/>
        <v>0</v>
      </c>
    </row>
    <row r="216" spans="2:93" ht="15" customHeight="1">
      <c r="B216" s="126"/>
      <c r="C216" s="125" t="s">
        <v>1470</v>
      </c>
      <c r="D216" s="419"/>
      <c r="E216" s="316"/>
      <c r="F216" s="316"/>
      <c r="G216" s="317"/>
      <c r="H216" s="379"/>
      <c r="I216" s="317"/>
      <c r="J216" s="315" t="str">
        <f>IF(L216="","",VLOOKUP(L216,Presentación!$AL$3:$AM$574,2,FALSE))</f>
        <v/>
      </c>
      <c r="K216" s="429"/>
      <c r="L216" s="419"/>
      <c r="M216" s="316"/>
      <c r="N216" s="317"/>
      <c r="O216" s="419"/>
      <c r="P216" s="316"/>
      <c r="Q216" s="317"/>
      <c r="R216" s="379"/>
      <c r="S216" s="316"/>
      <c r="T216" s="317"/>
      <c r="U216" s="43" t="s">
        <v>2188</v>
      </c>
      <c r="V216" s="379"/>
      <c r="W216" s="316"/>
      <c r="X216" s="317"/>
      <c r="Y216" s="379"/>
      <c r="Z216" s="317"/>
      <c r="AA216" s="249"/>
      <c r="AB216" s="249"/>
      <c r="AC216" s="249"/>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CA216">
        <f t="shared" si="26"/>
        <v>0</v>
      </c>
      <c r="CB216">
        <f t="shared" si="27"/>
        <v>0</v>
      </c>
      <c r="CC216">
        <f t="shared" si="28"/>
        <v>0</v>
      </c>
      <c r="CD216">
        <f t="shared" si="29"/>
        <v>0</v>
      </c>
      <c r="CF216" t="b">
        <f t="shared" si="30"/>
        <v>0</v>
      </c>
      <c r="CG216" t="str">
        <f t="shared" si="31"/>
        <v/>
      </c>
      <c r="CH216" t="b">
        <f t="shared" si="32"/>
        <v>0</v>
      </c>
      <c r="CI216" t="str">
        <f t="shared" si="33"/>
        <v/>
      </c>
      <c r="CJ216" t="b">
        <f t="shared" si="34"/>
        <v>0</v>
      </c>
      <c r="CL216">
        <f t="shared" si="35"/>
        <v>0</v>
      </c>
      <c r="CM216">
        <f t="shared" si="36"/>
        <v>0</v>
      </c>
      <c r="CN216">
        <f t="shared" si="37"/>
        <v>0</v>
      </c>
      <c r="CO216">
        <f t="shared" si="38"/>
        <v>0</v>
      </c>
    </row>
    <row r="217" spans="2:93" ht="15" customHeight="1">
      <c r="B217" s="126"/>
      <c r="C217" s="125" t="s">
        <v>1471</v>
      </c>
      <c r="D217" s="419"/>
      <c r="E217" s="316"/>
      <c r="F217" s="316"/>
      <c r="G217" s="317"/>
      <c r="H217" s="379"/>
      <c r="I217" s="317"/>
      <c r="J217" s="315" t="str">
        <f>IF(L217="","",VLOOKUP(L217,Presentación!$AL$3:$AM$574,2,FALSE))</f>
        <v/>
      </c>
      <c r="K217" s="429"/>
      <c r="L217" s="419"/>
      <c r="M217" s="316"/>
      <c r="N217" s="317"/>
      <c r="O217" s="419"/>
      <c r="P217" s="316"/>
      <c r="Q217" s="317"/>
      <c r="R217" s="379"/>
      <c r="S217" s="316"/>
      <c r="T217" s="317"/>
      <c r="U217" s="43" t="s">
        <v>2188</v>
      </c>
      <c r="V217" s="379"/>
      <c r="W217" s="316"/>
      <c r="X217" s="317"/>
      <c r="Y217" s="379"/>
      <c r="Z217" s="317"/>
      <c r="AA217" s="249"/>
      <c r="AB217" s="249"/>
      <c r="AC217" s="249"/>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CA217">
        <f t="shared" si="26"/>
        <v>0</v>
      </c>
      <c r="CB217">
        <f t="shared" si="27"/>
        <v>0</v>
      </c>
      <c r="CC217">
        <f t="shared" si="28"/>
        <v>0</v>
      </c>
      <c r="CD217">
        <f t="shared" si="29"/>
        <v>0</v>
      </c>
      <c r="CF217" t="b">
        <f t="shared" si="30"/>
        <v>0</v>
      </c>
      <c r="CG217" t="str">
        <f t="shared" si="31"/>
        <v/>
      </c>
      <c r="CH217" t="b">
        <f t="shared" si="32"/>
        <v>0</v>
      </c>
      <c r="CI217" t="str">
        <f t="shared" si="33"/>
        <v/>
      </c>
      <c r="CJ217" t="b">
        <f t="shared" si="34"/>
        <v>0</v>
      </c>
      <c r="CL217">
        <f t="shared" si="35"/>
        <v>0</v>
      </c>
      <c r="CM217">
        <f t="shared" si="36"/>
        <v>0</v>
      </c>
      <c r="CN217">
        <f t="shared" si="37"/>
        <v>0</v>
      </c>
      <c r="CO217">
        <f t="shared" si="38"/>
        <v>0</v>
      </c>
    </row>
    <row r="218" spans="2:93" ht="15" customHeight="1">
      <c r="B218" s="126"/>
      <c r="C218" s="125" t="s">
        <v>1472</v>
      </c>
      <c r="D218" s="419"/>
      <c r="E218" s="316"/>
      <c r="F218" s="316"/>
      <c r="G218" s="317"/>
      <c r="H218" s="379"/>
      <c r="I218" s="317"/>
      <c r="J218" s="315" t="str">
        <f>IF(L218="","",VLOOKUP(L218,Presentación!$AL$3:$AM$574,2,FALSE))</f>
        <v/>
      </c>
      <c r="K218" s="429"/>
      <c r="L218" s="419"/>
      <c r="M218" s="316"/>
      <c r="N218" s="317"/>
      <c r="O218" s="419"/>
      <c r="P218" s="316"/>
      <c r="Q218" s="317"/>
      <c r="R218" s="379"/>
      <c r="S218" s="316"/>
      <c r="T218" s="317"/>
      <c r="U218" s="43" t="s">
        <v>2188</v>
      </c>
      <c r="V218" s="379"/>
      <c r="W218" s="316"/>
      <c r="X218" s="317"/>
      <c r="Y218" s="379"/>
      <c r="Z218" s="317"/>
      <c r="AA218" s="249"/>
      <c r="AB218" s="249"/>
      <c r="AC218" s="249"/>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CA218">
        <f t="shared" si="26"/>
        <v>0</v>
      </c>
      <c r="CB218">
        <f t="shared" si="27"/>
        <v>0</v>
      </c>
      <c r="CC218">
        <f t="shared" si="28"/>
        <v>0</v>
      </c>
      <c r="CD218">
        <f t="shared" si="29"/>
        <v>0</v>
      </c>
      <c r="CF218" t="b">
        <f t="shared" si="30"/>
        <v>0</v>
      </c>
      <c r="CG218" t="str">
        <f t="shared" si="31"/>
        <v/>
      </c>
      <c r="CH218" t="b">
        <f t="shared" si="32"/>
        <v>0</v>
      </c>
      <c r="CI218" t="str">
        <f t="shared" si="33"/>
        <v/>
      </c>
      <c r="CJ218" t="b">
        <f t="shared" si="34"/>
        <v>0</v>
      </c>
      <c r="CL218">
        <f t="shared" si="35"/>
        <v>0</v>
      </c>
      <c r="CM218">
        <f t="shared" si="36"/>
        <v>0</v>
      </c>
      <c r="CN218">
        <f t="shared" si="37"/>
        <v>0</v>
      </c>
      <c r="CO218">
        <f t="shared" si="38"/>
        <v>0</v>
      </c>
    </row>
    <row r="219" spans="2:93" ht="15" customHeight="1">
      <c r="B219" s="126"/>
      <c r="C219" s="125" t="s">
        <v>1473</v>
      </c>
      <c r="D219" s="419"/>
      <c r="E219" s="316"/>
      <c r="F219" s="316"/>
      <c r="G219" s="317"/>
      <c r="H219" s="379"/>
      <c r="I219" s="317"/>
      <c r="J219" s="315" t="str">
        <f>IF(L219="","",VLOOKUP(L219,Presentación!$AL$3:$AM$574,2,FALSE))</f>
        <v/>
      </c>
      <c r="K219" s="429"/>
      <c r="L219" s="419"/>
      <c r="M219" s="316"/>
      <c r="N219" s="317"/>
      <c r="O219" s="419"/>
      <c r="P219" s="316"/>
      <c r="Q219" s="317"/>
      <c r="R219" s="379"/>
      <c r="S219" s="316"/>
      <c r="T219" s="317"/>
      <c r="U219" s="43" t="s">
        <v>2188</v>
      </c>
      <c r="V219" s="379"/>
      <c r="W219" s="316"/>
      <c r="X219" s="317"/>
      <c r="Y219" s="379"/>
      <c r="Z219" s="317"/>
      <c r="AA219" s="249"/>
      <c r="AB219" s="249"/>
      <c r="AC219" s="249"/>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CA219">
        <f t="shared" si="26"/>
        <v>0</v>
      </c>
      <c r="CB219">
        <f t="shared" si="27"/>
        <v>0</v>
      </c>
      <c r="CC219">
        <f t="shared" si="28"/>
        <v>0</v>
      </c>
      <c r="CD219">
        <f t="shared" si="29"/>
        <v>0</v>
      </c>
      <c r="CF219" t="b">
        <f t="shared" si="30"/>
        <v>0</v>
      </c>
      <c r="CG219" t="str">
        <f t="shared" si="31"/>
        <v/>
      </c>
      <c r="CH219" t="b">
        <f t="shared" si="32"/>
        <v>0</v>
      </c>
      <c r="CI219" t="str">
        <f t="shared" si="33"/>
        <v/>
      </c>
      <c r="CJ219" t="b">
        <f t="shared" si="34"/>
        <v>0</v>
      </c>
      <c r="CL219">
        <f t="shared" si="35"/>
        <v>0</v>
      </c>
      <c r="CM219">
        <f t="shared" si="36"/>
        <v>0</v>
      </c>
      <c r="CN219">
        <f t="shared" si="37"/>
        <v>0</v>
      </c>
      <c r="CO219">
        <f t="shared" si="38"/>
        <v>0</v>
      </c>
    </row>
    <row r="220" spans="2:93" ht="15" customHeight="1">
      <c r="B220" s="126"/>
      <c r="C220" s="125" t="s">
        <v>1474</v>
      </c>
      <c r="D220" s="419"/>
      <c r="E220" s="316"/>
      <c r="F220" s="316"/>
      <c r="G220" s="317"/>
      <c r="H220" s="379"/>
      <c r="I220" s="317"/>
      <c r="J220" s="315" t="str">
        <f>IF(L220="","",VLOOKUP(L220,Presentación!$AL$3:$AM$574,2,FALSE))</f>
        <v/>
      </c>
      <c r="K220" s="429"/>
      <c r="L220" s="419"/>
      <c r="M220" s="316"/>
      <c r="N220" s="317"/>
      <c r="O220" s="419"/>
      <c r="P220" s="316"/>
      <c r="Q220" s="317"/>
      <c r="R220" s="379"/>
      <c r="S220" s="316"/>
      <c r="T220" s="317"/>
      <c r="U220" s="43" t="s">
        <v>2188</v>
      </c>
      <c r="V220" s="379"/>
      <c r="W220" s="316"/>
      <c r="X220" s="317"/>
      <c r="Y220" s="379"/>
      <c r="Z220" s="317"/>
      <c r="AA220" s="249"/>
      <c r="AB220" s="249"/>
      <c r="AC220" s="249"/>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CA220">
        <f t="shared" si="26"/>
        <v>0</v>
      </c>
      <c r="CB220">
        <f t="shared" si="27"/>
        <v>0</v>
      </c>
      <c r="CC220">
        <f t="shared" si="28"/>
        <v>0</v>
      </c>
      <c r="CD220">
        <f t="shared" si="29"/>
        <v>0</v>
      </c>
      <c r="CF220" t="b">
        <f t="shared" si="30"/>
        <v>0</v>
      </c>
      <c r="CG220" t="str">
        <f t="shared" si="31"/>
        <v/>
      </c>
      <c r="CH220" t="b">
        <f t="shared" si="32"/>
        <v>0</v>
      </c>
      <c r="CI220" t="str">
        <f t="shared" si="33"/>
        <v/>
      </c>
      <c r="CJ220" t="b">
        <f t="shared" si="34"/>
        <v>0</v>
      </c>
      <c r="CL220">
        <f t="shared" si="35"/>
        <v>0</v>
      </c>
      <c r="CM220">
        <f t="shared" si="36"/>
        <v>0</v>
      </c>
      <c r="CN220">
        <f t="shared" si="37"/>
        <v>0</v>
      </c>
      <c r="CO220">
        <f t="shared" si="38"/>
        <v>0</v>
      </c>
    </row>
    <row r="221" spans="2:93" ht="15" customHeight="1">
      <c r="B221" s="126"/>
      <c r="C221" s="125" t="s">
        <v>1475</v>
      </c>
      <c r="D221" s="419"/>
      <c r="E221" s="316"/>
      <c r="F221" s="316"/>
      <c r="G221" s="317"/>
      <c r="H221" s="379"/>
      <c r="I221" s="317"/>
      <c r="J221" s="315" t="str">
        <f>IF(L221="","",VLOOKUP(L221,Presentación!$AL$3:$AM$574,2,FALSE))</f>
        <v/>
      </c>
      <c r="K221" s="429"/>
      <c r="L221" s="419"/>
      <c r="M221" s="316"/>
      <c r="N221" s="317"/>
      <c r="O221" s="419"/>
      <c r="P221" s="316"/>
      <c r="Q221" s="317"/>
      <c r="R221" s="379"/>
      <c r="S221" s="316"/>
      <c r="T221" s="317"/>
      <c r="U221" s="43" t="s">
        <v>2188</v>
      </c>
      <c r="V221" s="379"/>
      <c r="W221" s="316"/>
      <c r="X221" s="317"/>
      <c r="Y221" s="379"/>
      <c r="Z221" s="317"/>
      <c r="AA221" s="249"/>
      <c r="AB221" s="249"/>
      <c r="AC221" s="249"/>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CA221">
        <f t="shared" si="26"/>
        <v>0</v>
      </c>
      <c r="CB221">
        <f t="shared" si="27"/>
        <v>0</v>
      </c>
      <c r="CC221">
        <f t="shared" si="28"/>
        <v>0</v>
      </c>
      <c r="CD221">
        <f t="shared" si="29"/>
        <v>0</v>
      </c>
      <c r="CF221" t="b">
        <f t="shared" si="30"/>
        <v>0</v>
      </c>
      <c r="CG221" t="str">
        <f t="shared" si="31"/>
        <v/>
      </c>
      <c r="CH221" t="b">
        <f t="shared" si="32"/>
        <v>0</v>
      </c>
      <c r="CI221" t="str">
        <f t="shared" si="33"/>
        <v/>
      </c>
      <c r="CJ221" t="b">
        <f t="shared" si="34"/>
        <v>0</v>
      </c>
      <c r="CL221">
        <f t="shared" si="35"/>
        <v>0</v>
      </c>
      <c r="CM221">
        <f t="shared" si="36"/>
        <v>0</v>
      </c>
      <c r="CN221">
        <f t="shared" si="37"/>
        <v>0</v>
      </c>
      <c r="CO221">
        <f t="shared" si="38"/>
        <v>0</v>
      </c>
    </row>
    <row r="222" spans="2:93" ht="15" customHeight="1">
      <c r="B222" s="126"/>
      <c r="C222" s="125" t="s">
        <v>1476</v>
      </c>
      <c r="D222" s="419"/>
      <c r="E222" s="316"/>
      <c r="F222" s="316"/>
      <c r="G222" s="317"/>
      <c r="H222" s="379"/>
      <c r="I222" s="317"/>
      <c r="J222" s="315" t="str">
        <f>IF(L222="","",VLOOKUP(L222,Presentación!$AL$3:$AM$574,2,FALSE))</f>
        <v/>
      </c>
      <c r="K222" s="429"/>
      <c r="L222" s="419"/>
      <c r="M222" s="316"/>
      <c r="N222" s="317"/>
      <c r="O222" s="419"/>
      <c r="P222" s="316"/>
      <c r="Q222" s="317"/>
      <c r="R222" s="379"/>
      <c r="S222" s="316"/>
      <c r="T222" s="317"/>
      <c r="U222" s="43" t="s">
        <v>2188</v>
      </c>
      <c r="V222" s="379"/>
      <c r="W222" s="316"/>
      <c r="X222" s="317"/>
      <c r="Y222" s="379"/>
      <c r="Z222" s="317"/>
      <c r="AA222" s="249"/>
      <c r="AB222" s="249"/>
      <c r="AC222" s="249"/>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CA222">
        <f t="shared" si="26"/>
        <v>0</v>
      </c>
      <c r="CB222">
        <f t="shared" si="27"/>
        <v>0</v>
      </c>
      <c r="CC222">
        <f t="shared" si="28"/>
        <v>0</v>
      </c>
      <c r="CD222">
        <f t="shared" si="29"/>
        <v>0</v>
      </c>
      <c r="CF222" t="b">
        <f t="shared" si="30"/>
        <v>0</v>
      </c>
      <c r="CG222" t="str">
        <f t="shared" si="31"/>
        <v/>
      </c>
      <c r="CH222" t="b">
        <f t="shared" si="32"/>
        <v>0</v>
      </c>
      <c r="CI222" t="str">
        <f t="shared" si="33"/>
        <v/>
      </c>
      <c r="CJ222" t="b">
        <f t="shared" si="34"/>
        <v>0</v>
      </c>
      <c r="CL222">
        <f t="shared" si="35"/>
        <v>0</v>
      </c>
      <c r="CM222">
        <f t="shared" si="36"/>
        <v>0</v>
      </c>
      <c r="CN222">
        <f t="shared" si="37"/>
        <v>0</v>
      </c>
      <c r="CO222">
        <f t="shared" si="38"/>
        <v>0</v>
      </c>
    </row>
    <row r="223" spans="2:93" ht="15" customHeight="1">
      <c r="B223" s="126"/>
      <c r="C223" s="125" t="s">
        <v>1477</v>
      </c>
      <c r="D223" s="419"/>
      <c r="E223" s="316"/>
      <c r="F223" s="316"/>
      <c r="G223" s="317"/>
      <c r="H223" s="379"/>
      <c r="I223" s="317"/>
      <c r="J223" s="315" t="str">
        <f>IF(L223="","",VLOOKUP(L223,Presentación!$AL$3:$AM$574,2,FALSE))</f>
        <v/>
      </c>
      <c r="K223" s="429"/>
      <c r="L223" s="419"/>
      <c r="M223" s="316"/>
      <c r="N223" s="317"/>
      <c r="O223" s="419"/>
      <c r="P223" s="316"/>
      <c r="Q223" s="317"/>
      <c r="R223" s="379"/>
      <c r="S223" s="316"/>
      <c r="T223" s="317"/>
      <c r="U223" s="43" t="s">
        <v>2188</v>
      </c>
      <c r="V223" s="379"/>
      <c r="W223" s="316"/>
      <c r="X223" s="317"/>
      <c r="Y223" s="379"/>
      <c r="Z223" s="317"/>
      <c r="AA223" s="249"/>
      <c r="AB223" s="249"/>
      <c r="AC223" s="249"/>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CA223">
        <f t="shared" si="26"/>
        <v>0</v>
      </c>
      <c r="CB223">
        <f t="shared" si="27"/>
        <v>0</v>
      </c>
      <c r="CC223">
        <f t="shared" si="28"/>
        <v>0</v>
      </c>
      <c r="CD223">
        <f t="shared" si="29"/>
        <v>0</v>
      </c>
      <c r="CF223" t="b">
        <f t="shared" si="30"/>
        <v>0</v>
      </c>
      <c r="CG223" t="str">
        <f t="shared" si="31"/>
        <v/>
      </c>
      <c r="CH223" t="b">
        <f t="shared" si="32"/>
        <v>0</v>
      </c>
      <c r="CI223" t="str">
        <f t="shared" si="33"/>
        <v/>
      </c>
      <c r="CJ223" t="b">
        <f t="shared" si="34"/>
        <v>0</v>
      </c>
      <c r="CL223">
        <f t="shared" si="35"/>
        <v>0</v>
      </c>
      <c r="CM223">
        <f t="shared" si="36"/>
        <v>0</v>
      </c>
      <c r="CN223">
        <f t="shared" si="37"/>
        <v>0</v>
      </c>
      <c r="CO223">
        <f t="shared" si="38"/>
        <v>0</v>
      </c>
    </row>
    <row r="224" spans="2:93" ht="15" customHeight="1">
      <c r="B224" s="126"/>
      <c r="C224" s="125" t="s">
        <v>1478</v>
      </c>
      <c r="D224" s="419"/>
      <c r="E224" s="316"/>
      <c r="F224" s="316"/>
      <c r="G224" s="317"/>
      <c r="H224" s="379"/>
      <c r="I224" s="317"/>
      <c r="J224" s="315" t="str">
        <f>IF(L224="","",VLOOKUP(L224,Presentación!$AL$3:$AM$574,2,FALSE))</f>
        <v/>
      </c>
      <c r="K224" s="429"/>
      <c r="L224" s="419"/>
      <c r="M224" s="316"/>
      <c r="N224" s="317"/>
      <c r="O224" s="419"/>
      <c r="P224" s="316"/>
      <c r="Q224" s="317"/>
      <c r="R224" s="379"/>
      <c r="S224" s="316"/>
      <c r="T224" s="317"/>
      <c r="U224" s="43" t="s">
        <v>2188</v>
      </c>
      <c r="V224" s="379"/>
      <c r="W224" s="316"/>
      <c r="X224" s="317"/>
      <c r="Y224" s="379"/>
      <c r="Z224" s="317"/>
      <c r="AA224" s="249"/>
      <c r="AB224" s="249"/>
      <c r="AC224" s="249"/>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CA224">
        <f t="shared" si="26"/>
        <v>0</v>
      </c>
      <c r="CB224">
        <f t="shared" si="27"/>
        <v>0</v>
      </c>
      <c r="CC224">
        <f t="shared" si="28"/>
        <v>0</v>
      </c>
      <c r="CD224">
        <f t="shared" si="29"/>
        <v>0</v>
      </c>
      <c r="CF224" t="b">
        <f t="shared" si="30"/>
        <v>0</v>
      </c>
      <c r="CG224" t="str">
        <f t="shared" si="31"/>
        <v/>
      </c>
      <c r="CH224" t="b">
        <f t="shared" si="32"/>
        <v>0</v>
      </c>
      <c r="CI224" t="str">
        <f t="shared" si="33"/>
        <v/>
      </c>
      <c r="CJ224" t="b">
        <f t="shared" si="34"/>
        <v>0</v>
      </c>
      <c r="CL224">
        <f t="shared" si="35"/>
        <v>0</v>
      </c>
      <c r="CM224">
        <f t="shared" si="36"/>
        <v>0</v>
      </c>
      <c r="CN224">
        <f t="shared" si="37"/>
        <v>0</v>
      </c>
      <c r="CO224">
        <f t="shared" si="38"/>
        <v>0</v>
      </c>
    </row>
    <row r="225" spans="2:93" ht="15" customHeight="1">
      <c r="B225" s="126"/>
      <c r="C225" s="125" t="s">
        <v>1479</v>
      </c>
      <c r="D225" s="419"/>
      <c r="E225" s="316"/>
      <c r="F225" s="316"/>
      <c r="G225" s="317"/>
      <c r="H225" s="379"/>
      <c r="I225" s="317"/>
      <c r="J225" s="315" t="str">
        <f>IF(L225="","",VLOOKUP(L225,Presentación!$AL$3:$AM$574,2,FALSE))</f>
        <v/>
      </c>
      <c r="K225" s="429"/>
      <c r="L225" s="419"/>
      <c r="M225" s="316"/>
      <c r="N225" s="317"/>
      <c r="O225" s="419"/>
      <c r="P225" s="316"/>
      <c r="Q225" s="317"/>
      <c r="R225" s="379"/>
      <c r="S225" s="316"/>
      <c r="T225" s="317"/>
      <c r="U225" s="43" t="s">
        <v>2188</v>
      </c>
      <c r="V225" s="379"/>
      <c r="W225" s="316"/>
      <c r="X225" s="317"/>
      <c r="Y225" s="379"/>
      <c r="Z225" s="317"/>
      <c r="AA225" s="249"/>
      <c r="AB225" s="249"/>
      <c r="AC225" s="249"/>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CA225">
        <f t="shared" ref="CA225:CA288" si="39">IF(COUNTIF(D225:AL225,"NS")&gt;0,1,0)</f>
        <v>0</v>
      </c>
      <c r="CB225">
        <f t="shared" ref="CB225:CB288" si="40">COUNTIF(AB225:AC225,"NS")</f>
        <v>0</v>
      </c>
      <c r="CC225">
        <f t="shared" ref="CC225:CC288" si="41">SUM(AB225:AC225)</f>
        <v>0</v>
      </c>
      <c r="CD225">
        <f t="shared" ref="CD225:CD288" si="42">IF(COUNTA(AA225:AC225)=0,0,IF(OR(AND(AA225=0,CB225&gt;0),AND(AA225="ns",CC225&gt;0),AND(AA225="ns",CB225=0,CC225=0)),1,IF(OR(AND(AA225&gt;0,CB225=2),AND(AA225="ns",CB225=2),AND(AA225="ns",CC225=0,CB225&gt;0),AA225=CC225),0,1)))</f>
        <v>0</v>
      </c>
      <c r="CF225" t="b">
        <f t="shared" ref="CF225:CF288" si="43">NOT(EXACT(D225,UPPER(D225)))</f>
        <v>0</v>
      </c>
      <c r="CG225" t="str">
        <f t="shared" ref="CG225:CG288" si="44">SUBSTITUTE( SUBSTITUTE( SUBSTITUTE( SUBSTITUTE( SUBSTITUTE( SUBSTITUTE( SUBSTITUTE( SUBSTITUTE( SUBSTITUTE( SUBSTITUTE(D225, "á", "a"), "é", "e"), "í", "i"), "ó", "o"), "ú", "u"), "Á", "A"), "É", "E"), "Í", "I"), "Ó", "O"), "Ú", "U")</f>
        <v/>
      </c>
      <c r="CH225" t="b">
        <f t="shared" ref="CH225:CH288" si="45">NOT(EXACT(D225,CG225))</f>
        <v>0</v>
      </c>
      <c r="CI225" t="str">
        <f t="shared" ref="CI225:CI288" si="46">SUBSTITUTE((SUBSTITUTE(SUBSTITUTE(SUBSTITUTE(D225,".",""),",",""),"(","")),")","")</f>
        <v/>
      </c>
      <c r="CJ225" t="b">
        <f t="shared" ref="CJ225:CJ288" si="47">NOT(EXACT(D225,CI225))</f>
        <v>0</v>
      </c>
      <c r="CL225">
        <f t="shared" ref="CL225:CL288" si="48">LEN(R225)</f>
        <v>0</v>
      </c>
      <c r="CM225">
        <f t="shared" ref="CM225:CM288" si="49">LEN(V225)</f>
        <v>0</v>
      </c>
      <c r="CN225">
        <f t="shared" ref="CN225:CN288" si="50">IF(AND(R225&lt;&gt;"NS",R225&lt;&gt;"NA",CL225&gt;8),1,0)</f>
        <v>0</v>
      </c>
      <c r="CO225">
        <f t="shared" ref="CO225:CO288" si="51">IF(AND(V225&lt;&gt;"NS",V225&lt;&gt;"NA",CM225&gt;9),1,0)</f>
        <v>0</v>
      </c>
    </row>
    <row r="226" spans="2:93" ht="15" customHeight="1">
      <c r="B226" s="126"/>
      <c r="C226" s="125" t="s">
        <v>1480</v>
      </c>
      <c r="D226" s="419"/>
      <c r="E226" s="316"/>
      <c r="F226" s="316"/>
      <c r="G226" s="317"/>
      <c r="H226" s="379"/>
      <c r="I226" s="317"/>
      <c r="J226" s="315" t="str">
        <f>IF(L226="","",VLOOKUP(L226,Presentación!$AL$3:$AM$574,2,FALSE))</f>
        <v/>
      </c>
      <c r="K226" s="429"/>
      <c r="L226" s="419"/>
      <c r="M226" s="316"/>
      <c r="N226" s="317"/>
      <c r="O226" s="419"/>
      <c r="P226" s="316"/>
      <c r="Q226" s="317"/>
      <c r="R226" s="379"/>
      <c r="S226" s="316"/>
      <c r="T226" s="317"/>
      <c r="U226" s="43" t="s">
        <v>2188</v>
      </c>
      <c r="V226" s="379"/>
      <c r="W226" s="316"/>
      <c r="X226" s="317"/>
      <c r="Y226" s="379"/>
      <c r="Z226" s="317"/>
      <c r="AA226" s="249"/>
      <c r="AB226" s="249"/>
      <c r="AC226" s="249"/>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CA226">
        <f t="shared" si="39"/>
        <v>0</v>
      </c>
      <c r="CB226">
        <f t="shared" si="40"/>
        <v>0</v>
      </c>
      <c r="CC226">
        <f t="shared" si="41"/>
        <v>0</v>
      </c>
      <c r="CD226">
        <f t="shared" si="42"/>
        <v>0</v>
      </c>
      <c r="CF226" t="b">
        <f t="shared" si="43"/>
        <v>0</v>
      </c>
      <c r="CG226" t="str">
        <f t="shared" si="44"/>
        <v/>
      </c>
      <c r="CH226" t="b">
        <f t="shared" si="45"/>
        <v>0</v>
      </c>
      <c r="CI226" t="str">
        <f t="shared" si="46"/>
        <v/>
      </c>
      <c r="CJ226" t="b">
        <f t="shared" si="47"/>
        <v>0</v>
      </c>
      <c r="CL226">
        <f t="shared" si="48"/>
        <v>0</v>
      </c>
      <c r="CM226">
        <f t="shared" si="49"/>
        <v>0</v>
      </c>
      <c r="CN226">
        <f t="shared" si="50"/>
        <v>0</v>
      </c>
      <c r="CO226">
        <f t="shared" si="51"/>
        <v>0</v>
      </c>
    </row>
    <row r="227" spans="2:93" ht="15" customHeight="1">
      <c r="B227" s="126"/>
      <c r="C227" s="125" t="s">
        <v>1481</v>
      </c>
      <c r="D227" s="419"/>
      <c r="E227" s="316"/>
      <c r="F227" s="316"/>
      <c r="G227" s="317"/>
      <c r="H227" s="379"/>
      <c r="I227" s="317"/>
      <c r="J227" s="315" t="str">
        <f>IF(L227="","",VLOOKUP(L227,Presentación!$AL$3:$AM$574,2,FALSE))</f>
        <v/>
      </c>
      <c r="K227" s="429"/>
      <c r="L227" s="419"/>
      <c r="M227" s="316"/>
      <c r="N227" s="317"/>
      <c r="O227" s="419"/>
      <c r="P227" s="316"/>
      <c r="Q227" s="317"/>
      <c r="R227" s="379"/>
      <c r="S227" s="316"/>
      <c r="T227" s="317"/>
      <c r="U227" s="43" t="s">
        <v>2188</v>
      </c>
      <c r="V227" s="379"/>
      <c r="W227" s="316"/>
      <c r="X227" s="317"/>
      <c r="Y227" s="379"/>
      <c r="Z227" s="317"/>
      <c r="AA227" s="249"/>
      <c r="AB227" s="249"/>
      <c r="AC227" s="249"/>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CA227">
        <f t="shared" si="39"/>
        <v>0</v>
      </c>
      <c r="CB227">
        <f t="shared" si="40"/>
        <v>0</v>
      </c>
      <c r="CC227">
        <f t="shared" si="41"/>
        <v>0</v>
      </c>
      <c r="CD227">
        <f t="shared" si="42"/>
        <v>0</v>
      </c>
      <c r="CF227" t="b">
        <f t="shared" si="43"/>
        <v>0</v>
      </c>
      <c r="CG227" t="str">
        <f t="shared" si="44"/>
        <v/>
      </c>
      <c r="CH227" t="b">
        <f t="shared" si="45"/>
        <v>0</v>
      </c>
      <c r="CI227" t="str">
        <f t="shared" si="46"/>
        <v/>
      </c>
      <c r="CJ227" t="b">
        <f t="shared" si="47"/>
        <v>0</v>
      </c>
      <c r="CL227">
        <f t="shared" si="48"/>
        <v>0</v>
      </c>
      <c r="CM227">
        <f t="shared" si="49"/>
        <v>0</v>
      </c>
      <c r="CN227">
        <f t="shared" si="50"/>
        <v>0</v>
      </c>
      <c r="CO227">
        <f t="shared" si="51"/>
        <v>0</v>
      </c>
    </row>
    <row r="228" spans="2:93" ht="15" customHeight="1">
      <c r="B228" s="126"/>
      <c r="C228" s="125" t="s">
        <v>1482</v>
      </c>
      <c r="D228" s="419"/>
      <c r="E228" s="316"/>
      <c r="F228" s="316"/>
      <c r="G228" s="317"/>
      <c r="H228" s="379"/>
      <c r="I228" s="317"/>
      <c r="J228" s="315" t="str">
        <f>IF(L228="","",VLOOKUP(L228,Presentación!$AL$3:$AM$574,2,FALSE))</f>
        <v/>
      </c>
      <c r="K228" s="429"/>
      <c r="L228" s="419"/>
      <c r="M228" s="316"/>
      <c r="N228" s="317"/>
      <c r="O228" s="419"/>
      <c r="P228" s="316"/>
      <c r="Q228" s="317"/>
      <c r="R228" s="379"/>
      <c r="S228" s="316"/>
      <c r="T228" s="317"/>
      <c r="U228" s="43" t="s">
        <v>2188</v>
      </c>
      <c r="V228" s="379"/>
      <c r="W228" s="316"/>
      <c r="X228" s="317"/>
      <c r="Y228" s="379"/>
      <c r="Z228" s="317"/>
      <c r="AA228" s="249"/>
      <c r="AB228" s="249"/>
      <c r="AC228" s="249"/>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CA228">
        <f t="shared" si="39"/>
        <v>0</v>
      </c>
      <c r="CB228">
        <f t="shared" si="40"/>
        <v>0</v>
      </c>
      <c r="CC228">
        <f t="shared" si="41"/>
        <v>0</v>
      </c>
      <c r="CD228">
        <f t="shared" si="42"/>
        <v>0</v>
      </c>
      <c r="CF228" t="b">
        <f t="shared" si="43"/>
        <v>0</v>
      </c>
      <c r="CG228" t="str">
        <f t="shared" si="44"/>
        <v/>
      </c>
      <c r="CH228" t="b">
        <f t="shared" si="45"/>
        <v>0</v>
      </c>
      <c r="CI228" t="str">
        <f t="shared" si="46"/>
        <v/>
      </c>
      <c r="CJ228" t="b">
        <f t="shared" si="47"/>
        <v>0</v>
      </c>
      <c r="CL228">
        <f t="shared" si="48"/>
        <v>0</v>
      </c>
      <c r="CM228">
        <f t="shared" si="49"/>
        <v>0</v>
      </c>
      <c r="CN228">
        <f t="shared" si="50"/>
        <v>0</v>
      </c>
      <c r="CO228">
        <f t="shared" si="51"/>
        <v>0</v>
      </c>
    </row>
    <row r="229" spans="2:93" ht="15" customHeight="1">
      <c r="B229" s="126"/>
      <c r="C229" s="125" t="s">
        <v>1483</v>
      </c>
      <c r="D229" s="419"/>
      <c r="E229" s="316"/>
      <c r="F229" s="316"/>
      <c r="G229" s="317"/>
      <c r="H229" s="379"/>
      <c r="I229" s="317"/>
      <c r="J229" s="315" t="str">
        <f>IF(L229="","",VLOOKUP(L229,Presentación!$AL$3:$AM$574,2,FALSE))</f>
        <v/>
      </c>
      <c r="K229" s="429"/>
      <c r="L229" s="419"/>
      <c r="M229" s="316"/>
      <c r="N229" s="317"/>
      <c r="O229" s="419"/>
      <c r="P229" s="316"/>
      <c r="Q229" s="317"/>
      <c r="R229" s="379"/>
      <c r="S229" s="316"/>
      <c r="T229" s="317"/>
      <c r="U229" s="43" t="s">
        <v>2188</v>
      </c>
      <c r="V229" s="379"/>
      <c r="W229" s="316"/>
      <c r="X229" s="317"/>
      <c r="Y229" s="379"/>
      <c r="Z229" s="317"/>
      <c r="AA229" s="249"/>
      <c r="AB229" s="249"/>
      <c r="AC229" s="249"/>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CA229">
        <f t="shared" si="39"/>
        <v>0</v>
      </c>
      <c r="CB229">
        <f t="shared" si="40"/>
        <v>0</v>
      </c>
      <c r="CC229">
        <f t="shared" si="41"/>
        <v>0</v>
      </c>
      <c r="CD229">
        <f t="shared" si="42"/>
        <v>0</v>
      </c>
      <c r="CF229" t="b">
        <f t="shared" si="43"/>
        <v>0</v>
      </c>
      <c r="CG229" t="str">
        <f t="shared" si="44"/>
        <v/>
      </c>
      <c r="CH229" t="b">
        <f t="shared" si="45"/>
        <v>0</v>
      </c>
      <c r="CI229" t="str">
        <f t="shared" si="46"/>
        <v/>
      </c>
      <c r="CJ229" t="b">
        <f t="shared" si="47"/>
        <v>0</v>
      </c>
      <c r="CL229">
        <f t="shared" si="48"/>
        <v>0</v>
      </c>
      <c r="CM229">
        <f t="shared" si="49"/>
        <v>0</v>
      </c>
      <c r="CN229">
        <f t="shared" si="50"/>
        <v>0</v>
      </c>
      <c r="CO229">
        <f t="shared" si="51"/>
        <v>0</v>
      </c>
    </row>
    <row r="230" spans="2:93" ht="15" customHeight="1">
      <c r="B230" s="126"/>
      <c r="C230" s="125" t="s">
        <v>1484</v>
      </c>
      <c r="D230" s="419"/>
      <c r="E230" s="316"/>
      <c r="F230" s="316"/>
      <c r="G230" s="317"/>
      <c r="H230" s="379"/>
      <c r="I230" s="317"/>
      <c r="J230" s="315" t="str">
        <f>IF(L230="","",VLOOKUP(L230,Presentación!$AL$3:$AM$574,2,FALSE))</f>
        <v/>
      </c>
      <c r="K230" s="429"/>
      <c r="L230" s="419"/>
      <c r="M230" s="316"/>
      <c r="N230" s="317"/>
      <c r="O230" s="419"/>
      <c r="P230" s="316"/>
      <c r="Q230" s="317"/>
      <c r="R230" s="379"/>
      <c r="S230" s="316"/>
      <c r="T230" s="317"/>
      <c r="U230" s="43" t="s">
        <v>2188</v>
      </c>
      <c r="V230" s="379"/>
      <c r="W230" s="316"/>
      <c r="X230" s="317"/>
      <c r="Y230" s="379"/>
      <c r="Z230" s="317"/>
      <c r="AA230" s="249"/>
      <c r="AB230" s="249"/>
      <c r="AC230" s="249"/>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CA230">
        <f t="shared" si="39"/>
        <v>0</v>
      </c>
      <c r="CB230">
        <f t="shared" si="40"/>
        <v>0</v>
      </c>
      <c r="CC230">
        <f t="shared" si="41"/>
        <v>0</v>
      </c>
      <c r="CD230">
        <f t="shared" si="42"/>
        <v>0</v>
      </c>
      <c r="CF230" t="b">
        <f t="shared" si="43"/>
        <v>0</v>
      </c>
      <c r="CG230" t="str">
        <f t="shared" si="44"/>
        <v/>
      </c>
      <c r="CH230" t="b">
        <f t="shared" si="45"/>
        <v>0</v>
      </c>
      <c r="CI230" t="str">
        <f t="shared" si="46"/>
        <v/>
      </c>
      <c r="CJ230" t="b">
        <f t="shared" si="47"/>
        <v>0</v>
      </c>
      <c r="CL230">
        <f t="shared" si="48"/>
        <v>0</v>
      </c>
      <c r="CM230">
        <f t="shared" si="49"/>
        <v>0</v>
      </c>
      <c r="CN230">
        <f t="shared" si="50"/>
        <v>0</v>
      </c>
      <c r="CO230">
        <f t="shared" si="51"/>
        <v>0</v>
      </c>
    </row>
    <row r="231" spans="2:93" ht="15" customHeight="1">
      <c r="B231" s="126"/>
      <c r="C231" s="125" t="s">
        <v>1485</v>
      </c>
      <c r="D231" s="419"/>
      <c r="E231" s="316"/>
      <c r="F231" s="316"/>
      <c r="G231" s="317"/>
      <c r="H231" s="379"/>
      <c r="I231" s="317"/>
      <c r="J231" s="315" t="str">
        <f>IF(L231="","",VLOOKUP(L231,Presentación!$AL$3:$AM$574,2,FALSE))</f>
        <v/>
      </c>
      <c r="K231" s="429"/>
      <c r="L231" s="419"/>
      <c r="M231" s="316"/>
      <c r="N231" s="317"/>
      <c r="O231" s="419"/>
      <c r="P231" s="316"/>
      <c r="Q231" s="317"/>
      <c r="R231" s="379"/>
      <c r="S231" s="316"/>
      <c r="T231" s="317"/>
      <c r="U231" s="43" t="s">
        <v>2188</v>
      </c>
      <c r="V231" s="379"/>
      <c r="W231" s="316"/>
      <c r="X231" s="317"/>
      <c r="Y231" s="379"/>
      <c r="Z231" s="317"/>
      <c r="AA231" s="249"/>
      <c r="AB231" s="249"/>
      <c r="AC231" s="249"/>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CA231">
        <f t="shared" si="39"/>
        <v>0</v>
      </c>
      <c r="CB231">
        <f t="shared" si="40"/>
        <v>0</v>
      </c>
      <c r="CC231">
        <f t="shared" si="41"/>
        <v>0</v>
      </c>
      <c r="CD231">
        <f t="shared" si="42"/>
        <v>0</v>
      </c>
      <c r="CF231" t="b">
        <f t="shared" si="43"/>
        <v>0</v>
      </c>
      <c r="CG231" t="str">
        <f t="shared" si="44"/>
        <v/>
      </c>
      <c r="CH231" t="b">
        <f t="shared" si="45"/>
        <v>0</v>
      </c>
      <c r="CI231" t="str">
        <f t="shared" si="46"/>
        <v/>
      </c>
      <c r="CJ231" t="b">
        <f t="shared" si="47"/>
        <v>0</v>
      </c>
      <c r="CL231">
        <f t="shared" si="48"/>
        <v>0</v>
      </c>
      <c r="CM231">
        <f t="shared" si="49"/>
        <v>0</v>
      </c>
      <c r="CN231">
        <f t="shared" si="50"/>
        <v>0</v>
      </c>
      <c r="CO231">
        <f t="shared" si="51"/>
        <v>0</v>
      </c>
    </row>
    <row r="232" spans="2:93" ht="15" customHeight="1">
      <c r="B232" s="126"/>
      <c r="C232" s="125" t="s">
        <v>1486</v>
      </c>
      <c r="D232" s="419"/>
      <c r="E232" s="316"/>
      <c r="F232" s="316"/>
      <c r="G232" s="317"/>
      <c r="H232" s="379"/>
      <c r="I232" s="317"/>
      <c r="J232" s="315" t="str">
        <f>IF(L232="","",VLOOKUP(L232,Presentación!$AL$3:$AM$574,2,FALSE))</f>
        <v/>
      </c>
      <c r="K232" s="429"/>
      <c r="L232" s="419"/>
      <c r="M232" s="316"/>
      <c r="N232" s="317"/>
      <c r="O232" s="419"/>
      <c r="P232" s="316"/>
      <c r="Q232" s="317"/>
      <c r="R232" s="379"/>
      <c r="S232" s="316"/>
      <c r="T232" s="317"/>
      <c r="U232" s="43" t="s">
        <v>2188</v>
      </c>
      <c r="V232" s="379"/>
      <c r="W232" s="316"/>
      <c r="X232" s="317"/>
      <c r="Y232" s="379"/>
      <c r="Z232" s="317"/>
      <c r="AA232" s="249"/>
      <c r="AB232" s="249"/>
      <c r="AC232" s="249"/>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CA232">
        <f t="shared" si="39"/>
        <v>0</v>
      </c>
      <c r="CB232">
        <f t="shared" si="40"/>
        <v>0</v>
      </c>
      <c r="CC232">
        <f t="shared" si="41"/>
        <v>0</v>
      </c>
      <c r="CD232">
        <f t="shared" si="42"/>
        <v>0</v>
      </c>
      <c r="CF232" t="b">
        <f t="shared" si="43"/>
        <v>0</v>
      </c>
      <c r="CG232" t="str">
        <f t="shared" si="44"/>
        <v/>
      </c>
      <c r="CH232" t="b">
        <f t="shared" si="45"/>
        <v>0</v>
      </c>
      <c r="CI232" t="str">
        <f t="shared" si="46"/>
        <v/>
      </c>
      <c r="CJ232" t="b">
        <f t="shared" si="47"/>
        <v>0</v>
      </c>
      <c r="CL232">
        <f t="shared" si="48"/>
        <v>0</v>
      </c>
      <c r="CM232">
        <f t="shared" si="49"/>
        <v>0</v>
      </c>
      <c r="CN232">
        <f t="shared" si="50"/>
        <v>0</v>
      </c>
      <c r="CO232">
        <f t="shared" si="51"/>
        <v>0</v>
      </c>
    </row>
    <row r="233" spans="2:93" ht="15" customHeight="1">
      <c r="B233" s="126"/>
      <c r="C233" s="125" t="s">
        <v>1487</v>
      </c>
      <c r="D233" s="419"/>
      <c r="E233" s="316"/>
      <c r="F233" s="316"/>
      <c r="G233" s="317"/>
      <c r="H233" s="379"/>
      <c r="I233" s="317"/>
      <c r="J233" s="315" t="str">
        <f>IF(L233="","",VLOOKUP(L233,Presentación!$AL$3:$AM$574,2,FALSE))</f>
        <v/>
      </c>
      <c r="K233" s="429"/>
      <c r="L233" s="419"/>
      <c r="M233" s="316"/>
      <c r="N233" s="317"/>
      <c r="O233" s="419"/>
      <c r="P233" s="316"/>
      <c r="Q233" s="317"/>
      <c r="R233" s="379"/>
      <c r="S233" s="316"/>
      <c r="T233" s="317"/>
      <c r="U233" s="43" t="s">
        <v>2188</v>
      </c>
      <c r="V233" s="379"/>
      <c r="W233" s="316"/>
      <c r="X233" s="317"/>
      <c r="Y233" s="379"/>
      <c r="Z233" s="317"/>
      <c r="AA233" s="249"/>
      <c r="AB233" s="249"/>
      <c r="AC233" s="249"/>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CA233">
        <f t="shared" si="39"/>
        <v>0</v>
      </c>
      <c r="CB233">
        <f t="shared" si="40"/>
        <v>0</v>
      </c>
      <c r="CC233">
        <f t="shared" si="41"/>
        <v>0</v>
      </c>
      <c r="CD233">
        <f t="shared" si="42"/>
        <v>0</v>
      </c>
      <c r="CF233" t="b">
        <f t="shared" si="43"/>
        <v>0</v>
      </c>
      <c r="CG233" t="str">
        <f t="shared" si="44"/>
        <v/>
      </c>
      <c r="CH233" t="b">
        <f t="shared" si="45"/>
        <v>0</v>
      </c>
      <c r="CI233" t="str">
        <f t="shared" si="46"/>
        <v/>
      </c>
      <c r="CJ233" t="b">
        <f t="shared" si="47"/>
        <v>0</v>
      </c>
      <c r="CL233">
        <f t="shared" si="48"/>
        <v>0</v>
      </c>
      <c r="CM233">
        <f t="shared" si="49"/>
        <v>0</v>
      </c>
      <c r="CN233">
        <f t="shared" si="50"/>
        <v>0</v>
      </c>
      <c r="CO233">
        <f t="shared" si="51"/>
        <v>0</v>
      </c>
    </row>
    <row r="234" spans="2:93" ht="15" customHeight="1">
      <c r="B234" s="126"/>
      <c r="C234" s="125" t="s">
        <v>1488</v>
      </c>
      <c r="D234" s="419"/>
      <c r="E234" s="316"/>
      <c r="F234" s="316"/>
      <c r="G234" s="317"/>
      <c r="H234" s="379"/>
      <c r="I234" s="317"/>
      <c r="J234" s="315" t="str">
        <f>IF(L234="","",VLOOKUP(L234,Presentación!$AL$3:$AM$574,2,FALSE))</f>
        <v/>
      </c>
      <c r="K234" s="429"/>
      <c r="L234" s="419"/>
      <c r="M234" s="316"/>
      <c r="N234" s="317"/>
      <c r="O234" s="419"/>
      <c r="P234" s="316"/>
      <c r="Q234" s="317"/>
      <c r="R234" s="379"/>
      <c r="S234" s="316"/>
      <c r="T234" s="317"/>
      <c r="U234" s="43" t="s">
        <v>2188</v>
      </c>
      <c r="V234" s="379"/>
      <c r="W234" s="316"/>
      <c r="X234" s="317"/>
      <c r="Y234" s="379"/>
      <c r="Z234" s="317"/>
      <c r="AA234" s="249"/>
      <c r="AB234" s="249"/>
      <c r="AC234" s="249"/>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CA234">
        <f t="shared" si="39"/>
        <v>0</v>
      </c>
      <c r="CB234">
        <f t="shared" si="40"/>
        <v>0</v>
      </c>
      <c r="CC234">
        <f t="shared" si="41"/>
        <v>0</v>
      </c>
      <c r="CD234">
        <f t="shared" si="42"/>
        <v>0</v>
      </c>
      <c r="CF234" t="b">
        <f t="shared" si="43"/>
        <v>0</v>
      </c>
      <c r="CG234" t="str">
        <f t="shared" si="44"/>
        <v/>
      </c>
      <c r="CH234" t="b">
        <f t="shared" si="45"/>
        <v>0</v>
      </c>
      <c r="CI234" t="str">
        <f t="shared" si="46"/>
        <v/>
      </c>
      <c r="CJ234" t="b">
        <f t="shared" si="47"/>
        <v>0</v>
      </c>
      <c r="CL234">
        <f t="shared" si="48"/>
        <v>0</v>
      </c>
      <c r="CM234">
        <f t="shared" si="49"/>
        <v>0</v>
      </c>
      <c r="CN234">
        <f t="shared" si="50"/>
        <v>0</v>
      </c>
      <c r="CO234">
        <f t="shared" si="51"/>
        <v>0</v>
      </c>
    </row>
    <row r="235" spans="2:93" ht="15" customHeight="1">
      <c r="B235" s="126"/>
      <c r="C235" s="125" t="s">
        <v>1489</v>
      </c>
      <c r="D235" s="419"/>
      <c r="E235" s="316"/>
      <c r="F235" s="316"/>
      <c r="G235" s="317"/>
      <c r="H235" s="379"/>
      <c r="I235" s="317"/>
      <c r="J235" s="315" t="str">
        <f>IF(L235="","",VLOOKUP(L235,Presentación!$AL$3:$AM$574,2,FALSE))</f>
        <v/>
      </c>
      <c r="K235" s="429"/>
      <c r="L235" s="419"/>
      <c r="M235" s="316"/>
      <c r="N235" s="317"/>
      <c r="O235" s="419"/>
      <c r="P235" s="316"/>
      <c r="Q235" s="317"/>
      <c r="R235" s="379"/>
      <c r="S235" s="316"/>
      <c r="T235" s="317"/>
      <c r="U235" s="43" t="s">
        <v>2188</v>
      </c>
      <c r="V235" s="379"/>
      <c r="W235" s="316"/>
      <c r="X235" s="317"/>
      <c r="Y235" s="379"/>
      <c r="Z235" s="317"/>
      <c r="AA235" s="249"/>
      <c r="AB235" s="249"/>
      <c r="AC235" s="249"/>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CA235">
        <f t="shared" si="39"/>
        <v>0</v>
      </c>
      <c r="CB235">
        <f t="shared" si="40"/>
        <v>0</v>
      </c>
      <c r="CC235">
        <f t="shared" si="41"/>
        <v>0</v>
      </c>
      <c r="CD235">
        <f t="shared" si="42"/>
        <v>0</v>
      </c>
      <c r="CF235" t="b">
        <f t="shared" si="43"/>
        <v>0</v>
      </c>
      <c r="CG235" t="str">
        <f t="shared" si="44"/>
        <v/>
      </c>
      <c r="CH235" t="b">
        <f t="shared" si="45"/>
        <v>0</v>
      </c>
      <c r="CI235" t="str">
        <f t="shared" si="46"/>
        <v/>
      </c>
      <c r="CJ235" t="b">
        <f t="shared" si="47"/>
        <v>0</v>
      </c>
      <c r="CL235">
        <f t="shared" si="48"/>
        <v>0</v>
      </c>
      <c r="CM235">
        <f t="shared" si="49"/>
        <v>0</v>
      </c>
      <c r="CN235">
        <f t="shared" si="50"/>
        <v>0</v>
      </c>
      <c r="CO235">
        <f t="shared" si="51"/>
        <v>0</v>
      </c>
    </row>
    <row r="236" spans="2:93" ht="15" customHeight="1">
      <c r="B236" s="126"/>
      <c r="C236" s="125" t="s">
        <v>1490</v>
      </c>
      <c r="D236" s="419"/>
      <c r="E236" s="316"/>
      <c r="F236" s="316"/>
      <c r="G236" s="317"/>
      <c r="H236" s="379"/>
      <c r="I236" s="317"/>
      <c r="J236" s="315" t="str">
        <f>IF(L236="","",VLOOKUP(L236,Presentación!$AL$3:$AM$574,2,FALSE))</f>
        <v/>
      </c>
      <c r="K236" s="429"/>
      <c r="L236" s="419"/>
      <c r="M236" s="316"/>
      <c r="N236" s="317"/>
      <c r="O236" s="419"/>
      <c r="P236" s="316"/>
      <c r="Q236" s="317"/>
      <c r="R236" s="379"/>
      <c r="S236" s="316"/>
      <c r="T236" s="317"/>
      <c r="U236" s="43" t="s">
        <v>2188</v>
      </c>
      <c r="V236" s="379"/>
      <c r="W236" s="316"/>
      <c r="X236" s="317"/>
      <c r="Y236" s="379"/>
      <c r="Z236" s="317"/>
      <c r="AA236" s="249"/>
      <c r="AB236" s="249"/>
      <c r="AC236" s="249"/>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CA236">
        <f t="shared" si="39"/>
        <v>0</v>
      </c>
      <c r="CB236">
        <f t="shared" si="40"/>
        <v>0</v>
      </c>
      <c r="CC236">
        <f t="shared" si="41"/>
        <v>0</v>
      </c>
      <c r="CD236">
        <f t="shared" si="42"/>
        <v>0</v>
      </c>
      <c r="CF236" t="b">
        <f t="shared" si="43"/>
        <v>0</v>
      </c>
      <c r="CG236" t="str">
        <f t="shared" si="44"/>
        <v/>
      </c>
      <c r="CH236" t="b">
        <f t="shared" si="45"/>
        <v>0</v>
      </c>
      <c r="CI236" t="str">
        <f t="shared" si="46"/>
        <v/>
      </c>
      <c r="CJ236" t="b">
        <f t="shared" si="47"/>
        <v>0</v>
      </c>
      <c r="CL236">
        <f t="shared" si="48"/>
        <v>0</v>
      </c>
      <c r="CM236">
        <f t="shared" si="49"/>
        <v>0</v>
      </c>
      <c r="CN236">
        <f t="shared" si="50"/>
        <v>0</v>
      </c>
      <c r="CO236">
        <f t="shared" si="51"/>
        <v>0</v>
      </c>
    </row>
    <row r="237" spans="2:93" ht="15" customHeight="1">
      <c r="B237" s="126"/>
      <c r="C237" s="125" t="s">
        <v>1491</v>
      </c>
      <c r="D237" s="419"/>
      <c r="E237" s="316"/>
      <c r="F237" s="316"/>
      <c r="G237" s="317"/>
      <c r="H237" s="379"/>
      <c r="I237" s="317"/>
      <c r="J237" s="315" t="str">
        <f>IF(L237="","",VLOOKUP(L237,Presentación!$AL$3:$AM$574,2,FALSE))</f>
        <v/>
      </c>
      <c r="K237" s="429"/>
      <c r="L237" s="419"/>
      <c r="M237" s="316"/>
      <c r="N237" s="317"/>
      <c r="O237" s="419"/>
      <c r="P237" s="316"/>
      <c r="Q237" s="317"/>
      <c r="R237" s="379"/>
      <c r="S237" s="316"/>
      <c r="T237" s="317"/>
      <c r="U237" s="43" t="s">
        <v>2188</v>
      </c>
      <c r="V237" s="379"/>
      <c r="W237" s="316"/>
      <c r="X237" s="317"/>
      <c r="Y237" s="379"/>
      <c r="Z237" s="317"/>
      <c r="AA237" s="249"/>
      <c r="AB237" s="249"/>
      <c r="AC237" s="249"/>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CA237">
        <f t="shared" si="39"/>
        <v>0</v>
      </c>
      <c r="CB237">
        <f t="shared" si="40"/>
        <v>0</v>
      </c>
      <c r="CC237">
        <f t="shared" si="41"/>
        <v>0</v>
      </c>
      <c r="CD237">
        <f t="shared" si="42"/>
        <v>0</v>
      </c>
      <c r="CF237" t="b">
        <f t="shared" si="43"/>
        <v>0</v>
      </c>
      <c r="CG237" t="str">
        <f t="shared" si="44"/>
        <v/>
      </c>
      <c r="CH237" t="b">
        <f t="shared" si="45"/>
        <v>0</v>
      </c>
      <c r="CI237" t="str">
        <f t="shared" si="46"/>
        <v/>
      </c>
      <c r="CJ237" t="b">
        <f t="shared" si="47"/>
        <v>0</v>
      </c>
      <c r="CL237">
        <f t="shared" si="48"/>
        <v>0</v>
      </c>
      <c r="CM237">
        <f t="shared" si="49"/>
        <v>0</v>
      </c>
      <c r="CN237">
        <f t="shared" si="50"/>
        <v>0</v>
      </c>
      <c r="CO237">
        <f t="shared" si="51"/>
        <v>0</v>
      </c>
    </row>
    <row r="238" spans="2:93" ht="15" customHeight="1">
      <c r="B238" s="126"/>
      <c r="C238" s="125" t="s">
        <v>1492</v>
      </c>
      <c r="D238" s="419"/>
      <c r="E238" s="316"/>
      <c r="F238" s="316"/>
      <c r="G238" s="317"/>
      <c r="H238" s="379"/>
      <c r="I238" s="317"/>
      <c r="J238" s="315" t="str">
        <f>IF(L238="","",VLOOKUP(L238,Presentación!$AL$3:$AM$574,2,FALSE))</f>
        <v/>
      </c>
      <c r="K238" s="429"/>
      <c r="L238" s="419"/>
      <c r="M238" s="316"/>
      <c r="N238" s="317"/>
      <c r="O238" s="419"/>
      <c r="P238" s="316"/>
      <c r="Q238" s="317"/>
      <c r="R238" s="379"/>
      <c r="S238" s="316"/>
      <c r="T238" s="317"/>
      <c r="U238" s="43" t="s">
        <v>2188</v>
      </c>
      <c r="V238" s="379"/>
      <c r="W238" s="316"/>
      <c r="X238" s="317"/>
      <c r="Y238" s="379"/>
      <c r="Z238" s="317"/>
      <c r="AA238" s="249"/>
      <c r="AB238" s="249"/>
      <c r="AC238" s="249"/>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CA238">
        <f t="shared" si="39"/>
        <v>0</v>
      </c>
      <c r="CB238">
        <f t="shared" si="40"/>
        <v>0</v>
      </c>
      <c r="CC238">
        <f t="shared" si="41"/>
        <v>0</v>
      </c>
      <c r="CD238">
        <f t="shared" si="42"/>
        <v>0</v>
      </c>
      <c r="CF238" t="b">
        <f t="shared" si="43"/>
        <v>0</v>
      </c>
      <c r="CG238" t="str">
        <f t="shared" si="44"/>
        <v/>
      </c>
      <c r="CH238" t="b">
        <f t="shared" si="45"/>
        <v>0</v>
      </c>
      <c r="CI238" t="str">
        <f t="shared" si="46"/>
        <v/>
      </c>
      <c r="CJ238" t="b">
        <f t="shared" si="47"/>
        <v>0</v>
      </c>
      <c r="CL238">
        <f t="shared" si="48"/>
        <v>0</v>
      </c>
      <c r="CM238">
        <f t="shared" si="49"/>
        <v>0</v>
      </c>
      <c r="CN238">
        <f t="shared" si="50"/>
        <v>0</v>
      </c>
      <c r="CO238">
        <f t="shared" si="51"/>
        <v>0</v>
      </c>
    </row>
    <row r="239" spans="2:93" ht="15" customHeight="1">
      <c r="B239" s="126"/>
      <c r="C239" s="125" t="s">
        <v>1493</v>
      </c>
      <c r="D239" s="419"/>
      <c r="E239" s="316"/>
      <c r="F239" s="316"/>
      <c r="G239" s="317"/>
      <c r="H239" s="379"/>
      <c r="I239" s="317"/>
      <c r="J239" s="315" t="str">
        <f>IF(L239="","",VLOOKUP(L239,Presentación!$AL$3:$AM$574,2,FALSE))</f>
        <v/>
      </c>
      <c r="K239" s="429"/>
      <c r="L239" s="419"/>
      <c r="M239" s="316"/>
      <c r="N239" s="317"/>
      <c r="O239" s="419"/>
      <c r="P239" s="316"/>
      <c r="Q239" s="317"/>
      <c r="R239" s="379"/>
      <c r="S239" s="316"/>
      <c r="T239" s="317"/>
      <c r="U239" s="43" t="s">
        <v>2188</v>
      </c>
      <c r="V239" s="379"/>
      <c r="W239" s="316"/>
      <c r="X239" s="317"/>
      <c r="Y239" s="379"/>
      <c r="Z239" s="317"/>
      <c r="AA239" s="249"/>
      <c r="AB239" s="249"/>
      <c r="AC239" s="249"/>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CA239">
        <f t="shared" si="39"/>
        <v>0</v>
      </c>
      <c r="CB239">
        <f t="shared" si="40"/>
        <v>0</v>
      </c>
      <c r="CC239">
        <f t="shared" si="41"/>
        <v>0</v>
      </c>
      <c r="CD239">
        <f t="shared" si="42"/>
        <v>0</v>
      </c>
      <c r="CF239" t="b">
        <f t="shared" si="43"/>
        <v>0</v>
      </c>
      <c r="CG239" t="str">
        <f t="shared" si="44"/>
        <v/>
      </c>
      <c r="CH239" t="b">
        <f t="shared" si="45"/>
        <v>0</v>
      </c>
      <c r="CI239" t="str">
        <f t="shared" si="46"/>
        <v/>
      </c>
      <c r="CJ239" t="b">
        <f t="shared" si="47"/>
        <v>0</v>
      </c>
      <c r="CL239">
        <f t="shared" si="48"/>
        <v>0</v>
      </c>
      <c r="CM239">
        <f t="shared" si="49"/>
        <v>0</v>
      </c>
      <c r="CN239">
        <f t="shared" si="50"/>
        <v>0</v>
      </c>
      <c r="CO239">
        <f t="shared" si="51"/>
        <v>0</v>
      </c>
    </row>
    <row r="240" spans="2:93" ht="15" customHeight="1">
      <c r="B240" s="126"/>
      <c r="C240" s="125" t="s">
        <v>1494</v>
      </c>
      <c r="D240" s="419"/>
      <c r="E240" s="316"/>
      <c r="F240" s="316"/>
      <c r="G240" s="317"/>
      <c r="H240" s="379"/>
      <c r="I240" s="317"/>
      <c r="J240" s="315" t="str">
        <f>IF(L240="","",VLOOKUP(L240,Presentación!$AL$3:$AM$574,2,FALSE))</f>
        <v/>
      </c>
      <c r="K240" s="429"/>
      <c r="L240" s="419"/>
      <c r="M240" s="316"/>
      <c r="N240" s="317"/>
      <c r="O240" s="419"/>
      <c r="P240" s="316"/>
      <c r="Q240" s="317"/>
      <c r="R240" s="379"/>
      <c r="S240" s="316"/>
      <c r="T240" s="317"/>
      <c r="U240" s="43" t="s">
        <v>2188</v>
      </c>
      <c r="V240" s="379"/>
      <c r="W240" s="316"/>
      <c r="X240" s="317"/>
      <c r="Y240" s="379"/>
      <c r="Z240" s="317"/>
      <c r="AA240" s="249"/>
      <c r="AB240" s="249"/>
      <c r="AC240" s="249"/>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CA240">
        <f t="shared" si="39"/>
        <v>0</v>
      </c>
      <c r="CB240">
        <f t="shared" si="40"/>
        <v>0</v>
      </c>
      <c r="CC240">
        <f t="shared" si="41"/>
        <v>0</v>
      </c>
      <c r="CD240">
        <f t="shared" si="42"/>
        <v>0</v>
      </c>
      <c r="CF240" t="b">
        <f t="shared" si="43"/>
        <v>0</v>
      </c>
      <c r="CG240" t="str">
        <f t="shared" si="44"/>
        <v/>
      </c>
      <c r="CH240" t="b">
        <f t="shared" si="45"/>
        <v>0</v>
      </c>
      <c r="CI240" t="str">
        <f t="shared" si="46"/>
        <v/>
      </c>
      <c r="CJ240" t="b">
        <f t="shared" si="47"/>
        <v>0</v>
      </c>
      <c r="CL240">
        <f t="shared" si="48"/>
        <v>0</v>
      </c>
      <c r="CM240">
        <f t="shared" si="49"/>
        <v>0</v>
      </c>
      <c r="CN240">
        <f t="shared" si="50"/>
        <v>0</v>
      </c>
      <c r="CO240">
        <f t="shared" si="51"/>
        <v>0</v>
      </c>
    </row>
    <row r="241" spans="2:93" ht="15" customHeight="1">
      <c r="B241" s="126"/>
      <c r="C241" s="125" t="s">
        <v>1495</v>
      </c>
      <c r="D241" s="419"/>
      <c r="E241" s="316"/>
      <c r="F241" s="316"/>
      <c r="G241" s="317"/>
      <c r="H241" s="379"/>
      <c r="I241" s="317"/>
      <c r="J241" s="315" t="str">
        <f>IF(L241="","",VLOOKUP(L241,Presentación!$AL$3:$AM$574,2,FALSE))</f>
        <v/>
      </c>
      <c r="K241" s="429"/>
      <c r="L241" s="419"/>
      <c r="M241" s="316"/>
      <c r="N241" s="317"/>
      <c r="O241" s="419"/>
      <c r="P241" s="316"/>
      <c r="Q241" s="317"/>
      <c r="R241" s="379"/>
      <c r="S241" s="316"/>
      <c r="T241" s="317"/>
      <c r="U241" s="43" t="s">
        <v>2188</v>
      </c>
      <c r="V241" s="379"/>
      <c r="W241" s="316"/>
      <c r="X241" s="317"/>
      <c r="Y241" s="379"/>
      <c r="Z241" s="317"/>
      <c r="AA241" s="249"/>
      <c r="AB241" s="249"/>
      <c r="AC241" s="249"/>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CA241">
        <f t="shared" si="39"/>
        <v>0</v>
      </c>
      <c r="CB241">
        <f t="shared" si="40"/>
        <v>0</v>
      </c>
      <c r="CC241">
        <f t="shared" si="41"/>
        <v>0</v>
      </c>
      <c r="CD241">
        <f t="shared" si="42"/>
        <v>0</v>
      </c>
      <c r="CF241" t="b">
        <f t="shared" si="43"/>
        <v>0</v>
      </c>
      <c r="CG241" t="str">
        <f t="shared" si="44"/>
        <v/>
      </c>
      <c r="CH241" t="b">
        <f t="shared" si="45"/>
        <v>0</v>
      </c>
      <c r="CI241" t="str">
        <f t="shared" si="46"/>
        <v/>
      </c>
      <c r="CJ241" t="b">
        <f t="shared" si="47"/>
        <v>0</v>
      </c>
      <c r="CL241">
        <f t="shared" si="48"/>
        <v>0</v>
      </c>
      <c r="CM241">
        <f t="shared" si="49"/>
        <v>0</v>
      </c>
      <c r="CN241">
        <f t="shared" si="50"/>
        <v>0</v>
      </c>
      <c r="CO241">
        <f t="shared" si="51"/>
        <v>0</v>
      </c>
    </row>
    <row r="242" spans="2:93" ht="15" customHeight="1">
      <c r="B242" s="126"/>
      <c r="C242" s="125" t="s">
        <v>1496</v>
      </c>
      <c r="D242" s="419"/>
      <c r="E242" s="316"/>
      <c r="F242" s="316"/>
      <c r="G242" s="317"/>
      <c r="H242" s="379"/>
      <c r="I242" s="317"/>
      <c r="J242" s="315" t="str">
        <f>IF(L242="","",VLOOKUP(L242,Presentación!$AL$3:$AM$574,2,FALSE))</f>
        <v/>
      </c>
      <c r="K242" s="429"/>
      <c r="L242" s="419"/>
      <c r="M242" s="316"/>
      <c r="N242" s="317"/>
      <c r="O242" s="419"/>
      <c r="P242" s="316"/>
      <c r="Q242" s="317"/>
      <c r="R242" s="379"/>
      <c r="S242" s="316"/>
      <c r="T242" s="317"/>
      <c r="U242" s="43" t="s">
        <v>2188</v>
      </c>
      <c r="V242" s="379"/>
      <c r="W242" s="316"/>
      <c r="X242" s="317"/>
      <c r="Y242" s="379"/>
      <c r="Z242" s="317"/>
      <c r="AA242" s="249"/>
      <c r="AB242" s="249"/>
      <c r="AC242" s="249"/>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CA242">
        <f t="shared" si="39"/>
        <v>0</v>
      </c>
      <c r="CB242">
        <f t="shared" si="40"/>
        <v>0</v>
      </c>
      <c r="CC242">
        <f t="shared" si="41"/>
        <v>0</v>
      </c>
      <c r="CD242">
        <f t="shared" si="42"/>
        <v>0</v>
      </c>
      <c r="CF242" t="b">
        <f t="shared" si="43"/>
        <v>0</v>
      </c>
      <c r="CG242" t="str">
        <f t="shared" si="44"/>
        <v/>
      </c>
      <c r="CH242" t="b">
        <f t="shared" si="45"/>
        <v>0</v>
      </c>
      <c r="CI242" t="str">
        <f t="shared" si="46"/>
        <v/>
      </c>
      <c r="CJ242" t="b">
        <f t="shared" si="47"/>
        <v>0</v>
      </c>
      <c r="CL242">
        <f t="shared" si="48"/>
        <v>0</v>
      </c>
      <c r="CM242">
        <f t="shared" si="49"/>
        <v>0</v>
      </c>
      <c r="CN242">
        <f t="shared" si="50"/>
        <v>0</v>
      </c>
      <c r="CO242">
        <f t="shared" si="51"/>
        <v>0</v>
      </c>
    </row>
    <row r="243" spans="2:93" ht="15" customHeight="1">
      <c r="B243" s="126"/>
      <c r="C243" s="125" t="s">
        <v>1497</v>
      </c>
      <c r="D243" s="419"/>
      <c r="E243" s="316"/>
      <c r="F243" s="316"/>
      <c r="G243" s="317"/>
      <c r="H243" s="379"/>
      <c r="I243" s="317"/>
      <c r="J243" s="315" t="str">
        <f>IF(L243="","",VLOOKUP(L243,Presentación!$AL$3:$AM$574,2,FALSE))</f>
        <v/>
      </c>
      <c r="K243" s="429"/>
      <c r="L243" s="419"/>
      <c r="M243" s="316"/>
      <c r="N243" s="317"/>
      <c r="O243" s="419"/>
      <c r="P243" s="316"/>
      <c r="Q243" s="317"/>
      <c r="R243" s="379"/>
      <c r="S243" s="316"/>
      <c r="T243" s="317"/>
      <c r="U243" s="43" t="s">
        <v>2188</v>
      </c>
      <c r="V243" s="379"/>
      <c r="W243" s="316"/>
      <c r="X243" s="317"/>
      <c r="Y243" s="379"/>
      <c r="Z243" s="317"/>
      <c r="AA243" s="249"/>
      <c r="AB243" s="249"/>
      <c r="AC243" s="249"/>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CA243">
        <f t="shared" si="39"/>
        <v>0</v>
      </c>
      <c r="CB243">
        <f t="shared" si="40"/>
        <v>0</v>
      </c>
      <c r="CC243">
        <f t="shared" si="41"/>
        <v>0</v>
      </c>
      <c r="CD243">
        <f t="shared" si="42"/>
        <v>0</v>
      </c>
      <c r="CF243" t="b">
        <f t="shared" si="43"/>
        <v>0</v>
      </c>
      <c r="CG243" t="str">
        <f t="shared" si="44"/>
        <v/>
      </c>
      <c r="CH243" t="b">
        <f t="shared" si="45"/>
        <v>0</v>
      </c>
      <c r="CI243" t="str">
        <f t="shared" si="46"/>
        <v/>
      </c>
      <c r="CJ243" t="b">
        <f t="shared" si="47"/>
        <v>0</v>
      </c>
      <c r="CL243">
        <f t="shared" si="48"/>
        <v>0</v>
      </c>
      <c r="CM243">
        <f t="shared" si="49"/>
        <v>0</v>
      </c>
      <c r="CN243">
        <f t="shared" si="50"/>
        <v>0</v>
      </c>
      <c r="CO243">
        <f t="shared" si="51"/>
        <v>0</v>
      </c>
    </row>
    <row r="244" spans="2:93" ht="15" customHeight="1">
      <c r="B244" s="126"/>
      <c r="C244" s="125" t="s">
        <v>1498</v>
      </c>
      <c r="D244" s="419"/>
      <c r="E244" s="316"/>
      <c r="F244" s="316"/>
      <c r="G244" s="317"/>
      <c r="H244" s="379"/>
      <c r="I244" s="317"/>
      <c r="J244" s="315" t="str">
        <f>IF(L244="","",VLOOKUP(L244,Presentación!$AL$3:$AM$574,2,FALSE))</f>
        <v/>
      </c>
      <c r="K244" s="429"/>
      <c r="L244" s="419"/>
      <c r="M244" s="316"/>
      <c r="N244" s="317"/>
      <c r="O244" s="419"/>
      <c r="P244" s="316"/>
      <c r="Q244" s="317"/>
      <c r="R244" s="379"/>
      <c r="S244" s="316"/>
      <c r="T244" s="317"/>
      <c r="U244" s="43" t="s">
        <v>2188</v>
      </c>
      <c r="V244" s="379"/>
      <c r="W244" s="316"/>
      <c r="X244" s="317"/>
      <c r="Y244" s="379"/>
      <c r="Z244" s="317"/>
      <c r="AA244" s="249"/>
      <c r="AB244" s="249"/>
      <c r="AC244" s="249"/>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CA244">
        <f t="shared" si="39"/>
        <v>0</v>
      </c>
      <c r="CB244">
        <f t="shared" si="40"/>
        <v>0</v>
      </c>
      <c r="CC244">
        <f t="shared" si="41"/>
        <v>0</v>
      </c>
      <c r="CD244">
        <f t="shared" si="42"/>
        <v>0</v>
      </c>
      <c r="CF244" t="b">
        <f t="shared" si="43"/>
        <v>0</v>
      </c>
      <c r="CG244" t="str">
        <f t="shared" si="44"/>
        <v/>
      </c>
      <c r="CH244" t="b">
        <f t="shared" si="45"/>
        <v>0</v>
      </c>
      <c r="CI244" t="str">
        <f t="shared" si="46"/>
        <v/>
      </c>
      <c r="CJ244" t="b">
        <f t="shared" si="47"/>
        <v>0</v>
      </c>
      <c r="CL244">
        <f t="shared" si="48"/>
        <v>0</v>
      </c>
      <c r="CM244">
        <f t="shared" si="49"/>
        <v>0</v>
      </c>
      <c r="CN244">
        <f t="shared" si="50"/>
        <v>0</v>
      </c>
      <c r="CO244">
        <f t="shared" si="51"/>
        <v>0</v>
      </c>
    </row>
    <row r="245" spans="2:93" ht="15" customHeight="1">
      <c r="B245" s="126"/>
      <c r="C245" s="125" t="s">
        <v>1499</v>
      </c>
      <c r="D245" s="419"/>
      <c r="E245" s="316"/>
      <c r="F245" s="316"/>
      <c r="G245" s="317"/>
      <c r="H245" s="379"/>
      <c r="I245" s="317"/>
      <c r="J245" s="315" t="str">
        <f>IF(L245="","",VLOOKUP(L245,Presentación!$AL$3:$AM$574,2,FALSE))</f>
        <v/>
      </c>
      <c r="K245" s="429"/>
      <c r="L245" s="419"/>
      <c r="M245" s="316"/>
      <c r="N245" s="317"/>
      <c r="O245" s="419"/>
      <c r="P245" s="316"/>
      <c r="Q245" s="317"/>
      <c r="R245" s="379"/>
      <c r="S245" s="316"/>
      <c r="T245" s="317"/>
      <c r="U245" s="43" t="s">
        <v>2188</v>
      </c>
      <c r="V245" s="379"/>
      <c r="W245" s="316"/>
      <c r="X245" s="317"/>
      <c r="Y245" s="379"/>
      <c r="Z245" s="317"/>
      <c r="AA245" s="249"/>
      <c r="AB245" s="249"/>
      <c r="AC245" s="249"/>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CA245">
        <f t="shared" si="39"/>
        <v>0</v>
      </c>
      <c r="CB245">
        <f t="shared" si="40"/>
        <v>0</v>
      </c>
      <c r="CC245">
        <f t="shared" si="41"/>
        <v>0</v>
      </c>
      <c r="CD245">
        <f t="shared" si="42"/>
        <v>0</v>
      </c>
      <c r="CF245" t="b">
        <f t="shared" si="43"/>
        <v>0</v>
      </c>
      <c r="CG245" t="str">
        <f t="shared" si="44"/>
        <v/>
      </c>
      <c r="CH245" t="b">
        <f t="shared" si="45"/>
        <v>0</v>
      </c>
      <c r="CI245" t="str">
        <f t="shared" si="46"/>
        <v/>
      </c>
      <c r="CJ245" t="b">
        <f t="shared" si="47"/>
        <v>0</v>
      </c>
      <c r="CL245">
        <f t="shared" si="48"/>
        <v>0</v>
      </c>
      <c r="CM245">
        <f t="shared" si="49"/>
        <v>0</v>
      </c>
      <c r="CN245">
        <f t="shared" si="50"/>
        <v>0</v>
      </c>
      <c r="CO245">
        <f t="shared" si="51"/>
        <v>0</v>
      </c>
    </row>
    <row r="246" spans="2:93" ht="15" customHeight="1">
      <c r="B246" s="126"/>
      <c r="C246" s="125" t="s">
        <v>1500</v>
      </c>
      <c r="D246" s="419"/>
      <c r="E246" s="316"/>
      <c r="F246" s="316"/>
      <c r="G246" s="317"/>
      <c r="H246" s="379"/>
      <c r="I246" s="317"/>
      <c r="J246" s="315" t="str">
        <f>IF(L246="","",VLOOKUP(L246,Presentación!$AL$3:$AM$574,2,FALSE))</f>
        <v/>
      </c>
      <c r="K246" s="429"/>
      <c r="L246" s="419"/>
      <c r="M246" s="316"/>
      <c r="N246" s="317"/>
      <c r="O246" s="419"/>
      <c r="P246" s="316"/>
      <c r="Q246" s="317"/>
      <c r="R246" s="379"/>
      <c r="S246" s="316"/>
      <c r="T246" s="317"/>
      <c r="U246" s="43" t="s">
        <v>2188</v>
      </c>
      <c r="V246" s="379"/>
      <c r="W246" s="316"/>
      <c r="X246" s="317"/>
      <c r="Y246" s="379"/>
      <c r="Z246" s="317"/>
      <c r="AA246" s="249"/>
      <c r="AB246" s="249"/>
      <c r="AC246" s="249"/>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CA246">
        <f t="shared" si="39"/>
        <v>0</v>
      </c>
      <c r="CB246">
        <f t="shared" si="40"/>
        <v>0</v>
      </c>
      <c r="CC246">
        <f t="shared" si="41"/>
        <v>0</v>
      </c>
      <c r="CD246">
        <f t="shared" si="42"/>
        <v>0</v>
      </c>
      <c r="CF246" t="b">
        <f t="shared" si="43"/>
        <v>0</v>
      </c>
      <c r="CG246" t="str">
        <f t="shared" si="44"/>
        <v/>
      </c>
      <c r="CH246" t="b">
        <f t="shared" si="45"/>
        <v>0</v>
      </c>
      <c r="CI246" t="str">
        <f t="shared" si="46"/>
        <v/>
      </c>
      <c r="CJ246" t="b">
        <f t="shared" si="47"/>
        <v>0</v>
      </c>
      <c r="CL246">
        <f t="shared" si="48"/>
        <v>0</v>
      </c>
      <c r="CM246">
        <f t="shared" si="49"/>
        <v>0</v>
      </c>
      <c r="CN246">
        <f t="shared" si="50"/>
        <v>0</v>
      </c>
      <c r="CO246">
        <f t="shared" si="51"/>
        <v>0</v>
      </c>
    </row>
    <row r="247" spans="2:93" ht="15" customHeight="1">
      <c r="B247" s="126"/>
      <c r="C247" s="125" t="s">
        <v>1501</v>
      </c>
      <c r="D247" s="419"/>
      <c r="E247" s="316"/>
      <c r="F247" s="316"/>
      <c r="G247" s="317"/>
      <c r="H247" s="379"/>
      <c r="I247" s="317"/>
      <c r="J247" s="315" t="str">
        <f>IF(L247="","",VLOOKUP(L247,Presentación!$AL$3:$AM$574,2,FALSE))</f>
        <v/>
      </c>
      <c r="K247" s="429"/>
      <c r="L247" s="419"/>
      <c r="M247" s="316"/>
      <c r="N247" s="317"/>
      <c r="O247" s="419"/>
      <c r="P247" s="316"/>
      <c r="Q247" s="317"/>
      <c r="R247" s="379"/>
      <c r="S247" s="316"/>
      <c r="T247" s="317"/>
      <c r="U247" s="43" t="s">
        <v>2188</v>
      </c>
      <c r="V247" s="379"/>
      <c r="W247" s="316"/>
      <c r="X247" s="317"/>
      <c r="Y247" s="379"/>
      <c r="Z247" s="317"/>
      <c r="AA247" s="249"/>
      <c r="AB247" s="249"/>
      <c r="AC247" s="249"/>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CA247">
        <f t="shared" si="39"/>
        <v>0</v>
      </c>
      <c r="CB247">
        <f t="shared" si="40"/>
        <v>0</v>
      </c>
      <c r="CC247">
        <f t="shared" si="41"/>
        <v>0</v>
      </c>
      <c r="CD247">
        <f t="shared" si="42"/>
        <v>0</v>
      </c>
      <c r="CF247" t="b">
        <f t="shared" si="43"/>
        <v>0</v>
      </c>
      <c r="CG247" t="str">
        <f t="shared" si="44"/>
        <v/>
      </c>
      <c r="CH247" t="b">
        <f t="shared" si="45"/>
        <v>0</v>
      </c>
      <c r="CI247" t="str">
        <f t="shared" si="46"/>
        <v/>
      </c>
      <c r="CJ247" t="b">
        <f t="shared" si="47"/>
        <v>0</v>
      </c>
      <c r="CL247">
        <f t="shared" si="48"/>
        <v>0</v>
      </c>
      <c r="CM247">
        <f t="shared" si="49"/>
        <v>0</v>
      </c>
      <c r="CN247">
        <f t="shared" si="50"/>
        <v>0</v>
      </c>
      <c r="CO247">
        <f t="shared" si="51"/>
        <v>0</v>
      </c>
    </row>
    <row r="248" spans="2:93" ht="15" customHeight="1">
      <c r="B248" s="126"/>
      <c r="C248" s="125" t="s">
        <v>1502</v>
      </c>
      <c r="D248" s="419"/>
      <c r="E248" s="316"/>
      <c r="F248" s="316"/>
      <c r="G248" s="317"/>
      <c r="H248" s="379"/>
      <c r="I248" s="317"/>
      <c r="J248" s="315" t="str">
        <f>IF(L248="","",VLOOKUP(L248,Presentación!$AL$3:$AM$574,2,FALSE))</f>
        <v/>
      </c>
      <c r="K248" s="429"/>
      <c r="L248" s="419"/>
      <c r="M248" s="316"/>
      <c r="N248" s="317"/>
      <c r="O248" s="419"/>
      <c r="P248" s="316"/>
      <c r="Q248" s="317"/>
      <c r="R248" s="379"/>
      <c r="S248" s="316"/>
      <c r="T248" s="317"/>
      <c r="U248" s="43" t="s">
        <v>2188</v>
      </c>
      <c r="V248" s="379"/>
      <c r="W248" s="316"/>
      <c r="X248" s="317"/>
      <c r="Y248" s="379"/>
      <c r="Z248" s="317"/>
      <c r="AA248" s="249"/>
      <c r="AB248" s="249"/>
      <c r="AC248" s="249"/>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CA248">
        <f t="shared" si="39"/>
        <v>0</v>
      </c>
      <c r="CB248">
        <f t="shared" si="40"/>
        <v>0</v>
      </c>
      <c r="CC248">
        <f t="shared" si="41"/>
        <v>0</v>
      </c>
      <c r="CD248">
        <f t="shared" si="42"/>
        <v>0</v>
      </c>
      <c r="CF248" t="b">
        <f t="shared" si="43"/>
        <v>0</v>
      </c>
      <c r="CG248" t="str">
        <f t="shared" si="44"/>
        <v/>
      </c>
      <c r="CH248" t="b">
        <f t="shared" si="45"/>
        <v>0</v>
      </c>
      <c r="CI248" t="str">
        <f t="shared" si="46"/>
        <v/>
      </c>
      <c r="CJ248" t="b">
        <f t="shared" si="47"/>
        <v>0</v>
      </c>
      <c r="CL248">
        <f t="shared" si="48"/>
        <v>0</v>
      </c>
      <c r="CM248">
        <f t="shared" si="49"/>
        <v>0</v>
      </c>
      <c r="CN248">
        <f t="shared" si="50"/>
        <v>0</v>
      </c>
      <c r="CO248">
        <f t="shared" si="51"/>
        <v>0</v>
      </c>
    </row>
    <row r="249" spans="2:93" ht="15" customHeight="1">
      <c r="B249" s="126"/>
      <c r="C249" s="125" t="s">
        <v>1503</v>
      </c>
      <c r="D249" s="419"/>
      <c r="E249" s="316"/>
      <c r="F249" s="316"/>
      <c r="G249" s="317"/>
      <c r="H249" s="379"/>
      <c r="I249" s="317"/>
      <c r="J249" s="315" t="str">
        <f>IF(L249="","",VLOOKUP(L249,Presentación!$AL$3:$AM$574,2,FALSE))</f>
        <v/>
      </c>
      <c r="K249" s="429"/>
      <c r="L249" s="419"/>
      <c r="M249" s="316"/>
      <c r="N249" s="317"/>
      <c r="O249" s="419"/>
      <c r="P249" s="316"/>
      <c r="Q249" s="317"/>
      <c r="R249" s="379"/>
      <c r="S249" s="316"/>
      <c r="T249" s="317"/>
      <c r="U249" s="43" t="s">
        <v>2188</v>
      </c>
      <c r="V249" s="379"/>
      <c r="W249" s="316"/>
      <c r="X249" s="317"/>
      <c r="Y249" s="379"/>
      <c r="Z249" s="317"/>
      <c r="AA249" s="249"/>
      <c r="AB249" s="249"/>
      <c r="AC249" s="249"/>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CA249">
        <f t="shared" si="39"/>
        <v>0</v>
      </c>
      <c r="CB249">
        <f t="shared" si="40"/>
        <v>0</v>
      </c>
      <c r="CC249">
        <f t="shared" si="41"/>
        <v>0</v>
      </c>
      <c r="CD249">
        <f t="shared" si="42"/>
        <v>0</v>
      </c>
      <c r="CF249" t="b">
        <f t="shared" si="43"/>
        <v>0</v>
      </c>
      <c r="CG249" t="str">
        <f t="shared" si="44"/>
        <v/>
      </c>
      <c r="CH249" t="b">
        <f t="shared" si="45"/>
        <v>0</v>
      </c>
      <c r="CI249" t="str">
        <f t="shared" si="46"/>
        <v/>
      </c>
      <c r="CJ249" t="b">
        <f t="shared" si="47"/>
        <v>0</v>
      </c>
      <c r="CL249">
        <f t="shared" si="48"/>
        <v>0</v>
      </c>
      <c r="CM249">
        <f t="shared" si="49"/>
        <v>0</v>
      </c>
      <c r="CN249">
        <f t="shared" si="50"/>
        <v>0</v>
      </c>
      <c r="CO249">
        <f t="shared" si="51"/>
        <v>0</v>
      </c>
    </row>
    <row r="250" spans="2:93" ht="15" customHeight="1">
      <c r="B250" s="126"/>
      <c r="C250" s="125" t="s">
        <v>1504</v>
      </c>
      <c r="D250" s="419"/>
      <c r="E250" s="316"/>
      <c r="F250" s="316"/>
      <c r="G250" s="317"/>
      <c r="H250" s="379"/>
      <c r="I250" s="317"/>
      <c r="J250" s="315" t="str">
        <f>IF(L250="","",VLOOKUP(L250,Presentación!$AL$3:$AM$574,2,FALSE))</f>
        <v/>
      </c>
      <c r="K250" s="429"/>
      <c r="L250" s="419"/>
      <c r="M250" s="316"/>
      <c r="N250" s="317"/>
      <c r="O250" s="419"/>
      <c r="P250" s="316"/>
      <c r="Q250" s="317"/>
      <c r="R250" s="379"/>
      <c r="S250" s="316"/>
      <c r="T250" s="317"/>
      <c r="U250" s="43" t="s">
        <v>2188</v>
      </c>
      <c r="V250" s="379"/>
      <c r="W250" s="316"/>
      <c r="X250" s="317"/>
      <c r="Y250" s="379"/>
      <c r="Z250" s="317"/>
      <c r="AA250" s="249"/>
      <c r="AB250" s="249"/>
      <c r="AC250" s="249"/>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CA250">
        <f t="shared" si="39"/>
        <v>0</v>
      </c>
      <c r="CB250">
        <f t="shared" si="40"/>
        <v>0</v>
      </c>
      <c r="CC250">
        <f t="shared" si="41"/>
        <v>0</v>
      </c>
      <c r="CD250">
        <f t="shared" si="42"/>
        <v>0</v>
      </c>
      <c r="CF250" t="b">
        <f t="shared" si="43"/>
        <v>0</v>
      </c>
      <c r="CG250" t="str">
        <f t="shared" si="44"/>
        <v/>
      </c>
      <c r="CH250" t="b">
        <f t="shared" si="45"/>
        <v>0</v>
      </c>
      <c r="CI250" t="str">
        <f t="shared" si="46"/>
        <v/>
      </c>
      <c r="CJ250" t="b">
        <f t="shared" si="47"/>
        <v>0</v>
      </c>
      <c r="CL250">
        <f t="shared" si="48"/>
        <v>0</v>
      </c>
      <c r="CM250">
        <f t="shared" si="49"/>
        <v>0</v>
      </c>
      <c r="CN250">
        <f t="shared" si="50"/>
        <v>0</v>
      </c>
      <c r="CO250">
        <f t="shared" si="51"/>
        <v>0</v>
      </c>
    </row>
    <row r="251" spans="2:93" ht="15" customHeight="1">
      <c r="B251" s="126"/>
      <c r="C251" s="125" t="s">
        <v>1505</v>
      </c>
      <c r="D251" s="419"/>
      <c r="E251" s="316"/>
      <c r="F251" s="316"/>
      <c r="G251" s="317"/>
      <c r="H251" s="379"/>
      <c r="I251" s="317"/>
      <c r="J251" s="315" t="str">
        <f>IF(L251="","",VLOOKUP(L251,Presentación!$AL$3:$AM$574,2,FALSE))</f>
        <v/>
      </c>
      <c r="K251" s="429"/>
      <c r="L251" s="419"/>
      <c r="M251" s="316"/>
      <c r="N251" s="317"/>
      <c r="O251" s="419"/>
      <c r="P251" s="316"/>
      <c r="Q251" s="317"/>
      <c r="R251" s="379"/>
      <c r="S251" s="316"/>
      <c r="T251" s="317"/>
      <c r="U251" s="43" t="s">
        <v>2188</v>
      </c>
      <c r="V251" s="379"/>
      <c r="W251" s="316"/>
      <c r="X251" s="317"/>
      <c r="Y251" s="379"/>
      <c r="Z251" s="317"/>
      <c r="AA251" s="249"/>
      <c r="AB251" s="249"/>
      <c r="AC251" s="249"/>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CA251">
        <f t="shared" si="39"/>
        <v>0</v>
      </c>
      <c r="CB251">
        <f t="shared" si="40"/>
        <v>0</v>
      </c>
      <c r="CC251">
        <f t="shared" si="41"/>
        <v>0</v>
      </c>
      <c r="CD251">
        <f t="shared" si="42"/>
        <v>0</v>
      </c>
      <c r="CF251" t="b">
        <f t="shared" si="43"/>
        <v>0</v>
      </c>
      <c r="CG251" t="str">
        <f t="shared" si="44"/>
        <v/>
      </c>
      <c r="CH251" t="b">
        <f t="shared" si="45"/>
        <v>0</v>
      </c>
      <c r="CI251" t="str">
        <f t="shared" si="46"/>
        <v/>
      </c>
      <c r="CJ251" t="b">
        <f t="shared" si="47"/>
        <v>0</v>
      </c>
      <c r="CL251">
        <f t="shared" si="48"/>
        <v>0</v>
      </c>
      <c r="CM251">
        <f t="shared" si="49"/>
        <v>0</v>
      </c>
      <c r="CN251">
        <f t="shared" si="50"/>
        <v>0</v>
      </c>
      <c r="CO251">
        <f t="shared" si="51"/>
        <v>0</v>
      </c>
    </row>
    <row r="252" spans="2:93" ht="15" customHeight="1">
      <c r="B252" s="126"/>
      <c r="C252" s="125" t="s">
        <v>1506</v>
      </c>
      <c r="D252" s="419"/>
      <c r="E252" s="316"/>
      <c r="F252" s="316"/>
      <c r="G252" s="317"/>
      <c r="H252" s="379"/>
      <c r="I252" s="317"/>
      <c r="J252" s="315" t="str">
        <f>IF(L252="","",VLOOKUP(L252,Presentación!$AL$3:$AM$574,2,FALSE))</f>
        <v/>
      </c>
      <c r="K252" s="429"/>
      <c r="L252" s="419"/>
      <c r="M252" s="316"/>
      <c r="N252" s="317"/>
      <c r="O252" s="419"/>
      <c r="P252" s="316"/>
      <c r="Q252" s="317"/>
      <c r="R252" s="379"/>
      <c r="S252" s="316"/>
      <c r="T252" s="317"/>
      <c r="U252" s="43" t="s">
        <v>2188</v>
      </c>
      <c r="V252" s="379"/>
      <c r="W252" s="316"/>
      <c r="X252" s="317"/>
      <c r="Y252" s="379"/>
      <c r="Z252" s="317"/>
      <c r="AA252" s="249"/>
      <c r="AB252" s="249"/>
      <c r="AC252" s="249"/>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CA252">
        <f t="shared" si="39"/>
        <v>0</v>
      </c>
      <c r="CB252">
        <f t="shared" si="40"/>
        <v>0</v>
      </c>
      <c r="CC252">
        <f t="shared" si="41"/>
        <v>0</v>
      </c>
      <c r="CD252">
        <f t="shared" si="42"/>
        <v>0</v>
      </c>
      <c r="CF252" t="b">
        <f t="shared" si="43"/>
        <v>0</v>
      </c>
      <c r="CG252" t="str">
        <f t="shared" si="44"/>
        <v/>
      </c>
      <c r="CH252" t="b">
        <f t="shared" si="45"/>
        <v>0</v>
      </c>
      <c r="CI252" t="str">
        <f t="shared" si="46"/>
        <v/>
      </c>
      <c r="CJ252" t="b">
        <f t="shared" si="47"/>
        <v>0</v>
      </c>
      <c r="CL252">
        <f t="shared" si="48"/>
        <v>0</v>
      </c>
      <c r="CM252">
        <f t="shared" si="49"/>
        <v>0</v>
      </c>
      <c r="CN252">
        <f t="shared" si="50"/>
        <v>0</v>
      </c>
      <c r="CO252">
        <f t="shared" si="51"/>
        <v>0</v>
      </c>
    </row>
    <row r="253" spans="2:93" ht="15" customHeight="1">
      <c r="B253" s="126"/>
      <c r="C253" s="125" t="s">
        <v>1507</v>
      </c>
      <c r="D253" s="419"/>
      <c r="E253" s="316"/>
      <c r="F253" s="316"/>
      <c r="G253" s="317"/>
      <c r="H253" s="379"/>
      <c r="I253" s="317"/>
      <c r="J253" s="315" t="str">
        <f>IF(L253="","",VLOOKUP(L253,Presentación!$AL$3:$AM$574,2,FALSE))</f>
        <v/>
      </c>
      <c r="K253" s="429"/>
      <c r="L253" s="419"/>
      <c r="M253" s="316"/>
      <c r="N253" s="317"/>
      <c r="O253" s="419"/>
      <c r="P253" s="316"/>
      <c r="Q253" s="317"/>
      <c r="R253" s="379"/>
      <c r="S253" s="316"/>
      <c r="T253" s="317"/>
      <c r="U253" s="43" t="s">
        <v>2188</v>
      </c>
      <c r="V253" s="379"/>
      <c r="W253" s="316"/>
      <c r="X253" s="317"/>
      <c r="Y253" s="379"/>
      <c r="Z253" s="317"/>
      <c r="AA253" s="249"/>
      <c r="AB253" s="249"/>
      <c r="AC253" s="249"/>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CA253">
        <f t="shared" si="39"/>
        <v>0</v>
      </c>
      <c r="CB253">
        <f t="shared" si="40"/>
        <v>0</v>
      </c>
      <c r="CC253">
        <f t="shared" si="41"/>
        <v>0</v>
      </c>
      <c r="CD253">
        <f t="shared" si="42"/>
        <v>0</v>
      </c>
      <c r="CF253" t="b">
        <f t="shared" si="43"/>
        <v>0</v>
      </c>
      <c r="CG253" t="str">
        <f t="shared" si="44"/>
        <v/>
      </c>
      <c r="CH253" t="b">
        <f t="shared" si="45"/>
        <v>0</v>
      </c>
      <c r="CI253" t="str">
        <f t="shared" si="46"/>
        <v/>
      </c>
      <c r="CJ253" t="b">
        <f t="shared" si="47"/>
        <v>0</v>
      </c>
      <c r="CL253">
        <f t="shared" si="48"/>
        <v>0</v>
      </c>
      <c r="CM253">
        <f t="shared" si="49"/>
        <v>0</v>
      </c>
      <c r="CN253">
        <f t="shared" si="50"/>
        <v>0</v>
      </c>
      <c r="CO253">
        <f t="shared" si="51"/>
        <v>0</v>
      </c>
    </row>
    <row r="254" spans="2:93" ht="15" customHeight="1">
      <c r="B254" s="126"/>
      <c r="C254" s="125" t="s">
        <v>1508</v>
      </c>
      <c r="D254" s="419"/>
      <c r="E254" s="316"/>
      <c r="F254" s="316"/>
      <c r="G254" s="317"/>
      <c r="H254" s="379"/>
      <c r="I254" s="317"/>
      <c r="J254" s="315" t="str">
        <f>IF(L254="","",VLOOKUP(L254,Presentación!$AL$3:$AM$574,2,FALSE))</f>
        <v/>
      </c>
      <c r="K254" s="429"/>
      <c r="L254" s="419"/>
      <c r="M254" s="316"/>
      <c r="N254" s="317"/>
      <c r="O254" s="419"/>
      <c r="P254" s="316"/>
      <c r="Q254" s="317"/>
      <c r="R254" s="379"/>
      <c r="S254" s="316"/>
      <c r="T254" s="317"/>
      <c r="U254" s="43" t="s">
        <v>2188</v>
      </c>
      <c r="V254" s="379"/>
      <c r="W254" s="316"/>
      <c r="X254" s="317"/>
      <c r="Y254" s="379"/>
      <c r="Z254" s="317"/>
      <c r="AA254" s="249"/>
      <c r="AB254" s="249"/>
      <c r="AC254" s="249"/>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CA254">
        <f t="shared" si="39"/>
        <v>0</v>
      </c>
      <c r="CB254">
        <f t="shared" si="40"/>
        <v>0</v>
      </c>
      <c r="CC254">
        <f t="shared" si="41"/>
        <v>0</v>
      </c>
      <c r="CD254">
        <f t="shared" si="42"/>
        <v>0</v>
      </c>
      <c r="CF254" t="b">
        <f t="shared" si="43"/>
        <v>0</v>
      </c>
      <c r="CG254" t="str">
        <f t="shared" si="44"/>
        <v/>
      </c>
      <c r="CH254" t="b">
        <f t="shared" si="45"/>
        <v>0</v>
      </c>
      <c r="CI254" t="str">
        <f t="shared" si="46"/>
        <v/>
      </c>
      <c r="CJ254" t="b">
        <f t="shared" si="47"/>
        <v>0</v>
      </c>
      <c r="CL254">
        <f t="shared" si="48"/>
        <v>0</v>
      </c>
      <c r="CM254">
        <f t="shared" si="49"/>
        <v>0</v>
      </c>
      <c r="CN254">
        <f t="shared" si="50"/>
        <v>0</v>
      </c>
      <c r="CO254">
        <f t="shared" si="51"/>
        <v>0</v>
      </c>
    </row>
    <row r="255" spans="2:93" ht="15" customHeight="1">
      <c r="B255" s="126"/>
      <c r="C255" s="125" t="s">
        <v>1509</v>
      </c>
      <c r="D255" s="419"/>
      <c r="E255" s="316"/>
      <c r="F255" s="316"/>
      <c r="G255" s="317"/>
      <c r="H255" s="379"/>
      <c r="I255" s="317"/>
      <c r="J255" s="315" t="str">
        <f>IF(L255="","",VLOOKUP(L255,Presentación!$AL$3:$AM$574,2,FALSE))</f>
        <v/>
      </c>
      <c r="K255" s="429"/>
      <c r="L255" s="419"/>
      <c r="M255" s="316"/>
      <c r="N255" s="317"/>
      <c r="O255" s="419"/>
      <c r="P255" s="316"/>
      <c r="Q255" s="317"/>
      <c r="R255" s="379"/>
      <c r="S255" s="316"/>
      <c r="T255" s="317"/>
      <c r="U255" s="43" t="s">
        <v>2188</v>
      </c>
      <c r="V255" s="379"/>
      <c r="W255" s="316"/>
      <c r="X255" s="317"/>
      <c r="Y255" s="379"/>
      <c r="Z255" s="317"/>
      <c r="AA255" s="249"/>
      <c r="AB255" s="249"/>
      <c r="AC255" s="249"/>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CA255">
        <f t="shared" si="39"/>
        <v>0</v>
      </c>
      <c r="CB255">
        <f t="shared" si="40"/>
        <v>0</v>
      </c>
      <c r="CC255">
        <f t="shared" si="41"/>
        <v>0</v>
      </c>
      <c r="CD255">
        <f t="shared" si="42"/>
        <v>0</v>
      </c>
      <c r="CF255" t="b">
        <f t="shared" si="43"/>
        <v>0</v>
      </c>
      <c r="CG255" t="str">
        <f t="shared" si="44"/>
        <v/>
      </c>
      <c r="CH255" t="b">
        <f t="shared" si="45"/>
        <v>0</v>
      </c>
      <c r="CI255" t="str">
        <f t="shared" si="46"/>
        <v/>
      </c>
      <c r="CJ255" t="b">
        <f t="shared" si="47"/>
        <v>0</v>
      </c>
      <c r="CL255">
        <f t="shared" si="48"/>
        <v>0</v>
      </c>
      <c r="CM255">
        <f t="shared" si="49"/>
        <v>0</v>
      </c>
      <c r="CN255">
        <f t="shared" si="50"/>
        <v>0</v>
      </c>
      <c r="CO255">
        <f t="shared" si="51"/>
        <v>0</v>
      </c>
    </row>
    <row r="256" spans="2:93" ht="15" customHeight="1">
      <c r="B256" s="126"/>
      <c r="C256" s="125" t="s">
        <v>1510</v>
      </c>
      <c r="D256" s="419"/>
      <c r="E256" s="316"/>
      <c r="F256" s="316"/>
      <c r="G256" s="317"/>
      <c r="H256" s="379"/>
      <c r="I256" s="317"/>
      <c r="J256" s="315" t="str">
        <f>IF(L256="","",VLOOKUP(L256,Presentación!$AL$3:$AM$574,2,FALSE))</f>
        <v/>
      </c>
      <c r="K256" s="429"/>
      <c r="L256" s="419"/>
      <c r="M256" s="316"/>
      <c r="N256" s="317"/>
      <c r="O256" s="419"/>
      <c r="P256" s="316"/>
      <c r="Q256" s="317"/>
      <c r="R256" s="379"/>
      <c r="S256" s="316"/>
      <c r="T256" s="317"/>
      <c r="U256" s="43" t="s">
        <v>2188</v>
      </c>
      <c r="V256" s="379"/>
      <c r="W256" s="316"/>
      <c r="X256" s="317"/>
      <c r="Y256" s="379"/>
      <c r="Z256" s="317"/>
      <c r="AA256" s="249"/>
      <c r="AB256" s="249"/>
      <c r="AC256" s="249"/>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CA256">
        <f t="shared" si="39"/>
        <v>0</v>
      </c>
      <c r="CB256">
        <f t="shared" si="40"/>
        <v>0</v>
      </c>
      <c r="CC256">
        <f t="shared" si="41"/>
        <v>0</v>
      </c>
      <c r="CD256">
        <f t="shared" si="42"/>
        <v>0</v>
      </c>
      <c r="CF256" t="b">
        <f t="shared" si="43"/>
        <v>0</v>
      </c>
      <c r="CG256" t="str">
        <f t="shared" si="44"/>
        <v/>
      </c>
      <c r="CH256" t="b">
        <f t="shared" si="45"/>
        <v>0</v>
      </c>
      <c r="CI256" t="str">
        <f t="shared" si="46"/>
        <v/>
      </c>
      <c r="CJ256" t="b">
        <f t="shared" si="47"/>
        <v>0</v>
      </c>
      <c r="CL256">
        <f t="shared" si="48"/>
        <v>0</v>
      </c>
      <c r="CM256">
        <f t="shared" si="49"/>
        <v>0</v>
      </c>
      <c r="CN256">
        <f t="shared" si="50"/>
        <v>0</v>
      </c>
      <c r="CO256">
        <f t="shared" si="51"/>
        <v>0</v>
      </c>
    </row>
    <row r="257" spans="2:93" ht="15" customHeight="1">
      <c r="B257" s="126"/>
      <c r="C257" s="125" t="s">
        <v>1511</v>
      </c>
      <c r="D257" s="419"/>
      <c r="E257" s="316"/>
      <c r="F257" s="316"/>
      <c r="G257" s="317"/>
      <c r="H257" s="379"/>
      <c r="I257" s="317"/>
      <c r="J257" s="315" t="str">
        <f>IF(L257="","",VLOOKUP(L257,Presentación!$AL$3:$AM$574,2,FALSE))</f>
        <v/>
      </c>
      <c r="K257" s="429"/>
      <c r="L257" s="419"/>
      <c r="M257" s="316"/>
      <c r="N257" s="317"/>
      <c r="O257" s="419"/>
      <c r="P257" s="316"/>
      <c r="Q257" s="317"/>
      <c r="R257" s="379"/>
      <c r="S257" s="316"/>
      <c r="T257" s="317"/>
      <c r="U257" s="43" t="s">
        <v>2188</v>
      </c>
      <c r="V257" s="379"/>
      <c r="W257" s="316"/>
      <c r="X257" s="317"/>
      <c r="Y257" s="379"/>
      <c r="Z257" s="317"/>
      <c r="AA257" s="249"/>
      <c r="AB257" s="249"/>
      <c r="AC257" s="249"/>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CA257">
        <f t="shared" si="39"/>
        <v>0</v>
      </c>
      <c r="CB257">
        <f t="shared" si="40"/>
        <v>0</v>
      </c>
      <c r="CC257">
        <f t="shared" si="41"/>
        <v>0</v>
      </c>
      <c r="CD257">
        <f t="shared" si="42"/>
        <v>0</v>
      </c>
      <c r="CF257" t="b">
        <f t="shared" si="43"/>
        <v>0</v>
      </c>
      <c r="CG257" t="str">
        <f t="shared" si="44"/>
        <v/>
      </c>
      <c r="CH257" t="b">
        <f t="shared" si="45"/>
        <v>0</v>
      </c>
      <c r="CI257" t="str">
        <f t="shared" si="46"/>
        <v/>
      </c>
      <c r="CJ257" t="b">
        <f t="shared" si="47"/>
        <v>0</v>
      </c>
      <c r="CL257">
        <f t="shared" si="48"/>
        <v>0</v>
      </c>
      <c r="CM257">
        <f t="shared" si="49"/>
        <v>0</v>
      </c>
      <c r="CN257">
        <f t="shared" si="50"/>
        <v>0</v>
      </c>
      <c r="CO257">
        <f t="shared" si="51"/>
        <v>0</v>
      </c>
    </row>
    <row r="258" spans="2:93" ht="15" customHeight="1">
      <c r="B258" s="126"/>
      <c r="C258" s="125" t="s">
        <v>1512</v>
      </c>
      <c r="D258" s="419"/>
      <c r="E258" s="316"/>
      <c r="F258" s="316"/>
      <c r="G258" s="317"/>
      <c r="H258" s="379"/>
      <c r="I258" s="317"/>
      <c r="J258" s="315" t="str">
        <f>IF(L258="","",VLOOKUP(L258,Presentación!$AL$3:$AM$574,2,FALSE))</f>
        <v/>
      </c>
      <c r="K258" s="429"/>
      <c r="L258" s="419"/>
      <c r="M258" s="316"/>
      <c r="N258" s="317"/>
      <c r="O258" s="419"/>
      <c r="P258" s="316"/>
      <c r="Q258" s="317"/>
      <c r="R258" s="379"/>
      <c r="S258" s="316"/>
      <c r="T258" s="317"/>
      <c r="U258" s="43" t="s">
        <v>2188</v>
      </c>
      <c r="V258" s="379"/>
      <c r="W258" s="316"/>
      <c r="X258" s="317"/>
      <c r="Y258" s="379"/>
      <c r="Z258" s="317"/>
      <c r="AA258" s="249"/>
      <c r="AB258" s="249"/>
      <c r="AC258" s="249"/>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CA258">
        <f t="shared" si="39"/>
        <v>0</v>
      </c>
      <c r="CB258">
        <f t="shared" si="40"/>
        <v>0</v>
      </c>
      <c r="CC258">
        <f t="shared" si="41"/>
        <v>0</v>
      </c>
      <c r="CD258">
        <f t="shared" si="42"/>
        <v>0</v>
      </c>
      <c r="CF258" t="b">
        <f t="shared" si="43"/>
        <v>0</v>
      </c>
      <c r="CG258" t="str">
        <f t="shared" si="44"/>
        <v/>
      </c>
      <c r="CH258" t="b">
        <f t="shared" si="45"/>
        <v>0</v>
      </c>
      <c r="CI258" t="str">
        <f t="shared" si="46"/>
        <v/>
      </c>
      <c r="CJ258" t="b">
        <f t="shared" si="47"/>
        <v>0</v>
      </c>
      <c r="CL258">
        <f t="shared" si="48"/>
        <v>0</v>
      </c>
      <c r="CM258">
        <f t="shared" si="49"/>
        <v>0</v>
      </c>
      <c r="CN258">
        <f t="shared" si="50"/>
        <v>0</v>
      </c>
      <c r="CO258">
        <f t="shared" si="51"/>
        <v>0</v>
      </c>
    </row>
    <row r="259" spans="2:93" ht="15" customHeight="1">
      <c r="B259" s="126"/>
      <c r="C259" s="125" t="s">
        <v>1513</v>
      </c>
      <c r="D259" s="419"/>
      <c r="E259" s="316"/>
      <c r="F259" s="316"/>
      <c r="G259" s="317"/>
      <c r="H259" s="379"/>
      <c r="I259" s="317"/>
      <c r="J259" s="315" t="str">
        <f>IF(L259="","",VLOOKUP(L259,Presentación!$AL$3:$AM$574,2,FALSE))</f>
        <v/>
      </c>
      <c r="K259" s="429"/>
      <c r="L259" s="419"/>
      <c r="M259" s="316"/>
      <c r="N259" s="317"/>
      <c r="O259" s="419"/>
      <c r="P259" s="316"/>
      <c r="Q259" s="317"/>
      <c r="R259" s="379"/>
      <c r="S259" s="316"/>
      <c r="T259" s="317"/>
      <c r="U259" s="43" t="s">
        <v>2188</v>
      </c>
      <c r="V259" s="379"/>
      <c r="W259" s="316"/>
      <c r="X259" s="317"/>
      <c r="Y259" s="379"/>
      <c r="Z259" s="317"/>
      <c r="AA259" s="249"/>
      <c r="AB259" s="249"/>
      <c r="AC259" s="249"/>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CA259">
        <f t="shared" si="39"/>
        <v>0</v>
      </c>
      <c r="CB259">
        <f t="shared" si="40"/>
        <v>0</v>
      </c>
      <c r="CC259">
        <f t="shared" si="41"/>
        <v>0</v>
      </c>
      <c r="CD259">
        <f t="shared" si="42"/>
        <v>0</v>
      </c>
      <c r="CF259" t="b">
        <f t="shared" si="43"/>
        <v>0</v>
      </c>
      <c r="CG259" t="str">
        <f t="shared" si="44"/>
        <v/>
      </c>
      <c r="CH259" t="b">
        <f t="shared" si="45"/>
        <v>0</v>
      </c>
      <c r="CI259" t="str">
        <f t="shared" si="46"/>
        <v/>
      </c>
      <c r="CJ259" t="b">
        <f t="shared" si="47"/>
        <v>0</v>
      </c>
      <c r="CL259">
        <f t="shared" si="48"/>
        <v>0</v>
      </c>
      <c r="CM259">
        <f t="shared" si="49"/>
        <v>0</v>
      </c>
      <c r="CN259">
        <f t="shared" si="50"/>
        <v>0</v>
      </c>
      <c r="CO259">
        <f t="shared" si="51"/>
        <v>0</v>
      </c>
    </row>
    <row r="260" spans="2:93" ht="15" customHeight="1">
      <c r="B260" s="126"/>
      <c r="C260" s="125" t="s">
        <v>1514</v>
      </c>
      <c r="D260" s="419"/>
      <c r="E260" s="316"/>
      <c r="F260" s="316"/>
      <c r="G260" s="317"/>
      <c r="H260" s="379"/>
      <c r="I260" s="317"/>
      <c r="J260" s="315" t="str">
        <f>IF(L260="","",VLOOKUP(L260,Presentación!$AL$3:$AM$574,2,FALSE))</f>
        <v/>
      </c>
      <c r="K260" s="429"/>
      <c r="L260" s="419"/>
      <c r="M260" s="316"/>
      <c r="N260" s="317"/>
      <c r="O260" s="419"/>
      <c r="P260" s="316"/>
      <c r="Q260" s="317"/>
      <c r="R260" s="379"/>
      <c r="S260" s="316"/>
      <c r="T260" s="317"/>
      <c r="U260" s="43" t="s">
        <v>2188</v>
      </c>
      <c r="V260" s="379"/>
      <c r="W260" s="316"/>
      <c r="X260" s="317"/>
      <c r="Y260" s="379"/>
      <c r="Z260" s="317"/>
      <c r="AA260" s="249"/>
      <c r="AB260" s="249"/>
      <c r="AC260" s="249"/>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CA260">
        <f t="shared" si="39"/>
        <v>0</v>
      </c>
      <c r="CB260">
        <f t="shared" si="40"/>
        <v>0</v>
      </c>
      <c r="CC260">
        <f t="shared" si="41"/>
        <v>0</v>
      </c>
      <c r="CD260">
        <f t="shared" si="42"/>
        <v>0</v>
      </c>
      <c r="CF260" t="b">
        <f t="shared" si="43"/>
        <v>0</v>
      </c>
      <c r="CG260" t="str">
        <f t="shared" si="44"/>
        <v/>
      </c>
      <c r="CH260" t="b">
        <f t="shared" si="45"/>
        <v>0</v>
      </c>
      <c r="CI260" t="str">
        <f t="shared" si="46"/>
        <v/>
      </c>
      <c r="CJ260" t="b">
        <f t="shared" si="47"/>
        <v>0</v>
      </c>
      <c r="CL260">
        <f t="shared" si="48"/>
        <v>0</v>
      </c>
      <c r="CM260">
        <f t="shared" si="49"/>
        <v>0</v>
      </c>
      <c r="CN260">
        <f t="shared" si="50"/>
        <v>0</v>
      </c>
      <c r="CO260">
        <f t="shared" si="51"/>
        <v>0</v>
      </c>
    </row>
    <row r="261" spans="2:93" ht="15" customHeight="1">
      <c r="B261" s="126"/>
      <c r="C261" s="125" t="s">
        <v>1515</v>
      </c>
      <c r="D261" s="419"/>
      <c r="E261" s="316"/>
      <c r="F261" s="316"/>
      <c r="G261" s="317"/>
      <c r="H261" s="379"/>
      <c r="I261" s="317"/>
      <c r="J261" s="315" t="str">
        <f>IF(L261="","",VLOOKUP(L261,Presentación!$AL$3:$AM$574,2,FALSE))</f>
        <v/>
      </c>
      <c r="K261" s="429"/>
      <c r="L261" s="419"/>
      <c r="M261" s="316"/>
      <c r="N261" s="317"/>
      <c r="O261" s="419"/>
      <c r="P261" s="316"/>
      <c r="Q261" s="317"/>
      <c r="R261" s="379"/>
      <c r="S261" s="316"/>
      <c r="T261" s="317"/>
      <c r="U261" s="43" t="s">
        <v>2188</v>
      </c>
      <c r="V261" s="379"/>
      <c r="W261" s="316"/>
      <c r="X261" s="317"/>
      <c r="Y261" s="379"/>
      <c r="Z261" s="317"/>
      <c r="AA261" s="249"/>
      <c r="AB261" s="249"/>
      <c r="AC261" s="249"/>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CA261">
        <f t="shared" si="39"/>
        <v>0</v>
      </c>
      <c r="CB261">
        <f t="shared" si="40"/>
        <v>0</v>
      </c>
      <c r="CC261">
        <f t="shared" si="41"/>
        <v>0</v>
      </c>
      <c r="CD261">
        <f t="shared" si="42"/>
        <v>0</v>
      </c>
      <c r="CF261" t="b">
        <f t="shared" si="43"/>
        <v>0</v>
      </c>
      <c r="CG261" t="str">
        <f t="shared" si="44"/>
        <v/>
      </c>
      <c r="CH261" t="b">
        <f t="shared" si="45"/>
        <v>0</v>
      </c>
      <c r="CI261" t="str">
        <f t="shared" si="46"/>
        <v/>
      </c>
      <c r="CJ261" t="b">
        <f t="shared" si="47"/>
        <v>0</v>
      </c>
      <c r="CL261">
        <f t="shared" si="48"/>
        <v>0</v>
      </c>
      <c r="CM261">
        <f t="shared" si="49"/>
        <v>0</v>
      </c>
      <c r="CN261">
        <f t="shared" si="50"/>
        <v>0</v>
      </c>
      <c r="CO261">
        <f t="shared" si="51"/>
        <v>0</v>
      </c>
    </row>
    <row r="262" spans="2:93" ht="15" customHeight="1">
      <c r="B262" s="126"/>
      <c r="C262" s="125" t="s">
        <v>1516</v>
      </c>
      <c r="D262" s="419"/>
      <c r="E262" s="316"/>
      <c r="F262" s="316"/>
      <c r="G262" s="317"/>
      <c r="H262" s="379"/>
      <c r="I262" s="317"/>
      <c r="J262" s="315" t="str">
        <f>IF(L262="","",VLOOKUP(L262,Presentación!$AL$3:$AM$574,2,FALSE))</f>
        <v/>
      </c>
      <c r="K262" s="429"/>
      <c r="L262" s="419"/>
      <c r="M262" s="316"/>
      <c r="N262" s="317"/>
      <c r="O262" s="419"/>
      <c r="P262" s="316"/>
      <c r="Q262" s="317"/>
      <c r="R262" s="379"/>
      <c r="S262" s="316"/>
      <c r="T262" s="317"/>
      <c r="U262" s="43" t="s">
        <v>2188</v>
      </c>
      <c r="V262" s="379"/>
      <c r="W262" s="316"/>
      <c r="X262" s="317"/>
      <c r="Y262" s="379"/>
      <c r="Z262" s="317"/>
      <c r="AA262" s="249"/>
      <c r="AB262" s="249"/>
      <c r="AC262" s="249"/>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CA262">
        <f t="shared" si="39"/>
        <v>0</v>
      </c>
      <c r="CB262">
        <f t="shared" si="40"/>
        <v>0</v>
      </c>
      <c r="CC262">
        <f t="shared" si="41"/>
        <v>0</v>
      </c>
      <c r="CD262">
        <f t="shared" si="42"/>
        <v>0</v>
      </c>
      <c r="CF262" t="b">
        <f t="shared" si="43"/>
        <v>0</v>
      </c>
      <c r="CG262" t="str">
        <f t="shared" si="44"/>
        <v/>
      </c>
      <c r="CH262" t="b">
        <f t="shared" si="45"/>
        <v>0</v>
      </c>
      <c r="CI262" t="str">
        <f t="shared" si="46"/>
        <v/>
      </c>
      <c r="CJ262" t="b">
        <f t="shared" si="47"/>
        <v>0</v>
      </c>
      <c r="CL262">
        <f t="shared" si="48"/>
        <v>0</v>
      </c>
      <c r="CM262">
        <f t="shared" si="49"/>
        <v>0</v>
      </c>
      <c r="CN262">
        <f t="shared" si="50"/>
        <v>0</v>
      </c>
      <c r="CO262">
        <f t="shared" si="51"/>
        <v>0</v>
      </c>
    </row>
    <row r="263" spans="2:93" ht="15" customHeight="1">
      <c r="B263" s="126"/>
      <c r="C263" s="125" t="s">
        <v>1517</v>
      </c>
      <c r="D263" s="419"/>
      <c r="E263" s="316"/>
      <c r="F263" s="316"/>
      <c r="G263" s="317"/>
      <c r="H263" s="379"/>
      <c r="I263" s="317"/>
      <c r="J263" s="315" t="str">
        <f>IF(L263="","",VLOOKUP(L263,Presentación!$AL$3:$AM$574,2,FALSE))</f>
        <v/>
      </c>
      <c r="K263" s="429"/>
      <c r="L263" s="419"/>
      <c r="M263" s="316"/>
      <c r="N263" s="317"/>
      <c r="O263" s="419"/>
      <c r="P263" s="316"/>
      <c r="Q263" s="317"/>
      <c r="R263" s="379"/>
      <c r="S263" s="316"/>
      <c r="T263" s="317"/>
      <c r="U263" s="43" t="s">
        <v>2188</v>
      </c>
      <c r="V263" s="379"/>
      <c r="W263" s="316"/>
      <c r="X263" s="317"/>
      <c r="Y263" s="379"/>
      <c r="Z263" s="317"/>
      <c r="AA263" s="249"/>
      <c r="AB263" s="249"/>
      <c r="AC263" s="249"/>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CA263">
        <f t="shared" si="39"/>
        <v>0</v>
      </c>
      <c r="CB263">
        <f t="shared" si="40"/>
        <v>0</v>
      </c>
      <c r="CC263">
        <f t="shared" si="41"/>
        <v>0</v>
      </c>
      <c r="CD263">
        <f t="shared" si="42"/>
        <v>0</v>
      </c>
      <c r="CF263" t="b">
        <f t="shared" si="43"/>
        <v>0</v>
      </c>
      <c r="CG263" t="str">
        <f t="shared" si="44"/>
        <v/>
      </c>
      <c r="CH263" t="b">
        <f t="shared" si="45"/>
        <v>0</v>
      </c>
      <c r="CI263" t="str">
        <f t="shared" si="46"/>
        <v/>
      </c>
      <c r="CJ263" t="b">
        <f t="shared" si="47"/>
        <v>0</v>
      </c>
      <c r="CL263">
        <f t="shared" si="48"/>
        <v>0</v>
      </c>
      <c r="CM263">
        <f t="shared" si="49"/>
        <v>0</v>
      </c>
      <c r="CN263">
        <f t="shared" si="50"/>
        <v>0</v>
      </c>
      <c r="CO263">
        <f t="shared" si="51"/>
        <v>0</v>
      </c>
    </row>
    <row r="264" spans="2:93" ht="15" customHeight="1">
      <c r="B264" s="126"/>
      <c r="C264" s="125" t="s">
        <v>1518</v>
      </c>
      <c r="D264" s="419"/>
      <c r="E264" s="316"/>
      <c r="F264" s="316"/>
      <c r="G264" s="317"/>
      <c r="H264" s="379"/>
      <c r="I264" s="317"/>
      <c r="J264" s="315" t="str">
        <f>IF(L264="","",VLOOKUP(L264,Presentación!$AL$3:$AM$574,2,FALSE))</f>
        <v/>
      </c>
      <c r="K264" s="429"/>
      <c r="L264" s="419"/>
      <c r="M264" s="316"/>
      <c r="N264" s="317"/>
      <c r="O264" s="419"/>
      <c r="P264" s="316"/>
      <c r="Q264" s="317"/>
      <c r="R264" s="379"/>
      <c r="S264" s="316"/>
      <c r="T264" s="317"/>
      <c r="U264" s="43" t="s">
        <v>2188</v>
      </c>
      <c r="V264" s="379"/>
      <c r="W264" s="316"/>
      <c r="X264" s="317"/>
      <c r="Y264" s="379"/>
      <c r="Z264" s="317"/>
      <c r="AA264" s="249"/>
      <c r="AB264" s="249"/>
      <c r="AC264" s="249"/>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CA264">
        <f t="shared" si="39"/>
        <v>0</v>
      </c>
      <c r="CB264">
        <f t="shared" si="40"/>
        <v>0</v>
      </c>
      <c r="CC264">
        <f t="shared" si="41"/>
        <v>0</v>
      </c>
      <c r="CD264">
        <f t="shared" si="42"/>
        <v>0</v>
      </c>
      <c r="CF264" t="b">
        <f t="shared" si="43"/>
        <v>0</v>
      </c>
      <c r="CG264" t="str">
        <f t="shared" si="44"/>
        <v/>
      </c>
      <c r="CH264" t="b">
        <f t="shared" si="45"/>
        <v>0</v>
      </c>
      <c r="CI264" t="str">
        <f t="shared" si="46"/>
        <v/>
      </c>
      <c r="CJ264" t="b">
        <f t="shared" si="47"/>
        <v>0</v>
      </c>
      <c r="CL264">
        <f t="shared" si="48"/>
        <v>0</v>
      </c>
      <c r="CM264">
        <f t="shared" si="49"/>
        <v>0</v>
      </c>
      <c r="CN264">
        <f t="shared" si="50"/>
        <v>0</v>
      </c>
      <c r="CO264">
        <f t="shared" si="51"/>
        <v>0</v>
      </c>
    </row>
    <row r="265" spans="2:93" ht="15" customHeight="1">
      <c r="B265" s="126"/>
      <c r="C265" s="125" t="s">
        <v>1519</v>
      </c>
      <c r="D265" s="419"/>
      <c r="E265" s="316"/>
      <c r="F265" s="316"/>
      <c r="G265" s="317"/>
      <c r="H265" s="379"/>
      <c r="I265" s="317"/>
      <c r="J265" s="315" t="str">
        <f>IF(L265="","",VLOOKUP(L265,Presentación!$AL$3:$AM$574,2,FALSE))</f>
        <v/>
      </c>
      <c r="K265" s="429"/>
      <c r="L265" s="419"/>
      <c r="M265" s="316"/>
      <c r="N265" s="317"/>
      <c r="O265" s="419"/>
      <c r="P265" s="316"/>
      <c r="Q265" s="317"/>
      <c r="R265" s="379"/>
      <c r="S265" s="316"/>
      <c r="T265" s="317"/>
      <c r="U265" s="43" t="s">
        <v>2188</v>
      </c>
      <c r="V265" s="379"/>
      <c r="W265" s="316"/>
      <c r="X265" s="317"/>
      <c r="Y265" s="379"/>
      <c r="Z265" s="317"/>
      <c r="AA265" s="249"/>
      <c r="AB265" s="249"/>
      <c r="AC265" s="249"/>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CA265">
        <f t="shared" si="39"/>
        <v>0</v>
      </c>
      <c r="CB265">
        <f t="shared" si="40"/>
        <v>0</v>
      </c>
      <c r="CC265">
        <f t="shared" si="41"/>
        <v>0</v>
      </c>
      <c r="CD265">
        <f t="shared" si="42"/>
        <v>0</v>
      </c>
      <c r="CF265" t="b">
        <f t="shared" si="43"/>
        <v>0</v>
      </c>
      <c r="CG265" t="str">
        <f t="shared" si="44"/>
        <v/>
      </c>
      <c r="CH265" t="b">
        <f t="shared" si="45"/>
        <v>0</v>
      </c>
      <c r="CI265" t="str">
        <f t="shared" si="46"/>
        <v/>
      </c>
      <c r="CJ265" t="b">
        <f t="shared" si="47"/>
        <v>0</v>
      </c>
      <c r="CL265">
        <f t="shared" si="48"/>
        <v>0</v>
      </c>
      <c r="CM265">
        <f t="shared" si="49"/>
        <v>0</v>
      </c>
      <c r="CN265">
        <f t="shared" si="50"/>
        <v>0</v>
      </c>
      <c r="CO265">
        <f t="shared" si="51"/>
        <v>0</v>
      </c>
    </row>
    <row r="266" spans="2:93" ht="15" customHeight="1">
      <c r="B266" s="126"/>
      <c r="C266" s="125" t="s">
        <v>1520</v>
      </c>
      <c r="D266" s="419"/>
      <c r="E266" s="316"/>
      <c r="F266" s="316"/>
      <c r="G266" s="317"/>
      <c r="H266" s="379"/>
      <c r="I266" s="317"/>
      <c r="J266" s="315" t="str">
        <f>IF(L266="","",VLOOKUP(L266,Presentación!$AL$3:$AM$574,2,FALSE))</f>
        <v/>
      </c>
      <c r="K266" s="429"/>
      <c r="L266" s="419"/>
      <c r="M266" s="316"/>
      <c r="N266" s="317"/>
      <c r="O266" s="419"/>
      <c r="P266" s="316"/>
      <c r="Q266" s="317"/>
      <c r="R266" s="379"/>
      <c r="S266" s="316"/>
      <c r="T266" s="317"/>
      <c r="U266" s="43" t="s">
        <v>2188</v>
      </c>
      <c r="V266" s="379"/>
      <c r="W266" s="316"/>
      <c r="X266" s="317"/>
      <c r="Y266" s="379"/>
      <c r="Z266" s="317"/>
      <c r="AA266" s="249"/>
      <c r="AB266" s="249"/>
      <c r="AC266" s="249"/>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CA266">
        <f t="shared" si="39"/>
        <v>0</v>
      </c>
      <c r="CB266">
        <f t="shared" si="40"/>
        <v>0</v>
      </c>
      <c r="CC266">
        <f t="shared" si="41"/>
        <v>0</v>
      </c>
      <c r="CD266">
        <f t="shared" si="42"/>
        <v>0</v>
      </c>
      <c r="CF266" t="b">
        <f t="shared" si="43"/>
        <v>0</v>
      </c>
      <c r="CG266" t="str">
        <f t="shared" si="44"/>
        <v/>
      </c>
      <c r="CH266" t="b">
        <f t="shared" si="45"/>
        <v>0</v>
      </c>
      <c r="CI266" t="str">
        <f t="shared" si="46"/>
        <v/>
      </c>
      <c r="CJ266" t="b">
        <f t="shared" si="47"/>
        <v>0</v>
      </c>
      <c r="CL266">
        <f t="shared" si="48"/>
        <v>0</v>
      </c>
      <c r="CM266">
        <f t="shared" si="49"/>
        <v>0</v>
      </c>
      <c r="CN266">
        <f t="shared" si="50"/>
        <v>0</v>
      </c>
      <c r="CO266">
        <f t="shared" si="51"/>
        <v>0</v>
      </c>
    </row>
    <row r="267" spans="2:93" ht="15" customHeight="1">
      <c r="B267" s="126"/>
      <c r="C267" s="125" t="s">
        <v>1521</v>
      </c>
      <c r="D267" s="419"/>
      <c r="E267" s="316"/>
      <c r="F267" s="316"/>
      <c r="G267" s="317"/>
      <c r="H267" s="379"/>
      <c r="I267" s="317"/>
      <c r="J267" s="315" t="str">
        <f>IF(L267="","",VLOOKUP(L267,Presentación!$AL$3:$AM$574,2,FALSE))</f>
        <v/>
      </c>
      <c r="K267" s="429"/>
      <c r="L267" s="419"/>
      <c r="M267" s="316"/>
      <c r="N267" s="317"/>
      <c r="O267" s="419"/>
      <c r="P267" s="316"/>
      <c r="Q267" s="317"/>
      <c r="R267" s="379"/>
      <c r="S267" s="316"/>
      <c r="T267" s="317"/>
      <c r="U267" s="43" t="s">
        <v>2188</v>
      </c>
      <c r="V267" s="379"/>
      <c r="W267" s="316"/>
      <c r="X267" s="317"/>
      <c r="Y267" s="379"/>
      <c r="Z267" s="317"/>
      <c r="AA267" s="249"/>
      <c r="AB267" s="249"/>
      <c r="AC267" s="249"/>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CA267">
        <f t="shared" si="39"/>
        <v>0</v>
      </c>
      <c r="CB267">
        <f t="shared" si="40"/>
        <v>0</v>
      </c>
      <c r="CC267">
        <f t="shared" si="41"/>
        <v>0</v>
      </c>
      <c r="CD267">
        <f t="shared" si="42"/>
        <v>0</v>
      </c>
      <c r="CF267" t="b">
        <f t="shared" si="43"/>
        <v>0</v>
      </c>
      <c r="CG267" t="str">
        <f t="shared" si="44"/>
        <v/>
      </c>
      <c r="CH267" t="b">
        <f t="shared" si="45"/>
        <v>0</v>
      </c>
      <c r="CI267" t="str">
        <f t="shared" si="46"/>
        <v/>
      </c>
      <c r="CJ267" t="b">
        <f t="shared" si="47"/>
        <v>0</v>
      </c>
      <c r="CL267">
        <f t="shared" si="48"/>
        <v>0</v>
      </c>
      <c r="CM267">
        <f t="shared" si="49"/>
        <v>0</v>
      </c>
      <c r="CN267">
        <f t="shared" si="50"/>
        <v>0</v>
      </c>
      <c r="CO267">
        <f t="shared" si="51"/>
        <v>0</v>
      </c>
    </row>
    <row r="268" spans="2:93" ht="15" customHeight="1">
      <c r="B268" s="126"/>
      <c r="C268" s="125" t="s">
        <v>1522</v>
      </c>
      <c r="D268" s="419"/>
      <c r="E268" s="316"/>
      <c r="F268" s="316"/>
      <c r="G268" s="317"/>
      <c r="H268" s="379"/>
      <c r="I268" s="317"/>
      <c r="J268" s="315" t="str">
        <f>IF(L268="","",VLOOKUP(L268,Presentación!$AL$3:$AM$574,2,FALSE))</f>
        <v/>
      </c>
      <c r="K268" s="429"/>
      <c r="L268" s="419"/>
      <c r="M268" s="316"/>
      <c r="N268" s="317"/>
      <c r="O268" s="419"/>
      <c r="P268" s="316"/>
      <c r="Q268" s="317"/>
      <c r="R268" s="379"/>
      <c r="S268" s="316"/>
      <c r="T268" s="317"/>
      <c r="U268" s="43" t="s">
        <v>2188</v>
      </c>
      <c r="V268" s="379"/>
      <c r="W268" s="316"/>
      <c r="X268" s="317"/>
      <c r="Y268" s="379"/>
      <c r="Z268" s="317"/>
      <c r="AA268" s="249"/>
      <c r="AB268" s="249"/>
      <c r="AC268" s="249"/>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CA268">
        <f t="shared" si="39"/>
        <v>0</v>
      </c>
      <c r="CB268">
        <f t="shared" si="40"/>
        <v>0</v>
      </c>
      <c r="CC268">
        <f t="shared" si="41"/>
        <v>0</v>
      </c>
      <c r="CD268">
        <f t="shared" si="42"/>
        <v>0</v>
      </c>
      <c r="CF268" t="b">
        <f t="shared" si="43"/>
        <v>0</v>
      </c>
      <c r="CG268" t="str">
        <f t="shared" si="44"/>
        <v/>
      </c>
      <c r="CH268" t="b">
        <f t="shared" si="45"/>
        <v>0</v>
      </c>
      <c r="CI268" t="str">
        <f t="shared" si="46"/>
        <v/>
      </c>
      <c r="CJ268" t="b">
        <f t="shared" si="47"/>
        <v>0</v>
      </c>
      <c r="CL268">
        <f t="shared" si="48"/>
        <v>0</v>
      </c>
      <c r="CM268">
        <f t="shared" si="49"/>
        <v>0</v>
      </c>
      <c r="CN268">
        <f t="shared" si="50"/>
        <v>0</v>
      </c>
      <c r="CO268">
        <f t="shared" si="51"/>
        <v>0</v>
      </c>
    </row>
    <row r="269" spans="2:93" ht="15" customHeight="1">
      <c r="B269" s="126"/>
      <c r="C269" s="125" t="s">
        <v>1523</v>
      </c>
      <c r="D269" s="419"/>
      <c r="E269" s="316"/>
      <c r="F269" s="316"/>
      <c r="G269" s="317"/>
      <c r="H269" s="379"/>
      <c r="I269" s="317"/>
      <c r="J269" s="315" t="str">
        <f>IF(L269="","",VLOOKUP(L269,Presentación!$AL$3:$AM$574,2,FALSE))</f>
        <v/>
      </c>
      <c r="K269" s="429"/>
      <c r="L269" s="419"/>
      <c r="M269" s="316"/>
      <c r="N269" s="317"/>
      <c r="O269" s="419"/>
      <c r="P269" s="316"/>
      <c r="Q269" s="317"/>
      <c r="R269" s="379"/>
      <c r="S269" s="316"/>
      <c r="T269" s="317"/>
      <c r="U269" s="43" t="s">
        <v>2188</v>
      </c>
      <c r="V269" s="379"/>
      <c r="W269" s="316"/>
      <c r="X269" s="317"/>
      <c r="Y269" s="379"/>
      <c r="Z269" s="317"/>
      <c r="AA269" s="249"/>
      <c r="AB269" s="249"/>
      <c r="AC269" s="249"/>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CA269">
        <f t="shared" si="39"/>
        <v>0</v>
      </c>
      <c r="CB269">
        <f t="shared" si="40"/>
        <v>0</v>
      </c>
      <c r="CC269">
        <f t="shared" si="41"/>
        <v>0</v>
      </c>
      <c r="CD269">
        <f t="shared" si="42"/>
        <v>0</v>
      </c>
      <c r="CF269" t="b">
        <f t="shared" si="43"/>
        <v>0</v>
      </c>
      <c r="CG269" t="str">
        <f t="shared" si="44"/>
        <v/>
      </c>
      <c r="CH269" t="b">
        <f t="shared" si="45"/>
        <v>0</v>
      </c>
      <c r="CI269" t="str">
        <f t="shared" si="46"/>
        <v/>
      </c>
      <c r="CJ269" t="b">
        <f t="shared" si="47"/>
        <v>0</v>
      </c>
      <c r="CL269">
        <f t="shared" si="48"/>
        <v>0</v>
      </c>
      <c r="CM269">
        <f t="shared" si="49"/>
        <v>0</v>
      </c>
      <c r="CN269">
        <f t="shared" si="50"/>
        <v>0</v>
      </c>
      <c r="CO269">
        <f t="shared" si="51"/>
        <v>0</v>
      </c>
    </row>
    <row r="270" spans="2:93" ht="15" customHeight="1">
      <c r="B270" s="126"/>
      <c r="C270" s="125" t="s">
        <v>1524</v>
      </c>
      <c r="D270" s="419"/>
      <c r="E270" s="316"/>
      <c r="F270" s="316"/>
      <c r="G270" s="317"/>
      <c r="H270" s="379"/>
      <c r="I270" s="317"/>
      <c r="J270" s="315" t="str">
        <f>IF(L270="","",VLOOKUP(L270,Presentación!$AL$3:$AM$574,2,FALSE))</f>
        <v/>
      </c>
      <c r="K270" s="429"/>
      <c r="L270" s="419"/>
      <c r="M270" s="316"/>
      <c r="N270" s="317"/>
      <c r="O270" s="419"/>
      <c r="P270" s="316"/>
      <c r="Q270" s="317"/>
      <c r="R270" s="379"/>
      <c r="S270" s="316"/>
      <c r="T270" s="317"/>
      <c r="U270" s="43" t="s">
        <v>2188</v>
      </c>
      <c r="V270" s="379"/>
      <c r="W270" s="316"/>
      <c r="X270" s="317"/>
      <c r="Y270" s="379"/>
      <c r="Z270" s="317"/>
      <c r="AA270" s="249"/>
      <c r="AB270" s="249"/>
      <c r="AC270" s="249"/>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CA270">
        <f t="shared" si="39"/>
        <v>0</v>
      </c>
      <c r="CB270">
        <f t="shared" si="40"/>
        <v>0</v>
      </c>
      <c r="CC270">
        <f t="shared" si="41"/>
        <v>0</v>
      </c>
      <c r="CD270">
        <f t="shared" si="42"/>
        <v>0</v>
      </c>
      <c r="CF270" t="b">
        <f t="shared" si="43"/>
        <v>0</v>
      </c>
      <c r="CG270" t="str">
        <f t="shared" si="44"/>
        <v/>
      </c>
      <c r="CH270" t="b">
        <f t="shared" si="45"/>
        <v>0</v>
      </c>
      <c r="CI270" t="str">
        <f t="shared" si="46"/>
        <v/>
      </c>
      <c r="CJ270" t="b">
        <f t="shared" si="47"/>
        <v>0</v>
      </c>
      <c r="CL270">
        <f t="shared" si="48"/>
        <v>0</v>
      </c>
      <c r="CM270">
        <f t="shared" si="49"/>
        <v>0</v>
      </c>
      <c r="CN270">
        <f t="shared" si="50"/>
        <v>0</v>
      </c>
      <c r="CO270">
        <f t="shared" si="51"/>
        <v>0</v>
      </c>
    </row>
    <row r="271" spans="2:93" ht="15" customHeight="1">
      <c r="B271" s="126"/>
      <c r="C271" s="125" t="s">
        <v>1525</v>
      </c>
      <c r="D271" s="419"/>
      <c r="E271" s="316"/>
      <c r="F271" s="316"/>
      <c r="G271" s="317"/>
      <c r="H271" s="379"/>
      <c r="I271" s="317"/>
      <c r="J271" s="315" t="str">
        <f>IF(L271="","",VLOOKUP(L271,Presentación!$AL$3:$AM$574,2,FALSE))</f>
        <v/>
      </c>
      <c r="K271" s="429"/>
      <c r="L271" s="419"/>
      <c r="M271" s="316"/>
      <c r="N271" s="317"/>
      <c r="O271" s="419"/>
      <c r="P271" s="316"/>
      <c r="Q271" s="317"/>
      <c r="R271" s="379"/>
      <c r="S271" s="316"/>
      <c r="T271" s="317"/>
      <c r="U271" s="43" t="s">
        <v>2188</v>
      </c>
      <c r="V271" s="379"/>
      <c r="W271" s="316"/>
      <c r="X271" s="317"/>
      <c r="Y271" s="379"/>
      <c r="Z271" s="317"/>
      <c r="AA271" s="249"/>
      <c r="AB271" s="249"/>
      <c r="AC271" s="249"/>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CA271">
        <f t="shared" si="39"/>
        <v>0</v>
      </c>
      <c r="CB271">
        <f t="shared" si="40"/>
        <v>0</v>
      </c>
      <c r="CC271">
        <f t="shared" si="41"/>
        <v>0</v>
      </c>
      <c r="CD271">
        <f t="shared" si="42"/>
        <v>0</v>
      </c>
      <c r="CF271" t="b">
        <f t="shared" si="43"/>
        <v>0</v>
      </c>
      <c r="CG271" t="str">
        <f t="shared" si="44"/>
        <v/>
      </c>
      <c r="CH271" t="b">
        <f t="shared" si="45"/>
        <v>0</v>
      </c>
      <c r="CI271" t="str">
        <f t="shared" si="46"/>
        <v/>
      </c>
      <c r="CJ271" t="b">
        <f t="shared" si="47"/>
        <v>0</v>
      </c>
      <c r="CL271">
        <f t="shared" si="48"/>
        <v>0</v>
      </c>
      <c r="CM271">
        <f t="shared" si="49"/>
        <v>0</v>
      </c>
      <c r="CN271">
        <f t="shared" si="50"/>
        <v>0</v>
      </c>
      <c r="CO271">
        <f t="shared" si="51"/>
        <v>0</v>
      </c>
    </row>
    <row r="272" spans="2:93" ht="15" customHeight="1">
      <c r="B272" s="126"/>
      <c r="C272" s="125" t="s">
        <v>1526</v>
      </c>
      <c r="D272" s="419"/>
      <c r="E272" s="316"/>
      <c r="F272" s="316"/>
      <c r="G272" s="317"/>
      <c r="H272" s="379"/>
      <c r="I272" s="317"/>
      <c r="J272" s="315" t="str">
        <f>IF(L272="","",VLOOKUP(L272,Presentación!$AL$3:$AM$574,2,FALSE))</f>
        <v/>
      </c>
      <c r="K272" s="429"/>
      <c r="L272" s="419"/>
      <c r="M272" s="316"/>
      <c r="N272" s="317"/>
      <c r="O272" s="419"/>
      <c r="P272" s="316"/>
      <c r="Q272" s="317"/>
      <c r="R272" s="379"/>
      <c r="S272" s="316"/>
      <c r="T272" s="317"/>
      <c r="U272" s="43" t="s">
        <v>2188</v>
      </c>
      <c r="V272" s="379"/>
      <c r="W272" s="316"/>
      <c r="X272" s="317"/>
      <c r="Y272" s="379"/>
      <c r="Z272" s="317"/>
      <c r="AA272" s="249"/>
      <c r="AB272" s="249"/>
      <c r="AC272" s="249"/>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CA272">
        <f t="shared" si="39"/>
        <v>0</v>
      </c>
      <c r="CB272">
        <f t="shared" si="40"/>
        <v>0</v>
      </c>
      <c r="CC272">
        <f t="shared" si="41"/>
        <v>0</v>
      </c>
      <c r="CD272">
        <f t="shared" si="42"/>
        <v>0</v>
      </c>
      <c r="CF272" t="b">
        <f t="shared" si="43"/>
        <v>0</v>
      </c>
      <c r="CG272" t="str">
        <f t="shared" si="44"/>
        <v/>
      </c>
      <c r="CH272" t="b">
        <f t="shared" si="45"/>
        <v>0</v>
      </c>
      <c r="CI272" t="str">
        <f t="shared" si="46"/>
        <v/>
      </c>
      <c r="CJ272" t="b">
        <f t="shared" si="47"/>
        <v>0</v>
      </c>
      <c r="CL272">
        <f t="shared" si="48"/>
        <v>0</v>
      </c>
      <c r="CM272">
        <f t="shared" si="49"/>
        <v>0</v>
      </c>
      <c r="CN272">
        <f t="shared" si="50"/>
        <v>0</v>
      </c>
      <c r="CO272">
        <f t="shared" si="51"/>
        <v>0</v>
      </c>
    </row>
    <row r="273" spans="2:93" ht="15" customHeight="1">
      <c r="B273" s="126"/>
      <c r="C273" s="125" t="s">
        <v>1527</v>
      </c>
      <c r="D273" s="419"/>
      <c r="E273" s="316"/>
      <c r="F273" s="316"/>
      <c r="G273" s="317"/>
      <c r="H273" s="379"/>
      <c r="I273" s="317"/>
      <c r="J273" s="315" t="str">
        <f>IF(L273="","",VLOOKUP(L273,Presentación!$AL$3:$AM$574,2,FALSE))</f>
        <v/>
      </c>
      <c r="K273" s="429"/>
      <c r="L273" s="419"/>
      <c r="M273" s="316"/>
      <c r="N273" s="317"/>
      <c r="O273" s="419"/>
      <c r="P273" s="316"/>
      <c r="Q273" s="317"/>
      <c r="R273" s="379"/>
      <c r="S273" s="316"/>
      <c r="T273" s="317"/>
      <c r="U273" s="43" t="s">
        <v>2188</v>
      </c>
      <c r="V273" s="379"/>
      <c r="W273" s="316"/>
      <c r="X273" s="317"/>
      <c r="Y273" s="379"/>
      <c r="Z273" s="317"/>
      <c r="AA273" s="249"/>
      <c r="AB273" s="249"/>
      <c r="AC273" s="249"/>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CA273">
        <f t="shared" si="39"/>
        <v>0</v>
      </c>
      <c r="CB273">
        <f t="shared" si="40"/>
        <v>0</v>
      </c>
      <c r="CC273">
        <f t="shared" si="41"/>
        <v>0</v>
      </c>
      <c r="CD273">
        <f t="shared" si="42"/>
        <v>0</v>
      </c>
      <c r="CF273" t="b">
        <f t="shared" si="43"/>
        <v>0</v>
      </c>
      <c r="CG273" t="str">
        <f t="shared" si="44"/>
        <v/>
      </c>
      <c r="CH273" t="b">
        <f t="shared" si="45"/>
        <v>0</v>
      </c>
      <c r="CI273" t="str">
        <f t="shared" si="46"/>
        <v/>
      </c>
      <c r="CJ273" t="b">
        <f t="shared" si="47"/>
        <v>0</v>
      </c>
      <c r="CL273">
        <f t="shared" si="48"/>
        <v>0</v>
      </c>
      <c r="CM273">
        <f t="shared" si="49"/>
        <v>0</v>
      </c>
      <c r="CN273">
        <f t="shared" si="50"/>
        <v>0</v>
      </c>
      <c r="CO273">
        <f t="shared" si="51"/>
        <v>0</v>
      </c>
    </row>
    <row r="274" spans="2:93" ht="15" customHeight="1">
      <c r="B274" s="126"/>
      <c r="C274" s="125" t="s">
        <v>1528</v>
      </c>
      <c r="D274" s="419"/>
      <c r="E274" s="316"/>
      <c r="F274" s="316"/>
      <c r="G274" s="317"/>
      <c r="H274" s="379"/>
      <c r="I274" s="317"/>
      <c r="J274" s="315" t="str">
        <f>IF(L274="","",VLOOKUP(L274,Presentación!$AL$3:$AM$574,2,FALSE))</f>
        <v/>
      </c>
      <c r="K274" s="429"/>
      <c r="L274" s="419"/>
      <c r="M274" s="316"/>
      <c r="N274" s="317"/>
      <c r="O274" s="419"/>
      <c r="P274" s="316"/>
      <c r="Q274" s="317"/>
      <c r="R274" s="379"/>
      <c r="S274" s="316"/>
      <c r="T274" s="317"/>
      <c r="U274" s="43" t="s">
        <v>2188</v>
      </c>
      <c r="V274" s="379"/>
      <c r="W274" s="316"/>
      <c r="X274" s="317"/>
      <c r="Y274" s="379"/>
      <c r="Z274" s="317"/>
      <c r="AA274" s="249"/>
      <c r="AB274" s="249"/>
      <c r="AC274" s="249"/>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CA274">
        <f t="shared" si="39"/>
        <v>0</v>
      </c>
      <c r="CB274">
        <f t="shared" si="40"/>
        <v>0</v>
      </c>
      <c r="CC274">
        <f t="shared" si="41"/>
        <v>0</v>
      </c>
      <c r="CD274">
        <f t="shared" si="42"/>
        <v>0</v>
      </c>
      <c r="CF274" t="b">
        <f t="shared" si="43"/>
        <v>0</v>
      </c>
      <c r="CG274" t="str">
        <f t="shared" si="44"/>
        <v/>
      </c>
      <c r="CH274" t="b">
        <f t="shared" si="45"/>
        <v>0</v>
      </c>
      <c r="CI274" t="str">
        <f t="shared" si="46"/>
        <v/>
      </c>
      <c r="CJ274" t="b">
        <f t="shared" si="47"/>
        <v>0</v>
      </c>
      <c r="CL274">
        <f t="shared" si="48"/>
        <v>0</v>
      </c>
      <c r="CM274">
        <f t="shared" si="49"/>
        <v>0</v>
      </c>
      <c r="CN274">
        <f t="shared" si="50"/>
        <v>0</v>
      </c>
      <c r="CO274">
        <f t="shared" si="51"/>
        <v>0</v>
      </c>
    </row>
    <row r="275" spans="2:93" ht="15" customHeight="1">
      <c r="B275" s="126"/>
      <c r="C275" s="125" t="s">
        <v>1529</v>
      </c>
      <c r="D275" s="419"/>
      <c r="E275" s="316"/>
      <c r="F275" s="316"/>
      <c r="G275" s="317"/>
      <c r="H275" s="379"/>
      <c r="I275" s="317"/>
      <c r="J275" s="315" t="str">
        <f>IF(L275="","",VLOOKUP(L275,Presentación!$AL$3:$AM$574,2,FALSE))</f>
        <v/>
      </c>
      <c r="K275" s="429"/>
      <c r="L275" s="419"/>
      <c r="M275" s="316"/>
      <c r="N275" s="317"/>
      <c r="O275" s="419"/>
      <c r="P275" s="316"/>
      <c r="Q275" s="317"/>
      <c r="R275" s="379"/>
      <c r="S275" s="316"/>
      <c r="T275" s="317"/>
      <c r="U275" s="43" t="s">
        <v>2188</v>
      </c>
      <c r="V275" s="379"/>
      <c r="W275" s="316"/>
      <c r="X275" s="317"/>
      <c r="Y275" s="379"/>
      <c r="Z275" s="317"/>
      <c r="AA275" s="249"/>
      <c r="AB275" s="249"/>
      <c r="AC275" s="249"/>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CA275">
        <f t="shared" si="39"/>
        <v>0</v>
      </c>
      <c r="CB275">
        <f t="shared" si="40"/>
        <v>0</v>
      </c>
      <c r="CC275">
        <f t="shared" si="41"/>
        <v>0</v>
      </c>
      <c r="CD275">
        <f t="shared" si="42"/>
        <v>0</v>
      </c>
      <c r="CF275" t="b">
        <f t="shared" si="43"/>
        <v>0</v>
      </c>
      <c r="CG275" t="str">
        <f t="shared" si="44"/>
        <v/>
      </c>
      <c r="CH275" t="b">
        <f t="shared" si="45"/>
        <v>0</v>
      </c>
      <c r="CI275" t="str">
        <f t="shared" si="46"/>
        <v/>
      </c>
      <c r="CJ275" t="b">
        <f t="shared" si="47"/>
        <v>0</v>
      </c>
      <c r="CL275">
        <f t="shared" si="48"/>
        <v>0</v>
      </c>
      <c r="CM275">
        <f t="shared" si="49"/>
        <v>0</v>
      </c>
      <c r="CN275">
        <f t="shared" si="50"/>
        <v>0</v>
      </c>
      <c r="CO275">
        <f t="shared" si="51"/>
        <v>0</v>
      </c>
    </row>
    <row r="276" spans="2:93" ht="15" customHeight="1">
      <c r="B276" s="126"/>
      <c r="C276" s="125" t="s">
        <v>1530</v>
      </c>
      <c r="D276" s="419"/>
      <c r="E276" s="316"/>
      <c r="F276" s="316"/>
      <c r="G276" s="317"/>
      <c r="H276" s="379"/>
      <c r="I276" s="317"/>
      <c r="J276" s="315" t="str">
        <f>IF(L276="","",VLOOKUP(L276,Presentación!$AL$3:$AM$574,2,FALSE))</f>
        <v/>
      </c>
      <c r="K276" s="429"/>
      <c r="L276" s="419"/>
      <c r="M276" s="316"/>
      <c r="N276" s="317"/>
      <c r="O276" s="419"/>
      <c r="P276" s="316"/>
      <c r="Q276" s="317"/>
      <c r="R276" s="379"/>
      <c r="S276" s="316"/>
      <c r="T276" s="317"/>
      <c r="U276" s="43" t="s">
        <v>2188</v>
      </c>
      <c r="V276" s="379"/>
      <c r="W276" s="316"/>
      <c r="X276" s="317"/>
      <c r="Y276" s="379"/>
      <c r="Z276" s="317"/>
      <c r="AA276" s="249"/>
      <c r="AB276" s="249"/>
      <c r="AC276" s="249"/>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CA276">
        <f t="shared" si="39"/>
        <v>0</v>
      </c>
      <c r="CB276">
        <f t="shared" si="40"/>
        <v>0</v>
      </c>
      <c r="CC276">
        <f t="shared" si="41"/>
        <v>0</v>
      </c>
      <c r="CD276">
        <f t="shared" si="42"/>
        <v>0</v>
      </c>
      <c r="CF276" t="b">
        <f t="shared" si="43"/>
        <v>0</v>
      </c>
      <c r="CG276" t="str">
        <f t="shared" si="44"/>
        <v/>
      </c>
      <c r="CH276" t="b">
        <f t="shared" si="45"/>
        <v>0</v>
      </c>
      <c r="CI276" t="str">
        <f t="shared" si="46"/>
        <v/>
      </c>
      <c r="CJ276" t="b">
        <f t="shared" si="47"/>
        <v>0</v>
      </c>
      <c r="CL276">
        <f t="shared" si="48"/>
        <v>0</v>
      </c>
      <c r="CM276">
        <f t="shared" si="49"/>
        <v>0</v>
      </c>
      <c r="CN276">
        <f t="shared" si="50"/>
        <v>0</v>
      </c>
      <c r="CO276">
        <f t="shared" si="51"/>
        <v>0</v>
      </c>
    </row>
    <row r="277" spans="2:93" ht="15" customHeight="1">
      <c r="B277" s="126"/>
      <c r="C277" s="125" t="s">
        <v>1531</v>
      </c>
      <c r="D277" s="419"/>
      <c r="E277" s="316"/>
      <c r="F277" s="316"/>
      <c r="G277" s="317"/>
      <c r="H277" s="379"/>
      <c r="I277" s="317"/>
      <c r="J277" s="315" t="str">
        <f>IF(L277="","",VLOOKUP(L277,Presentación!$AL$3:$AM$574,2,FALSE))</f>
        <v/>
      </c>
      <c r="K277" s="429"/>
      <c r="L277" s="419"/>
      <c r="M277" s="316"/>
      <c r="N277" s="317"/>
      <c r="O277" s="419"/>
      <c r="P277" s="316"/>
      <c r="Q277" s="317"/>
      <c r="R277" s="379"/>
      <c r="S277" s="316"/>
      <c r="T277" s="317"/>
      <c r="U277" s="43" t="s">
        <v>2188</v>
      </c>
      <c r="V277" s="379"/>
      <c r="W277" s="316"/>
      <c r="X277" s="317"/>
      <c r="Y277" s="379"/>
      <c r="Z277" s="317"/>
      <c r="AA277" s="249"/>
      <c r="AB277" s="249"/>
      <c r="AC277" s="249"/>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CA277">
        <f t="shared" si="39"/>
        <v>0</v>
      </c>
      <c r="CB277">
        <f t="shared" si="40"/>
        <v>0</v>
      </c>
      <c r="CC277">
        <f t="shared" si="41"/>
        <v>0</v>
      </c>
      <c r="CD277">
        <f t="shared" si="42"/>
        <v>0</v>
      </c>
      <c r="CF277" t="b">
        <f t="shared" si="43"/>
        <v>0</v>
      </c>
      <c r="CG277" t="str">
        <f t="shared" si="44"/>
        <v/>
      </c>
      <c r="CH277" t="b">
        <f t="shared" si="45"/>
        <v>0</v>
      </c>
      <c r="CI277" t="str">
        <f t="shared" si="46"/>
        <v/>
      </c>
      <c r="CJ277" t="b">
        <f t="shared" si="47"/>
        <v>0</v>
      </c>
      <c r="CL277">
        <f t="shared" si="48"/>
        <v>0</v>
      </c>
      <c r="CM277">
        <f t="shared" si="49"/>
        <v>0</v>
      </c>
      <c r="CN277">
        <f t="shared" si="50"/>
        <v>0</v>
      </c>
      <c r="CO277">
        <f t="shared" si="51"/>
        <v>0</v>
      </c>
    </row>
    <row r="278" spans="2:93" ht="15" customHeight="1">
      <c r="B278" s="126"/>
      <c r="C278" s="125" t="s">
        <v>1532</v>
      </c>
      <c r="D278" s="419"/>
      <c r="E278" s="316"/>
      <c r="F278" s="316"/>
      <c r="G278" s="317"/>
      <c r="H278" s="379"/>
      <c r="I278" s="317"/>
      <c r="J278" s="315" t="str">
        <f>IF(L278="","",VLOOKUP(L278,Presentación!$AL$3:$AM$574,2,FALSE))</f>
        <v/>
      </c>
      <c r="K278" s="429"/>
      <c r="L278" s="419"/>
      <c r="M278" s="316"/>
      <c r="N278" s="317"/>
      <c r="O278" s="419"/>
      <c r="P278" s="316"/>
      <c r="Q278" s="317"/>
      <c r="R278" s="379"/>
      <c r="S278" s="316"/>
      <c r="T278" s="317"/>
      <c r="U278" s="43" t="s">
        <v>2188</v>
      </c>
      <c r="V278" s="379"/>
      <c r="W278" s="316"/>
      <c r="X278" s="317"/>
      <c r="Y278" s="379"/>
      <c r="Z278" s="317"/>
      <c r="AA278" s="249"/>
      <c r="AB278" s="249"/>
      <c r="AC278" s="249"/>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CA278">
        <f t="shared" si="39"/>
        <v>0</v>
      </c>
      <c r="CB278">
        <f t="shared" si="40"/>
        <v>0</v>
      </c>
      <c r="CC278">
        <f t="shared" si="41"/>
        <v>0</v>
      </c>
      <c r="CD278">
        <f t="shared" si="42"/>
        <v>0</v>
      </c>
      <c r="CF278" t="b">
        <f t="shared" si="43"/>
        <v>0</v>
      </c>
      <c r="CG278" t="str">
        <f t="shared" si="44"/>
        <v/>
      </c>
      <c r="CH278" t="b">
        <f t="shared" si="45"/>
        <v>0</v>
      </c>
      <c r="CI278" t="str">
        <f t="shared" si="46"/>
        <v/>
      </c>
      <c r="CJ278" t="b">
        <f t="shared" si="47"/>
        <v>0</v>
      </c>
      <c r="CL278">
        <f t="shared" si="48"/>
        <v>0</v>
      </c>
      <c r="CM278">
        <f t="shared" si="49"/>
        <v>0</v>
      </c>
      <c r="CN278">
        <f t="shared" si="50"/>
        <v>0</v>
      </c>
      <c r="CO278">
        <f t="shared" si="51"/>
        <v>0</v>
      </c>
    </row>
    <row r="279" spans="2:93" ht="15" customHeight="1">
      <c r="B279" s="126"/>
      <c r="C279" s="125" t="s">
        <v>1533</v>
      </c>
      <c r="D279" s="419"/>
      <c r="E279" s="316"/>
      <c r="F279" s="316"/>
      <c r="G279" s="317"/>
      <c r="H279" s="379"/>
      <c r="I279" s="317"/>
      <c r="J279" s="315" t="str">
        <f>IF(L279="","",VLOOKUP(L279,Presentación!$AL$3:$AM$574,2,FALSE))</f>
        <v/>
      </c>
      <c r="K279" s="429"/>
      <c r="L279" s="419"/>
      <c r="M279" s="316"/>
      <c r="N279" s="317"/>
      <c r="O279" s="419"/>
      <c r="P279" s="316"/>
      <c r="Q279" s="317"/>
      <c r="R279" s="379"/>
      <c r="S279" s="316"/>
      <c r="T279" s="317"/>
      <c r="U279" s="43" t="s">
        <v>2188</v>
      </c>
      <c r="V279" s="379"/>
      <c r="W279" s="316"/>
      <c r="X279" s="317"/>
      <c r="Y279" s="379"/>
      <c r="Z279" s="317"/>
      <c r="AA279" s="249"/>
      <c r="AB279" s="249"/>
      <c r="AC279" s="249"/>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CA279">
        <f t="shared" si="39"/>
        <v>0</v>
      </c>
      <c r="CB279">
        <f t="shared" si="40"/>
        <v>0</v>
      </c>
      <c r="CC279">
        <f t="shared" si="41"/>
        <v>0</v>
      </c>
      <c r="CD279">
        <f t="shared" si="42"/>
        <v>0</v>
      </c>
      <c r="CF279" t="b">
        <f t="shared" si="43"/>
        <v>0</v>
      </c>
      <c r="CG279" t="str">
        <f t="shared" si="44"/>
        <v/>
      </c>
      <c r="CH279" t="b">
        <f t="shared" si="45"/>
        <v>0</v>
      </c>
      <c r="CI279" t="str">
        <f t="shared" si="46"/>
        <v/>
      </c>
      <c r="CJ279" t="b">
        <f t="shared" si="47"/>
        <v>0</v>
      </c>
      <c r="CL279">
        <f t="shared" si="48"/>
        <v>0</v>
      </c>
      <c r="CM279">
        <f t="shared" si="49"/>
        <v>0</v>
      </c>
      <c r="CN279">
        <f t="shared" si="50"/>
        <v>0</v>
      </c>
      <c r="CO279">
        <f t="shared" si="51"/>
        <v>0</v>
      </c>
    </row>
    <row r="280" spans="2:93" ht="15" customHeight="1">
      <c r="B280" s="126"/>
      <c r="C280" s="125" t="s">
        <v>1534</v>
      </c>
      <c r="D280" s="419"/>
      <c r="E280" s="316"/>
      <c r="F280" s="316"/>
      <c r="G280" s="317"/>
      <c r="H280" s="379"/>
      <c r="I280" s="317"/>
      <c r="J280" s="315" t="str">
        <f>IF(L280="","",VLOOKUP(L280,Presentación!$AL$3:$AM$574,2,FALSE))</f>
        <v/>
      </c>
      <c r="K280" s="429"/>
      <c r="L280" s="419"/>
      <c r="M280" s="316"/>
      <c r="N280" s="317"/>
      <c r="O280" s="419"/>
      <c r="P280" s="316"/>
      <c r="Q280" s="317"/>
      <c r="R280" s="379"/>
      <c r="S280" s="316"/>
      <c r="T280" s="317"/>
      <c r="U280" s="43" t="s">
        <v>2188</v>
      </c>
      <c r="V280" s="379"/>
      <c r="W280" s="316"/>
      <c r="X280" s="317"/>
      <c r="Y280" s="379"/>
      <c r="Z280" s="317"/>
      <c r="AA280" s="249"/>
      <c r="AB280" s="249"/>
      <c r="AC280" s="249"/>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CA280">
        <f t="shared" si="39"/>
        <v>0</v>
      </c>
      <c r="CB280">
        <f t="shared" si="40"/>
        <v>0</v>
      </c>
      <c r="CC280">
        <f t="shared" si="41"/>
        <v>0</v>
      </c>
      <c r="CD280">
        <f t="shared" si="42"/>
        <v>0</v>
      </c>
      <c r="CF280" t="b">
        <f t="shared" si="43"/>
        <v>0</v>
      </c>
      <c r="CG280" t="str">
        <f t="shared" si="44"/>
        <v/>
      </c>
      <c r="CH280" t="b">
        <f t="shared" si="45"/>
        <v>0</v>
      </c>
      <c r="CI280" t="str">
        <f t="shared" si="46"/>
        <v/>
      </c>
      <c r="CJ280" t="b">
        <f t="shared" si="47"/>
        <v>0</v>
      </c>
      <c r="CL280">
        <f t="shared" si="48"/>
        <v>0</v>
      </c>
      <c r="CM280">
        <f t="shared" si="49"/>
        <v>0</v>
      </c>
      <c r="CN280">
        <f t="shared" si="50"/>
        <v>0</v>
      </c>
      <c r="CO280">
        <f t="shared" si="51"/>
        <v>0</v>
      </c>
    </row>
    <row r="281" spans="2:93" ht="15" customHeight="1">
      <c r="B281" s="126"/>
      <c r="C281" s="125" t="s">
        <v>1535</v>
      </c>
      <c r="D281" s="419"/>
      <c r="E281" s="316"/>
      <c r="F281" s="316"/>
      <c r="G281" s="317"/>
      <c r="H281" s="379"/>
      <c r="I281" s="317"/>
      <c r="J281" s="315" t="str">
        <f>IF(L281="","",VLOOKUP(L281,Presentación!$AL$3:$AM$574,2,FALSE))</f>
        <v/>
      </c>
      <c r="K281" s="429"/>
      <c r="L281" s="419"/>
      <c r="M281" s="316"/>
      <c r="N281" s="317"/>
      <c r="O281" s="419"/>
      <c r="P281" s="316"/>
      <c r="Q281" s="317"/>
      <c r="R281" s="379"/>
      <c r="S281" s="316"/>
      <c r="T281" s="317"/>
      <c r="U281" s="43" t="s">
        <v>2188</v>
      </c>
      <c r="V281" s="379"/>
      <c r="W281" s="316"/>
      <c r="X281" s="317"/>
      <c r="Y281" s="379"/>
      <c r="Z281" s="317"/>
      <c r="AA281" s="249"/>
      <c r="AB281" s="249"/>
      <c r="AC281" s="249"/>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CA281">
        <f t="shared" si="39"/>
        <v>0</v>
      </c>
      <c r="CB281">
        <f t="shared" si="40"/>
        <v>0</v>
      </c>
      <c r="CC281">
        <f t="shared" si="41"/>
        <v>0</v>
      </c>
      <c r="CD281">
        <f t="shared" si="42"/>
        <v>0</v>
      </c>
      <c r="CF281" t="b">
        <f t="shared" si="43"/>
        <v>0</v>
      </c>
      <c r="CG281" t="str">
        <f t="shared" si="44"/>
        <v/>
      </c>
      <c r="CH281" t="b">
        <f t="shared" si="45"/>
        <v>0</v>
      </c>
      <c r="CI281" t="str">
        <f t="shared" si="46"/>
        <v/>
      </c>
      <c r="CJ281" t="b">
        <f t="shared" si="47"/>
        <v>0</v>
      </c>
      <c r="CL281">
        <f t="shared" si="48"/>
        <v>0</v>
      </c>
      <c r="CM281">
        <f t="shared" si="49"/>
        <v>0</v>
      </c>
      <c r="CN281">
        <f t="shared" si="50"/>
        <v>0</v>
      </c>
      <c r="CO281">
        <f t="shared" si="51"/>
        <v>0</v>
      </c>
    </row>
    <row r="282" spans="2:93" ht="15" customHeight="1">
      <c r="B282" s="126"/>
      <c r="C282" s="125" t="s">
        <v>1536</v>
      </c>
      <c r="D282" s="419"/>
      <c r="E282" s="316"/>
      <c r="F282" s="316"/>
      <c r="G282" s="317"/>
      <c r="H282" s="379"/>
      <c r="I282" s="317"/>
      <c r="J282" s="315" t="str">
        <f>IF(L282="","",VLOOKUP(L282,Presentación!$AL$3:$AM$574,2,FALSE))</f>
        <v/>
      </c>
      <c r="K282" s="429"/>
      <c r="L282" s="419"/>
      <c r="M282" s="316"/>
      <c r="N282" s="317"/>
      <c r="O282" s="419"/>
      <c r="P282" s="316"/>
      <c r="Q282" s="317"/>
      <c r="R282" s="379"/>
      <c r="S282" s="316"/>
      <c r="T282" s="317"/>
      <c r="U282" s="43" t="s">
        <v>2188</v>
      </c>
      <c r="V282" s="379"/>
      <c r="W282" s="316"/>
      <c r="X282" s="317"/>
      <c r="Y282" s="379"/>
      <c r="Z282" s="317"/>
      <c r="AA282" s="249"/>
      <c r="AB282" s="249"/>
      <c r="AC282" s="249"/>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CA282">
        <f t="shared" si="39"/>
        <v>0</v>
      </c>
      <c r="CB282">
        <f t="shared" si="40"/>
        <v>0</v>
      </c>
      <c r="CC282">
        <f t="shared" si="41"/>
        <v>0</v>
      </c>
      <c r="CD282">
        <f t="shared" si="42"/>
        <v>0</v>
      </c>
      <c r="CF282" t="b">
        <f t="shared" si="43"/>
        <v>0</v>
      </c>
      <c r="CG282" t="str">
        <f t="shared" si="44"/>
        <v/>
      </c>
      <c r="CH282" t="b">
        <f t="shared" si="45"/>
        <v>0</v>
      </c>
      <c r="CI282" t="str">
        <f t="shared" si="46"/>
        <v/>
      </c>
      <c r="CJ282" t="b">
        <f t="shared" si="47"/>
        <v>0</v>
      </c>
      <c r="CL282">
        <f t="shared" si="48"/>
        <v>0</v>
      </c>
      <c r="CM282">
        <f t="shared" si="49"/>
        <v>0</v>
      </c>
      <c r="CN282">
        <f t="shared" si="50"/>
        <v>0</v>
      </c>
      <c r="CO282">
        <f t="shared" si="51"/>
        <v>0</v>
      </c>
    </row>
    <row r="283" spans="2:93" ht="15" customHeight="1">
      <c r="B283" s="126"/>
      <c r="C283" s="125" t="s">
        <v>1537</v>
      </c>
      <c r="D283" s="419"/>
      <c r="E283" s="316"/>
      <c r="F283" s="316"/>
      <c r="G283" s="317"/>
      <c r="H283" s="379"/>
      <c r="I283" s="317"/>
      <c r="J283" s="315" t="str">
        <f>IF(L283="","",VLOOKUP(L283,Presentación!$AL$3:$AM$574,2,FALSE))</f>
        <v/>
      </c>
      <c r="K283" s="429"/>
      <c r="L283" s="419"/>
      <c r="M283" s="316"/>
      <c r="N283" s="317"/>
      <c r="O283" s="419"/>
      <c r="P283" s="316"/>
      <c r="Q283" s="317"/>
      <c r="R283" s="379"/>
      <c r="S283" s="316"/>
      <c r="T283" s="317"/>
      <c r="U283" s="43" t="s">
        <v>2188</v>
      </c>
      <c r="V283" s="379"/>
      <c r="W283" s="316"/>
      <c r="X283" s="317"/>
      <c r="Y283" s="379"/>
      <c r="Z283" s="317"/>
      <c r="AA283" s="249"/>
      <c r="AB283" s="249"/>
      <c r="AC283" s="249"/>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CA283">
        <f t="shared" si="39"/>
        <v>0</v>
      </c>
      <c r="CB283">
        <f t="shared" si="40"/>
        <v>0</v>
      </c>
      <c r="CC283">
        <f t="shared" si="41"/>
        <v>0</v>
      </c>
      <c r="CD283">
        <f t="shared" si="42"/>
        <v>0</v>
      </c>
      <c r="CF283" t="b">
        <f t="shared" si="43"/>
        <v>0</v>
      </c>
      <c r="CG283" t="str">
        <f t="shared" si="44"/>
        <v/>
      </c>
      <c r="CH283" t="b">
        <f t="shared" si="45"/>
        <v>0</v>
      </c>
      <c r="CI283" t="str">
        <f t="shared" si="46"/>
        <v/>
      </c>
      <c r="CJ283" t="b">
        <f t="shared" si="47"/>
        <v>0</v>
      </c>
      <c r="CL283">
        <f t="shared" si="48"/>
        <v>0</v>
      </c>
      <c r="CM283">
        <f t="shared" si="49"/>
        <v>0</v>
      </c>
      <c r="CN283">
        <f t="shared" si="50"/>
        <v>0</v>
      </c>
      <c r="CO283">
        <f t="shared" si="51"/>
        <v>0</v>
      </c>
    </row>
    <row r="284" spans="2:93" ht="15" customHeight="1">
      <c r="B284" s="126"/>
      <c r="C284" s="125" t="s">
        <v>1538</v>
      </c>
      <c r="D284" s="419"/>
      <c r="E284" s="316"/>
      <c r="F284" s="316"/>
      <c r="G284" s="317"/>
      <c r="H284" s="379"/>
      <c r="I284" s="317"/>
      <c r="J284" s="315" t="str">
        <f>IF(L284="","",VLOOKUP(L284,Presentación!$AL$3:$AM$574,2,FALSE))</f>
        <v/>
      </c>
      <c r="K284" s="429"/>
      <c r="L284" s="419"/>
      <c r="M284" s="316"/>
      <c r="N284" s="317"/>
      <c r="O284" s="419"/>
      <c r="P284" s="316"/>
      <c r="Q284" s="317"/>
      <c r="R284" s="379"/>
      <c r="S284" s="316"/>
      <c r="T284" s="317"/>
      <c r="U284" s="43" t="s">
        <v>2188</v>
      </c>
      <c r="V284" s="379"/>
      <c r="W284" s="316"/>
      <c r="X284" s="317"/>
      <c r="Y284" s="379"/>
      <c r="Z284" s="317"/>
      <c r="AA284" s="249"/>
      <c r="AB284" s="249"/>
      <c r="AC284" s="249"/>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CA284">
        <f t="shared" si="39"/>
        <v>0</v>
      </c>
      <c r="CB284">
        <f t="shared" si="40"/>
        <v>0</v>
      </c>
      <c r="CC284">
        <f t="shared" si="41"/>
        <v>0</v>
      </c>
      <c r="CD284">
        <f t="shared" si="42"/>
        <v>0</v>
      </c>
      <c r="CF284" t="b">
        <f t="shared" si="43"/>
        <v>0</v>
      </c>
      <c r="CG284" t="str">
        <f t="shared" si="44"/>
        <v/>
      </c>
      <c r="CH284" t="b">
        <f t="shared" si="45"/>
        <v>0</v>
      </c>
      <c r="CI284" t="str">
        <f t="shared" si="46"/>
        <v/>
      </c>
      <c r="CJ284" t="b">
        <f t="shared" si="47"/>
        <v>0</v>
      </c>
      <c r="CL284">
        <f t="shared" si="48"/>
        <v>0</v>
      </c>
      <c r="CM284">
        <f t="shared" si="49"/>
        <v>0</v>
      </c>
      <c r="CN284">
        <f t="shared" si="50"/>
        <v>0</v>
      </c>
      <c r="CO284">
        <f t="shared" si="51"/>
        <v>0</v>
      </c>
    </row>
    <row r="285" spans="2:93" ht="15" customHeight="1">
      <c r="B285" s="126"/>
      <c r="C285" s="125" t="s">
        <v>1539</v>
      </c>
      <c r="D285" s="419"/>
      <c r="E285" s="316"/>
      <c r="F285" s="316"/>
      <c r="G285" s="317"/>
      <c r="H285" s="379"/>
      <c r="I285" s="317"/>
      <c r="J285" s="315" t="str">
        <f>IF(L285="","",VLOOKUP(L285,Presentación!$AL$3:$AM$574,2,FALSE))</f>
        <v/>
      </c>
      <c r="K285" s="429"/>
      <c r="L285" s="419"/>
      <c r="M285" s="316"/>
      <c r="N285" s="317"/>
      <c r="O285" s="419"/>
      <c r="P285" s="316"/>
      <c r="Q285" s="317"/>
      <c r="R285" s="379"/>
      <c r="S285" s="316"/>
      <c r="T285" s="317"/>
      <c r="U285" s="43" t="s">
        <v>2188</v>
      </c>
      <c r="V285" s="379"/>
      <c r="W285" s="316"/>
      <c r="X285" s="317"/>
      <c r="Y285" s="379"/>
      <c r="Z285" s="317"/>
      <c r="AA285" s="249"/>
      <c r="AB285" s="249"/>
      <c r="AC285" s="249"/>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CA285">
        <f t="shared" si="39"/>
        <v>0</v>
      </c>
      <c r="CB285">
        <f t="shared" si="40"/>
        <v>0</v>
      </c>
      <c r="CC285">
        <f t="shared" si="41"/>
        <v>0</v>
      </c>
      <c r="CD285">
        <f t="shared" si="42"/>
        <v>0</v>
      </c>
      <c r="CF285" t="b">
        <f t="shared" si="43"/>
        <v>0</v>
      </c>
      <c r="CG285" t="str">
        <f t="shared" si="44"/>
        <v/>
      </c>
      <c r="CH285" t="b">
        <f t="shared" si="45"/>
        <v>0</v>
      </c>
      <c r="CI285" t="str">
        <f t="shared" si="46"/>
        <v/>
      </c>
      <c r="CJ285" t="b">
        <f t="shared" si="47"/>
        <v>0</v>
      </c>
      <c r="CL285">
        <f t="shared" si="48"/>
        <v>0</v>
      </c>
      <c r="CM285">
        <f t="shared" si="49"/>
        <v>0</v>
      </c>
      <c r="CN285">
        <f t="shared" si="50"/>
        <v>0</v>
      </c>
      <c r="CO285">
        <f t="shared" si="51"/>
        <v>0</v>
      </c>
    </row>
    <row r="286" spans="2:93" ht="15" customHeight="1">
      <c r="B286" s="126"/>
      <c r="C286" s="125" t="s">
        <v>1540</v>
      </c>
      <c r="D286" s="419"/>
      <c r="E286" s="316"/>
      <c r="F286" s="316"/>
      <c r="G286" s="317"/>
      <c r="H286" s="379"/>
      <c r="I286" s="317"/>
      <c r="J286" s="315" t="str">
        <f>IF(L286="","",VLOOKUP(L286,Presentación!$AL$3:$AM$574,2,FALSE))</f>
        <v/>
      </c>
      <c r="K286" s="429"/>
      <c r="L286" s="419"/>
      <c r="M286" s="316"/>
      <c r="N286" s="317"/>
      <c r="O286" s="419"/>
      <c r="P286" s="316"/>
      <c r="Q286" s="317"/>
      <c r="R286" s="379"/>
      <c r="S286" s="316"/>
      <c r="T286" s="317"/>
      <c r="U286" s="43" t="s">
        <v>2188</v>
      </c>
      <c r="V286" s="379"/>
      <c r="W286" s="316"/>
      <c r="X286" s="317"/>
      <c r="Y286" s="379"/>
      <c r="Z286" s="317"/>
      <c r="AA286" s="249"/>
      <c r="AB286" s="249"/>
      <c r="AC286" s="249"/>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CA286">
        <f t="shared" si="39"/>
        <v>0</v>
      </c>
      <c r="CB286">
        <f t="shared" si="40"/>
        <v>0</v>
      </c>
      <c r="CC286">
        <f t="shared" si="41"/>
        <v>0</v>
      </c>
      <c r="CD286">
        <f t="shared" si="42"/>
        <v>0</v>
      </c>
      <c r="CF286" t="b">
        <f t="shared" si="43"/>
        <v>0</v>
      </c>
      <c r="CG286" t="str">
        <f t="shared" si="44"/>
        <v/>
      </c>
      <c r="CH286" t="b">
        <f t="shared" si="45"/>
        <v>0</v>
      </c>
      <c r="CI286" t="str">
        <f t="shared" si="46"/>
        <v/>
      </c>
      <c r="CJ286" t="b">
        <f t="shared" si="47"/>
        <v>0</v>
      </c>
      <c r="CL286">
        <f t="shared" si="48"/>
        <v>0</v>
      </c>
      <c r="CM286">
        <f t="shared" si="49"/>
        <v>0</v>
      </c>
      <c r="CN286">
        <f t="shared" si="50"/>
        <v>0</v>
      </c>
      <c r="CO286">
        <f t="shared" si="51"/>
        <v>0</v>
      </c>
    </row>
    <row r="287" spans="2:93" ht="15" customHeight="1">
      <c r="B287" s="126"/>
      <c r="C287" s="125" t="s">
        <v>1541</v>
      </c>
      <c r="D287" s="419"/>
      <c r="E287" s="316"/>
      <c r="F287" s="316"/>
      <c r="G287" s="317"/>
      <c r="H287" s="379"/>
      <c r="I287" s="317"/>
      <c r="J287" s="315" t="str">
        <f>IF(L287="","",VLOOKUP(L287,Presentación!$AL$3:$AM$574,2,FALSE))</f>
        <v/>
      </c>
      <c r="K287" s="429"/>
      <c r="L287" s="419"/>
      <c r="M287" s="316"/>
      <c r="N287" s="317"/>
      <c r="O287" s="419"/>
      <c r="P287" s="316"/>
      <c r="Q287" s="317"/>
      <c r="R287" s="379"/>
      <c r="S287" s="316"/>
      <c r="T287" s="317"/>
      <c r="U287" s="43" t="s">
        <v>2188</v>
      </c>
      <c r="V287" s="379"/>
      <c r="W287" s="316"/>
      <c r="X287" s="317"/>
      <c r="Y287" s="379"/>
      <c r="Z287" s="317"/>
      <c r="AA287" s="249"/>
      <c r="AB287" s="249"/>
      <c r="AC287" s="249"/>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CA287">
        <f t="shared" si="39"/>
        <v>0</v>
      </c>
      <c r="CB287">
        <f t="shared" si="40"/>
        <v>0</v>
      </c>
      <c r="CC287">
        <f t="shared" si="41"/>
        <v>0</v>
      </c>
      <c r="CD287">
        <f t="shared" si="42"/>
        <v>0</v>
      </c>
      <c r="CF287" t="b">
        <f t="shared" si="43"/>
        <v>0</v>
      </c>
      <c r="CG287" t="str">
        <f t="shared" si="44"/>
        <v/>
      </c>
      <c r="CH287" t="b">
        <f t="shared" si="45"/>
        <v>0</v>
      </c>
      <c r="CI287" t="str">
        <f t="shared" si="46"/>
        <v/>
      </c>
      <c r="CJ287" t="b">
        <f t="shared" si="47"/>
        <v>0</v>
      </c>
      <c r="CL287">
        <f t="shared" si="48"/>
        <v>0</v>
      </c>
      <c r="CM287">
        <f t="shared" si="49"/>
        <v>0</v>
      </c>
      <c r="CN287">
        <f t="shared" si="50"/>
        <v>0</v>
      </c>
      <c r="CO287">
        <f t="shared" si="51"/>
        <v>0</v>
      </c>
    </row>
    <row r="288" spans="2:93" ht="15" customHeight="1">
      <c r="B288" s="126"/>
      <c r="C288" s="125" t="s">
        <v>1542</v>
      </c>
      <c r="D288" s="419"/>
      <c r="E288" s="316"/>
      <c r="F288" s="316"/>
      <c r="G288" s="317"/>
      <c r="H288" s="379"/>
      <c r="I288" s="317"/>
      <c r="J288" s="315" t="str">
        <f>IF(L288="","",VLOOKUP(L288,Presentación!$AL$3:$AM$574,2,FALSE))</f>
        <v/>
      </c>
      <c r="K288" s="429"/>
      <c r="L288" s="419"/>
      <c r="M288" s="316"/>
      <c r="N288" s="317"/>
      <c r="O288" s="419"/>
      <c r="P288" s="316"/>
      <c r="Q288" s="317"/>
      <c r="R288" s="379"/>
      <c r="S288" s="316"/>
      <c r="T288" s="317"/>
      <c r="U288" s="43" t="s">
        <v>2188</v>
      </c>
      <c r="V288" s="379"/>
      <c r="W288" s="316"/>
      <c r="X288" s="317"/>
      <c r="Y288" s="379"/>
      <c r="Z288" s="317"/>
      <c r="AA288" s="249"/>
      <c r="AB288" s="249"/>
      <c r="AC288" s="249"/>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CA288">
        <f t="shared" si="39"/>
        <v>0</v>
      </c>
      <c r="CB288">
        <f t="shared" si="40"/>
        <v>0</v>
      </c>
      <c r="CC288">
        <f t="shared" si="41"/>
        <v>0</v>
      </c>
      <c r="CD288">
        <f t="shared" si="42"/>
        <v>0</v>
      </c>
      <c r="CF288" t="b">
        <f t="shared" si="43"/>
        <v>0</v>
      </c>
      <c r="CG288" t="str">
        <f t="shared" si="44"/>
        <v/>
      </c>
      <c r="CH288" t="b">
        <f t="shared" si="45"/>
        <v>0</v>
      </c>
      <c r="CI288" t="str">
        <f t="shared" si="46"/>
        <v/>
      </c>
      <c r="CJ288" t="b">
        <f t="shared" si="47"/>
        <v>0</v>
      </c>
      <c r="CL288">
        <f t="shared" si="48"/>
        <v>0</v>
      </c>
      <c r="CM288">
        <f t="shared" si="49"/>
        <v>0</v>
      </c>
      <c r="CN288">
        <f t="shared" si="50"/>
        <v>0</v>
      </c>
      <c r="CO288">
        <f t="shared" si="51"/>
        <v>0</v>
      </c>
    </row>
    <row r="289" spans="2:93" ht="15" customHeight="1">
      <c r="B289" s="126"/>
      <c r="C289" s="125" t="s">
        <v>1543</v>
      </c>
      <c r="D289" s="419"/>
      <c r="E289" s="316"/>
      <c r="F289" s="316"/>
      <c r="G289" s="317"/>
      <c r="H289" s="379"/>
      <c r="I289" s="317"/>
      <c r="J289" s="315" t="str">
        <f>IF(L289="","",VLOOKUP(L289,Presentación!$AL$3:$AM$574,2,FALSE))</f>
        <v/>
      </c>
      <c r="K289" s="429"/>
      <c r="L289" s="419"/>
      <c r="M289" s="316"/>
      <c r="N289" s="317"/>
      <c r="O289" s="419"/>
      <c r="P289" s="316"/>
      <c r="Q289" s="317"/>
      <c r="R289" s="379"/>
      <c r="S289" s="316"/>
      <c r="T289" s="317"/>
      <c r="U289" s="43" t="s">
        <v>2188</v>
      </c>
      <c r="V289" s="379"/>
      <c r="W289" s="316"/>
      <c r="X289" s="317"/>
      <c r="Y289" s="379"/>
      <c r="Z289" s="317"/>
      <c r="AA289" s="249"/>
      <c r="AB289" s="249"/>
      <c r="AC289" s="249"/>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CA289">
        <f t="shared" ref="CA289:CA352" si="52">IF(COUNTIF(D289:AL289,"NS")&gt;0,1,0)</f>
        <v>0</v>
      </c>
      <c r="CB289">
        <f t="shared" ref="CB289:CB352" si="53">COUNTIF(AB289:AC289,"NS")</f>
        <v>0</v>
      </c>
      <c r="CC289">
        <f t="shared" ref="CC289:CC352" si="54">SUM(AB289:AC289)</f>
        <v>0</v>
      </c>
      <c r="CD289">
        <f t="shared" ref="CD289:CD352" si="55">IF(COUNTA(AA289:AC289)=0,0,IF(OR(AND(AA289=0,CB289&gt;0),AND(AA289="ns",CC289&gt;0),AND(AA289="ns",CB289=0,CC289=0)),1,IF(OR(AND(AA289&gt;0,CB289=2),AND(AA289="ns",CB289=2),AND(AA289="ns",CC289=0,CB289&gt;0),AA289=CC289),0,1)))</f>
        <v>0</v>
      </c>
      <c r="CF289" t="b">
        <f t="shared" ref="CF289:CF352" si="56">NOT(EXACT(D289,UPPER(D289)))</f>
        <v>0</v>
      </c>
      <c r="CG289" t="str">
        <f t="shared" ref="CG289:CG352" si="57">SUBSTITUTE( SUBSTITUTE( SUBSTITUTE( SUBSTITUTE( SUBSTITUTE( SUBSTITUTE( SUBSTITUTE( SUBSTITUTE( SUBSTITUTE( SUBSTITUTE(D289, "á", "a"), "é", "e"), "í", "i"), "ó", "o"), "ú", "u"), "Á", "A"), "É", "E"), "Í", "I"), "Ó", "O"), "Ú", "U")</f>
        <v/>
      </c>
      <c r="CH289" t="b">
        <f t="shared" ref="CH289:CH352" si="58">NOT(EXACT(D289,CG289))</f>
        <v>0</v>
      </c>
      <c r="CI289" t="str">
        <f t="shared" ref="CI289:CI352" si="59">SUBSTITUTE((SUBSTITUTE(SUBSTITUTE(SUBSTITUTE(D289,".",""),",",""),"(","")),")","")</f>
        <v/>
      </c>
      <c r="CJ289" t="b">
        <f t="shared" ref="CJ289:CJ352" si="60">NOT(EXACT(D289,CI289))</f>
        <v>0</v>
      </c>
      <c r="CL289">
        <f t="shared" ref="CL289:CL352" si="61">LEN(R289)</f>
        <v>0</v>
      </c>
      <c r="CM289">
        <f t="shared" ref="CM289:CM352" si="62">LEN(V289)</f>
        <v>0</v>
      </c>
      <c r="CN289">
        <f t="shared" ref="CN289:CN352" si="63">IF(AND(R289&lt;&gt;"NS",R289&lt;&gt;"NA",CL289&gt;8),1,0)</f>
        <v>0</v>
      </c>
      <c r="CO289">
        <f t="shared" ref="CO289:CO352" si="64">IF(AND(V289&lt;&gt;"NS",V289&lt;&gt;"NA",CM289&gt;9),1,0)</f>
        <v>0</v>
      </c>
    </row>
    <row r="290" spans="2:93" ht="15" customHeight="1">
      <c r="B290" s="126"/>
      <c r="C290" s="125" t="s">
        <v>1544</v>
      </c>
      <c r="D290" s="419"/>
      <c r="E290" s="316"/>
      <c r="F290" s="316"/>
      <c r="G290" s="317"/>
      <c r="H290" s="379"/>
      <c r="I290" s="317"/>
      <c r="J290" s="315" t="str">
        <f>IF(L290="","",VLOOKUP(L290,Presentación!$AL$3:$AM$574,2,FALSE))</f>
        <v/>
      </c>
      <c r="K290" s="429"/>
      <c r="L290" s="419"/>
      <c r="M290" s="316"/>
      <c r="N290" s="317"/>
      <c r="O290" s="419"/>
      <c r="P290" s="316"/>
      <c r="Q290" s="317"/>
      <c r="R290" s="379"/>
      <c r="S290" s="316"/>
      <c r="T290" s="317"/>
      <c r="U290" s="43" t="s">
        <v>2188</v>
      </c>
      <c r="V290" s="379"/>
      <c r="W290" s="316"/>
      <c r="X290" s="317"/>
      <c r="Y290" s="379"/>
      <c r="Z290" s="317"/>
      <c r="AA290" s="249"/>
      <c r="AB290" s="249"/>
      <c r="AC290" s="249"/>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CA290">
        <f t="shared" si="52"/>
        <v>0</v>
      </c>
      <c r="CB290">
        <f t="shared" si="53"/>
        <v>0</v>
      </c>
      <c r="CC290">
        <f t="shared" si="54"/>
        <v>0</v>
      </c>
      <c r="CD290">
        <f t="shared" si="55"/>
        <v>0</v>
      </c>
      <c r="CF290" t="b">
        <f t="shared" si="56"/>
        <v>0</v>
      </c>
      <c r="CG290" t="str">
        <f t="shared" si="57"/>
        <v/>
      </c>
      <c r="CH290" t="b">
        <f t="shared" si="58"/>
        <v>0</v>
      </c>
      <c r="CI290" t="str">
        <f t="shared" si="59"/>
        <v/>
      </c>
      <c r="CJ290" t="b">
        <f t="shared" si="60"/>
        <v>0</v>
      </c>
      <c r="CL290">
        <f t="shared" si="61"/>
        <v>0</v>
      </c>
      <c r="CM290">
        <f t="shared" si="62"/>
        <v>0</v>
      </c>
      <c r="CN290">
        <f t="shared" si="63"/>
        <v>0</v>
      </c>
      <c r="CO290">
        <f t="shared" si="64"/>
        <v>0</v>
      </c>
    </row>
    <row r="291" spans="2:93" ht="15" customHeight="1">
      <c r="B291" s="126"/>
      <c r="C291" s="125" t="s">
        <v>1545</v>
      </c>
      <c r="D291" s="419"/>
      <c r="E291" s="316"/>
      <c r="F291" s="316"/>
      <c r="G291" s="317"/>
      <c r="H291" s="379"/>
      <c r="I291" s="317"/>
      <c r="J291" s="315" t="str">
        <f>IF(L291="","",VLOOKUP(L291,Presentación!$AL$3:$AM$574,2,FALSE))</f>
        <v/>
      </c>
      <c r="K291" s="429"/>
      <c r="L291" s="419"/>
      <c r="M291" s="316"/>
      <c r="N291" s="317"/>
      <c r="O291" s="419"/>
      <c r="P291" s="316"/>
      <c r="Q291" s="317"/>
      <c r="R291" s="379"/>
      <c r="S291" s="316"/>
      <c r="T291" s="317"/>
      <c r="U291" s="43" t="s">
        <v>2188</v>
      </c>
      <c r="V291" s="379"/>
      <c r="W291" s="316"/>
      <c r="X291" s="317"/>
      <c r="Y291" s="379"/>
      <c r="Z291" s="317"/>
      <c r="AA291" s="249"/>
      <c r="AB291" s="249"/>
      <c r="AC291" s="249"/>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CA291">
        <f t="shared" si="52"/>
        <v>0</v>
      </c>
      <c r="CB291">
        <f t="shared" si="53"/>
        <v>0</v>
      </c>
      <c r="CC291">
        <f t="shared" si="54"/>
        <v>0</v>
      </c>
      <c r="CD291">
        <f t="shared" si="55"/>
        <v>0</v>
      </c>
      <c r="CF291" t="b">
        <f t="shared" si="56"/>
        <v>0</v>
      </c>
      <c r="CG291" t="str">
        <f t="shared" si="57"/>
        <v/>
      </c>
      <c r="CH291" t="b">
        <f t="shared" si="58"/>
        <v>0</v>
      </c>
      <c r="CI291" t="str">
        <f t="shared" si="59"/>
        <v/>
      </c>
      <c r="CJ291" t="b">
        <f t="shared" si="60"/>
        <v>0</v>
      </c>
      <c r="CL291">
        <f t="shared" si="61"/>
        <v>0</v>
      </c>
      <c r="CM291">
        <f t="shared" si="62"/>
        <v>0</v>
      </c>
      <c r="CN291">
        <f t="shared" si="63"/>
        <v>0</v>
      </c>
      <c r="CO291">
        <f t="shared" si="64"/>
        <v>0</v>
      </c>
    </row>
    <row r="292" spans="2:93" ht="15" customHeight="1">
      <c r="B292" s="126"/>
      <c r="C292" s="125" t="s">
        <v>1546</v>
      </c>
      <c r="D292" s="419"/>
      <c r="E292" s="316"/>
      <c r="F292" s="316"/>
      <c r="G292" s="317"/>
      <c r="H292" s="379"/>
      <c r="I292" s="317"/>
      <c r="J292" s="315" t="str">
        <f>IF(L292="","",VLOOKUP(L292,Presentación!$AL$3:$AM$574,2,FALSE))</f>
        <v/>
      </c>
      <c r="K292" s="429"/>
      <c r="L292" s="419"/>
      <c r="M292" s="316"/>
      <c r="N292" s="317"/>
      <c r="O292" s="419"/>
      <c r="P292" s="316"/>
      <c r="Q292" s="317"/>
      <c r="R292" s="379"/>
      <c r="S292" s="316"/>
      <c r="T292" s="317"/>
      <c r="U292" s="43" t="s">
        <v>2188</v>
      </c>
      <c r="V292" s="379"/>
      <c r="W292" s="316"/>
      <c r="X292" s="317"/>
      <c r="Y292" s="379"/>
      <c r="Z292" s="317"/>
      <c r="AA292" s="249"/>
      <c r="AB292" s="249"/>
      <c r="AC292" s="249"/>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CA292">
        <f t="shared" si="52"/>
        <v>0</v>
      </c>
      <c r="CB292">
        <f t="shared" si="53"/>
        <v>0</v>
      </c>
      <c r="CC292">
        <f t="shared" si="54"/>
        <v>0</v>
      </c>
      <c r="CD292">
        <f t="shared" si="55"/>
        <v>0</v>
      </c>
      <c r="CF292" t="b">
        <f t="shared" si="56"/>
        <v>0</v>
      </c>
      <c r="CG292" t="str">
        <f t="shared" si="57"/>
        <v/>
      </c>
      <c r="CH292" t="b">
        <f t="shared" si="58"/>
        <v>0</v>
      </c>
      <c r="CI292" t="str">
        <f t="shared" si="59"/>
        <v/>
      </c>
      <c r="CJ292" t="b">
        <f t="shared" si="60"/>
        <v>0</v>
      </c>
      <c r="CL292">
        <f t="shared" si="61"/>
        <v>0</v>
      </c>
      <c r="CM292">
        <f t="shared" si="62"/>
        <v>0</v>
      </c>
      <c r="CN292">
        <f t="shared" si="63"/>
        <v>0</v>
      </c>
      <c r="CO292">
        <f t="shared" si="64"/>
        <v>0</v>
      </c>
    </row>
    <row r="293" spans="2:93" ht="15" customHeight="1">
      <c r="B293" s="126"/>
      <c r="C293" s="125" t="s">
        <v>1547</v>
      </c>
      <c r="D293" s="419"/>
      <c r="E293" s="316"/>
      <c r="F293" s="316"/>
      <c r="G293" s="317"/>
      <c r="H293" s="379"/>
      <c r="I293" s="317"/>
      <c r="J293" s="315" t="str">
        <f>IF(L293="","",VLOOKUP(L293,Presentación!$AL$3:$AM$574,2,FALSE))</f>
        <v/>
      </c>
      <c r="K293" s="429"/>
      <c r="L293" s="419"/>
      <c r="M293" s="316"/>
      <c r="N293" s="317"/>
      <c r="O293" s="419"/>
      <c r="P293" s="316"/>
      <c r="Q293" s="317"/>
      <c r="R293" s="379"/>
      <c r="S293" s="316"/>
      <c r="T293" s="317"/>
      <c r="U293" s="43" t="s">
        <v>2188</v>
      </c>
      <c r="V293" s="379"/>
      <c r="W293" s="316"/>
      <c r="X293" s="317"/>
      <c r="Y293" s="379"/>
      <c r="Z293" s="317"/>
      <c r="AA293" s="249"/>
      <c r="AB293" s="249"/>
      <c r="AC293" s="249"/>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CA293">
        <f t="shared" si="52"/>
        <v>0</v>
      </c>
      <c r="CB293">
        <f t="shared" si="53"/>
        <v>0</v>
      </c>
      <c r="CC293">
        <f t="shared" si="54"/>
        <v>0</v>
      </c>
      <c r="CD293">
        <f t="shared" si="55"/>
        <v>0</v>
      </c>
      <c r="CF293" t="b">
        <f t="shared" si="56"/>
        <v>0</v>
      </c>
      <c r="CG293" t="str">
        <f t="shared" si="57"/>
        <v/>
      </c>
      <c r="CH293" t="b">
        <f t="shared" si="58"/>
        <v>0</v>
      </c>
      <c r="CI293" t="str">
        <f t="shared" si="59"/>
        <v/>
      </c>
      <c r="CJ293" t="b">
        <f t="shared" si="60"/>
        <v>0</v>
      </c>
      <c r="CL293">
        <f t="shared" si="61"/>
        <v>0</v>
      </c>
      <c r="CM293">
        <f t="shared" si="62"/>
        <v>0</v>
      </c>
      <c r="CN293">
        <f t="shared" si="63"/>
        <v>0</v>
      </c>
      <c r="CO293">
        <f t="shared" si="64"/>
        <v>0</v>
      </c>
    </row>
    <row r="294" spans="2:93" ht="15" customHeight="1">
      <c r="B294" s="126"/>
      <c r="C294" s="125" t="s">
        <v>1548</v>
      </c>
      <c r="D294" s="419"/>
      <c r="E294" s="316"/>
      <c r="F294" s="316"/>
      <c r="G294" s="317"/>
      <c r="H294" s="379"/>
      <c r="I294" s="317"/>
      <c r="J294" s="315" t="str">
        <f>IF(L294="","",VLOOKUP(L294,Presentación!$AL$3:$AM$574,2,FALSE))</f>
        <v/>
      </c>
      <c r="K294" s="429"/>
      <c r="L294" s="419"/>
      <c r="M294" s="316"/>
      <c r="N294" s="317"/>
      <c r="O294" s="419"/>
      <c r="P294" s="316"/>
      <c r="Q294" s="317"/>
      <c r="R294" s="379"/>
      <c r="S294" s="316"/>
      <c r="T294" s="317"/>
      <c r="U294" s="43" t="s">
        <v>2188</v>
      </c>
      <c r="V294" s="379"/>
      <c r="W294" s="316"/>
      <c r="X294" s="317"/>
      <c r="Y294" s="379"/>
      <c r="Z294" s="317"/>
      <c r="AA294" s="249"/>
      <c r="AB294" s="249"/>
      <c r="AC294" s="249"/>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CA294">
        <f t="shared" si="52"/>
        <v>0</v>
      </c>
      <c r="CB294">
        <f t="shared" si="53"/>
        <v>0</v>
      </c>
      <c r="CC294">
        <f t="shared" si="54"/>
        <v>0</v>
      </c>
      <c r="CD294">
        <f t="shared" si="55"/>
        <v>0</v>
      </c>
      <c r="CF294" t="b">
        <f t="shared" si="56"/>
        <v>0</v>
      </c>
      <c r="CG294" t="str">
        <f t="shared" si="57"/>
        <v/>
      </c>
      <c r="CH294" t="b">
        <f t="shared" si="58"/>
        <v>0</v>
      </c>
      <c r="CI294" t="str">
        <f t="shared" si="59"/>
        <v/>
      </c>
      <c r="CJ294" t="b">
        <f t="shared" si="60"/>
        <v>0</v>
      </c>
      <c r="CL294">
        <f t="shared" si="61"/>
        <v>0</v>
      </c>
      <c r="CM294">
        <f t="shared" si="62"/>
        <v>0</v>
      </c>
      <c r="CN294">
        <f t="shared" si="63"/>
        <v>0</v>
      </c>
      <c r="CO294">
        <f t="shared" si="64"/>
        <v>0</v>
      </c>
    </row>
    <row r="295" spans="2:93" ht="15" customHeight="1">
      <c r="B295" s="126"/>
      <c r="C295" s="125" t="s">
        <v>1549</v>
      </c>
      <c r="D295" s="419"/>
      <c r="E295" s="316"/>
      <c r="F295" s="316"/>
      <c r="G295" s="317"/>
      <c r="H295" s="379"/>
      <c r="I295" s="317"/>
      <c r="J295" s="315" t="str">
        <f>IF(L295="","",VLOOKUP(L295,Presentación!$AL$3:$AM$574,2,FALSE))</f>
        <v/>
      </c>
      <c r="K295" s="429"/>
      <c r="L295" s="419"/>
      <c r="M295" s="316"/>
      <c r="N295" s="317"/>
      <c r="O295" s="419"/>
      <c r="P295" s="316"/>
      <c r="Q295" s="317"/>
      <c r="R295" s="379"/>
      <c r="S295" s="316"/>
      <c r="T295" s="317"/>
      <c r="U295" s="43" t="s">
        <v>2188</v>
      </c>
      <c r="V295" s="379"/>
      <c r="W295" s="316"/>
      <c r="X295" s="317"/>
      <c r="Y295" s="379"/>
      <c r="Z295" s="317"/>
      <c r="AA295" s="249"/>
      <c r="AB295" s="249"/>
      <c r="AC295" s="249"/>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CA295">
        <f t="shared" si="52"/>
        <v>0</v>
      </c>
      <c r="CB295">
        <f t="shared" si="53"/>
        <v>0</v>
      </c>
      <c r="CC295">
        <f t="shared" si="54"/>
        <v>0</v>
      </c>
      <c r="CD295">
        <f t="shared" si="55"/>
        <v>0</v>
      </c>
      <c r="CF295" t="b">
        <f t="shared" si="56"/>
        <v>0</v>
      </c>
      <c r="CG295" t="str">
        <f t="shared" si="57"/>
        <v/>
      </c>
      <c r="CH295" t="b">
        <f t="shared" si="58"/>
        <v>0</v>
      </c>
      <c r="CI295" t="str">
        <f t="shared" si="59"/>
        <v/>
      </c>
      <c r="CJ295" t="b">
        <f t="shared" si="60"/>
        <v>0</v>
      </c>
      <c r="CL295">
        <f t="shared" si="61"/>
        <v>0</v>
      </c>
      <c r="CM295">
        <f t="shared" si="62"/>
        <v>0</v>
      </c>
      <c r="CN295">
        <f t="shared" si="63"/>
        <v>0</v>
      </c>
      <c r="CO295">
        <f t="shared" si="64"/>
        <v>0</v>
      </c>
    </row>
    <row r="296" spans="2:93" ht="15" customHeight="1">
      <c r="B296" s="126"/>
      <c r="C296" s="125" t="s">
        <v>1550</v>
      </c>
      <c r="D296" s="419"/>
      <c r="E296" s="316"/>
      <c r="F296" s="316"/>
      <c r="G296" s="317"/>
      <c r="H296" s="379"/>
      <c r="I296" s="317"/>
      <c r="J296" s="315" t="str">
        <f>IF(L296="","",VLOOKUP(L296,Presentación!$AL$3:$AM$574,2,FALSE))</f>
        <v/>
      </c>
      <c r="K296" s="429"/>
      <c r="L296" s="419"/>
      <c r="M296" s="316"/>
      <c r="N296" s="317"/>
      <c r="O296" s="419"/>
      <c r="P296" s="316"/>
      <c r="Q296" s="317"/>
      <c r="R296" s="379"/>
      <c r="S296" s="316"/>
      <c r="T296" s="317"/>
      <c r="U296" s="43" t="s">
        <v>2188</v>
      </c>
      <c r="V296" s="379"/>
      <c r="W296" s="316"/>
      <c r="X296" s="317"/>
      <c r="Y296" s="379"/>
      <c r="Z296" s="317"/>
      <c r="AA296" s="249"/>
      <c r="AB296" s="249"/>
      <c r="AC296" s="249"/>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CA296">
        <f t="shared" si="52"/>
        <v>0</v>
      </c>
      <c r="CB296">
        <f t="shared" si="53"/>
        <v>0</v>
      </c>
      <c r="CC296">
        <f t="shared" si="54"/>
        <v>0</v>
      </c>
      <c r="CD296">
        <f t="shared" si="55"/>
        <v>0</v>
      </c>
      <c r="CF296" t="b">
        <f t="shared" si="56"/>
        <v>0</v>
      </c>
      <c r="CG296" t="str">
        <f t="shared" si="57"/>
        <v/>
      </c>
      <c r="CH296" t="b">
        <f t="shared" si="58"/>
        <v>0</v>
      </c>
      <c r="CI296" t="str">
        <f t="shared" si="59"/>
        <v/>
      </c>
      <c r="CJ296" t="b">
        <f t="shared" si="60"/>
        <v>0</v>
      </c>
      <c r="CL296">
        <f t="shared" si="61"/>
        <v>0</v>
      </c>
      <c r="CM296">
        <f t="shared" si="62"/>
        <v>0</v>
      </c>
      <c r="CN296">
        <f t="shared" si="63"/>
        <v>0</v>
      </c>
      <c r="CO296">
        <f t="shared" si="64"/>
        <v>0</v>
      </c>
    </row>
    <row r="297" spans="2:93" ht="15" customHeight="1">
      <c r="B297" s="126"/>
      <c r="C297" s="125" t="s">
        <v>1551</v>
      </c>
      <c r="D297" s="419"/>
      <c r="E297" s="316"/>
      <c r="F297" s="316"/>
      <c r="G297" s="317"/>
      <c r="H297" s="379"/>
      <c r="I297" s="317"/>
      <c r="J297" s="315" t="str">
        <f>IF(L297="","",VLOOKUP(L297,Presentación!$AL$3:$AM$574,2,FALSE))</f>
        <v/>
      </c>
      <c r="K297" s="429"/>
      <c r="L297" s="419"/>
      <c r="M297" s="316"/>
      <c r="N297" s="317"/>
      <c r="O297" s="419"/>
      <c r="P297" s="316"/>
      <c r="Q297" s="317"/>
      <c r="R297" s="379"/>
      <c r="S297" s="316"/>
      <c r="T297" s="317"/>
      <c r="U297" s="43" t="s">
        <v>2188</v>
      </c>
      <c r="V297" s="379"/>
      <c r="W297" s="316"/>
      <c r="X297" s="317"/>
      <c r="Y297" s="379"/>
      <c r="Z297" s="317"/>
      <c r="AA297" s="249"/>
      <c r="AB297" s="249"/>
      <c r="AC297" s="249"/>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CA297">
        <f t="shared" si="52"/>
        <v>0</v>
      </c>
      <c r="CB297">
        <f t="shared" si="53"/>
        <v>0</v>
      </c>
      <c r="CC297">
        <f t="shared" si="54"/>
        <v>0</v>
      </c>
      <c r="CD297">
        <f t="shared" si="55"/>
        <v>0</v>
      </c>
      <c r="CF297" t="b">
        <f t="shared" si="56"/>
        <v>0</v>
      </c>
      <c r="CG297" t="str">
        <f t="shared" si="57"/>
        <v/>
      </c>
      <c r="CH297" t="b">
        <f t="shared" si="58"/>
        <v>0</v>
      </c>
      <c r="CI297" t="str">
        <f t="shared" si="59"/>
        <v/>
      </c>
      <c r="CJ297" t="b">
        <f t="shared" si="60"/>
        <v>0</v>
      </c>
      <c r="CL297">
        <f t="shared" si="61"/>
        <v>0</v>
      </c>
      <c r="CM297">
        <f t="shared" si="62"/>
        <v>0</v>
      </c>
      <c r="CN297">
        <f t="shared" si="63"/>
        <v>0</v>
      </c>
      <c r="CO297">
        <f t="shared" si="64"/>
        <v>0</v>
      </c>
    </row>
    <row r="298" spans="2:93" ht="15" customHeight="1">
      <c r="B298" s="126"/>
      <c r="C298" s="125" t="s">
        <v>1552</v>
      </c>
      <c r="D298" s="419"/>
      <c r="E298" s="316"/>
      <c r="F298" s="316"/>
      <c r="G298" s="317"/>
      <c r="H298" s="379"/>
      <c r="I298" s="317"/>
      <c r="J298" s="315" t="str">
        <f>IF(L298="","",VLOOKUP(L298,Presentación!$AL$3:$AM$574,2,FALSE))</f>
        <v/>
      </c>
      <c r="K298" s="429"/>
      <c r="L298" s="419"/>
      <c r="M298" s="316"/>
      <c r="N298" s="317"/>
      <c r="O298" s="419"/>
      <c r="P298" s="316"/>
      <c r="Q298" s="317"/>
      <c r="R298" s="379"/>
      <c r="S298" s="316"/>
      <c r="T298" s="317"/>
      <c r="U298" s="43" t="s">
        <v>2188</v>
      </c>
      <c r="V298" s="379"/>
      <c r="W298" s="316"/>
      <c r="X298" s="317"/>
      <c r="Y298" s="379"/>
      <c r="Z298" s="317"/>
      <c r="AA298" s="249"/>
      <c r="AB298" s="249"/>
      <c r="AC298" s="249"/>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CA298">
        <f t="shared" si="52"/>
        <v>0</v>
      </c>
      <c r="CB298">
        <f t="shared" si="53"/>
        <v>0</v>
      </c>
      <c r="CC298">
        <f t="shared" si="54"/>
        <v>0</v>
      </c>
      <c r="CD298">
        <f t="shared" si="55"/>
        <v>0</v>
      </c>
      <c r="CF298" t="b">
        <f t="shared" si="56"/>
        <v>0</v>
      </c>
      <c r="CG298" t="str">
        <f t="shared" si="57"/>
        <v/>
      </c>
      <c r="CH298" t="b">
        <f t="shared" si="58"/>
        <v>0</v>
      </c>
      <c r="CI298" t="str">
        <f t="shared" si="59"/>
        <v/>
      </c>
      <c r="CJ298" t="b">
        <f t="shared" si="60"/>
        <v>0</v>
      </c>
      <c r="CL298">
        <f t="shared" si="61"/>
        <v>0</v>
      </c>
      <c r="CM298">
        <f t="shared" si="62"/>
        <v>0</v>
      </c>
      <c r="CN298">
        <f t="shared" si="63"/>
        <v>0</v>
      </c>
      <c r="CO298">
        <f t="shared" si="64"/>
        <v>0</v>
      </c>
    </row>
    <row r="299" spans="2:93" ht="15" customHeight="1">
      <c r="B299" s="126"/>
      <c r="C299" s="125" t="s">
        <v>1553</v>
      </c>
      <c r="D299" s="419"/>
      <c r="E299" s="316"/>
      <c r="F299" s="316"/>
      <c r="G299" s="317"/>
      <c r="H299" s="379"/>
      <c r="I299" s="317"/>
      <c r="J299" s="315" t="str">
        <f>IF(L299="","",VLOOKUP(L299,Presentación!$AL$3:$AM$574,2,FALSE))</f>
        <v/>
      </c>
      <c r="K299" s="429"/>
      <c r="L299" s="419"/>
      <c r="M299" s="316"/>
      <c r="N299" s="317"/>
      <c r="O299" s="419"/>
      <c r="P299" s="316"/>
      <c r="Q299" s="317"/>
      <c r="R299" s="379"/>
      <c r="S299" s="316"/>
      <c r="T299" s="317"/>
      <c r="U299" s="43" t="s">
        <v>2188</v>
      </c>
      <c r="V299" s="379"/>
      <c r="W299" s="316"/>
      <c r="X299" s="317"/>
      <c r="Y299" s="379"/>
      <c r="Z299" s="317"/>
      <c r="AA299" s="249"/>
      <c r="AB299" s="249"/>
      <c r="AC299" s="249"/>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CA299">
        <f t="shared" si="52"/>
        <v>0</v>
      </c>
      <c r="CB299">
        <f t="shared" si="53"/>
        <v>0</v>
      </c>
      <c r="CC299">
        <f t="shared" si="54"/>
        <v>0</v>
      </c>
      <c r="CD299">
        <f t="shared" si="55"/>
        <v>0</v>
      </c>
      <c r="CF299" t="b">
        <f t="shared" si="56"/>
        <v>0</v>
      </c>
      <c r="CG299" t="str">
        <f t="shared" si="57"/>
        <v/>
      </c>
      <c r="CH299" t="b">
        <f t="shared" si="58"/>
        <v>0</v>
      </c>
      <c r="CI299" t="str">
        <f t="shared" si="59"/>
        <v/>
      </c>
      <c r="CJ299" t="b">
        <f t="shared" si="60"/>
        <v>0</v>
      </c>
      <c r="CL299">
        <f t="shared" si="61"/>
        <v>0</v>
      </c>
      <c r="CM299">
        <f t="shared" si="62"/>
        <v>0</v>
      </c>
      <c r="CN299">
        <f t="shared" si="63"/>
        <v>0</v>
      </c>
      <c r="CO299">
        <f t="shared" si="64"/>
        <v>0</v>
      </c>
    </row>
    <row r="300" spans="2:93" ht="15" customHeight="1">
      <c r="B300" s="126"/>
      <c r="C300" s="125" t="s">
        <v>1554</v>
      </c>
      <c r="D300" s="419"/>
      <c r="E300" s="316"/>
      <c r="F300" s="316"/>
      <c r="G300" s="317"/>
      <c r="H300" s="379"/>
      <c r="I300" s="317"/>
      <c r="J300" s="315" t="str">
        <f>IF(L300="","",VLOOKUP(L300,Presentación!$AL$3:$AM$574,2,FALSE))</f>
        <v/>
      </c>
      <c r="K300" s="429"/>
      <c r="L300" s="419"/>
      <c r="M300" s="316"/>
      <c r="N300" s="317"/>
      <c r="O300" s="419"/>
      <c r="P300" s="316"/>
      <c r="Q300" s="317"/>
      <c r="R300" s="379"/>
      <c r="S300" s="316"/>
      <c r="T300" s="317"/>
      <c r="U300" s="43" t="s">
        <v>2188</v>
      </c>
      <c r="V300" s="379"/>
      <c r="W300" s="316"/>
      <c r="X300" s="317"/>
      <c r="Y300" s="379"/>
      <c r="Z300" s="317"/>
      <c r="AA300" s="249"/>
      <c r="AB300" s="249"/>
      <c r="AC300" s="249"/>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CA300">
        <f t="shared" si="52"/>
        <v>0</v>
      </c>
      <c r="CB300">
        <f t="shared" si="53"/>
        <v>0</v>
      </c>
      <c r="CC300">
        <f t="shared" si="54"/>
        <v>0</v>
      </c>
      <c r="CD300">
        <f t="shared" si="55"/>
        <v>0</v>
      </c>
      <c r="CF300" t="b">
        <f t="shared" si="56"/>
        <v>0</v>
      </c>
      <c r="CG300" t="str">
        <f t="shared" si="57"/>
        <v/>
      </c>
      <c r="CH300" t="b">
        <f t="shared" si="58"/>
        <v>0</v>
      </c>
      <c r="CI300" t="str">
        <f t="shared" si="59"/>
        <v/>
      </c>
      <c r="CJ300" t="b">
        <f t="shared" si="60"/>
        <v>0</v>
      </c>
      <c r="CL300">
        <f t="shared" si="61"/>
        <v>0</v>
      </c>
      <c r="CM300">
        <f t="shared" si="62"/>
        <v>0</v>
      </c>
      <c r="CN300">
        <f t="shared" si="63"/>
        <v>0</v>
      </c>
      <c r="CO300">
        <f t="shared" si="64"/>
        <v>0</v>
      </c>
    </row>
    <row r="301" spans="2:93" ht="15" customHeight="1">
      <c r="B301" s="126"/>
      <c r="C301" s="125" t="s">
        <v>1555</v>
      </c>
      <c r="D301" s="419"/>
      <c r="E301" s="316"/>
      <c r="F301" s="316"/>
      <c r="G301" s="317"/>
      <c r="H301" s="379"/>
      <c r="I301" s="317"/>
      <c r="J301" s="315" t="str">
        <f>IF(L301="","",VLOOKUP(L301,Presentación!$AL$3:$AM$574,2,FALSE))</f>
        <v/>
      </c>
      <c r="K301" s="429"/>
      <c r="L301" s="419"/>
      <c r="M301" s="316"/>
      <c r="N301" s="317"/>
      <c r="O301" s="419"/>
      <c r="P301" s="316"/>
      <c r="Q301" s="317"/>
      <c r="R301" s="379"/>
      <c r="S301" s="316"/>
      <c r="T301" s="317"/>
      <c r="U301" s="43" t="s">
        <v>2188</v>
      </c>
      <c r="V301" s="379"/>
      <c r="W301" s="316"/>
      <c r="X301" s="317"/>
      <c r="Y301" s="379"/>
      <c r="Z301" s="317"/>
      <c r="AA301" s="249"/>
      <c r="AB301" s="249"/>
      <c r="AC301" s="249"/>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CA301">
        <f t="shared" si="52"/>
        <v>0</v>
      </c>
      <c r="CB301">
        <f t="shared" si="53"/>
        <v>0</v>
      </c>
      <c r="CC301">
        <f t="shared" si="54"/>
        <v>0</v>
      </c>
      <c r="CD301">
        <f t="shared" si="55"/>
        <v>0</v>
      </c>
      <c r="CF301" t="b">
        <f t="shared" si="56"/>
        <v>0</v>
      </c>
      <c r="CG301" t="str">
        <f t="shared" si="57"/>
        <v/>
      </c>
      <c r="CH301" t="b">
        <f t="shared" si="58"/>
        <v>0</v>
      </c>
      <c r="CI301" t="str">
        <f t="shared" si="59"/>
        <v/>
      </c>
      <c r="CJ301" t="b">
        <f t="shared" si="60"/>
        <v>0</v>
      </c>
      <c r="CL301">
        <f t="shared" si="61"/>
        <v>0</v>
      </c>
      <c r="CM301">
        <f t="shared" si="62"/>
        <v>0</v>
      </c>
      <c r="CN301">
        <f t="shared" si="63"/>
        <v>0</v>
      </c>
      <c r="CO301">
        <f t="shared" si="64"/>
        <v>0</v>
      </c>
    </row>
    <row r="302" spans="2:93" ht="15" customHeight="1">
      <c r="B302" s="126"/>
      <c r="C302" s="125" t="s">
        <v>1556</v>
      </c>
      <c r="D302" s="419"/>
      <c r="E302" s="316"/>
      <c r="F302" s="316"/>
      <c r="G302" s="317"/>
      <c r="H302" s="379"/>
      <c r="I302" s="317"/>
      <c r="J302" s="315" t="str">
        <f>IF(L302="","",VLOOKUP(L302,Presentación!$AL$3:$AM$574,2,FALSE))</f>
        <v/>
      </c>
      <c r="K302" s="429"/>
      <c r="L302" s="419"/>
      <c r="M302" s="316"/>
      <c r="N302" s="317"/>
      <c r="O302" s="419"/>
      <c r="P302" s="316"/>
      <c r="Q302" s="317"/>
      <c r="R302" s="379"/>
      <c r="S302" s="316"/>
      <c r="T302" s="317"/>
      <c r="U302" s="43" t="s">
        <v>2188</v>
      </c>
      <c r="V302" s="379"/>
      <c r="W302" s="316"/>
      <c r="X302" s="317"/>
      <c r="Y302" s="379"/>
      <c r="Z302" s="317"/>
      <c r="AA302" s="249"/>
      <c r="AB302" s="249"/>
      <c r="AC302" s="249"/>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CA302">
        <f t="shared" si="52"/>
        <v>0</v>
      </c>
      <c r="CB302">
        <f t="shared" si="53"/>
        <v>0</v>
      </c>
      <c r="CC302">
        <f t="shared" si="54"/>
        <v>0</v>
      </c>
      <c r="CD302">
        <f t="shared" si="55"/>
        <v>0</v>
      </c>
      <c r="CF302" t="b">
        <f t="shared" si="56"/>
        <v>0</v>
      </c>
      <c r="CG302" t="str">
        <f t="shared" si="57"/>
        <v/>
      </c>
      <c r="CH302" t="b">
        <f t="shared" si="58"/>
        <v>0</v>
      </c>
      <c r="CI302" t="str">
        <f t="shared" si="59"/>
        <v/>
      </c>
      <c r="CJ302" t="b">
        <f t="shared" si="60"/>
        <v>0</v>
      </c>
      <c r="CL302">
        <f t="shared" si="61"/>
        <v>0</v>
      </c>
      <c r="CM302">
        <f t="shared" si="62"/>
        <v>0</v>
      </c>
      <c r="CN302">
        <f t="shared" si="63"/>
        <v>0</v>
      </c>
      <c r="CO302">
        <f t="shared" si="64"/>
        <v>0</v>
      </c>
    </row>
    <row r="303" spans="2:93" ht="15" customHeight="1">
      <c r="B303" s="126"/>
      <c r="C303" s="125" t="s">
        <v>1557</v>
      </c>
      <c r="D303" s="419"/>
      <c r="E303" s="316"/>
      <c r="F303" s="316"/>
      <c r="G303" s="317"/>
      <c r="H303" s="379"/>
      <c r="I303" s="317"/>
      <c r="J303" s="315" t="str">
        <f>IF(L303="","",VLOOKUP(L303,Presentación!$AL$3:$AM$574,2,FALSE))</f>
        <v/>
      </c>
      <c r="K303" s="429"/>
      <c r="L303" s="419"/>
      <c r="M303" s="316"/>
      <c r="N303" s="317"/>
      <c r="O303" s="419"/>
      <c r="P303" s="316"/>
      <c r="Q303" s="317"/>
      <c r="R303" s="379"/>
      <c r="S303" s="316"/>
      <c r="T303" s="317"/>
      <c r="U303" s="43" t="s">
        <v>2188</v>
      </c>
      <c r="V303" s="379"/>
      <c r="W303" s="316"/>
      <c r="X303" s="317"/>
      <c r="Y303" s="379"/>
      <c r="Z303" s="317"/>
      <c r="AA303" s="249"/>
      <c r="AB303" s="249"/>
      <c r="AC303" s="249"/>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CA303">
        <f t="shared" si="52"/>
        <v>0</v>
      </c>
      <c r="CB303">
        <f t="shared" si="53"/>
        <v>0</v>
      </c>
      <c r="CC303">
        <f t="shared" si="54"/>
        <v>0</v>
      </c>
      <c r="CD303">
        <f t="shared" si="55"/>
        <v>0</v>
      </c>
      <c r="CF303" t="b">
        <f t="shared" si="56"/>
        <v>0</v>
      </c>
      <c r="CG303" t="str">
        <f t="shared" si="57"/>
        <v/>
      </c>
      <c r="CH303" t="b">
        <f t="shared" si="58"/>
        <v>0</v>
      </c>
      <c r="CI303" t="str">
        <f t="shared" si="59"/>
        <v/>
      </c>
      <c r="CJ303" t="b">
        <f t="shared" si="60"/>
        <v>0</v>
      </c>
      <c r="CL303">
        <f t="shared" si="61"/>
        <v>0</v>
      </c>
      <c r="CM303">
        <f t="shared" si="62"/>
        <v>0</v>
      </c>
      <c r="CN303">
        <f t="shared" si="63"/>
        <v>0</v>
      </c>
      <c r="CO303">
        <f t="shared" si="64"/>
        <v>0</v>
      </c>
    </row>
    <row r="304" spans="2:93" ht="15" customHeight="1">
      <c r="B304" s="126"/>
      <c r="C304" s="125" t="s">
        <v>1558</v>
      </c>
      <c r="D304" s="419"/>
      <c r="E304" s="316"/>
      <c r="F304" s="316"/>
      <c r="G304" s="317"/>
      <c r="H304" s="379"/>
      <c r="I304" s="317"/>
      <c r="J304" s="315" t="str">
        <f>IF(L304="","",VLOOKUP(L304,Presentación!$AL$3:$AM$574,2,FALSE))</f>
        <v/>
      </c>
      <c r="K304" s="429"/>
      <c r="L304" s="419"/>
      <c r="M304" s="316"/>
      <c r="N304" s="317"/>
      <c r="O304" s="419"/>
      <c r="P304" s="316"/>
      <c r="Q304" s="317"/>
      <c r="R304" s="379"/>
      <c r="S304" s="316"/>
      <c r="T304" s="317"/>
      <c r="U304" s="43" t="s">
        <v>2188</v>
      </c>
      <c r="V304" s="379"/>
      <c r="W304" s="316"/>
      <c r="X304" s="317"/>
      <c r="Y304" s="379"/>
      <c r="Z304" s="317"/>
      <c r="AA304" s="249"/>
      <c r="AB304" s="249"/>
      <c r="AC304" s="249"/>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CA304">
        <f t="shared" si="52"/>
        <v>0</v>
      </c>
      <c r="CB304">
        <f t="shared" si="53"/>
        <v>0</v>
      </c>
      <c r="CC304">
        <f t="shared" si="54"/>
        <v>0</v>
      </c>
      <c r="CD304">
        <f t="shared" si="55"/>
        <v>0</v>
      </c>
      <c r="CF304" t="b">
        <f t="shared" si="56"/>
        <v>0</v>
      </c>
      <c r="CG304" t="str">
        <f t="shared" si="57"/>
        <v/>
      </c>
      <c r="CH304" t="b">
        <f t="shared" si="58"/>
        <v>0</v>
      </c>
      <c r="CI304" t="str">
        <f t="shared" si="59"/>
        <v/>
      </c>
      <c r="CJ304" t="b">
        <f t="shared" si="60"/>
        <v>0</v>
      </c>
      <c r="CL304">
        <f t="shared" si="61"/>
        <v>0</v>
      </c>
      <c r="CM304">
        <f t="shared" si="62"/>
        <v>0</v>
      </c>
      <c r="CN304">
        <f t="shared" si="63"/>
        <v>0</v>
      </c>
      <c r="CO304">
        <f t="shared" si="64"/>
        <v>0</v>
      </c>
    </row>
    <row r="305" spans="2:93" ht="15" customHeight="1">
      <c r="B305" s="126"/>
      <c r="C305" s="125" t="s">
        <v>1559</v>
      </c>
      <c r="D305" s="419"/>
      <c r="E305" s="316"/>
      <c r="F305" s="316"/>
      <c r="G305" s="317"/>
      <c r="H305" s="379"/>
      <c r="I305" s="317"/>
      <c r="J305" s="315" t="str">
        <f>IF(L305="","",VLOOKUP(L305,Presentación!$AL$3:$AM$574,2,FALSE))</f>
        <v/>
      </c>
      <c r="K305" s="429"/>
      <c r="L305" s="419"/>
      <c r="M305" s="316"/>
      <c r="N305" s="317"/>
      <c r="O305" s="419"/>
      <c r="P305" s="316"/>
      <c r="Q305" s="317"/>
      <c r="R305" s="379"/>
      <c r="S305" s="316"/>
      <c r="T305" s="317"/>
      <c r="U305" s="43" t="s">
        <v>2188</v>
      </c>
      <c r="V305" s="379"/>
      <c r="W305" s="316"/>
      <c r="X305" s="317"/>
      <c r="Y305" s="379"/>
      <c r="Z305" s="317"/>
      <c r="AA305" s="249"/>
      <c r="AB305" s="249"/>
      <c r="AC305" s="249"/>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CA305">
        <f t="shared" si="52"/>
        <v>0</v>
      </c>
      <c r="CB305">
        <f t="shared" si="53"/>
        <v>0</v>
      </c>
      <c r="CC305">
        <f t="shared" si="54"/>
        <v>0</v>
      </c>
      <c r="CD305">
        <f t="shared" si="55"/>
        <v>0</v>
      </c>
      <c r="CF305" t="b">
        <f t="shared" si="56"/>
        <v>0</v>
      </c>
      <c r="CG305" t="str">
        <f t="shared" si="57"/>
        <v/>
      </c>
      <c r="CH305" t="b">
        <f t="shared" si="58"/>
        <v>0</v>
      </c>
      <c r="CI305" t="str">
        <f t="shared" si="59"/>
        <v/>
      </c>
      <c r="CJ305" t="b">
        <f t="shared" si="60"/>
        <v>0</v>
      </c>
      <c r="CL305">
        <f t="shared" si="61"/>
        <v>0</v>
      </c>
      <c r="CM305">
        <f t="shared" si="62"/>
        <v>0</v>
      </c>
      <c r="CN305">
        <f t="shared" si="63"/>
        <v>0</v>
      </c>
      <c r="CO305">
        <f t="shared" si="64"/>
        <v>0</v>
      </c>
    </row>
    <row r="306" spans="2:93" ht="15" customHeight="1">
      <c r="B306" s="126"/>
      <c r="C306" s="125" t="s">
        <v>1560</v>
      </c>
      <c r="D306" s="419"/>
      <c r="E306" s="316"/>
      <c r="F306" s="316"/>
      <c r="G306" s="317"/>
      <c r="H306" s="379"/>
      <c r="I306" s="317"/>
      <c r="J306" s="315" t="str">
        <f>IF(L306="","",VLOOKUP(L306,Presentación!$AL$3:$AM$574,2,FALSE))</f>
        <v/>
      </c>
      <c r="K306" s="429"/>
      <c r="L306" s="419"/>
      <c r="M306" s="316"/>
      <c r="N306" s="317"/>
      <c r="O306" s="419"/>
      <c r="P306" s="316"/>
      <c r="Q306" s="317"/>
      <c r="R306" s="379"/>
      <c r="S306" s="316"/>
      <c r="T306" s="317"/>
      <c r="U306" s="43" t="s">
        <v>2188</v>
      </c>
      <c r="V306" s="379"/>
      <c r="W306" s="316"/>
      <c r="X306" s="317"/>
      <c r="Y306" s="379"/>
      <c r="Z306" s="317"/>
      <c r="AA306" s="249"/>
      <c r="AB306" s="249"/>
      <c r="AC306" s="249"/>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CA306">
        <f t="shared" si="52"/>
        <v>0</v>
      </c>
      <c r="CB306">
        <f t="shared" si="53"/>
        <v>0</v>
      </c>
      <c r="CC306">
        <f t="shared" si="54"/>
        <v>0</v>
      </c>
      <c r="CD306">
        <f t="shared" si="55"/>
        <v>0</v>
      </c>
      <c r="CF306" t="b">
        <f t="shared" si="56"/>
        <v>0</v>
      </c>
      <c r="CG306" t="str">
        <f t="shared" si="57"/>
        <v/>
      </c>
      <c r="CH306" t="b">
        <f t="shared" si="58"/>
        <v>0</v>
      </c>
      <c r="CI306" t="str">
        <f t="shared" si="59"/>
        <v/>
      </c>
      <c r="CJ306" t="b">
        <f t="shared" si="60"/>
        <v>0</v>
      </c>
      <c r="CL306">
        <f t="shared" si="61"/>
        <v>0</v>
      </c>
      <c r="CM306">
        <f t="shared" si="62"/>
        <v>0</v>
      </c>
      <c r="CN306">
        <f t="shared" si="63"/>
        <v>0</v>
      </c>
      <c r="CO306">
        <f t="shared" si="64"/>
        <v>0</v>
      </c>
    </row>
    <row r="307" spans="2:93" ht="15" customHeight="1">
      <c r="B307" s="126"/>
      <c r="C307" s="125" t="s">
        <v>1561</v>
      </c>
      <c r="D307" s="419"/>
      <c r="E307" s="316"/>
      <c r="F307" s="316"/>
      <c r="G307" s="317"/>
      <c r="H307" s="379"/>
      <c r="I307" s="317"/>
      <c r="J307" s="315" t="str">
        <f>IF(L307="","",VLOOKUP(L307,Presentación!$AL$3:$AM$574,2,FALSE))</f>
        <v/>
      </c>
      <c r="K307" s="429"/>
      <c r="L307" s="419"/>
      <c r="M307" s="316"/>
      <c r="N307" s="317"/>
      <c r="O307" s="419"/>
      <c r="P307" s="316"/>
      <c r="Q307" s="317"/>
      <c r="R307" s="379"/>
      <c r="S307" s="316"/>
      <c r="T307" s="317"/>
      <c r="U307" s="43" t="s">
        <v>2188</v>
      </c>
      <c r="V307" s="379"/>
      <c r="W307" s="316"/>
      <c r="X307" s="317"/>
      <c r="Y307" s="379"/>
      <c r="Z307" s="317"/>
      <c r="AA307" s="249"/>
      <c r="AB307" s="249"/>
      <c r="AC307" s="249"/>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CA307">
        <f t="shared" si="52"/>
        <v>0</v>
      </c>
      <c r="CB307">
        <f t="shared" si="53"/>
        <v>0</v>
      </c>
      <c r="CC307">
        <f t="shared" si="54"/>
        <v>0</v>
      </c>
      <c r="CD307">
        <f t="shared" si="55"/>
        <v>0</v>
      </c>
      <c r="CF307" t="b">
        <f t="shared" si="56"/>
        <v>0</v>
      </c>
      <c r="CG307" t="str">
        <f t="shared" si="57"/>
        <v/>
      </c>
      <c r="CH307" t="b">
        <f t="shared" si="58"/>
        <v>0</v>
      </c>
      <c r="CI307" t="str">
        <f t="shared" si="59"/>
        <v/>
      </c>
      <c r="CJ307" t="b">
        <f t="shared" si="60"/>
        <v>0</v>
      </c>
      <c r="CL307">
        <f t="shared" si="61"/>
        <v>0</v>
      </c>
      <c r="CM307">
        <f t="shared" si="62"/>
        <v>0</v>
      </c>
      <c r="CN307">
        <f t="shared" si="63"/>
        <v>0</v>
      </c>
      <c r="CO307">
        <f t="shared" si="64"/>
        <v>0</v>
      </c>
    </row>
    <row r="308" spans="2:93" ht="15" customHeight="1">
      <c r="B308" s="126"/>
      <c r="C308" s="125" t="s">
        <v>1562</v>
      </c>
      <c r="D308" s="419"/>
      <c r="E308" s="316"/>
      <c r="F308" s="316"/>
      <c r="G308" s="317"/>
      <c r="H308" s="379"/>
      <c r="I308" s="317"/>
      <c r="J308" s="315" t="str">
        <f>IF(L308="","",VLOOKUP(L308,Presentación!$AL$3:$AM$574,2,FALSE))</f>
        <v/>
      </c>
      <c r="K308" s="429"/>
      <c r="L308" s="419"/>
      <c r="M308" s="316"/>
      <c r="N308" s="317"/>
      <c r="O308" s="419"/>
      <c r="P308" s="316"/>
      <c r="Q308" s="317"/>
      <c r="R308" s="379"/>
      <c r="S308" s="316"/>
      <c r="T308" s="317"/>
      <c r="U308" s="43" t="s">
        <v>2188</v>
      </c>
      <c r="V308" s="379"/>
      <c r="W308" s="316"/>
      <c r="X308" s="317"/>
      <c r="Y308" s="379"/>
      <c r="Z308" s="317"/>
      <c r="AA308" s="249"/>
      <c r="AB308" s="249"/>
      <c r="AC308" s="249"/>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CA308">
        <f t="shared" si="52"/>
        <v>0</v>
      </c>
      <c r="CB308">
        <f t="shared" si="53"/>
        <v>0</v>
      </c>
      <c r="CC308">
        <f t="shared" si="54"/>
        <v>0</v>
      </c>
      <c r="CD308">
        <f t="shared" si="55"/>
        <v>0</v>
      </c>
      <c r="CF308" t="b">
        <f t="shared" si="56"/>
        <v>0</v>
      </c>
      <c r="CG308" t="str">
        <f t="shared" si="57"/>
        <v/>
      </c>
      <c r="CH308" t="b">
        <f t="shared" si="58"/>
        <v>0</v>
      </c>
      <c r="CI308" t="str">
        <f t="shared" si="59"/>
        <v/>
      </c>
      <c r="CJ308" t="b">
        <f t="shared" si="60"/>
        <v>0</v>
      </c>
      <c r="CL308">
        <f t="shared" si="61"/>
        <v>0</v>
      </c>
      <c r="CM308">
        <f t="shared" si="62"/>
        <v>0</v>
      </c>
      <c r="CN308">
        <f t="shared" si="63"/>
        <v>0</v>
      </c>
      <c r="CO308">
        <f t="shared" si="64"/>
        <v>0</v>
      </c>
    </row>
    <row r="309" spans="2:93" ht="15" customHeight="1">
      <c r="B309" s="126"/>
      <c r="C309" s="125" t="s">
        <v>1563</v>
      </c>
      <c r="D309" s="419"/>
      <c r="E309" s="316"/>
      <c r="F309" s="316"/>
      <c r="G309" s="317"/>
      <c r="H309" s="379"/>
      <c r="I309" s="317"/>
      <c r="J309" s="315" t="str">
        <f>IF(L309="","",VLOOKUP(L309,Presentación!$AL$3:$AM$574,2,FALSE))</f>
        <v/>
      </c>
      <c r="K309" s="429"/>
      <c r="L309" s="419"/>
      <c r="M309" s="316"/>
      <c r="N309" s="317"/>
      <c r="O309" s="419"/>
      <c r="P309" s="316"/>
      <c r="Q309" s="317"/>
      <c r="R309" s="379"/>
      <c r="S309" s="316"/>
      <c r="T309" s="317"/>
      <c r="U309" s="43" t="s">
        <v>2188</v>
      </c>
      <c r="V309" s="379"/>
      <c r="W309" s="316"/>
      <c r="X309" s="317"/>
      <c r="Y309" s="379"/>
      <c r="Z309" s="317"/>
      <c r="AA309" s="249"/>
      <c r="AB309" s="249"/>
      <c r="AC309" s="249"/>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CA309">
        <f t="shared" si="52"/>
        <v>0</v>
      </c>
      <c r="CB309">
        <f t="shared" si="53"/>
        <v>0</v>
      </c>
      <c r="CC309">
        <f t="shared" si="54"/>
        <v>0</v>
      </c>
      <c r="CD309">
        <f t="shared" si="55"/>
        <v>0</v>
      </c>
      <c r="CF309" t="b">
        <f t="shared" si="56"/>
        <v>0</v>
      </c>
      <c r="CG309" t="str">
        <f t="shared" si="57"/>
        <v/>
      </c>
      <c r="CH309" t="b">
        <f t="shared" si="58"/>
        <v>0</v>
      </c>
      <c r="CI309" t="str">
        <f t="shared" si="59"/>
        <v/>
      </c>
      <c r="CJ309" t="b">
        <f t="shared" si="60"/>
        <v>0</v>
      </c>
      <c r="CL309">
        <f t="shared" si="61"/>
        <v>0</v>
      </c>
      <c r="CM309">
        <f t="shared" si="62"/>
        <v>0</v>
      </c>
      <c r="CN309">
        <f t="shared" si="63"/>
        <v>0</v>
      </c>
      <c r="CO309">
        <f t="shared" si="64"/>
        <v>0</v>
      </c>
    </row>
    <row r="310" spans="2:93" ht="15" customHeight="1">
      <c r="B310" s="126"/>
      <c r="C310" s="125" t="s">
        <v>1564</v>
      </c>
      <c r="D310" s="419"/>
      <c r="E310" s="316"/>
      <c r="F310" s="316"/>
      <c r="G310" s="317"/>
      <c r="H310" s="379"/>
      <c r="I310" s="317"/>
      <c r="J310" s="315" t="str">
        <f>IF(L310="","",VLOOKUP(L310,Presentación!$AL$3:$AM$574,2,FALSE))</f>
        <v/>
      </c>
      <c r="K310" s="429"/>
      <c r="L310" s="419"/>
      <c r="M310" s="316"/>
      <c r="N310" s="317"/>
      <c r="O310" s="419"/>
      <c r="P310" s="316"/>
      <c r="Q310" s="317"/>
      <c r="R310" s="379"/>
      <c r="S310" s="316"/>
      <c r="T310" s="317"/>
      <c r="U310" s="43" t="s">
        <v>2188</v>
      </c>
      <c r="V310" s="379"/>
      <c r="W310" s="316"/>
      <c r="X310" s="317"/>
      <c r="Y310" s="379"/>
      <c r="Z310" s="317"/>
      <c r="AA310" s="249"/>
      <c r="AB310" s="249"/>
      <c r="AC310" s="249"/>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CA310">
        <f t="shared" si="52"/>
        <v>0</v>
      </c>
      <c r="CB310">
        <f t="shared" si="53"/>
        <v>0</v>
      </c>
      <c r="CC310">
        <f t="shared" si="54"/>
        <v>0</v>
      </c>
      <c r="CD310">
        <f t="shared" si="55"/>
        <v>0</v>
      </c>
      <c r="CF310" t="b">
        <f t="shared" si="56"/>
        <v>0</v>
      </c>
      <c r="CG310" t="str">
        <f t="shared" si="57"/>
        <v/>
      </c>
      <c r="CH310" t="b">
        <f t="shared" si="58"/>
        <v>0</v>
      </c>
      <c r="CI310" t="str">
        <f t="shared" si="59"/>
        <v/>
      </c>
      <c r="CJ310" t="b">
        <f t="shared" si="60"/>
        <v>0</v>
      </c>
      <c r="CL310">
        <f t="shared" si="61"/>
        <v>0</v>
      </c>
      <c r="CM310">
        <f t="shared" si="62"/>
        <v>0</v>
      </c>
      <c r="CN310">
        <f t="shared" si="63"/>
        <v>0</v>
      </c>
      <c r="CO310">
        <f t="shared" si="64"/>
        <v>0</v>
      </c>
    </row>
    <row r="311" spans="2:93" ht="15" customHeight="1">
      <c r="B311" s="126"/>
      <c r="C311" s="125" t="s">
        <v>1565</v>
      </c>
      <c r="D311" s="419"/>
      <c r="E311" s="316"/>
      <c r="F311" s="316"/>
      <c r="G311" s="317"/>
      <c r="H311" s="379"/>
      <c r="I311" s="317"/>
      <c r="J311" s="315" t="str">
        <f>IF(L311="","",VLOOKUP(L311,Presentación!$AL$3:$AM$574,2,FALSE))</f>
        <v/>
      </c>
      <c r="K311" s="429"/>
      <c r="L311" s="419"/>
      <c r="M311" s="316"/>
      <c r="N311" s="317"/>
      <c r="O311" s="419"/>
      <c r="P311" s="316"/>
      <c r="Q311" s="317"/>
      <c r="R311" s="379"/>
      <c r="S311" s="316"/>
      <c r="T311" s="317"/>
      <c r="U311" s="43" t="s">
        <v>2188</v>
      </c>
      <c r="V311" s="379"/>
      <c r="W311" s="316"/>
      <c r="X311" s="317"/>
      <c r="Y311" s="379"/>
      <c r="Z311" s="317"/>
      <c r="AA311" s="249"/>
      <c r="AB311" s="249"/>
      <c r="AC311" s="249"/>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CA311">
        <f t="shared" si="52"/>
        <v>0</v>
      </c>
      <c r="CB311">
        <f t="shared" si="53"/>
        <v>0</v>
      </c>
      <c r="CC311">
        <f t="shared" si="54"/>
        <v>0</v>
      </c>
      <c r="CD311">
        <f t="shared" si="55"/>
        <v>0</v>
      </c>
      <c r="CF311" t="b">
        <f t="shared" si="56"/>
        <v>0</v>
      </c>
      <c r="CG311" t="str">
        <f t="shared" si="57"/>
        <v/>
      </c>
      <c r="CH311" t="b">
        <f t="shared" si="58"/>
        <v>0</v>
      </c>
      <c r="CI311" t="str">
        <f t="shared" si="59"/>
        <v/>
      </c>
      <c r="CJ311" t="b">
        <f t="shared" si="60"/>
        <v>0</v>
      </c>
      <c r="CL311">
        <f t="shared" si="61"/>
        <v>0</v>
      </c>
      <c r="CM311">
        <f t="shared" si="62"/>
        <v>0</v>
      </c>
      <c r="CN311">
        <f t="shared" si="63"/>
        <v>0</v>
      </c>
      <c r="CO311">
        <f t="shared" si="64"/>
        <v>0</v>
      </c>
    </row>
    <row r="312" spans="2:93" ht="15" customHeight="1">
      <c r="B312" s="126"/>
      <c r="C312" s="125" t="s">
        <v>1566</v>
      </c>
      <c r="D312" s="419"/>
      <c r="E312" s="316"/>
      <c r="F312" s="316"/>
      <c r="G312" s="317"/>
      <c r="H312" s="379"/>
      <c r="I312" s="317"/>
      <c r="J312" s="315" t="str">
        <f>IF(L312="","",VLOOKUP(L312,Presentación!$AL$3:$AM$574,2,FALSE))</f>
        <v/>
      </c>
      <c r="K312" s="429"/>
      <c r="L312" s="419"/>
      <c r="M312" s="316"/>
      <c r="N312" s="317"/>
      <c r="O312" s="419"/>
      <c r="P312" s="316"/>
      <c r="Q312" s="317"/>
      <c r="R312" s="379"/>
      <c r="S312" s="316"/>
      <c r="T312" s="317"/>
      <c r="U312" s="43" t="s">
        <v>2188</v>
      </c>
      <c r="V312" s="379"/>
      <c r="W312" s="316"/>
      <c r="X312" s="317"/>
      <c r="Y312" s="379"/>
      <c r="Z312" s="317"/>
      <c r="AA312" s="249"/>
      <c r="AB312" s="249"/>
      <c r="AC312" s="249"/>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CA312">
        <f t="shared" si="52"/>
        <v>0</v>
      </c>
      <c r="CB312">
        <f t="shared" si="53"/>
        <v>0</v>
      </c>
      <c r="CC312">
        <f t="shared" si="54"/>
        <v>0</v>
      </c>
      <c r="CD312">
        <f t="shared" si="55"/>
        <v>0</v>
      </c>
      <c r="CF312" t="b">
        <f t="shared" si="56"/>
        <v>0</v>
      </c>
      <c r="CG312" t="str">
        <f t="shared" si="57"/>
        <v/>
      </c>
      <c r="CH312" t="b">
        <f t="shared" si="58"/>
        <v>0</v>
      </c>
      <c r="CI312" t="str">
        <f t="shared" si="59"/>
        <v/>
      </c>
      <c r="CJ312" t="b">
        <f t="shared" si="60"/>
        <v>0</v>
      </c>
      <c r="CL312">
        <f t="shared" si="61"/>
        <v>0</v>
      </c>
      <c r="CM312">
        <f t="shared" si="62"/>
        <v>0</v>
      </c>
      <c r="CN312">
        <f t="shared" si="63"/>
        <v>0</v>
      </c>
      <c r="CO312">
        <f t="shared" si="64"/>
        <v>0</v>
      </c>
    </row>
    <row r="313" spans="2:93" ht="15" customHeight="1">
      <c r="B313" s="126"/>
      <c r="C313" s="125" t="s">
        <v>1567</v>
      </c>
      <c r="D313" s="419"/>
      <c r="E313" s="316"/>
      <c r="F313" s="316"/>
      <c r="G313" s="317"/>
      <c r="H313" s="379"/>
      <c r="I313" s="317"/>
      <c r="J313" s="315" t="str">
        <f>IF(L313="","",VLOOKUP(L313,Presentación!$AL$3:$AM$574,2,FALSE))</f>
        <v/>
      </c>
      <c r="K313" s="429"/>
      <c r="L313" s="419"/>
      <c r="M313" s="316"/>
      <c r="N313" s="317"/>
      <c r="O313" s="419"/>
      <c r="P313" s="316"/>
      <c r="Q313" s="317"/>
      <c r="R313" s="379"/>
      <c r="S313" s="316"/>
      <c r="T313" s="317"/>
      <c r="U313" s="43" t="s">
        <v>2188</v>
      </c>
      <c r="V313" s="379"/>
      <c r="W313" s="316"/>
      <c r="X313" s="317"/>
      <c r="Y313" s="379"/>
      <c r="Z313" s="317"/>
      <c r="AA313" s="249"/>
      <c r="AB313" s="249"/>
      <c r="AC313" s="249"/>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CA313">
        <f t="shared" si="52"/>
        <v>0</v>
      </c>
      <c r="CB313">
        <f t="shared" si="53"/>
        <v>0</v>
      </c>
      <c r="CC313">
        <f t="shared" si="54"/>
        <v>0</v>
      </c>
      <c r="CD313">
        <f t="shared" si="55"/>
        <v>0</v>
      </c>
      <c r="CF313" t="b">
        <f t="shared" si="56"/>
        <v>0</v>
      </c>
      <c r="CG313" t="str">
        <f t="shared" si="57"/>
        <v/>
      </c>
      <c r="CH313" t="b">
        <f t="shared" si="58"/>
        <v>0</v>
      </c>
      <c r="CI313" t="str">
        <f t="shared" si="59"/>
        <v/>
      </c>
      <c r="CJ313" t="b">
        <f t="shared" si="60"/>
        <v>0</v>
      </c>
      <c r="CL313">
        <f t="shared" si="61"/>
        <v>0</v>
      </c>
      <c r="CM313">
        <f t="shared" si="62"/>
        <v>0</v>
      </c>
      <c r="CN313">
        <f t="shared" si="63"/>
        <v>0</v>
      </c>
      <c r="CO313">
        <f t="shared" si="64"/>
        <v>0</v>
      </c>
    </row>
    <row r="314" spans="2:93" ht="15" customHeight="1">
      <c r="B314" s="126"/>
      <c r="C314" s="125" t="s">
        <v>1568</v>
      </c>
      <c r="D314" s="419"/>
      <c r="E314" s="316"/>
      <c r="F314" s="316"/>
      <c r="G314" s="317"/>
      <c r="H314" s="379"/>
      <c r="I314" s="317"/>
      <c r="J314" s="315" t="str">
        <f>IF(L314="","",VLOOKUP(L314,Presentación!$AL$3:$AM$574,2,FALSE))</f>
        <v/>
      </c>
      <c r="K314" s="429"/>
      <c r="L314" s="419"/>
      <c r="M314" s="316"/>
      <c r="N314" s="317"/>
      <c r="O314" s="419"/>
      <c r="P314" s="316"/>
      <c r="Q314" s="317"/>
      <c r="R314" s="379"/>
      <c r="S314" s="316"/>
      <c r="T314" s="317"/>
      <c r="U314" s="43" t="s">
        <v>2188</v>
      </c>
      <c r="V314" s="379"/>
      <c r="W314" s="316"/>
      <c r="X314" s="317"/>
      <c r="Y314" s="379"/>
      <c r="Z314" s="317"/>
      <c r="AA314" s="249"/>
      <c r="AB314" s="249"/>
      <c r="AC314" s="249"/>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CA314">
        <f t="shared" si="52"/>
        <v>0</v>
      </c>
      <c r="CB314">
        <f t="shared" si="53"/>
        <v>0</v>
      </c>
      <c r="CC314">
        <f t="shared" si="54"/>
        <v>0</v>
      </c>
      <c r="CD314">
        <f t="shared" si="55"/>
        <v>0</v>
      </c>
      <c r="CF314" t="b">
        <f t="shared" si="56"/>
        <v>0</v>
      </c>
      <c r="CG314" t="str">
        <f t="shared" si="57"/>
        <v/>
      </c>
      <c r="CH314" t="b">
        <f t="shared" si="58"/>
        <v>0</v>
      </c>
      <c r="CI314" t="str">
        <f t="shared" si="59"/>
        <v/>
      </c>
      <c r="CJ314" t="b">
        <f t="shared" si="60"/>
        <v>0</v>
      </c>
      <c r="CL314">
        <f t="shared" si="61"/>
        <v>0</v>
      </c>
      <c r="CM314">
        <f t="shared" si="62"/>
        <v>0</v>
      </c>
      <c r="CN314">
        <f t="shared" si="63"/>
        <v>0</v>
      </c>
      <c r="CO314">
        <f t="shared" si="64"/>
        <v>0</v>
      </c>
    </row>
    <row r="315" spans="2:93" ht="15" customHeight="1">
      <c r="B315" s="126"/>
      <c r="C315" s="125" t="s">
        <v>1569</v>
      </c>
      <c r="D315" s="419"/>
      <c r="E315" s="316"/>
      <c r="F315" s="316"/>
      <c r="G315" s="317"/>
      <c r="H315" s="379"/>
      <c r="I315" s="317"/>
      <c r="J315" s="315" t="str">
        <f>IF(L315="","",VLOOKUP(L315,Presentación!$AL$3:$AM$574,2,FALSE))</f>
        <v/>
      </c>
      <c r="K315" s="429"/>
      <c r="L315" s="419"/>
      <c r="M315" s="316"/>
      <c r="N315" s="317"/>
      <c r="O315" s="419"/>
      <c r="P315" s="316"/>
      <c r="Q315" s="317"/>
      <c r="R315" s="379"/>
      <c r="S315" s="316"/>
      <c r="T315" s="317"/>
      <c r="U315" s="43" t="s">
        <v>2188</v>
      </c>
      <c r="V315" s="379"/>
      <c r="W315" s="316"/>
      <c r="X315" s="317"/>
      <c r="Y315" s="379"/>
      <c r="Z315" s="317"/>
      <c r="AA315" s="249"/>
      <c r="AB315" s="249"/>
      <c r="AC315" s="249"/>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CA315">
        <f t="shared" si="52"/>
        <v>0</v>
      </c>
      <c r="CB315">
        <f t="shared" si="53"/>
        <v>0</v>
      </c>
      <c r="CC315">
        <f t="shared" si="54"/>
        <v>0</v>
      </c>
      <c r="CD315">
        <f t="shared" si="55"/>
        <v>0</v>
      </c>
      <c r="CF315" t="b">
        <f t="shared" si="56"/>
        <v>0</v>
      </c>
      <c r="CG315" t="str">
        <f t="shared" si="57"/>
        <v/>
      </c>
      <c r="CH315" t="b">
        <f t="shared" si="58"/>
        <v>0</v>
      </c>
      <c r="CI315" t="str">
        <f t="shared" si="59"/>
        <v/>
      </c>
      <c r="CJ315" t="b">
        <f t="shared" si="60"/>
        <v>0</v>
      </c>
      <c r="CL315">
        <f t="shared" si="61"/>
        <v>0</v>
      </c>
      <c r="CM315">
        <f t="shared" si="62"/>
        <v>0</v>
      </c>
      <c r="CN315">
        <f t="shared" si="63"/>
        <v>0</v>
      </c>
      <c r="CO315">
        <f t="shared" si="64"/>
        <v>0</v>
      </c>
    </row>
    <row r="316" spans="2:93" ht="15" customHeight="1">
      <c r="B316" s="126"/>
      <c r="C316" s="125" t="s">
        <v>1570</v>
      </c>
      <c r="D316" s="419"/>
      <c r="E316" s="316"/>
      <c r="F316" s="316"/>
      <c r="G316" s="317"/>
      <c r="H316" s="379"/>
      <c r="I316" s="317"/>
      <c r="J316" s="315" t="str">
        <f>IF(L316="","",VLOOKUP(L316,Presentación!$AL$3:$AM$574,2,FALSE))</f>
        <v/>
      </c>
      <c r="K316" s="429"/>
      <c r="L316" s="419"/>
      <c r="M316" s="316"/>
      <c r="N316" s="317"/>
      <c r="O316" s="419"/>
      <c r="P316" s="316"/>
      <c r="Q316" s="317"/>
      <c r="R316" s="379"/>
      <c r="S316" s="316"/>
      <c r="T316" s="317"/>
      <c r="U316" s="43" t="s">
        <v>2188</v>
      </c>
      <c r="V316" s="379"/>
      <c r="W316" s="316"/>
      <c r="X316" s="317"/>
      <c r="Y316" s="379"/>
      <c r="Z316" s="317"/>
      <c r="AA316" s="249"/>
      <c r="AB316" s="249"/>
      <c r="AC316" s="249"/>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CA316">
        <f t="shared" si="52"/>
        <v>0</v>
      </c>
      <c r="CB316">
        <f t="shared" si="53"/>
        <v>0</v>
      </c>
      <c r="CC316">
        <f t="shared" si="54"/>
        <v>0</v>
      </c>
      <c r="CD316">
        <f t="shared" si="55"/>
        <v>0</v>
      </c>
      <c r="CF316" t="b">
        <f t="shared" si="56"/>
        <v>0</v>
      </c>
      <c r="CG316" t="str">
        <f t="shared" si="57"/>
        <v/>
      </c>
      <c r="CH316" t="b">
        <f t="shared" si="58"/>
        <v>0</v>
      </c>
      <c r="CI316" t="str">
        <f t="shared" si="59"/>
        <v/>
      </c>
      <c r="CJ316" t="b">
        <f t="shared" si="60"/>
        <v>0</v>
      </c>
      <c r="CL316">
        <f t="shared" si="61"/>
        <v>0</v>
      </c>
      <c r="CM316">
        <f t="shared" si="62"/>
        <v>0</v>
      </c>
      <c r="CN316">
        <f t="shared" si="63"/>
        <v>0</v>
      </c>
      <c r="CO316">
        <f t="shared" si="64"/>
        <v>0</v>
      </c>
    </row>
    <row r="317" spans="2:93" ht="15" customHeight="1">
      <c r="B317" s="126"/>
      <c r="C317" s="125" t="s">
        <v>1571</v>
      </c>
      <c r="D317" s="419"/>
      <c r="E317" s="316"/>
      <c r="F317" s="316"/>
      <c r="G317" s="317"/>
      <c r="H317" s="379"/>
      <c r="I317" s="317"/>
      <c r="J317" s="315" t="str">
        <f>IF(L317="","",VLOOKUP(L317,Presentación!$AL$3:$AM$574,2,FALSE))</f>
        <v/>
      </c>
      <c r="K317" s="429"/>
      <c r="L317" s="419"/>
      <c r="M317" s="316"/>
      <c r="N317" s="317"/>
      <c r="O317" s="419"/>
      <c r="P317" s="316"/>
      <c r="Q317" s="317"/>
      <c r="R317" s="379"/>
      <c r="S317" s="316"/>
      <c r="T317" s="317"/>
      <c r="U317" s="43" t="s">
        <v>2188</v>
      </c>
      <c r="V317" s="379"/>
      <c r="W317" s="316"/>
      <c r="X317" s="317"/>
      <c r="Y317" s="379"/>
      <c r="Z317" s="317"/>
      <c r="AA317" s="249"/>
      <c r="AB317" s="249"/>
      <c r="AC317" s="249"/>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CA317">
        <f t="shared" si="52"/>
        <v>0</v>
      </c>
      <c r="CB317">
        <f t="shared" si="53"/>
        <v>0</v>
      </c>
      <c r="CC317">
        <f t="shared" si="54"/>
        <v>0</v>
      </c>
      <c r="CD317">
        <f t="shared" si="55"/>
        <v>0</v>
      </c>
      <c r="CF317" t="b">
        <f t="shared" si="56"/>
        <v>0</v>
      </c>
      <c r="CG317" t="str">
        <f t="shared" si="57"/>
        <v/>
      </c>
      <c r="CH317" t="b">
        <f t="shared" si="58"/>
        <v>0</v>
      </c>
      <c r="CI317" t="str">
        <f t="shared" si="59"/>
        <v/>
      </c>
      <c r="CJ317" t="b">
        <f t="shared" si="60"/>
        <v>0</v>
      </c>
      <c r="CL317">
        <f t="shared" si="61"/>
        <v>0</v>
      </c>
      <c r="CM317">
        <f t="shared" si="62"/>
        <v>0</v>
      </c>
      <c r="CN317">
        <f t="shared" si="63"/>
        <v>0</v>
      </c>
      <c r="CO317">
        <f t="shared" si="64"/>
        <v>0</v>
      </c>
    </row>
    <row r="318" spans="2:93" ht="15" customHeight="1">
      <c r="B318" s="126"/>
      <c r="C318" s="125" t="s">
        <v>1572</v>
      </c>
      <c r="D318" s="419"/>
      <c r="E318" s="316"/>
      <c r="F318" s="316"/>
      <c r="G318" s="317"/>
      <c r="H318" s="379"/>
      <c r="I318" s="317"/>
      <c r="J318" s="315" t="str">
        <f>IF(L318="","",VLOOKUP(L318,Presentación!$AL$3:$AM$574,2,FALSE))</f>
        <v/>
      </c>
      <c r="K318" s="429"/>
      <c r="L318" s="419"/>
      <c r="M318" s="316"/>
      <c r="N318" s="317"/>
      <c r="O318" s="419"/>
      <c r="P318" s="316"/>
      <c r="Q318" s="317"/>
      <c r="R318" s="379"/>
      <c r="S318" s="316"/>
      <c r="T318" s="317"/>
      <c r="U318" s="43" t="s">
        <v>2188</v>
      </c>
      <c r="V318" s="379"/>
      <c r="W318" s="316"/>
      <c r="X318" s="317"/>
      <c r="Y318" s="379"/>
      <c r="Z318" s="317"/>
      <c r="AA318" s="249"/>
      <c r="AB318" s="249"/>
      <c r="AC318" s="249"/>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CA318">
        <f t="shared" si="52"/>
        <v>0</v>
      </c>
      <c r="CB318">
        <f t="shared" si="53"/>
        <v>0</v>
      </c>
      <c r="CC318">
        <f t="shared" si="54"/>
        <v>0</v>
      </c>
      <c r="CD318">
        <f t="shared" si="55"/>
        <v>0</v>
      </c>
      <c r="CF318" t="b">
        <f t="shared" si="56"/>
        <v>0</v>
      </c>
      <c r="CG318" t="str">
        <f t="shared" si="57"/>
        <v/>
      </c>
      <c r="CH318" t="b">
        <f t="shared" si="58"/>
        <v>0</v>
      </c>
      <c r="CI318" t="str">
        <f t="shared" si="59"/>
        <v/>
      </c>
      <c r="CJ318" t="b">
        <f t="shared" si="60"/>
        <v>0</v>
      </c>
      <c r="CL318">
        <f t="shared" si="61"/>
        <v>0</v>
      </c>
      <c r="CM318">
        <f t="shared" si="62"/>
        <v>0</v>
      </c>
      <c r="CN318">
        <f t="shared" si="63"/>
        <v>0</v>
      </c>
      <c r="CO318">
        <f t="shared" si="64"/>
        <v>0</v>
      </c>
    </row>
    <row r="319" spans="2:93" ht="15" customHeight="1">
      <c r="B319" s="126"/>
      <c r="C319" s="125" t="s">
        <v>1573</v>
      </c>
      <c r="D319" s="419"/>
      <c r="E319" s="316"/>
      <c r="F319" s="316"/>
      <c r="G319" s="317"/>
      <c r="H319" s="379"/>
      <c r="I319" s="317"/>
      <c r="J319" s="315" t="str">
        <f>IF(L319="","",VLOOKUP(L319,Presentación!$AL$3:$AM$574,2,FALSE))</f>
        <v/>
      </c>
      <c r="K319" s="429"/>
      <c r="L319" s="419"/>
      <c r="M319" s="316"/>
      <c r="N319" s="317"/>
      <c r="O319" s="419"/>
      <c r="P319" s="316"/>
      <c r="Q319" s="317"/>
      <c r="R319" s="379"/>
      <c r="S319" s="316"/>
      <c r="T319" s="317"/>
      <c r="U319" s="43" t="s">
        <v>2188</v>
      </c>
      <c r="V319" s="379"/>
      <c r="W319" s="316"/>
      <c r="X319" s="317"/>
      <c r="Y319" s="379"/>
      <c r="Z319" s="317"/>
      <c r="AA319" s="249"/>
      <c r="AB319" s="249"/>
      <c r="AC319" s="249"/>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CA319">
        <f t="shared" si="52"/>
        <v>0</v>
      </c>
      <c r="CB319">
        <f t="shared" si="53"/>
        <v>0</v>
      </c>
      <c r="CC319">
        <f t="shared" si="54"/>
        <v>0</v>
      </c>
      <c r="CD319">
        <f t="shared" si="55"/>
        <v>0</v>
      </c>
      <c r="CF319" t="b">
        <f t="shared" si="56"/>
        <v>0</v>
      </c>
      <c r="CG319" t="str">
        <f t="shared" si="57"/>
        <v/>
      </c>
      <c r="CH319" t="b">
        <f t="shared" si="58"/>
        <v>0</v>
      </c>
      <c r="CI319" t="str">
        <f t="shared" si="59"/>
        <v/>
      </c>
      <c r="CJ319" t="b">
        <f t="shared" si="60"/>
        <v>0</v>
      </c>
      <c r="CL319">
        <f t="shared" si="61"/>
        <v>0</v>
      </c>
      <c r="CM319">
        <f t="shared" si="62"/>
        <v>0</v>
      </c>
      <c r="CN319">
        <f t="shared" si="63"/>
        <v>0</v>
      </c>
      <c r="CO319">
        <f t="shared" si="64"/>
        <v>0</v>
      </c>
    </row>
    <row r="320" spans="2:93" ht="15" customHeight="1">
      <c r="B320" s="126"/>
      <c r="C320" s="125" t="s">
        <v>1574</v>
      </c>
      <c r="D320" s="419"/>
      <c r="E320" s="316"/>
      <c r="F320" s="316"/>
      <c r="G320" s="317"/>
      <c r="H320" s="379"/>
      <c r="I320" s="317"/>
      <c r="J320" s="315" t="str">
        <f>IF(L320="","",VLOOKUP(L320,Presentación!$AL$3:$AM$574,2,FALSE))</f>
        <v/>
      </c>
      <c r="K320" s="429"/>
      <c r="L320" s="419"/>
      <c r="M320" s="316"/>
      <c r="N320" s="317"/>
      <c r="O320" s="419"/>
      <c r="P320" s="316"/>
      <c r="Q320" s="317"/>
      <c r="R320" s="379"/>
      <c r="S320" s="316"/>
      <c r="T320" s="317"/>
      <c r="U320" s="43" t="s">
        <v>2188</v>
      </c>
      <c r="V320" s="379"/>
      <c r="W320" s="316"/>
      <c r="X320" s="317"/>
      <c r="Y320" s="379"/>
      <c r="Z320" s="317"/>
      <c r="AA320" s="249"/>
      <c r="AB320" s="249"/>
      <c r="AC320" s="249"/>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CA320">
        <f t="shared" si="52"/>
        <v>0</v>
      </c>
      <c r="CB320">
        <f t="shared" si="53"/>
        <v>0</v>
      </c>
      <c r="CC320">
        <f t="shared" si="54"/>
        <v>0</v>
      </c>
      <c r="CD320">
        <f t="shared" si="55"/>
        <v>0</v>
      </c>
      <c r="CF320" t="b">
        <f t="shared" si="56"/>
        <v>0</v>
      </c>
      <c r="CG320" t="str">
        <f t="shared" si="57"/>
        <v/>
      </c>
      <c r="CH320" t="b">
        <f t="shared" si="58"/>
        <v>0</v>
      </c>
      <c r="CI320" t="str">
        <f t="shared" si="59"/>
        <v/>
      </c>
      <c r="CJ320" t="b">
        <f t="shared" si="60"/>
        <v>0</v>
      </c>
      <c r="CL320">
        <f t="shared" si="61"/>
        <v>0</v>
      </c>
      <c r="CM320">
        <f t="shared" si="62"/>
        <v>0</v>
      </c>
      <c r="CN320">
        <f t="shared" si="63"/>
        <v>0</v>
      </c>
      <c r="CO320">
        <f t="shared" si="64"/>
        <v>0</v>
      </c>
    </row>
    <row r="321" spans="2:93" ht="15" customHeight="1">
      <c r="B321" s="126"/>
      <c r="C321" s="125" t="s">
        <v>1575</v>
      </c>
      <c r="D321" s="419"/>
      <c r="E321" s="316"/>
      <c r="F321" s="316"/>
      <c r="G321" s="317"/>
      <c r="H321" s="379"/>
      <c r="I321" s="317"/>
      <c r="J321" s="315" t="str">
        <f>IF(L321="","",VLOOKUP(L321,Presentación!$AL$3:$AM$574,2,FALSE))</f>
        <v/>
      </c>
      <c r="K321" s="429"/>
      <c r="L321" s="419"/>
      <c r="M321" s="316"/>
      <c r="N321" s="317"/>
      <c r="O321" s="419"/>
      <c r="P321" s="316"/>
      <c r="Q321" s="317"/>
      <c r="R321" s="379"/>
      <c r="S321" s="316"/>
      <c r="T321" s="317"/>
      <c r="U321" s="43" t="s">
        <v>2188</v>
      </c>
      <c r="V321" s="379"/>
      <c r="W321" s="316"/>
      <c r="X321" s="317"/>
      <c r="Y321" s="379"/>
      <c r="Z321" s="317"/>
      <c r="AA321" s="249"/>
      <c r="AB321" s="249"/>
      <c r="AC321" s="249"/>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CA321">
        <f t="shared" si="52"/>
        <v>0</v>
      </c>
      <c r="CB321">
        <f t="shared" si="53"/>
        <v>0</v>
      </c>
      <c r="CC321">
        <f t="shared" si="54"/>
        <v>0</v>
      </c>
      <c r="CD321">
        <f t="shared" si="55"/>
        <v>0</v>
      </c>
      <c r="CF321" t="b">
        <f t="shared" si="56"/>
        <v>0</v>
      </c>
      <c r="CG321" t="str">
        <f t="shared" si="57"/>
        <v/>
      </c>
      <c r="CH321" t="b">
        <f t="shared" si="58"/>
        <v>0</v>
      </c>
      <c r="CI321" t="str">
        <f t="shared" si="59"/>
        <v/>
      </c>
      <c r="CJ321" t="b">
        <f t="shared" si="60"/>
        <v>0</v>
      </c>
      <c r="CL321">
        <f t="shared" si="61"/>
        <v>0</v>
      </c>
      <c r="CM321">
        <f t="shared" si="62"/>
        <v>0</v>
      </c>
      <c r="CN321">
        <f t="shared" si="63"/>
        <v>0</v>
      </c>
      <c r="CO321">
        <f t="shared" si="64"/>
        <v>0</v>
      </c>
    </row>
    <row r="322" spans="2:93" ht="15" customHeight="1">
      <c r="B322" s="126"/>
      <c r="C322" s="125" t="s">
        <v>1576</v>
      </c>
      <c r="D322" s="419"/>
      <c r="E322" s="316"/>
      <c r="F322" s="316"/>
      <c r="G322" s="317"/>
      <c r="H322" s="379"/>
      <c r="I322" s="317"/>
      <c r="J322" s="315" t="str">
        <f>IF(L322="","",VLOOKUP(L322,Presentación!$AL$3:$AM$574,2,FALSE))</f>
        <v/>
      </c>
      <c r="K322" s="429"/>
      <c r="L322" s="419"/>
      <c r="M322" s="316"/>
      <c r="N322" s="317"/>
      <c r="O322" s="419"/>
      <c r="P322" s="316"/>
      <c r="Q322" s="317"/>
      <c r="R322" s="379"/>
      <c r="S322" s="316"/>
      <c r="T322" s="317"/>
      <c r="U322" s="43" t="s">
        <v>2188</v>
      </c>
      <c r="V322" s="379"/>
      <c r="W322" s="316"/>
      <c r="X322" s="317"/>
      <c r="Y322" s="379"/>
      <c r="Z322" s="317"/>
      <c r="AA322" s="249"/>
      <c r="AB322" s="249"/>
      <c r="AC322" s="249"/>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CA322">
        <f t="shared" si="52"/>
        <v>0</v>
      </c>
      <c r="CB322">
        <f t="shared" si="53"/>
        <v>0</v>
      </c>
      <c r="CC322">
        <f t="shared" si="54"/>
        <v>0</v>
      </c>
      <c r="CD322">
        <f t="shared" si="55"/>
        <v>0</v>
      </c>
      <c r="CF322" t="b">
        <f t="shared" si="56"/>
        <v>0</v>
      </c>
      <c r="CG322" t="str">
        <f t="shared" si="57"/>
        <v/>
      </c>
      <c r="CH322" t="b">
        <f t="shared" si="58"/>
        <v>0</v>
      </c>
      <c r="CI322" t="str">
        <f t="shared" si="59"/>
        <v/>
      </c>
      <c r="CJ322" t="b">
        <f t="shared" si="60"/>
        <v>0</v>
      </c>
      <c r="CL322">
        <f t="shared" si="61"/>
        <v>0</v>
      </c>
      <c r="CM322">
        <f t="shared" si="62"/>
        <v>0</v>
      </c>
      <c r="CN322">
        <f t="shared" si="63"/>
        <v>0</v>
      </c>
      <c r="CO322">
        <f t="shared" si="64"/>
        <v>0</v>
      </c>
    </row>
    <row r="323" spans="2:93" ht="15" customHeight="1">
      <c r="B323" s="126"/>
      <c r="C323" s="125" t="s">
        <v>1577</v>
      </c>
      <c r="D323" s="419"/>
      <c r="E323" s="316"/>
      <c r="F323" s="316"/>
      <c r="G323" s="317"/>
      <c r="H323" s="379"/>
      <c r="I323" s="317"/>
      <c r="J323" s="315" t="str">
        <f>IF(L323="","",VLOOKUP(L323,Presentación!$AL$3:$AM$574,2,FALSE))</f>
        <v/>
      </c>
      <c r="K323" s="429"/>
      <c r="L323" s="419"/>
      <c r="M323" s="316"/>
      <c r="N323" s="317"/>
      <c r="O323" s="419"/>
      <c r="P323" s="316"/>
      <c r="Q323" s="317"/>
      <c r="R323" s="379"/>
      <c r="S323" s="316"/>
      <c r="T323" s="317"/>
      <c r="U323" s="43" t="s">
        <v>2188</v>
      </c>
      <c r="V323" s="379"/>
      <c r="W323" s="316"/>
      <c r="X323" s="317"/>
      <c r="Y323" s="379"/>
      <c r="Z323" s="317"/>
      <c r="AA323" s="249"/>
      <c r="AB323" s="249"/>
      <c r="AC323" s="249"/>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CA323">
        <f t="shared" si="52"/>
        <v>0</v>
      </c>
      <c r="CB323">
        <f t="shared" si="53"/>
        <v>0</v>
      </c>
      <c r="CC323">
        <f t="shared" si="54"/>
        <v>0</v>
      </c>
      <c r="CD323">
        <f t="shared" si="55"/>
        <v>0</v>
      </c>
      <c r="CF323" t="b">
        <f t="shared" si="56"/>
        <v>0</v>
      </c>
      <c r="CG323" t="str">
        <f t="shared" si="57"/>
        <v/>
      </c>
      <c r="CH323" t="b">
        <f t="shared" si="58"/>
        <v>0</v>
      </c>
      <c r="CI323" t="str">
        <f t="shared" si="59"/>
        <v/>
      </c>
      <c r="CJ323" t="b">
        <f t="shared" si="60"/>
        <v>0</v>
      </c>
      <c r="CL323">
        <f t="shared" si="61"/>
        <v>0</v>
      </c>
      <c r="CM323">
        <f t="shared" si="62"/>
        <v>0</v>
      </c>
      <c r="CN323">
        <f t="shared" si="63"/>
        <v>0</v>
      </c>
      <c r="CO323">
        <f t="shared" si="64"/>
        <v>0</v>
      </c>
    </row>
    <row r="324" spans="2:93" ht="15" customHeight="1">
      <c r="B324" s="126"/>
      <c r="C324" s="125" t="s">
        <v>1578</v>
      </c>
      <c r="D324" s="419"/>
      <c r="E324" s="316"/>
      <c r="F324" s="316"/>
      <c r="G324" s="317"/>
      <c r="H324" s="379"/>
      <c r="I324" s="317"/>
      <c r="J324" s="315" t="str">
        <f>IF(L324="","",VLOOKUP(L324,Presentación!$AL$3:$AM$574,2,FALSE))</f>
        <v/>
      </c>
      <c r="K324" s="429"/>
      <c r="L324" s="419"/>
      <c r="M324" s="316"/>
      <c r="N324" s="317"/>
      <c r="O324" s="419"/>
      <c r="P324" s="316"/>
      <c r="Q324" s="317"/>
      <c r="R324" s="379"/>
      <c r="S324" s="316"/>
      <c r="T324" s="317"/>
      <c r="U324" s="43" t="s">
        <v>2188</v>
      </c>
      <c r="V324" s="379"/>
      <c r="W324" s="316"/>
      <c r="X324" s="317"/>
      <c r="Y324" s="379"/>
      <c r="Z324" s="317"/>
      <c r="AA324" s="249"/>
      <c r="AB324" s="249"/>
      <c r="AC324" s="249"/>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CA324">
        <f t="shared" si="52"/>
        <v>0</v>
      </c>
      <c r="CB324">
        <f t="shared" si="53"/>
        <v>0</v>
      </c>
      <c r="CC324">
        <f t="shared" si="54"/>
        <v>0</v>
      </c>
      <c r="CD324">
        <f t="shared" si="55"/>
        <v>0</v>
      </c>
      <c r="CF324" t="b">
        <f t="shared" si="56"/>
        <v>0</v>
      </c>
      <c r="CG324" t="str">
        <f t="shared" si="57"/>
        <v/>
      </c>
      <c r="CH324" t="b">
        <f t="shared" si="58"/>
        <v>0</v>
      </c>
      <c r="CI324" t="str">
        <f t="shared" si="59"/>
        <v/>
      </c>
      <c r="CJ324" t="b">
        <f t="shared" si="60"/>
        <v>0</v>
      </c>
      <c r="CL324">
        <f t="shared" si="61"/>
        <v>0</v>
      </c>
      <c r="CM324">
        <f t="shared" si="62"/>
        <v>0</v>
      </c>
      <c r="CN324">
        <f t="shared" si="63"/>
        <v>0</v>
      </c>
      <c r="CO324">
        <f t="shared" si="64"/>
        <v>0</v>
      </c>
    </row>
    <row r="325" spans="2:93" ht="15" customHeight="1">
      <c r="B325" s="126"/>
      <c r="C325" s="125" t="s">
        <v>1579</v>
      </c>
      <c r="D325" s="419"/>
      <c r="E325" s="316"/>
      <c r="F325" s="316"/>
      <c r="G325" s="317"/>
      <c r="H325" s="379"/>
      <c r="I325" s="317"/>
      <c r="J325" s="315" t="str">
        <f>IF(L325="","",VLOOKUP(L325,Presentación!$AL$3:$AM$574,2,FALSE))</f>
        <v/>
      </c>
      <c r="K325" s="429"/>
      <c r="L325" s="419"/>
      <c r="M325" s="316"/>
      <c r="N325" s="317"/>
      <c r="O325" s="419"/>
      <c r="P325" s="316"/>
      <c r="Q325" s="317"/>
      <c r="R325" s="379"/>
      <c r="S325" s="316"/>
      <c r="T325" s="317"/>
      <c r="U325" s="43" t="s">
        <v>2188</v>
      </c>
      <c r="V325" s="379"/>
      <c r="W325" s="316"/>
      <c r="X325" s="317"/>
      <c r="Y325" s="379"/>
      <c r="Z325" s="317"/>
      <c r="AA325" s="249"/>
      <c r="AB325" s="249"/>
      <c r="AC325" s="249"/>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CA325">
        <f t="shared" si="52"/>
        <v>0</v>
      </c>
      <c r="CB325">
        <f t="shared" si="53"/>
        <v>0</v>
      </c>
      <c r="CC325">
        <f t="shared" si="54"/>
        <v>0</v>
      </c>
      <c r="CD325">
        <f t="shared" si="55"/>
        <v>0</v>
      </c>
      <c r="CF325" t="b">
        <f t="shared" si="56"/>
        <v>0</v>
      </c>
      <c r="CG325" t="str">
        <f t="shared" si="57"/>
        <v/>
      </c>
      <c r="CH325" t="b">
        <f t="shared" si="58"/>
        <v>0</v>
      </c>
      <c r="CI325" t="str">
        <f t="shared" si="59"/>
        <v/>
      </c>
      <c r="CJ325" t="b">
        <f t="shared" si="60"/>
        <v>0</v>
      </c>
      <c r="CL325">
        <f t="shared" si="61"/>
        <v>0</v>
      </c>
      <c r="CM325">
        <f t="shared" si="62"/>
        <v>0</v>
      </c>
      <c r="CN325">
        <f t="shared" si="63"/>
        <v>0</v>
      </c>
      <c r="CO325">
        <f t="shared" si="64"/>
        <v>0</v>
      </c>
    </row>
    <row r="326" spans="2:93" ht="15" customHeight="1">
      <c r="B326" s="126"/>
      <c r="C326" s="125" t="s">
        <v>1580</v>
      </c>
      <c r="D326" s="419"/>
      <c r="E326" s="316"/>
      <c r="F326" s="316"/>
      <c r="G326" s="317"/>
      <c r="H326" s="379"/>
      <c r="I326" s="317"/>
      <c r="J326" s="315" t="str">
        <f>IF(L326="","",VLOOKUP(L326,Presentación!$AL$3:$AM$574,2,FALSE))</f>
        <v/>
      </c>
      <c r="K326" s="429"/>
      <c r="L326" s="419"/>
      <c r="M326" s="316"/>
      <c r="N326" s="317"/>
      <c r="O326" s="419"/>
      <c r="P326" s="316"/>
      <c r="Q326" s="317"/>
      <c r="R326" s="379"/>
      <c r="S326" s="316"/>
      <c r="T326" s="317"/>
      <c r="U326" s="43" t="s">
        <v>2188</v>
      </c>
      <c r="V326" s="379"/>
      <c r="W326" s="316"/>
      <c r="X326" s="317"/>
      <c r="Y326" s="379"/>
      <c r="Z326" s="317"/>
      <c r="AA326" s="249"/>
      <c r="AB326" s="249"/>
      <c r="AC326" s="249"/>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CA326">
        <f t="shared" si="52"/>
        <v>0</v>
      </c>
      <c r="CB326">
        <f t="shared" si="53"/>
        <v>0</v>
      </c>
      <c r="CC326">
        <f t="shared" si="54"/>
        <v>0</v>
      </c>
      <c r="CD326">
        <f t="shared" si="55"/>
        <v>0</v>
      </c>
      <c r="CF326" t="b">
        <f t="shared" si="56"/>
        <v>0</v>
      </c>
      <c r="CG326" t="str">
        <f t="shared" si="57"/>
        <v/>
      </c>
      <c r="CH326" t="b">
        <f t="shared" si="58"/>
        <v>0</v>
      </c>
      <c r="CI326" t="str">
        <f t="shared" si="59"/>
        <v/>
      </c>
      <c r="CJ326" t="b">
        <f t="shared" si="60"/>
        <v>0</v>
      </c>
      <c r="CL326">
        <f t="shared" si="61"/>
        <v>0</v>
      </c>
      <c r="CM326">
        <f t="shared" si="62"/>
        <v>0</v>
      </c>
      <c r="CN326">
        <f t="shared" si="63"/>
        <v>0</v>
      </c>
      <c r="CO326">
        <f t="shared" si="64"/>
        <v>0</v>
      </c>
    </row>
    <row r="327" spans="2:93" ht="15" customHeight="1">
      <c r="B327" s="126"/>
      <c r="C327" s="125" t="s">
        <v>1581</v>
      </c>
      <c r="D327" s="419"/>
      <c r="E327" s="316"/>
      <c r="F327" s="316"/>
      <c r="G327" s="317"/>
      <c r="H327" s="379"/>
      <c r="I327" s="317"/>
      <c r="J327" s="315" t="str">
        <f>IF(L327="","",VLOOKUP(L327,Presentación!$AL$3:$AM$574,2,FALSE))</f>
        <v/>
      </c>
      <c r="K327" s="429"/>
      <c r="L327" s="419"/>
      <c r="M327" s="316"/>
      <c r="N327" s="317"/>
      <c r="O327" s="419"/>
      <c r="P327" s="316"/>
      <c r="Q327" s="317"/>
      <c r="R327" s="379"/>
      <c r="S327" s="316"/>
      <c r="T327" s="317"/>
      <c r="U327" s="43" t="s">
        <v>2188</v>
      </c>
      <c r="V327" s="379"/>
      <c r="W327" s="316"/>
      <c r="X327" s="317"/>
      <c r="Y327" s="379"/>
      <c r="Z327" s="317"/>
      <c r="AA327" s="249"/>
      <c r="AB327" s="249"/>
      <c r="AC327" s="249"/>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CA327">
        <f t="shared" si="52"/>
        <v>0</v>
      </c>
      <c r="CB327">
        <f t="shared" si="53"/>
        <v>0</v>
      </c>
      <c r="CC327">
        <f t="shared" si="54"/>
        <v>0</v>
      </c>
      <c r="CD327">
        <f t="shared" si="55"/>
        <v>0</v>
      </c>
      <c r="CF327" t="b">
        <f t="shared" si="56"/>
        <v>0</v>
      </c>
      <c r="CG327" t="str">
        <f t="shared" si="57"/>
        <v/>
      </c>
      <c r="CH327" t="b">
        <f t="shared" si="58"/>
        <v>0</v>
      </c>
      <c r="CI327" t="str">
        <f t="shared" si="59"/>
        <v/>
      </c>
      <c r="CJ327" t="b">
        <f t="shared" si="60"/>
        <v>0</v>
      </c>
      <c r="CL327">
        <f t="shared" si="61"/>
        <v>0</v>
      </c>
      <c r="CM327">
        <f t="shared" si="62"/>
        <v>0</v>
      </c>
      <c r="CN327">
        <f t="shared" si="63"/>
        <v>0</v>
      </c>
      <c r="CO327">
        <f t="shared" si="64"/>
        <v>0</v>
      </c>
    </row>
    <row r="328" spans="2:93" ht="15" customHeight="1">
      <c r="B328" s="126"/>
      <c r="C328" s="125" t="s">
        <v>1582</v>
      </c>
      <c r="D328" s="419"/>
      <c r="E328" s="316"/>
      <c r="F328" s="316"/>
      <c r="G328" s="317"/>
      <c r="H328" s="379"/>
      <c r="I328" s="317"/>
      <c r="J328" s="315" t="str">
        <f>IF(L328="","",VLOOKUP(L328,Presentación!$AL$3:$AM$574,2,FALSE))</f>
        <v/>
      </c>
      <c r="K328" s="429"/>
      <c r="L328" s="419"/>
      <c r="M328" s="316"/>
      <c r="N328" s="317"/>
      <c r="O328" s="419"/>
      <c r="P328" s="316"/>
      <c r="Q328" s="317"/>
      <c r="R328" s="379"/>
      <c r="S328" s="316"/>
      <c r="T328" s="317"/>
      <c r="U328" s="43" t="s">
        <v>2188</v>
      </c>
      <c r="V328" s="379"/>
      <c r="W328" s="316"/>
      <c r="X328" s="317"/>
      <c r="Y328" s="379"/>
      <c r="Z328" s="317"/>
      <c r="AA328" s="249"/>
      <c r="AB328" s="249"/>
      <c r="AC328" s="249"/>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CA328">
        <f t="shared" si="52"/>
        <v>0</v>
      </c>
      <c r="CB328">
        <f t="shared" si="53"/>
        <v>0</v>
      </c>
      <c r="CC328">
        <f t="shared" si="54"/>
        <v>0</v>
      </c>
      <c r="CD328">
        <f t="shared" si="55"/>
        <v>0</v>
      </c>
      <c r="CF328" t="b">
        <f t="shared" si="56"/>
        <v>0</v>
      </c>
      <c r="CG328" t="str">
        <f t="shared" si="57"/>
        <v/>
      </c>
      <c r="CH328" t="b">
        <f t="shared" si="58"/>
        <v>0</v>
      </c>
      <c r="CI328" t="str">
        <f t="shared" si="59"/>
        <v/>
      </c>
      <c r="CJ328" t="b">
        <f t="shared" si="60"/>
        <v>0</v>
      </c>
      <c r="CL328">
        <f t="shared" si="61"/>
        <v>0</v>
      </c>
      <c r="CM328">
        <f t="shared" si="62"/>
        <v>0</v>
      </c>
      <c r="CN328">
        <f t="shared" si="63"/>
        <v>0</v>
      </c>
      <c r="CO328">
        <f t="shared" si="64"/>
        <v>0</v>
      </c>
    </row>
    <row r="329" spans="2:93" ht="15" customHeight="1">
      <c r="B329" s="126"/>
      <c r="C329" s="125" t="s">
        <v>1583</v>
      </c>
      <c r="D329" s="419"/>
      <c r="E329" s="316"/>
      <c r="F329" s="316"/>
      <c r="G329" s="317"/>
      <c r="H329" s="379"/>
      <c r="I329" s="317"/>
      <c r="J329" s="315" t="str">
        <f>IF(L329="","",VLOOKUP(L329,Presentación!$AL$3:$AM$574,2,FALSE))</f>
        <v/>
      </c>
      <c r="K329" s="429"/>
      <c r="L329" s="419"/>
      <c r="M329" s="316"/>
      <c r="N329" s="317"/>
      <c r="O329" s="419"/>
      <c r="P329" s="316"/>
      <c r="Q329" s="317"/>
      <c r="R329" s="379"/>
      <c r="S329" s="316"/>
      <c r="T329" s="317"/>
      <c r="U329" s="43" t="s">
        <v>2188</v>
      </c>
      <c r="V329" s="379"/>
      <c r="W329" s="316"/>
      <c r="X329" s="317"/>
      <c r="Y329" s="379"/>
      <c r="Z329" s="317"/>
      <c r="AA329" s="249"/>
      <c r="AB329" s="249"/>
      <c r="AC329" s="249"/>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CA329">
        <f t="shared" si="52"/>
        <v>0</v>
      </c>
      <c r="CB329">
        <f t="shared" si="53"/>
        <v>0</v>
      </c>
      <c r="CC329">
        <f t="shared" si="54"/>
        <v>0</v>
      </c>
      <c r="CD329">
        <f t="shared" si="55"/>
        <v>0</v>
      </c>
      <c r="CF329" t="b">
        <f t="shared" si="56"/>
        <v>0</v>
      </c>
      <c r="CG329" t="str">
        <f t="shared" si="57"/>
        <v/>
      </c>
      <c r="CH329" t="b">
        <f t="shared" si="58"/>
        <v>0</v>
      </c>
      <c r="CI329" t="str">
        <f t="shared" si="59"/>
        <v/>
      </c>
      <c r="CJ329" t="b">
        <f t="shared" si="60"/>
        <v>0</v>
      </c>
      <c r="CL329">
        <f t="shared" si="61"/>
        <v>0</v>
      </c>
      <c r="CM329">
        <f t="shared" si="62"/>
        <v>0</v>
      </c>
      <c r="CN329">
        <f t="shared" si="63"/>
        <v>0</v>
      </c>
      <c r="CO329">
        <f t="shared" si="64"/>
        <v>0</v>
      </c>
    </row>
    <row r="330" spans="2:93" ht="15" customHeight="1">
      <c r="B330" s="126"/>
      <c r="C330" s="125" t="s">
        <v>1584</v>
      </c>
      <c r="D330" s="419"/>
      <c r="E330" s="316"/>
      <c r="F330" s="316"/>
      <c r="G330" s="317"/>
      <c r="H330" s="379"/>
      <c r="I330" s="317"/>
      <c r="J330" s="315" t="str">
        <f>IF(L330="","",VLOOKUP(L330,Presentación!$AL$3:$AM$574,2,FALSE))</f>
        <v/>
      </c>
      <c r="K330" s="429"/>
      <c r="L330" s="419"/>
      <c r="M330" s="316"/>
      <c r="N330" s="317"/>
      <c r="O330" s="419"/>
      <c r="P330" s="316"/>
      <c r="Q330" s="317"/>
      <c r="R330" s="379"/>
      <c r="S330" s="316"/>
      <c r="T330" s="317"/>
      <c r="U330" s="43" t="s">
        <v>2188</v>
      </c>
      <c r="V330" s="379"/>
      <c r="W330" s="316"/>
      <c r="X330" s="317"/>
      <c r="Y330" s="379"/>
      <c r="Z330" s="317"/>
      <c r="AA330" s="249"/>
      <c r="AB330" s="249"/>
      <c r="AC330" s="249"/>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CA330">
        <f t="shared" si="52"/>
        <v>0</v>
      </c>
      <c r="CB330">
        <f t="shared" si="53"/>
        <v>0</v>
      </c>
      <c r="CC330">
        <f t="shared" si="54"/>
        <v>0</v>
      </c>
      <c r="CD330">
        <f t="shared" si="55"/>
        <v>0</v>
      </c>
      <c r="CF330" t="b">
        <f t="shared" si="56"/>
        <v>0</v>
      </c>
      <c r="CG330" t="str">
        <f t="shared" si="57"/>
        <v/>
      </c>
      <c r="CH330" t="b">
        <f t="shared" si="58"/>
        <v>0</v>
      </c>
      <c r="CI330" t="str">
        <f t="shared" si="59"/>
        <v/>
      </c>
      <c r="CJ330" t="b">
        <f t="shared" si="60"/>
        <v>0</v>
      </c>
      <c r="CL330">
        <f t="shared" si="61"/>
        <v>0</v>
      </c>
      <c r="CM330">
        <f t="shared" si="62"/>
        <v>0</v>
      </c>
      <c r="CN330">
        <f t="shared" si="63"/>
        <v>0</v>
      </c>
      <c r="CO330">
        <f t="shared" si="64"/>
        <v>0</v>
      </c>
    </row>
    <row r="331" spans="2:93" ht="15" customHeight="1">
      <c r="B331" s="126"/>
      <c r="C331" s="125" t="s">
        <v>1585</v>
      </c>
      <c r="D331" s="419"/>
      <c r="E331" s="316"/>
      <c r="F331" s="316"/>
      <c r="G331" s="317"/>
      <c r="H331" s="379"/>
      <c r="I331" s="317"/>
      <c r="J331" s="315" t="str">
        <f>IF(L331="","",VLOOKUP(L331,Presentación!$AL$3:$AM$574,2,FALSE))</f>
        <v/>
      </c>
      <c r="K331" s="429"/>
      <c r="L331" s="419"/>
      <c r="M331" s="316"/>
      <c r="N331" s="317"/>
      <c r="O331" s="419"/>
      <c r="P331" s="316"/>
      <c r="Q331" s="317"/>
      <c r="R331" s="379"/>
      <c r="S331" s="316"/>
      <c r="T331" s="317"/>
      <c r="U331" s="43" t="s">
        <v>2188</v>
      </c>
      <c r="V331" s="379"/>
      <c r="W331" s="316"/>
      <c r="X331" s="317"/>
      <c r="Y331" s="379"/>
      <c r="Z331" s="317"/>
      <c r="AA331" s="249"/>
      <c r="AB331" s="249"/>
      <c r="AC331" s="249"/>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CA331">
        <f t="shared" si="52"/>
        <v>0</v>
      </c>
      <c r="CB331">
        <f t="shared" si="53"/>
        <v>0</v>
      </c>
      <c r="CC331">
        <f t="shared" si="54"/>
        <v>0</v>
      </c>
      <c r="CD331">
        <f t="shared" si="55"/>
        <v>0</v>
      </c>
      <c r="CF331" t="b">
        <f t="shared" si="56"/>
        <v>0</v>
      </c>
      <c r="CG331" t="str">
        <f t="shared" si="57"/>
        <v/>
      </c>
      <c r="CH331" t="b">
        <f t="shared" si="58"/>
        <v>0</v>
      </c>
      <c r="CI331" t="str">
        <f t="shared" si="59"/>
        <v/>
      </c>
      <c r="CJ331" t="b">
        <f t="shared" si="60"/>
        <v>0</v>
      </c>
      <c r="CL331">
        <f t="shared" si="61"/>
        <v>0</v>
      </c>
      <c r="CM331">
        <f t="shared" si="62"/>
        <v>0</v>
      </c>
      <c r="CN331">
        <f t="shared" si="63"/>
        <v>0</v>
      </c>
      <c r="CO331">
        <f t="shared" si="64"/>
        <v>0</v>
      </c>
    </row>
    <row r="332" spans="2:93" ht="15" customHeight="1">
      <c r="B332" s="126"/>
      <c r="C332" s="125" t="s">
        <v>1586</v>
      </c>
      <c r="D332" s="419"/>
      <c r="E332" s="316"/>
      <c r="F332" s="316"/>
      <c r="G332" s="317"/>
      <c r="H332" s="379"/>
      <c r="I332" s="317"/>
      <c r="J332" s="315" t="str">
        <f>IF(L332="","",VLOOKUP(L332,Presentación!$AL$3:$AM$574,2,FALSE))</f>
        <v/>
      </c>
      <c r="K332" s="429"/>
      <c r="L332" s="419"/>
      <c r="M332" s="316"/>
      <c r="N332" s="317"/>
      <c r="O332" s="419"/>
      <c r="P332" s="316"/>
      <c r="Q332" s="317"/>
      <c r="R332" s="379"/>
      <c r="S332" s="316"/>
      <c r="T332" s="317"/>
      <c r="U332" s="43" t="s">
        <v>2188</v>
      </c>
      <c r="V332" s="379"/>
      <c r="W332" s="316"/>
      <c r="X332" s="317"/>
      <c r="Y332" s="379"/>
      <c r="Z332" s="317"/>
      <c r="AA332" s="249"/>
      <c r="AB332" s="249"/>
      <c r="AC332" s="249"/>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CA332">
        <f t="shared" si="52"/>
        <v>0</v>
      </c>
      <c r="CB332">
        <f t="shared" si="53"/>
        <v>0</v>
      </c>
      <c r="CC332">
        <f t="shared" si="54"/>
        <v>0</v>
      </c>
      <c r="CD332">
        <f t="shared" si="55"/>
        <v>0</v>
      </c>
      <c r="CF332" t="b">
        <f t="shared" si="56"/>
        <v>0</v>
      </c>
      <c r="CG332" t="str">
        <f t="shared" si="57"/>
        <v/>
      </c>
      <c r="CH332" t="b">
        <f t="shared" si="58"/>
        <v>0</v>
      </c>
      <c r="CI332" t="str">
        <f t="shared" si="59"/>
        <v/>
      </c>
      <c r="CJ332" t="b">
        <f t="shared" si="60"/>
        <v>0</v>
      </c>
      <c r="CL332">
        <f t="shared" si="61"/>
        <v>0</v>
      </c>
      <c r="CM332">
        <f t="shared" si="62"/>
        <v>0</v>
      </c>
      <c r="CN332">
        <f t="shared" si="63"/>
        <v>0</v>
      </c>
      <c r="CO332">
        <f t="shared" si="64"/>
        <v>0</v>
      </c>
    </row>
    <row r="333" spans="2:93" ht="15" customHeight="1">
      <c r="B333" s="126"/>
      <c r="C333" s="125" t="s">
        <v>1587</v>
      </c>
      <c r="D333" s="419"/>
      <c r="E333" s="316"/>
      <c r="F333" s="316"/>
      <c r="G333" s="317"/>
      <c r="H333" s="379"/>
      <c r="I333" s="317"/>
      <c r="J333" s="315" t="str">
        <f>IF(L333="","",VLOOKUP(L333,Presentación!$AL$3:$AM$574,2,FALSE))</f>
        <v/>
      </c>
      <c r="K333" s="429"/>
      <c r="L333" s="419"/>
      <c r="M333" s="316"/>
      <c r="N333" s="317"/>
      <c r="O333" s="419"/>
      <c r="P333" s="316"/>
      <c r="Q333" s="317"/>
      <c r="R333" s="379"/>
      <c r="S333" s="316"/>
      <c r="T333" s="317"/>
      <c r="U333" s="43" t="s">
        <v>2188</v>
      </c>
      <c r="V333" s="379"/>
      <c r="W333" s="316"/>
      <c r="X333" s="317"/>
      <c r="Y333" s="379"/>
      <c r="Z333" s="317"/>
      <c r="AA333" s="249"/>
      <c r="AB333" s="249"/>
      <c r="AC333" s="249"/>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CA333">
        <f t="shared" si="52"/>
        <v>0</v>
      </c>
      <c r="CB333">
        <f t="shared" si="53"/>
        <v>0</v>
      </c>
      <c r="CC333">
        <f t="shared" si="54"/>
        <v>0</v>
      </c>
      <c r="CD333">
        <f t="shared" si="55"/>
        <v>0</v>
      </c>
      <c r="CF333" t="b">
        <f t="shared" si="56"/>
        <v>0</v>
      </c>
      <c r="CG333" t="str">
        <f t="shared" si="57"/>
        <v/>
      </c>
      <c r="CH333" t="b">
        <f t="shared" si="58"/>
        <v>0</v>
      </c>
      <c r="CI333" t="str">
        <f t="shared" si="59"/>
        <v/>
      </c>
      <c r="CJ333" t="b">
        <f t="shared" si="60"/>
        <v>0</v>
      </c>
      <c r="CL333">
        <f t="shared" si="61"/>
        <v>0</v>
      </c>
      <c r="CM333">
        <f t="shared" si="62"/>
        <v>0</v>
      </c>
      <c r="CN333">
        <f t="shared" si="63"/>
        <v>0</v>
      </c>
      <c r="CO333">
        <f t="shared" si="64"/>
        <v>0</v>
      </c>
    </row>
    <row r="334" spans="2:93" ht="15" customHeight="1">
      <c r="B334" s="126"/>
      <c r="C334" s="125" t="s">
        <v>1588</v>
      </c>
      <c r="D334" s="419"/>
      <c r="E334" s="316"/>
      <c r="F334" s="316"/>
      <c r="G334" s="317"/>
      <c r="H334" s="379"/>
      <c r="I334" s="317"/>
      <c r="J334" s="315" t="str">
        <f>IF(L334="","",VLOOKUP(L334,Presentación!$AL$3:$AM$574,2,FALSE))</f>
        <v/>
      </c>
      <c r="K334" s="429"/>
      <c r="L334" s="419"/>
      <c r="M334" s="316"/>
      <c r="N334" s="317"/>
      <c r="O334" s="419"/>
      <c r="P334" s="316"/>
      <c r="Q334" s="317"/>
      <c r="R334" s="379"/>
      <c r="S334" s="316"/>
      <c r="T334" s="317"/>
      <c r="U334" s="43" t="s">
        <v>2188</v>
      </c>
      <c r="V334" s="379"/>
      <c r="W334" s="316"/>
      <c r="X334" s="317"/>
      <c r="Y334" s="379"/>
      <c r="Z334" s="317"/>
      <c r="AA334" s="249"/>
      <c r="AB334" s="249"/>
      <c r="AC334" s="249"/>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CA334">
        <f t="shared" si="52"/>
        <v>0</v>
      </c>
      <c r="CB334">
        <f t="shared" si="53"/>
        <v>0</v>
      </c>
      <c r="CC334">
        <f t="shared" si="54"/>
        <v>0</v>
      </c>
      <c r="CD334">
        <f t="shared" si="55"/>
        <v>0</v>
      </c>
      <c r="CF334" t="b">
        <f t="shared" si="56"/>
        <v>0</v>
      </c>
      <c r="CG334" t="str">
        <f t="shared" si="57"/>
        <v/>
      </c>
      <c r="CH334" t="b">
        <f t="shared" si="58"/>
        <v>0</v>
      </c>
      <c r="CI334" t="str">
        <f t="shared" si="59"/>
        <v/>
      </c>
      <c r="CJ334" t="b">
        <f t="shared" si="60"/>
        <v>0</v>
      </c>
      <c r="CL334">
        <f t="shared" si="61"/>
        <v>0</v>
      </c>
      <c r="CM334">
        <f t="shared" si="62"/>
        <v>0</v>
      </c>
      <c r="CN334">
        <f t="shared" si="63"/>
        <v>0</v>
      </c>
      <c r="CO334">
        <f t="shared" si="64"/>
        <v>0</v>
      </c>
    </row>
    <row r="335" spans="2:93" ht="15" customHeight="1">
      <c r="B335" s="126"/>
      <c r="C335" s="125" t="s">
        <v>1589</v>
      </c>
      <c r="D335" s="419"/>
      <c r="E335" s="316"/>
      <c r="F335" s="316"/>
      <c r="G335" s="317"/>
      <c r="H335" s="379"/>
      <c r="I335" s="317"/>
      <c r="J335" s="315" t="str">
        <f>IF(L335="","",VLOOKUP(L335,Presentación!$AL$3:$AM$574,2,FALSE))</f>
        <v/>
      </c>
      <c r="K335" s="429"/>
      <c r="L335" s="419"/>
      <c r="M335" s="316"/>
      <c r="N335" s="317"/>
      <c r="O335" s="419"/>
      <c r="P335" s="316"/>
      <c r="Q335" s="317"/>
      <c r="R335" s="379"/>
      <c r="S335" s="316"/>
      <c r="T335" s="317"/>
      <c r="U335" s="43" t="s">
        <v>2188</v>
      </c>
      <c r="V335" s="379"/>
      <c r="W335" s="316"/>
      <c r="X335" s="317"/>
      <c r="Y335" s="379"/>
      <c r="Z335" s="317"/>
      <c r="AA335" s="249"/>
      <c r="AB335" s="249"/>
      <c r="AC335" s="249"/>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CA335">
        <f t="shared" si="52"/>
        <v>0</v>
      </c>
      <c r="CB335">
        <f t="shared" si="53"/>
        <v>0</v>
      </c>
      <c r="CC335">
        <f t="shared" si="54"/>
        <v>0</v>
      </c>
      <c r="CD335">
        <f t="shared" si="55"/>
        <v>0</v>
      </c>
      <c r="CF335" t="b">
        <f t="shared" si="56"/>
        <v>0</v>
      </c>
      <c r="CG335" t="str">
        <f t="shared" si="57"/>
        <v/>
      </c>
      <c r="CH335" t="b">
        <f t="shared" si="58"/>
        <v>0</v>
      </c>
      <c r="CI335" t="str">
        <f t="shared" si="59"/>
        <v/>
      </c>
      <c r="CJ335" t="b">
        <f t="shared" si="60"/>
        <v>0</v>
      </c>
      <c r="CL335">
        <f t="shared" si="61"/>
        <v>0</v>
      </c>
      <c r="CM335">
        <f t="shared" si="62"/>
        <v>0</v>
      </c>
      <c r="CN335">
        <f t="shared" si="63"/>
        <v>0</v>
      </c>
      <c r="CO335">
        <f t="shared" si="64"/>
        <v>0</v>
      </c>
    </row>
    <row r="336" spans="2:93" ht="15" customHeight="1">
      <c r="B336" s="126"/>
      <c r="C336" s="125" t="s">
        <v>1590</v>
      </c>
      <c r="D336" s="419"/>
      <c r="E336" s="316"/>
      <c r="F336" s="316"/>
      <c r="G336" s="317"/>
      <c r="H336" s="379"/>
      <c r="I336" s="317"/>
      <c r="J336" s="315" t="str">
        <f>IF(L336="","",VLOOKUP(L336,Presentación!$AL$3:$AM$574,2,FALSE))</f>
        <v/>
      </c>
      <c r="K336" s="429"/>
      <c r="L336" s="419"/>
      <c r="M336" s="316"/>
      <c r="N336" s="317"/>
      <c r="O336" s="419"/>
      <c r="P336" s="316"/>
      <c r="Q336" s="317"/>
      <c r="R336" s="379"/>
      <c r="S336" s="316"/>
      <c r="T336" s="317"/>
      <c r="U336" s="43" t="s">
        <v>2188</v>
      </c>
      <c r="V336" s="379"/>
      <c r="W336" s="316"/>
      <c r="X336" s="317"/>
      <c r="Y336" s="379"/>
      <c r="Z336" s="317"/>
      <c r="AA336" s="249"/>
      <c r="AB336" s="249"/>
      <c r="AC336" s="249"/>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CA336">
        <f t="shared" si="52"/>
        <v>0</v>
      </c>
      <c r="CB336">
        <f t="shared" si="53"/>
        <v>0</v>
      </c>
      <c r="CC336">
        <f t="shared" si="54"/>
        <v>0</v>
      </c>
      <c r="CD336">
        <f t="shared" si="55"/>
        <v>0</v>
      </c>
      <c r="CF336" t="b">
        <f t="shared" si="56"/>
        <v>0</v>
      </c>
      <c r="CG336" t="str">
        <f t="shared" si="57"/>
        <v/>
      </c>
      <c r="CH336" t="b">
        <f t="shared" si="58"/>
        <v>0</v>
      </c>
      <c r="CI336" t="str">
        <f t="shared" si="59"/>
        <v/>
      </c>
      <c r="CJ336" t="b">
        <f t="shared" si="60"/>
        <v>0</v>
      </c>
      <c r="CL336">
        <f t="shared" si="61"/>
        <v>0</v>
      </c>
      <c r="CM336">
        <f t="shared" si="62"/>
        <v>0</v>
      </c>
      <c r="CN336">
        <f t="shared" si="63"/>
        <v>0</v>
      </c>
      <c r="CO336">
        <f t="shared" si="64"/>
        <v>0</v>
      </c>
    </row>
    <row r="337" spans="2:93" ht="15" customHeight="1">
      <c r="B337" s="126"/>
      <c r="C337" s="125" t="s">
        <v>1591</v>
      </c>
      <c r="D337" s="419"/>
      <c r="E337" s="316"/>
      <c r="F337" s="316"/>
      <c r="G337" s="317"/>
      <c r="H337" s="379"/>
      <c r="I337" s="317"/>
      <c r="J337" s="315" t="str">
        <f>IF(L337="","",VLOOKUP(L337,Presentación!$AL$3:$AM$574,2,FALSE))</f>
        <v/>
      </c>
      <c r="K337" s="429"/>
      <c r="L337" s="419"/>
      <c r="M337" s="316"/>
      <c r="N337" s="317"/>
      <c r="O337" s="419"/>
      <c r="P337" s="316"/>
      <c r="Q337" s="317"/>
      <c r="R337" s="379"/>
      <c r="S337" s="316"/>
      <c r="T337" s="317"/>
      <c r="U337" s="43" t="s">
        <v>2188</v>
      </c>
      <c r="V337" s="379"/>
      <c r="W337" s="316"/>
      <c r="X337" s="317"/>
      <c r="Y337" s="379"/>
      <c r="Z337" s="317"/>
      <c r="AA337" s="249"/>
      <c r="AB337" s="249"/>
      <c r="AC337" s="249"/>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CA337">
        <f t="shared" si="52"/>
        <v>0</v>
      </c>
      <c r="CB337">
        <f t="shared" si="53"/>
        <v>0</v>
      </c>
      <c r="CC337">
        <f t="shared" si="54"/>
        <v>0</v>
      </c>
      <c r="CD337">
        <f t="shared" si="55"/>
        <v>0</v>
      </c>
      <c r="CF337" t="b">
        <f t="shared" si="56"/>
        <v>0</v>
      </c>
      <c r="CG337" t="str">
        <f t="shared" si="57"/>
        <v/>
      </c>
      <c r="CH337" t="b">
        <f t="shared" si="58"/>
        <v>0</v>
      </c>
      <c r="CI337" t="str">
        <f t="shared" si="59"/>
        <v/>
      </c>
      <c r="CJ337" t="b">
        <f t="shared" si="60"/>
        <v>0</v>
      </c>
      <c r="CL337">
        <f t="shared" si="61"/>
        <v>0</v>
      </c>
      <c r="CM337">
        <f t="shared" si="62"/>
        <v>0</v>
      </c>
      <c r="CN337">
        <f t="shared" si="63"/>
        <v>0</v>
      </c>
      <c r="CO337">
        <f t="shared" si="64"/>
        <v>0</v>
      </c>
    </row>
    <row r="338" spans="2:93" ht="15" customHeight="1">
      <c r="B338" s="126"/>
      <c r="C338" s="125" t="s">
        <v>1592</v>
      </c>
      <c r="D338" s="419"/>
      <c r="E338" s="316"/>
      <c r="F338" s="316"/>
      <c r="G338" s="317"/>
      <c r="H338" s="379"/>
      <c r="I338" s="317"/>
      <c r="J338" s="315" t="str">
        <f>IF(L338="","",VLOOKUP(L338,Presentación!$AL$3:$AM$574,2,FALSE))</f>
        <v/>
      </c>
      <c r="K338" s="429"/>
      <c r="L338" s="419"/>
      <c r="M338" s="316"/>
      <c r="N338" s="317"/>
      <c r="O338" s="419"/>
      <c r="P338" s="316"/>
      <c r="Q338" s="317"/>
      <c r="R338" s="379"/>
      <c r="S338" s="316"/>
      <c r="T338" s="317"/>
      <c r="U338" s="43" t="s">
        <v>2188</v>
      </c>
      <c r="V338" s="379"/>
      <c r="W338" s="316"/>
      <c r="X338" s="317"/>
      <c r="Y338" s="379"/>
      <c r="Z338" s="317"/>
      <c r="AA338" s="249"/>
      <c r="AB338" s="249"/>
      <c r="AC338" s="249"/>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CA338">
        <f t="shared" si="52"/>
        <v>0</v>
      </c>
      <c r="CB338">
        <f t="shared" si="53"/>
        <v>0</v>
      </c>
      <c r="CC338">
        <f t="shared" si="54"/>
        <v>0</v>
      </c>
      <c r="CD338">
        <f t="shared" si="55"/>
        <v>0</v>
      </c>
      <c r="CF338" t="b">
        <f t="shared" si="56"/>
        <v>0</v>
      </c>
      <c r="CG338" t="str">
        <f t="shared" si="57"/>
        <v/>
      </c>
      <c r="CH338" t="b">
        <f t="shared" si="58"/>
        <v>0</v>
      </c>
      <c r="CI338" t="str">
        <f t="shared" si="59"/>
        <v/>
      </c>
      <c r="CJ338" t="b">
        <f t="shared" si="60"/>
        <v>0</v>
      </c>
      <c r="CL338">
        <f t="shared" si="61"/>
        <v>0</v>
      </c>
      <c r="CM338">
        <f t="shared" si="62"/>
        <v>0</v>
      </c>
      <c r="CN338">
        <f t="shared" si="63"/>
        <v>0</v>
      </c>
      <c r="CO338">
        <f t="shared" si="64"/>
        <v>0</v>
      </c>
    </row>
    <row r="339" spans="2:93" ht="15" customHeight="1">
      <c r="B339" s="126"/>
      <c r="C339" s="125" t="s">
        <v>1593</v>
      </c>
      <c r="D339" s="419"/>
      <c r="E339" s="316"/>
      <c r="F339" s="316"/>
      <c r="G339" s="317"/>
      <c r="H339" s="379"/>
      <c r="I339" s="317"/>
      <c r="J339" s="315" t="str">
        <f>IF(L339="","",VLOOKUP(L339,Presentación!$AL$3:$AM$574,2,FALSE))</f>
        <v/>
      </c>
      <c r="K339" s="429"/>
      <c r="L339" s="419"/>
      <c r="M339" s="316"/>
      <c r="N339" s="317"/>
      <c r="O339" s="419"/>
      <c r="P339" s="316"/>
      <c r="Q339" s="317"/>
      <c r="R339" s="379"/>
      <c r="S339" s="316"/>
      <c r="T339" s="317"/>
      <c r="U339" s="43" t="s">
        <v>2188</v>
      </c>
      <c r="V339" s="379"/>
      <c r="W339" s="316"/>
      <c r="X339" s="317"/>
      <c r="Y339" s="379"/>
      <c r="Z339" s="317"/>
      <c r="AA339" s="249"/>
      <c r="AB339" s="249"/>
      <c r="AC339" s="249"/>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CA339">
        <f t="shared" si="52"/>
        <v>0</v>
      </c>
      <c r="CB339">
        <f t="shared" si="53"/>
        <v>0</v>
      </c>
      <c r="CC339">
        <f t="shared" si="54"/>
        <v>0</v>
      </c>
      <c r="CD339">
        <f t="shared" si="55"/>
        <v>0</v>
      </c>
      <c r="CF339" t="b">
        <f t="shared" si="56"/>
        <v>0</v>
      </c>
      <c r="CG339" t="str">
        <f t="shared" si="57"/>
        <v/>
      </c>
      <c r="CH339" t="b">
        <f t="shared" si="58"/>
        <v>0</v>
      </c>
      <c r="CI339" t="str">
        <f t="shared" si="59"/>
        <v/>
      </c>
      <c r="CJ339" t="b">
        <f t="shared" si="60"/>
        <v>0</v>
      </c>
      <c r="CL339">
        <f t="shared" si="61"/>
        <v>0</v>
      </c>
      <c r="CM339">
        <f t="shared" si="62"/>
        <v>0</v>
      </c>
      <c r="CN339">
        <f t="shared" si="63"/>
        <v>0</v>
      </c>
      <c r="CO339">
        <f t="shared" si="64"/>
        <v>0</v>
      </c>
    </row>
    <row r="340" spans="2:93" ht="15" customHeight="1">
      <c r="B340" s="126"/>
      <c r="C340" s="125" t="s">
        <v>1594</v>
      </c>
      <c r="D340" s="419"/>
      <c r="E340" s="316"/>
      <c r="F340" s="316"/>
      <c r="G340" s="317"/>
      <c r="H340" s="379"/>
      <c r="I340" s="317"/>
      <c r="J340" s="315" t="str">
        <f>IF(L340="","",VLOOKUP(L340,Presentación!$AL$3:$AM$574,2,FALSE))</f>
        <v/>
      </c>
      <c r="K340" s="429"/>
      <c r="L340" s="419"/>
      <c r="M340" s="316"/>
      <c r="N340" s="317"/>
      <c r="O340" s="419"/>
      <c r="P340" s="316"/>
      <c r="Q340" s="317"/>
      <c r="R340" s="379"/>
      <c r="S340" s="316"/>
      <c r="T340" s="317"/>
      <c r="U340" s="43" t="s">
        <v>2188</v>
      </c>
      <c r="V340" s="379"/>
      <c r="W340" s="316"/>
      <c r="X340" s="317"/>
      <c r="Y340" s="379"/>
      <c r="Z340" s="317"/>
      <c r="AA340" s="249"/>
      <c r="AB340" s="249"/>
      <c r="AC340" s="249"/>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CA340">
        <f t="shared" si="52"/>
        <v>0</v>
      </c>
      <c r="CB340">
        <f t="shared" si="53"/>
        <v>0</v>
      </c>
      <c r="CC340">
        <f t="shared" si="54"/>
        <v>0</v>
      </c>
      <c r="CD340">
        <f t="shared" si="55"/>
        <v>0</v>
      </c>
      <c r="CF340" t="b">
        <f t="shared" si="56"/>
        <v>0</v>
      </c>
      <c r="CG340" t="str">
        <f t="shared" si="57"/>
        <v/>
      </c>
      <c r="CH340" t="b">
        <f t="shared" si="58"/>
        <v>0</v>
      </c>
      <c r="CI340" t="str">
        <f t="shared" si="59"/>
        <v/>
      </c>
      <c r="CJ340" t="b">
        <f t="shared" si="60"/>
        <v>0</v>
      </c>
      <c r="CL340">
        <f t="shared" si="61"/>
        <v>0</v>
      </c>
      <c r="CM340">
        <f t="shared" si="62"/>
        <v>0</v>
      </c>
      <c r="CN340">
        <f t="shared" si="63"/>
        <v>0</v>
      </c>
      <c r="CO340">
        <f t="shared" si="64"/>
        <v>0</v>
      </c>
    </row>
    <row r="341" spans="2:93" ht="15" customHeight="1">
      <c r="B341" s="126"/>
      <c r="C341" s="125" t="s">
        <v>1595</v>
      </c>
      <c r="D341" s="419"/>
      <c r="E341" s="316"/>
      <c r="F341" s="316"/>
      <c r="G341" s="317"/>
      <c r="H341" s="379"/>
      <c r="I341" s="317"/>
      <c r="J341" s="315" t="str">
        <f>IF(L341="","",VLOOKUP(L341,Presentación!$AL$3:$AM$574,2,FALSE))</f>
        <v/>
      </c>
      <c r="K341" s="429"/>
      <c r="L341" s="419"/>
      <c r="M341" s="316"/>
      <c r="N341" s="317"/>
      <c r="O341" s="419"/>
      <c r="P341" s="316"/>
      <c r="Q341" s="317"/>
      <c r="R341" s="379"/>
      <c r="S341" s="316"/>
      <c r="T341" s="317"/>
      <c r="U341" s="43" t="s">
        <v>2188</v>
      </c>
      <c r="V341" s="379"/>
      <c r="W341" s="316"/>
      <c r="X341" s="317"/>
      <c r="Y341" s="379"/>
      <c r="Z341" s="317"/>
      <c r="AA341" s="249"/>
      <c r="AB341" s="249"/>
      <c r="AC341" s="249"/>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CA341">
        <f t="shared" si="52"/>
        <v>0</v>
      </c>
      <c r="CB341">
        <f t="shared" si="53"/>
        <v>0</v>
      </c>
      <c r="CC341">
        <f t="shared" si="54"/>
        <v>0</v>
      </c>
      <c r="CD341">
        <f t="shared" si="55"/>
        <v>0</v>
      </c>
      <c r="CF341" t="b">
        <f t="shared" si="56"/>
        <v>0</v>
      </c>
      <c r="CG341" t="str">
        <f t="shared" si="57"/>
        <v/>
      </c>
      <c r="CH341" t="b">
        <f t="shared" si="58"/>
        <v>0</v>
      </c>
      <c r="CI341" t="str">
        <f t="shared" si="59"/>
        <v/>
      </c>
      <c r="CJ341" t="b">
        <f t="shared" si="60"/>
        <v>0</v>
      </c>
      <c r="CL341">
        <f t="shared" si="61"/>
        <v>0</v>
      </c>
      <c r="CM341">
        <f t="shared" si="62"/>
        <v>0</v>
      </c>
      <c r="CN341">
        <f t="shared" si="63"/>
        <v>0</v>
      </c>
      <c r="CO341">
        <f t="shared" si="64"/>
        <v>0</v>
      </c>
    </row>
    <row r="342" spans="2:93" ht="15" customHeight="1">
      <c r="B342" s="126"/>
      <c r="C342" s="125" t="s">
        <v>1596</v>
      </c>
      <c r="D342" s="419"/>
      <c r="E342" s="316"/>
      <c r="F342" s="316"/>
      <c r="G342" s="317"/>
      <c r="H342" s="379"/>
      <c r="I342" s="317"/>
      <c r="J342" s="315" t="str">
        <f>IF(L342="","",VLOOKUP(L342,Presentación!$AL$3:$AM$574,2,FALSE))</f>
        <v/>
      </c>
      <c r="K342" s="429"/>
      <c r="L342" s="419"/>
      <c r="M342" s="316"/>
      <c r="N342" s="317"/>
      <c r="O342" s="419"/>
      <c r="P342" s="316"/>
      <c r="Q342" s="317"/>
      <c r="R342" s="379"/>
      <c r="S342" s="316"/>
      <c r="T342" s="317"/>
      <c r="U342" s="43" t="s">
        <v>2188</v>
      </c>
      <c r="V342" s="379"/>
      <c r="W342" s="316"/>
      <c r="X342" s="317"/>
      <c r="Y342" s="379"/>
      <c r="Z342" s="317"/>
      <c r="AA342" s="249"/>
      <c r="AB342" s="249"/>
      <c r="AC342" s="249"/>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CA342">
        <f t="shared" si="52"/>
        <v>0</v>
      </c>
      <c r="CB342">
        <f t="shared" si="53"/>
        <v>0</v>
      </c>
      <c r="CC342">
        <f t="shared" si="54"/>
        <v>0</v>
      </c>
      <c r="CD342">
        <f t="shared" si="55"/>
        <v>0</v>
      </c>
      <c r="CF342" t="b">
        <f t="shared" si="56"/>
        <v>0</v>
      </c>
      <c r="CG342" t="str">
        <f t="shared" si="57"/>
        <v/>
      </c>
      <c r="CH342" t="b">
        <f t="shared" si="58"/>
        <v>0</v>
      </c>
      <c r="CI342" t="str">
        <f t="shared" si="59"/>
        <v/>
      </c>
      <c r="CJ342" t="b">
        <f t="shared" si="60"/>
        <v>0</v>
      </c>
      <c r="CL342">
        <f t="shared" si="61"/>
        <v>0</v>
      </c>
      <c r="CM342">
        <f t="shared" si="62"/>
        <v>0</v>
      </c>
      <c r="CN342">
        <f t="shared" si="63"/>
        <v>0</v>
      </c>
      <c r="CO342">
        <f t="shared" si="64"/>
        <v>0</v>
      </c>
    </row>
    <row r="343" spans="2:93" ht="15" customHeight="1">
      <c r="B343" s="126"/>
      <c r="C343" s="125" t="s">
        <v>1597</v>
      </c>
      <c r="D343" s="419"/>
      <c r="E343" s="316"/>
      <c r="F343" s="316"/>
      <c r="G343" s="317"/>
      <c r="H343" s="379"/>
      <c r="I343" s="317"/>
      <c r="J343" s="315" t="str">
        <f>IF(L343="","",VLOOKUP(L343,Presentación!$AL$3:$AM$574,2,FALSE))</f>
        <v/>
      </c>
      <c r="K343" s="429"/>
      <c r="L343" s="419"/>
      <c r="M343" s="316"/>
      <c r="N343" s="317"/>
      <c r="O343" s="419"/>
      <c r="P343" s="316"/>
      <c r="Q343" s="317"/>
      <c r="R343" s="379"/>
      <c r="S343" s="316"/>
      <c r="T343" s="317"/>
      <c r="U343" s="43" t="s">
        <v>2188</v>
      </c>
      <c r="V343" s="379"/>
      <c r="W343" s="316"/>
      <c r="X343" s="317"/>
      <c r="Y343" s="379"/>
      <c r="Z343" s="317"/>
      <c r="AA343" s="249"/>
      <c r="AB343" s="249"/>
      <c r="AC343" s="249"/>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CA343">
        <f t="shared" si="52"/>
        <v>0</v>
      </c>
      <c r="CB343">
        <f t="shared" si="53"/>
        <v>0</v>
      </c>
      <c r="CC343">
        <f t="shared" si="54"/>
        <v>0</v>
      </c>
      <c r="CD343">
        <f t="shared" si="55"/>
        <v>0</v>
      </c>
      <c r="CF343" t="b">
        <f t="shared" si="56"/>
        <v>0</v>
      </c>
      <c r="CG343" t="str">
        <f t="shared" si="57"/>
        <v/>
      </c>
      <c r="CH343" t="b">
        <f t="shared" si="58"/>
        <v>0</v>
      </c>
      <c r="CI343" t="str">
        <f t="shared" si="59"/>
        <v/>
      </c>
      <c r="CJ343" t="b">
        <f t="shared" si="60"/>
        <v>0</v>
      </c>
      <c r="CL343">
        <f t="shared" si="61"/>
        <v>0</v>
      </c>
      <c r="CM343">
        <f t="shared" si="62"/>
        <v>0</v>
      </c>
      <c r="CN343">
        <f t="shared" si="63"/>
        <v>0</v>
      </c>
      <c r="CO343">
        <f t="shared" si="64"/>
        <v>0</v>
      </c>
    </row>
    <row r="344" spans="2:93" ht="15" customHeight="1">
      <c r="B344" s="126"/>
      <c r="C344" s="125" t="s">
        <v>1598</v>
      </c>
      <c r="D344" s="419"/>
      <c r="E344" s="316"/>
      <c r="F344" s="316"/>
      <c r="G344" s="317"/>
      <c r="H344" s="379"/>
      <c r="I344" s="317"/>
      <c r="J344" s="315" t="str">
        <f>IF(L344="","",VLOOKUP(L344,Presentación!$AL$3:$AM$574,2,FALSE))</f>
        <v/>
      </c>
      <c r="K344" s="429"/>
      <c r="L344" s="419"/>
      <c r="M344" s="316"/>
      <c r="N344" s="317"/>
      <c r="O344" s="419"/>
      <c r="P344" s="316"/>
      <c r="Q344" s="317"/>
      <c r="R344" s="379"/>
      <c r="S344" s="316"/>
      <c r="T344" s="317"/>
      <c r="U344" s="43" t="s">
        <v>2188</v>
      </c>
      <c r="V344" s="379"/>
      <c r="W344" s="316"/>
      <c r="X344" s="317"/>
      <c r="Y344" s="379"/>
      <c r="Z344" s="317"/>
      <c r="AA344" s="249"/>
      <c r="AB344" s="249"/>
      <c r="AC344" s="249"/>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CA344">
        <f t="shared" si="52"/>
        <v>0</v>
      </c>
      <c r="CB344">
        <f t="shared" si="53"/>
        <v>0</v>
      </c>
      <c r="CC344">
        <f t="shared" si="54"/>
        <v>0</v>
      </c>
      <c r="CD344">
        <f t="shared" si="55"/>
        <v>0</v>
      </c>
      <c r="CF344" t="b">
        <f t="shared" si="56"/>
        <v>0</v>
      </c>
      <c r="CG344" t="str">
        <f t="shared" si="57"/>
        <v/>
      </c>
      <c r="CH344" t="b">
        <f t="shared" si="58"/>
        <v>0</v>
      </c>
      <c r="CI344" t="str">
        <f t="shared" si="59"/>
        <v/>
      </c>
      <c r="CJ344" t="b">
        <f t="shared" si="60"/>
        <v>0</v>
      </c>
      <c r="CL344">
        <f t="shared" si="61"/>
        <v>0</v>
      </c>
      <c r="CM344">
        <f t="shared" si="62"/>
        <v>0</v>
      </c>
      <c r="CN344">
        <f t="shared" si="63"/>
        <v>0</v>
      </c>
      <c r="CO344">
        <f t="shared" si="64"/>
        <v>0</v>
      </c>
    </row>
    <row r="345" spans="2:93" ht="15" customHeight="1">
      <c r="B345" s="126"/>
      <c r="C345" s="125" t="s">
        <v>1599</v>
      </c>
      <c r="D345" s="419"/>
      <c r="E345" s="316"/>
      <c r="F345" s="316"/>
      <c r="G345" s="317"/>
      <c r="H345" s="379"/>
      <c r="I345" s="317"/>
      <c r="J345" s="315" t="str">
        <f>IF(L345="","",VLOOKUP(L345,Presentación!$AL$3:$AM$574,2,FALSE))</f>
        <v/>
      </c>
      <c r="K345" s="429"/>
      <c r="L345" s="419"/>
      <c r="M345" s="316"/>
      <c r="N345" s="317"/>
      <c r="O345" s="419"/>
      <c r="P345" s="316"/>
      <c r="Q345" s="317"/>
      <c r="R345" s="379"/>
      <c r="S345" s="316"/>
      <c r="T345" s="317"/>
      <c r="U345" s="43" t="s">
        <v>2188</v>
      </c>
      <c r="V345" s="379"/>
      <c r="W345" s="316"/>
      <c r="X345" s="317"/>
      <c r="Y345" s="379"/>
      <c r="Z345" s="317"/>
      <c r="AA345" s="249"/>
      <c r="AB345" s="249"/>
      <c r="AC345" s="249"/>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CA345">
        <f t="shared" si="52"/>
        <v>0</v>
      </c>
      <c r="CB345">
        <f t="shared" si="53"/>
        <v>0</v>
      </c>
      <c r="CC345">
        <f t="shared" si="54"/>
        <v>0</v>
      </c>
      <c r="CD345">
        <f t="shared" si="55"/>
        <v>0</v>
      </c>
      <c r="CF345" t="b">
        <f t="shared" si="56"/>
        <v>0</v>
      </c>
      <c r="CG345" t="str">
        <f t="shared" si="57"/>
        <v/>
      </c>
      <c r="CH345" t="b">
        <f t="shared" si="58"/>
        <v>0</v>
      </c>
      <c r="CI345" t="str">
        <f t="shared" si="59"/>
        <v/>
      </c>
      <c r="CJ345" t="b">
        <f t="shared" si="60"/>
        <v>0</v>
      </c>
      <c r="CL345">
        <f t="shared" si="61"/>
        <v>0</v>
      </c>
      <c r="CM345">
        <f t="shared" si="62"/>
        <v>0</v>
      </c>
      <c r="CN345">
        <f t="shared" si="63"/>
        <v>0</v>
      </c>
      <c r="CO345">
        <f t="shared" si="64"/>
        <v>0</v>
      </c>
    </row>
    <row r="346" spans="2:93" ht="15" customHeight="1">
      <c r="B346" s="126"/>
      <c r="C346" s="125" t="s">
        <v>1600</v>
      </c>
      <c r="D346" s="419"/>
      <c r="E346" s="316"/>
      <c r="F346" s="316"/>
      <c r="G346" s="317"/>
      <c r="H346" s="379"/>
      <c r="I346" s="317"/>
      <c r="J346" s="315" t="str">
        <f>IF(L346="","",VLOOKUP(L346,Presentación!$AL$3:$AM$574,2,FALSE))</f>
        <v/>
      </c>
      <c r="K346" s="429"/>
      <c r="L346" s="419"/>
      <c r="M346" s="316"/>
      <c r="N346" s="317"/>
      <c r="O346" s="419"/>
      <c r="P346" s="316"/>
      <c r="Q346" s="317"/>
      <c r="R346" s="379"/>
      <c r="S346" s="316"/>
      <c r="T346" s="317"/>
      <c r="U346" s="43" t="s">
        <v>2188</v>
      </c>
      <c r="V346" s="379"/>
      <c r="W346" s="316"/>
      <c r="X346" s="317"/>
      <c r="Y346" s="379"/>
      <c r="Z346" s="317"/>
      <c r="AA346" s="249"/>
      <c r="AB346" s="249"/>
      <c r="AC346" s="249"/>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CA346">
        <f t="shared" si="52"/>
        <v>0</v>
      </c>
      <c r="CB346">
        <f t="shared" si="53"/>
        <v>0</v>
      </c>
      <c r="CC346">
        <f t="shared" si="54"/>
        <v>0</v>
      </c>
      <c r="CD346">
        <f t="shared" si="55"/>
        <v>0</v>
      </c>
      <c r="CF346" t="b">
        <f t="shared" si="56"/>
        <v>0</v>
      </c>
      <c r="CG346" t="str">
        <f t="shared" si="57"/>
        <v/>
      </c>
      <c r="CH346" t="b">
        <f t="shared" si="58"/>
        <v>0</v>
      </c>
      <c r="CI346" t="str">
        <f t="shared" si="59"/>
        <v/>
      </c>
      <c r="CJ346" t="b">
        <f t="shared" si="60"/>
        <v>0</v>
      </c>
      <c r="CL346">
        <f t="shared" si="61"/>
        <v>0</v>
      </c>
      <c r="CM346">
        <f t="shared" si="62"/>
        <v>0</v>
      </c>
      <c r="CN346">
        <f t="shared" si="63"/>
        <v>0</v>
      </c>
      <c r="CO346">
        <f t="shared" si="64"/>
        <v>0</v>
      </c>
    </row>
    <row r="347" spans="2:93" ht="15" customHeight="1">
      <c r="B347" s="126"/>
      <c r="C347" s="125" t="s">
        <v>1601</v>
      </c>
      <c r="D347" s="419"/>
      <c r="E347" s="316"/>
      <c r="F347" s="316"/>
      <c r="G347" s="317"/>
      <c r="H347" s="379"/>
      <c r="I347" s="317"/>
      <c r="J347" s="315" t="str">
        <f>IF(L347="","",VLOOKUP(L347,Presentación!$AL$3:$AM$574,2,FALSE))</f>
        <v/>
      </c>
      <c r="K347" s="429"/>
      <c r="L347" s="419"/>
      <c r="M347" s="316"/>
      <c r="N347" s="317"/>
      <c r="O347" s="419"/>
      <c r="P347" s="316"/>
      <c r="Q347" s="317"/>
      <c r="R347" s="379"/>
      <c r="S347" s="316"/>
      <c r="T347" s="317"/>
      <c r="U347" s="43" t="s">
        <v>2188</v>
      </c>
      <c r="V347" s="379"/>
      <c r="W347" s="316"/>
      <c r="X347" s="317"/>
      <c r="Y347" s="379"/>
      <c r="Z347" s="317"/>
      <c r="AA347" s="249"/>
      <c r="AB347" s="249"/>
      <c r="AC347" s="249"/>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CA347">
        <f t="shared" si="52"/>
        <v>0</v>
      </c>
      <c r="CB347">
        <f t="shared" si="53"/>
        <v>0</v>
      </c>
      <c r="CC347">
        <f t="shared" si="54"/>
        <v>0</v>
      </c>
      <c r="CD347">
        <f t="shared" si="55"/>
        <v>0</v>
      </c>
      <c r="CF347" t="b">
        <f t="shared" si="56"/>
        <v>0</v>
      </c>
      <c r="CG347" t="str">
        <f t="shared" si="57"/>
        <v/>
      </c>
      <c r="CH347" t="b">
        <f t="shared" si="58"/>
        <v>0</v>
      </c>
      <c r="CI347" t="str">
        <f t="shared" si="59"/>
        <v/>
      </c>
      <c r="CJ347" t="b">
        <f t="shared" si="60"/>
        <v>0</v>
      </c>
      <c r="CL347">
        <f t="shared" si="61"/>
        <v>0</v>
      </c>
      <c r="CM347">
        <f t="shared" si="62"/>
        <v>0</v>
      </c>
      <c r="CN347">
        <f t="shared" si="63"/>
        <v>0</v>
      </c>
      <c r="CO347">
        <f t="shared" si="64"/>
        <v>0</v>
      </c>
    </row>
    <row r="348" spans="2:93" ht="15" customHeight="1">
      <c r="B348" s="126"/>
      <c r="C348" s="125" t="s">
        <v>1602</v>
      </c>
      <c r="D348" s="419"/>
      <c r="E348" s="316"/>
      <c r="F348" s="316"/>
      <c r="G348" s="317"/>
      <c r="H348" s="379"/>
      <c r="I348" s="317"/>
      <c r="J348" s="315" t="str">
        <f>IF(L348="","",VLOOKUP(L348,Presentación!$AL$3:$AM$574,2,FALSE))</f>
        <v/>
      </c>
      <c r="K348" s="429"/>
      <c r="L348" s="419"/>
      <c r="M348" s="316"/>
      <c r="N348" s="317"/>
      <c r="O348" s="419"/>
      <c r="P348" s="316"/>
      <c r="Q348" s="317"/>
      <c r="R348" s="379"/>
      <c r="S348" s="316"/>
      <c r="T348" s="317"/>
      <c r="U348" s="43" t="s">
        <v>2188</v>
      </c>
      <c r="V348" s="379"/>
      <c r="W348" s="316"/>
      <c r="X348" s="317"/>
      <c r="Y348" s="379"/>
      <c r="Z348" s="317"/>
      <c r="AA348" s="249"/>
      <c r="AB348" s="249"/>
      <c r="AC348" s="249"/>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CA348">
        <f t="shared" si="52"/>
        <v>0</v>
      </c>
      <c r="CB348">
        <f t="shared" si="53"/>
        <v>0</v>
      </c>
      <c r="CC348">
        <f t="shared" si="54"/>
        <v>0</v>
      </c>
      <c r="CD348">
        <f t="shared" si="55"/>
        <v>0</v>
      </c>
      <c r="CF348" t="b">
        <f t="shared" si="56"/>
        <v>0</v>
      </c>
      <c r="CG348" t="str">
        <f t="shared" si="57"/>
        <v/>
      </c>
      <c r="CH348" t="b">
        <f t="shared" si="58"/>
        <v>0</v>
      </c>
      <c r="CI348" t="str">
        <f t="shared" si="59"/>
        <v/>
      </c>
      <c r="CJ348" t="b">
        <f t="shared" si="60"/>
        <v>0</v>
      </c>
      <c r="CL348">
        <f t="shared" si="61"/>
        <v>0</v>
      </c>
      <c r="CM348">
        <f t="shared" si="62"/>
        <v>0</v>
      </c>
      <c r="CN348">
        <f t="shared" si="63"/>
        <v>0</v>
      </c>
      <c r="CO348">
        <f t="shared" si="64"/>
        <v>0</v>
      </c>
    </row>
    <row r="349" spans="2:93" ht="15" customHeight="1">
      <c r="B349" s="126"/>
      <c r="C349" s="125" t="s">
        <v>1603</v>
      </c>
      <c r="D349" s="419"/>
      <c r="E349" s="316"/>
      <c r="F349" s="316"/>
      <c r="G349" s="317"/>
      <c r="H349" s="379"/>
      <c r="I349" s="317"/>
      <c r="J349" s="315" t="str">
        <f>IF(L349="","",VLOOKUP(L349,Presentación!$AL$3:$AM$574,2,FALSE))</f>
        <v/>
      </c>
      <c r="K349" s="429"/>
      <c r="L349" s="419"/>
      <c r="M349" s="316"/>
      <c r="N349" s="317"/>
      <c r="O349" s="419"/>
      <c r="P349" s="316"/>
      <c r="Q349" s="317"/>
      <c r="R349" s="379"/>
      <c r="S349" s="316"/>
      <c r="T349" s="317"/>
      <c r="U349" s="43" t="s">
        <v>2188</v>
      </c>
      <c r="V349" s="379"/>
      <c r="W349" s="316"/>
      <c r="X349" s="317"/>
      <c r="Y349" s="379"/>
      <c r="Z349" s="317"/>
      <c r="AA349" s="249"/>
      <c r="AB349" s="249"/>
      <c r="AC349" s="249"/>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CA349">
        <f t="shared" si="52"/>
        <v>0</v>
      </c>
      <c r="CB349">
        <f t="shared" si="53"/>
        <v>0</v>
      </c>
      <c r="CC349">
        <f t="shared" si="54"/>
        <v>0</v>
      </c>
      <c r="CD349">
        <f t="shared" si="55"/>
        <v>0</v>
      </c>
      <c r="CF349" t="b">
        <f t="shared" si="56"/>
        <v>0</v>
      </c>
      <c r="CG349" t="str">
        <f t="shared" si="57"/>
        <v/>
      </c>
      <c r="CH349" t="b">
        <f t="shared" si="58"/>
        <v>0</v>
      </c>
      <c r="CI349" t="str">
        <f t="shared" si="59"/>
        <v/>
      </c>
      <c r="CJ349" t="b">
        <f t="shared" si="60"/>
        <v>0</v>
      </c>
      <c r="CL349">
        <f t="shared" si="61"/>
        <v>0</v>
      </c>
      <c r="CM349">
        <f t="shared" si="62"/>
        <v>0</v>
      </c>
      <c r="CN349">
        <f t="shared" si="63"/>
        <v>0</v>
      </c>
      <c r="CO349">
        <f t="shared" si="64"/>
        <v>0</v>
      </c>
    </row>
    <row r="350" spans="2:93" ht="15" customHeight="1">
      <c r="B350" s="126"/>
      <c r="C350" s="125" t="s">
        <v>1604</v>
      </c>
      <c r="D350" s="419"/>
      <c r="E350" s="316"/>
      <c r="F350" s="316"/>
      <c r="G350" s="317"/>
      <c r="H350" s="379"/>
      <c r="I350" s="317"/>
      <c r="J350" s="315" t="str">
        <f>IF(L350="","",VLOOKUP(L350,Presentación!$AL$3:$AM$574,2,FALSE))</f>
        <v/>
      </c>
      <c r="K350" s="429"/>
      <c r="L350" s="419"/>
      <c r="M350" s="316"/>
      <c r="N350" s="317"/>
      <c r="O350" s="419"/>
      <c r="P350" s="316"/>
      <c r="Q350" s="317"/>
      <c r="R350" s="379"/>
      <c r="S350" s="316"/>
      <c r="T350" s="317"/>
      <c r="U350" s="43" t="s">
        <v>2188</v>
      </c>
      <c r="V350" s="379"/>
      <c r="W350" s="316"/>
      <c r="X350" s="317"/>
      <c r="Y350" s="379"/>
      <c r="Z350" s="317"/>
      <c r="AA350" s="249"/>
      <c r="AB350" s="249"/>
      <c r="AC350" s="249"/>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CA350">
        <f t="shared" si="52"/>
        <v>0</v>
      </c>
      <c r="CB350">
        <f t="shared" si="53"/>
        <v>0</v>
      </c>
      <c r="CC350">
        <f t="shared" si="54"/>
        <v>0</v>
      </c>
      <c r="CD350">
        <f t="shared" si="55"/>
        <v>0</v>
      </c>
      <c r="CF350" t="b">
        <f t="shared" si="56"/>
        <v>0</v>
      </c>
      <c r="CG350" t="str">
        <f t="shared" si="57"/>
        <v/>
      </c>
      <c r="CH350" t="b">
        <f t="shared" si="58"/>
        <v>0</v>
      </c>
      <c r="CI350" t="str">
        <f t="shared" si="59"/>
        <v/>
      </c>
      <c r="CJ350" t="b">
        <f t="shared" si="60"/>
        <v>0</v>
      </c>
      <c r="CL350">
        <f t="shared" si="61"/>
        <v>0</v>
      </c>
      <c r="CM350">
        <f t="shared" si="62"/>
        <v>0</v>
      </c>
      <c r="CN350">
        <f t="shared" si="63"/>
        <v>0</v>
      </c>
      <c r="CO350">
        <f t="shared" si="64"/>
        <v>0</v>
      </c>
    </row>
    <row r="351" spans="2:93" ht="15" customHeight="1">
      <c r="B351" s="126"/>
      <c r="C351" s="125" t="s">
        <v>1605</v>
      </c>
      <c r="D351" s="419"/>
      <c r="E351" s="316"/>
      <c r="F351" s="316"/>
      <c r="G351" s="317"/>
      <c r="H351" s="379"/>
      <c r="I351" s="317"/>
      <c r="J351" s="315" t="str">
        <f>IF(L351="","",VLOOKUP(L351,Presentación!$AL$3:$AM$574,2,FALSE))</f>
        <v/>
      </c>
      <c r="K351" s="429"/>
      <c r="L351" s="419"/>
      <c r="M351" s="316"/>
      <c r="N351" s="317"/>
      <c r="O351" s="419"/>
      <c r="P351" s="316"/>
      <c r="Q351" s="317"/>
      <c r="R351" s="379"/>
      <c r="S351" s="316"/>
      <c r="T351" s="317"/>
      <c r="U351" s="43" t="s">
        <v>2188</v>
      </c>
      <c r="V351" s="379"/>
      <c r="W351" s="316"/>
      <c r="X351" s="317"/>
      <c r="Y351" s="379"/>
      <c r="Z351" s="317"/>
      <c r="AA351" s="249"/>
      <c r="AB351" s="249"/>
      <c r="AC351" s="249"/>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CA351">
        <f t="shared" si="52"/>
        <v>0</v>
      </c>
      <c r="CB351">
        <f t="shared" si="53"/>
        <v>0</v>
      </c>
      <c r="CC351">
        <f t="shared" si="54"/>
        <v>0</v>
      </c>
      <c r="CD351">
        <f t="shared" si="55"/>
        <v>0</v>
      </c>
      <c r="CF351" t="b">
        <f t="shared" si="56"/>
        <v>0</v>
      </c>
      <c r="CG351" t="str">
        <f t="shared" si="57"/>
        <v/>
      </c>
      <c r="CH351" t="b">
        <f t="shared" si="58"/>
        <v>0</v>
      </c>
      <c r="CI351" t="str">
        <f t="shared" si="59"/>
        <v/>
      </c>
      <c r="CJ351" t="b">
        <f t="shared" si="60"/>
        <v>0</v>
      </c>
      <c r="CL351">
        <f t="shared" si="61"/>
        <v>0</v>
      </c>
      <c r="CM351">
        <f t="shared" si="62"/>
        <v>0</v>
      </c>
      <c r="CN351">
        <f t="shared" si="63"/>
        <v>0</v>
      </c>
      <c r="CO351">
        <f t="shared" si="64"/>
        <v>0</v>
      </c>
    </row>
    <row r="352" spans="2:93" ht="15" customHeight="1">
      <c r="B352" s="126"/>
      <c r="C352" s="125" t="s">
        <v>1606</v>
      </c>
      <c r="D352" s="419"/>
      <c r="E352" s="316"/>
      <c r="F352" s="316"/>
      <c r="G352" s="317"/>
      <c r="H352" s="379"/>
      <c r="I352" s="317"/>
      <c r="J352" s="315" t="str">
        <f>IF(L352="","",VLOOKUP(L352,Presentación!$AL$3:$AM$574,2,FALSE))</f>
        <v/>
      </c>
      <c r="K352" s="429"/>
      <c r="L352" s="419"/>
      <c r="M352" s="316"/>
      <c r="N352" s="317"/>
      <c r="O352" s="419"/>
      <c r="P352" s="316"/>
      <c r="Q352" s="317"/>
      <c r="R352" s="379"/>
      <c r="S352" s="316"/>
      <c r="T352" s="317"/>
      <c r="U352" s="43" t="s">
        <v>2188</v>
      </c>
      <c r="V352" s="379"/>
      <c r="W352" s="316"/>
      <c r="X352" s="317"/>
      <c r="Y352" s="379"/>
      <c r="Z352" s="317"/>
      <c r="AA352" s="249"/>
      <c r="AB352" s="249"/>
      <c r="AC352" s="249"/>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CA352">
        <f t="shared" si="52"/>
        <v>0</v>
      </c>
      <c r="CB352">
        <f t="shared" si="53"/>
        <v>0</v>
      </c>
      <c r="CC352">
        <f t="shared" si="54"/>
        <v>0</v>
      </c>
      <c r="CD352">
        <f t="shared" si="55"/>
        <v>0</v>
      </c>
      <c r="CF352" t="b">
        <f t="shared" si="56"/>
        <v>0</v>
      </c>
      <c r="CG352" t="str">
        <f t="shared" si="57"/>
        <v/>
      </c>
      <c r="CH352" t="b">
        <f t="shared" si="58"/>
        <v>0</v>
      </c>
      <c r="CI352" t="str">
        <f t="shared" si="59"/>
        <v/>
      </c>
      <c r="CJ352" t="b">
        <f t="shared" si="60"/>
        <v>0</v>
      </c>
      <c r="CL352">
        <f t="shared" si="61"/>
        <v>0</v>
      </c>
      <c r="CM352">
        <f t="shared" si="62"/>
        <v>0</v>
      </c>
      <c r="CN352">
        <f t="shared" si="63"/>
        <v>0</v>
      </c>
      <c r="CO352">
        <f t="shared" si="64"/>
        <v>0</v>
      </c>
    </row>
    <row r="353" spans="2:93" ht="15" customHeight="1">
      <c r="B353" s="126"/>
      <c r="C353" s="125" t="s">
        <v>1607</v>
      </c>
      <c r="D353" s="419"/>
      <c r="E353" s="316"/>
      <c r="F353" s="316"/>
      <c r="G353" s="317"/>
      <c r="H353" s="379"/>
      <c r="I353" s="317"/>
      <c r="J353" s="315" t="str">
        <f>IF(L353="","",VLOOKUP(L353,Presentación!$AL$3:$AM$574,2,FALSE))</f>
        <v/>
      </c>
      <c r="K353" s="429"/>
      <c r="L353" s="419"/>
      <c r="M353" s="316"/>
      <c r="N353" s="317"/>
      <c r="O353" s="419"/>
      <c r="P353" s="316"/>
      <c r="Q353" s="317"/>
      <c r="R353" s="379"/>
      <c r="S353" s="316"/>
      <c r="T353" s="317"/>
      <c r="U353" s="43" t="s">
        <v>2188</v>
      </c>
      <c r="V353" s="379"/>
      <c r="W353" s="316"/>
      <c r="X353" s="317"/>
      <c r="Y353" s="379"/>
      <c r="Z353" s="317"/>
      <c r="AA353" s="249"/>
      <c r="AB353" s="249"/>
      <c r="AC353" s="249"/>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CA353">
        <f t="shared" ref="CA353:CA416" si="65">IF(COUNTIF(D353:AL353,"NS")&gt;0,1,0)</f>
        <v>0</v>
      </c>
      <c r="CB353">
        <f t="shared" ref="CB353:CB416" si="66">COUNTIF(AB353:AC353,"NS")</f>
        <v>0</v>
      </c>
      <c r="CC353">
        <f t="shared" ref="CC353:CC416" si="67">SUM(AB353:AC353)</f>
        <v>0</v>
      </c>
      <c r="CD353">
        <f t="shared" ref="CD353:CD416" si="68">IF(COUNTA(AA353:AC353)=0,0,IF(OR(AND(AA353=0,CB353&gt;0),AND(AA353="ns",CC353&gt;0),AND(AA353="ns",CB353=0,CC353=0)),1,IF(OR(AND(AA353&gt;0,CB353=2),AND(AA353="ns",CB353=2),AND(AA353="ns",CC353=0,CB353&gt;0),AA353=CC353),0,1)))</f>
        <v>0</v>
      </c>
      <c r="CF353" t="b">
        <f t="shared" ref="CF353:CF416" si="69">NOT(EXACT(D353,UPPER(D353)))</f>
        <v>0</v>
      </c>
      <c r="CG353" t="str">
        <f t="shared" ref="CG353:CG416" si="70">SUBSTITUTE( SUBSTITUTE( SUBSTITUTE( SUBSTITUTE( SUBSTITUTE( SUBSTITUTE( SUBSTITUTE( SUBSTITUTE( SUBSTITUTE( SUBSTITUTE(D353, "á", "a"), "é", "e"), "í", "i"), "ó", "o"), "ú", "u"), "Á", "A"), "É", "E"), "Í", "I"), "Ó", "O"), "Ú", "U")</f>
        <v/>
      </c>
      <c r="CH353" t="b">
        <f t="shared" ref="CH353:CH416" si="71">NOT(EXACT(D353,CG353))</f>
        <v>0</v>
      </c>
      <c r="CI353" t="str">
        <f t="shared" ref="CI353:CI416" si="72">SUBSTITUTE((SUBSTITUTE(SUBSTITUTE(SUBSTITUTE(D353,".",""),",",""),"(","")),")","")</f>
        <v/>
      </c>
      <c r="CJ353" t="b">
        <f t="shared" ref="CJ353:CJ416" si="73">NOT(EXACT(D353,CI353))</f>
        <v>0</v>
      </c>
      <c r="CL353">
        <f t="shared" ref="CL353:CL416" si="74">LEN(R353)</f>
        <v>0</v>
      </c>
      <c r="CM353">
        <f t="shared" ref="CM353:CM416" si="75">LEN(V353)</f>
        <v>0</v>
      </c>
      <c r="CN353">
        <f t="shared" ref="CN353:CN416" si="76">IF(AND(R353&lt;&gt;"NS",R353&lt;&gt;"NA",CL353&gt;8),1,0)</f>
        <v>0</v>
      </c>
      <c r="CO353">
        <f t="shared" ref="CO353:CO416" si="77">IF(AND(V353&lt;&gt;"NS",V353&lt;&gt;"NA",CM353&gt;9),1,0)</f>
        <v>0</v>
      </c>
    </row>
    <row r="354" spans="2:93" ht="15" customHeight="1">
      <c r="B354" s="126"/>
      <c r="C354" s="125" t="s">
        <v>1608</v>
      </c>
      <c r="D354" s="419"/>
      <c r="E354" s="316"/>
      <c r="F354" s="316"/>
      <c r="G354" s="317"/>
      <c r="H354" s="379"/>
      <c r="I354" s="317"/>
      <c r="J354" s="315" t="str">
        <f>IF(L354="","",VLOOKUP(L354,Presentación!$AL$3:$AM$574,2,FALSE))</f>
        <v/>
      </c>
      <c r="K354" s="429"/>
      <c r="L354" s="419"/>
      <c r="M354" s="316"/>
      <c r="N354" s="317"/>
      <c r="O354" s="419"/>
      <c r="P354" s="316"/>
      <c r="Q354" s="317"/>
      <c r="R354" s="379"/>
      <c r="S354" s="316"/>
      <c r="T354" s="317"/>
      <c r="U354" s="43" t="s">
        <v>2188</v>
      </c>
      <c r="V354" s="379"/>
      <c r="W354" s="316"/>
      <c r="X354" s="317"/>
      <c r="Y354" s="379"/>
      <c r="Z354" s="317"/>
      <c r="AA354" s="249"/>
      <c r="AB354" s="249"/>
      <c r="AC354" s="249"/>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CA354">
        <f t="shared" si="65"/>
        <v>0</v>
      </c>
      <c r="CB354">
        <f t="shared" si="66"/>
        <v>0</v>
      </c>
      <c r="CC354">
        <f t="shared" si="67"/>
        <v>0</v>
      </c>
      <c r="CD354">
        <f t="shared" si="68"/>
        <v>0</v>
      </c>
      <c r="CF354" t="b">
        <f t="shared" si="69"/>
        <v>0</v>
      </c>
      <c r="CG354" t="str">
        <f t="shared" si="70"/>
        <v/>
      </c>
      <c r="CH354" t="b">
        <f t="shared" si="71"/>
        <v>0</v>
      </c>
      <c r="CI354" t="str">
        <f t="shared" si="72"/>
        <v/>
      </c>
      <c r="CJ354" t="b">
        <f t="shared" si="73"/>
        <v>0</v>
      </c>
      <c r="CL354">
        <f t="shared" si="74"/>
        <v>0</v>
      </c>
      <c r="CM354">
        <f t="shared" si="75"/>
        <v>0</v>
      </c>
      <c r="CN354">
        <f t="shared" si="76"/>
        <v>0</v>
      </c>
      <c r="CO354">
        <f t="shared" si="77"/>
        <v>0</v>
      </c>
    </row>
    <row r="355" spans="2:93" ht="15" customHeight="1">
      <c r="B355" s="126"/>
      <c r="C355" s="125" t="s">
        <v>1609</v>
      </c>
      <c r="D355" s="419"/>
      <c r="E355" s="316"/>
      <c r="F355" s="316"/>
      <c r="G355" s="317"/>
      <c r="H355" s="379"/>
      <c r="I355" s="317"/>
      <c r="J355" s="315" t="str">
        <f>IF(L355="","",VLOOKUP(L355,Presentación!$AL$3:$AM$574,2,FALSE))</f>
        <v/>
      </c>
      <c r="K355" s="429"/>
      <c r="L355" s="419"/>
      <c r="M355" s="316"/>
      <c r="N355" s="317"/>
      <c r="O355" s="419"/>
      <c r="P355" s="316"/>
      <c r="Q355" s="317"/>
      <c r="R355" s="379"/>
      <c r="S355" s="316"/>
      <c r="T355" s="317"/>
      <c r="U355" s="43" t="s">
        <v>2188</v>
      </c>
      <c r="V355" s="379"/>
      <c r="W355" s="316"/>
      <c r="X355" s="317"/>
      <c r="Y355" s="379"/>
      <c r="Z355" s="317"/>
      <c r="AA355" s="249"/>
      <c r="AB355" s="249"/>
      <c r="AC355" s="249"/>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CA355">
        <f t="shared" si="65"/>
        <v>0</v>
      </c>
      <c r="CB355">
        <f t="shared" si="66"/>
        <v>0</v>
      </c>
      <c r="CC355">
        <f t="shared" si="67"/>
        <v>0</v>
      </c>
      <c r="CD355">
        <f t="shared" si="68"/>
        <v>0</v>
      </c>
      <c r="CF355" t="b">
        <f t="shared" si="69"/>
        <v>0</v>
      </c>
      <c r="CG355" t="str">
        <f t="shared" si="70"/>
        <v/>
      </c>
      <c r="CH355" t="b">
        <f t="shared" si="71"/>
        <v>0</v>
      </c>
      <c r="CI355" t="str">
        <f t="shared" si="72"/>
        <v/>
      </c>
      <c r="CJ355" t="b">
        <f t="shared" si="73"/>
        <v>0</v>
      </c>
      <c r="CL355">
        <f t="shared" si="74"/>
        <v>0</v>
      </c>
      <c r="CM355">
        <f t="shared" si="75"/>
        <v>0</v>
      </c>
      <c r="CN355">
        <f t="shared" si="76"/>
        <v>0</v>
      </c>
      <c r="CO355">
        <f t="shared" si="77"/>
        <v>0</v>
      </c>
    </row>
    <row r="356" spans="2:93" ht="15" customHeight="1">
      <c r="B356" s="126"/>
      <c r="C356" s="125" t="s">
        <v>1610</v>
      </c>
      <c r="D356" s="419"/>
      <c r="E356" s="316"/>
      <c r="F356" s="316"/>
      <c r="G356" s="317"/>
      <c r="H356" s="379"/>
      <c r="I356" s="317"/>
      <c r="J356" s="315" t="str">
        <f>IF(L356="","",VLOOKUP(L356,Presentación!$AL$3:$AM$574,2,FALSE))</f>
        <v/>
      </c>
      <c r="K356" s="429"/>
      <c r="L356" s="419"/>
      <c r="M356" s="316"/>
      <c r="N356" s="317"/>
      <c r="O356" s="419"/>
      <c r="P356" s="316"/>
      <c r="Q356" s="317"/>
      <c r="R356" s="379"/>
      <c r="S356" s="316"/>
      <c r="T356" s="317"/>
      <c r="U356" s="43" t="s">
        <v>2188</v>
      </c>
      <c r="V356" s="379"/>
      <c r="W356" s="316"/>
      <c r="X356" s="317"/>
      <c r="Y356" s="379"/>
      <c r="Z356" s="317"/>
      <c r="AA356" s="249"/>
      <c r="AB356" s="249"/>
      <c r="AC356" s="249"/>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CA356">
        <f t="shared" si="65"/>
        <v>0</v>
      </c>
      <c r="CB356">
        <f t="shared" si="66"/>
        <v>0</v>
      </c>
      <c r="CC356">
        <f t="shared" si="67"/>
        <v>0</v>
      </c>
      <c r="CD356">
        <f t="shared" si="68"/>
        <v>0</v>
      </c>
      <c r="CF356" t="b">
        <f t="shared" si="69"/>
        <v>0</v>
      </c>
      <c r="CG356" t="str">
        <f t="shared" si="70"/>
        <v/>
      </c>
      <c r="CH356" t="b">
        <f t="shared" si="71"/>
        <v>0</v>
      </c>
      <c r="CI356" t="str">
        <f t="shared" si="72"/>
        <v/>
      </c>
      <c r="CJ356" t="b">
        <f t="shared" si="73"/>
        <v>0</v>
      </c>
      <c r="CL356">
        <f t="shared" si="74"/>
        <v>0</v>
      </c>
      <c r="CM356">
        <f t="shared" si="75"/>
        <v>0</v>
      </c>
      <c r="CN356">
        <f t="shared" si="76"/>
        <v>0</v>
      </c>
      <c r="CO356">
        <f t="shared" si="77"/>
        <v>0</v>
      </c>
    </row>
    <row r="357" spans="2:93" ht="15" customHeight="1">
      <c r="B357" s="126"/>
      <c r="C357" s="125" t="s">
        <v>1611</v>
      </c>
      <c r="D357" s="419"/>
      <c r="E357" s="316"/>
      <c r="F357" s="316"/>
      <c r="G357" s="317"/>
      <c r="H357" s="379"/>
      <c r="I357" s="317"/>
      <c r="J357" s="315" t="str">
        <f>IF(L357="","",VLOOKUP(L357,Presentación!$AL$3:$AM$574,2,FALSE))</f>
        <v/>
      </c>
      <c r="K357" s="429"/>
      <c r="L357" s="419"/>
      <c r="M357" s="316"/>
      <c r="N357" s="317"/>
      <c r="O357" s="419"/>
      <c r="P357" s="316"/>
      <c r="Q357" s="317"/>
      <c r="R357" s="379"/>
      <c r="S357" s="316"/>
      <c r="T357" s="317"/>
      <c r="U357" s="43" t="s">
        <v>2188</v>
      </c>
      <c r="V357" s="379"/>
      <c r="W357" s="316"/>
      <c r="X357" s="317"/>
      <c r="Y357" s="379"/>
      <c r="Z357" s="317"/>
      <c r="AA357" s="249"/>
      <c r="AB357" s="249"/>
      <c r="AC357" s="249"/>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CA357">
        <f t="shared" si="65"/>
        <v>0</v>
      </c>
      <c r="CB357">
        <f t="shared" si="66"/>
        <v>0</v>
      </c>
      <c r="CC357">
        <f t="shared" si="67"/>
        <v>0</v>
      </c>
      <c r="CD357">
        <f t="shared" si="68"/>
        <v>0</v>
      </c>
      <c r="CF357" t="b">
        <f t="shared" si="69"/>
        <v>0</v>
      </c>
      <c r="CG357" t="str">
        <f t="shared" si="70"/>
        <v/>
      </c>
      <c r="CH357" t="b">
        <f t="shared" si="71"/>
        <v>0</v>
      </c>
      <c r="CI357" t="str">
        <f t="shared" si="72"/>
        <v/>
      </c>
      <c r="CJ357" t="b">
        <f t="shared" si="73"/>
        <v>0</v>
      </c>
      <c r="CL357">
        <f t="shared" si="74"/>
        <v>0</v>
      </c>
      <c r="CM357">
        <f t="shared" si="75"/>
        <v>0</v>
      </c>
      <c r="CN357">
        <f t="shared" si="76"/>
        <v>0</v>
      </c>
      <c r="CO357">
        <f t="shared" si="77"/>
        <v>0</v>
      </c>
    </row>
    <row r="358" spans="2:93" ht="15" customHeight="1">
      <c r="B358" s="126"/>
      <c r="C358" s="125" t="s">
        <v>1612</v>
      </c>
      <c r="D358" s="419"/>
      <c r="E358" s="316"/>
      <c r="F358" s="316"/>
      <c r="G358" s="317"/>
      <c r="H358" s="379"/>
      <c r="I358" s="317"/>
      <c r="J358" s="315" t="str">
        <f>IF(L358="","",VLOOKUP(L358,Presentación!$AL$3:$AM$574,2,FALSE))</f>
        <v/>
      </c>
      <c r="K358" s="429"/>
      <c r="L358" s="419"/>
      <c r="M358" s="316"/>
      <c r="N358" s="317"/>
      <c r="O358" s="419"/>
      <c r="P358" s="316"/>
      <c r="Q358" s="317"/>
      <c r="R358" s="379"/>
      <c r="S358" s="316"/>
      <c r="T358" s="317"/>
      <c r="U358" s="43" t="s">
        <v>2188</v>
      </c>
      <c r="V358" s="379"/>
      <c r="W358" s="316"/>
      <c r="X358" s="317"/>
      <c r="Y358" s="379"/>
      <c r="Z358" s="317"/>
      <c r="AA358" s="249"/>
      <c r="AB358" s="249"/>
      <c r="AC358" s="249"/>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CA358">
        <f t="shared" si="65"/>
        <v>0</v>
      </c>
      <c r="CB358">
        <f t="shared" si="66"/>
        <v>0</v>
      </c>
      <c r="CC358">
        <f t="shared" si="67"/>
        <v>0</v>
      </c>
      <c r="CD358">
        <f t="shared" si="68"/>
        <v>0</v>
      </c>
      <c r="CF358" t="b">
        <f t="shared" si="69"/>
        <v>0</v>
      </c>
      <c r="CG358" t="str">
        <f t="shared" si="70"/>
        <v/>
      </c>
      <c r="CH358" t="b">
        <f t="shared" si="71"/>
        <v>0</v>
      </c>
      <c r="CI358" t="str">
        <f t="shared" si="72"/>
        <v/>
      </c>
      <c r="CJ358" t="b">
        <f t="shared" si="73"/>
        <v>0</v>
      </c>
      <c r="CL358">
        <f t="shared" si="74"/>
        <v>0</v>
      </c>
      <c r="CM358">
        <f t="shared" si="75"/>
        <v>0</v>
      </c>
      <c r="CN358">
        <f t="shared" si="76"/>
        <v>0</v>
      </c>
      <c r="CO358">
        <f t="shared" si="77"/>
        <v>0</v>
      </c>
    </row>
    <row r="359" spans="2:93" ht="15" customHeight="1">
      <c r="B359" s="126"/>
      <c r="C359" s="125" t="s">
        <v>1613</v>
      </c>
      <c r="D359" s="419"/>
      <c r="E359" s="316"/>
      <c r="F359" s="316"/>
      <c r="G359" s="317"/>
      <c r="H359" s="379"/>
      <c r="I359" s="317"/>
      <c r="J359" s="315" t="str">
        <f>IF(L359="","",VLOOKUP(L359,Presentación!$AL$3:$AM$574,2,FALSE))</f>
        <v/>
      </c>
      <c r="K359" s="429"/>
      <c r="L359" s="419"/>
      <c r="M359" s="316"/>
      <c r="N359" s="317"/>
      <c r="O359" s="419"/>
      <c r="P359" s="316"/>
      <c r="Q359" s="317"/>
      <c r="R359" s="379"/>
      <c r="S359" s="316"/>
      <c r="T359" s="317"/>
      <c r="U359" s="43" t="s">
        <v>2188</v>
      </c>
      <c r="V359" s="379"/>
      <c r="W359" s="316"/>
      <c r="X359" s="317"/>
      <c r="Y359" s="379"/>
      <c r="Z359" s="317"/>
      <c r="AA359" s="249"/>
      <c r="AB359" s="249"/>
      <c r="AC359" s="249"/>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CA359">
        <f t="shared" si="65"/>
        <v>0</v>
      </c>
      <c r="CB359">
        <f t="shared" si="66"/>
        <v>0</v>
      </c>
      <c r="CC359">
        <f t="shared" si="67"/>
        <v>0</v>
      </c>
      <c r="CD359">
        <f t="shared" si="68"/>
        <v>0</v>
      </c>
      <c r="CF359" t="b">
        <f t="shared" si="69"/>
        <v>0</v>
      </c>
      <c r="CG359" t="str">
        <f t="shared" si="70"/>
        <v/>
      </c>
      <c r="CH359" t="b">
        <f t="shared" si="71"/>
        <v>0</v>
      </c>
      <c r="CI359" t="str">
        <f t="shared" si="72"/>
        <v/>
      </c>
      <c r="CJ359" t="b">
        <f t="shared" si="73"/>
        <v>0</v>
      </c>
      <c r="CL359">
        <f t="shared" si="74"/>
        <v>0</v>
      </c>
      <c r="CM359">
        <f t="shared" si="75"/>
        <v>0</v>
      </c>
      <c r="CN359">
        <f t="shared" si="76"/>
        <v>0</v>
      </c>
      <c r="CO359">
        <f t="shared" si="77"/>
        <v>0</v>
      </c>
    </row>
    <row r="360" spans="2:93" ht="15" customHeight="1">
      <c r="B360" s="126"/>
      <c r="C360" s="125" t="s">
        <v>1614</v>
      </c>
      <c r="D360" s="419"/>
      <c r="E360" s="316"/>
      <c r="F360" s="316"/>
      <c r="G360" s="317"/>
      <c r="H360" s="379"/>
      <c r="I360" s="317"/>
      <c r="J360" s="315" t="str">
        <f>IF(L360="","",VLOOKUP(L360,Presentación!$AL$3:$AM$574,2,FALSE))</f>
        <v/>
      </c>
      <c r="K360" s="429"/>
      <c r="L360" s="419"/>
      <c r="M360" s="316"/>
      <c r="N360" s="317"/>
      <c r="O360" s="419"/>
      <c r="P360" s="316"/>
      <c r="Q360" s="317"/>
      <c r="R360" s="379"/>
      <c r="S360" s="316"/>
      <c r="T360" s="317"/>
      <c r="U360" s="43" t="s">
        <v>2188</v>
      </c>
      <c r="V360" s="379"/>
      <c r="W360" s="316"/>
      <c r="X360" s="317"/>
      <c r="Y360" s="379"/>
      <c r="Z360" s="317"/>
      <c r="AA360" s="249"/>
      <c r="AB360" s="249"/>
      <c r="AC360" s="249"/>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CA360">
        <f t="shared" si="65"/>
        <v>0</v>
      </c>
      <c r="CB360">
        <f t="shared" si="66"/>
        <v>0</v>
      </c>
      <c r="CC360">
        <f t="shared" si="67"/>
        <v>0</v>
      </c>
      <c r="CD360">
        <f t="shared" si="68"/>
        <v>0</v>
      </c>
      <c r="CF360" t="b">
        <f t="shared" si="69"/>
        <v>0</v>
      </c>
      <c r="CG360" t="str">
        <f t="shared" si="70"/>
        <v/>
      </c>
      <c r="CH360" t="b">
        <f t="shared" si="71"/>
        <v>0</v>
      </c>
      <c r="CI360" t="str">
        <f t="shared" si="72"/>
        <v/>
      </c>
      <c r="CJ360" t="b">
        <f t="shared" si="73"/>
        <v>0</v>
      </c>
      <c r="CL360">
        <f t="shared" si="74"/>
        <v>0</v>
      </c>
      <c r="CM360">
        <f t="shared" si="75"/>
        <v>0</v>
      </c>
      <c r="CN360">
        <f t="shared" si="76"/>
        <v>0</v>
      </c>
      <c r="CO360">
        <f t="shared" si="77"/>
        <v>0</v>
      </c>
    </row>
    <row r="361" spans="2:93" ht="15" customHeight="1">
      <c r="B361" s="126"/>
      <c r="C361" s="125" t="s">
        <v>1615</v>
      </c>
      <c r="D361" s="419"/>
      <c r="E361" s="316"/>
      <c r="F361" s="316"/>
      <c r="G361" s="317"/>
      <c r="H361" s="379"/>
      <c r="I361" s="317"/>
      <c r="J361" s="315" t="str">
        <f>IF(L361="","",VLOOKUP(L361,Presentación!$AL$3:$AM$574,2,FALSE))</f>
        <v/>
      </c>
      <c r="K361" s="429"/>
      <c r="L361" s="419"/>
      <c r="M361" s="316"/>
      <c r="N361" s="317"/>
      <c r="O361" s="419"/>
      <c r="P361" s="316"/>
      <c r="Q361" s="317"/>
      <c r="R361" s="379"/>
      <c r="S361" s="316"/>
      <c r="T361" s="317"/>
      <c r="U361" s="43" t="s">
        <v>2188</v>
      </c>
      <c r="V361" s="379"/>
      <c r="W361" s="316"/>
      <c r="X361" s="317"/>
      <c r="Y361" s="379"/>
      <c r="Z361" s="317"/>
      <c r="AA361" s="249"/>
      <c r="AB361" s="249"/>
      <c r="AC361" s="249"/>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CA361">
        <f t="shared" si="65"/>
        <v>0</v>
      </c>
      <c r="CB361">
        <f t="shared" si="66"/>
        <v>0</v>
      </c>
      <c r="CC361">
        <f t="shared" si="67"/>
        <v>0</v>
      </c>
      <c r="CD361">
        <f t="shared" si="68"/>
        <v>0</v>
      </c>
      <c r="CF361" t="b">
        <f t="shared" si="69"/>
        <v>0</v>
      </c>
      <c r="CG361" t="str">
        <f t="shared" si="70"/>
        <v/>
      </c>
      <c r="CH361" t="b">
        <f t="shared" si="71"/>
        <v>0</v>
      </c>
      <c r="CI361" t="str">
        <f t="shared" si="72"/>
        <v/>
      </c>
      <c r="CJ361" t="b">
        <f t="shared" si="73"/>
        <v>0</v>
      </c>
      <c r="CL361">
        <f t="shared" si="74"/>
        <v>0</v>
      </c>
      <c r="CM361">
        <f t="shared" si="75"/>
        <v>0</v>
      </c>
      <c r="CN361">
        <f t="shared" si="76"/>
        <v>0</v>
      </c>
      <c r="CO361">
        <f t="shared" si="77"/>
        <v>0</v>
      </c>
    </row>
    <row r="362" spans="2:93" ht="15" customHeight="1">
      <c r="B362" s="126"/>
      <c r="C362" s="125" t="s">
        <v>1616</v>
      </c>
      <c r="D362" s="419"/>
      <c r="E362" s="316"/>
      <c r="F362" s="316"/>
      <c r="G362" s="317"/>
      <c r="H362" s="379"/>
      <c r="I362" s="317"/>
      <c r="J362" s="315" t="str">
        <f>IF(L362="","",VLOOKUP(L362,Presentación!$AL$3:$AM$574,2,FALSE))</f>
        <v/>
      </c>
      <c r="K362" s="429"/>
      <c r="L362" s="419"/>
      <c r="M362" s="316"/>
      <c r="N362" s="317"/>
      <c r="O362" s="419"/>
      <c r="P362" s="316"/>
      <c r="Q362" s="317"/>
      <c r="R362" s="379"/>
      <c r="S362" s="316"/>
      <c r="T362" s="317"/>
      <c r="U362" s="43" t="s">
        <v>2188</v>
      </c>
      <c r="V362" s="379"/>
      <c r="W362" s="316"/>
      <c r="X362" s="317"/>
      <c r="Y362" s="379"/>
      <c r="Z362" s="317"/>
      <c r="AA362" s="249"/>
      <c r="AB362" s="249"/>
      <c r="AC362" s="249"/>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CA362">
        <f t="shared" si="65"/>
        <v>0</v>
      </c>
      <c r="CB362">
        <f t="shared" si="66"/>
        <v>0</v>
      </c>
      <c r="CC362">
        <f t="shared" si="67"/>
        <v>0</v>
      </c>
      <c r="CD362">
        <f t="shared" si="68"/>
        <v>0</v>
      </c>
      <c r="CF362" t="b">
        <f t="shared" si="69"/>
        <v>0</v>
      </c>
      <c r="CG362" t="str">
        <f t="shared" si="70"/>
        <v/>
      </c>
      <c r="CH362" t="b">
        <f t="shared" si="71"/>
        <v>0</v>
      </c>
      <c r="CI362" t="str">
        <f t="shared" si="72"/>
        <v/>
      </c>
      <c r="CJ362" t="b">
        <f t="shared" si="73"/>
        <v>0</v>
      </c>
      <c r="CL362">
        <f t="shared" si="74"/>
        <v>0</v>
      </c>
      <c r="CM362">
        <f t="shared" si="75"/>
        <v>0</v>
      </c>
      <c r="CN362">
        <f t="shared" si="76"/>
        <v>0</v>
      </c>
      <c r="CO362">
        <f t="shared" si="77"/>
        <v>0</v>
      </c>
    </row>
    <row r="363" spans="2:93" ht="15" customHeight="1">
      <c r="B363" s="126"/>
      <c r="C363" s="125" t="s">
        <v>1617</v>
      </c>
      <c r="D363" s="419"/>
      <c r="E363" s="316"/>
      <c r="F363" s="316"/>
      <c r="G363" s="317"/>
      <c r="H363" s="379"/>
      <c r="I363" s="317"/>
      <c r="J363" s="315" t="str">
        <f>IF(L363="","",VLOOKUP(L363,Presentación!$AL$3:$AM$574,2,FALSE))</f>
        <v/>
      </c>
      <c r="K363" s="429"/>
      <c r="L363" s="419"/>
      <c r="M363" s="316"/>
      <c r="N363" s="317"/>
      <c r="O363" s="419"/>
      <c r="P363" s="316"/>
      <c r="Q363" s="317"/>
      <c r="R363" s="379"/>
      <c r="S363" s="316"/>
      <c r="T363" s="317"/>
      <c r="U363" s="43" t="s">
        <v>2188</v>
      </c>
      <c r="V363" s="379"/>
      <c r="W363" s="316"/>
      <c r="X363" s="317"/>
      <c r="Y363" s="379"/>
      <c r="Z363" s="317"/>
      <c r="AA363" s="249"/>
      <c r="AB363" s="249"/>
      <c r="AC363" s="249"/>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CA363">
        <f t="shared" si="65"/>
        <v>0</v>
      </c>
      <c r="CB363">
        <f t="shared" si="66"/>
        <v>0</v>
      </c>
      <c r="CC363">
        <f t="shared" si="67"/>
        <v>0</v>
      </c>
      <c r="CD363">
        <f t="shared" si="68"/>
        <v>0</v>
      </c>
      <c r="CF363" t="b">
        <f t="shared" si="69"/>
        <v>0</v>
      </c>
      <c r="CG363" t="str">
        <f t="shared" si="70"/>
        <v/>
      </c>
      <c r="CH363" t="b">
        <f t="shared" si="71"/>
        <v>0</v>
      </c>
      <c r="CI363" t="str">
        <f t="shared" si="72"/>
        <v/>
      </c>
      <c r="CJ363" t="b">
        <f t="shared" si="73"/>
        <v>0</v>
      </c>
      <c r="CL363">
        <f t="shared" si="74"/>
        <v>0</v>
      </c>
      <c r="CM363">
        <f t="shared" si="75"/>
        <v>0</v>
      </c>
      <c r="CN363">
        <f t="shared" si="76"/>
        <v>0</v>
      </c>
      <c r="CO363">
        <f t="shared" si="77"/>
        <v>0</v>
      </c>
    </row>
    <row r="364" spans="2:93" ht="15" customHeight="1">
      <c r="B364" s="126"/>
      <c r="C364" s="125" t="s">
        <v>1618</v>
      </c>
      <c r="D364" s="419"/>
      <c r="E364" s="316"/>
      <c r="F364" s="316"/>
      <c r="G364" s="317"/>
      <c r="H364" s="379"/>
      <c r="I364" s="317"/>
      <c r="J364" s="315" t="str">
        <f>IF(L364="","",VLOOKUP(L364,Presentación!$AL$3:$AM$574,2,FALSE))</f>
        <v/>
      </c>
      <c r="K364" s="429"/>
      <c r="L364" s="419"/>
      <c r="M364" s="316"/>
      <c r="N364" s="317"/>
      <c r="O364" s="419"/>
      <c r="P364" s="316"/>
      <c r="Q364" s="317"/>
      <c r="R364" s="379"/>
      <c r="S364" s="316"/>
      <c r="T364" s="317"/>
      <c r="U364" s="43" t="s">
        <v>2188</v>
      </c>
      <c r="V364" s="379"/>
      <c r="W364" s="316"/>
      <c r="X364" s="317"/>
      <c r="Y364" s="379"/>
      <c r="Z364" s="317"/>
      <c r="AA364" s="249"/>
      <c r="AB364" s="249"/>
      <c r="AC364" s="249"/>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CA364">
        <f t="shared" si="65"/>
        <v>0</v>
      </c>
      <c r="CB364">
        <f t="shared" si="66"/>
        <v>0</v>
      </c>
      <c r="CC364">
        <f t="shared" si="67"/>
        <v>0</v>
      </c>
      <c r="CD364">
        <f t="shared" si="68"/>
        <v>0</v>
      </c>
      <c r="CF364" t="b">
        <f t="shared" si="69"/>
        <v>0</v>
      </c>
      <c r="CG364" t="str">
        <f t="shared" si="70"/>
        <v/>
      </c>
      <c r="CH364" t="b">
        <f t="shared" si="71"/>
        <v>0</v>
      </c>
      <c r="CI364" t="str">
        <f t="shared" si="72"/>
        <v/>
      </c>
      <c r="CJ364" t="b">
        <f t="shared" si="73"/>
        <v>0</v>
      </c>
      <c r="CL364">
        <f t="shared" si="74"/>
        <v>0</v>
      </c>
      <c r="CM364">
        <f t="shared" si="75"/>
        <v>0</v>
      </c>
      <c r="CN364">
        <f t="shared" si="76"/>
        <v>0</v>
      </c>
      <c r="CO364">
        <f t="shared" si="77"/>
        <v>0</v>
      </c>
    </row>
    <row r="365" spans="2:93" ht="15" customHeight="1">
      <c r="B365" s="126"/>
      <c r="C365" s="125" t="s">
        <v>1619</v>
      </c>
      <c r="D365" s="419"/>
      <c r="E365" s="316"/>
      <c r="F365" s="316"/>
      <c r="G365" s="317"/>
      <c r="H365" s="379"/>
      <c r="I365" s="317"/>
      <c r="J365" s="315" t="str">
        <f>IF(L365="","",VLOOKUP(L365,Presentación!$AL$3:$AM$574,2,FALSE))</f>
        <v/>
      </c>
      <c r="K365" s="429"/>
      <c r="L365" s="419"/>
      <c r="M365" s="316"/>
      <c r="N365" s="317"/>
      <c r="O365" s="419"/>
      <c r="P365" s="316"/>
      <c r="Q365" s="317"/>
      <c r="R365" s="379"/>
      <c r="S365" s="316"/>
      <c r="T365" s="317"/>
      <c r="U365" s="43" t="s">
        <v>2188</v>
      </c>
      <c r="V365" s="379"/>
      <c r="W365" s="316"/>
      <c r="X365" s="317"/>
      <c r="Y365" s="379"/>
      <c r="Z365" s="317"/>
      <c r="AA365" s="249"/>
      <c r="AB365" s="249"/>
      <c r="AC365" s="249"/>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CA365">
        <f t="shared" si="65"/>
        <v>0</v>
      </c>
      <c r="CB365">
        <f t="shared" si="66"/>
        <v>0</v>
      </c>
      <c r="CC365">
        <f t="shared" si="67"/>
        <v>0</v>
      </c>
      <c r="CD365">
        <f t="shared" si="68"/>
        <v>0</v>
      </c>
      <c r="CF365" t="b">
        <f t="shared" si="69"/>
        <v>0</v>
      </c>
      <c r="CG365" t="str">
        <f t="shared" si="70"/>
        <v/>
      </c>
      <c r="CH365" t="b">
        <f t="shared" si="71"/>
        <v>0</v>
      </c>
      <c r="CI365" t="str">
        <f t="shared" si="72"/>
        <v/>
      </c>
      <c r="CJ365" t="b">
        <f t="shared" si="73"/>
        <v>0</v>
      </c>
      <c r="CL365">
        <f t="shared" si="74"/>
        <v>0</v>
      </c>
      <c r="CM365">
        <f t="shared" si="75"/>
        <v>0</v>
      </c>
      <c r="CN365">
        <f t="shared" si="76"/>
        <v>0</v>
      </c>
      <c r="CO365">
        <f t="shared" si="77"/>
        <v>0</v>
      </c>
    </row>
    <row r="366" spans="2:93" ht="15" customHeight="1">
      <c r="B366" s="126"/>
      <c r="C366" s="125" t="s">
        <v>1620</v>
      </c>
      <c r="D366" s="419"/>
      <c r="E366" s="316"/>
      <c r="F366" s="316"/>
      <c r="G366" s="317"/>
      <c r="H366" s="379"/>
      <c r="I366" s="317"/>
      <c r="J366" s="315" t="str">
        <f>IF(L366="","",VLOOKUP(L366,Presentación!$AL$3:$AM$574,2,FALSE))</f>
        <v/>
      </c>
      <c r="K366" s="429"/>
      <c r="L366" s="419"/>
      <c r="M366" s="316"/>
      <c r="N366" s="317"/>
      <c r="O366" s="419"/>
      <c r="P366" s="316"/>
      <c r="Q366" s="317"/>
      <c r="R366" s="379"/>
      <c r="S366" s="316"/>
      <c r="T366" s="317"/>
      <c r="U366" s="43" t="s">
        <v>2188</v>
      </c>
      <c r="V366" s="379"/>
      <c r="W366" s="316"/>
      <c r="X366" s="317"/>
      <c r="Y366" s="379"/>
      <c r="Z366" s="317"/>
      <c r="AA366" s="249"/>
      <c r="AB366" s="249"/>
      <c r="AC366" s="249"/>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CA366">
        <f t="shared" si="65"/>
        <v>0</v>
      </c>
      <c r="CB366">
        <f t="shared" si="66"/>
        <v>0</v>
      </c>
      <c r="CC366">
        <f t="shared" si="67"/>
        <v>0</v>
      </c>
      <c r="CD366">
        <f t="shared" si="68"/>
        <v>0</v>
      </c>
      <c r="CF366" t="b">
        <f t="shared" si="69"/>
        <v>0</v>
      </c>
      <c r="CG366" t="str">
        <f t="shared" si="70"/>
        <v/>
      </c>
      <c r="CH366" t="b">
        <f t="shared" si="71"/>
        <v>0</v>
      </c>
      <c r="CI366" t="str">
        <f t="shared" si="72"/>
        <v/>
      </c>
      <c r="CJ366" t="b">
        <f t="shared" si="73"/>
        <v>0</v>
      </c>
      <c r="CL366">
        <f t="shared" si="74"/>
        <v>0</v>
      </c>
      <c r="CM366">
        <f t="shared" si="75"/>
        <v>0</v>
      </c>
      <c r="CN366">
        <f t="shared" si="76"/>
        <v>0</v>
      </c>
      <c r="CO366">
        <f t="shared" si="77"/>
        <v>0</v>
      </c>
    </row>
    <row r="367" spans="2:93" ht="15" customHeight="1">
      <c r="B367" s="126"/>
      <c r="C367" s="125" t="s">
        <v>1621</v>
      </c>
      <c r="D367" s="419"/>
      <c r="E367" s="316"/>
      <c r="F367" s="316"/>
      <c r="G367" s="317"/>
      <c r="H367" s="379"/>
      <c r="I367" s="317"/>
      <c r="J367" s="315" t="str">
        <f>IF(L367="","",VLOOKUP(L367,Presentación!$AL$3:$AM$574,2,FALSE))</f>
        <v/>
      </c>
      <c r="K367" s="429"/>
      <c r="L367" s="419"/>
      <c r="M367" s="316"/>
      <c r="N367" s="317"/>
      <c r="O367" s="419"/>
      <c r="P367" s="316"/>
      <c r="Q367" s="317"/>
      <c r="R367" s="379"/>
      <c r="S367" s="316"/>
      <c r="T367" s="317"/>
      <c r="U367" s="43" t="s">
        <v>2188</v>
      </c>
      <c r="V367" s="379"/>
      <c r="W367" s="316"/>
      <c r="X367" s="317"/>
      <c r="Y367" s="379"/>
      <c r="Z367" s="317"/>
      <c r="AA367" s="249"/>
      <c r="AB367" s="249"/>
      <c r="AC367" s="249"/>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CA367">
        <f t="shared" si="65"/>
        <v>0</v>
      </c>
      <c r="CB367">
        <f t="shared" si="66"/>
        <v>0</v>
      </c>
      <c r="CC367">
        <f t="shared" si="67"/>
        <v>0</v>
      </c>
      <c r="CD367">
        <f t="shared" si="68"/>
        <v>0</v>
      </c>
      <c r="CF367" t="b">
        <f t="shared" si="69"/>
        <v>0</v>
      </c>
      <c r="CG367" t="str">
        <f t="shared" si="70"/>
        <v/>
      </c>
      <c r="CH367" t="b">
        <f t="shared" si="71"/>
        <v>0</v>
      </c>
      <c r="CI367" t="str">
        <f t="shared" si="72"/>
        <v/>
      </c>
      <c r="CJ367" t="b">
        <f t="shared" si="73"/>
        <v>0</v>
      </c>
      <c r="CL367">
        <f t="shared" si="74"/>
        <v>0</v>
      </c>
      <c r="CM367">
        <f t="shared" si="75"/>
        <v>0</v>
      </c>
      <c r="CN367">
        <f t="shared" si="76"/>
        <v>0</v>
      </c>
      <c r="CO367">
        <f t="shared" si="77"/>
        <v>0</v>
      </c>
    </row>
    <row r="368" spans="2:93" ht="15" customHeight="1">
      <c r="B368" s="126"/>
      <c r="C368" s="125" t="s">
        <v>1622</v>
      </c>
      <c r="D368" s="419"/>
      <c r="E368" s="316"/>
      <c r="F368" s="316"/>
      <c r="G368" s="317"/>
      <c r="H368" s="379"/>
      <c r="I368" s="317"/>
      <c r="J368" s="315" t="str">
        <f>IF(L368="","",VLOOKUP(L368,Presentación!$AL$3:$AM$574,2,FALSE))</f>
        <v/>
      </c>
      <c r="K368" s="429"/>
      <c r="L368" s="419"/>
      <c r="M368" s="316"/>
      <c r="N368" s="317"/>
      <c r="O368" s="419"/>
      <c r="P368" s="316"/>
      <c r="Q368" s="317"/>
      <c r="R368" s="379"/>
      <c r="S368" s="316"/>
      <c r="T368" s="317"/>
      <c r="U368" s="43" t="s">
        <v>2188</v>
      </c>
      <c r="V368" s="379"/>
      <c r="W368" s="316"/>
      <c r="X368" s="317"/>
      <c r="Y368" s="379"/>
      <c r="Z368" s="317"/>
      <c r="AA368" s="249"/>
      <c r="AB368" s="249"/>
      <c r="AC368" s="249"/>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CA368">
        <f t="shared" si="65"/>
        <v>0</v>
      </c>
      <c r="CB368">
        <f t="shared" si="66"/>
        <v>0</v>
      </c>
      <c r="CC368">
        <f t="shared" si="67"/>
        <v>0</v>
      </c>
      <c r="CD368">
        <f t="shared" si="68"/>
        <v>0</v>
      </c>
      <c r="CF368" t="b">
        <f t="shared" si="69"/>
        <v>0</v>
      </c>
      <c r="CG368" t="str">
        <f t="shared" si="70"/>
        <v/>
      </c>
      <c r="CH368" t="b">
        <f t="shared" si="71"/>
        <v>0</v>
      </c>
      <c r="CI368" t="str">
        <f t="shared" si="72"/>
        <v/>
      </c>
      <c r="CJ368" t="b">
        <f t="shared" si="73"/>
        <v>0</v>
      </c>
      <c r="CL368">
        <f t="shared" si="74"/>
        <v>0</v>
      </c>
      <c r="CM368">
        <f t="shared" si="75"/>
        <v>0</v>
      </c>
      <c r="CN368">
        <f t="shared" si="76"/>
        <v>0</v>
      </c>
      <c r="CO368">
        <f t="shared" si="77"/>
        <v>0</v>
      </c>
    </row>
    <row r="369" spans="2:93" ht="15" customHeight="1">
      <c r="B369" s="126"/>
      <c r="C369" s="125" t="s">
        <v>1623</v>
      </c>
      <c r="D369" s="419"/>
      <c r="E369" s="316"/>
      <c r="F369" s="316"/>
      <c r="G369" s="317"/>
      <c r="H369" s="379"/>
      <c r="I369" s="317"/>
      <c r="J369" s="315" t="str">
        <f>IF(L369="","",VLOOKUP(L369,Presentación!$AL$3:$AM$574,2,FALSE))</f>
        <v/>
      </c>
      <c r="K369" s="429"/>
      <c r="L369" s="419"/>
      <c r="M369" s="316"/>
      <c r="N369" s="317"/>
      <c r="O369" s="419"/>
      <c r="P369" s="316"/>
      <c r="Q369" s="317"/>
      <c r="R369" s="379"/>
      <c r="S369" s="316"/>
      <c r="T369" s="317"/>
      <c r="U369" s="43" t="s">
        <v>2188</v>
      </c>
      <c r="V369" s="379"/>
      <c r="W369" s="316"/>
      <c r="X369" s="317"/>
      <c r="Y369" s="379"/>
      <c r="Z369" s="317"/>
      <c r="AA369" s="249"/>
      <c r="AB369" s="249"/>
      <c r="AC369" s="249"/>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CA369">
        <f t="shared" si="65"/>
        <v>0</v>
      </c>
      <c r="CB369">
        <f t="shared" si="66"/>
        <v>0</v>
      </c>
      <c r="CC369">
        <f t="shared" si="67"/>
        <v>0</v>
      </c>
      <c r="CD369">
        <f t="shared" si="68"/>
        <v>0</v>
      </c>
      <c r="CF369" t="b">
        <f t="shared" si="69"/>
        <v>0</v>
      </c>
      <c r="CG369" t="str">
        <f t="shared" si="70"/>
        <v/>
      </c>
      <c r="CH369" t="b">
        <f t="shared" si="71"/>
        <v>0</v>
      </c>
      <c r="CI369" t="str">
        <f t="shared" si="72"/>
        <v/>
      </c>
      <c r="CJ369" t="b">
        <f t="shared" si="73"/>
        <v>0</v>
      </c>
      <c r="CL369">
        <f t="shared" si="74"/>
        <v>0</v>
      </c>
      <c r="CM369">
        <f t="shared" si="75"/>
        <v>0</v>
      </c>
      <c r="CN369">
        <f t="shared" si="76"/>
        <v>0</v>
      </c>
      <c r="CO369">
        <f t="shared" si="77"/>
        <v>0</v>
      </c>
    </row>
    <row r="370" spans="2:93" ht="15" customHeight="1">
      <c r="B370" s="126"/>
      <c r="C370" s="125" t="s">
        <v>1624</v>
      </c>
      <c r="D370" s="419"/>
      <c r="E370" s="316"/>
      <c r="F370" s="316"/>
      <c r="G370" s="317"/>
      <c r="H370" s="379"/>
      <c r="I370" s="317"/>
      <c r="J370" s="315" t="str">
        <f>IF(L370="","",VLOOKUP(L370,Presentación!$AL$3:$AM$574,2,FALSE))</f>
        <v/>
      </c>
      <c r="K370" s="429"/>
      <c r="L370" s="419"/>
      <c r="M370" s="316"/>
      <c r="N370" s="317"/>
      <c r="O370" s="419"/>
      <c r="P370" s="316"/>
      <c r="Q370" s="317"/>
      <c r="R370" s="379"/>
      <c r="S370" s="316"/>
      <c r="T370" s="317"/>
      <c r="U370" s="43" t="s">
        <v>2188</v>
      </c>
      <c r="V370" s="379"/>
      <c r="W370" s="316"/>
      <c r="X370" s="317"/>
      <c r="Y370" s="379"/>
      <c r="Z370" s="317"/>
      <c r="AA370" s="249"/>
      <c r="AB370" s="249"/>
      <c r="AC370" s="249"/>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CA370">
        <f t="shared" si="65"/>
        <v>0</v>
      </c>
      <c r="CB370">
        <f t="shared" si="66"/>
        <v>0</v>
      </c>
      <c r="CC370">
        <f t="shared" si="67"/>
        <v>0</v>
      </c>
      <c r="CD370">
        <f t="shared" si="68"/>
        <v>0</v>
      </c>
      <c r="CF370" t="b">
        <f t="shared" si="69"/>
        <v>0</v>
      </c>
      <c r="CG370" t="str">
        <f t="shared" si="70"/>
        <v/>
      </c>
      <c r="CH370" t="b">
        <f t="shared" si="71"/>
        <v>0</v>
      </c>
      <c r="CI370" t="str">
        <f t="shared" si="72"/>
        <v/>
      </c>
      <c r="CJ370" t="b">
        <f t="shared" si="73"/>
        <v>0</v>
      </c>
      <c r="CL370">
        <f t="shared" si="74"/>
        <v>0</v>
      </c>
      <c r="CM370">
        <f t="shared" si="75"/>
        <v>0</v>
      </c>
      <c r="CN370">
        <f t="shared" si="76"/>
        <v>0</v>
      </c>
      <c r="CO370">
        <f t="shared" si="77"/>
        <v>0</v>
      </c>
    </row>
    <row r="371" spans="2:93" ht="15" customHeight="1">
      <c r="B371" s="126"/>
      <c r="C371" s="125" t="s">
        <v>1625</v>
      </c>
      <c r="D371" s="419"/>
      <c r="E371" s="316"/>
      <c r="F371" s="316"/>
      <c r="G371" s="317"/>
      <c r="H371" s="379"/>
      <c r="I371" s="317"/>
      <c r="J371" s="315" t="str">
        <f>IF(L371="","",VLOOKUP(L371,Presentación!$AL$3:$AM$574,2,FALSE))</f>
        <v/>
      </c>
      <c r="K371" s="429"/>
      <c r="L371" s="419"/>
      <c r="M371" s="316"/>
      <c r="N371" s="317"/>
      <c r="O371" s="419"/>
      <c r="P371" s="316"/>
      <c r="Q371" s="317"/>
      <c r="R371" s="379"/>
      <c r="S371" s="316"/>
      <c r="T371" s="317"/>
      <c r="U371" s="43" t="s">
        <v>2188</v>
      </c>
      <c r="V371" s="379"/>
      <c r="W371" s="316"/>
      <c r="X371" s="317"/>
      <c r="Y371" s="379"/>
      <c r="Z371" s="317"/>
      <c r="AA371" s="249"/>
      <c r="AB371" s="249"/>
      <c r="AC371" s="249"/>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CA371">
        <f t="shared" si="65"/>
        <v>0</v>
      </c>
      <c r="CB371">
        <f t="shared" si="66"/>
        <v>0</v>
      </c>
      <c r="CC371">
        <f t="shared" si="67"/>
        <v>0</v>
      </c>
      <c r="CD371">
        <f t="shared" si="68"/>
        <v>0</v>
      </c>
      <c r="CF371" t="b">
        <f t="shared" si="69"/>
        <v>0</v>
      </c>
      <c r="CG371" t="str">
        <f t="shared" si="70"/>
        <v/>
      </c>
      <c r="CH371" t="b">
        <f t="shared" si="71"/>
        <v>0</v>
      </c>
      <c r="CI371" t="str">
        <f t="shared" si="72"/>
        <v/>
      </c>
      <c r="CJ371" t="b">
        <f t="shared" si="73"/>
        <v>0</v>
      </c>
      <c r="CL371">
        <f t="shared" si="74"/>
        <v>0</v>
      </c>
      <c r="CM371">
        <f t="shared" si="75"/>
        <v>0</v>
      </c>
      <c r="CN371">
        <f t="shared" si="76"/>
        <v>0</v>
      </c>
      <c r="CO371">
        <f t="shared" si="77"/>
        <v>0</v>
      </c>
    </row>
    <row r="372" spans="2:93" ht="15" customHeight="1">
      <c r="B372" s="126"/>
      <c r="C372" s="125" t="s">
        <v>1626</v>
      </c>
      <c r="D372" s="419"/>
      <c r="E372" s="316"/>
      <c r="F372" s="316"/>
      <c r="G372" s="317"/>
      <c r="H372" s="379"/>
      <c r="I372" s="317"/>
      <c r="J372" s="315" t="str">
        <f>IF(L372="","",VLOOKUP(L372,Presentación!$AL$3:$AM$574,2,FALSE))</f>
        <v/>
      </c>
      <c r="K372" s="429"/>
      <c r="L372" s="419"/>
      <c r="M372" s="316"/>
      <c r="N372" s="317"/>
      <c r="O372" s="419"/>
      <c r="P372" s="316"/>
      <c r="Q372" s="317"/>
      <c r="R372" s="379"/>
      <c r="S372" s="316"/>
      <c r="T372" s="317"/>
      <c r="U372" s="43" t="s">
        <v>2188</v>
      </c>
      <c r="V372" s="379"/>
      <c r="W372" s="316"/>
      <c r="X372" s="317"/>
      <c r="Y372" s="379"/>
      <c r="Z372" s="317"/>
      <c r="AA372" s="249"/>
      <c r="AB372" s="249"/>
      <c r="AC372" s="249"/>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CA372">
        <f t="shared" si="65"/>
        <v>0</v>
      </c>
      <c r="CB372">
        <f t="shared" si="66"/>
        <v>0</v>
      </c>
      <c r="CC372">
        <f t="shared" si="67"/>
        <v>0</v>
      </c>
      <c r="CD372">
        <f t="shared" si="68"/>
        <v>0</v>
      </c>
      <c r="CF372" t="b">
        <f t="shared" si="69"/>
        <v>0</v>
      </c>
      <c r="CG372" t="str">
        <f t="shared" si="70"/>
        <v/>
      </c>
      <c r="CH372" t="b">
        <f t="shared" si="71"/>
        <v>0</v>
      </c>
      <c r="CI372" t="str">
        <f t="shared" si="72"/>
        <v/>
      </c>
      <c r="CJ372" t="b">
        <f t="shared" si="73"/>
        <v>0</v>
      </c>
      <c r="CL372">
        <f t="shared" si="74"/>
        <v>0</v>
      </c>
      <c r="CM372">
        <f t="shared" si="75"/>
        <v>0</v>
      </c>
      <c r="CN372">
        <f t="shared" si="76"/>
        <v>0</v>
      </c>
      <c r="CO372">
        <f t="shared" si="77"/>
        <v>0</v>
      </c>
    </row>
    <row r="373" spans="2:93" ht="15" customHeight="1">
      <c r="B373" s="126"/>
      <c r="C373" s="125" t="s">
        <v>1627</v>
      </c>
      <c r="D373" s="419"/>
      <c r="E373" s="316"/>
      <c r="F373" s="316"/>
      <c r="G373" s="317"/>
      <c r="H373" s="379"/>
      <c r="I373" s="317"/>
      <c r="J373" s="315" t="str">
        <f>IF(L373="","",VLOOKUP(L373,Presentación!$AL$3:$AM$574,2,FALSE))</f>
        <v/>
      </c>
      <c r="K373" s="429"/>
      <c r="L373" s="419"/>
      <c r="M373" s="316"/>
      <c r="N373" s="317"/>
      <c r="O373" s="419"/>
      <c r="P373" s="316"/>
      <c r="Q373" s="317"/>
      <c r="R373" s="379"/>
      <c r="S373" s="316"/>
      <c r="T373" s="317"/>
      <c r="U373" s="43" t="s">
        <v>2188</v>
      </c>
      <c r="V373" s="379"/>
      <c r="W373" s="316"/>
      <c r="X373" s="317"/>
      <c r="Y373" s="379"/>
      <c r="Z373" s="317"/>
      <c r="AA373" s="249"/>
      <c r="AB373" s="249"/>
      <c r="AC373" s="249"/>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CA373">
        <f t="shared" si="65"/>
        <v>0</v>
      </c>
      <c r="CB373">
        <f t="shared" si="66"/>
        <v>0</v>
      </c>
      <c r="CC373">
        <f t="shared" si="67"/>
        <v>0</v>
      </c>
      <c r="CD373">
        <f t="shared" si="68"/>
        <v>0</v>
      </c>
      <c r="CF373" t="b">
        <f t="shared" si="69"/>
        <v>0</v>
      </c>
      <c r="CG373" t="str">
        <f t="shared" si="70"/>
        <v/>
      </c>
      <c r="CH373" t="b">
        <f t="shared" si="71"/>
        <v>0</v>
      </c>
      <c r="CI373" t="str">
        <f t="shared" si="72"/>
        <v/>
      </c>
      <c r="CJ373" t="b">
        <f t="shared" si="73"/>
        <v>0</v>
      </c>
      <c r="CL373">
        <f t="shared" si="74"/>
        <v>0</v>
      </c>
      <c r="CM373">
        <f t="shared" si="75"/>
        <v>0</v>
      </c>
      <c r="CN373">
        <f t="shared" si="76"/>
        <v>0</v>
      </c>
      <c r="CO373">
        <f t="shared" si="77"/>
        <v>0</v>
      </c>
    </row>
    <row r="374" spans="2:93" ht="15" customHeight="1">
      <c r="B374" s="126"/>
      <c r="C374" s="125" t="s">
        <v>1628</v>
      </c>
      <c r="D374" s="419"/>
      <c r="E374" s="316"/>
      <c r="F374" s="316"/>
      <c r="G374" s="317"/>
      <c r="H374" s="379"/>
      <c r="I374" s="317"/>
      <c r="J374" s="315" t="str">
        <f>IF(L374="","",VLOOKUP(L374,Presentación!$AL$3:$AM$574,2,FALSE))</f>
        <v/>
      </c>
      <c r="K374" s="429"/>
      <c r="L374" s="419"/>
      <c r="M374" s="316"/>
      <c r="N374" s="317"/>
      <c r="O374" s="419"/>
      <c r="P374" s="316"/>
      <c r="Q374" s="317"/>
      <c r="R374" s="379"/>
      <c r="S374" s="316"/>
      <c r="T374" s="317"/>
      <c r="U374" s="43" t="s">
        <v>2188</v>
      </c>
      <c r="V374" s="379"/>
      <c r="W374" s="316"/>
      <c r="X374" s="317"/>
      <c r="Y374" s="379"/>
      <c r="Z374" s="317"/>
      <c r="AA374" s="249"/>
      <c r="AB374" s="249"/>
      <c r="AC374" s="249"/>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CA374">
        <f t="shared" si="65"/>
        <v>0</v>
      </c>
      <c r="CB374">
        <f t="shared" si="66"/>
        <v>0</v>
      </c>
      <c r="CC374">
        <f t="shared" si="67"/>
        <v>0</v>
      </c>
      <c r="CD374">
        <f t="shared" si="68"/>
        <v>0</v>
      </c>
      <c r="CF374" t="b">
        <f t="shared" si="69"/>
        <v>0</v>
      </c>
      <c r="CG374" t="str">
        <f t="shared" si="70"/>
        <v/>
      </c>
      <c r="CH374" t="b">
        <f t="shared" si="71"/>
        <v>0</v>
      </c>
      <c r="CI374" t="str">
        <f t="shared" si="72"/>
        <v/>
      </c>
      <c r="CJ374" t="b">
        <f t="shared" si="73"/>
        <v>0</v>
      </c>
      <c r="CL374">
        <f t="shared" si="74"/>
        <v>0</v>
      </c>
      <c r="CM374">
        <f t="shared" si="75"/>
        <v>0</v>
      </c>
      <c r="CN374">
        <f t="shared" si="76"/>
        <v>0</v>
      </c>
      <c r="CO374">
        <f t="shared" si="77"/>
        <v>0</v>
      </c>
    </row>
    <row r="375" spans="2:93" ht="15" customHeight="1">
      <c r="B375" s="126"/>
      <c r="C375" s="125" t="s">
        <v>1629</v>
      </c>
      <c r="D375" s="419"/>
      <c r="E375" s="316"/>
      <c r="F375" s="316"/>
      <c r="G375" s="317"/>
      <c r="H375" s="379"/>
      <c r="I375" s="317"/>
      <c r="J375" s="315" t="str">
        <f>IF(L375="","",VLOOKUP(L375,Presentación!$AL$3:$AM$574,2,FALSE))</f>
        <v/>
      </c>
      <c r="K375" s="429"/>
      <c r="L375" s="419"/>
      <c r="M375" s="316"/>
      <c r="N375" s="317"/>
      <c r="O375" s="419"/>
      <c r="P375" s="316"/>
      <c r="Q375" s="317"/>
      <c r="R375" s="379"/>
      <c r="S375" s="316"/>
      <c r="T375" s="317"/>
      <c r="U375" s="43" t="s">
        <v>2188</v>
      </c>
      <c r="V375" s="379"/>
      <c r="W375" s="316"/>
      <c r="X375" s="317"/>
      <c r="Y375" s="379"/>
      <c r="Z375" s="317"/>
      <c r="AA375" s="249"/>
      <c r="AB375" s="249"/>
      <c r="AC375" s="249"/>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CA375">
        <f t="shared" si="65"/>
        <v>0</v>
      </c>
      <c r="CB375">
        <f t="shared" si="66"/>
        <v>0</v>
      </c>
      <c r="CC375">
        <f t="shared" si="67"/>
        <v>0</v>
      </c>
      <c r="CD375">
        <f t="shared" si="68"/>
        <v>0</v>
      </c>
      <c r="CF375" t="b">
        <f t="shared" si="69"/>
        <v>0</v>
      </c>
      <c r="CG375" t="str">
        <f t="shared" si="70"/>
        <v/>
      </c>
      <c r="CH375" t="b">
        <f t="shared" si="71"/>
        <v>0</v>
      </c>
      <c r="CI375" t="str">
        <f t="shared" si="72"/>
        <v/>
      </c>
      <c r="CJ375" t="b">
        <f t="shared" si="73"/>
        <v>0</v>
      </c>
      <c r="CL375">
        <f t="shared" si="74"/>
        <v>0</v>
      </c>
      <c r="CM375">
        <f t="shared" si="75"/>
        <v>0</v>
      </c>
      <c r="CN375">
        <f t="shared" si="76"/>
        <v>0</v>
      </c>
      <c r="CO375">
        <f t="shared" si="77"/>
        <v>0</v>
      </c>
    </row>
    <row r="376" spans="2:93" ht="15" customHeight="1">
      <c r="B376" s="126"/>
      <c r="C376" s="125" t="s">
        <v>1630</v>
      </c>
      <c r="D376" s="419"/>
      <c r="E376" s="316"/>
      <c r="F376" s="316"/>
      <c r="G376" s="317"/>
      <c r="H376" s="379"/>
      <c r="I376" s="317"/>
      <c r="J376" s="315" t="str">
        <f>IF(L376="","",VLOOKUP(L376,Presentación!$AL$3:$AM$574,2,FALSE))</f>
        <v/>
      </c>
      <c r="K376" s="429"/>
      <c r="L376" s="419"/>
      <c r="M376" s="316"/>
      <c r="N376" s="317"/>
      <c r="O376" s="419"/>
      <c r="P376" s="316"/>
      <c r="Q376" s="317"/>
      <c r="R376" s="379"/>
      <c r="S376" s="316"/>
      <c r="T376" s="317"/>
      <c r="U376" s="43" t="s">
        <v>2188</v>
      </c>
      <c r="V376" s="379"/>
      <c r="W376" s="316"/>
      <c r="X376" s="317"/>
      <c r="Y376" s="379"/>
      <c r="Z376" s="317"/>
      <c r="AA376" s="249"/>
      <c r="AB376" s="249"/>
      <c r="AC376" s="249"/>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CA376">
        <f t="shared" si="65"/>
        <v>0</v>
      </c>
      <c r="CB376">
        <f t="shared" si="66"/>
        <v>0</v>
      </c>
      <c r="CC376">
        <f t="shared" si="67"/>
        <v>0</v>
      </c>
      <c r="CD376">
        <f t="shared" si="68"/>
        <v>0</v>
      </c>
      <c r="CF376" t="b">
        <f t="shared" si="69"/>
        <v>0</v>
      </c>
      <c r="CG376" t="str">
        <f t="shared" si="70"/>
        <v/>
      </c>
      <c r="CH376" t="b">
        <f t="shared" si="71"/>
        <v>0</v>
      </c>
      <c r="CI376" t="str">
        <f t="shared" si="72"/>
        <v/>
      </c>
      <c r="CJ376" t="b">
        <f t="shared" si="73"/>
        <v>0</v>
      </c>
      <c r="CL376">
        <f t="shared" si="74"/>
        <v>0</v>
      </c>
      <c r="CM376">
        <f t="shared" si="75"/>
        <v>0</v>
      </c>
      <c r="CN376">
        <f t="shared" si="76"/>
        <v>0</v>
      </c>
      <c r="CO376">
        <f t="shared" si="77"/>
        <v>0</v>
      </c>
    </row>
    <row r="377" spans="2:93" ht="15" customHeight="1">
      <c r="B377" s="126"/>
      <c r="C377" s="125" t="s">
        <v>1631</v>
      </c>
      <c r="D377" s="419"/>
      <c r="E377" s="316"/>
      <c r="F377" s="316"/>
      <c r="G377" s="317"/>
      <c r="H377" s="379"/>
      <c r="I377" s="317"/>
      <c r="J377" s="315" t="str">
        <f>IF(L377="","",VLOOKUP(L377,Presentación!$AL$3:$AM$574,2,FALSE))</f>
        <v/>
      </c>
      <c r="K377" s="429"/>
      <c r="L377" s="419"/>
      <c r="M377" s="316"/>
      <c r="N377" s="317"/>
      <c r="O377" s="419"/>
      <c r="P377" s="316"/>
      <c r="Q377" s="317"/>
      <c r="R377" s="379"/>
      <c r="S377" s="316"/>
      <c r="T377" s="317"/>
      <c r="U377" s="43" t="s">
        <v>2188</v>
      </c>
      <c r="V377" s="379"/>
      <c r="W377" s="316"/>
      <c r="X377" s="317"/>
      <c r="Y377" s="379"/>
      <c r="Z377" s="317"/>
      <c r="AA377" s="249"/>
      <c r="AB377" s="249"/>
      <c r="AC377" s="249"/>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CA377">
        <f t="shared" si="65"/>
        <v>0</v>
      </c>
      <c r="CB377">
        <f t="shared" si="66"/>
        <v>0</v>
      </c>
      <c r="CC377">
        <f t="shared" si="67"/>
        <v>0</v>
      </c>
      <c r="CD377">
        <f t="shared" si="68"/>
        <v>0</v>
      </c>
      <c r="CF377" t="b">
        <f t="shared" si="69"/>
        <v>0</v>
      </c>
      <c r="CG377" t="str">
        <f t="shared" si="70"/>
        <v/>
      </c>
      <c r="CH377" t="b">
        <f t="shared" si="71"/>
        <v>0</v>
      </c>
      <c r="CI377" t="str">
        <f t="shared" si="72"/>
        <v/>
      </c>
      <c r="CJ377" t="b">
        <f t="shared" si="73"/>
        <v>0</v>
      </c>
      <c r="CL377">
        <f t="shared" si="74"/>
        <v>0</v>
      </c>
      <c r="CM377">
        <f t="shared" si="75"/>
        <v>0</v>
      </c>
      <c r="CN377">
        <f t="shared" si="76"/>
        <v>0</v>
      </c>
      <c r="CO377">
        <f t="shared" si="77"/>
        <v>0</v>
      </c>
    </row>
    <row r="378" spans="2:93" ht="15" customHeight="1">
      <c r="B378" s="126"/>
      <c r="C378" s="125" t="s">
        <v>1632</v>
      </c>
      <c r="D378" s="419"/>
      <c r="E378" s="316"/>
      <c r="F378" s="316"/>
      <c r="G378" s="317"/>
      <c r="H378" s="379"/>
      <c r="I378" s="317"/>
      <c r="J378" s="315" t="str">
        <f>IF(L378="","",VLOOKUP(L378,Presentación!$AL$3:$AM$574,2,FALSE))</f>
        <v/>
      </c>
      <c r="K378" s="429"/>
      <c r="L378" s="419"/>
      <c r="M378" s="316"/>
      <c r="N378" s="317"/>
      <c r="O378" s="419"/>
      <c r="P378" s="316"/>
      <c r="Q378" s="317"/>
      <c r="R378" s="379"/>
      <c r="S378" s="316"/>
      <c r="T378" s="317"/>
      <c r="U378" s="43" t="s">
        <v>2188</v>
      </c>
      <c r="V378" s="379"/>
      <c r="W378" s="316"/>
      <c r="X378" s="317"/>
      <c r="Y378" s="379"/>
      <c r="Z378" s="317"/>
      <c r="AA378" s="249"/>
      <c r="AB378" s="249"/>
      <c r="AC378" s="249"/>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CA378">
        <f t="shared" si="65"/>
        <v>0</v>
      </c>
      <c r="CB378">
        <f t="shared" si="66"/>
        <v>0</v>
      </c>
      <c r="CC378">
        <f t="shared" si="67"/>
        <v>0</v>
      </c>
      <c r="CD378">
        <f t="shared" si="68"/>
        <v>0</v>
      </c>
      <c r="CF378" t="b">
        <f t="shared" si="69"/>
        <v>0</v>
      </c>
      <c r="CG378" t="str">
        <f t="shared" si="70"/>
        <v/>
      </c>
      <c r="CH378" t="b">
        <f t="shared" si="71"/>
        <v>0</v>
      </c>
      <c r="CI378" t="str">
        <f t="shared" si="72"/>
        <v/>
      </c>
      <c r="CJ378" t="b">
        <f t="shared" si="73"/>
        <v>0</v>
      </c>
      <c r="CL378">
        <f t="shared" si="74"/>
        <v>0</v>
      </c>
      <c r="CM378">
        <f t="shared" si="75"/>
        <v>0</v>
      </c>
      <c r="CN378">
        <f t="shared" si="76"/>
        <v>0</v>
      </c>
      <c r="CO378">
        <f t="shared" si="77"/>
        <v>0</v>
      </c>
    </row>
    <row r="379" spans="2:93" ht="15" customHeight="1">
      <c r="B379" s="126"/>
      <c r="C379" s="125" t="s">
        <v>1633</v>
      </c>
      <c r="D379" s="419"/>
      <c r="E379" s="316"/>
      <c r="F379" s="316"/>
      <c r="G379" s="317"/>
      <c r="H379" s="379"/>
      <c r="I379" s="317"/>
      <c r="J379" s="315" t="str">
        <f>IF(L379="","",VLOOKUP(L379,Presentación!$AL$3:$AM$574,2,FALSE))</f>
        <v/>
      </c>
      <c r="K379" s="429"/>
      <c r="L379" s="419"/>
      <c r="M379" s="316"/>
      <c r="N379" s="317"/>
      <c r="O379" s="419"/>
      <c r="P379" s="316"/>
      <c r="Q379" s="317"/>
      <c r="R379" s="379"/>
      <c r="S379" s="316"/>
      <c r="T379" s="317"/>
      <c r="U379" s="43" t="s">
        <v>2188</v>
      </c>
      <c r="V379" s="379"/>
      <c r="W379" s="316"/>
      <c r="X379" s="317"/>
      <c r="Y379" s="379"/>
      <c r="Z379" s="317"/>
      <c r="AA379" s="249"/>
      <c r="AB379" s="249"/>
      <c r="AC379" s="249"/>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CA379">
        <f t="shared" si="65"/>
        <v>0</v>
      </c>
      <c r="CB379">
        <f t="shared" si="66"/>
        <v>0</v>
      </c>
      <c r="CC379">
        <f t="shared" si="67"/>
        <v>0</v>
      </c>
      <c r="CD379">
        <f t="shared" si="68"/>
        <v>0</v>
      </c>
      <c r="CF379" t="b">
        <f t="shared" si="69"/>
        <v>0</v>
      </c>
      <c r="CG379" t="str">
        <f t="shared" si="70"/>
        <v/>
      </c>
      <c r="CH379" t="b">
        <f t="shared" si="71"/>
        <v>0</v>
      </c>
      <c r="CI379" t="str">
        <f t="shared" si="72"/>
        <v/>
      </c>
      <c r="CJ379" t="b">
        <f t="shared" si="73"/>
        <v>0</v>
      </c>
      <c r="CL379">
        <f t="shared" si="74"/>
        <v>0</v>
      </c>
      <c r="CM379">
        <f t="shared" si="75"/>
        <v>0</v>
      </c>
      <c r="CN379">
        <f t="shared" si="76"/>
        <v>0</v>
      </c>
      <c r="CO379">
        <f t="shared" si="77"/>
        <v>0</v>
      </c>
    </row>
    <row r="380" spans="2:93" ht="15" customHeight="1">
      <c r="B380" s="126"/>
      <c r="C380" s="125" t="s">
        <v>1634</v>
      </c>
      <c r="D380" s="419"/>
      <c r="E380" s="316"/>
      <c r="F380" s="316"/>
      <c r="G380" s="317"/>
      <c r="H380" s="379"/>
      <c r="I380" s="317"/>
      <c r="J380" s="315" t="str">
        <f>IF(L380="","",VLOOKUP(L380,Presentación!$AL$3:$AM$574,2,FALSE))</f>
        <v/>
      </c>
      <c r="K380" s="429"/>
      <c r="L380" s="419"/>
      <c r="M380" s="316"/>
      <c r="N380" s="317"/>
      <c r="O380" s="419"/>
      <c r="P380" s="316"/>
      <c r="Q380" s="317"/>
      <c r="R380" s="379"/>
      <c r="S380" s="316"/>
      <c r="T380" s="317"/>
      <c r="U380" s="43" t="s">
        <v>2188</v>
      </c>
      <c r="V380" s="379"/>
      <c r="W380" s="316"/>
      <c r="X380" s="317"/>
      <c r="Y380" s="379"/>
      <c r="Z380" s="317"/>
      <c r="AA380" s="249"/>
      <c r="AB380" s="249"/>
      <c r="AC380" s="249"/>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CA380">
        <f t="shared" si="65"/>
        <v>0</v>
      </c>
      <c r="CB380">
        <f t="shared" si="66"/>
        <v>0</v>
      </c>
      <c r="CC380">
        <f t="shared" si="67"/>
        <v>0</v>
      </c>
      <c r="CD380">
        <f t="shared" si="68"/>
        <v>0</v>
      </c>
      <c r="CF380" t="b">
        <f t="shared" si="69"/>
        <v>0</v>
      </c>
      <c r="CG380" t="str">
        <f t="shared" si="70"/>
        <v/>
      </c>
      <c r="CH380" t="b">
        <f t="shared" si="71"/>
        <v>0</v>
      </c>
      <c r="CI380" t="str">
        <f t="shared" si="72"/>
        <v/>
      </c>
      <c r="CJ380" t="b">
        <f t="shared" si="73"/>
        <v>0</v>
      </c>
      <c r="CL380">
        <f t="shared" si="74"/>
        <v>0</v>
      </c>
      <c r="CM380">
        <f t="shared" si="75"/>
        <v>0</v>
      </c>
      <c r="CN380">
        <f t="shared" si="76"/>
        <v>0</v>
      </c>
      <c r="CO380">
        <f t="shared" si="77"/>
        <v>0</v>
      </c>
    </row>
    <row r="381" spans="2:93" ht="15" customHeight="1">
      <c r="B381" s="126"/>
      <c r="C381" s="125" t="s">
        <v>1635</v>
      </c>
      <c r="D381" s="419"/>
      <c r="E381" s="316"/>
      <c r="F381" s="316"/>
      <c r="G381" s="317"/>
      <c r="H381" s="379"/>
      <c r="I381" s="317"/>
      <c r="J381" s="315" t="str">
        <f>IF(L381="","",VLOOKUP(L381,Presentación!$AL$3:$AM$574,2,FALSE))</f>
        <v/>
      </c>
      <c r="K381" s="429"/>
      <c r="L381" s="419"/>
      <c r="M381" s="316"/>
      <c r="N381" s="317"/>
      <c r="O381" s="419"/>
      <c r="P381" s="316"/>
      <c r="Q381" s="317"/>
      <c r="R381" s="379"/>
      <c r="S381" s="316"/>
      <c r="T381" s="317"/>
      <c r="U381" s="43" t="s">
        <v>2188</v>
      </c>
      <c r="V381" s="379"/>
      <c r="W381" s="316"/>
      <c r="X381" s="317"/>
      <c r="Y381" s="379"/>
      <c r="Z381" s="317"/>
      <c r="AA381" s="249"/>
      <c r="AB381" s="249"/>
      <c r="AC381" s="249"/>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CA381">
        <f t="shared" si="65"/>
        <v>0</v>
      </c>
      <c r="CB381">
        <f t="shared" si="66"/>
        <v>0</v>
      </c>
      <c r="CC381">
        <f t="shared" si="67"/>
        <v>0</v>
      </c>
      <c r="CD381">
        <f t="shared" si="68"/>
        <v>0</v>
      </c>
      <c r="CF381" t="b">
        <f t="shared" si="69"/>
        <v>0</v>
      </c>
      <c r="CG381" t="str">
        <f t="shared" si="70"/>
        <v/>
      </c>
      <c r="CH381" t="b">
        <f t="shared" si="71"/>
        <v>0</v>
      </c>
      <c r="CI381" t="str">
        <f t="shared" si="72"/>
        <v/>
      </c>
      <c r="CJ381" t="b">
        <f t="shared" si="73"/>
        <v>0</v>
      </c>
      <c r="CL381">
        <f t="shared" si="74"/>
        <v>0</v>
      </c>
      <c r="CM381">
        <f t="shared" si="75"/>
        <v>0</v>
      </c>
      <c r="CN381">
        <f t="shared" si="76"/>
        <v>0</v>
      </c>
      <c r="CO381">
        <f t="shared" si="77"/>
        <v>0</v>
      </c>
    </row>
    <row r="382" spans="2:93" ht="15" customHeight="1">
      <c r="B382" s="126"/>
      <c r="C382" s="125" t="s">
        <v>1636</v>
      </c>
      <c r="D382" s="419"/>
      <c r="E382" s="316"/>
      <c r="F382" s="316"/>
      <c r="G382" s="317"/>
      <c r="H382" s="379"/>
      <c r="I382" s="317"/>
      <c r="J382" s="315" t="str">
        <f>IF(L382="","",VLOOKUP(L382,Presentación!$AL$3:$AM$574,2,FALSE))</f>
        <v/>
      </c>
      <c r="K382" s="429"/>
      <c r="L382" s="419"/>
      <c r="M382" s="316"/>
      <c r="N382" s="317"/>
      <c r="O382" s="419"/>
      <c r="P382" s="316"/>
      <c r="Q382" s="317"/>
      <c r="R382" s="379"/>
      <c r="S382" s="316"/>
      <c r="T382" s="317"/>
      <c r="U382" s="43" t="s">
        <v>2188</v>
      </c>
      <c r="V382" s="379"/>
      <c r="W382" s="316"/>
      <c r="X382" s="317"/>
      <c r="Y382" s="379"/>
      <c r="Z382" s="317"/>
      <c r="AA382" s="249"/>
      <c r="AB382" s="249"/>
      <c r="AC382" s="249"/>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CA382">
        <f t="shared" si="65"/>
        <v>0</v>
      </c>
      <c r="CB382">
        <f t="shared" si="66"/>
        <v>0</v>
      </c>
      <c r="CC382">
        <f t="shared" si="67"/>
        <v>0</v>
      </c>
      <c r="CD382">
        <f t="shared" si="68"/>
        <v>0</v>
      </c>
      <c r="CF382" t="b">
        <f t="shared" si="69"/>
        <v>0</v>
      </c>
      <c r="CG382" t="str">
        <f t="shared" si="70"/>
        <v/>
      </c>
      <c r="CH382" t="b">
        <f t="shared" si="71"/>
        <v>0</v>
      </c>
      <c r="CI382" t="str">
        <f t="shared" si="72"/>
        <v/>
      </c>
      <c r="CJ382" t="b">
        <f t="shared" si="73"/>
        <v>0</v>
      </c>
      <c r="CL382">
        <f t="shared" si="74"/>
        <v>0</v>
      </c>
      <c r="CM382">
        <f t="shared" si="75"/>
        <v>0</v>
      </c>
      <c r="CN382">
        <f t="shared" si="76"/>
        <v>0</v>
      </c>
      <c r="CO382">
        <f t="shared" si="77"/>
        <v>0</v>
      </c>
    </row>
    <row r="383" spans="2:93" ht="15" customHeight="1">
      <c r="B383" s="126"/>
      <c r="C383" s="125" t="s">
        <v>1637</v>
      </c>
      <c r="D383" s="419"/>
      <c r="E383" s="316"/>
      <c r="F383" s="316"/>
      <c r="G383" s="317"/>
      <c r="H383" s="379"/>
      <c r="I383" s="317"/>
      <c r="J383" s="315" t="str">
        <f>IF(L383="","",VLOOKUP(L383,Presentación!$AL$3:$AM$574,2,FALSE))</f>
        <v/>
      </c>
      <c r="K383" s="429"/>
      <c r="L383" s="419"/>
      <c r="M383" s="316"/>
      <c r="N383" s="317"/>
      <c r="O383" s="419"/>
      <c r="P383" s="316"/>
      <c r="Q383" s="317"/>
      <c r="R383" s="379"/>
      <c r="S383" s="316"/>
      <c r="T383" s="317"/>
      <c r="U383" s="43" t="s">
        <v>2188</v>
      </c>
      <c r="V383" s="379"/>
      <c r="W383" s="316"/>
      <c r="X383" s="317"/>
      <c r="Y383" s="379"/>
      <c r="Z383" s="317"/>
      <c r="AA383" s="249"/>
      <c r="AB383" s="249"/>
      <c r="AC383" s="249"/>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CA383">
        <f t="shared" si="65"/>
        <v>0</v>
      </c>
      <c r="CB383">
        <f t="shared" si="66"/>
        <v>0</v>
      </c>
      <c r="CC383">
        <f t="shared" si="67"/>
        <v>0</v>
      </c>
      <c r="CD383">
        <f t="shared" si="68"/>
        <v>0</v>
      </c>
      <c r="CF383" t="b">
        <f t="shared" si="69"/>
        <v>0</v>
      </c>
      <c r="CG383" t="str">
        <f t="shared" si="70"/>
        <v/>
      </c>
      <c r="CH383" t="b">
        <f t="shared" si="71"/>
        <v>0</v>
      </c>
      <c r="CI383" t="str">
        <f t="shared" si="72"/>
        <v/>
      </c>
      <c r="CJ383" t="b">
        <f t="shared" si="73"/>
        <v>0</v>
      </c>
      <c r="CL383">
        <f t="shared" si="74"/>
        <v>0</v>
      </c>
      <c r="CM383">
        <f t="shared" si="75"/>
        <v>0</v>
      </c>
      <c r="CN383">
        <f t="shared" si="76"/>
        <v>0</v>
      </c>
      <c r="CO383">
        <f t="shared" si="77"/>
        <v>0</v>
      </c>
    </row>
    <row r="384" spans="2:93" ht="15" customHeight="1">
      <c r="B384" s="126"/>
      <c r="C384" s="125" t="s">
        <v>1638</v>
      </c>
      <c r="D384" s="419"/>
      <c r="E384" s="316"/>
      <c r="F384" s="316"/>
      <c r="G384" s="317"/>
      <c r="H384" s="379"/>
      <c r="I384" s="317"/>
      <c r="J384" s="315" t="str">
        <f>IF(L384="","",VLOOKUP(L384,Presentación!$AL$3:$AM$574,2,FALSE))</f>
        <v/>
      </c>
      <c r="K384" s="429"/>
      <c r="L384" s="419"/>
      <c r="M384" s="316"/>
      <c r="N384" s="317"/>
      <c r="O384" s="419"/>
      <c r="P384" s="316"/>
      <c r="Q384" s="317"/>
      <c r="R384" s="379"/>
      <c r="S384" s="316"/>
      <c r="T384" s="317"/>
      <c r="U384" s="43" t="s">
        <v>2188</v>
      </c>
      <c r="V384" s="379"/>
      <c r="W384" s="316"/>
      <c r="X384" s="317"/>
      <c r="Y384" s="379"/>
      <c r="Z384" s="317"/>
      <c r="AA384" s="249"/>
      <c r="AB384" s="249"/>
      <c r="AC384" s="249"/>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CA384">
        <f t="shared" si="65"/>
        <v>0</v>
      </c>
      <c r="CB384">
        <f t="shared" si="66"/>
        <v>0</v>
      </c>
      <c r="CC384">
        <f t="shared" si="67"/>
        <v>0</v>
      </c>
      <c r="CD384">
        <f t="shared" si="68"/>
        <v>0</v>
      </c>
      <c r="CF384" t="b">
        <f t="shared" si="69"/>
        <v>0</v>
      </c>
      <c r="CG384" t="str">
        <f t="shared" si="70"/>
        <v/>
      </c>
      <c r="CH384" t="b">
        <f t="shared" si="71"/>
        <v>0</v>
      </c>
      <c r="CI384" t="str">
        <f t="shared" si="72"/>
        <v/>
      </c>
      <c r="CJ384" t="b">
        <f t="shared" si="73"/>
        <v>0</v>
      </c>
      <c r="CL384">
        <f t="shared" si="74"/>
        <v>0</v>
      </c>
      <c r="CM384">
        <f t="shared" si="75"/>
        <v>0</v>
      </c>
      <c r="CN384">
        <f t="shared" si="76"/>
        <v>0</v>
      </c>
      <c r="CO384">
        <f t="shared" si="77"/>
        <v>0</v>
      </c>
    </row>
    <row r="385" spans="2:93" ht="15" customHeight="1">
      <c r="B385" s="126"/>
      <c r="C385" s="125" t="s">
        <v>1639</v>
      </c>
      <c r="D385" s="419"/>
      <c r="E385" s="316"/>
      <c r="F385" s="316"/>
      <c r="G385" s="317"/>
      <c r="H385" s="379"/>
      <c r="I385" s="317"/>
      <c r="J385" s="315" t="str">
        <f>IF(L385="","",VLOOKUP(L385,Presentación!$AL$3:$AM$574,2,FALSE))</f>
        <v/>
      </c>
      <c r="K385" s="429"/>
      <c r="L385" s="419"/>
      <c r="M385" s="316"/>
      <c r="N385" s="317"/>
      <c r="O385" s="419"/>
      <c r="P385" s="316"/>
      <c r="Q385" s="317"/>
      <c r="R385" s="379"/>
      <c r="S385" s="316"/>
      <c r="T385" s="317"/>
      <c r="U385" s="43" t="s">
        <v>2188</v>
      </c>
      <c r="V385" s="379"/>
      <c r="W385" s="316"/>
      <c r="X385" s="317"/>
      <c r="Y385" s="379"/>
      <c r="Z385" s="317"/>
      <c r="AA385" s="249"/>
      <c r="AB385" s="249"/>
      <c r="AC385" s="249"/>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CA385">
        <f t="shared" si="65"/>
        <v>0</v>
      </c>
      <c r="CB385">
        <f t="shared" si="66"/>
        <v>0</v>
      </c>
      <c r="CC385">
        <f t="shared" si="67"/>
        <v>0</v>
      </c>
      <c r="CD385">
        <f t="shared" si="68"/>
        <v>0</v>
      </c>
      <c r="CF385" t="b">
        <f t="shared" si="69"/>
        <v>0</v>
      </c>
      <c r="CG385" t="str">
        <f t="shared" si="70"/>
        <v/>
      </c>
      <c r="CH385" t="b">
        <f t="shared" si="71"/>
        <v>0</v>
      </c>
      <c r="CI385" t="str">
        <f t="shared" si="72"/>
        <v/>
      </c>
      <c r="CJ385" t="b">
        <f t="shared" si="73"/>
        <v>0</v>
      </c>
      <c r="CL385">
        <f t="shared" si="74"/>
        <v>0</v>
      </c>
      <c r="CM385">
        <f t="shared" si="75"/>
        <v>0</v>
      </c>
      <c r="CN385">
        <f t="shared" si="76"/>
        <v>0</v>
      </c>
      <c r="CO385">
        <f t="shared" si="77"/>
        <v>0</v>
      </c>
    </row>
    <row r="386" spans="2:93" ht="15" customHeight="1">
      <c r="B386" s="126"/>
      <c r="C386" s="125" t="s">
        <v>1640</v>
      </c>
      <c r="D386" s="419"/>
      <c r="E386" s="316"/>
      <c r="F386" s="316"/>
      <c r="G386" s="317"/>
      <c r="H386" s="379"/>
      <c r="I386" s="317"/>
      <c r="J386" s="315" t="str">
        <f>IF(L386="","",VLOOKUP(L386,Presentación!$AL$3:$AM$574,2,FALSE))</f>
        <v/>
      </c>
      <c r="K386" s="429"/>
      <c r="L386" s="419"/>
      <c r="M386" s="316"/>
      <c r="N386" s="317"/>
      <c r="O386" s="419"/>
      <c r="P386" s="316"/>
      <c r="Q386" s="317"/>
      <c r="R386" s="379"/>
      <c r="S386" s="316"/>
      <c r="T386" s="317"/>
      <c r="U386" s="43" t="s">
        <v>2188</v>
      </c>
      <c r="V386" s="379"/>
      <c r="W386" s="316"/>
      <c r="X386" s="317"/>
      <c r="Y386" s="379"/>
      <c r="Z386" s="317"/>
      <c r="AA386" s="249"/>
      <c r="AB386" s="249"/>
      <c r="AC386" s="249"/>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CA386">
        <f t="shared" si="65"/>
        <v>0</v>
      </c>
      <c r="CB386">
        <f t="shared" si="66"/>
        <v>0</v>
      </c>
      <c r="CC386">
        <f t="shared" si="67"/>
        <v>0</v>
      </c>
      <c r="CD386">
        <f t="shared" si="68"/>
        <v>0</v>
      </c>
      <c r="CF386" t="b">
        <f t="shared" si="69"/>
        <v>0</v>
      </c>
      <c r="CG386" t="str">
        <f t="shared" si="70"/>
        <v/>
      </c>
      <c r="CH386" t="b">
        <f t="shared" si="71"/>
        <v>0</v>
      </c>
      <c r="CI386" t="str">
        <f t="shared" si="72"/>
        <v/>
      </c>
      <c r="CJ386" t="b">
        <f t="shared" si="73"/>
        <v>0</v>
      </c>
      <c r="CL386">
        <f t="shared" si="74"/>
        <v>0</v>
      </c>
      <c r="CM386">
        <f t="shared" si="75"/>
        <v>0</v>
      </c>
      <c r="CN386">
        <f t="shared" si="76"/>
        <v>0</v>
      </c>
      <c r="CO386">
        <f t="shared" si="77"/>
        <v>0</v>
      </c>
    </row>
    <row r="387" spans="2:93" ht="15" customHeight="1">
      <c r="B387" s="126"/>
      <c r="C387" s="125" t="s">
        <v>1641</v>
      </c>
      <c r="D387" s="419"/>
      <c r="E387" s="316"/>
      <c r="F387" s="316"/>
      <c r="G387" s="317"/>
      <c r="H387" s="379"/>
      <c r="I387" s="317"/>
      <c r="J387" s="315" t="str">
        <f>IF(L387="","",VLOOKUP(L387,Presentación!$AL$3:$AM$574,2,FALSE))</f>
        <v/>
      </c>
      <c r="K387" s="429"/>
      <c r="L387" s="419"/>
      <c r="M387" s="316"/>
      <c r="N387" s="317"/>
      <c r="O387" s="419"/>
      <c r="P387" s="316"/>
      <c r="Q387" s="317"/>
      <c r="R387" s="379"/>
      <c r="S387" s="316"/>
      <c r="T387" s="317"/>
      <c r="U387" s="43" t="s">
        <v>2188</v>
      </c>
      <c r="V387" s="379"/>
      <c r="W387" s="316"/>
      <c r="X387" s="317"/>
      <c r="Y387" s="379"/>
      <c r="Z387" s="317"/>
      <c r="AA387" s="249"/>
      <c r="AB387" s="249"/>
      <c r="AC387" s="249"/>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CA387">
        <f t="shared" si="65"/>
        <v>0</v>
      </c>
      <c r="CB387">
        <f t="shared" si="66"/>
        <v>0</v>
      </c>
      <c r="CC387">
        <f t="shared" si="67"/>
        <v>0</v>
      </c>
      <c r="CD387">
        <f t="shared" si="68"/>
        <v>0</v>
      </c>
      <c r="CF387" t="b">
        <f t="shared" si="69"/>
        <v>0</v>
      </c>
      <c r="CG387" t="str">
        <f t="shared" si="70"/>
        <v/>
      </c>
      <c r="CH387" t="b">
        <f t="shared" si="71"/>
        <v>0</v>
      </c>
      <c r="CI387" t="str">
        <f t="shared" si="72"/>
        <v/>
      </c>
      <c r="CJ387" t="b">
        <f t="shared" si="73"/>
        <v>0</v>
      </c>
      <c r="CL387">
        <f t="shared" si="74"/>
        <v>0</v>
      </c>
      <c r="CM387">
        <f t="shared" si="75"/>
        <v>0</v>
      </c>
      <c r="CN387">
        <f t="shared" si="76"/>
        <v>0</v>
      </c>
      <c r="CO387">
        <f t="shared" si="77"/>
        <v>0</v>
      </c>
    </row>
    <row r="388" spans="2:93" ht="15" customHeight="1">
      <c r="B388" s="126"/>
      <c r="C388" s="125" t="s">
        <v>1642</v>
      </c>
      <c r="D388" s="419"/>
      <c r="E388" s="316"/>
      <c r="F388" s="316"/>
      <c r="G388" s="317"/>
      <c r="H388" s="379"/>
      <c r="I388" s="317"/>
      <c r="J388" s="315" t="str">
        <f>IF(L388="","",VLOOKUP(L388,Presentación!$AL$3:$AM$574,2,FALSE))</f>
        <v/>
      </c>
      <c r="K388" s="429"/>
      <c r="L388" s="419"/>
      <c r="M388" s="316"/>
      <c r="N388" s="317"/>
      <c r="O388" s="419"/>
      <c r="P388" s="316"/>
      <c r="Q388" s="317"/>
      <c r="R388" s="379"/>
      <c r="S388" s="316"/>
      <c r="T388" s="317"/>
      <c r="U388" s="43" t="s">
        <v>2188</v>
      </c>
      <c r="V388" s="379"/>
      <c r="W388" s="316"/>
      <c r="X388" s="317"/>
      <c r="Y388" s="379"/>
      <c r="Z388" s="317"/>
      <c r="AA388" s="249"/>
      <c r="AB388" s="249"/>
      <c r="AC388" s="249"/>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CA388">
        <f t="shared" si="65"/>
        <v>0</v>
      </c>
      <c r="CB388">
        <f t="shared" si="66"/>
        <v>0</v>
      </c>
      <c r="CC388">
        <f t="shared" si="67"/>
        <v>0</v>
      </c>
      <c r="CD388">
        <f t="shared" si="68"/>
        <v>0</v>
      </c>
      <c r="CF388" t="b">
        <f t="shared" si="69"/>
        <v>0</v>
      </c>
      <c r="CG388" t="str">
        <f t="shared" si="70"/>
        <v/>
      </c>
      <c r="CH388" t="b">
        <f t="shared" si="71"/>
        <v>0</v>
      </c>
      <c r="CI388" t="str">
        <f t="shared" si="72"/>
        <v/>
      </c>
      <c r="CJ388" t="b">
        <f t="shared" si="73"/>
        <v>0</v>
      </c>
      <c r="CL388">
        <f t="shared" si="74"/>
        <v>0</v>
      </c>
      <c r="CM388">
        <f t="shared" si="75"/>
        <v>0</v>
      </c>
      <c r="CN388">
        <f t="shared" si="76"/>
        <v>0</v>
      </c>
      <c r="CO388">
        <f t="shared" si="77"/>
        <v>0</v>
      </c>
    </row>
    <row r="389" spans="2:93" ht="15" customHeight="1">
      <c r="B389" s="126"/>
      <c r="C389" s="125" t="s">
        <v>1643</v>
      </c>
      <c r="D389" s="419"/>
      <c r="E389" s="316"/>
      <c r="F389" s="316"/>
      <c r="G389" s="317"/>
      <c r="H389" s="379"/>
      <c r="I389" s="317"/>
      <c r="J389" s="315" t="str">
        <f>IF(L389="","",VLOOKUP(L389,Presentación!$AL$3:$AM$574,2,FALSE))</f>
        <v/>
      </c>
      <c r="K389" s="429"/>
      <c r="L389" s="419"/>
      <c r="M389" s="316"/>
      <c r="N389" s="317"/>
      <c r="O389" s="419"/>
      <c r="P389" s="316"/>
      <c r="Q389" s="317"/>
      <c r="R389" s="379"/>
      <c r="S389" s="316"/>
      <c r="T389" s="317"/>
      <c r="U389" s="43" t="s">
        <v>2188</v>
      </c>
      <c r="V389" s="379"/>
      <c r="W389" s="316"/>
      <c r="X389" s="317"/>
      <c r="Y389" s="379"/>
      <c r="Z389" s="317"/>
      <c r="AA389" s="249"/>
      <c r="AB389" s="249"/>
      <c r="AC389" s="249"/>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CA389">
        <f t="shared" si="65"/>
        <v>0</v>
      </c>
      <c r="CB389">
        <f t="shared" si="66"/>
        <v>0</v>
      </c>
      <c r="CC389">
        <f t="shared" si="67"/>
        <v>0</v>
      </c>
      <c r="CD389">
        <f t="shared" si="68"/>
        <v>0</v>
      </c>
      <c r="CF389" t="b">
        <f t="shared" si="69"/>
        <v>0</v>
      </c>
      <c r="CG389" t="str">
        <f t="shared" si="70"/>
        <v/>
      </c>
      <c r="CH389" t="b">
        <f t="shared" si="71"/>
        <v>0</v>
      </c>
      <c r="CI389" t="str">
        <f t="shared" si="72"/>
        <v/>
      </c>
      <c r="CJ389" t="b">
        <f t="shared" si="73"/>
        <v>0</v>
      </c>
      <c r="CL389">
        <f t="shared" si="74"/>
        <v>0</v>
      </c>
      <c r="CM389">
        <f t="shared" si="75"/>
        <v>0</v>
      </c>
      <c r="CN389">
        <f t="shared" si="76"/>
        <v>0</v>
      </c>
      <c r="CO389">
        <f t="shared" si="77"/>
        <v>0</v>
      </c>
    </row>
    <row r="390" spans="2:93" ht="15" customHeight="1">
      <c r="B390" s="126"/>
      <c r="C390" s="125" t="s">
        <v>1644</v>
      </c>
      <c r="D390" s="419"/>
      <c r="E390" s="316"/>
      <c r="F390" s="316"/>
      <c r="G390" s="317"/>
      <c r="H390" s="379"/>
      <c r="I390" s="317"/>
      <c r="J390" s="315" t="str">
        <f>IF(L390="","",VLOOKUP(L390,Presentación!$AL$3:$AM$574,2,FALSE))</f>
        <v/>
      </c>
      <c r="K390" s="429"/>
      <c r="L390" s="419"/>
      <c r="M390" s="316"/>
      <c r="N390" s="317"/>
      <c r="O390" s="419"/>
      <c r="P390" s="316"/>
      <c r="Q390" s="317"/>
      <c r="R390" s="379"/>
      <c r="S390" s="316"/>
      <c r="T390" s="317"/>
      <c r="U390" s="43" t="s">
        <v>2188</v>
      </c>
      <c r="V390" s="379"/>
      <c r="W390" s="316"/>
      <c r="X390" s="317"/>
      <c r="Y390" s="379"/>
      <c r="Z390" s="317"/>
      <c r="AA390" s="249"/>
      <c r="AB390" s="249"/>
      <c r="AC390" s="249"/>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CA390">
        <f t="shared" si="65"/>
        <v>0</v>
      </c>
      <c r="CB390">
        <f t="shared" si="66"/>
        <v>0</v>
      </c>
      <c r="CC390">
        <f t="shared" si="67"/>
        <v>0</v>
      </c>
      <c r="CD390">
        <f t="shared" si="68"/>
        <v>0</v>
      </c>
      <c r="CF390" t="b">
        <f t="shared" si="69"/>
        <v>0</v>
      </c>
      <c r="CG390" t="str">
        <f t="shared" si="70"/>
        <v/>
      </c>
      <c r="CH390" t="b">
        <f t="shared" si="71"/>
        <v>0</v>
      </c>
      <c r="CI390" t="str">
        <f t="shared" si="72"/>
        <v/>
      </c>
      <c r="CJ390" t="b">
        <f t="shared" si="73"/>
        <v>0</v>
      </c>
      <c r="CL390">
        <f t="shared" si="74"/>
        <v>0</v>
      </c>
      <c r="CM390">
        <f t="shared" si="75"/>
        <v>0</v>
      </c>
      <c r="CN390">
        <f t="shared" si="76"/>
        <v>0</v>
      </c>
      <c r="CO390">
        <f t="shared" si="77"/>
        <v>0</v>
      </c>
    </row>
    <row r="391" spans="2:93" ht="15" customHeight="1">
      <c r="B391" s="126"/>
      <c r="C391" s="125" t="s">
        <v>1645</v>
      </c>
      <c r="D391" s="419"/>
      <c r="E391" s="316"/>
      <c r="F391" s="316"/>
      <c r="G391" s="317"/>
      <c r="H391" s="379"/>
      <c r="I391" s="317"/>
      <c r="J391" s="315" t="str">
        <f>IF(L391="","",VLOOKUP(L391,Presentación!$AL$3:$AM$574,2,FALSE))</f>
        <v/>
      </c>
      <c r="K391" s="429"/>
      <c r="L391" s="419"/>
      <c r="M391" s="316"/>
      <c r="N391" s="317"/>
      <c r="O391" s="419"/>
      <c r="P391" s="316"/>
      <c r="Q391" s="317"/>
      <c r="R391" s="379"/>
      <c r="S391" s="316"/>
      <c r="T391" s="317"/>
      <c r="U391" s="43" t="s">
        <v>2188</v>
      </c>
      <c r="V391" s="379"/>
      <c r="W391" s="316"/>
      <c r="X391" s="317"/>
      <c r="Y391" s="379"/>
      <c r="Z391" s="317"/>
      <c r="AA391" s="249"/>
      <c r="AB391" s="249"/>
      <c r="AC391" s="249"/>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CA391">
        <f t="shared" si="65"/>
        <v>0</v>
      </c>
      <c r="CB391">
        <f t="shared" si="66"/>
        <v>0</v>
      </c>
      <c r="CC391">
        <f t="shared" si="67"/>
        <v>0</v>
      </c>
      <c r="CD391">
        <f t="shared" si="68"/>
        <v>0</v>
      </c>
      <c r="CF391" t="b">
        <f t="shared" si="69"/>
        <v>0</v>
      </c>
      <c r="CG391" t="str">
        <f t="shared" si="70"/>
        <v/>
      </c>
      <c r="CH391" t="b">
        <f t="shared" si="71"/>
        <v>0</v>
      </c>
      <c r="CI391" t="str">
        <f t="shared" si="72"/>
        <v/>
      </c>
      <c r="CJ391" t="b">
        <f t="shared" si="73"/>
        <v>0</v>
      </c>
      <c r="CL391">
        <f t="shared" si="74"/>
        <v>0</v>
      </c>
      <c r="CM391">
        <f t="shared" si="75"/>
        <v>0</v>
      </c>
      <c r="CN391">
        <f t="shared" si="76"/>
        <v>0</v>
      </c>
      <c r="CO391">
        <f t="shared" si="77"/>
        <v>0</v>
      </c>
    </row>
    <row r="392" spans="2:93" ht="15" customHeight="1">
      <c r="B392" s="126"/>
      <c r="C392" s="125" t="s">
        <v>1646</v>
      </c>
      <c r="D392" s="419"/>
      <c r="E392" s="316"/>
      <c r="F392" s="316"/>
      <c r="G392" s="317"/>
      <c r="H392" s="379"/>
      <c r="I392" s="317"/>
      <c r="J392" s="315" t="str">
        <f>IF(L392="","",VLOOKUP(L392,Presentación!$AL$3:$AM$574,2,FALSE))</f>
        <v/>
      </c>
      <c r="K392" s="429"/>
      <c r="L392" s="419"/>
      <c r="M392" s="316"/>
      <c r="N392" s="317"/>
      <c r="O392" s="419"/>
      <c r="P392" s="316"/>
      <c r="Q392" s="317"/>
      <c r="R392" s="379"/>
      <c r="S392" s="316"/>
      <c r="T392" s="317"/>
      <c r="U392" s="43" t="s">
        <v>2188</v>
      </c>
      <c r="V392" s="379"/>
      <c r="W392" s="316"/>
      <c r="X392" s="317"/>
      <c r="Y392" s="379"/>
      <c r="Z392" s="317"/>
      <c r="AA392" s="249"/>
      <c r="AB392" s="249"/>
      <c r="AC392" s="249"/>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CA392">
        <f t="shared" si="65"/>
        <v>0</v>
      </c>
      <c r="CB392">
        <f t="shared" si="66"/>
        <v>0</v>
      </c>
      <c r="CC392">
        <f t="shared" si="67"/>
        <v>0</v>
      </c>
      <c r="CD392">
        <f t="shared" si="68"/>
        <v>0</v>
      </c>
      <c r="CF392" t="b">
        <f t="shared" si="69"/>
        <v>0</v>
      </c>
      <c r="CG392" t="str">
        <f t="shared" si="70"/>
        <v/>
      </c>
      <c r="CH392" t="b">
        <f t="shared" si="71"/>
        <v>0</v>
      </c>
      <c r="CI392" t="str">
        <f t="shared" si="72"/>
        <v/>
      </c>
      <c r="CJ392" t="b">
        <f t="shared" si="73"/>
        <v>0</v>
      </c>
      <c r="CL392">
        <f t="shared" si="74"/>
        <v>0</v>
      </c>
      <c r="CM392">
        <f t="shared" si="75"/>
        <v>0</v>
      </c>
      <c r="CN392">
        <f t="shared" si="76"/>
        <v>0</v>
      </c>
      <c r="CO392">
        <f t="shared" si="77"/>
        <v>0</v>
      </c>
    </row>
    <row r="393" spans="2:93" ht="15" customHeight="1">
      <c r="B393" s="126"/>
      <c r="C393" s="125" t="s">
        <v>1647</v>
      </c>
      <c r="D393" s="419"/>
      <c r="E393" s="316"/>
      <c r="F393" s="316"/>
      <c r="G393" s="317"/>
      <c r="H393" s="379"/>
      <c r="I393" s="317"/>
      <c r="J393" s="315" t="str">
        <f>IF(L393="","",VLOOKUP(L393,Presentación!$AL$3:$AM$574,2,FALSE))</f>
        <v/>
      </c>
      <c r="K393" s="429"/>
      <c r="L393" s="419"/>
      <c r="M393" s="316"/>
      <c r="N393" s="317"/>
      <c r="O393" s="419"/>
      <c r="P393" s="316"/>
      <c r="Q393" s="317"/>
      <c r="R393" s="379"/>
      <c r="S393" s="316"/>
      <c r="T393" s="317"/>
      <c r="U393" s="43" t="s">
        <v>2188</v>
      </c>
      <c r="V393" s="379"/>
      <c r="W393" s="316"/>
      <c r="X393" s="317"/>
      <c r="Y393" s="379"/>
      <c r="Z393" s="317"/>
      <c r="AA393" s="249"/>
      <c r="AB393" s="249"/>
      <c r="AC393" s="249"/>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CA393">
        <f t="shared" si="65"/>
        <v>0</v>
      </c>
      <c r="CB393">
        <f t="shared" si="66"/>
        <v>0</v>
      </c>
      <c r="CC393">
        <f t="shared" si="67"/>
        <v>0</v>
      </c>
      <c r="CD393">
        <f t="shared" si="68"/>
        <v>0</v>
      </c>
      <c r="CF393" t="b">
        <f t="shared" si="69"/>
        <v>0</v>
      </c>
      <c r="CG393" t="str">
        <f t="shared" si="70"/>
        <v/>
      </c>
      <c r="CH393" t="b">
        <f t="shared" si="71"/>
        <v>0</v>
      </c>
      <c r="CI393" t="str">
        <f t="shared" si="72"/>
        <v/>
      </c>
      <c r="CJ393" t="b">
        <f t="shared" si="73"/>
        <v>0</v>
      </c>
      <c r="CL393">
        <f t="shared" si="74"/>
        <v>0</v>
      </c>
      <c r="CM393">
        <f t="shared" si="75"/>
        <v>0</v>
      </c>
      <c r="CN393">
        <f t="shared" si="76"/>
        <v>0</v>
      </c>
      <c r="CO393">
        <f t="shared" si="77"/>
        <v>0</v>
      </c>
    </row>
    <row r="394" spans="2:93" ht="15" customHeight="1">
      <c r="B394" s="126"/>
      <c r="C394" s="125" t="s">
        <v>1648</v>
      </c>
      <c r="D394" s="419"/>
      <c r="E394" s="316"/>
      <c r="F394" s="316"/>
      <c r="G394" s="317"/>
      <c r="H394" s="379"/>
      <c r="I394" s="317"/>
      <c r="J394" s="315" t="str">
        <f>IF(L394="","",VLOOKUP(L394,Presentación!$AL$3:$AM$574,2,FALSE))</f>
        <v/>
      </c>
      <c r="K394" s="429"/>
      <c r="L394" s="419"/>
      <c r="M394" s="316"/>
      <c r="N394" s="317"/>
      <c r="O394" s="419"/>
      <c r="P394" s="316"/>
      <c r="Q394" s="317"/>
      <c r="R394" s="379"/>
      <c r="S394" s="316"/>
      <c r="T394" s="317"/>
      <c r="U394" s="43" t="s">
        <v>2188</v>
      </c>
      <c r="V394" s="379"/>
      <c r="W394" s="316"/>
      <c r="X394" s="317"/>
      <c r="Y394" s="379"/>
      <c r="Z394" s="317"/>
      <c r="AA394" s="249"/>
      <c r="AB394" s="249"/>
      <c r="AC394" s="249"/>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CA394">
        <f t="shared" si="65"/>
        <v>0</v>
      </c>
      <c r="CB394">
        <f t="shared" si="66"/>
        <v>0</v>
      </c>
      <c r="CC394">
        <f t="shared" si="67"/>
        <v>0</v>
      </c>
      <c r="CD394">
        <f t="shared" si="68"/>
        <v>0</v>
      </c>
      <c r="CF394" t="b">
        <f t="shared" si="69"/>
        <v>0</v>
      </c>
      <c r="CG394" t="str">
        <f t="shared" si="70"/>
        <v/>
      </c>
      <c r="CH394" t="b">
        <f t="shared" si="71"/>
        <v>0</v>
      </c>
      <c r="CI394" t="str">
        <f t="shared" si="72"/>
        <v/>
      </c>
      <c r="CJ394" t="b">
        <f t="shared" si="73"/>
        <v>0</v>
      </c>
      <c r="CL394">
        <f t="shared" si="74"/>
        <v>0</v>
      </c>
      <c r="CM394">
        <f t="shared" si="75"/>
        <v>0</v>
      </c>
      <c r="CN394">
        <f t="shared" si="76"/>
        <v>0</v>
      </c>
      <c r="CO394">
        <f t="shared" si="77"/>
        <v>0</v>
      </c>
    </row>
    <row r="395" spans="2:93" ht="15" customHeight="1">
      <c r="B395" s="126"/>
      <c r="C395" s="125" t="s">
        <v>1649</v>
      </c>
      <c r="D395" s="419"/>
      <c r="E395" s="316"/>
      <c r="F395" s="316"/>
      <c r="G395" s="317"/>
      <c r="H395" s="379"/>
      <c r="I395" s="317"/>
      <c r="J395" s="315" t="str">
        <f>IF(L395="","",VLOOKUP(L395,Presentación!$AL$3:$AM$574,2,FALSE))</f>
        <v/>
      </c>
      <c r="K395" s="429"/>
      <c r="L395" s="419"/>
      <c r="M395" s="316"/>
      <c r="N395" s="317"/>
      <c r="O395" s="419"/>
      <c r="P395" s="316"/>
      <c r="Q395" s="317"/>
      <c r="R395" s="379"/>
      <c r="S395" s="316"/>
      <c r="T395" s="317"/>
      <c r="U395" s="43" t="s">
        <v>2188</v>
      </c>
      <c r="V395" s="379"/>
      <c r="W395" s="316"/>
      <c r="X395" s="317"/>
      <c r="Y395" s="379"/>
      <c r="Z395" s="317"/>
      <c r="AA395" s="249"/>
      <c r="AB395" s="249"/>
      <c r="AC395" s="249"/>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CA395">
        <f t="shared" si="65"/>
        <v>0</v>
      </c>
      <c r="CB395">
        <f t="shared" si="66"/>
        <v>0</v>
      </c>
      <c r="CC395">
        <f t="shared" si="67"/>
        <v>0</v>
      </c>
      <c r="CD395">
        <f t="shared" si="68"/>
        <v>0</v>
      </c>
      <c r="CF395" t="b">
        <f t="shared" si="69"/>
        <v>0</v>
      </c>
      <c r="CG395" t="str">
        <f t="shared" si="70"/>
        <v/>
      </c>
      <c r="CH395" t="b">
        <f t="shared" si="71"/>
        <v>0</v>
      </c>
      <c r="CI395" t="str">
        <f t="shared" si="72"/>
        <v/>
      </c>
      <c r="CJ395" t="b">
        <f t="shared" si="73"/>
        <v>0</v>
      </c>
      <c r="CL395">
        <f t="shared" si="74"/>
        <v>0</v>
      </c>
      <c r="CM395">
        <f t="shared" si="75"/>
        <v>0</v>
      </c>
      <c r="CN395">
        <f t="shared" si="76"/>
        <v>0</v>
      </c>
      <c r="CO395">
        <f t="shared" si="77"/>
        <v>0</v>
      </c>
    </row>
    <row r="396" spans="2:93" ht="15" customHeight="1">
      <c r="B396" s="126"/>
      <c r="C396" s="125" t="s">
        <v>1650</v>
      </c>
      <c r="D396" s="419"/>
      <c r="E396" s="316"/>
      <c r="F396" s="316"/>
      <c r="G396" s="317"/>
      <c r="H396" s="379"/>
      <c r="I396" s="317"/>
      <c r="J396" s="315" t="str">
        <f>IF(L396="","",VLOOKUP(L396,Presentación!$AL$3:$AM$574,2,FALSE))</f>
        <v/>
      </c>
      <c r="K396" s="429"/>
      <c r="L396" s="419"/>
      <c r="M396" s="316"/>
      <c r="N396" s="317"/>
      <c r="O396" s="419"/>
      <c r="P396" s="316"/>
      <c r="Q396" s="317"/>
      <c r="R396" s="379"/>
      <c r="S396" s="316"/>
      <c r="T396" s="317"/>
      <c r="U396" s="43" t="s">
        <v>2188</v>
      </c>
      <c r="V396" s="379"/>
      <c r="W396" s="316"/>
      <c r="X396" s="317"/>
      <c r="Y396" s="379"/>
      <c r="Z396" s="317"/>
      <c r="AA396" s="249"/>
      <c r="AB396" s="249"/>
      <c r="AC396" s="249"/>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CA396">
        <f t="shared" si="65"/>
        <v>0</v>
      </c>
      <c r="CB396">
        <f t="shared" si="66"/>
        <v>0</v>
      </c>
      <c r="CC396">
        <f t="shared" si="67"/>
        <v>0</v>
      </c>
      <c r="CD396">
        <f t="shared" si="68"/>
        <v>0</v>
      </c>
      <c r="CF396" t="b">
        <f t="shared" si="69"/>
        <v>0</v>
      </c>
      <c r="CG396" t="str">
        <f t="shared" si="70"/>
        <v/>
      </c>
      <c r="CH396" t="b">
        <f t="shared" si="71"/>
        <v>0</v>
      </c>
      <c r="CI396" t="str">
        <f t="shared" si="72"/>
        <v/>
      </c>
      <c r="CJ396" t="b">
        <f t="shared" si="73"/>
        <v>0</v>
      </c>
      <c r="CL396">
        <f t="shared" si="74"/>
        <v>0</v>
      </c>
      <c r="CM396">
        <f t="shared" si="75"/>
        <v>0</v>
      </c>
      <c r="CN396">
        <f t="shared" si="76"/>
        <v>0</v>
      </c>
      <c r="CO396">
        <f t="shared" si="77"/>
        <v>0</v>
      </c>
    </row>
    <row r="397" spans="2:93" ht="15" customHeight="1">
      <c r="B397" s="126"/>
      <c r="C397" s="125" t="s">
        <v>1651</v>
      </c>
      <c r="D397" s="419"/>
      <c r="E397" s="316"/>
      <c r="F397" s="316"/>
      <c r="G397" s="317"/>
      <c r="H397" s="379"/>
      <c r="I397" s="317"/>
      <c r="J397" s="315" t="str">
        <f>IF(L397="","",VLOOKUP(L397,Presentación!$AL$3:$AM$574,2,FALSE))</f>
        <v/>
      </c>
      <c r="K397" s="429"/>
      <c r="L397" s="419"/>
      <c r="M397" s="316"/>
      <c r="N397" s="317"/>
      <c r="O397" s="419"/>
      <c r="P397" s="316"/>
      <c r="Q397" s="317"/>
      <c r="R397" s="379"/>
      <c r="S397" s="316"/>
      <c r="T397" s="317"/>
      <c r="U397" s="43" t="s">
        <v>2188</v>
      </c>
      <c r="V397" s="379"/>
      <c r="W397" s="316"/>
      <c r="X397" s="317"/>
      <c r="Y397" s="379"/>
      <c r="Z397" s="317"/>
      <c r="AA397" s="249"/>
      <c r="AB397" s="249"/>
      <c r="AC397" s="249"/>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CA397">
        <f t="shared" si="65"/>
        <v>0</v>
      </c>
      <c r="CB397">
        <f t="shared" si="66"/>
        <v>0</v>
      </c>
      <c r="CC397">
        <f t="shared" si="67"/>
        <v>0</v>
      </c>
      <c r="CD397">
        <f t="shared" si="68"/>
        <v>0</v>
      </c>
      <c r="CF397" t="b">
        <f t="shared" si="69"/>
        <v>0</v>
      </c>
      <c r="CG397" t="str">
        <f t="shared" si="70"/>
        <v/>
      </c>
      <c r="CH397" t="b">
        <f t="shared" si="71"/>
        <v>0</v>
      </c>
      <c r="CI397" t="str">
        <f t="shared" si="72"/>
        <v/>
      </c>
      <c r="CJ397" t="b">
        <f t="shared" si="73"/>
        <v>0</v>
      </c>
      <c r="CL397">
        <f t="shared" si="74"/>
        <v>0</v>
      </c>
      <c r="CM397">
        <f t="shared" si="75"/>
        <v>0</v>
      </c>
      <c r="CN397">
        <f t="shared" si="76"/>
        <v>0</v>
      </c>
      <c r="CO397">
        <f t="shared" si="77"/>
        <v>0</v>
      </c>
    </row>
    <row r="398" spans="2:93" ht="15" customHeight="1">
      <c r="B398" s="126"/>
      <c r="C398" s="125" t="s">
        <v>1652</v>
      </c>
      <c r="D398" s="419"/>
      <c r="E398" s="316"/>
      <c r="F398" s="316"/>
      <c r="G398" s="317"/>
      <c r="H398" s="379"/>
      <c r="I398" s="317"/>
      <c r="J398" s="315" t="str">
        <f>IF(L398="","",VLOOKUP(L398,Presentación!$AL$3:$AM$574,2,FALSE))</f>
        <v/>
      </c>
      <c r="K398" s="429"/>
      <c r="L398" s="419"/>
      <c r="M398" s="316"/>
      <c r="N398" s="317"/>
      <c r="O398" s="419"/>
      <c r="P398" s="316"/>
      <c r="Q398" s="317"/>
      <c r="R398" s="379"/>
      <c r="S398" s="316"/>
      <c r="T398" s="317"/>
      <c r="U398" s="43" t="s">
        <v>2188</v>
      </c>
      <c r="V398" s="379"/>
      <c r="W398" s="316"/>
      <c r="X398" s="317"/>
      <c r="Y398" s="379"/>
      <c r="Z398" s="317"/>
      <c r="AA398" s="249"/>
      <c r="AB398" s="249"/>
      <c r="AC398" s="249"/>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CA398">
        <f t="shared" si="65"/>
        <v>0</v>
      </c>
      <c r="CB398">
        <f t="shared" si="66"/>
        <v>0</v>
      </c>
      <c r="CC398">
        <f t="shared" si="67"/>
        <v>0</v>
      </c>
      <c r="CD398">
        <f t="shared" si="68"/>
        <v>0</v>
      </c>
      <c r="CF398" t="b">
        <f t="shared" si="69"/>
        <v>0</v>
      </c>
      <c r="CG398" t="str">
        <f t="shared" si="70"/>
        <v/>
      </c>
      <c r="CH398" t="b">
        <f t="shared" si="71"/>
        <v>0</v>
      </c>
      <c r="CI398" t="str">
        <f t="shared" si="72"/>
        <v/>
      </c>
      <c r="CJ398" t="b">
        <f t="shared" si="73"/>
        <v>0</v>
      </c>
      <c r="CL398">
        <f t="shared" si="74"/>
        <v>0</v>
      </c>
      <c r="CM398">
        <f t="shared" si="75"/>
        <v>0</v>
      </c>
      <c r="CN398">
        <f t="shared" si="76"/>
        <v>0</v>
      </c>
      <c r="CO398">
        <f t="shared" si="77"/>
        <v>0</v>
      </c>
    </row>
    <row r="399" spans="2:93" ht="15" customHeight="1">
      <c r="B399" s="126"/>
      <c r="C399" s="125" t="s">
        <v>1653</v>
      </c>
      <c r="D399" s="419"/>
      <c r="E399" s="316"/>
      <c r="F399" s="316"/>
      <c r="G399" s="317"/>
      <c r="H399" s="379"/>
      <c r="I399" s="317"/>
      <c r="J399" s="315" t="str">
        <f>IF(L399="","",VLOOKUP(L399,Presentación!$AL$3:$AM$574,2,FALSE))</f>
        <v/>
      </c>
      <c r="K399" s="429"/>
      <c r="L399" s="419"/>
      <c r="M399" s="316"/>
      <c r="N399" s="317"/>
      <c r="O399" s="419"/>
      <c r="P399" s="316"/>
      <c r="Q399" s="317"/>
      <c r="R399" s="379"/>
      <c r="S399" s="316"/>
      <c r="T399" s="317"/>
      <c r="U399" s="43" t="s">
        <v>2188</v>
      </c>
      <c r="V399" s="379"/>
      <c r="W399" s="316"/>
      <c r="X399" s="317"/>
      <c r="Y399" s="379"/>
      <c r="Z399" s="317"/>
      <c r="AA399" s="249"/>
      <c r="AB399" s="249"/>
      <c r="AC399" s="249"/>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CA399">
        <f t="shared" si="65"/>
        <v>0</v>
      </c>
      <c r="CB399">
        <f t="shared" si="66"/>
        <v>0</v>
      </c>
      <c r="CC399">
        <f t="shared" si="67"/>
        <v>0</v>
      </c>
      <c r="CD399">
        <f t="shared" si="68"/>
        <v>0</v>
      </c>
      <c r="CF399" t="b">
        <f t="shared" si="69"/>
        <v>0</v>
      </c>
      <c r="CG399" t="str">
        <f t="shared" si="70"/>
        <v/>
      </c>
      <c r="CH399" t="b">
        <f t="shared" si="71"/>
        <v>0</v>
      </c>
      <c r="CI399" t="str">
        <f t="shared" si="72"/>
        <v/>
      </c>
      <c r="CJ399" t="b">
        <f t="shared" si="73"/>
        <v>0</v>
      </c>
      <c r="CL399">
        <f t="shared" si="74"/>
        <v>0</v>
      </c>
      <c r="CM399">
        <f t="shared" si="75"/>
        <v>0</v>
      </c>
      <c r="CN399">
        <f t="shared" si="76"/>
        <v>0</v>
      </c>
      <c r="CO399">
        <f t="shared" si="77"/>
        <v>0</v>
      </c>
    </row>
    <row r="400" spans="2:93" ht="15" customHeight="1">
      <c r="B400" s="126"/>
      <c r="C400" s="125" t="s">
        <v>1654</v>
      </c>
      <c r="D400" s="419"/>
      <c r="E400" s="316"/>
      <c r="F400" s="316"/>
      <c r="G400" s="317"/>
      <c r="H400" s="379"/>
      <c r="I400" s="317"/>
      <c r="J400" s="315" t="str">
        <f>IF(L400="","",VLOOKUP(L400,Presentación!$AL$3:$AM$574,2,FALSE))</f>
        <v/>
      </c>
      <c r="K400" s="429"/>
      <c r="L400" s="419"/>
      <c r="M400" s="316"/>
      <c r="N400" s="317"/>
      <c r="O400" s="419"/>
      <c r="P400" s="316"/>
      <c r="Q400" s="317"/>
      <c r="R400" s="379"/>
      <c r="S400" s="316"/>
      <c r="T400" s="317"/>
      <c r="U400" s="43" t="s">
        <v>2188</v>
      </c>
      <c r="V400" s="379"/>
      <c r="W400" s="316"/>
      <c r="X400" s="317"/>
      <c r="Y400" s="379"/>
      <c r="Z400" s="317"/>
      <c r="AA400" s="249"/>
      <c r="AB400" s="249"/>
      <c r="AC400" s="249"/>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CA400">
        <f t="shared" si="65"/>
        <v>0</v>
      </c>
      <c r="CB400">
        <f t="shared" si="66"/>
        <v>0</v>
      </c>
      <c r="CC400">
        <f t="shared" si="67"/>
        <v>0</v>
      </c>
      <c r="CD400">
        <f t="shared" si="68"/>
        <v>0</v>
      </c>
      <c r="CF400" t="b">
        <f t="shared" si="69"/>
        <v>0</v>
      </c>
      <c r="CG400" t="str">
        <f t="shared" si="70"/>
        <v/>
      </c>
      <c r="CH400" t="b">
        <f t="shared" si="71"/>
        <v>0</v>
      </c>
      <c r="CI400" t="str">
        <f t="shared" si="72"/>
        <v/>
      </c>
      <c r="CJ400" t="b">
        <f t="shared" si="73"/>
        <v>0</v>
      </c>
      <c r="CL400">
        <f t="shared" si="74"/>
        <v>0</v>
      </c>
      <c r="CM400">
        <f t="shared" si="75"/>
        <v>0</v>
      </c>
      <c r="CN400">
        <f t="shared" si="76"/>
        <v>0</v>
      </c>
      <c r="CO400">
        <f t="shared" si="77"/>
        <v>0</v>
      </c>
    </row>
    <row r="401" spans="2:93" ht="15" customHeight="1">
      <c r="B401" s="126"/>
      <c r="C401" s="125" t="s">
        <v>1655</v>
      </c>
      <c r="D401" s="419"/>
      <c r="E401" s="316"/>
      <c r="F401" s="316"/>
      <c r="G401" s="317"/>
      <c r="H401" s="379"/>
      <c r="I401" s="317"/>
      <c r="J401" s="315" t="str">
        <f>IF(L401="","",VLOOKUP(L401,Presentación!$AL$3:$AM$574,2,FALSE))</f>
        <v/>
      </c>
      <c r="K401" s="429"/>
      <c r="L401" s="419"/>
      <c r="M401" s="316"/>
      <c r="N401" s="317"/>
      <c r="O401" s="419"/>
      <c r="P401" s="316"/>
      <c r="Q401" s="317"/>
      <c r="R401" s="379"/>
      <c r="S401" s="316"/>
      <c r="T401" s="317"/>
      <c r="U401" s="43" t="s">
        <v>2188</v>
      </c>
      <c r="V401" s="379"/>
      <c r="W401" s="316"/>
      <c r="X401" s="317"/>
      <c r="Y401" s="379"/>
      <c r="Z401" s="317"/>
      <c r="AA401" s="249"/>
      <c r="AB401" s="249"/>
      <c r="AC401" s="249"/>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CA401">
        <f t="shared" si="65"/>
        <v>0</v>
      </c>
      <c r="CB401">
        <f t="shared" si="66"/>
        <v>0</v>
      </c>
      <c r="CC401">
        <f t="shared" si="67"/>
        <v>0</v>
      </c>
      <c r="CD401">
        <f t="shared" si="68"/>
        <v>0</v>
      </c>
      <c r="CF401" t="b">
        <f t="shared" si="69"/>
        <v>0</v>
      </c>
      <c r="CG401" t="str">
        <f t="shared" si="70"/>
        <v/>
      </c>
      <c r="CH401" t="b">
        <f t="shared" si="71"/>
        <v>0</v>
      </c>
      <c r="CI401" t="str">
        <f t="shared" si="72"/>
        <v/>
      </c>
      <c r="CJ401" t="b">
        <f t="shared" si="73"/>
        <v>0</v>
      </c>
      <c r="CL401">
        <f t="shared" si="74"/>
        <v>0</v>
      </c>
      <c r="CM401">
        <f t="shared" si="75"/>
        <v>0</v>
      </c>
      <c r="CN401">
        <f t="shared" si="76"/>
        <v>0</v>
      </c>
      <c r="CO401">
        <f t="shared" si="77"/>
        <v>0</v>
      </c>
    </row>
    <row r="402" spans="2:93" ht="15" customHeight="1">
      <c r="B402" s="126"/>
      <c r="C402" s="125" t="s">
        <v>1656</v>
      </c>
      <c r="D402" s="419"/>
      <c r="E402" s="316"/>
      <c r="F402" s="316"/>
      <c r="G402" s="317"/>
      <c r="H402" s="379"/>
      <c r="I402" s="317"/>
      <c r="J402" s="315" t="str">
        <f>IF(L402="","",VLOOKUP(L402,Presentación!$AL$3:$AM$574,2,FALSE))</f>
        <v/>
      </c>
      <c r="K402" s="429"/>
      <c r="L402" s="419"/>
      <c r="M402" s="316"/>
      <c r="N402" s="317"/>
      <c r="O402" s="419"/>
      <c r="P402" s="316"/>
      <c r="Q402" s="317"/>
      <c r="R402" s="379"/>
      <c r="S402" s="316"/>
      <c r="T402" s="317"/>
      <c r="U402" s="43" t="s">
        <v>2188</v>
      </c>
      <c r="V402" s="379"/>
      <c r="W402" s="316"/>
      <c r="X402" s="317"/>
      <c r="Y402" s="379"/>
      <c r="Z402" s="317"/>
      <c r="AA402" s="249"/>
      <c r="AB402" s="249"/>
      <c r="AC402" s="249"/>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CA402">
        <f t="shared" si="65"/>
        <v>0</v>
      </c>
      <c r="CB402">
        <f t="shared" si="66"/>
        <v>0</v>
      </c>
      <c r="CC402">
        <f t="shared" si="67"/>
        <v>0</v>
      </c>
      <c r="CD402">
        <f t="shared" si="68"/>
        <v>0</v>
      </c>
      <c r="CF402" t="b">
        <f t="shared" si="69"/>
        <v>0</v>
      </c>
      <c r="CG402" t="str">
        <f t="shared" si="70"/>
        <v/>
      </c>
      <c r="CH402" t="b">
        <f t="shared" si="71"/>
        <v>0</v>
      </c>
      <c r="CI402" t="str">
        <f t="shared" si="72"/>
        <v/>
      </c>
      <c r="CJ402" t="b">
        <f t="shared" si="73"/>
        <v>0</v>
      </c>
      <c r="CL402">
        <f t="shared" si="74"/>
        <v>0</v>
      </c>
      <c r="CM402">
        <f t="shared" si="75"/>
        <v>0</v>
      </c>
      <c r="CN402">
        <f t="shared" si="76"/>
        <v>0</v>
      </c>
      <c r="CO402">
        <f t="shared" si="77"/>
        <v>0</v>
      </c>
    </row>
    <row r="403" spans="2:93" ht="15" customHeight="1">
      <c r="B403" s="126"/>
      <c r="C403" s="125" t="s">
        <v>1657</v>
      </c>
      <c r="D403" s="419"/>
      <c r="E403" s="316"/>
      <c r="F403" s="316"/>
      <c r="G403" s="317"/>
      <c r="H403" s="379"/>
      <c r="I403" s="317"/>
      <c r="J403" s="315" t="str">
        <f>IF(L403="","",VLOOKUP(L403,Presentación!$AL$3:$AM$574,2,FALSE))</f>
        <v/>
      </c>
      <c r="K403" s="429"/>
      <c r="L403" s="419"/>
      <c r="M403" s="316"/>
      <c r="N403" s="317"/>
      <c r="O403" s="419"/>
      <c r="P403" s="316"/>
      <c r="Q403" s="317"/>
      <c r="R403" s="379"/>
      <c r="S403" s="316"/>
      <c r="T403" s="317"/>
      <c r="U403" s="43" t="s">
        <v>2188</v>
      </c>
      <c r="V403" s="379"/>
      <c r="W403" s="316"/>
      <c r="X403" s="317"/>
      <c r="Y403" s="379"/>
      <c r="Z403" s="317"/>
      <c r="AA403" s="249"/>
      <c r="AB403" s="249"/>
      <c r="AC403" s="249"/>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CA403">
        <f t="shared" si="65"/>
        <v>0</v>
      </c>
      <c r="CB403">
        <f t="shared" si="66"/>
        <v>0</v>
      </c>
      <c r="CC403">
        <f t="shared" si="67"/>
        <v>0</v>
      </c>
      <c r="CD403">
        <f t="shared" si="68"/>
        <v>0</v>
      </c>
      <c r="CF403" t="b">
        <f t="shared" si="69"/>
        <v>0</v>
      </c>
      <c r="CG403" t="str">
        <f t="shared" si="70"/>
        <v/>
      </c>
      <c r="CH403" t="b">
        <f t="shared" si="71"/>
        <v>0</v>
      </c>
      <c r="CI403" t="str">
        <f t="shared" si="72"/>
        <v/>
      </c>
      <c r="CJ403" t="b">
        <f t="shared" si="73"/>
        <v>0</v>
      </c>
      <c r="CL403">
        <f t="shared" si="74"/>
        <v>0</v>
      </c>
      <c r="CM403">
        <f t="shared" si="75"/>
        <v>0</v>
      </c>
      <c r="CN403">
        <f t="shared" si="76"/>
        <v>0</v>
      </c>
      <c r="CO403">
        <f t="shared" si="77"/>
        <v>0</v>
      </c>
    </row>
    <row r="404" spans="2:93" ht="15" customHeight="1">
      <c r="B404" s="126"/>
      <c r="C404" s="125" t="s">
        <v>1658</v>
      </c>
      <c r="D404" s="419"/>
      <c r="E404" s="316"/>
      <c r="F404" s="316"/>
      <c r="G404" s="317"/>
      <c r="H404" s="379"/>
      <c r="I404" s="317"/>
      <c r="J404" s="315" t="str">
        <f>IF(L404="","",VLOOKUP(L404,Presentación!$AL$3:$AM$574,2,FALSE))</f>
        <v/>
      </c>
      <c r="K404" s="429"/>
      <c r="L404" s="419"/>
      <c r="M404" s="316"/>
      <c r="N404" s="317"/>
      <c r="O404" s="419"/>
      <c r="P404" s="316"/>
      <c r="Q404" s="317"/>
      <c r="R404" s="379"/>
      <c r="S404" s="316"/>
      <c r="T404" s="317"/>
      <c r="U404" s="43" t="s">
        <v>2188</v>
      </c>
      <c r="V404" s="379"/>
      <c r="W404" s="316"/>
      <c r="X404" s="317"/>
      <c r="Y404" s="379"/>
      <c r="Z404" s="317"/>
      <c r="AA404" s="249"/>
      <c r="AB404" s="249"/>
      <c r="AC404" s="249"/>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CA404">
        <f t="shared" si="65"/>
        <v>0</v>
      </c>
      <c r="CB404">
        <f t="shared" si="66"/>
        <v>0</v>
      </c>
      <c r="CC404">
        <f t="shared" si="67"/>
        <v>0</v>
      </c>
      <c r="CD404">
        <f t="shared" si="68"/>
        <v>0</v>
      </c>
      <c r="CF404" t="b">
        <f t="shared" si="69"/>
        <v>0</v>
      </c>
      <c r="CG404" t="str">
        <f t="shared" si="70"/>
        <v/>
      </c>
      <c r="CH404" t="b">
        <f t="shared" si="71"/>
        <v>0</v>
      </c>
      <c r="CI404" t="str">
        <f t="shared" si="72"/>
        <v/>
      </c>
      <c r="CJ404" t="b">
        <f t="shared" si="73"/>
        <v>0</v>
      </c>
      <c r="CL404">
        <f t="shared" si="74"/>
        <v>0</v>
      </c>
      <c r="CM404">
        <f t="shared" si="75"/>
        <v>0</v>
      </c>
      <c r="CN404">
        <f t="shared" si="76"/>
        <v>0</v>
      </c>
      <c r="CO404">
        <f t="shared" si="77"/>
        <v>0</v>
      </c>
    </row>
    <row r="405" spans="2:93" ht="15" customHeight="1">
      <c r="B405" s="126"/>
      <c r="C405" s="125" t="s">
        <v>1659</v>
      </c>
      <c r="D405" s="419"/>
      <c r="E405" s="316"/>
      <c r="F405" s="316"/>
      <c r="G405" s="317"/>
      <c r="H405" s="379"/>
      <c r="I405" s="317"/>
      <c r="J405" s="315" t="str">
        <f>IF(L405="","",VLOOKUP(L405,Presentación!$AL$3:$AM$574,2,FALSE))</f>
        <v/>
      </c>
      <c r="K405" s="429"/>
      <c r="L405" s="419"/>
      <c r="M405" s="316"/>
      <c r="N405" s="317"/>
      <c r="O405" s="419"/>
      <c r="P405" s="316"/>
      <c r="Q405" s="317"/>
      <c r="R405" s="379"/>
      <c r="S405" s="316"/>
      <c r="T405" s="317"/>
      <c r="U405" s="43" t="s">
        <v>2188</v>
      </c>
      <c r="V405" s="379"/>
      <c r="W405" s="316"/>
      <c r="X405" s="317"/>
      <c r="Y405" s="379"/>
      <c r="Z405" s="317"/>
      <c r="AA405" s="249"/>
      <c r="AB405" s="249"/>
      <c r="AC405" s="249"/>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CA405">
        <f t="shared" si="65"/>
        <v>0</v>
      </c>
      <c r="CB405">
        <f t="shared" si="66"/>
        <v>0</v>
      </c>
      <c r="CC405">
        <f t="shared" si="67"/>
        <v>0</v>
      </c>
      <c r="CD405">
        <f t="shared" si="68"/>
        <v>0</v>
      </c>
      <c r="CF405" t="b">
        <f t="shared" si="69"/>
        <v>0</v>
      </c>
      <c r="CG405" t="str">
        <f t="shared" si="70"/>
        <v/>
      </c>
      <c r="CH405" t="b">
        <f t="shared" si="71"/>
        <v>0</v>
      </c>
      <c r="CI405" t="str">
        <f t="shared" si="72"/>
        <v/>
      </c>
      <c r="CJ405" t="b">
        <f t="shared" si="73"/>
        <v>0</v>
      </c>
      <c r="CL405">
        <f t="shared" si="74"/>
        <v>0</v>
      </c>
      <c r="CM405">
        <f t="shared" si="75"/>
        <v>0</v>
      </c>
      <c r="CN405">
        <f t="shared" si="76"/>
        <v>0</v>
      </c>
      <c r="CO405">
        <f t="shared" si="77"/>
        <v>0</v>
      </c>
    </row>
    <row r="406" spans="2:93" ht="15" customHeight="1">
      <c r="B406" s="126"/>
      <c r="C406" s="125" t="s">
        <v>1660</v>
      </c>
      <c r="D406" s="419"/>
      <c r="E406" s="316"/>
      <c r="F406" s="316"/>
      <c r="G406" s="317"/>
      <c r="H406" s="379"/>
      <c r="I406" s="317"/>
      <c r="J406" s="315" t="str">
        <f>IF(L406="","",VLOOKUP(L406,Presentación!$AL$3:$AM$574,2,FALSE))</f>
        <v/>
      </c>
      <c r="K406" s="429"/>
      <c r="L406" s="419"/>
      <c r="M406" s="316"/>
      <c r="N406" s="317"/>
      <c r="O406" s="419"/>
      <c r="P406" s="316"/>
      <c r="Q406" s="317"/>
      <c r="R406" s="379"/>
      <c r="S406" s="316"/>
      <c r="T406" s="317"/>
      <c r="U406" s="43" t="s">
        <v>2188</v>
      </c>
      <c r="V406" s="379"/>
      <c r="W406" s="316"/>
      <c r="X406" s="317"/>
      <c r="Y406" s="379"/>
      <c r="Z406" s="317"/>
      <c r="AA406" s="249"/>
      <c r="AB406" s="249"/>
      <c r="AC406" s="249"/>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CA406">
        <f t="shared" si="65"/>
        <v>0</v>
      </c>
      <c r="CB406">
        <f t="shared" si="66"/>
        <v>0</v>
      </c>
      <c r="CC406">
        <f t="shared" si="67"/>
        <v>0</v>
      </c>
      <c r="CD406">
        <f t="shared" si="68"/>
        <v>0</v>
      </c>
      <c r="CF406" t="b">
        <f t="shared" si="69"/>
        <v>0</v>
      </c>
      <c r="CG406" t="str">
        <f t="shared" si="70"/>
        <v/>
      </c>
      <c r="CH406" t="b">
        <f t="shared" si="71"/>
        <v>0</v>
      </c>
      <c r="CI406" t="str">
        <f t="shared" si="72"/>
        <v/>
      </c>
      <c r="CJ406" t="b">
        <f t="shared" si="73"/>
        <v>0</v>
      </c>
      <c r="CL406">
        <f t="shared" si="74"/>
        <v>0</v>
      </c>
      <c r="CM406">
        <f t="shared" si="75"/>
        <v>0</v>
      </c>
      <c r="CN406">
        <f t="shared" si="76"/>
        <v>0</v>
      </c>
      <c r="CO406">
        <f t="shared" si="77"/>
        <v>0</v>
      </c>
    </row>
    <row r="407" spans="2:93" ht="15" customHeight="1">
      <c r="B407" s="126"/>
      <c r="C407" s="125" t="s">
        <v>1661</v>
      </c>
      <c r="D407" s="419"/>
      <c r="E407" s="316"/>
      <c r="F407" s="316"/>
      <c r="G407" s="317"/>
      <c r="H407" s="379"/>
      <c r="I407" s="317"/>
      <c r="J407" s="315" t="str">
        <f>IF(L407="","",VLOOKUP(L407,Presentación!$AL$3:$AM$574,2,FALSE))</f>
        <v/>
      </c>
      <c r="K407" s="429"/>
      <c r="L407" s="419"/>
      <c r="M407" s="316"/>
      <c r="N407" s="317"/>
      <c r="O407" s="419"/>
      <c r="P407" s="316"/>
      <c r="Q407" s="317"/>
      <c r="R407" s="379"/>
      <c r="S407" s="316"/>
      <c r="T407" s="317"/>
      <c r="U407" s="43" t="s">
        <v>2188</v>
      </c>
      <c r="V407" s="379"/>
      <c r="W407" s="316"/>
      <c r="X407" s="317"/>
      <c r="Y407" s="379"/>
      <c r="Z407" s="317"/>
      <c r="AA407" s="249"/>
      <c r="AB407" s="249"/>
      <c r="AC407" s="249"/>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CA407">
        <f t="shared" si="65"/>
        <v>0</v>
      </c>
      <c r="CB407">
        <f t="shared" si="66"/>
        <v>0</v>
      </c>
      <c r="CC407">
        <f t="shared" si="67"/>
        <v>0</v>
      </c>
      <c r="CD407">
        <f t="shared" si="68"/>
        <v>0</v>
      </c>
      <c r="CF407" t="b">
        <f t="shared" si="69"/>
        <v>0</v>
      </c>
      <c r="CG407" t="str">
        <f t="shared" si="70"/>
        <v/>
      </c>
      <c r="CH407" t="b">
        <f t="shared" si="71"/>
        <v>0</v>
      </c>
      <c r="CI407" t="str">
        <f t="shared" si="72"/>
        <v/>
      </c>
      <c r="CJ407" t="b">
        <f t="shared" si="73"/>
        <v>0</v>
      </c>
      <c r="CL407">
        <f t="shared" si="74"/>
        <v>0</v>
      </c>
      <c r="CM407">
        <f t="shared" si="75"/>
        <v>0</v>
      </c>
      <c r="CN407">
        <f t="shared" si="76"/>
        <v>0</v>
      </c>
      <c r="CO407">
        <f t="shared" si="77"/>
        <v>0</v>
      </c>
    </row>
    <row r="408" spans="2:93" ht="15" customHeight="1">
      <c r="B408" s="126"/>
      <c r="C408" s="125" t="s">
        <v>1662</v>
      </c>
      <c r="D408" s="419"/>
      <c r="E408" s="316"/>
      <c r="F408" s="316"/>
      <c r="G408" s="317"/>
      <c r="H408" s="379"/>
      <c r="I408" s="317"/>
      <c r="J408" s="315" t="str">
        <f>IF(L408="","",VLOOKUP(L408,Presentación!$AL$3:$AM$574,2,FALSE))</f>
        <v/>
      </c>
      <c r="K408" s="429"/>
      <c r="L408" s="419"/>
      <c r="M408" s="316"/>
      <c r="N408" s="317"/>
      <c r="O408" s="419"/>
      <c r="P408" s="316"/>
      <c r="Q408" s="317"/>
      <c r="R408" s="379"/>
      <c r="S408" s="316"/>
      <c r="T408" s="317"/>
      <c r="U408" s="43" t="s">
        <v>2188</v>
      </c>
      <c r="V408" s="379"/>
      <c r="W408" s="316"/>
      <c r="X408" s="317"/>
      <c r="Y408" s="379"/>
      <c r="Z408" s="317"/>
      <c r="AA408" s="249"/>
      <c r="AB408" s="249"/>
      <c r="AC408" s="249"/>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CA408">
        <f t="shared" si="65"/>
        <v>0</v>
      </c>
      <c r="CB408">
        <f t="shared" si="66"/>
        <v>0</v>
      </c>
      <c r="CC408">
        <f t="shared" si="67"/>
        <v>0</v>
      </c>
      <c r="CD408">
        <f t="shared" si="68"/>
        <v>0</v>
      </c>
      <c r="CF408" t="b">
        <f t="shared" si="69"/>
        <v>0</v>
      </c>
      <c r="CG408" t="str">
        <f t="shared" si="70"/>
        <v/>
      </c>
      <c r="CH408" t="b">
        <f t="shared" si="71"/>
        <v>0</v>
      </c>
      <c r="CI408" t="str">
        <f t="shared" si="72"/>
        <v/>
      </c>
      <c r="CJ408" t="b">
        <f t="shared" si="73"/>
        <v>0</v>
      </c>
      <c r="CL408">
        <f t="shared" si="74"/>
        <v>0</v>
      </c>
      <c r="CM408">
        <f t="shared" si="75"/>
        <v>0</v>
      </c>
      <c r="CN408">
        <f t="shared" si="76"/>
        <v>0</v>
      </c>
      <c r="CO408">
        <f t="shared" si="77"/>
        <v>0</v>
      </c>
    </row>
    <row r="409" spans="2:93" ht="15" customHeight="1">
      <c r="B409" s="126"/>
      <c r="C409" s="125" t="s">
        <v>1663</v>
      </c>
      <c r="D409" s="419"/>
      <c r="E409" s="316"/>
      <c r="F409" s="316"/>
      <c r="G409" s="317"/>
      <c r="H409" s="379"/>
      <c r="I409" s="317"/>
      <c r="J409" s="315" t="str">
        <f>IF(L409="","",VLOOKUP(L409,Presentación!$AL$3:$AM$574,2,FALSE))</f>
        <v/>
      </c>
      <c r="K409" s="429"/>
      <c r="L409" s="419"/>
      <c r="M409" s="316"/>
      <c r="N409" s="317"/>
      <c r="O409" s="419"/>
      <c r="P409" s="316"/>
      <c r="Q409" s="317"/>
      <c r="R409" s="379"/>
      <c r="S409" s="316"/>
      <c r="T409" s="317"/>
      <c r="U409" s="43" t="s">
        <v>2188</v>
      </c>
      <c r="V409" s="379"/>
      <c r="W409" s="316"/>
      <c r="X409" s="317"/>
      <c r="Y409" s="379"/>
      <c r="Z409" s="317"/>
      <c r="AA409" s="249"/>
      <c r="AB409" s="249"/>
      <c r="AC409" s="249"/>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CA409">
        <f t="shared" si="65"/>
        <v>0</v>
      </c>
      <c r="CB409">
        <f t="shared" si="66"/>
        <v>0</v>
      </c>
      <c r="CC409">
        <f t="shared" si="67"/>
        <v>0</v>
      </c>
      <c r="CD409">
        <f t="shared" si="68"/>
        <v>0</v>
      </c>
      <c r="CF409" t="b">
        <f t="shared" si="69"/>
        <v>0</v>
      </c>
      <c r="CG409" t="str">
        <f t="shared" si="70"/>
        <v/>
      </c>
      <c r="CH409" t="b">
        <f t="shared" si="71"/>
        <v>0</v>
      </c>
      <c r="CI409" t="str">
        <f t="shared" si="72"/>
        <v/>
      </c>
      <c r="CJ409" t="b">
        <f t="shared" si="73"/>
        <v>0</v>
      </c>
      <c r="CL409">
        <f t="shared" si="74"/>
        <v>0</v>
      </c>
      <c r="CM409">
        <f t="shared" si="75"/>
        <v>0</v>
      </c>
      <c r="CN409">
        <f t="shared" si="76"/>
        <v>0</v>
      </c>
      <c r="CO409">
        <f t="shared" si="77"/>
        <v>0</v>
      </c>
    </row>
    <row r="410" spans="2:93" ht="15" customHeight="1">
      <c r="B410" s="126"/>
      <c r="C410" s="125" t="s">
        <v>1664</v>
      </c>
      <c r="D410" s="419"/>
      <c r="E410" s="316"/>
      <c r="F410" s="316"/>
      <c r="G410" s="317"/>
      <c r="H410" s="379"/>
      <c r="I410" s="317"/>
      <c r="J410" s="315" t="str">
        <f>IF(L410="","",VLOOKUP(L410,Presentación!$AL$3:$AM$574,2,FALSE))</f>
        <v/>
      </c>
      <c r="K410" s="429"/>
      <c r="L410" s="419"/>
      <c r="M410" s="316"/>
      <c r="N410" s="317"/>
      <c r="O410" s="419"/>
      <c r="P410" s="316"/>
      <c r="Q410" s="317"/>
      <c r="R410" s="379"/>
      <c r="S410" s="316"/>
      <c r="T410" s="317"/>
      <c r="U410" s="43" t="s">
        <v>2188</v>
      </c>
      <c r="V410" s="379"/>
      <c r="W410" s="316"/>
      <c r="X410" s="317"/>
      <c r="Y410" s="379"/>
      <c r="Z410" s="317"/>
      <c r="AA410" s="249"/>
      <c r="AB410" s="249"/>
      <c r="AC410" s="249"/>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CA410">
        <f t="shared" si="65"/>
        <v>0</v>
      </c>
      <c r="CB410">
        <f t="shared" si="66"/>
        <v>0</v>
      </c>
      <c r="CC410">
        <f t="shared" si="67"/>
        <v>0</v>
      </c>
      <c r="CD410">
        <f t="shared" si="68"/>
        <v>0</v>
      </c>
      <c r="CF410" t="b">
        <f t="shared" si="69"/>
        <v>0</v>
      </c>
      <c r="CG410" t="str">
        <f t="shared" si="70"/>
        <v/>
      </c>
      <c r="CH410" t="b">
        <f t="shared" si="71"/>
        <v>0</v>
      </c>
      <c r="CI410" t="str">
        <f t="shared" si="72"/>
        <v/>
      </c>
      <c r="CJ410" t="b">
        <f t="shared" si="73"/>
        <v>0</v>
      </c>
      <c r="CL410">
        <f t="shared" si="74"/>
        <v>0</v>
      </c>
      <c r="CM410">
        <f t="shared" si="75"/>
        <v>0</v>
      </c>
      <c r="CN410">
        <f t="shared" si="76"/>
        <v>0</v>
      </c>
      <c r="CO410">
        <f t="shared" si="77"/>
        <v>0</v>
      </c>
    </row>
    <row r="411" spans="2:93" ht="15" customHeight="1">
      <c r="B411" s="126"/>
      <c r="C411" s="125" t="s">
        <v>1665</v>
      </c>
      <c r="D411" s="419"/>
      <c r="E411" s="316"/>
      <c r="F411" s="316"/>
      <c r="G411" s="317"/>
      <c r="H411" s="379"/>
      <c r="I411" s="317"/>
      <c r="J411" s="315" t="str">
        <f>IF(L411="","",VLOOKUP(L411,Presentación!$AL$3:$AM$574,2,FALSE))</f>
        <v/>
      </c>
      <c r="K411" s="429"/>
      <c r="L411" s="419"/>
      <c r="M411" s="316"/>
      <c r="N411" s="317"/>
      <c r="O411" s="419"/>
      <c r="P411" s="316"/>
      <c r="Q411" s="317"/>
      <c r="R411" s="379"/>
      <c r="S411" s="316"/>
      <c r="T411" s="317"/>
      <c r="U411" s="43" t="s">
        <v>2188</v>
      </c>
      <c r="V411" s="379"/>
      <c r="W411" s="316"/>
      <c r="X411" s="317"/>
      <c r="Y411" s="379"/>
      <c r="Z411" s="317"/>
      <c r="AA411" s="249"/>
      <c r="AB411" s="249"/>
      <c r="AC411" s="249"/>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CA411">
        <f t="shared" si="65"/>
        <v>0</v>
      </c>
      <c r="CB411">
        <f t="shared" si="66"/>
        <v>0</v>
      </c>
      <c r="CC411">
        <f t="shared" si="67"/>
        <v>0</v>
      </c>
      <c r="CD411">
        <f t="shared" si="68"/>
        <v>0</v>
      </c>
      <c r="CF411" t="b">
        <f t="shared" si="69"/>
        <v>0</v>
      </c>
      <c r="CG411" t="str">
        <f t="shared" si="70"/>
        <v/>
      </c>
      <c r="CH411" t="b">
        <f t="shared" si="71"/>
        <v>0</v>
      </c>
      <c r="CI411" t="str">
        <f t="shared" si="72"/>
        <v/>
      </c>
      <c r="CJ411" t="b">
        <f t="shared" si="73"/>
        <v>0</v>
      </c>
      <c r="CL411">
        <f t="shared" si="74"/>
        <v>0</v>
      </c>
      <c r="CM411">
        <f t="shared" si="75"/>
        <v>0</v>
      </c>
      <c r="CN411">
        <f t="shared" si="76"/>
        <v>0</v>
      </c>
      <c r="CO411">
        <f t="shared" si="77"/>
        <v>0</v>
      </c>
    </row>
    <row r="412" spans="2:93" ht="15" customHeight="1">
      <c r="B412" s="126"/>
      <c r="C412" s="125" t="s">
        <v>1666</v>
      </c>
      <c r="D412" s="419"/>
      <c r="E412" s="316"/>
      <c r="F412" s="316"/>
      <c r="G412" s="317"/>
      <c r="H412" s="379"/>
      <c r="I412" s="317"/>
      <c r="J412" s="315" t="str">
        <f>IF(L412="","",VLOOKUP(L412,Presentación!$AL$3:$AM$574,2,FALSE))</f>
        <v/>
      </c>
      <c r="K412" s="429"/>
      <c r="L412" s="419"/>
      <c r="M412" s="316"/>
      <c r="N412" s="317"/>
      <c r="O412" s="419"/>
      <c r="P412" s="316"/>
      <c r="Q412" s="317"/>
      <c r="R412" s="379"/>
      <c r="S412" s="316"/>
      <c r="T412" s="317"/>
      <c r="U412" s="43" t="s">
        <v>2188</v>
      </c>
      <c r="V412" s="379"/>
      <c r="W412" s="316"/>
      <c r="X412" s="317"/>
      <c r="Y412" s="379"/>
      <c r="Z412" s="317"/>
      <c r="AA412" s="249"/>
      <c r="AB412" s="249"/>
      <c r="AC412" s="249"/>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CA412">
        <f t="shared" si="65"/>
        <v>0</v>
      </c>
      <c r="CB412">
        <f t="shared" si="66"/>
        <v>0</v>
      </c>
      <c r="CC412">
        <f t="shared" si="67"/>
        <v>0</v>
      </c>
      <c r="CD412">
        <f t="shared" si="68"/>
        <v>0</v>
      </c>
      <c r="CF412" t="b">
        <f t="shared" si="69"/>
        <v>0</v>
      </c>
      <c r="CG412" t="str">
        <f t="shared" si="70"/>
        <v/>
      </c>
      <c r="CH412" t="b">
        <f t="shared" si="71"/>
        <v>0</v>
      </c>
      <c r="CI412" t="str">
        <f t="shared" si="72"/>
        <v/>
      </c>
      <c r="CJ412" t="b">
        <f t="shared" si="73"/>
        <v>0</v>
      </c>
      <c r="CL412">
        <f t="shared" si="74"/>
        <v>0</v>
      </c>
      <c r="CM412">
        <f t="shared" si="75"/>
        <v>0</v>
      </c>
      <c r="CN412">
        <f t="shared" si="76"/>
        <v>0</v>
      </c>
      <c r="CO412">
        <f t="shared" si="77"/>
        <v>0</v>
      </c>
    </row>
    <row r="413" spans="2:93" ht="15" customHeight="1">
      <c r="B413" s="126"/>
      <c r="C413" s="125" t="s">
        <v>1667</v>
      </c>
      <c r="D413" s="419"/>
      <c r="E413" s="316"/>
      <c r="F413" s="316"/>
      <c r="G413" s="317"/>
      <c r="H413" s="379"/>
      <c r="I413" s="317"/>
      <c r="J413" s="315" t="str">
        <f>IF(L413="","",VLOOKUP(L413,Presentación!$AL$3:$AM$574,2,FALSE))</f>
        <v/>
      </c>
      <c r="K413" s="429"/>
      <c r="L413" s="419"/>
      <c r="M413" s="316"/>
      <c r="N413" s="317"/>
      <c r="O413" s="419"/>
      <c r="P413" s="316"/>
      <c r="Q413" s="317"/>
      <c r="R413" s="379"/>
      <c r="S413" s="316"/>
      <c r="T413" s="317"/>
      <c r="U413" s="43" t="s">
        <v>2188</v>
      </c>
      <c r="V413" s="379"/>
      <c r="W413" s="316"/>
      <c r="X413" s="317"/>
      <c r="Y413" s="379"/>
      <c r="Z413" s="317"/>
      <c r="AA413" s="249"/>
      <c r="AB413" s="249"/>
      <c r="AC413" s="249"/>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CA413">
        <f t="shared" si="65"/>
        <v>0</v>
      </c>
      <c r="CB413">
        <f t="shared" si="66"/>
        <v>0</v>
      </c>
      <c r="CC413">
        <f t="shared" si="67"/>
        <v>0</v>
      </c>
      <c r="CD413">
        <f t="shared" si="68"/>
        <v>0</v>
      </c>
      <c r="CF413" t="b">
        <f t="shared" si="69"/>
        <v>0</v>
      </c>
      <c r="CG413" t="str">
        <f t="shared" si="70"/>
        <v/>
      </c>
      <c r="CH413" t="b">
        <f t="shared" si="71"/>
        <v>0</v>
      </c>
      <c r="CI413" t="str">
        <f t="shared" si="72"/>
        <v/>
      </c>
      <c r="CJ413" t="b">
        <f t="shared" si="73"/>
        <v>0</v>
      </c>
      <c r="CL413">
        <f t="shared" si="74"/>
        <v>0</v>
      </c>
      <c r="CM413">
        <f t="shared" si="75"/>
        <v>0</v>
      </c>
      <c r="CN413">
        <f t="shared" si="76"/>
        <v>0</v>
      </c>
      <c r="CO413">
        <f t="shared" si="77"/>
        <v>0</v>
      </c>
    </row>
    <row r="414" spans="2:93" ht="15" customHeight="1">
      <c r="B414" s="126"/>
      <c r="C414" s="125" t="s">
        <v>1668</v>
      </c>
      <c r="D414" s="419"/>
      <c r="E414" s="316"/>
      <c r="F414" s="316"/>
      <c r="G414" s="317"/>
      <c r="H414" s="379"/>
      <c r="I414" s="317"/>
      <c r="J414" s="315" t="str">
        <f>IF(L414="","",VLOOKUP(L414,Presentación!$AL$3:$AM$574,2,FALSE))</f>
        <v/>
      </c>
      <c r="K414" s="429"/>
      <c r="L414" s="419"/>
      <c r="M414" s="316"/>
      <c r="N414" s="317"/>
      <c r="O414" s="419"/>
      <c r="P414" s="316"/>
      <c r="Q414" s="317"/>
      <c r="R414" s="379"/>
      <c r="S414" s="316"/>
      <c r="T414" s="317"/>
      <c r="U414" s="43" t="s">
        <v>2188</v>
      </c>
      <c r="V414" s="379"/>
      <c r="W414" s="316"/>
      <c r="X414" s="317"/>
      <c r="Y414" s="379"/>
      <c r="Z414" s="317"/>
      <c r="AA414" s="249"/>
      <c r="AB414" s="249"/>
      <c r="AC414" s="249"/>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CA414">
        <f t="shared" si="65"/>
        <v>0</v>
      </c>
      <c r="CB414">
        <f t="shared" si="66"/>
        <v>0</v>
      </c>
      <c r="CC414">
        <f t="shared" si="67"/>
        <v>0</v>
      </c>
      <c r="CD414">
        <f t="shared" si="68"/>
        <v>0</v>
      </c>
      <c r="CF414" t="b">
        <f t="shared" si="69"/>
        <v>0</v>
      </c>
      <c r="CG414" t="str">
        <f t="shared" si="70"/>
        <v/>
      </c>
      <c r="CH414" t="b">
        <f t="shared" si="71"/>
        <v>0</v>
      </c>
      <c r="CI414" t="str">
        <f t="shared" si="72"/>
        <v/>
      </c>
      <c r="CJ414" t="b">
        <f t="shared" si="73"/>
        <v>0</v>
      </c>
      <c r="CL414">
        <f t="shared" si="74"/>
        <v>0</v>
      </c>
      <c r="CM414">
        <f t="shared" si="75"/>
        <v>0</v>
      </c>
      <c r="CN414">
        <f t="shared" si="76"/>
        <v>0</v>
      </c>
      <c r="CO414">
        <f t="shared" si="77"/>
        <v>0</v>
      </c>
    </row>
    <row r="415" spans="2:93" ht="15" customHeight="1">
      <c r="B415" s="126"/>
      <c r="C415" s="125" t="s">
        <v>1669</v>
      </c>
      <c r="D415" s="419"/>
      <c r="E415" s="316"/>
      <c r="F415" s="316"/>
      <c r="G415" s="317"/>
      <c r="H415" s="379"/>
      <c r="I415" s="317"/>
      <c r="J415" s="315" t="str">
        <f>IF(L415="","",VLOOKUP(L415,Presentación!$AL$3:$AM$574,2,FALSE))</f>
        <v/>
      </c>
      <c r="K415" s="429"/>
      <c r="L415" s="419"/>
      <c r="M415" s="316"/>
      <c r="N415" s="317"/>
      <c r="O415" s="419"/>
      <c r="P415" s="316"/>
      <c r="Q415" s="317"/>
      <c r="R415" s="379"/>
      <c r="S415" s="316"/>
      <c r="T415" s="317"/>
      <c r="U415" s="43" t="s">
        <v>2188</v>
      </c>
      <c r="V415" s="379"/>
      <c r="W415" s="316"/>
      <c r="X415" s="317"/>
      <c r="Y415" s="379"/>
      <c r="Z415" s="317"/>
      <c r="AA415" s="249"/>
      <c r="AB415" s="249"/>
      <c r="AC415" s="249"/>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CA415">
        <f t="shared" si="65"/>
        <v>0</v>
      </c>
      <c r="CB415">
        <f t="shared" si="66"/>
        <v>0</v>
      </c>
      <c r="CC415">
        <f t="shared" si="67"/>
        <v>0</v>
      </c>
      <c r="CD415">
        <f t="shared" si="68"/>
        <v>0</v>
      </c>
      <c r="CF415" t="b">
        <f t="shared" si="69"/>
        <v>0</v>
      </c>
      <c r="CG415" t="str">
        <f t="shared" si="70"/>
        <v/>
      </c>
      <c r="CH415" t="b">
        <f t="shared" si="71"/>
        <v>0</v>
      </c>
      <c r="CI415" t="str">
        <f t="shared" si="72"/>
        <v/>
      </c>
      <c r="CJ415" t="b">
        <f t="shared" si="73"/>
        <v>0</v>
      </c>
      <c r="CL415">
        <f t="shared" si="74"/>
        <v>0</v>
      </c>
      <c r="CM415">
        <f t="shared" si="75"/>
        <v>0</v>
      </c>
      <c r="CN415">
        <f t="shared" si="76"/>
        <v>0</v>
      </c>
      <c r="CO415">
        <f t="shared" si="77"/>
        <v>0</v>
      </c>
    </row>
    <row r="416" spans="2:93" ht="15" customHeight="1">
      <c r="B416" s="126"/>
      <c r="C416" s="125" t="s">
        <v>1670</v>
      </c>
      <c r="D416" s="419"/>
      <c r="E416" s="316"/>
      <c r="F416" s="316"/>
      <c r="G416" s="317"/>
      <c r="H416" s="379"/>
      <c r="I416" s="317"/>
      <c r="J416" s="315" t="str">
        <f>IF(L416="","",VLOOKUP(L416,Presentación!$AL$3:$AM$574,2,FALSE))</f>
        <v/>
      </c>
      <c r="K416" s="429"/>
      <c r="L416" s="419"/>
      <c r="M416" s="316"/>
      <c r="N416" s="317"/>
      <c r="O416" s="419"/>
      <c r="P416" s="316"/>
      <c r="Q416" s="317"/>
      <c r="R416" s="379"/>
      <c r="S416" s="316"/>
      <c r="T416" s="317"/>
      <c r="U416" s="43" t="s">
        <v>2188</v>
      </c>
      <c r="V416" s="379"/>
      <c r="W416" s="316"/>
      <c r="X416" s="317"/>
      <c r="Y416" s="379"/>
      <c r="Z416" s="317"/>
      <c r="AA416" s="249"/>
      <c r="AB416" s="249"/>
      <c r="AC416" s="249"/>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CA416">
        <f t="shared" si="65"/>
        <v>0</v>
      </c>
      <c r="CB416">
        <f t="shared" si="66"/>
        <v>0</v>
      </c>
      <c r="CC416">
        <f t="shared" si="67"/>
        <v>0</v>
      </c>
      <c r="CD416">
        <f t="shared" si="68"/>
        <v>0</v>
      </c>
      <c r="CF416" t="b">
        <f t="shared" si="69"/>
        <v>0</v>
      </c>
      <c r="CG416" t="str">
        <f t="shared" si="70"/>
        <v/>
      </c>
      <c r="CH416" t="b">
        <f t="shared" si="71"/>
        <v>0</v>
      </c>
      <c r="CI416" t="str">
        <f t="shared" si="72"/>
        <v/>
      </c>
      <c r="CJ416" t="b">
        <f t="shared" si="73"/>
        <v>0</v>
      </c>
      <c r="CL416">
        <f t="shared" si="74"/>
        <v>0</v>
      </c>
      <c r="CM416">
        <f t="shared" si="75"/>
        <v>0</v>
      </c>
      <c r="CN416">
        <f t="shared" si="76"/>
        <v>0</v>
      </c>
      <c r="CO416">
        <f t="shared" si="77"/>
        <v>0</v>
      </c>
    </row>
    <row r="417" spans="2:93" ht="15" customHeight="1">
      <c r="B417" s="126"/>
      <c r="C417" s="125" t="s">
        <v>1671</v>
      </c>
      <c r="D417" s="419"/>
      <c r="E417" s="316"/>
      <c r="F417" s="316"/>
      <c r="G417" s="317"/>
      <c r="H417" s="379"/>
      <c r="I417" s="317"/>
      <c r="J417" s="315" t="str">
        <f>IF(L417="","",VLOOKUP(L417,Presentación!$AL$3:$AM$574,2,FALSE))</f>
        <v/>
      </c>
      <c r="K417" s="429"/>
      <c r="L417" s="419"/>
      <c r="M417" s="316"/>
      <c r="N417" s="317"/>
      <c r="O417" s="419"/>
      <c r="P417" s="316"/>
      <c r="Q417" s="317"/>
      <c r="R417" s="379"/>
      <c r="S417" s="316"/>
      <c r="T417" s="317"/>
      <c r="U417" s="43" t="s">
        <v>2188</v>
      </c>
      <c r="V417" s="379"/>
      <c r="W417" s="316"/>
      <c r="X417" s="317"/>
      <c r="Y417" s="379"/>
      <c r="Z417" s="317"/>
      <c r="AA417" s="249"/>
      <c r="AB417" s="249"/>
      <c r="AC417" s="249"/>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CA417">
        <f t="shared" ref="CA417:CA480" si="78">IF(COUNTIF(D417:AL417,"NS")&gt;0,1,0)</f>
        <v>0</v>
      </c>
      <c r="CB417">
        <f t="shared" ref="CB417:CB480" si="79">COUNTIF(AB417:AC417,"NS")</f>
        <v>0</v>
      </c>
      <c r="CC417">
        <f t="shared" ref="CC417:CC480" si="80">SUM(AB417:AC417)</f>
        <v>0</v>
      </c>
      <c r="CD417">
        <f t="shared" ref="CD417:CD480" si="81">IF(COUNTA(AA417:AC417)=0,0,IF(OR(AND(AA417=0,CB417&gt;0),AND(AA417="ns",CC417&gt;0),AND(AA417="ns",CB417=0,CC417=0)),1,IF(OR(AND(AA417&gt;0,CB417=2),AND(AA417="ns",CB417=2),AND(AA417="ns",CC417=0,CB417&gt;0),AA417=CC417),0,1)))</f>
        <v>0</v>
      </c>
      <c r="CF417" t="b">
        <f t="shared" ref="CF417:CF480" si="82">NOT(EXACT(D417,UPPER(D417)))</f>
        <v>0</v>
      </c>
      <c r="CG417" t="str">
        <f t="shared" ref="CG417:CG480" si="83">SUBSTITUTE( SUBSTITUTE( SUBSTITUTE( SUBSTITUTE( SUBSTITUTE( SUBSTITUTE( SUBSTITUTE( SUBSTITUTE( SUBSTITUTE( SUBSTITUTE(D417, "á", "a"), "é", "e"), "í", "i"), "ó", "o"), "ú", "u"), "Á", "A"), "É", "E"), "Í", "I"), "Ó", "O"), "Ú", "U")</f>
        <v/>
      </c>
      <c r="CH417" t="b">
        <f t="shared" ref="CH417:CH480" si="84">NOT(EXACT(D417,CG417))</f>
        <v>0</v>
      </c>
      <c r="CI417" t="str">
        <f t="shared" ref="CI417:CI480" si="85">SUBSTITUTE((SUBSTITUTE(SUBSTITUTE(SUBSTITUTE(D417,".",""),",",""),"(","")),")","")</f>
        <v/>
      </c>
      <c r="CJ417" t="b">
        <f t="shared" ref="CJ417:CJ480" si="86">NOT(EXACT(D417,CI417))</f>
        <v>0</v>
      </c>
      <c r="CL417">
        <f t="shared" ref="CL417:CL480" si="87">LEN(R417)</f>
        <v>0</v>
      </c>
      <c r="CM417">
        <f t="shared" ref="CM417:CM480" si="88">LEN(V417)</f>
        <v>0</v>
      </c>
      <c r="CN417">
        <f t="shared" ref="CN417:CN480" si="89">IF(AND(R417&lt;&gt;"NS",R417&lt;&gt;"NA",CL417&gt;8),1,0)</f>
        <v>0</v>
      </c>
      <c r="CO417">
        <f t="shared" ref="CO417:CO480" si="90">IF(AND(V417&lt;&gt;"NS",V417&lt;&gt;"NA",CM417&gt;9),1,0)</f>
        <v>0</v>
      </c>
    </row>
    <row r="418" spans="2:93" ht="15" customHeight="1">
      <c r="B418" s="126"/>
      <c r="C418" s="125" t="s">
        <v>1672</v>
      </c>
      <c r="D418" s="419"/>
      <c r="E418" s="316"/>
      <c r="F418" s="316"/>
      <c r="G418" s="317"/>
      <c r="H418" s="379"/>
      <c r="I418" s="317"/>
      <c r="J418" s="315" t="str">
        <f>IF(L418="","",VLOOKUP(L418,Presentación!$AL$3:$AM$574,2,FALSE))</f>
        <v/>
      </c>
      <c r="K418" s="429"/>
      <c r="L418" s="419"/>
      <c r="M418" s="316"/>
      <c r="N418" s="317"/>
      <c r="O418" s="419"/>
      <c r="P418" s="316"/>
      <c r="Q418" s="317"/>
      <c r="R418" s="379"/>
      <c r="S418" s="316"/>
      <c r="T418" s="317"/>
      <c r="U418" s="43" t="s">
        <v>2188</v>
      </c>
      <c r="V418" s="379"/>
      <c r="W418" s="316"/>
      <c r="X418" s="317"/>
      <c r="Y418" s="379"/>
      <c r="Z418" s="317"/>
      <c r="AA418" s="249"/>
      <c r="AB418" s="249"/>
      <c r="AC418" s="249"/>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CA418">
        <f t="shared" si="78"/>
        <v>0</v>
      </c>
      <c r="CB418">
        <f t="shared" si="79"/>
        <v>0</v>
      </c>
      <c r="CC418">
        <f t="shared" si="80"/>
        <v>0</v>
      </c>
      <c r="CD418">
        <f t="shared" si="81"/>
        <v>0</v>
      </c>
      <c r="CF418" t="b">
        <f t="shared" si="82"/>
        <v>0</v>
      </c>
      <c r="CG418" t="str">
        <f t="shared" si="83"/>
        <v/>
      </c>
      <c r="CH418" t="b">
        <f t="shared" si="84"/>
        <v>0</v>
      </c>
      <c r="CI418" t="str">
        <f t="shared" si="85"/>
        <v/>
      </c>
      <c r="CJ418" t="b">
        <f t="shared" si="86"/>
        <v>0</v>
      </c>
      <c r="CL418">
        <f t="shared" si="87"/>
        <v>0</v>
      </c>
      <c r="CM418">
        <f t="shared" si="88"/>
        <v>0</v>
      </c>
      <c r="CN418">
        <f t="shared" si="89"/>
        <v>0</v>
      </c>
      <c r="CO418">
        <f t="shared" si="90"/>
        <v>0</v>
      </c>
    </row>
    <row r="419" spans="2:93" ht="15" customHeight="1">
      <c r="B419" s="126"/>
      <c r="C419" s="125" t="s">
        <v>1673</v>
      </c>
      <c r="D419" s="419"/>
      <c r="E419" s="316"/>
      <c r="F419" s="316"/>
      <c r="G419" s="317"/>
      <c r="H419" s="379"/>
      <c r="I419" s="317"/>
      <c r="J419" s="315" t="str">
        <f>IF(L419="","",VLOOKUP(L419,Presentación!$AL$3:$AM$574,2,FALSE))</f>
        <v/>
      </c>
      <c r="K419" s="429"/>
      <c r="L419" s="419"/>
      <c r="M419" s="316"/>
      <c r="N419" s="317"/>
      <c r="O419" s="419"/>
      <c r="P419" s="316"/>
      <c r="Q419" s="317"/>
      <c r="R419" s="379"/>
      <c r="S419" s="316"/>
      <c r="T419" s="317"/>
      <c r="U419" s="43" t="s">
        <v>2188</v>
      </c>
      <c r="V419" s="379"/>
      <c r="W419" s="316"/>
      <c r="X419" s="317"/>
      <c r="Y419" s="379"/>
      <c r="Z419" s="317"/>
      <c r="AA419" s="249"/>
      <c r="AB419" s="249"/>
      <c r="AC419" s="249"/>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CA419">
        <f t="shared" si="78"/>
        <v>0</v>
      </c>
      <c r="CB419">
        <f t="shared" si="79"/>
        <v>0</v>
      </c>
      <c r="CC419">
        <f t="shared" si="80"/>
        <v>0</v>
      </c>
      <c r="CD419">
        <f t="shared" si="81"/>
        <v>0</v>
      </c>
      <c r="CF419" t="b">
        <f t="shared" si="82"/>
        <v>0</v>
      </c>
      <c r="CG419" t="str">
        <f t="shared" si="83"/>
        <v/>
      </c>
      <c r="CH419" t="b">
        <f t="shared" si="84"/>
        <v>0</v>
      </c>
      <c r="CI419" t="str">
        <f t="shared" si="85"/>
        <v/>
      </c>
      <c r="CJ419" t="b">
        <f t="shared" si="86"/>
        <v>0</v>
      </c>
      <c r="CL419">
        <f t="shared" si="87"/>
        <v>0</v>
      </c>
      <c r="CM419">
        <f t="shared" si="88"/>
        <v>0</v>
      </c>
      <c r="CN419">
        <f t="shared" si="89"/>
        <v>0</v>
      </c>
      <c r="CO419">
        <f t="shared" si="90"/>
        <v>0</v>
      </c>
    </row>
    <row r="420" spans="2:93" ht="15" customHeight="1">
      <c r="B420" s="126"/>
      <c r="C420" s="125" t="s">
        <v>1674</v>
      </c>
      <c r="D420" s="419"/>
      <c r="E420" s="316"/>
      <c r="F420" s="316"/>
      <c r="G420" s="317"/>
      <c r="H420" s="379"/>
      <c r="I420" s="317"/>
      <c r="J420" s="315" t="str">
        <f>IF(L420="","",VLOOKUP(L420,Presentación!$AL$3:$AM$574,2,FALSE))</f>
        <v/>
      </c>
      <c r="K420" s="429"/>
      <c r="L420" s="419"/>
      <c r="M420" s="316"/>
      <c r="N420" s="317"/>
      <c r="O420" s="419"/>
      <c r="P420" s="316"/>
      <c r="Q420" s="317"/>
      <c r="R420" s="379"/>
      <c r="S420" s="316"/>
      <c r="T420" s="317"/>
      <c r="U420" s="43" t="s">
        <v>2188</v>
      </c>
      <c r="V420" s="379"/>
      <c r="W420" s="316"/>
      <c r="X420" s="317"/>
      <c r="Y420" s="379"/>
      <c r="Z420" s="317"/>
      <c r="AA420" s="249"/>
      <c r="AB420" s="249"/>
      <c r="AC420" s="249"/>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CA420">
        <f t="shared" si="78"/>
        <v>0</v>
      </c>
      <c r="CB420">
        <f t="shared" si="79"/>
        <v>0</v>
      </c>
      <c r="CC420">
        <f t="shared" si="80"/>
        <v>0</v>
      </c>
      <c r="CD420">
        <f t="shared" si="81"/>
        <v>0</v>
      </c>
      <c r="CF420" t="b">
        <f t="shared" si="82"/>
        <v>0</v>
      </c>
      <c r="CG420" t="str">
        <f t="shared" si="83"/>
        <v/>
      </c>
      <c r="CH420" t="b">
        <f t="shared" si="84"/>
        <v>0</v>
      </c>
      <c r="CI420" t="str">
        <f t="shared" si="85"/>
        <v/>
      </c>
      <c r="CJ420" t="b">
        <f t="shared" si="86"/>
        <v>0</v>
      </c>
      <c r="CL420">
        <f t="shared" si="87"/>
        <v>0</v>
      </c>
      <c r="CM420">
        <f t="shared" si="88"/>
        <v>0</v>
      </c>
      <c r="CN420">
        <f t="shared" si="89"/>
        <v>0</v>
      </c>
      <c r="CO420">
        <f t="shared" si="90"/>
        <v>0</v>
      </c>
    </row>
    <row r="421" spans="2:93" ht="15" customHeight="1">
      <c r="B421" s="126"/>
      <c r="C421" s="125" t="s">
        <v>1675</v>
      </c>
      <c r="D421" s="419"/>
      <c r="E421" s="316"/>
      <c r="F421" s="316"/>
      <c r="G421" s="317"/>
      <c r="H421" s="379"/>
      <c r="I421" s="317"/>
      <c r="J421" s="315" t="str">
        <f>IF(L421="","",VLOOKUP(L421,Presentación!$AL$3:$AM$574,2,FALSE))</f>
        <v/>
      </c>
      <c r="K421" s="429"/>
      <c r="L421" s="419"/>
      <c r="M421" s="316"/>
      <c r="N421" s="317"/>
      <c r="O421" s="419"/>
      <c r="P421" s="316"/>
      <c r="Q421" s="317"/>
      <c r="R421" s="379"/>
      <c r="S421" s="316"/>
      <c r="T421" s="317"/>
      <c r="U421" s="43" t="s">
        <v>2188</v>
      </c>
      <c r="V421" s="379"/>
      <c r="W421" s="316"/>
      <c r="X421" s="317"/>
      <c r="Y421" s="379"/>
      <c r="Z421" s="317"/>
      <c r="AA421" s="249"/>
      <c r="AB421" s="249"/>
      <c r="AC421" s="249"/>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CA421">
        <f t="shared" si="78"/>
        <v>0</v>
      </c>
      <c r="CB421">
        <f t="shared" si="79"/>
        <v>0</v>
      </c>
      <c r="CC421">
        <f t="shared" si="80"/>
        <v>0</v>
      </c>
      <c r="CD421">
        <f t="shared" si="81"/>
        <v>0</v>
      </c>
      <c r="CF421" t="b">
        <f t="shared" si="82"/>
        <v>0</v>
      </c>
      <c r="CG421" t="str">
        <f t="shared" si="83"/>
        <v/>
      </c>
      <c r="CH421" t="b">
        <f t="shared" si="84"/>
        <v>0</v>
      </c>
      <c r="CI421" t="str">
        <f t="shared" si="85"/>
        <v/>
      </c>
      <c r="CJ421" t="b">
        <f t="shared" si="86"/>
        <v>0</v>
      </c>
      <c r="CL421">
        <f t="shared" si="87"/>
        <v>0</v>
      </c>
      <c r="CM421">
        <f t="shared" si="88"/>
        <v>0</v>
      </c>
      <c r="CN421">
        <f t="shared" si="89"/>
        <v>0</v>
      </c>
      <c r="CO421">
        <f t="shared" si="90"/>
        <v>0</v>
      </c>
    </row>
    <row r="422" spans="2:93" ht="15" customHeight="1">
      <c r="B422" s="126"/>
      <c r="C422" s="125" t="s">
        <v>1676</v>
      </c>
      <c r="D422" s="419"/>
      <c r="E422" s="316"/>
      <c r="F422" s="316"/>
      <c r="G422" s="317"/>
      <c r="H422" s="379"/>
      <c r="I422" s="317"/>
      <c r="J422" s="315" t="str">
        <f>IF(L422="","",VLOOKUP(L422,Presentación!$AL$3:$AM$574,2,FALSE))</f>
        <v/>
      </c>
      <c r="K422" s="429"/>
      <c r="L422" s="419"/>
      <c r="M422" s="316"/>
      <c r="N422" s="317"/>
      <c r="O422" s="419"/>
      <c r="P422" s="316"/>
      <c r="Q422" s="317"/>
      <c r="R422" s="379"/>
      <c r="S422" s="316"/>
      <c r="T422" s="317"/>
      <c r="U422" s="43" t="s">
        <v>2188</v>
      </c>
      <c r="V422" s="379"/>
      <c r="W422" s="316"/>
      <c r="X422" s="317"/>
      <c r="Y422" s="379"/>
      <c r="Z422" s="317"/>
      <c r="AA422" s="249"/>
      <c r="AB422" s="249"/>
      <c r="AC422" s="249"/>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CA422">
        <f t="shared" si="78"/>
        <v>0</v>
      </c>
      <c r="CB422">
        <f t="shared" si="79"/>
        <v>0</v>
      </c>
      <c r="CC422">
        <f t="shared" si="80"/>
        <v>0</v>
      </c>
      <c r="CD422">
        <f t="shared" si="81"/>
        <v>0</v>
      </c>
      <c r="CF422" t="b">
        <f t="shared" si="82"/>
        <v>0</v>
      </c>
      <c r="CG422" t="str">
        <f t="shared" si="83"/>
        <v/>
      </c>
      <c r="CH422" t="b">
        <f t="shared" si="84"/>
        <v>0</v>
      </c>
      <c r="CI422" t="str">
        <f t="shared" si="85"/>
        <v/>
      </c>
      <c r="CJ422" t="b">
        <f t="shared" si="86"/>
        <v>0</v>
      </c>
      <c r="CL422">
        <f t="shared" si="87"/>
        <v>0</v>
      </c>
      <c r="CM422">
        <f t="shared" si="88"/>
        <v>0</v>
      </c>
      <c r="CN422">
        <f t="shared" si="89"/>
        <v>0</v>
      </c>
      <c r="CO422">
        <f t="shared" si="90"/>
        <v>0</v>
      </c>
    </row>
    <row r="423" spans="2:93" ht="15" customHeight="1">
      <c r="B423" s="126"/>
      <c r="C423" s="125" t="s">
        <v>1677</v>
      </c>
      <c r="D423" s="419"/>
      <c r="E423" s="316"/>
      <c r="F423" s="316"/>
      <c r="G423" s="317"/>
      <c r="H423" s="379"/>
      <c r="I423" s="317"/>
      <c r="J423" s="315" t="str">
        <f>IF(L423="","",VLOOKUP(L423,Presentación!$AL$3:$AM$574,2,FALSE))</f>
        <v/>
      </c>
      <c r="K423" s="429"/>
      <c r="L423" s="419"/>
      <c r="M423" s="316"/>
      <c r="N423" s="317"/>
      <c r="O423" s="419"/>
      <c r="P423" s="316"/>
      <c r="Q423" s="317"/>
      <c r="R423" s="379"/>
      <c r="S423" s="316"/>
      <c r="T423" s="317"/>
      <c r="U423" s="43" t="s">
        <v>2188</v>
      </c>
      <c r="V423" s="379"/>
      <c r="W423" s="316"/>
      <c r="X423" s="317"/>
      <c r="Y423" s="379"/>
      <c r="Z423" s="317"/>
      <c r="AA423" s="249"/>
      <c r="AB423" s="249"/>
      <c r="AC423" s="249"/>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CA423">
        <f t="shared" si="78"/>
        <v>0</v>
      </c>
      <c r="CB423">
        <f t="shared" si="79"/>
        <v>0</v>
      </c>
      <c r="CC423">
        <f t="shared" si="80"/>
        <v>0</v>
      </c>
      <c r="CD423">
        <f t="shared" si="81"/>
        <v>0</v>
      </c>
      <c r="CF423" t="b">
        <f t="shared" si="82"/>
        <v>0</v>
      </c>
      <c r="CG423" t="str">
        <f t="shared" si="83"/>
        <v/>
      </c>
      <c r="CH423" t="b">
        <f t="shared" si="84"/>
        <v>0</v>
      </c>
      <c r="CI423" t="str">
        <f t="shared" si="85"/>
        <v/>
      </c>
      <c r="CJ423" t="b">
        <f t="shared" si="86"/>
        <v>0</v>
      </c>
      <c r="CL423">
        <f t="shared" si="87"/>
        <v>0</v>
      </c>
      <c r="CM423">
        <f t="shared" si="88"/>
        <v>0</v>
      </c>
      <c r="CN423">
        <f t="shared" si="89"/>
        <v>0</v>
      </c>
      <c r="CO423">
        <f t="shared" si="90"/>
        <v>0</v>
      </c>
    </row>
    <row r="424" spans="2:93" ht="15" customHeight="1">
      <c r="B424" s="126"/>
      <c r="C424" s="125" t="s">
        <v>1678</v>
      </c>
      <c r="D424" s="419"/>
      <c r="E424" s="316"/>
      <c r="F424" s="316"/>
      <c r="G424" s="317"/>
      <c r="H424" s="379"/>
      <c r="I424" s="317"/>
      <c r="J424" s="315" t="str">
        <f>IF(L424="","",VLOOKUP(L424,Presentación!$AL$3:$AM$574,2,FALSE))</f>
        <v/>
      </c>
      <c r="K424" s="429"/>
      <c r="L424" s="419"/>
      <c r="M424" s="316"/>
      <c r="N424" s="317"/>
      <c r="O424" s="419"/>
      <c r="P424" s="316"/>
      <c r="Q424" s="317"/>
      <c r="R424" s="379"/>
      <c r="S424" s="316"/>
      <c r="T424" s="317"/>
      <c r="U424" s="43" t="s">
        <v>2188</v>
      </c>
      <c r="V424" s="379"/>
      <c r="W424" s="316"/>
      <c r="X424" s="317"/>
      <c r="Y424" s="379"/>
      <c r="Z424" s="317"/>
      <c r="AA424" s="249"/>
      <c r="AB424" s="249"/>
      <c r="AC424" s="249"/>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CA424">
        <f t="shared" si="78"/>
        <v>0</v>
      </c>
      <c r="CB424">
        <f t="shared" si="79"/>
        <v>0</v>
      </c>
      <c r="CC424">
        <f t="shared" si="80"/>
        <v>0</v>
      </c>
      <c r="CD424">
        <f t="shared" si="81"/>
        <v>0</v>
      </c>
      <c r="CF424" t="b">
        <f t="shared" si="82"/>
        <v>0</v>
      </c>
      <c r="CG424" t="str">
        <f t="shared" si="83"/>
        <v/>
      </c>
      <c r="CH424" t="b">
        <f t="shared" si="84"/>
        <v>0</v>
      </c>
      <c r="CI424" t="str">
        <f t="shared" si="85"/>
        <v/>
      </c>
      <c r="CJ424" t="b">
        <f t="shared" si="86"/>
        <v>0</v>
      </c>
      <c r="CL424">
        <f t="shared" si="87"/>
        <v>0</v>
      </c>
      <c r="CM424">
        <f t="shared" si="88"/>
        <v>0</v>
      </c>
      <c r="CN424">
        <f t="shared" si="89"/>
        <v>0</v>
      </c>
      <c r="CO424">
        <f t="shared" si="90"/>
        <v>0</v>
      </c>
    </row>
    <row r="425" spans="2:93" ht="15" customHeight="1">
      <c r="B425" s="126"/>
      <c r="C425" s="125" t="s">
        <v>1679</v>
      </c>
      <c r="D425" s="419"/>
      <c r="E425" s="316"/>
      <c r="F425" s="316"/>
      <c r="G425" s="317"/>
      <c r="H425" s="379"/>
      <c r="I425" s="317"/>
      <c r="J425" s="315" t="str">
        <f>IF(L425="","",VLOOKUP(L425,Presentación!$AL$3:$AM$574,2,FALSE))</f>
        <v/>
      </c>
      <c r="K425" s="429"/>
      <c r="L425" s="419"/>
      <c r="M425" s="316"/>
      <c r="N425" s="317"/>
      <c r="O425" s="419"/>
      <c r="P425" s="316"/>
      <c r="Q425" s="317"/>
      <c r="R425" s="379"/>
      <c r="S425" s="316"/>
      <c r="T425" s="317"/>
      <c r="U425" s="43" t="s">
        <v>2188</v>
      </c>
      <c r="V425" s="379"/>
      <c r="W425" s="316"/>
      <c r="X425" s="317"/>
      <c r="Y425" s="379"/>
      <c r="Z425" s="317"/>
      <c r="AA425" s="249"/>
      <c r="AB425" s="249"/>
      <c r="AC425" s="249"/>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CA425">
        <f t="shared" si="78"/>
        <v>0</v>
      </c>
      <c r="CB425">
        <f t="shared" si="79"/>
        <v>0</v>
      </c>
      <c r="CC425">
        <f t="shared" si="80"/>
        <v>0</v>
      </c>
      <c r="CD425">
        <f t="shared" si="81"/>
        <v>0</v>
      </c>
      <c r="CF425" t="b">
        <f t="shared" si="82"/>
        <v>0</v>
      </c>
      <c r="CG425" t="str">
        <f t="shared" si="83"/>
        <v/>
      </c>
      <c r="CH425" t="b">
        <f t="shared" si="84"/>
        <v>0</v>
      </c>
      <c r="CI425" t="str">
        <f t="shared" si="85"/>
        <v/>
      </c>
      <c r="CJ425" t="b">
        <f t="shared" si="86"/>
        <v>0</v>
      </c>
      <c r="CL425">
        <f t="shared" si="87"/>
        <v>0</v>
      </c>
      <c r="CM425">
        <f t="shared" si="88"/>
        <v>0</v>
      </c>
      <c r="CN425">
        <f t="shared" si="89"/>
        <v>0</v>
      </c>
      <c r="CO425">
        <f t="shared" si="90"/>
        <v>0</v>
      </c>
    </row>
    <row r="426" spans="2:93" ht="15" customHeight="1">
      <c r="B426" s="126"/>
      <c r="C426" s="125" t="s">
        <v>1680</v>
      </c>
      <c r="D426" s="419"/>
      <c r="E426" s="316"/>
      <c r="F426" s="316"/>
      <c r="G426" s="317"/>
      <c r="H426" s="379"/>
      <c r="I426" s="317"/>
      <c r="J426" s="315" t="str">
        <f>IF(L426="","",VLOOKUP(L426,Presentación!$AL$3:$AM$574,2,FALSE))</f>
        <v/>
      </c>
      <c r="K426" s="429"/>
      <c r="L426" s="419"/>
      <c r="M426" s="316"/>
      <c r="N426" s="317"/>
      <c r="O426" s="419"/>
      <c r="P426" s="316"/>
      <c r="Q426" s="317"/>
      <c r="R426" s="379"/>
      <c r="S426" s="316"/>
      <c r="T426" s="317"/>
      <c r="U426" s="43" t="s">
        <v>2188</v>
      </c>
      <c r="V426" s="379"/>
      <c r="W426" s="316"/>
      <c r="X426" s="317"/>
      <c r="Y426" s="379"/>
      <c r="Z426" s="317"/>
      <c r="AA426" s="249"/>
      <c r="AB426" s="249"/>
      <c r="AC426" s="249"/>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CA426">
        <f t="shared" si="78"/>
        <v>0</v>
      </c>
      <c r="CB426">
        <f t="shared" si="79"/>
        <v>0</v>
      </c>
      <c r="CC426">
        <f t="shared" si="80"/>
        <v>0</v>
      </c>
      <c r="CD426">
        <f t="shared" si="81"/>
        <v>0</v>
      </c>
      <c r="CF426" t="b">
        <f t="shared" si="82"/>
        <v>0</v>
      </c>
      <c r="CG426" t="str">
        <f t="shared" si="83"/>
        <v/>
      </c>
      <c r="CH426" t="b">
        <f t="shared" si="84"/>
        <v>0</v>
      </c>
      <c r="CI426" t="str">
        <f t="shared" si="85"/>
        <v/>
      </c>
      <c r="CJ426" t="b">
        <f t="shared" si="86"/>
        <v>0</v>
      </c>
      <c r="CL426">
        <f t="shared" si="87"/>
        <v>0</v>
      </c>
      <c r="CM426">
        <f t="shared" si="88"/>
        <v>0</v>
      </c>
      <c r="CN426">
        <f t="shared" si="89"/>
        <v>0</v>
      </c>
      <c r="CO426">
        <f t="shared" si="90"/>
        <v>0</v>
      </c>
    </row>
    <row r="427" spans="2:93" ht="15" customHeight="1">
      <c r="B427" s="126"/>
      <c r="C427" s="125" t="s">
        <v>1681</v>
      </c>
      <c r="D427" s="419"/>
      <c r="E427" s="316"/>
      <c r="F427" s="316"/>
      <c r="G427" s="317"/>
      <c r="H427" s="379"/>
      <c r="I427" s="317"/>
      <c r="J427" s="315" t="str">
        <f>IF(L427="","",VLOOKUP(L427,Presentación!$AL$3:$AM$574,2,FALSE))</f>
        <v/>
      </c>
      <c r="K427" s="429"/>
      <c r="L427" s="419"/>
      <c r="M427" s="316"/>
      <c r="N427" s="317"/>
      <c r="O427" s="419"/>
      <c r="P427" s="316"/>
      <c r="Q427" s="317"/>
      <c r="R427" s="379"/>
      <c r="S427" s="316"/>
      <c r="T427" s="317"/>
      <c r="U427" s="43" t="s">
        <v>2188</v>
      </c>
      <c r="V427" s="379"/>
      <c r="W427" s="316"/>
      <c r="X427" s="317"/>
      <c r="Y427" s="379"/>
      <c r="Z427" s="317"/>
      <c r="AA427" s="249"/>
      <c r="AB427" s="249"/>
      <c r="AC427" s="249"/>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CA427">
        <f t="shared" si="78"/>
        <v>0</v>
      </c>
      <c r="CB427">
        <f t="shared" si="79"/>
        <v>0</v>
      </c>
      <c r="CC427">
        <f t="shared" si="80"/>
        <v>0</v>
      </c>
      <c r="CD427">
        <f t="shared" si="81"/>
        <v>0</v>
      </c>
      <c r="CF427" t="b">
        <f t="shared" si="82"/>
        <v>0</v>
      </c>
      <c r="CG427" t="str">
        <f t="shared" si="83"/>
        <v/>
      </c>
      <c r="CH427" t="b">
        <f t="shared" si="84"/>
        <v>0</v>
      </c>
      <c r="CI427" t="str">
        <f t="shared" si="85"/>
        <v/>
      </c>
      <c r="CJ427" t="b">
        <f t="shared" si="86"/>
        <v>0</v>
      </c>
      <c r="CL427">
        <f t="shared" si="87"/>
        <v>0</v>
      </c>
      <c r="CM427">
        <f t="shared" si="88"/>
        <v>0</v>
      </c>
      <c r="CN427">
        <f t="shared" si="89"/>
        <v>0</v>
      </c>
      <c r="CO427">
        <f t="shared" si="90"/>
        <v>0</v>
      </c>
    </row>
    <row r="428" spans="2:93" ht="15" customHeight="1">
      <c r="B428" s="126"/>
      <c r="C428" s="125" t="s">
        <v>1682</v>
      </c>
      <c r="D428" s="419"/>
      <c r="E428" s="316"/>
      <c r="F428" s="316"/>
      <c r="G428" s="317"/>
      <c r="H428" s="379"/>
      <c r="I428" s="317"/>
      <c r="J428" s="315" t="str">
        <f>IF(L428="","",VLOOKUP(L428,Presentación!$AL$3:$AM$574,2,FALSE))</f>
        <v/>
      </c>
      <c r="K428" s="429"/>
      <c r="L428" s="419"/>
      <c r="M428" s="316"/>
      <c r="N428" s="317"/>
      <c r="O428" s="419"/>
      <c r="P428" s="316"/>
      <c r="Q428" s="317"/>
      <c r="R428" s="379"/>
      <c r="S428" s="316"/>
      <c r="T428" s="317"/>
      <c r="U428" s="43" t="s">
        <v>2188</v>
      </c>
      <c r="V428" s="379"/>
      <c r="W428" s="316"/>
      <c r="X428" s="317"/>
      <c r="Y428" s="379"/>
      <c r="Z428" s="317"/>
      <c r="AA428" s="249"/>
      <c r="AB428" s="249"/>
      <c r="AC428" s="249"/>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CA428">
        <f t="shared" si="78"/>
        <v>0</v>
      </c>
      <c r="CB428">
        <f t="shared" si="79"/>
        <v>0</v>
      </c>
      <c r="CC428">
        <f t="shared" si="80"/>
        <v>0</v>
      </c>
      <c r="CD428">
        <f t="shared" si="81"/>
        <v>0</v>
      </c>
      <c r="CF428" t="b">
        <f t="shared" si="82"/>
        <v>0</v>
      </c>
      <c r="CG428" t="str">
        <f t="shared" si="83"/>
        <v/>
      </c>
      <c r="CH428" t="b">
        <f t="shared" si="84"/>
        <v>0</v>
      </c>
      <c r="CI428" t="str">
        <f t="shared" si="85"/>
        <v/>
      </c>
      <c r="CJ428" t="b">
        <f t="shared" si="86"/>
        <v>0</v>
      </c>
      <c r="CL428">
        <f t="shared" si="87"/>
        <v>0</v>
      </c>
      <c r="CM428">
        <f t="shared" si="88"/>
        <v>0</v>
      </c>
      <c r="CN428">
        <f t="shared" si="89"/>
        <v>0</v>
      </c>
      <c r="CO428">
        <f t="shared" si="90"/>
        <v>0</v>
      </c>
    </row>
    <row r="429" spans="2:93" ht="15" customHeight="1">
      <c r="B429" s="126"/>
      <c r="C429" s="125" t="s">
        <v>1683</v>
      </c>
      <c r="D429" s="419"/>
      <c r="E429" s="316"/>
      <c r="F429" s="316"/>
      <c r="G429" s="317"/>
      <c r="H429" s="379"/>
      <c r="I429" s="317"/>
      <c r="J429" s="315" t="str">
        <f>IF(L429="","",VLOOKUP(L429,Presentación!$AL$3:$AM$574,2,FALSE))</f>
        <v/>
      </c>
      <c r="K429" s="429"/>
      <c r="L429" s="419"/>
      <c r="M429" s="316"/>
      <c r="N429" s="317"/>
      <c r="O429" s="419"/>
      <c r="P429" s="316"/>
      <c r="Q429" s="317"/>
      <c r="R429" s="379"/>
      <c r="S429" s="316"/>
      <c r="T429" s="317"/>
      <c r="U429" s="43" t="s">
        <v>2188</v>
      </c>
      <c r="V429" s="379"/>
      <c r="W429" s="316"/>
      <c r="X429" s="317"/>
      <c r="Y429" s="379"/>
      <c r="Z429" s="317"/>
      <c r="AA429" s="249"/>
      <c r="AB429" s="249"/>
      <c r="AC429" s="249"/>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CA429">
        <f t="shared" si="78"/>
        <v>0</v>
      </c>
      <c r="CB429">
        <f t="shared" si="79"/>
        <v>0</v>
      </c>
      <c r="CC429">
        <f t="shared" si="80"/>
        <v>0</v>
      </c>
      <c r="CD429">
        <f t="shared" si="81"/>
        <v>0</v>
      </c>
      <c r="CF429" t="b">
        <f t="shared" si="82"/>
        <v>0</v>
      </c>
      <c r="CG429" t="str">
        <f t="shared" si="83"/>
        <v/>
      </c>
      <c r="CH429" t="b">
        <f t="shared" si="84"/>
        <v>0</v>
      </c>
      <c r="CI429" t="str">
        <f t="shared" si="85"/>
        <v/>
      </c>
      <c r="CJ429" t="b">
        <f t="shared" si="86"/>
        <v>0</v>
      </c>
      <c r="CL429">
        <f t="shared" si="87"/>
        <v>0</v>
      </c>
      <c r="CM429">
        <f t="shared" si="88"/>
        <v>0</v>
      </c>
      <c r="CN429">
        <f t="shared" si="89"/>
        <v>0</v>
      </c>
      <c r="CO429">
        <f t="shared" si="90"/>
        <v>0</v>
      </c>
    </row>
    <row r="430" spans="2:93" ht="15" customHeight="1">
      <c r="B430" s="126"/>
      <c r="C430" s="125" t="s">
        <v>1684</v>
      </c>
      <c r="D430" s="419"/>
      <c r="E430" s="316"/>
      <c r="F430" s="316"/>
      <c r="G430" s="317"/>
      <c r="H430" s="379"/>
      <c r="I430" s="317"/>
      <c r="J430" s="315" t="str">
        <f>IF(L430="","",VLOOKUP(L430,Presentación!$AL$3:$AM$574,2,FALSE))</f>
        <v/>
      </c>
      <c r="K430" s="429"/>
      <c r="L430" s="419"/>
      <c r="M430" s="316"/>
      <c r="N430" s="317"/>
      <c r="O430" s="419"/>
      <c r="P430" s="316"/>
      <c r="Q430" s="317"/>
      <c r="R430" s="379"/>
      <c r="S430" s="316"/>
      <c r="T430" s="317"/>
      <c r="U430" s="43" t="s">
        <v>2188</v>
      </c>
      <c r="V430" s="379"/>
      <c r="W430" s="316"/>
      <c r="X430" s="317"/>
      <c r="Y430" s="379"/>
      <c r="Z430" s="317"/>
      <c r="AA430" s="249"/>
      <c r="AB430" s="249"/>
      <c r="AC430" s="249"/>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CA430">
        <f t="shared" si="78"/>
        <v>0</v>
      </c>
      <c r="CB430">
        <f t="shared" si="79"/>
        <v>0</v>
      </c>
      <c r="CC430">
        <f t="shared" si="80"/>
        <v>0</v>
      </c>
      <c r="CD430">
        <f t="shared" si="81"/>
        <v>0</v>
      </c>
      <c r="CF430" t="b">
        <f t="shared" si="82"/>
        <v>0</v>
      </c>
      <c r="CG430" t="str">
        <f t="shared" si="83"/>
        <v/>
      </c>
      <c r="CH430" t="b">
        <f t="shared" si="84"/>
        <v>0</v>
      </c>
      <c r="CI430" t="str">
        <f t="shared" si="85"/>
        <v/>
      </c>
      <c r="CJ430" t="b">
        <f t="shared" si="86"/>
        <v>0</v>
      </c>
      <c r="CL430">
        <f t="shared" si="87"/>
        <v>0</v>
      </c>
      <c r="CM430">
        <f t="shared" si="88"/>
        <v>0</v>
      </c>
      <c r="CN430">
        <f t="shared" si="89"/>
        <v>0</v>
      </c>
      <c r="CO430">
        <f t="shared" si="90"/>
        <v>0</v>
      </c>
    </row>
    <row r="431" spans="2:93" ht="15" customHeight="1">
      <c r="B431" s="126"/>
      <c r="C431" s="125" t="s">
        <v>1685</v>
      </c>
      <c r="D431" s="419"/>
      <c r="E431" s="316"/>
      <c r="F431" s="316"/>
      <c r="G431" s="317"/>
      <c r="H431" s="379"/>
      <c r="I431" s="317"/>
      <c r="J431" s="315" t="str">
        <f>IF(L431="","",VLOOKUP(L431,Presentación!$AL$3:$AM$574,2,FALSE))</f>
        <v/>
      </c>
      <c r="K431" s="429"/>
      <c r="L431" s="419"/>
      <c r="M431" s="316"/>
      <c r="N431" s="317"/>
      <c r="O431" s="419"/>
      <c r="P431" s="316"/>
      <c r="Q431" s="317"/>
      <c r="R431" s="379"/>
      <c r="S431" s="316"/>
      <c r="T431" s="317"/>
      <c r="U431" s="43" t="s">
        <v>2188</v>
      </c>
      <c r="V431" s="379"/>
      <c r="W431" s="316"/>
      <c r="X431" s="317"/>
      <c r="Y431" s="379"/>
      <c r="Z431" s="317"/>
      <c r="AA431" s="249"/>
      <c r="AB431" s="249"/>
      <c r="AC431" s="249"/>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CA431">
        <f t="shared" si="78"/>
        <v>0</v>
      </c>
      <c r="CB431">
        <f t="shared" si="79"/>
        <v>0</v>
      </c>
      <c r="CC431">
        <f t="shared" si="80"/>
        <v>0</v>
      </c>
      <c r="CD431">
        <f t="shared" si="81"/>
        <v>0</v>
      </c>
      <c r="CF431" t="b">
        <f t="shared" si="82"/>
        <v>0</v>
      </c>
      <c r="CG431" t="str">
        <f t="shared" si="83"/>
        <v/>
      </c>
      <c r="CH431" t="b">
        <f t="shared" si="84"/>
        <v>0</v>
      </c>
      <c r="CI431" t="str">
        <f t="shared" si="85"/>
        <v/>
      </c>
      <c r="CJ431" t="b">
        <f t="shared" si="86"/>
        <v>0</v>
      </c>
      <c r="CL431">
        <f t="shared" si="87"/>
        <v>0</v>
      </c>
      <c r="CM431">
        <f t="shared" si="88"/>
        <v>0</v>
      </c>
      <c r="CN431">
        <f t="shared" si="89"/>
        <v>0</v>
      </c>
      <c r="CO431">
        <f t="shared" si="90"/>
        <v>0</v>
      </c>
    </row>
    <row r="432" spans="2:93" ht="15" customHeight="1">
      <c r="B432" s="126"/>
      <c r="C432" s="125" t="s">
        <v>1686</v>
      </c>
      <c r="D432" s="419"/>
      <c r="E432" s="316"/>
      <c r="F432" s="316"/>
      <c r="G432" s="317"/>
      <c r="H432" s="379"/>
      <c r="I432" s="317"/>
      <c r="J432" s="315" t="str">
        <f>IF(L432="","",VLOOKUP(L432,Presentación!$AL$3:$AM$574,2,FALSE))</f>
        <v/>
      </c>
      <c r="K432" s="429"/>
      <c r="L432" s="419"/>
      <c r="M432" s="316"/>
      <c r="N432" s="317"/>
      <c r="O432" s="419"/>
      <c r="P432" s="316"/>
      <c r="Q432" s="317"/>
      <c r="R432" s="379"/>
      <c r="S432" s="316"/>
      <c r="T432" s="317"/>
      <c r="U432" s="43" t="s">
        <v>2188</v>
      </c>
      <c r="V432" s="379"/>
      <c r="W432" s="316"/>
      <c r="X432" s="317"/>
      <c r="Y432" s="379"/>
      <c r="Z432" s="317"/>
      <c r="AA432" s="249"/>
      <c r="AB432" s="249"/>
      <c r="AC432" s="249"/>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CA432">
        <f t="shared" si="78"/>
        <v>0</v>
      </c>
      <c r="CB432">
        <f t="shared" si="79"/>
        <v>0</v>
      </c>
      <c r="CC432">
        <f t="shared" si="80"/>
        <v>0</v>
      </c>
      <c r="CD432">
        <f t="shared" si="81"/>
        <v>0</v>
      </c>
      <c r="CF432" t="b">
        <f t="shared" si="82"/>
        <v>0</v>
      </c>
      <c r="CG432" t="str">
        <f t="shared" si="83"/>
        <v/>
      </c>
      <c r="CH432" t="b">
        <f t="shared" si="84"/>
        <v>0</v>
      </c>
      <c r="CI432" t="str">
        <f t="shared" si="85"/>
        <v/>
      </c>
      <c r="CJ432" t="b">
        <f t="shared" si="86"/>
        <v>0</v>
      </c>
      <c r="CL432">
        <f t="shared" si="87"/>
        <v>0</v>
      </c>
      <c r="CM432">
        <f t="shared" si="88"/>
        <v>0</v>
      </c>
      <c r="CN432">
        <f t="shared" si="89"/>
        <v>0</v>
      </c>
      <c r="CO432">
        <f t="shared" si="90"/>
        <v>0</v>
      </c>
    </row>
    <row r="433" spans="2:93" ht="15" customHeight="1">
      <c r="B433" s="126"/>
      <c r="C433" s="125" t="s">
        <v>1687</v>
      </c>
      <c r="D433" s="419"/>
      <c r="E433" s="316"/>
      <c r="F433" s="316"/>
      <c r="G433" s="317"/>
      <c r="H433" s="379"/>
      <c r="I433" s="317"/>
      <c r="J433" s="315" t="str">
        <f>IF(L433="","",VLOOKUP(L433,Presentación!$AL$3:$AM$574,2,FALSE))</f>
        <v/>
      </c>
      <c r="K433" s="429"/>
      <c r="L433" s="419"/>
      <c r="M433" s="316"/>
      <c r="N433" s="317"/>
      <c r="O433" s="419"/>
      <c r="P433" s="316"/>
      <c r="Q433" s="317"/>
      <c r="R433" s="379"/>
      <c r="S433" s="316"/>
      <c r="T433" s="317"/>
      <c r="U433" s="43" t="s">
        <v>2188</v>
      </c>
      <c r="V433" s="379"/>
      <c r="W433" s="316"/>
      <c r="X433" s="317"/>
      <c r="Y433" s="379"/>
      <c r="Z433" s="317"/>
      <c r="AA433" s="249"/>
      <c r="AB433" s="249"/>
      <c r="AC433" s="249"/>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CA433">
        <f t="shared" si="78"/>
        <v>0</v>
      </c>
      <c r="CB433">
        <f t="shared" si="79"/>
        <v>0</v>
      </c>
      <c r="CC433">
        <f t="shared" si="80"/>
        <v>0</v>
      </c>
      <c r="CD433">
        <f t="shared" si="81"/>
        <v>0</v>
      </c>
      <c r="CF433" t="b">
        <f t="shared" si="82"/>
        <v>0</v>
      </c>
      <c r="CG433" t="str">
        <f t="shared" si="83"/>
        <v/>
      </c>
      <c r="CH433" t="b">
        <f t="shared" si="84"/>
        <v>0</v>
      </c>
      <c r="CI433" t="str">
        <f t="shared" si="85"/>
        <v/>
      </c>
      <c r="CJ433" t="b">
        <f t="shared" si="86"/>
        <v>0</v>
      </c>
      <c r="CL433">
        <f t="shared" si="87"/>
        <v>0</v>
      </c>
      <c r="CM433">
        <f t="shared" si="88"/>
        <v>0</v>
      </c>
      <c r="CN433">
        <f t="shared" si="89"/>
        <v>0</v>
      </c>
      <c r="CO433">
        <f t="shared" si="90"/>
        <v>0</v>
      </c>
    </row>
    <row r="434" spans="2:93" ht="15" customHeight="1">
      <c r="B434" s="126"/>
      <c r="C434" s="125" t="s">
        <v>1688</v>
      </c>
      <c r="D434" s="419"/>
      <c r="E434" s="316"/>
      <c r="F434" s="316"/>
      <c r="G434" s="317"/>
      <c r="H434" s="379"/>
      <c r="I434" s="317"/>
      <c r="J434" s="315" t="str">
        <f>IF(L434="","",VLOOKUP(L434,Presentación!$AL$3:$AM$574,2,FALSE))</f>
        <v/>
      </c>
      <c r="K434" s="429"/>
      <c r="L434" s="419"/>
      <c r="M434" s="316"/>
      <c r="N434" s="317"/>
      <c r="O434" s="419"/>
      <c r="P434" s="316"/>
      <c r="Q434" s="317"/>
      <c r="R434" s="379"/>
      <c r="S434" s="316"/>
      <c r="T434" s="317"/>
      <c r="U434" s="43" t="s">
        <v>2188</v>
      </c>
      <c r="V434" s="379"/>
      <c r="W434" s="316"/>
      <c r="X434" s="317"/>
      <c r="Y434" s="379"/>
      <c r="Z434" s="317"/>
      <c r="AA434" s="249"/>
      <c r="AB434" s="249"/>
      <c r="AC434" s="249"/>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CA434">
        <f t="shared" si="78"/>
        <v>0</v>
      </c>
      <c r="CB434">
        <f t="shared" si="79"/>
        <v>0</v>
      </c>
      <c r="CC434">
        <f t="shared" si="80"/>
        <v>0</v>
      </c>
      <c r="CD434">
        <f t="shared" si="81"/>
        <v>0</v>
      </c>
      <c r="CF434" t="b">
        <f t="shared" si="82"/>
        <v>0</v>
      </c>
      <c r="CG434" t="str">
        <f t="shared" si="83"/>
        <v/>
      </c>
      <c r="CH434" t="b">
        <f t="shared" si="84"/>
        <v>0</v>
      </c>
      <c r="CI434" t="str">
        <f t="shared" si="85"/>
        <v/>
      </c>
      <c r="CJ434" t="b">
        <f t="shared" si="86"/>
        <v>0</v>
      </c>
      <c r="CL434">
        <f t="shared" si="87"/>
        <v>0</v>
      </c>
      <c r="CM434">
        <f t="shared" si="88"/>
        <v>0</v>
      </c>
      <c r="CN434">
        <f t="shared" si="89"/>
        <v>0</v>
      </c>
      <c r="CO434">
        <f t="shared" si="90"/>
        <v>0</v>
      </c>
    </row>
    <row r="435" spans="2:93" ht="15" customHeight="1">
      <c r="B435" s="126"/>
      <c r="C435" s="125" t="s">
        <v>1689</v>
      </c>
      <c r="D435" s="419"/>
      <c r="E435" s="316"/>
      <c r="F435" s="316"/>
      <c r="G435" s="317"/>
      <c r="H435" s="379"/>
      <c r="I435" s="317"/>
      <c r="J435" s="315" t="str">
        <f>IF(L435="","",VLOOKUP(L435,Presentación!$AL$3:$AM$574,2,FALSE))</f>
        <v/>
      </c>
      <c r="K435" s="429"/>
      <c r="L435" s="419"/>
      <c r="M435" s="316"/>
      <c r="N435" s="317"/>
      <c r="O435" s="419"/>
      <c r="P435" s="316"/>
      <c r="Q435" s="317"/>
      <c r="R435" s="379"/>
      <c r="S435" s="316"/>
      <c r="T435" s="317"/>
      <c r="U435" s="43" t="s">
        <v>2188</v>
      </c>
      <c r="V435" s="379"/>
      <c r="W435" s="316"/>
      <c r="X435" s="317"/>
      <c r="Y435" s="379"/>
      <c r="Z435" s="317"/>
      <c r="AA435" s="249"/>
      <c r="AB435" s="249"/>
      <c r="AC435" s="249"/>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CA435">
        <f t="shared" si="78"/>
        <v>0</v>
      </c>
      <c r="CB435">
        <f t="shared" si="79"/>
        <v>0</v>
      </c>
      <c r="CC435">
        <f t="shared" si="80"/>
        <v>0</v>
      </c>
      <c r="CD435">
        <f t="shared" si="81"/>
        <v>0</v>
      </c>
      <c r="CF435" t="b">
        <f t="shared" si="82"/>
        <v>0</v>
      </c>
      <c r="CG435" t="str">
        <f t="shared" si="83"/>
        <v/>
      </c>
      <c r="CH435" t="b">
        <f t="shared" si="84"/>
        <v>0</v>
      </c>
      <c r="CI435" t="str">
        <f t="shared" si="85"/>
        <v/>
      </c>
      <c r="CJ435" t="b">
        <f t="shared" si="86"/>
        <v>0</v>
      </c>
      <c r="CL435">
        <f t="shared" si="87"/>
        <v>0</v>
      </c>
      <c r="CM435">
        <f t="shared" si="88"/>
        <v>0</v>
      </c>
      <c r="CN435">
        <f t="shared" si="89"/>
        <v>0</v>
      </c>
      <c r="CO435">
        <f t="shared" si="90"/>
        <v>0</v>
      </c>
    </row>
    <row r="436" spans="2:93" ht="15" customHeight="1">
      <c r="B436" s="126"/>
      <c r="C436" s="125" t="s">
        <v>1690</v>
      </c>
      <c r="D436" s="419"/>
      <c r="E436" s="316"/>
      <c r="F436" s="316"/>
      <c r="G436" s="317"/>
      <c r="H436" s="379"/>
      <c r="I436" s="317"/>
      <c r="J436" s="315" t="str">
        <f>IF(L436="","",VLOOKUP(L436,Presentación!$AL$3:$AM$574,2,FALSE))</f>
        <v/>
      </c>
      <c r="K436" s="429"/>
      <c r="L436" s="419"/>
      <c r="M436" s="316"/>
      <c r="N436" s="317"/>
      <c r="O436" s="419"/>
      <c r="P436" s="316"/>
      <c r="Q436" s="317"/>
      <c r="R436" s="379"/>
      <c r="S436" s="316"/>
      <c r="T436" s="317"/>
      <c r="U436" s="43" t="s">
        <v>2188</v>
      </c>
      <c r="V436" s="379"/>
      <c r="W436" s="316"/>
      <c r="X436" s="317"/>
      <c r="Y436" s="379"/>
      <c r="Z436" s="317"/>
      <c r="AA436" s="249"/>
      <c r="AB436" s="249"/>
      <c r="AC436" s="249"/>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CA436">
        <f t="shared" si="78"/>
        <v>0</v>
      </c>
      <c r="CB436">
        <f t="shared" si="79"/>
        <v>0</v>
      </c>
      <c r="CC436">
        <f t="shared" si="80"/>
        <v>0</v>
      </c>
      <c r="CD436">
        <f t="shared" si="81"/>
        <v>0</v>
      </c>
      <c r="CF436" t="b">
        <f t="shared" si="82"/>
        <v>0</v>
      </c>
      <c r="CG436" t="str">
        <f t="shared" si="83"/>
        <v/>
      </c>
      <c r="CH436" t="b">
        <f t="shared" si="84"/>
        <v>0</v>
      </c>
      <c r="CI436" t="str">
        <f t="shared" si="85"/>
        <v/>
      </c>
      <c r="CJ436" t="b">
        <f t="shared" si="86"/>
        <v>0</v>
      </c>
      <c r="CL436">
        <f t="shared" si="87"/>
        <v>0</v>
      </c>
      <c r="CM436">
        <f t="shared" si="88"/>
        <v>0</v>
      </c>
      <c r="CN436">
        <f t="shared" si="89"/>
        <v>0</v>
      </c>
      <c r="CO436">
        <f t="shared" si="90"/>
        <v>0</v>
      </c>
    </row>
    <row r="437" spans="2:93" ht="15" customHeight="1">
      <c r="B437" s="126"/>
      <c r="C437" s="125" t="s">
        <v>1691</v>
      </c>
      <c r="D437" s="419"/>
      <c r="E437" s="316"/>
      <c r="F437" s="316"/>
      <c r="G437" s="317"/>
      <c r="H437" s="379"/>
      <c r="I437" s="317"/>
      <c r="J437" s="315" t="str">
        <f>IF(L437="","",VLOOKUP(L437,Presentación!$AL$3:$AM$574,2,FALSE))</f>
        <v/>
      </c>
      <c r="K437" s="429"/>
      <c r="L437" s="419"/>
      <c r="M437" s="316"/>
      <c r="N437" s="317"/>
      <c r="O437" s="419"/>
      <c r="P437" s="316"/>
      <c r="Q437" s="317"/>
      <c r="R437" s="379"/>
      <c r="S437" s="316"/>
      <c r="T437" s="317"/>
      <c r="U437" s="43" t="s">
        <v>2188</v>
      </c>
      <c r="V437" s="379"/>
      <c r="W437" s="316"/>
      <c r="X437" s="317"/>
      <c r="Y437" s="379"/>
      <c r="Z437" s="317"/>
      <c r="AA437" s="249"/>
      <c r="AB437" s="249"/>
      <c r="AC437" s="249"/>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CA437">
        <f t="shared" si="78"/>
        <v>0</v>
      </c>
      <c r="CB437">
        <f t="shared" si="79"/>
        <v>0</v>
      </c>
      <c r="CC437">
        <f t="shared" si="80"/>
        <v>0</v>
      </c>
      <c r="CD437">
        <f t="shared" si="81"/>
        <v>0</v>
      </c>
      <c r="CF437" t="b">
        <f t="shared" si="82"/>
        <v>0</v>
      </c>
      <c r="CG437" t="str">
        <f t="shared" si="83"/>
        <v/>
      </c>
      <c r="CH437" t="b">
        <f t="shared" si="84"/>
        <v>0</v>
      </c>
      <c r="CI437" t="str">
        <f t="shared" si="85"/>
        <v/>
      </c>
      <c r="CJ437" t="b">
        <f t="shared" si="86"/>
        <v>0</v>
      </c>
      <c r="CL437">
        <f t="shared" si="87"/>
        <v>0</v>
      </c>
      <c r="CM437">
        <f t="shared" si="88"/>
        <v>0</v>
      </c>
      <c r="CN437">
        <f t="shared" si="89"/>
        <v>0</v>
      </c>
      <c r="CO437">
        <f t="shared" si="90"/>
        <v>0</v>
      </c>
    </row>
    <row r="438" spans="2:93" ht="15" customHeight="1">
      <c r="B438" s="126"/>
      <c r="C438" s="125" t="s">
        <v>1692</v>
      </c>
      <c r="D438" s="419"/>
      <c r="E438" s="316"/>
      <c r="F438" s="316"/>
      <c r="G438" s="317"/>
      <c r="H438" s="379"/>
      <c r="I438" s="317"/>
      <c r="J438" s="315" t="str">
        <f>IF(L438="","",VLOOKUP(L438,Presentación!$AL$3:$AM$574,2,FALSE))</f>
        <v/>
      </c>
      <c r="K438" s="429"/>
      <c r="L438" s="419"/>
      <c r="M438" s="316"/>
      <c r="N438" s="317"/>
      <c r="O438" s="419"/>
      <c r="P438" s="316"/>
      <c r="Q438" s="317"/>
      <c r="R438" s="379"/>
      <c r="S438" s="316"/>
      <c r="T438" s="317"/>
      <c r="U438" s="43" t="s">
        <v>2188</v>
      </c>
      <c r="V438" s="379"/>
      <c r="W438" s="316"/>
      <c r="X438" s="317"/>
      <c r="Y438" s="379"/>
      <c r="Z438" s="317"/>
      <c r="AA438" s="249"/>
      <c r="AB438" s="249"/>
      <c r="AC438" s="249"/>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CA438">
        <f t="shared" si="78"/>
        <v>0</v>
      </c>
      <c r="CB438">
        <f t="shared" si="79"/>
        <v>0</v>
      </c>
      <c r="CC438">
        <f t="shared" si="80"/>
        <v>0</v>
      </c>
      <c r="CD438">
        <f t="shared" si="81"/>
        <v>0</v>
      </c>
      <c r="CF438" t="b">
        <f t="shared" si="82"/>
        <v>0</v>
      </c>
      <c r="CG438" t="str">
        <f t="shared" si="83"/>
        <v/>
      </c>
      <c r="CH438" t="b">
        <f t="shared" si="84"/>
        <v>0</v>
      </c>
      <c r="CI438" t="str">
        <f t="shared" si="85"/>
        <v/>
      </c>
      <c r="CJ438" t="b">
        <f t="shared" si="86"/>
        <v>0</v>
      </c>
      <c r="CL438">
        <f t="shared" si="87"/>
        <v>0</v>
      </c>
      <c r="CM438">
        <f t="shared" si="88"/>
        <v>0</v>
      </c>
      <c r="CN438">
        <f t="shared" si="89"/>
        <v>0</v>
      </c>
      <c r="CO438">
        <f t="shared" si="90"/>
        <v>0</v>
      </c>
    </row>
    <row r="439" spans="2:93" ht="15" customHeight="1">
      <c r="B439" s="126"/>
      <c r="C439" s="125" t="s">
        <v>1693</v>
      </c>
      <c r="D439" s="419"/>
      <c r="E439" s="316"/>
      <c r="F439" s="316"/>
      <c r="G439" s="317"/>
      <c r="H439" s="379"/>
      <c r="I439" s="317"/>
      <c r="J439" s="315" t="str">
        <f>IF(L439="","",VLOOKUP(L439,Presentación!$AL$3:$AM$574,2,FALSE))</f>
        <v/>
      </c>
      <c r="K439" s="429"/>
      <c r="L439" s="419"/>
      <c r="M439" s="316"/>
      <c r="N439" s="317"/>
      <c r="O439" s="419"/>
      <c r="P439" s="316"/>
      <c r="Q439" s="317"/>
      <c r="R439" s="379"/>
      <c r="S439" s="316"/>
      <c r="T439" s="317"/>
      <c r="U439" s="43" t="s">
        <v>2188</v>
      </c>
      <c r="V439" s="379"/>
      <c r="W439" s="316"/>
      <c r="X439" s="317"/>
      <c r="Y439" s="379"/>
      <c r="Z439" s="317"/>
      <c r="AA439" s="249"/>
      <c r="AB439" s="249"/>
      <c r="AC439" s="249"/>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CA439">
        <f t="shared" si="78"/>
        <v>0</v>
      </c>
      <c r="CB439">
        <f t="shared" si="79"/>
        <v>0</v>
      </c>
      <c r="CC439">
        <f t="shared" si="80"/>
        <v>0</v>
      </c>
      <c r="CD439">
        <f t="shared" si="81"/>
        <v>0</v>
      </c>
      <c r="CF439" t="b">
        <f t="shared" si="82"/>
        <v>0</v>
      </c>
      <c r="CG439" t="str">
        <f t="shared" si="83"/>
        <v/>
      </c>
      <c r="CH439" t="b">
        <f t="shared" si="84"/>
        <v>0</v>
      </c>
      <c r="CI439" t="str">
        <f t="shared" si="85"/>
        <v/>
      </c>
      <c r="CJ439" t="b">
        <f t="shared" si="86"/>
        <v>0</v>
      </c>
      <c r="CL439">
        <f t="shared" si="87"/>
        <v>0</v>
      </c>
      <c r="CM439">
        <f t="shared" si="88"/>
        <v>0</v>
      </c>
      <c r="CN439">
        <f t="shared" si="89"/>
        <v>0</v>
      </c>
      <c r="CO439">
        <f t="shared" si="90"/>
        <v>0</v>
      </c>
    </row>
    <row r="440" spans="2:93" ht="15" customHeight="1">
      <c r="B440" s="126"/>
      <c r="C440" s="125" t="s">
        <v>1694</v>
      </c>
      <c r="D440" s="419"/>
      <c r="E440" s="316"/>
      <c r="F440" s="316"/>
      <c r="G440" s="317"/>
      <c r="H440" s="379"/>
      <c r="I440" s="317"/>
      <c r="J440" s="315" t="str">
        <f>IF(L440="","",VLOOKUP(L440,Presentación!$AL$3:$AM$574,2,FALSE))</f>
        <v/>
      </c>
      <c r="K440" s="429"/>
      <c r="L440" s="419"/>
      <c r="M440" s="316"/>
      <c r="N440" s="317"/>
      <c r="O440" s="419"/>
      <c r="P440" s="316"/>
      <c r="Q440" s="317"/>
      <c r="R440" s="379"/>
      <c r="S440" s="316"/>
      <c r="T440" s="317"/>
      <c r="U440" s="43" t="s">
        <v>2188</v>
      </c>
      <c r="V440" s="379"/>
      <c r="W440" s="316"/>
      <c r="X440" s="317"/>
      <c r="Y440" s="379"/>
      <c r="Z440" s="317"/>
      <c r="AA440" s="249"/>
      <c r="AB440" s="249"/>
      <c r="AC440" s="249"/>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CA440">
        <f t="shared" si="78"/>
        <v>0</v>
      </c>
      <c r="CB440">
        <f t="shared" si="79"/>
        <v>0</v>
      </c>
      <c r="CC440">
        <f t="shared" si="80"/>
        <v>0</v>
      </c>
      <c r="CD440">
        <f t="shared" si="81"/>
        <v>0</v>
      </c>
      <c r="CF440" t="b">
        <f t="shared" si="82"/>
        <v>0</v>
      </c>
      <c r="CG440" t="str">
        <f t="shared" si="83"/>
        <v/>
      </c>
      <c r="CH440" t="b">
        <f t="shared" si="84"/>
        <v>0</v>
      </c>
      <c r="CI440" t="str">
        <f t="shared" si="85"/>
        <v/>
      </c>
      <c r="CJ440" t="b">
        <f t="shared" si="86"/>
        <v>0</v>
      </c>
      <c r="CL440">
        <f t="shared" si="87"/>
        <v>0</v>
      </c>
      <c r="CM440">
        <f t="shared" si="88"/>
        <v>0</v>
      </c>
      <c r="CN440">
        <f t="shared" si="89"/>
        <v>0</v>
      </c>
      <c r="CO440">
        <f t="shared" si="90"/>
        <v>0</v>
      </c>
    </row>
    <row r="441" spans="2:93" ht="15" customHeight="1">
      <c r="B441" s="126"/>
      <c r="C441" s="125" t="s">
        <v>1695</v>
      </c>
      <c r="D441" s="419"/>
      <c r="E441" s="316"/>
      <c r="F441" s="316"/>
      <c r="G441" s="317"/>
      <c r="H441" s="379"/>
      <c r="I441" s="317"/>
      <c r="J441" s="315" t="str">
        <f>IF(L441="","",VLOOKUP(L441,Presentación!$AL$3:$AM$574,2,FALSE))</f>
        <v/>
      </c>
      <c r="K441" s="429"/>
      <c r="L441" s="419"/>
      <c r="M441" s="316"/>
      <c r="N441" s="317"/>
      <c r="O441" s="419"/>
      <c r="P441" s="316"/>
      <c r="Q441" s="317"/>
      <c r="R441" s="379"/>
      <c r="S441" s="316"/>
      <c r="T441" s="317"/>
      <c r="U441" s="43" t="s">
        <v>2188</v>
      </c>
      <c r="V441" s="379"/>
      <c r="W441" s="316"/>
      <c r="X441" s="317"/>
      <c r="Y441" s="379"/>
      <c r="Z441" s="317"/>
      <c r="AA441" s="249"/>
      <c r="AB441" s="249"/>
      <c r="AC441" s="249"/>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CA441">
        <f t="shared" si="78"/>
        <v>0</v>
      </c>
      <c r="CB441">
        <f t="shared" si="79"/>
        <v>0</v>
      </c>
      <c r="CC441">
        <f t="shared" si="80"/>
        <v>0</v>
      </c>
      <c r="CD441">
        <f t="shared" si="81"/>
        <v>0</v>
      </c>
      <c r="CF441" t="b">
        <f t="shared" si="82"/>
        <v>0</v>
      </c>
      <c r="CG441" t="str">
        <f t="shared" si="83"/>
        <v/>
      </c>
      <c r="CH441" t="b">
        <f t="shared" si="84"/>
        <v>0</v>
      </c>
      <c r="CI441" t="str">
        <f t="shared" si="85"/>
        <v/>
      </c>
      <c r="CJ441" t="b">
        <f t="shared" si="86"/>
        <v>0</v>
      </c>
      <c r="CL441">
        <f t="shared" si="87"/>
        <v>0</v>
      </c>
      <c r="CM441">
        <f t="shared" si="88"/>
        <v>0</v>
      </c>
      <c r="CN441">
        <f t="shared" si="89"/>
        <v>0</v>
      </c>
      <c r="CO441">
        <f t="shared" si="90"/>
        <v>0</v>
      </c>
    </row>
    <row r="442" spans="2:93" ht="15" customHeight="1">
      <c r="B442" s="126"/>
      <c r="C442" s="125" t="s">
        <v>1696</v>
      </c>
      <c r="D442" s="419"/>
      <c r="E442" s="316"/>
      <c r="F442" s="316"/>
      <c r="G442" s="317"/>
      <c r="H442" s="379"/>
      <c r="I442" s="317"/>
      <c r="J442" s="315" t="str">
        <f>IF(L442="","",VLOOKUP(L442,Presentación!$AL$3:$AM$574,2,FALSE))</f>
        <v/>
      </c>
      <c r="K442" s="429"/>
      <c r="L442" s="419"/>
      <c r="M442" s="316"/>
      <c r="N442" s="317"/>
      <c r="O442" s="419"/>
      <c r="P442" s="316"/>
      <c r="Q442" s="317"/>
      <c r="R442" s="379"/>
      <c r="S442" s="316"/>
      <c r="T442" s="317"/>
      <c r="U442" s="43" t="s">
        <v>2188</v>
      </c>
      <c r="V442" s="379"/>
      <c r="W442" s="316"/>
      <c r="X442" s="317"/>
      <c r="Y442" s="379"/>
      <c r="Z442" s="317"/>
      <c r="AA442" s="249"/>
      <c r="AB442" s="249"/>
      <c r="AC442" s="249"/>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CA442">
        <f t="shared" si="78"/>
        <v>0</v>
      </c>
      <c r="CB442">
        <f t="shared" si="79"/>
        <v>0</v>
      </c>
      <c r="CC442">
        <f t="shared" si="80"/>
        <v>0</v>
      </c>
      <c r="CD442">
        <f t="shared" si="81"/>
        <v>0</v>
      </c>
      <c r="CF442" t="b">
        <f t="shared" si="82"/>
        <v>0</v>
      </c>
      <c r="CG442" t="str">
        <f t="shared" si="83"/>
        <v/>
      </c>
      <c r="CH442" t="b">
        <f t="shared" si="84"/>
        <v>0</v>
      </c>
      <c r="CI442" t="str">
        <f t="shared" si="85"/>
        <v/>
      </c>
      <c r="CJ442" t="b">
        <f t="shared" si="86"/>
        <v>0</v>
      </c>
      <c r="CL442">
        <f t="shared" si="87"/>
        <v>0</v>
      </c>
      <c r="CM442">
        <f t="shared" si="88"/>
        <v>0</v>
      </c>
      <c r="CN442">
        <f t="shared" si="89"/>
        <v>0</v>
      </c>
      <c r="CO442">
        <f t="shared" si="90"/>
        <v>0</v>
      </c>
    </row>
    <row r="443" spans="2:93" ht="15" customHeight="1">
      <c r="B443" s="126"/>
      <c r="C443" s="125" t="s">
        <v>1697</v>
      </c>
      <c r="D443" s="419"/>
      <c r="E443" s="316"/>
      <c r="F443" s="316"/>
      <c r="G443" s="317"/>
      <c r="H443" s="379"/>
      <c r="I443" s="317"/>
      <c r="J443" s="315" t="str">
        <f>IF(L443="","",VLOOKUP(L443,Presentación!$AL$3:$AM$574,2,FALSE))</f>
        <v/>
      </c>
      <c r="K443" s="429"/>
      <c r="L443" s="419"/>
      <c r="M443" s="316"/>
      <c r="N443" s="317"/>
      <c r="O443" s="419"/>
      <c r="P443" s="316"/>
      <c r="Q443" s="317"/>
      <c r="R443" s="379"/>
      <c r="S443" s="316"/>
      <c r="T443" s="317"/>
      <c r="U443" s="43" t="s">
        <v>2188</v>
      </c>
      <c r="V443" s="379"/>
      <c r="W443" s="316"/>
      <c r="X443" s="317"/>
      <c r="Y443" s="379"/>
      <c r="Z443" s="317"/>
      <c r="AA443" s="249"/>
      <c r="AB443" s="249"/>
      <c r="AC443" s="249"/>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CA443">
        <f t="shared" si="78"/>
        <v>0</v>
      </c>
      <c r="CB443">
        <f t="shared" si="79"/>
        <v>0</v>
      </c>
      <c r="CC443">
        <f t="shared" si="80"/>
        <v>0</v>
      </c>
      <c r="CD443">
        <f t="shared" si="81"/>
        <v>0</v>
      </c>
      <c r="CF443" t="b">
        <f t="shared" si="82"/>
        <v>0</v>
      </c>
      <c r="CG443" t="str">
        <f t="shared" si="83"/>
        <v/>
      </c>
      <c r="CH443" t="b">
        <f t="shared" si="84"/>
        <v>0</v>
      </c>
      <c r="CI443" t="str">
        <f t="shared" si="85"/>
        <v/>
      </c>
      <c r="CJ443" t="b">
        <f t="shared" si="86"/>
        <v>0</v>
      </c>
      <c r="CL443">
        <f t="shared" si="87"/>
        <v>0</v>
      </c>
      <c r="CM443">
        <f t="shared" si="88"/>
        <v>0</v>
      </c>
      <c r="CN443">
        <f t="shared" si="89"/>
        <v>0</v>
      </c>
      <c r="CO443">
        <f t="shared" si="90"/>
        <v>0</v>
      </c>
    </row>
    <row r="444" spans="2:93" ht="15" customHeight="1">
      <c r="B444" s="126"/>
      <c r="C444" s="125" t="s">
        <v>1698</v>
      </c>
      <c r="D444" s="419"/>
      <c r="E444" s="316"/>
      <c r="F444" s="316"/>
      <c r="G444" s="317"/>
      <c r="H444" s="379"/>
      <c r="I444" s="317"/>
      <c r="J444" s="315" t="str">
        <f>IF(L444="","",VLOOKUP(L444,Presentación!$AL$3:$AM$574,2,FALSE))</f>
        <v/>
      </c>
      <c r="K444" s="429"/>
      <c r="L444" s="419"/>
      <c r="M444" s="316"/>
      <c r="N444" s="317"/>
      <c r="O444" s="419"/>
      <c r="P444" s="316"/>
      <c r="Q444" s="317"/>
      <c r="R444" s="379"/>
      <c r="S444" s="316"/>
      <c r="T444" s="317"/>
      <c r="U444" s="43" t="s">
        <v>2188</v>
      </c>
      <c r="V444" s="379"/>
      <c r="W444" s="316"/>
      <c r="X444" s="317"/>
      <c r="Y444" s="379"/>
      <c r="Z444" s="317"/>
      <c r="AA444" s="249"/>
      <c r="AB444" s="249"/>
      <c r="AC444" s="249"/>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CA444">
        <f t="shared" si="78"/>
        <v>0</v>
      </c>
      <c r="CB444">
        <f t="shared" si="79"/>
        <v>0</v>
      </c>
      <c r="CC444">
        <f t="shared" si="80"/>
        <v>0</v>
      </c>
      <c r="CD444">
        <f t="shared" si="81"/>
        <v>0</v>
      </c>
      <c r="CF444" t="b">
        <f t="shared" si="82"/>
        <v>0</v>
      </c>
      <c r="CG444" t="str">
        <f t="shared" si="83"/>
        <v/>
      </c>
      <c r="CH444" t="b">
        <f t="shared" si="84"/>
        <v>0</v>
      </c>
      <c r="CI444" t="str">
        <f t="shared" si="85"/>
        <v/>
      </c>
      <c r="CJ444" t="b">
        <f t="shared" si="86"/>
        <v>0</v>
      </c>
      <c r="CL444">
        <f t="shared" si="87"/>
        <v>0</v>
      </c>
      <c r="CM444">
        <f t="shared" si="88"/>
        <v>0</v>
      </c>
      <c r="CN444">
        <f t="shared" si="89"/>
        <v>0</v>
      </c>
      <c r="CO444">
        <f t="shared" si="90"/>
        <v>0</v>
      </c>
    </row>
    <row r="445" spans="2:93" ht="15" customHeight="1">
      <c r="B445" s="126"/>
      <c r="C445" s="125" t="s">
        <v>1699</v>
      </c>
      <c r="D445" s="419"/>
      <c r="E445" s="316"/>
      <c r="F445" s="316"/>
      <c r="G445" s="317"/>
      <c r="H445" s="379"/>
      <c r="I445" s="317"/>
      <c r="J445" s="315" t="str">
        <f>IF(L445="","",VLOOKUP(L445,Presentación!$AL$3:$AM$574,2,FALSE))</f>
        <v/>
      </c>
      <c r="K445" s="429"/>
      <c r="L445" s="419"/>
      <c r="M445" s="316"/>
      <c r="N445" s="317"/>
      <c r="O445" s="419"/>
      <c r="P445" s="316"/>
      <c r="Q445" s="317"/>
      <c r="R445" s="379"/>
      <c r="S445" s="316"/>
      <c r="T445" s="317"/>
      <c r="U445" s="43" t="s">
        <v>2188</v>
      </c>
      <c r="V445" s="379"/>
      <c r="W445" s="316"/>
      <c r="X445" s="317"/>
      <c r="Y445" s="379"/>
      <c r="Z445" s="317"/>
      <c r="AA445" s="249"/>
      <c r="AB445" s="249"/>
      <c r="AC445" s="249"/>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CA445">
        <f t="shared" si="78"/>
        <v>0</v>
      </c>
      <c r="CB445">
        <f t="shared" si="79"/>
        <v>0</v>
      </c>
      <c r="CC445">
        <f t="shared" si="80"/>
        <v>0</v>
      </c>
      <c r="CD445">
        <f t="shared" si="81"/>
        <v>0</v>
      </c>
      <c r="CF445" t="b">
        <f t="shared" si="82"/>
        <v>0</v>
      </c>
      <c r="CG445" t="str">
        <f t="shared" si="83"/>
        <v/>
      </c>
      <c r="CH445" t="b">
        <f t="shared" si="84"/>
        <v>0</v>
      </c>
      <c r="CI445" t="str">
        <f t="shared" si="85"/>
        <v/>
      </c>
      <c r="CJ445" t="b">
        <f t="shared" si="86"/>
        <v>0</v>
      </c>
      <c r="CL445">
        <f t="shared" si="87"/>
        <v>0</v>
      </c>
      <c r="CM445">
        <f t="shared" si="88"/>
        <v>0</v>
      </c>
      <c r="CN445">
        <f t="shared" si="89"/>
        <v>0</v>
      </c>
      <c r="CO445">
        <f t="shared" si="90"/>
        <v>0</v>
      </c>
    </row>
    <row r="446" spans="2:93" ht="15" customHeight="1">
      <c r="B446" s="126"/>
      <c r="C446" s="125" t="s">
        <v>1700</v>
      </c>
      <c r="D446" s="419"/>
      <c r="E446" s="316"/>
      <c r="F446" s="316"/>
      <c r="G446" s="317"/>
      <c r="H446" s="379"/>
      <c r="I446" s="317"/>
      <c r="J446" s="315" t="str">
        <f>IF(L446="","",VLOOKUP(L446,Presentación!$AL$3:$AM$574,2,FALSE))</f>
        <v/>
      </c>
      <c r="K446" s="429"/>
      <c r="L446" s="419"/>
      <c r="M446" s="316"/>
      <c r="N446" s="317"/>
      <c r="O446" s="419"/>
      <c r="P446" s="316"/>
      <c r="Q446" s="317"/>
      <c r="R446" s="379"/>
      <c r="S446" s="316"/>
      <c r="T446" s="317"/>
      <c r="U446" s="43" t="s">
        <v>2188</v>
      </c>
      <c r="V446" s="379"/>
      <c r="W446" s="316"/>
      <c r="X446" s="317"/>
      <c r="Y446" s="379"/>
      <c r="Z446" s="317"/>
      <c r="AA446" s="249"/>
      <c r="AB446" s="249"/>
      <c r="AC446" s="249"/>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CA446">
        <f t="shared" si="78"/>
        <v>0</v>
      </c>
      <c r="CB446">
        <f t="shared" si="79"/>
        <v>0</v>
      </c>
      <c r="CC446">
        <f t="shared" si="80"/>
        <v>0</v>
      </c>
      <c r="CD446">
        <f t="shared" si="81"/>
        <v>0</v>
      </c>
      <c r="CF446" t="b">
        <f t="shared" si="82"/>
        <v>0</v>
      </c>
      <c r="CG446" t="str">
        <f t="shared" si="83"/>
        <v/>
      </c>
      <c r="CH446" t="b">
        <f t="shared" si="84"/>
        <v>0</v>
      </c>
      <c r="CI446" t="str">
        <f t="shared" si="85"/>
        <v/>
      </c>
      <c r="CJ446" t="b">
        <f t="shared" si="86"/>
        <v>0</v>
      </c>
      <c r="CL446">
        <f t="shared" si="87"/>
        <v>0</v>
      </c>
      <c r="CM446">
        <f t="shared" si="88"/>
        <v>0</v>
      </c>
      <c r="CN446">
        <f t="shared" si="89"/>
        <v>0</v>
      </c>
      <c r="CO446">
        <f t="shared" si="90"/>
        <v>0</v>
      </c>
    </row>
    <row r="447" spans="2:93" ht="15" customHeight="1">
      <c r="B447" s="126"/>
      <c r="C447" s="125" t="s">
        <v>1701</v>
      </c>
      <c r="D447" s="419"/>
      <c r="E447" s="316"/>
      <c r="F447" s="316"/>
      <c r="G447" s="317"/>
      <c r="H447" s="379"/>
      <c r="I447" s="317"/>
      <c r="J447" s="315" t="str">
        <f>IF(L447="","",VLOOKUP(L447,Presentación!$AL$3:$AM$574,2,FALSE))</f>
        <v/>
      </c>
      <c r="K447" s="429"/>
      <c r="L447" s="419"/>
      <c r="M447" s="316"/>
      <c r="N447" s="317"/>
      <c r="O447" s="419"/>
      <c r="P447" s="316"/>
      <c r="Q447" s="317"/>
      <c r="R447" s="379"/>
      <c r="S447" s="316"/>
      <c r="T447" s="317"/>
      <c r="U447" s="43" t="s">
        <v>2188</v>
      </c>
      <c r="V447" s="379"/>
      <c r="W447" s="316"/>
      <c r="X447" s="317"/>
      <c r="Y447" s="379"/>
      <c r="Z447" s="317"/>
      <c r="AA447" s="249"/>
      <c r="AB447" s="249"/>
      <c r="AC447" s="249"/>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CA447">
        <f t="shared" si="78"/>
        <v>0</v>
      </c>
      <c r="CB447">
        <f t="shared" si="79"/>
        <v>0</v>
      </c>
      <c r="CC447">
        <f t="shared" si="80"/>
        <v>0</v>
      </c>
      <c r="CD447">
        <f t="shared" si="81"/>
        <v>0</v>
      </c>
      <c r="CF447" t="b">
        <f t="shared" si="82"/>
        <v>0</v>
      </c>
      <c r="CG447" t="str">
        <f t="shared" si="83"/>
        <v/>
      </c>
      <c r="CH447" t="b">
        <f t="shared" si="84"/>
        <v>0</v>
      </c>
      <c r="CI447" t="str">
        <f t="shared" si="85"/>
        <v/>
      </c>
      <c r="CJ447" t="b">
        <f t="shared" si="86"/>
        <v>0</v>
      </c>
      <c r="CL447">
        <f t="shared" si="87"/>
        <v>0</v>
      </c>
      <c r="CM447">
        <f t="shared" si="88"/>
        <v>0</v>
      </c>
      <c r="CN447">
        <f t="shared" si="89"/>
        <v>0</v>
      </c>
      <c r="CO447">
        <f t="shared" si="90"/>
        <v>0</v>
      </c>
    </row>
    <row r="448" spans="2:93" ht="15" customHeight="1">
      <c r="B448" s="126"/>
      <c r="C448" s="125" t="s">
        <v>1702</v>
      </c>
      <c r="D448" s="419"/>
      <c r="E448" s="316"/>
      <c r="F448" s="316"/>
      <c r="G448" s="317"/>
      <c r="H448" s="379"/>
      <c r="I448" s="317"/>
      <c r="J448" s="315" t="str">
        <f>IF(L448="","",VLOOKUP(L448,Presentación!$AL$3:$AM$574,2,FALSE))</f>
        <v/>
      </c>
      <c r="K448" s="429"/>
      <c r="L448" s="419"/>
      <c r="M448" s="316"/>
      <c r="N448" s="317"/>
      <c r="O448" s="419"/>
      <c r="P448" s="316"/>
      <c r="Q448" s="317"/>
      <c r="R448" s="379"/>
      <c r="S448" s="316"/>
      <c r="T448" s="317"/>
      <c r="U448" s="43" t="s">
        <v>2188</v>
      </c>
      <c r="V448" s="379"/>
      <c r="W448" s="316"/>
      <c r="X448" s="317"/>
      <c r="Y448" s="379"/>
      <c r="Z448" s="317"/>
      <c r="AA448" s="249"/>
      <c r="AB448" s="249"/>
      <c r="AC448" s="249"/>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CA448">
        <f t="shared" si="78"/>
        <v>0</v>
      </c>
      <c r="CB448">
        <f t="shared" si="79"/>
        <v>0</v>
      </c>
      <c r="CC448">
        <f t="shared" si="80"/>
        <v>0</v>
      </c>
      <c r="CD448">
        <f t="shared" si="81"/>
        <v>0</v>
      </c>
      <c r="CF448" t="b">
        <f t="shared" si="82"/>
        <v>0</v>
      </c>
      <c r="CG448" t="str">
        <f t="shared" si="83"/>
        <v/>
      </c>
      <c r="CH448" t="b">
        <f t="shared" si="84"/>
        <v>0</v>
      </c>
      <c r="CI448" t="str">
        <f t="shared" si="85"/>
        <v/>
      </c>
      <c r="CJ448" t="b">
        <f t="shared" si="86"/>
        <v>0</v>
      </c>
      <c r="CL448">
        <f t="shared" si="87"/>
        <v>0</v>
      </c>
      <c r="CM448">
        <f t="shared" si="88"/>
        <v>0</v>
      </c>
      <c r="CN448">
        <f t="shared" si="89"/>
        <v>0</v>
      </c>
      <c r="CO448">
        <f t="shared" si="90"/>
        <v>0</v>
      </c>
    </row>
    <row r="449" spans="2:93" ht="15" customHeight="1">
      <c r="B449" s="126"/>
      <c r="C449" s="125" t="s">
        <v>1703</v>
      </c>
      <c r="D449" s="419"/>
      <c r="E449" s="316"/>
      <c r="F449" s="316"/>
      <c r="G449" s="317"/>
      <c r="H449" s="379"/>
      <c r="I449" s="317"/>
      <c r="J449" s="315" t="str">
        <f>IF(L449="","",VLOOKUP(L449,Presentación!$AL$3:$AM$574,2,FALSE))</f>
        <v/>
      </c>
      <c r="K449" s="429"/>
      <c r="L449" s="419"/>
      <c r="M449" s="316"/>
      <c r="N449" s="317"/>
      <c r="O449" s="419"/>
      <c r="P449" s="316"/>
      <c r="Q449" s="317"/>
      <c r="R449" s="379"/>
      <c r="S449" s="316"/>
      <c r="T449" s="317"/>
      <c r="U449" s="43" t="s">
        <v>2188</v>
      </c>
      <c r="V449" s="379"/>
      <c r="W449" s="316"/>
      <c r="X449" s="317"/>
      <c r="Y449" s="379"/>
      <c r="Z449" s="317"/>
      <c r="AA449" s="249"/>
      <c r="AB449" s="249"/>
      <c r="AC449" s="249"/>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CA449">
        <f t="shared" si="78"/>
        <v>0</v>
      </c>
      <c r="CB449">
        <f t="shared" si="79"/>
        <v>0</v>
      </c>
      <c r="CC449">
        <f t="shared" si="80"/>
        <v>0</v>
      </c>
      <c r="CD449">
        <f t="shared" si="81"/>
        <v>0</v>
      </c>
      <c r="CF449" t="b">
        <f t="shared" si="82"/>
        <v>0</v>
      </c>
      <c r="CG449" t="str">
        <f t="shared" si="83"/>
        <v/>
      </c>
      <c r="CH449" t="b">
        <f t="shared" si="84"/>
        <v>0</v>
      </c>
      <c r="CI449" t="str">
        <f t="shared" si="85"/>
        <v/>
      </c>
      <c r="CJ449" t="b">
        <f t="shared" si="86"/>
        <v>0</v>
      </c>
      <c r="CL449">
        <f t="shared" si="87"/>
        <v>0</v>
      </c>
      <c r="CM449">
        <f t="shared" si="88"/>
        <v>0</v>
      </c>
      <c r="CN449">
        <f t="shared" si="89"/>
        <v>0</v>
      </c>
      <c r="CO449">
        <f t="shared" si="90"/>
        <v>0</v>
      </c>
    </row>
    <row r="450" spans="2:93" ht="15" customHeight="1">
      <c r="B450" s="126"/>
      <c r="C450" s="125" t="s">
        <v>1704</v>
      </c>
      <c r="D450" s="419"/>
      <c r="E450" s="316"/>
      <c r="F450" s="316"/>
      <c r="G450" s="317"/>
      <c r="H450" s="379"/>
      <c r="I450" s="317"/>
      <c r="J450" s="315" t="str">
        <f>IF(L450="","",VLOOKUP(L450,Presentación!$AL$3:$AM$574,2,FALSE))</f>
        <v/>
      </c>
      <c r="K450" s="429"/>
      <c r="L450" s="419"/>
      <c r="M450" s="316"/>
      <c r="N450" s="317"/>
      <c r="O450" s="419"/>
      <c r="P450" s="316"/>
      <c r="Q450" s="317"/>
      <c r="R450" s="379"/>
      <c r="S450" s="316"/>
      <c r="T450" s="317"/>
      <c r="U450" s="43" t="s">
        <v>2188</v>
      </c>
      <c r="V450" s="379"/>
      <c r="W450" s="316"/>
      <c r="X450" s="317"/>
      <c r="Y450" s="379"/>
      <c r="Z450" s="317"/>
      <c r="AA450" s="249"/>
      <c r="AB450" s="249"/>
      <c r="AC450" s="249"/>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CA450">
        <f t="shared" si="78"/>
        <v>0</v>
      </c>
      <c r="CB450">
        <f t="shared" si="79"/>
        <v>0</v>
      </c>
      <c r="CC450">
        <f t="shared" si="80"/>
        <v>0</v>
      </c>
      <c r="CD450">
        <f t="shared" si="81"/>
        <v>0</v>
      </c>
      <c r="CF450" t="b">
        <f t="shared" si="82"/>
        <v>0</v>
      </c>
      <c r="CG450" t="str">
        <f t="shared" si="83"/>
        <v/>
      </c>
      <c r="CH450" t="b">
        <f t="shared" si="84"/>
        <v>0</v>
      </c>
      <c r="CI450" t="str">
        <f t="shared" si="85"/>
        <v/>
      </c>
      <c r="CJ450" t="b">
        <f t="shared" si="86"/>
        <v>0</v>
      </c>
      <c r="CL450">
        <f t="shared" si="87"/>
        <v>0</v>
      </c>
      <c r="CM450">
        <f t="shared" si="88"/>
        <v>0</v>
      </c>
      <c r="CN450">
        <f t="shared" si="89"/>
        <v>0</v>
      </c>
      <c r="CO450">
        <f t="shared" si="90"/>
        <v>0</v>
      </c>
    </row>
    <row r="451" spans="2:93" ht="15" customHeight="1">
      <c r="B451" s="126"/>
      <c r="C451" s="125" t="s">
        <v>1705</v>
      </c>
      <c r="D451" s="419"/>
      <c r="E451" s="316"/>
      <c r="F451" s="316"/>
      <c r="G451" s="317"/>
      <c r="H451" s="379"/>
      <c r="I451" s="317"/>
      <c r="J451" s="315" t="str">
        <f>IF(L451="","",VLOOKUP(L451,Presentación!$AL$3:$AM$574,2,FALSE))</f>
        <v/>
      </c>
      <c r="K451" s="429"/>
      <c r="L451" s="419"/>
      <c r="M451" s="316"/>
      <c r="N451" s="317"/>
      <c r="O451" s="419"/>
      <c r="P451" s="316"/>
      <c r="Q451" s="317"/>
      <c r="R451" s="379"/>
      <c r="S451" s="316"/>
      <c r="T451" s="317"/>
      <c r="U451" s="43" t="s">
        <v>2188</v>
      </c>
      <c r="V451" s="379"/>
      <c r="W451" s="316"/>
      <c r="X451" s="317"/>
      <c r="Y451" s="379"/>
      <c r="Z451" s="317"/>
      <c r="AA451" s="249"/>
      <c r="AB451" s="249"/>
      <c r="AC451" s="249"/>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CA451">
        <f t="shared" si="78"/>
        <v>0</v>
      </c>
      <c r="CB451">
        <f t="shared" si="79"/>
        <v>0</v>
      </c>
      <c r="CC451">
        <f t="shared" si="80"/>
        <v>0</v>
      </c>
      <c r="CD451">
        <f t="shared" si="81"/>
        <v>0</v>
      </c>
      <c r="CF451" t="b">
        <f t="shared" si="82"/>
        <v>0</v>
      </c>
      <c r="CG451" t="str">
        <f t="shared" si="83"/>
        <v/>
      </c>
      <c r="CH451" t="b">
        <f t="shared" si="84"/>
        <v>0</v>
      </c>
      <c r="CI451" t="str">
        <f t="shared" si="85"/>
        <v/>
      </c>
      <c r="CJ451" t="b">
        <f t="shared" si="86"/>
        <v>0</v>
      </c>
      <c r="CL451">
        <f t="shared" si="87"/>
        <v>0</v>
      </c>
      <c r="CM451">
        <f t="shared" si="88"/>
        <v>0</v>
      </c>
      <c r="CN451">
        <f t="shared" si="89"/>
        <v>0</v>
      </c>
      <c r="CO451">
        <f t="shared" si="90"/>
        <v>0</v>
      </c>
    </row>
    <row r="452" spans="2:93" ht="15" customHeight="1">
      <c r="B452" s="126"/>
      <c r="C452" s="125" t="s">
        <v>1706</v>
      </c>
      <c r="D452" s="419"/>
      <c r="E452" s="316"/>
      <c r="F452" s="316"/>
      <c r="G452" s="317"/>
      <c r="H452" s="379"/>
      <c r="I452" s="317"/>
      <c r="J452" s="315" t="str">
        <f>IF(L452="","",VLOOKUP(L452,Presentación!$AL$3:$AM$574,2,FALSE))</f>
        <v/>
      </c>
      <c r="K452" s="429"/>
      <c r="L452" s="419"/>
      <c r="M452" s="316"/>
      <c r="N452" s="317"/>
      <c r="O452" s="419"/>
      <c r="P452" s="316"/>
      <c r="Q452" s="317"/>
      <c r="R452" s="379"/>
      <c r="S452" s="316"/>
      <c r="T452" s="317"/>
      <c r="U452" s="43" t="s">
        <v>2188</v>
      </c>
      <c r="V452" s="379"/>
      <c r="W452" s="316"/>
      <c r="X452" s="317"/>
      <c r="Y452" s="379"/>
      <c r="Z452" s="317"/>
      <c r="AA452" s="249"/>
      <c r="AB452" s="249"/>
      <c r="AC452" s="249"/>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CA452">
        <f t="shared" si="78"/>
        <v>0</v>
      </c>
      <c r="CB452">
        <f t="shared" si="79"/>
        <v>0</v>
      </c>
      <c r="CC452">
        <f t="shared" si="80"/>
        <v>0</v>
      </c>
      <c r="CD452">
        <f t="shared" si="81"/>
        <v>0</v>
      </c>
      <c r="CF452" t="b">
        <f t="shared" si="82"/>
        <v>0</v>
      </c>
      <c r="CG452" t="str">
        <f t="shared" si="83"/>
        <v/>
      </c>
      <c r="CH452" t="b">
        <f t="shared" si="84"/>
        <v>0</v>
      </c>
      <c r="CI452" t="str">
        <f t="shared" si="85"/>
        <v/>
      </c>
      <c r="CJ452" t="b">
        <f t="shared" si="86"/>
        <v>0</v>
      </c>
      <c r="CL452">
        <f t="shared" si="87"/>
        <v>0</v>
      </c>
      <c r="CM452">
        <f t="shared" si="88"/>
        <v>0</v>
      </c>
      <c r="CN452">
        <f t="shared" si="89"/>
        <v>0</v>
      </c>
      <c r="CO452">
        <f t="shared" si="90"/>
        <v>0</v>
      </c>
    </row>
    <row r="453" spans="2:93" ht="15" customHeight="1">
      <c r="B453" s="126"/>
      <c r="C453" s="125" t="s">
        <v>1707</v>
      </c>
      <c r="D453" s="419"/>
      <c r="E453" s="316"/>
      <c r="F453" s="316"/>
      <c r="G453" s="317"/>
      <c r="H453" s="379"/>
      <c r="I453" s="317"/>
      <c r="J453" s="315" t="str">
        <f>IF(L453="","",VLOOKUP(L453,Presentación!$AL$3:$AM$574,2,FALSE))</f>
        <v/>
      </c>
      <c r="K453" s="429"/>
      <c r="L453" s="419"/>
      <c r="M453" s="316"/>
      <c r="N453" s="317"/>
      <c r="O453" s="419"/>
      <c r="P453" s="316"/>
      <c r="Q453" s="317"/>
      <c r="R453" s="379"/>
      <c r="S453" s="316"/>
      <c r="T453" s="317"/>
      <c r="U453" s="43" t="s">
        <v>2188</v>
      </c>
      <c r="V453" s="379"/>
      <c r="W453" s="316"/>
      <c r="X453" s="317"/>
      <c r="Y453" s="379"/>
      <c r="Z453" s="317"/>
      <c r="AA453" s="249"/>
      <c r="AB453" s="249"/>
      <c r="AC453" s="249"/>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CA453">
        <f t="shared" si="78"/>
        <v>0</v>
      </c>
      <c r="CB453">
        <f t="shared" si="79"/>
        <v>0</v>
      </c>
      <c r="CC453">
        <f t="shared" si="80"/>
        <v>0</v>
      </c>
      <c r="CD453">
        <f t="shared" si="81"/>
        <v>0</v>
      </c>
      <c r="CF453" t="b">
        <f t="shared" si="82"/>
        <v>0</v>
      </c>
      <c r="CG453" t="str">
        <f t="shared" si="83"/>
        <v/>
      </c>
      <c r="CH453" t="b">
        <f t="shared" si="84"/>
        <v>0</v>
      </c>
      <c r="CI453" t="str">
        <f t="shared" si="85"/>
        <v/>
      </c>
      <c r="CJ453" t="b">
        <f t="shared" si="86"/>
        <v>0</v>
      </c>
      <c r="CL453">
        <f t="shared" si="87"/>
        <v>0</v>
      </c>
      <c r="CM453">
        <f t="shared" si="88"/>
        <v>0</v>
      </c>
      <c r="CN453">
        <f t="shared" si="89"/>
        <v>0</v>
      </c>
      <c r="CO453">
        <f t="shared" si="90"/>
        <v>0</v>
      </c>
    </row>
    <row r="454" spans="2:93" ht="15" customHeight="1">
      <c r="B454" s="126"/>
      <c r="C454" s="125" t="s">
        <v>1708</v>
      </c>
      <c r="D454" s="419"/>
      <c r="E454" s="316"/>
      <c r="F454" s="316"/>
      <c r="G454" s="317"/>
      <c r="H454" s="379"/>
      <c r="I454" s="317"/>
      <c r="J454" s="315" t="str">
        <f>IF(L454="","",VLOOKUP(L454,Presentación!$AL$3:$AM$574,2,FALSE))</f>
        <v/>
      </c>
      <c r="K454" s="429"/>
      <c r="L454" s="419"/>
      <c r="M454" s="316"/>
      <c r="N454" s="317"/>
      <c r="O454" s="419"/>
      <c r="P454" s="316"/>
      <c r="Q454" s="317"/>
      <c r="R454" s="379"/>
      <c r="S454" s="316"/>
      <c r="T454" s="317"/>
      <c r="U454" s="43" t="s">
        <v>2188</v>
      </c>
      <c r="V454" s="379"/>
      <c r="W454" s="316"/>
      <c r="X454" s="317"/>
      <c r="Y454" s="379"/>
      <c r="Z454" s="317"/>
      <c r="AA454" s="249"/>
      <c r="AB454" s="249"/>
      <c r="AC454" s="249"/>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CA454">
        <f t="shared" si="78"/>
        <v>0</v>
      </c>
      <c r="CB454">
        <f t="shared" si="79"/>
        <v>0</v>
      </c>
      <c r="CC454">
        <f t="shared" si="80"/>
        <v>0</v>
      </c>
      <c r="CD454">
        <f t="shared" si="81"/>
        <v>0</v>
      </c>
      <c r="CF454" t="b">
        <f t="shared" si="82"/>
        <v>0</v>
      </c>
      <c r="CG454" t="str">
        <f t="shared" si="83"/>
        <v/>
      </c>
      <c r="CH454" t="b">
        <f t="shared" si="84"/>
        <v>0</v>
      </c>
      <c r="CI454" t="str">
        <f t="shared" si="85"/>
        <v/>
      </c>
      <c r="CJ454" t="b">
        <f t="shared" si="86"/>
        <v>0</v>
      </c>
      <c r="CL454">
        <f t="shared" si="87"/>
        <v>0</v>
      </c>
      <c r="CM454">
        <f t="shared" si="88"/>
        <v>0</v>
      </c>
      <c r="CN454">
        <f t="shared" si="89"/>
        <v>0</v>
      </c>
      <c r="CO454">
        <f t="shared" si="90"/>
        <v>0</v>
      </c>
    </row>
    <row r="455" spans="2:93" ht="15" customHeight="1">
      <c r="B455" s="126"/>
      <c r="C455" s="125" t="s">
        <v>1709</v>
      </c>
      <c r="D455" s="419"/>
      <c r="E455" s="316"/>
      <c r="F455" s="316"/>
      <c r="G455" s="317"/>
      <c r="H455" s="379"/>
      <c r="I455" s="317"/>
      <c r="J455" s="315" t="str">
        <f>IF(L455="","",VLOOKUP(L455,Presentación!$AL$3:$AM$574,2,FALSE))</f>
        <v/>
      </c>
      <c r="K455" s="429"/>
      <c r="L455" s="419"/>
      <c r="M455" s="316"/>
      <c r="N455" s="317"/>
      <c r="O455" s="419"/>
      <c r="P455" s="316"/>
      <c r="Q455" s="317"/>
      <c r="R455" s="379"/>
      <c r="S455" s="316"/>
      <c r="T455" s="317"/>
      <c r="U455" s="43" t="s">
        <v>2188</v>
      </c>
      <c r="V455" s="379"/>
      <c r="W455" s="316"/>
      <c r="X455" s="317"/>
      <c r="Y455" s="379"/>
      <c r="Z455" s="317"/>
      <c r="AA455" s="249"/>
      <c r="AB455" s="249"/>
      <c r="AC455" s="249"/>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CA455">
        <f t="shared" si="78"/>
        <v>0</v>
      </c>
      <c r="CB455">
        <f t="shared" si="79"/>
        <v>0</v>
      </c>
      <c r="CC455">
        <f t="shared" si="80"/>
        <v>0</v>
      </c>
      <c r="CD455">
        <f t="shared" si="81"/>
        <v>0</v>
      </c>
      <c r="CF455" t="b">
        <f t="shared" si="82"/>
        <v>0</v>
      </c>
      <c r="CG455" t="str">
        <f t="shared" si="83"/>
        <v/>
      </c>
      <c r="CH455" t="b">
        <f t="shared" si="84"/>
        <v>0</v>
      </c>
      <c r="CI455" t="str">
        <f t="shared" si="85"/>
        <v/>
      </c>
      <c r="CJ455" t="b">
        <f t="shared" si="86"/>
        <v>0</v>
      </c>
      <c r="CL455">
        <f t="shared" si="87"/>
        <v>0</v>
      </c>
      <c r="CM455">
        <f t="shared" si="88"/>
        <v>0</v>
      </c>
      <c r="CN455">
        <f t="shared" si="89"/>
        <v>0</v>
      </c>
      <c r="CO455">
        <f t="shared" si="90"/>
        <v>0</v>
      </c>
    </row>
    <row r="456" spans="2:93" ht="15" customHeight="1">
      <c r="B456" s="126"/>
      <c r="C456" s="125" t="s">
        <v>1710</v>
      </c>
      <c r="D456" s="419"/>
      <c r="E456" s="316"/>
      <c r="F456" s="316"/>
      <c r="G456" s="317"/>
      <c r="H456" s="379"/>
      <c r="I456" s="317"/>
      <c r="J456" s="315" t="str">
        <f>IF(L456="","",VLOOKUP(L456,Presentación!$AL$3:$AM$574,2,FALSE))</f>
        <v/>
      </c>
      <c r="K456" s="429"/>
      <c r="L456" s="419"/>
      <c r="M456" s="316"/>
      <c r="N456" s="317"/>
      <c r="O456" s="419"/>
      <c r="P456" s="316"/>
      <c r="Q456" s="317"/>
      <c r="R456" s="379"/>
      <c r="S456" s="316"/>
      <c r="T456" s="317"/>
      <c r="U456" s="43" t="s">
        <v>2188</v>
      </c>
      <c r="V456" s="379"/>
      <c r="W456" s="316"/>
      <c r="X456" s="317"/>
      <c r="Y456" s="379"/>
      <c r="Z456" s="317"/>
      <c r="AA456" s="249"/>
      <c r="AB456" s="249"/>
      <c r="AC456" s="249"/>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CA456">
        <f t="shared" si="78"/>
        <v>0</v>
      </c>
      <c r="CB456">
        <f t="shared" si="79"/>
        <v>0</v>
      </c>
      <c r="CC456">
        <f t="shared" si="80"/>
        <v>0</v>
      </c>
      <c r="CD456">
        <f t="shared" si="81"/>
        <v>0</v>
      </c>
      <c r="CF456" t="b">
        <f t="shared" si="82"/>
        <v>0</v>
      </c>
      <c r="CG456" t="str">
        <f t="shared" si="83"/>
        <v/>
      </c>
      <c r="CH456" t="b">
        <f t="shared" si="84"/>
        <v>0</v>
      </c>
      <c r="CI456" t="str">
        <f t="shared" si="85"/>
        <v/>
      </c>
      <c r="CJ456" t="b">
        <f t="shared" si="86"/>
        <v>0</v>
      </c>
      <c r="CL456">
        <f t="shared" si="87"/>
        <v>0</v>
      </c>
      <c r="CM456">
        <f t="shared" si="88"/>
        <v>0</v>
      </c>
      <c r="CN456">
        <f t="shared" si="89"/>
        <v>0</v>
      </c>
      <c r="CO456">
        <f t="shared" si="90"/>
        <v>0</v>
      </c>
    </row>
    <row r="457" spans="2:93" ht="15" customHeight="1">
      <c r="B457" s="126"/>
      <c r="C457" s="125" t="s">
        <v>1711</v>
      </c>
      <c r="D457" s="419"/>
      <c r="E457" s="316"/>
      <c r="F457" s="316"/>
      <c r="G457" s="317"/>
      <c r="H457" s="379"/>
      <c r="I457" s="317"/>
      <c r="J457" s="315" t="str">
        <f>IF(L457="","",VLOOKUP(L457,Presentación!$AL$3:$AM$574,2,FALSE))</f>
        <v/>
      </c>
      <c r="K457" s="429"/>
      <c r="L457" s="419"/>
      <c r="M457" s="316"/>
      <c r="N457" s="317"/>
      <c r="O457" s="419"/>
      <c r="P457" s="316"/>
      <c r="Q457" s="317"/>
      <c r="R457" s="379"/>
      <c r="S457" s="316"/>
      <c r="T457" s="317"/>
      <c r="U457" s="43" t="s">
        <v>2188</v>
      </c>
      <c r="V457" s="379"/>
      <c r="W457" s="316"/>
      <c r="X457" s="317"/>
      <c r="Y457" s="379"/>
      <c r="Z457" s="317"/>
      <c r="AA457" s="249"/>
      <c r="AB457" s="249"/>
      <c r="AC457" s="249"/>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CA457">
        <f t="shared" si="78"/>
        <v>0</v>
      </c>
      <c r="CB457">
        <f t="shared" si="79"/>
        <v>0</v>
      </c>
      <c r="CC457">
        <f t="shared" si="80"/>
        <v>0</v>
      </c>
      <c r="CD457">
        <f t="shared" si="81"/>
        <v>0</v>
      </c>
      <c r="CF457" t="b">
        <f t="shared" si="82"/>
        <v>0</v>
      </c>
      <c r="CG457" t="str">
        <f t="shared" si="83"/>
        <v/>
      </c>
      <c r="CH457" t="b">
        <f t="shared" si="84"/>
        <v>0</v>
      </c>
      <c r="CI457" t="str">
        <f t="shared" si="85"/>
        <v/>
      </c>
      <c r="CJ457" t="b">
        <f t="shared" si="86"/>
        <v>0</v>
      </c>
      <c r="CL457">
        <f t="shared" si="87"/>
        <v>0</v>
      </c>
      <c r="CM457">
        <f t="shared" si="88"/>
        <v>0</v>
      </c>
      <c r="CN457">
        <f t="shared" si="89"/>
        <v>0</v>
      </c>
      <c r="CO457">
        <f t="shared" si="90"/>
        <v>0</v>
      </c>
    </row>
    <row r="458" spans="2:93" ht="15" customHeight="1">
      <c r="B458" s="126"/>
      <c r="C458" s="125" t="s">
        <v>1712</v>
      </c>
      <c r="D458" s="419"/>
      <c r="E458" s="316"/>
      <c r="F458" s="316"/>
      <c r="G458" s="317"/>
      <c r="H458" s="379"/>
      <c r="I458" s="317"/>
      <c r="J458" s="315" t="str">
        <f>IF(L458="","",VLOOKUP(L458,Presentación!$AL$3:$AM$574,2,FALSE))</f>
        <v/>
      </c>
      <c r="K458" s="429"/>
      <c r="L458" s="419"/>
      <c r="M458" s="316"/>
      <c r="N458" s="317"/>
      <c r="O458" s="419"/>
      <c r="P458" s="316"/>
      <c r="Q458" s="317"/>
      <c r="R458" s="379"/>
      <c r="S458" s="316"/>
      <c r="T458" s="317"/>
      <c r="U458" s="43" t="s">
        <v>2188</v>
      </c>
      <c r="V458" s="379"/>
      <c r="W458" s="316"/>
      <c r="X458" s="317"/>
      <c r="Y458" s="379"/>
      <c r="Z458" s="317"/>
      <c r="AA458" s="249"/>
      <c r="AB458" s="249"/>
      <c r="AC458" s="249"/>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CA458">
        <f t="shared" si="78"/>
        <v>0</v>
      </c>
      <c r="CB458">
        <f t="shared" si="79"/>
        <v>0</v>
      </c>
      <c r="CC458">
        <f t="shared" si="80"/>
        <v>0</v>
      </c>
      <c r="CD458">
        <f t="shared" si="81"/>
        <v>0</v>
      </c>
      <c r="CF458" t="b">
        <f t="shared" si="82"/>
        <v>0</v>
      </c>
      <c r="CG458" t="str">
        <f t="shared" si="83"/>
        <v/>
      </c>
      <c r="CH458" t="b">
        <f t="shared" si="84"/>
        <v>0</v>
      </c>
      <c r="CI458" t="str">
        <f t="shared" si="85"/>
        <v/>
      </c>
      <c r="CJ458" t="b">
        <f t="shared" si="86"/>
        <v>0</v>
      </c>
      <c r="CL458">
        <f t="shared" si="87"/>
        <v>0</v>
      </c>
      <c r="CM458">
        <f t="shared" si="88"/>
        <v>0</v>
      </c>
      <c r="CN458">
        <f t="shared" si="89"/>
        <v>0</v>
      </c>
      <c r="CO458">
        <f t="shared" si="90"/>
        <v>0</v>
      </c>
    </row>
    <row r="459" spans="2:93" ht="15" customHeight="1">
      <c r="B459" s="126"/>
      <c r="C459" s="125" t="s">
        <v>1713</v>
      </c>
      <c r="D459" s="419"/>
      <c r="E459" s="316"/>
      <c r="F459" s="316"/>
      <c r="G459" s="317"/>
      <c r="H459" s="379"/>
      <c r="I459" s="317"/>
      <c r="J459" s="315" t="str">
        <f>IF(L459="","",VLOOKUP(L459,Presentación!$AL$3:$AM$574,2,FALSE))</f>
        <v/>
      </c>
      <c r="K459" s="429"/>
      <c r="L459" s="419"/>
      <c r="M459" s="316"/>
      <c r="N459" s="317"/>
      <c r="O459" s="419"/>
      <c r="P459" s="316"/>
      <c r="Q459" s="317"/>
      <c r="R459" s="379"/>
      <c r="S459" s="316"/>
      <c r="T459" s="317"/>
      <c r="U459" s="43" t="s">
        <v>2188</v>
      </c>
      <c r="V459" s="379"/>
      <c r="W459" s="316"/>
      <c r="X459" s="317"/>
      <c r="Y459" s="379"/>
      <c r="Z459" s="317"/>
      <c r="AA459" s="249"/>
      <c r="AB459" s="249"/>
      <c r="AC459" s="249"/>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CA459">
        <f t="shared" si="78"/>
        <v>0</v>
      </c>
      <c r="CB459">
        <f t="shared" si="79"/>
        <v>0</v>
      </c>
      <c r="CC459">
        <f t="shared" si="80"/>
        <v>0</v>
      </c>
      <c r="CD459">
        <f t="shared" si="81"/>
        <v>0</v>
      </c>
      <c r="CF459" t="b">
        <f t="shared" si="82"/>
        <v>0</v>
      </c>
      <c r="CG459" t="str">
        <f t="shared" si="83"/>
        <v/>
      </c>
      <c r="CH459" t="b">
        <f t="shared" si="84"/>
        <v>0</v>
      </c>
      <c r="CI459" t="str">
        <f t="shared" si="85"/>
        <v/>
      </c>
      <c r="CJ459" t="b">
        <f t="shared" si="86"/>
        <v>0</v>
      </c>
      <c r="CL459">
        <f t="shared" si="87"/>
        <v>0</v>
      </c>
      <c r="CM459">
        <f t="shared" si="88"/>
        <v>0</v>
      </c>
      <c r="CN459">
        <f t="shared" si="89"/>
        <v>0</v>
      </c>
      <c r="CO459">
        <f t="shared" si="90"/>
        <v>0</v>
      </c>
    </row>
    <row r="460" spans="2:93" ht="15" customHeight="1">
      <c r="B460" s="126"/>
      <c r="C460" s="125" t="s">
        <v>1714</v>
      </c>
      <c r="D460" s="419"/>
      <c r="E460" s="316"/>
      <c r="F460" s="316"/>
      <c r="G460" s="317"/>
      <c r="H460" s="379"/>
      <c r="I460" s="317"/>
      <c r="J460" s="315" t="str">
        <f>IF(L460="","",VLOOKUP(L460,Presentación!$AL$3:$AM$574,2,FALSE))</f>
        <v/>
      </c>
      <c r="K460" s="429"/>
      <c r="L460" s="419"/>
      <c r="M460" s="316"/>
      <c r="N460" s="317"/>
      <c r="O460" s="419"/>
      <c r="P460" s="316"/>
      <c r="Q460" s="317"/>
      <c r="R460" s="379"/>
      <c r="S460" s="316"/>
      <c r="T460" s="317"/>
      <c r="U460" s="43" t="s">
        <v>2188</v>
      </c>
      <c r="V460" s="379"/>
      <c r="W460" s="316"/>
      <c r="X460" s="317"/>
      <c r="Y460" s="379"/>
      <c r="Z460" s="317"/>
      <c r="AA460" s="249"/>
      <c r="AB460" s="249"/>
      <c r="AC460" s="249"/>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CA460">
        <f t="shared" si="78"/>
        <v>0</v>
      </c>
      <c r="CB460">
        <f t="shared" si="79"/>
        <v>0</v>
      </c>
      <c r="CC460">
        <f t="shared" si="80"/>
        <v>0</v>
      </c>
      <c r="CD460">
        <f t="shared" si="81"/>
        <v>0</v>
      </c>
      <c r="CF460" t="b">
        <f t="shared" si="82"/>
        <v>0</v>
      </c>
      <c r="CG460" t="str">
        <f t="shared" si="83"/>
        <v/>
      </c>
      <c r="CH460" t="b">
        <f t="shared" si="84"/>
        <v>0</v>
      </c>
      <c r="CI460" t="str">
        <f t="shared" si="85"/>
        <v/>
      </c>
      <c r="CJ460" t="b">
        <f t="shared" si="86"/>
        <v>0</v>
      </c>
      <c r="CL460">
        <f t="shared" si="87"/>
        <v>0</v>
      </c>
      <c r="CM460">
        <f t="shared" si="88"/>
        <v>0</v>
      </c>
      <c r="CN460">
        <f t="shared" si="89"/>
        <v>0</v>
      </c>
      <c r="CO460">
        <f t="shared" si="90"/>
        <v>0</v>
      </c>
    </row>
    <row r="461" spans="2:93" ht="15" customHeight="1">
      <c r="B461" s="126"/>
      <c r="C461" s="125" t="s">
        <v>1715</v>
      </c>
      <c r="D461" s="419"/>
      <c r="E461" s="316"/>
      <c r="F461" s="316"/>
      <c r="G461" s="317"/>
      <c r="H461" s="379"/>
      <c r="I461" s="317"/>
      <c r="J461" s="315" t="str">
        <f>IF(L461="","",VLOOKUP(L461,Presentación!$AL$3:$AM$574,2,FALSE))</f>
        <v/>
      </c>
      <c r="K461" s="429"/>
      <c r="L461" s="419"/>
      <c r="M461" s="316"/>
      <c r="N461" s="317"/>
      <c r="O461" s="419"/>
      <c r="P461" s="316"/>
      <c r="Q461" s="317"/>
      <c r="R461" s="379"/>
      <c r="S461" s="316"/>
      <c r="T461" s="317"/>
      <c r="U461" s="43" t="s">
        <v>2188</v>
      </c>
      <c r="V461" s="379"/>
      <c r="W461" s="316"/>
      <c r="X461" s="317"/>
      <c r="Y461" s="379"/>
      <c r="Z461" s="317"/>
      <c r="AA461" s="249"/>
      <c r="AB461" s="249"/>
      <c r="AC461" s="249"/>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CA461">
        <f t="shared" si="78"/>
        <v>0</v>
      </c>
      <c r="CB461">
        <f t="shared" si="79"/>
        <v>0</v>
      </c>
      <c r="CC461">
        <f t="shared" si="80"/>
        <v>0</v>
      </c>
      <c r="CD461">
        <f t="shared" si="81"/>
        <v>0</v>
      </c>
      <c r="CF461" t="b">
        <f t="shared" si="82"/>
        <v>0</v>
      </c>
      <c r="CG461" t="str">
        <f t="shared" si="83"/>
        <v/>
      </c>
      <c r="CH461" t="b">
        <f t="shared" si="84"/>
        <v>0</v>
      </c>
      <c r="CI461" t="str">
        <f t="shared" si="85"/>
        <v/>
      </c>
      <c r="CJ461" t="b">
        <f t="shared" si="86"/>
        <v>0</v>
      </c>
      <c r="CL461">
        <f t="shared" si="87"/>
        <v>0</v>
      </c>
      <c r="CM461">
        <f t="shared" si="88"/>
        <v>0</v>
      </c>
      <c r="CN461">
        <f t="shared" si="89"/>
        <v>0</v>
      </c>
      <c r="CO461">
        <f t="shared" si="90"/>
        <v>0</v>
      </c>
    </row>
    <row r="462" spans="2:93" ht="15" customHeight="1">
      <c r="B462" s="126"/>
      <c r="C462" s="125" t="s">
        <v>1716</v>
      </c>
      <c r="D462" s="419"/>
      <c r="E462" s="316"/>
      <c r="F462" s="316"/>
      <c r="G462" s="317"/>
      <c r="H462" s="379"/>
      <c r="I462" s="317"/>
      <c r="J462" s="315" t="str">
        <f>IF(L462="","",VLOOKUP(L462,Presentación!$AL$3:$AM$574,2,FALSE))</f>
        <v/>
      </c>
      <c r="K462" s="429"/>
      <c r="L462" s="419"/>
      <c r="M462" s="316"/>
      <c r="N462" s="317"/>
      <c r="O462" s="419"/>
      <c r="P462" s="316"/>
      <c r="Q462" s="317"/>
      <c r="R462" s="379"/>
      <c r="S462" s="316"/>
      <c r="T462" s="317"/>
      <c r="U462" s="43" t="s">
        <v>2188</v>
      </c>
      <c r="V462" s="379"/>
      <c r="W462" s="316"/>
      <c r="X462" s="317"/>
      <c r="Y462" s="379"/>
      <c r="Z462" s="317"/>
      <c r="AA462" s="249"/>
      <c r="AB462" s="249"/>
      <c r="AC462" s="249"/>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CA462">
        <f t="shared" si="78"/>
        <v>0</v>
      </c>
      <c r="CB462">
        <f t="shared" si="79"/>
        <v>0</v>
      </c>
      <c r="CC462">
        <f t="shared" si="80"/>
        <v>0</v>
      </c>
      <c r="CD462">
        <f t="shared" si="81"/>
        <v>0</v>
      </c>
      <c r="CF462" t="b">
        <f t="shared" si="82"/>
        <v>0</v>
      </c>
      <c r="CG462" t="str">
        <f t="shared" si="83"/>
        <v/>
      </c>
      <c r="CH462" t="b">
        <f t="shared" si="84"/>
        <v>0</v>
      </c>
      <c r="CI462" t="str">
        <f t="shared" si="85"/>
        <v/>
      </c>
      <c r="CJ462" t="b">
        <f t="shared" si="86"/>
        <v>0</v>
      </c>
      <c r="CL462">
        <f t="shared" si="87"/>
        <v>0</v>
      </c>
      <c r="CM462">
        <f t="shared" si="88"/>
        <v>0</v>
      </c>
      <c r="CN462">
        <f t="shared" si="89"/>
        <v>0</v>
      </c>
      <c r="CO462">
        <f t="shared" si="90"/>
        <v>0</v>
      </c>
    </row>
    <row r="463" spans="2:93" ht="15" customHeight="1">
      <c r="B463" s="126"/>
      <c r="C463" s="125" t="s">
        <v>1717</v>
      </c>
      <c r="D463" s="419"/>
      <c r="E463" s="316"/>
      <c r="F463" s="316"/>
      <c r="G463" s="317"/>
      <c r="H463" s="379"/>
      <c r="I463" s="317"/>
      <c r="J463" s="315" t="str">
        <f>IF(L463="","",VLOOKUP(L463,Presentación!$AL$3:$AM$574,2,FALSE))</f>
        <v/>
      </c>
      <c r="K463" s="429"/>
      <c r="L463" s="419"/>
      <c r="M463" s="316"/>
      <c r="N463" s="317"/>
      <c r="O463" s="419"/>
      <c r="P463" s="316"/>
      <c r="Q463" s="317"/>
      <c r="R463" s="379"/>
      <c r="S463" s="316"/>
      <c r="T463" s="317"/>
      <c r="U463" s="43" t="s">
        <v>2188</v>
      </c>
      <c r="V463" s="379"/>
      <c r="W463" s="316"/>
      <c r="X463" s="317"/>
      <c r="Y463" s="379"/>
      <c r="Z463" s="317"/>
      <c r="AA463" s="249"/>
      <c r="AB463" s="249"/>
      <c r="AC463" s="249"/>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CA463">
        <f t="shared" si="78"/>
        <v>0</v>
      </c>
      <c r="CB463">
        <f t="shared" si="79"/>
        <v>0</v>
      </c>
      <c r="CC463">
        <f t="shared" si="80"/>
        <v>0</v>
      </c>
      <c r="CD463">
        <f t="shared" si="81"/>
        <v>0</v>
      </c>
      <c r="CF463" t="b">
        <f t="shared" si="82"/>
        <v>0</v>
      </c>
      <c r="CG463" t="str">
        <f t="shared" si="83"/>
        <v/>
      </c>
      <c r="CH463" t="b">
        <f t="shared" si="84"/>
        <v>0</v>
      </c>
      <c r="CI463" t="str">
        <f t="shared" si="85"/>
        <v/>
      </c>
      <c r="CJ463" t="b">
        <f t="shared" si="86"/>
        <v>0</v>
      </c>
      <c r="CL463">
        <f t="shared" si="87"/>
        <v>0</v>
      </c>
      <c r="CM463">
        <f t="shared" si="88"/>
        <v>0</v>
      </c>
      <c r="CN463">
        <f t="shared" si="89"/>
        <v>0</v>
      </c>
      <c r="CO463">
        <f t="shared" si="90"/>
        <v>0</v>
      </c>
    </row>
    <row r="464" spans="2:93" ht="15" customHeight="1">
      <c r="B464" s="126"/>
      <c r="C464" s="125" t="s">
        <v>1718</v>
      </c>
      <c r="D464" s="419"/>
      <c r="E464" s="316"/>
      <c r="F464" s="316"/>
      <c r="G464" s="317"/>
      <c r="H464" s="379"/>
      <c r="I464" s="317"/>
      <c r="J464" s="315" t="str">
        <f>IF(L464="","",VLOOKUP(L464,Presentación!$AL$3:$AM$574,2,FALSE))</f>
        <v/>
      </c>
      <c r="K464" s="429"/>
      <c r="L464" s="419"/>
      <c r="M464" s="316"/>
      <c r="N464" s="317"/>
      <c r="O464" s="419"/>
      <c r="P464" s="316"/>
      <c r="Q464" s="317"/>
      <c r="R464" s="379"/>
      <c r="S464" s="316"/>
      <c r="T464" s="317"/>
      <c r="U464" s="43" t="s">
        <v>2188</v>
      </c>
      <c r="V464" s="379"/>
      <c r="W464" s="316"/>
      <c r="X464" s="317"/>
      <c r="Y464" s="379"/>
      <c r="Z464" s="317"/>
      <c r="AA464" s="249"/>
      <c r="AB464" s="249"/>
      <c r="AC464" s="249"/>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CA464">
        <f t="shared" si="78"/>
        <v>0</v>
      </c>
      <c r="CB464">
        <f t="shared" si="79"/>
        <v>0</v>
      </c>
      <c r="CC464">
        <f t="shared" si="80"/>
        <v>0</v>
      </c>
      <c r="CD464">
        <f t="shared" si="81"/>
        <v>0</v>
      </c>
      <c r="CF464" t="b">
        <f t="shared" si="82"/>
        <v>0</v>
      </c>
      <c r="CG464" t="str">
        <f t="shared" si="83"/>
        <v/>
      </c>
      <c r="CH464" t="b">
        <f t="shared" si="84"/>
        <v>0</v>
      </c>
      <c r="CI464" t="str">
        <f t="shared" si="85"/>
        <v/>
      </c>
      <c r="CJ464" t="b">
        <f t="shared" si="86"/>
        <v>0</v>
      </c>
      <c r="CL464">
        <f t="shared" si="87"/>
        <v>0</v>
      </c>
      <c r="CM464">
        <f t="shared" si="88"/>
        <v>0</v>
      </c>
      <c r="CN464">
        <f t="shared" si="89"/>
        <v>0</v>
      </c>
      <c r="CO464">
        <f t="shared" si="90"/>
        <v>0</v>
      </c>
    </row>
    <row r="465" spans="2:93" ht="15" customHeight="1">
      <c r="B465" s="126"/>
      <c r="C465" s="125" t="s">
        <v>1719</v>
      </c>
      <c r="D465" s="419"/>
      <c r="E465" s="316"/>
      <c r="F465" s="316"/>
      <c r="G465" s="317"/>
      <c r="H465" s="379"/>
      <c r="I465" s="317"/>
      <c r="J465" s="315" t="str">
        <f>IF(L465="","",VLOOKUP(L465,Presentación!$AL$3:$AM$574,2,FALSE))</f>
        <v/>
      </c>
      <c r="K465" s="429"/>
      <c r="L465" s="419"/>
      <c r="M465" s="316"/>
      <c r="N465" s="317"/>
      <c r="O465" s="419"/>
      <c r="P465" s="316"/>
      <c r="Q465" s="317"/>
      <c r="R465" s="379"/>
      <c r="S465" s="316"/>
      <c r="T465" s="317"/>
      <c r="U465" s="43" t="s">
        <v>2188</v>
      </c>
      <c r="V465" s="379"/>
      <c r="W465" s="316"/>
      <c r="X465" s="317"/>
      <c r="Y465" s="379"/>
      <c r="Z465" s="317"/>
      <c r="AA465" s="249"/>
      <c r="AB465" s="249"/>
      <c r="AC465" s="249"/>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CA465">
        <f t="shared" si="78"/>
        <v>0</v>
      </c>
      <c r="CB465">
        <f t="shared" si="79"/>
        <v>0</v>
      </c>
      <c r="CC465">
        <f t="shared" si="80"/>
        <v>0</v>
      </c>
      <c r="CD465">
        <f t="shared" si="81"/>
        <v>0</v>
      </c>
      <c r="CF465" t="b">
        <f t="shared" si="82"/>
        <v>0</v>
      </c>
      <c r="CG465" t="str">
        <f t="shared" si="83"/>
        <v/>
      </c>
      <c r="CH465" t="b">
        <f t="shared" si="84"/>
        <v>0</v>
      </c>
      <c r="CI465" t="str">
        <f t="shared" si="85"/>
        <v/>
      </c>
      <c r="CJ465" t="b">
        <f t="shared" si="86"/>
        <v>0</v>
      </c>
      <c r="CL465">
        <f t="shared" si="87"/>
        <v>0</v>
      </c>
      <c r="CM465">
        <f t="shared" si="88"/>
        <v>0</v>
      </c>
      <c r="CN465">
        <f t="shared" si="89"/>
        <v>0</v>
      </c>
      <c r="CO465">
        <f t="shared" si="90"/>
        <v>0</v>
      </c>
    </row>
    <row r="466" spans="2:93" ht="15" customHeight="1">
      <c r="B466" s="126"/>
      <c r="C466" s="125" t="s">
        <v>1720</v>
      </c>
      <c r="D466" s="419"/>
      <c r="E466" s="316"/>
      <c r="F466" s="316"/>
      <c r="G466" s="317"/>
      <c r="H466" s="379"/>
      <c r="I466" s="317"/>
      <c r="J466" s="315" t="str">
        <f>IF(L466="","",VLOOKUP(L466,Presentación!$AL$3:$AM$574,2,FALSE))</f>
        <v/>
      </c>
      <c r="K466" s="429"/>
      <c r="L466" s="419"/>
      <c r="M466" s="316"/>
      <c r="N466" s="317"/>
      <c r="O466" s="419"/>
      <c r="P466" s="316"/>
      <c r="Q466" s="317"/>
      <c r="R466" s="379"/>
      <c r="S466" s="316"/>
      <c r="T466" s="317"/>
      <c r="U466" s="43" t="s">
        <v>2188</v>
      </c>
      <c r="V466" s="379"/>
      <c r="W466" s="316"/>
      <c r="X466" s="317"/>
      <c r="Y466" s="379"/>
      <c r="Z466" s="317"/>
      <c r="AA466" s="249"/>
      <c r="AB466" s="249"/>
      <c r="AC466" s="249"/>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CA466">
        <f t="shared" si="78"/>
        <v>0</v>
      </c>
      <c r="CB466">
        <f t="shared" si="79"/>
        <v>0</v>
      </c>
      <c r="CC466">
        <f t="shared" si="80"/>
        <v>0</v>
      </c>
      <c r="CD466">
        <f t="shared" si="81"/>
        <v>0</v>
      </c>
      <c r="CF466" t="b">
        <f t="shared" si="82"/>
        <v>0</v>
      </c>
      <c r="CG466" t="str">
        <f t="shared" si="83"/>
        <v/>
      </c>
      <c r="CH466" t="b">
        <f t="shared" si="84"/>
        <v>0</v>
      </c>
      <c r="CI466" t="str">
        <f t="shared" si="85"/>
        <v/>
      </c>
      <c r="CJ466" t="b">
        <f t="shared" si="86"/>
        <v>0</v>
      </c>
      <c r="CL466">
        <f t="shared" si="87"/>
        <v>0</v>
      </c>
      <c r="CM466">
        <f t="shared" si="88"/>
        <v>0</v>
      </c>
      <c r="CN466">
        <f t="shared" si="89"/>
        <v>0</v>
      </c>
      <c r="CO466">
        <f t="shared" si="90"/>
        <v>0</v>
      </c>
    </row>
    <row r="467" spans="2:93" ht="15" customHeight="1">
      <c r="B467" s="126"/>
      <c r="C467" s="125" t="s">
        <v>1721</v>
      </c>
      <c r="D467" s="419"/>
      <c r="E467" s="316"/>
      <c r="F467" s="316"/>
      <c r="G467" s="317"/>
      <c r="H467" s="379"/>
      <c r="I467" s="317"/>
      <c r="J467" s="315" t="str">
        <f>IF(L467="","",VLOOKUP(L467,Presentación!$AL$3:$AM$574,2,FALSE))</f>
        <v/>
      </c>
      <c r="K467" s="429"/>
      <c r="L467" s="419"/>
      <c r="M467" s="316"/>
      <c r="N467" s="317"/>
      <c r="O467" s="419"/>
      <c r="P467" s="316"/>
      <c r="Q467" s="317"/>
      <c r="R467" s="379"/>
      <c r="S467" s="316"/>
      <c r="T467" s="317"/>
      <c r="U467" s="43" t="s">
        <v>2188</v>
      </c>
      <c r="V467" s="379"/>
      <c r="W467" s="316"/>
      <c r="X467" s="317"/>
      <c r="Y467" s="379"/>
      <c r="Z467" s="317"/>
      <c r="AA467" s="249"/>
      <c r="AB467" s="249"/>
      <c r="AC467" s="249"/>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CA467">
        <f t="shared" si="78"/>
        <v>0</v>
      </c>
      <c r="CB467">
        <f t="shared" si="79"/>
        <v>0</v>
      </c>
      <c r="CC467">
        <f t="shared" si="80"/>
        <v>0</v>
      </c>
      <c r="CD467">
        <f t="shared" si="81"/>
        <v>0</v>
      </c>
      <c r="CF467" t="b">
        <f t="shared" si="82"/>
        <v>0</v>
      </c>
      <c r="CG467" t="str">
        <f t="shared" si="83"/>
        <v/>
      </c>
      <c r="CH467" t="b">
        <f t="shared" si="84"/>
        <v>0</v>
      </c>
      <c r="CI467" t="str">
        <f t="shared" si="85"/>
        <v/>
      </c>
      <c r="CJ467" t="b">
        <f t="shared" si="86"/>
        <v>0</v>
      </c>
      <c r="CL467">
        <f t="shared" si="87"/>
        <v>0</v>
      </c>
      <c r="CM467">
        <f t="shared" si="88"/>
        <v>0</v>
      </c>
      <c r="CN467">
        <f t="shared" si="89"/>
        <v>0</v>
      </c>
      <c r="CO467">
        <f t="shared" si="90"/>
        <v>0</v>
      </c>
    </row>
    <row r="468" spans="2:93" ht="15" customHeight="1">
      <c r="B468" s="126"/>
      <c r="C468" s="125" t="s">
        <v>1722</v>
      </c>
      <c r="D468" s="419"/>
      <c r="E468" s="316"/>
      <c r="F468" s="316"/>
      <c r="G468" s="317"/>
      <c r="H468" s="379"/>
      <c r="I468" s="317"/>
      <c r="J468" s="315" t="str">
        <f>IF(L468="","",VLOOKUP(L468,Presentación!$AL$3:$AM$574,2,FALSE))</f>
        <v/>
      </c>
      <c r="K468" s="429"/>
      <c r="L468" s="419"/>
      <c r="M468" s="316"/>
      <c r="N468" s="317"/>
      <c r="O468" s="419"/>
      <c r="P468" s="316"/>
      <c r="Q468" s="317"/>
      <c r="R468" s="379"/>
      <c r="S468" s="316"/>
      <c r="T468" s="317"/>
      <c r="U468" s="43" t="s">
        <v>2188</v>
      </c>
      <c r="V468" s="379"/>
      <c r="W468" s="316"/>
      <c r="X468" s="317"/>
      <c r="Y468" s="379"/>
      <c r="Z468" s="317"/>
      <c r="AA468" s="249"/>
      <c r="AB468" s="249"/>
      <c r="AC468" s="249"/>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CA468">
        <f t="shared" si="78"/>
        <v>0</v>
      </c>
      <c r="CB468">
        <f t="shared" si="79"/>
        <v>0</v>
      </c>
      <c r="CC468">
        <f t="shared" si="80"/>
        <v>0</v>
      </c>
      <c r="CD468">
        <f t="shared" si="81"/>
        <v>0</v>
      </c>
      <c r="CF468" t="b">
        <f t="shared" si="82"/>
        <v>0</v>
      </c>
      <c r="CG468" t="str">
        <f t="shared" si="83"/>
        <v/>
      </c>
      <c r="CH468" t="b">
        <f t="shared" si="84"/>
        <v>0</v>
      </c>
      <c r="CI468" t="str">
        <f t="shared" si="85"/>
        <v/>
      </c>
      <c r="CJ468" t="b">
        <f t="shared" si="86"/>
        <v>0</v>
      </c>
      <c r="CL468">
        <f t="shared" si="87"/>
        <v>0</v>
      </c>
      <c r="CM468">
        <f t="shared" si="88"/>
        <v>0</v>
      </c>
      <c r="CN468">
        <f t="shared" si="89"/>
        <v>0</v>
      </c>
      <c r="CO468">
        <f t="shared" si="90"/>
        <v>0</v>
      </c>
    </row>
    <row r="469" spans="2:93" ht="15" customHeight="1">
      <c r="B469" s="126"/>
      <c r="C469" s="125" t="s">
        <v>1723</v>
      </c>
      <c r="D469" s="419"/>
      <c r="E469" s="316"/>
      <c r="F469" s="316"/>
      <c r="G469" s="317"/>
      <c r="H469" s="379"/>
      <c r="I469" s="317"/>
      <c r="J469" s="315" t="str">
        <f>IF(L469="","",VLOOKUP(L469,Presentación!$AL$3:$AM$574,2,FALSE))</f>
        <v/>
      </c>
      <c r="K469" s="429"/>
      <c r="L469" s="419"/>
      <c r="M469" s="316"/>
      <c r="N469" s="317"/>
      <c r="O469" s="419"/>
      <c r="P469" s="316"/>
      <c r="Q469" s="317"/>
      <c r="R469" s="379"/>
      <c r="S469" s="316"/>
      <c r="T469" s="317"/>
      <c r="U469" s="43" t="s">
        <v>2188</v>
      </c>
      <c r="V469" s="379"/>
      <c r="W469" s="316"/>
      <c r="X469" s="317"/>
      <c r="Y469" s="379"/>
      <c r="Z469" s="317"/>
      <c r="AA469" s="249"/>
      <c r="AB469" s="249"/>
      <c r="AC469" s="249"/>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CA469">
        <f t="shared" si="78"/>
        <v>0</v>
      </c>
      <c r="CB469">
        <f t="shared" si="79"/>
        <v>0</v>
      </c>
      <c r="CC469">
        <f t="shared" si="80"/>
        <v>0</v>
      </c>
      <c r="CD469">
        <f t="shared" si="81"/>
        <v>0</v>
      </c>
      <c r="CF469" t="b">
        <f t="shared" si="82"/>
        <v>0</v>
      </c>
      <c r="CG469" t="str">
        <f t="shared" si="83"/>
        <v/>
      </c>
      <c r="CH469" t="b">
        <f t="shared" si="84"/>
        <v>0</v>
      </c>
      <c r="CI469" t="str">
        <f t="shared" si="85"/>
        <v/>
      </c>
      <c r="CJ469" t="b">
        <f t="shared" si="86"/>
        <v>0</v>
      </c>
      <c r="CL469">
        <f t="shared" si="87"/>
        <v>0</v>
      </c>
      <c r="CM469">
        <f t="shared" si="88"/>
        <v>0</v>
      </c>
      <c r="CN469">
        <f t="shared" si="89"/>
        <v>0</v>
      </c>
      <c r="CO469">
        <f t="shared" si="90"/>
        <v>0</v>
      </c>
    </row>
    <row r="470" spans="2:93" ht="15" customHeight="1">
      <c r="B470" s="126"/>
      <c r="C470" s="125" t="s">
        <v>1724</v>
      </c>
      <c r="D470" s="419"/>
      <c r="E470" s="316"/>
      <c r="F470" s="316"/>
      <c r="G470" s="317"/>
      <c r="H470" s="379"/>
      <c r="I470" s="317"/>
      <c r="J470" s="315" t="str">
        <f>IF(L470="","",VLOOKUP(L470,Presentación!$AL$3:$AM$574,2,FALSE))</f>
        <v/>
      </c>
      <c r="K470" s="429"/>
      <c r="L470" s="419"/>
      <c r="M470" s="316"/>
      <c r="N470" s="317"/>
      <c r="O470" s="419"/>
      <c r="P470" s="316"/>
      <c r="Q470" s="317"/>
      <c r="R470" s="379"/>
      <c r="S470" s="316"/>
      <c r="T470" s="317"/>
      <c r="U470" s="43" t="s">
        <v>2188</v>
      </c>
      <c r="V470" s="379"/>
      <c r="W470" s="316"/>
      <c r="X470" s="317"/>
      <c r="Y470" s="379"/>
      <c r="Z470" s="317"/>
      <c r="AA470" s="249"/>
      <c r="AB470" s="249"/>
      <c r="AC470" s="249"/>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CA470">
        <f t="shared" si="78"/>
        <v>0</v>
      </c>
      <c r="CB470">
        <f t="shared" si="79"/>
        <v>0</v>
      </c>
      <c r="CC470">
        <f t="shared" si="80"/>
        <v>0</v>
      </c>
      <c r="CD470">
        <f t="shared" si="81"/>
        <v>0</v>
      </c>
      <c r="CF470" t="b">
        <f t="shared" si="82"/>
        <v>0</v>
      </c>
      <c r="CG470" t="str">
        <f t="shared" si="83"/>
        <v/>
      </c>
      <c r="CH470" t="b">
        <f t="shared" si="84"/>
        <v>0</v>
      </c>
      <c r="CI470" t="str">
        <f t="shared" si="85"/>
        <v/>
      </c>
      <c r="CJ470" t="b">
        <f t="shared" si="86"/>
        <v>0</v>
      </c>
      <c r="CL470">
        <f t="shared" si="87"/>
        <v>0</v>
      </c>
      <c r="CM470">
        <f t="shared" si="88"/>
        <v>0</v>
      </c>
      <c r="CN470">
        <f t="shared" si="89"/>
        <v>0</v>
      </c>
      <c r="CO470">
        <f t="shared" si="90"/>
        <v>0</v>
      </c>
    </row>
    <row r="471" spans="2:93" ht="15" customHeight="1">
      <c r="B471" s="126"/>
      <c r="C471" s="125" t="s">
        <v>1725</v>
      </c>
      <c r="D471" s="419"/>
      <c r="E471" s="316"/>
      <c r="F471" s="316"/>
      <c r="G471" s="317"/>
      <c r="H471" s="379"/>
      <c r="I471" s="317"/>
      <c r="J471" s="315" t="str">
        <f>IF(L471="","",VLOOKUP(L471,Presentación!$AL$3:$AM$574,2,FALSE))</f>
        <v/>
      </c>
      <c r="K471" s="429"/>
      <c r="L471" s="419"/>
      <c r="M471" s="316"/>
      <c r="N471" s="317"/>
      <c r="O471" s="419"/>
      <c r="P471" s="316"/>
      <c r="Q471" s="317"/>
      <c r="R471" s="379"/>
      <c r="S471" s="316"/>
      <c r="T471" s="317"/>
      <c r="U471" s="43" t="s">
        <v>2188</v>
      </c>
      <c r="V471" s="379"/>
      <c r="W471" s="316"/>
      <c r="X471" s="317"/>
      <c r="Y471" s="379"/>
      <c r="Z471" s="317"/>
      <c r="AA471" s="249"/>
      <c r="AB471" s="249"/>
      <c r="AC471" s="249"/>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CA471">
        <f t="shared" si="78"/>
        <v>0</v>
      </c>
      <c r="CB471">
        <f t="shared" si="79"/>
        <v>0</v>
      </c>
      <c r="CC471">
        <f t="shared" si="80"/>
        <v>0</v>
      </c>
      <c r="CD471">
        <f t="shared" si="81"/>
        <v>0</v>
      </c>
      <c r="CF471" t="b">
        <f t="shared" si="82"/>
        <v>0</v>
      </c>
      <c r="CG471" t="str">
        <f t="shared" si="83"/>
        <v/>
      </c>
      <c r="CH471" t="b">
        <f t="shared" si="84"/>
        <v>0</v>
      </c>
      <c r="CI471" t="str">
        <f t="shared" si="85"/>
        <v/>
      </c>
      <c r="CJ471" t="b">
        <f t="shared" si="86"/>
        <v>0</v>
      </c>
      <c r="CL471">
        <f t="shared" si="87"/>
        <v>0</v>
      </c>
      <c r="CM471">
        <f t="shared" si="88"/>
        <v>0</v>
      </c>
      <c r="CN471">
        <f t="shared" si="89"/>
        <v>0</v>
      </c>
      <c r="CO471">
        <f t="shared" si="90"/>
        <v>0</v>
      </c>
    </row>
    <row r="472" spans="2:93" ht="15" customHeight="1">
      <c r="B472" s="126"/>
      <c r="C472" s="125" t="s">
        <v>1726</v>
      </c>
      <c r="D472" s="419"/>
      <c r="E472" s="316"/>
      <c r="F472" s="316"/>
      <c r="G472" s="317"/>
      <c r="H472" s="379"/>
      <c r="I472" s="317"/>
      <c r="J472" s="315" t="str">
        <f>IF(L472="","",VLOOKUP(L472,Presentación!$AL$3:$AM$574,2,FALSE))</f>
        <v/>
      </c>
      <c r="K472" s="429"/>
      <c r="L472" s="419"/>
      <c r="M472" s="316"/>
      <c r="N472" s="317"/>
      <c r="O472" s="419"/>
      <c r="P472" s="316"/>
      <c r="Q472" s="317"/>
      <c r="R472" s="379"/>
      <c r="S472" s="316"/>
      <c r="T472" s="317"/>
      <c r="U472" s="43" t="s">
        <v>2188</v>
      </c>
      <c r="V472" s="379"/>
      <c r="W472" s="316"/>
      <c r="X472" s="317"/>
      <c r="Y472" s="379"/>
      <c r="Z472" s="317"/>
      <c r="AA472" s="249"/>
      <c r="AB472" s="249"/>
      <c r="AC472" s="249"/>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CA472">
        <f t="shared" si="78"/>
        <v>0</v>
      </c>
      <c r="CB472">
        <f t="shared" si="79"/>
        <v>0</v>
      </c>
      <c r="CC472">
        <f t="shared" si="80"/>
        <v>0</v>
      </c>
      <c r="CD472">
        <f t="shared" si="81"/>
        <v>0</v>
      </c>
      <c r="CF472" t="b">
        <f t="shared" si="82"/>
        <v>0</v>
      </c>
      <c r="CG472" t="str">
        <f t="shared" si="83"/>
        <v/>
      </c>
      <c r="CH472" t="b">
        <f t="shared" si="84"/>
        <v>0</v>
      </c>
      <c r="CI472" t="str">
        <f t="shared" si="85"/>
        <v/>
      </c>
      <c r="CJ472" t="b">
        <f t="shared" si="86"/>
        <v>0</v>
      </c>
      <c r="CL472">
        <f t="shared" si="87"/>
        <v>0</v>
      </c>
      <c r="CM472">
        <f t="shared" si="88"/>
        <v>0</v>
      </c>
      <c r="CN472">
        <f t="shared" si="89"/>
        <v>0</v>
      </c>
      <c r="CO472">
        <f t="shared" si="90"/>
        <v>0</v>
      </c>
    </row>
    <row r="473" spans="2:93" ht="15" customHeight="1">
      <c r="B473" s="126"/>
      <c r="C473" s="125" t="s">
        <v>1727</v>
      </c>
      <c r="D473" s="419"/>
      <c r="E473" s="316"/>
      <c r="F473" s="316"/>
      <c r="G473" s="317"/>
      <c r="H473" s="379"/>
      <c r="I473" s="317"/>
      <c r="J473" s="315" t="str">
        <f>IF(L473="","",VLOOKUP(L473,Presentación!$AL$3:$AM$574,2,FALSE))</f>
        <v/>
      </c>
      <c r="K473" s="429"/>
      <c r="L473" s="419"/>
      <c r="M473" s="316"/>
      <c r="N473" s="317"/>
      <c r="O473" s="419"/>
      <c r="P473" s="316"/>
      <c r="Q473" s="317"/>
      <c r="R473" s="379"/>
      <c r="S473" s="316"/>
      <c r="T473" s="317"/>
      <c r="U473" s="43" t="s">
        <v>2188</v>
      </c>
      <c r="V473" s="379"/>
      <c r="W473" s="316"/>
      <c r="X473" s="317"/>
      <c r="Y473" s="379"/>
      <c r="Z473" s="317"/>
      <c r="AA473" s="249"/>
      <c r="AB473" s="249"/>
      <c r="AC473" s="249"/>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CA473">
        <f t="shared" si="78"/>
        <v>0</v>
      </c>
      <c r="CB473">
        <f t="shared" si="79"/>
        <v>0</v>
      </c>
      <c r="CC473">
        <f t="shared" si="80"/>
        <v>0</v>
      </c>
      <c r="CD473">
        <f t="shared" si="81"/>
        <v>0</v>
      </c>
      <c r="CF473" t="b">
        <f t="shared" si="82"/>
        <v>0</v>
      </c>
      <c r="CG473" t="str">
        <f t="shared" si="83"/>
        <v/>
      </c>
      <c r="CH473" t="b">
        <f t="shared" si="84"/>
        <v>0</v>
      </c>
      <c r="CI473" t="str">
        <f t="shared" si="85"/>
        <v/>
      </c>
      <c r="CJ473" t="b">
        <f t="shared" si="86"/>
        <v>0</v>
      </c>
      <c r="CL473">
        <f t="shared" si="87"/>
        <v>0</v>
      </c>
      <c r="CM473">
        <f t="shared" si="88"/>
        <v>0</v>
      </c>
      <c r="CN473">
        <f t="shared" si="89"/>
        <v>0</v>
      </c>
      <c r="CO473">
        <f t="shared" si="90"/>
        <v>0</v>
      </c>
    </row>
    <row r="474" spans="2:93" ht="15" customHeight="1">
      <c r="B474" s="126"/>
      <c r="C474" s="125" t="s">
        <v>1728</v>
      </c>
      <c r="D474" s="419"/>
      <c r="E474" s="316"/>
      <c r="F474" s="316"/>
      <c r="G474" s="317"/>
      <c r="H474" s="379"/>
      <c r="I474" s="317"/>
      <c r="J474" s="315" t="str">
        <f>IF(L474="","",VLOOKUP(L474,Presentación!$AL$3:$AM$574,2,FALSE))</f>
        <v/>
      </c>
      <c r="K474" s="429"/>
      <c r="L474" s="419"/>
      <c r="M474" s="316"/>
      <c r="N474" s="317"/>
      <c r="O474" s="419"/>
      <c r="P474" s="316"/>
      <c r="Q474" s="317"/>
      <c r="R474" s="379"/>
      <c r="S474" s="316"/>
      <c r="T474" s="317"/>
      <c r="U474" s="43" t="s">
        <v>2188</v>
      </c>
      <c r="V474" s="379"/>
      <c r="W474" s="316"/>
      <c r="X474" s="317"/>
      <c r="Y474" s="379"/>
      <c r="Z474" s="317"/>
      <c r="AA474" s="249"/>
      <c r="AB474" s="249"/>
      <c r="AC474" s="249"/>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CA474">
        <f t="shared" si="78"/>
        <v>0</v>
      </c>
      <c r="CB474">
        <f t="shared" si="79"/>
        <v>0</v>
      </c>
      <c r="CC474">
        <f t="shared" si="80"/>
        <v>0</v>
      </c>
      <c r="CD474">
        <f t="shared" si="81"/>
        <v>0</v>
      </c>
      <c r="CF474" t="b">
        <f t="shared" si="82"/>
        <v>0</v>
      </c>
      <c r="CG474" t="str">
        <f t="shared" si="83"/>
        <v/>
      </c>
      <c r="CH474" t="b">
        <f t="shared" si="84"/>
        <v>0</v>
      </c>
      <c r="CI474" t="str">
        <f t="shared" si="85"/>
        <v/>
      </c>
      <c r="CJ474" t="b">
        <f t="shared" si="86"/>
        <v>0</v>
      </c>
      <c r="CL474">
        <f t="shared" si="87"/>
        <v>0</v>
      </c>
      <c r="CM474">
        <f t="shared" si="88"/>
        <v>0</v>
      </c>
      <c r="CN474">
        <f t="shared" si="89"/>
        <v>0</v>
      </c>
      <c r="CO474">
        <f t="shared" si="90"/>
        <v>0</v>
      </c>
    </row>
    <row r="475" spans="2:93" ht="15" customHeight="1">
      <c r="B475" s="126"/>
      <c r="C475" s="125" t="s">
        <v>1729</v>
      </c>
      <c r="D475" s="419"/>
      <c r="E475" s="316"/>
      <c r="F475" s="316"/>
      <c r="G475" s="317"/>
      <c r="H475" s="379"/>
      <c r="I475" s="317"/>
      <c r="J475" s="315" t="str">
        <f>IF(L475="","",VLOOKUP(L475,Presentación!$AL$3:$AM$574,2,FALSE))</f>
        <v/>
      </c>
      <c r="K475" s="429"/>
      <c r="L475" s="419"/>
      <c r="M475" s="316"/>
      <c r="N475" s="317"/>
      <c r="O475" s="419"/>
      <c r="P475" s="316"/>
      <c r="Q475" s="317"/>
      <c r="R475" s="379"/>
      <c r="S475" s="316"/>
      <c r="T475" s="317"/>
      <c r="U475" s="43" t="s">
        <v>2188</v>
      </c>
      <c r="V475" s="379"/>
      <c r="W475" s="316"/>
      <c r="X475" s="317"/>
      <c r="Y475" s="379"/>
      <c r="Z475" s="317"/>
      <c r="AA475" s="249"/>
      <c r="AB475" s="249"/>
      <c r="AC475" s="249"/>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CA475">
        <f t="shared" si="78"/>
        <v>0</v>
      </c>
      <c r="CB475">
        <f t="shared" si="79"/>
        <v>0</v>
      </c>
      <c r="CC475">
        <f t="shared" si="80"/>
        <v>0</v>
      </c>
      <c r="CD475">
        <f t="shared" si="81"/>
        <v>0</v>
      </c>
      <c r="CF475" t="b">
        <f t="shared" si="82"/>
        <v>0</v>
      </c>
      <c r="CG475" t="str">
        <f t="shared" si="83"/>
        <v/>
      </c>
      <c r="CH475" t="b">
        <f t="shared" si="84"/>
        <v>0</v>
      </c>
      <c r="CI475" t="str">
        <f t="shared" si="85"/>
        <v/>
      </c>
      <c r="CJ475" t="b">
        <f t="shared" si="86"/>
        <v>0</v>
      </c>
      <c r="CL475">
        <f t="shared" si="87"/>
        <v>0</v>
      </c>
      <c r="CM475">
        <f t="shared" si="88"/>
        <v>0</v>
      </c>
      <c r="CN475">
        <f t="shared" si="89"/>
        <v>0</v>
      </c>
      <c r="CO475">
        <f t="shared" si="90"/>
        <v>0</v>
      </c>
    </row>
    <row r="476" spans="2:93" ht="15" customHeight="1">
      <c r="B476" s="126"/>
      <c r="C476" s="125" t="s">
        <v>1730</v>
      </c>
      <c r="D476" s="419"/>
      <c r="E476" s="316"/>
      <c r="F476" s="316"/>
      <c r="G476" s="317"/>
      <c r="H476" s="379"/>
      <c r="I476" s="317"/>
      <c r="J476" s="315" t="str">
        <f>IF(L476="","",VLOOKUP(L476,Presentación!$AL$3:$AM$574,2,FALSE))</f>
        <v/>
      </c>
      <c r="K476" s="429"/>
      <c r="L476" s="419"/>
      <c r="M476" s="316"/>
      <c r="N476" s="317"/>
      <c r="O476" s="419"/>
      <c r="P476" s="316"/>
      <c r="Q476" s="317"/>
      <c r="R476" s="379"/>
      <c r="S476" s="316"/>
      <c r="T476" s="317"/>
      <c r="U476" s="43" t="s">
        <v>2188</v>
      </c>
      <c r="V476" s="379"/>
      <c r="W476" s="316"/>
      <c r="X476" s="317"/>
      <c r="Y476" s="379"/>
      <c r="Z476" s="317"/>
      <c r="AA476" s="249"/>
      <c r="AB476" s="249"/>
      <c r="AC476" s="249"/>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CA476">
        <f t="shared" si="78"/>
        <v>0</v>
      </c>
      <c r="CB476">
        <f t="shared" si="79"/>
        <v>0</v>
      </c>
      <c r="CC476">
        <f t="shared" si="80"/>
        <v>0</v>
      </c>
      <c r="CD476">
        <f t="shared" si="81"/>
        <v>0</v>
      </c>
      <c r="CF476" t="b">
        <f t="shared" si="82"/>
        <v>0</v>
      </c>
      <c r="CG476" t="str">
        <f t="shared" si="83"/>
        <v/>
      </c>
      <c r="CH476" t="b">
        <f t="shared" si="84"/>
        <v>0</v>
      </c>
      <c r="CI476" t="str">
        <f t="shared" si="85"/>
        <v/>
      </c>
      <c r="CJ476" t="b">
        <f t="shared" si="86"/>
        <v>0</v>
      </c>
      <c r="CL476">
        <f t="shared" si="87"/>
        <v>0</v>
      </c>
      <c r="CM476">
        <f t="shared" si="88"/>
        <v>0</v>
      </c>
      <c r="CN476">
        <f t="shared" si="89"/>
        <v>0</v>
      </c>
      <c r="CO476">
        <f t="shared" si="90"/>
        <v>0</v>
      </c>
    </row>
    <row r="477" spans="2:93" ht="15" customHeight="1">
      <c r="B477" s="126"/>
      <c r="C477" s="125" t="s">
        <v>1731</v>
      </c>
      <c r="D477" s="419"/>
      <c r="E477" s="316"/>
      <c r="F477" s="316"/>
      <c r="G477" s="317"/>
      <c r="H477" s="379"/>
      <c r="I477" s="317"/>
      <c r="J477" s="315" t="str">
        <f>IF(L477="","",VLOOKUP(L477,Presentación!$AL$3:$AM$574,2,FALSE))</f>
        <v/>
      </c>
      <c r="K477" s="429"/>
      <c r="L477" s="419"/>
      <c r="M477" s="316"/>
      <c r="N477" s="317"/>
      <c r="O477" s="419"/>
      <c r="P477" s="316"/>
      <c r="Q477" s="317"/>
      <c r="R477" s="379"/>
      <c r="S477" s="316"/>
      <c r="T477" s="317"/>
      <c r="U477" s="43" t="s">
        <v>2188</v>
      </c>
      <c r="V477" s="379"/>
      <c r="W477" s="316"/>
      <c r="X477" s="317"/>
      <c r="Y477" s="379"/>
      <c r="Z477" s="317"/>
      <c r="AA477" s="249"/>
      <c r="AB477" s="249"/>
      <c r="AC477" s="249"/>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CA477">
        <f t="shared" si="78"/>
        <v>0</v>
      </c>
      <c r="CB477">
        <f t="shared" si="79"/>
        <v>0</v>
      </c>
      <c r="CC477">
        <f t="shared" si="80"/>
        <v>0</v>
      </c>
      <c r="CD477">
        <f t="shared" si="81"/>
        <v>0</v>
      </c>
      <c r="CF477" t="b">
        <f t="shared" si="82"/>
        <v>0</v>
      </c>
      <c r="CG477" t="str">
        <f t="shared" si="83"/>
        <v/>
      </c>
      <c r="CH477" t="b">
        <f t="shared" si="84"/>
        <v>0</v>
      </c>
      <c r="CI477" t="str">
        <f t="shared" si="85"/>
        <v/>
      </c>
      <c r="CJ477" t="b">
        <f t="shared" si="86"/>
        <v>0</v>
      </c>
      <c r="CL477">
        <f t="shared" si="87"/>
        <v>0</v>
      </c>
      <c r="CM477">
        <f t="shared" si="88"/>
        <v>0</v>
      </c>
      <c r="CN477">
        <f t="shared" si="89"/>
        <v>0</v>
      </c>
      <c r="CO477">
        <f t="shared" si="90"/>
        <v>0</v>
      </c>
    </row>
    <row r="478" spans="2:93" ht="15" customHeight="1">
      <c r="B478" s="126"/>
      <c r="C478" s="125" t="s">
        <v>1732</v>
      </c>
      <c r="D478" s="419"/>
      <c r="E478" s="316"/>
      <c r="F478" s="316"/>
      <c r="G478" s="317"/>
      <c r="H478" s="379"/>
      <c r="I478" s="317"/>
      <c r="J478" s="315" t="str">
        <f>IF(L478="","",VLOOKUP(L478,Presentación!$AL$3:$AM$574,2,FALSE))</f>
        <v/>
      </c>
      <c r="K478" s="429"/>
      <c r="L478" s="419"/>
      <c r="M478" s="316"/>
      <c r="N478" s="317"/>
      <c r="O478" s="419"/>
      <c r="P478" s="316"/>
      <c r="Q478" s="317"/>
      <c r="R478" s="379"/>
      <c r="S478" s="316"/>
      <c r="T478" s="317"/>
      <c r="U478" s="43" t="s">
        <v>2188</v>
      </c>
      <c r="V478" s="379"/>
      <c r="W478" s="316"/>
      <c r="X478" s="317"/>
      <c r="Y478" s="379"/>
      <c r="Z478" s="317"/>
      <c r="AA478" s="249"/>
      <c r="AB478" s="249"/>
      <c r="AC478" s="249"/>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CA478">
        <f t="shared" si="78"/>
        <v>0</v>
      </c>
      <c r="CB478">
        <f t="shared" si="79"/>
        <v>0</v>
      </c>
      <c r="CC478">
        <f t="shared" si="80"/>
        <v>0</v>
      </c>
      <c r="CD478">
        <f t="shared" si="81"/>
        <v>0</v>
      </c>
      <c r="CF478" t="b">
        <f t="shared" si="82"/>
        <v>0</v>
      </c>
      <c r="CG478" t="str">
        <f t="shared" si="83"/>
        <v/>
      </c>
      <c r="CH478" t="b">
        <f t="shared" si="84"/>
        <v>0</v>
      </c>
      <c r="CI478" t="str">
        <f t="shared" si="85"/>
        <v/>
      </c>
      <c r="CJ478" t="b">
        <f t="shared" si="86"/>
        <v>0</v>
      </c>
      <c r="CL478">
        <f t="shared" si="87"/>
        <v>0</v>
      </c>
      <c r="CM478">
        <f t="shared" si="88"/>
        <v>0</v>
      </c>
      <c r="CN478">
        <f t="shared" si="89"/>
        <v>0</v>
      </c>
      <c r="CO478">
        <f t="shared" si="90"/>
        <v>0</v>
      </c>
    </row>
    <row r="479" spans="2:93" ht="15" customHeight="1">
      <c r="B479" s="126"/>
      <c r="C479" s="125" t="s">
        <v>1733</v>
      </c>
      <c r="D479" s="419"/>
      <c r="E479" s="316"/>
      <c r="F479" s="316"/>
      <c r="G479" s="317"/>
      <c r="H479" s="379"/>
      <c r="I479" s="317"/>
      <c r="J479" s="315" t="str">
        <f>IF(L479="","",VLOOKUP(L479,Presentación!$AL$3:$AM$574,2,FALSE))</f>
        <v/>
      </c>
      <c r="K479" s="429"/>
      <c r="L479" s="419"/>
      <c r="M479" s="316"/>
      <c r="N479" s="317"/>
      <c r="O479" s="419"/>
      <c r="P479" s="316"/>
      <c r="Q479" s="317"/>
      <c r="R479" s="379"/>
      <c r="S479" s="316"/>
      <c r="T479" s="317"/>
      <c r="U479" s="43" t="s">
        <v>2188</v>
      </c>
      <c r="V479" s="379"/>
      <c r="W479" s="316"/>
      <c r="X479" s="317"/>
      <c r="Y479" s="379"/>
      <c r="Z479" s="317"/>
      <c r="AA479" s="249"/>
      <c r="AB479" s="249"/>
      <c r="AC479" s="249"/>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CA479">
        <f t="shared" si="78"/>
        <v>0</v>
      </c>
      <c r="CB479">
        <f t="shared" si="79"/>
        <v>0</v>
      </c>
      <c r="CC479">
        <f t="shared" si="80"/>
        <v>0</v>
      </c>
      <c r="CD479">
        <f t="shared" si="81"/>
        <v>0</v>
      </c>
      <c r="CF479" t="b">
        <f t="shared" si="82"/>
        <v>0</v>
      </c>
      <c r="CG479" t="str">
        <f t="shared" si="83"/>
        <v/>
      </c>
      <c r="CH479" t="b">
        <f t="shared" si="84"/>
        <v>0</v>
      </c>
      <c r="CI479" t="str">
        <f t="shared" si="85"/>
        <v/>
      </c>
      <c r="CJ479" t="b">
        <f t="shared" si="86"/>
        <v>0</v>
      </c>
      <c r="CL479">
        <f t="shared" si="87"/>
        <v>0</v>
      </c>
      <c r="CM479">
        <f t="shared" si="88"/>
        <v>0</v>
      </c>
      <c r="CN479">
        <f t="shared" si="89"/>
        <v>0</v>
      </c>
      <c r="CO479">
        <f t="shared" si="90"/>
        <v>0</v>
      </c>
    </row>
    <row r="480" spans="2:93" ht="15" customHeight="1">
      <c r="B480" s="126"/>
      <c r="C480" s="125" t="s">
        <v>1734</v>
      </c>
      <c r="D480" s="419"/>
      <c r="E480" s="316"/>
      <c r="F480" s="316"/>
      <c r="G480" s="317"/>
      <c r="H480" s="379"/>
      <c r="I480" s="317"/>
      <c r="J480" s="315" t="str">
        <f>IF(L480="","",VLOOKUP(L480,Presentación!$AL$3:$AM$574,2,FALSE))</f>
        <v/>
      </c>
      <c r="K480" s="429"/>
      <c r="L480" s="419"/>
      <c r="M480" s="316"/>
      <c r="N480" s="317"/>
      <c r="O480" s="419"/>
      <c r="P480" s="316"/>
      <c r="Q480" s="317"/>
      <c r="R480" s="379"/>
      <c r="S480" s="316"/>
      <c r="T480" s="317"/>
      <c r="U480" s="43" t="s">
        <v>2188</v>
      </c>
      <c r="V480" s="379"/>
      <c r="W480" s="316"/>
      <c r="X480" s="317"/>
      <c r="Y480" s="379"/>
      <c r="Z480" s="317"/>
      <c r="AA480" s="249"/>
      <c r="AB480" s="249"/>
      <c r="AC480" s="249"/>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CA480">
        <f t="shared" si="78"/>
        <v>0</v>
      </c>
      <c r="CB480">
        <f t="shared" si="79"/>
        <v>0</v>
      </c>
      <c r="CC480">
        <f t="shared" si="80"/>
        <v>0</v>
      </c>
      <c r="CD480">
        <f t="shared" si="81"/>
        <v>0</v>
      </c>
      <c r="CF480" t="b">
        <f t="shared" si="82"/>
        <v>0</v>
      </c>
      <c r="CG480" t="str">
        <f t="shared" si="83"/>
        <v/>
      </c>
      <c r="CH480" t="b">
        <f t="shared" si="84"/>
        <v>0</v>
      </c>
      <c r="CI480" t="str">
        <f t="shared" si="85"/>
        <v/>
      </c>
      <c r="CJ480" t="b">
        <f t="shared" si="86"/>
        <v>0</v>
      </c>
      <c r="CL480">
        <f t="shared" si="87"/>
        <v>0</v>
      </c>
      <c r="CM480">
        <f t="shared" si="88"/>
        <v>0</v>
      </c>
      <c r="CN480">
        <f t="shared" si="89"/>
        <v>0</v>
      </c>
      <c r="CO480">
        <f t="shared" si="90"/>
        <v>0</v>
      </c>
    </row>
    <row r="481" spans="2:93" ht="15" customHeight="1">
      <c r="B481" s="126"/>
      <c r="C481" s="125" t="s">
        <v>1735</v>
      </c>
      <c r="D481" s="419"/>
      <c r="E481" s="316"/>
      <c r="F481" s="316"/>
      <c r="G481" s="317"/>
      <c r="H481" s="379"/>
      <c r="I481" s="317"/>
      <c r="J481" s="315" t="str">
        <f>IF(L481="","",VLOOKUP(L481,Presentación!$AL$3:$AM$574,2,FALSE))</f>
        <v/>
      </c>
      <c r="K481" s="429"/>
      <c r="L481" s="419"/>
      <c r="M481" s="316"/>
      <c r="N481" s="317"/>
      <c r="O481" s="419"/>
      <c r="P481" s="316"/>
      <c r="Q481" s="317"/>
      <c r="R481" s="379"/>
      <c r="S481" s="316"/>
      <c r="T481" s="317"/>
      <c r="U481" s="43" t="s">
        <v>2188</v>
      </c>
      <c r="V481" s="379"/>
      <c r="W481" s="316"/>
      <c r="X481" s="317"/>
      <c r="Y481" s="379"/>
      <c r="Z481" s="317"/>
      <c r="AA481" s="249"/>
      <c r="AB481" s="249"/>
      <c r="AC481" s="249"/>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CA481">
        <f t="shared" ref="CA481:CA544" si="91">IF(COUNTIF(D481:AL481,"NS")&gt;0,1,0)</f>
        <v>0</v>
      </c>
      <c r="CB481">
        <f t="shared" ref="CB481:CB544" si="92">COUNTIF(AB481:AC481,"NS")</f>
        <v>0</v>
      </c>
      <c r="CC481">
        <f t="shared" ref="CC481:CC544" si="93">SUM(AB481:AC481)</f>
        <v>0</v>
      </c>
      <c r="CD481">
        <f t="shared" ref="CD481:CD544" si="94">IF(COUNTA(AA481:AC481)=0,0,IF(OR(AND(AA481=0,CB481&gt;0),AND(AA481="ns",CC481&gt;0),AND(AA481="ns",CB481=0,CC481=0)),1,IF(OR(AND(AA481&gt;0,CB481=2),AND(AA481="ns",CB481=2),AND(AA481="ns",CC481=0,CB481&gt;0),AA481=CC481),0,1)))</f>
        <v>0</v>
      </c>
      <c r="CF481" t="b">
        <f t="shared" ref="CF481:CF544" si="95">NOT(EXACT(D481,UPPER(D481)))</f>
        <v>0</v>
      </c>
      <c r="CG481" t="str">
        <f t="shared" ref="CG481:CG544" si="96">SUBSTITUTE( SUBSTITUTE( SUBSTITUTE( SUBSTITUTE( SUBSTITUTE( SUBSTITUTE( SUBSTITUTE( SUBSTITUTE( SUBSTITUTE( SUBSTITUTE(D481, "á", "a"), "é", "e"), "í", "i"), "ó", "o"), "ú", "u"), "Á", "A"), "É", "E"), "Í", "I"), "Ó", "O"), "Ú", "U")</f>
        <v/>
      </c>
      <c r="CH481" t="b">
        <f t="shared" ref="CH481:CH544" si="97">NOT(EXACT(D481,CG481))</f>
        <v>0</v>
      </c>
      <c r="CI481" t="str">
        <f t="shared" ref="CI481:CI544" si="98">SUBSTITUTE((SUBSTITUTE(SUBSTITUTE(SUBSTITUTE(D481,".",""),",",""),"(","")),")","")</f>
        <v/>
      </c>
      <c r="CJ481" t="b">
        <f t="shared" ref="CJ481:CJ544" si="99">NOT(EXACT(D481,CI481))</f>
        <v>0</v>
      </c>
      <c r="CL481">
        <f t="shared" ref="CL481:CL544" si="100">LEN(R481)</f>
        <v>0</v>
      </c>
      <c r="CM481">
        <f t="shared" ref="CM481:CM544" si="101">LEN(V481)</f>
        <v>0</v>
      </c>
      <c r="CN481">
        <f t="shared" ref="CN481:CN544" si="102">IF(AND(R481&lt;&gt;"NS",R481&lt;&gt;"NA",CL481&gt;8),1,0)</f>
        <v>0</v>
      </c>
      <c r="CO481">
        <f t="shared" ref="CO481:CO544" si="103">IF(AND(V481&lt;&gt;"NS",V481&lt;&gt;"NA",CM481&gt;9),1,0)</f>
        <v>0</v>
      </c>
    </row>
    <row r="482" spans="2:93" ht="15" customHeight="1">
      <c r="B482" s="126"/>
      <c r="C482" s="125" t="s">
        <v>1736</v>
      </c>
      <c r="D482" s="419"/>
      <c r="E482" s="316"/>
      <c r="F482" s="316"/>
      <c r="G482" s="317"/>
      <c r="H482" s="379"/>
      <c r="I482" s="317"/>
      <c r="J482" s="315" t="str">
        <f>IF(L482="","",VLOOKUP(L482,Presentación!$AL$3:$AM$574,2,FALSE))</f>
        <v/>
      </c>
      <c r="K482" s="429"/>
      <c r="L482" s="419"/>
      <c r="M482" s="316"/>
      <c r="N482" s="317"/>
      <c r="O482" s="419"/>
      <c r="P482" s="316"/>
      <c r="Q482" s="317"/>
      <c r="R482" s="379"/>
      <c r="S482" s="316"/>
      <c r="T482" s="317"/>
      <c r="U482" s="43" t="s">
        <v>2188</v>
      </c>
      <c r="V482" s="379"/>
      <c r="W482" s="316"/>
      <c r="X482" s="317"/>
      <c r="Y482" s="379"/>
      <c r="Z482" s="317"/>
      <c r="AA482" s="249"/>
      <c r="AB482" s="249"/>
      <c r="AC482" s="249"/>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CA482">
        <f t="shared" si="91"/>
        <v>0</v>
      </c>
      <c r="CB482">
        <f t="shared" si="92"/>
        <v>0</v>
      </c>
      <c r="CC482">
        <f t="shared" si="93"/>
        <v>0</v>
      </c>
      <c r="CD482">
        <f t="shared" si="94"/>
        <v>0</v>
      </c>
      <c r="CF482" t="b">
        <f t="shared" si="95"/>
        <v>0</v>
      </c>
      <c r="CG482" t="str">
        <f t="shared" si="96"/>
        <v/>
      </c>
      <c r="CH482" t="b">
        <f t="shared" si="97"/>
        <v>0</v>
      </c>
      <c r="CI482" t="str">
        <f t="shared" si="98"/>
        <v/>
      </c>
      <c r="CJ482" t="b">
        <f t="shared" si="99"/>
        <v>0</v>
      </c>
      <c r="CL482">
        <f t="shared" si="100"/>
        <v>0</v>
      </c>
      <c r="CM482">
        <f t="shared" si="101"/>
        <v>0</v>
      </c>
      <c r="CN482">
        <f t="shared" si="102"/>
        <v>0</v>
      </c>
      <c r="CO482">
        <f t="shared" si="103"/>
        <v>0</v>
      </c>
    </row>
    <row r="483" spans="2:93" ht="15" customHeight="1">
      <c r="B483" s="126"/>
      <c r="C483" s="125" t="s">
        <v>1737</v>
      </c>
      <c r="D483" s="419"/>
      <c r="E483" s="316"/>
      <c r="F483" s="316"/>
      <c r="G483" s="317"/>
      <c r="H483" s="379"/>
      <c r="I483" s="317"/>
      <c r="J483" s="315" t="str">
        <f>IF(L483="","",VLOOKUP(L483,Presentación!$AL$3:$AM$574,2,FALSE))</f>
        <v/>
      </c>
      <c r="K483" s="429"/>
      <c r="L483" s="419"/>
      <c r="M483" s="316"/>
      <c r="N483" s="317"/>
      <c r="O483" s="419"/>
      <c r="P483" s="316"/>
      <c r="Q483" s="317"/>
      <c r="R483" s="379"/>
      <c r="S483" s="316"/>
      <c r="T483" s="317"/>
      <c r="U483" s="43" t="s">
        <v>2188</v>
      </c>
      <c r="V483" s="379"/>
      <c r="W483" s="316"/>
      <c r="X483" s="317"/>
      <c r="Y483" s="379"/>
      <c r="Z483" s="317"/>
      <c r="AA483" s="249"/>
      <c r="AB483" s="249"/>
      <c r="AC483" s="249"/>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CA483">
        <f t="shared" si="91"/>
        <v>0</v>
      </c>
      <c r="CB483">
        <f t="shared" si="92"/>
        <v>0</v>
      </c>
      <c r="CC483">
        <f t="shared" si="93"/>
        <v>0</v>
      </c>
      <c r="CD483">
        <f t="shared" si="94"/>
        <v>0</v>
      </c>
      <c r="CF483" t="b">
        <f t="shared" si="95"/>
        <v>0</v>
      </c>
      <c r="CG483" t="str">
        <f t="shared" si="96"/>
        <v/>
      </c>
      <c r="CH483" t="b">
        <f t="shared" si="97"/>
        <v>0</v>
      </c>
      <c r="CI483" t="str">
        <f t="shared" si="98"/>
        <v/>
      </c>
      <c r="CJ483" t="b">
        <f t="shared" si="99"/>
        <v>0</v>
      </c>
      <c r="CL483">
        <f t="shared" si="100"/>
        <v>0</v>
      </c>
      <c r="CM483">
        <f t="shared" si="101"/>
        <v>0</v>
      </c>
      <c r="CN483">
        <f t="shared" si="102"/>
        <v>0</v>
      </c>
      <c r="CO483">
        <f t="shared" si="103"/>
        <v>0</v>
      </c>
    </row>
    <row r="484" spans="2:93" ht="15" customHeight="1">
      <c r="B484" s="126"/>
      <c r="C484" s="125" t="s">
        <v>1738</v>
      </c>
      <c r="D484" s="419"/>
      <c r="E484" s="316"/>
      <c r="F484" s="316"/>
      <c r="G484" s="317"/>
      <c r="H484" s="379"/>
      <c r="I484" s="317"/>
      <c r="J484" s="315" t="str">
        <f>IF(L484="","",VLOOKUP(L484,Presentación!$AL$3:$AM$574,2,FALSE))</f>
        <v/>
      </c>
      <c r="K484" s="429"/>
      <c r="L484" s="419"/>
      <c r="M484" s="316"/>
      <c r="N484" s="317"/>
      <c r="O484" s="419"/>
      <c r="P484" s="316"/>
      <c r="Q484" s="317"/>
      <c r="R484" s="379"/>
      <c r="S484" s="316"/>
      <c r="T484" s="317"/>
      <c r="U484" s="43" t="s">
        <v>2188</v>
      </c>
      <c r="V484" s="379"/>
      <c r="W484" s="316"/>
      <c r="X484" s="317"/>
      <c r="Y484" s="379"/>
      <c r="Z484" s="317"/>
      <c r="AA484" s="249"/>
      <c r="AB484" s="249"/>
      <c r="AC484" s="249"/>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CA484">
        <f t="shared" si="91"/>
        <v>0</v>
      </c>
      <c r="CB484">
        <f t="shared" si="92"/>
        <v>0</v>
      </c>
      <c r="CC484">
        <f t="shared" si="93"/>
        <v>0</v>
      </c>
      <c r="CD484">
        <f t="shared" si="94"/>
        <v>0</v>
      </c>
      <c r="CF484" t="b">
        <f t="shared" si="95"/>
        <v>0</v>
      </c>
      <c r="CG484" t="str">
        <f t="shared" si="96"/>
        <v/>
      </c>
      <c r="CH484" t="b">
        <f t="shared" si="97"/>
        <v>0</v>
      </c>
      <c r="CI484" t="str">
        <f t="shared" si="98"/>
        <v/>
      </c>
      <c r="CJ484" t="b">
        <f t="shared" si="99"/>
        <v>0</v>
      </c>
      <c r="CL484">
        <f t="shared" si="100"/>
        <v>0</v>
      </c>
      <c r="CM484">
        <f t="shared" si="101"/>
        <v>0</v>
      </c>
      <c r="CN484">
        <f t="shared" si="102"/>
        <v>0</v>
      </c>
      <c r="CO484">
        <f t="shared" si="103"/>
        <v>0</v>
      </c>
    </row>
    <row r="485" spans="2:93" ht="15" customHeight="1">
      <c r="B485" s="126"/>
      <c r="C485" s="125" t="s">
        <v>1739</v>
      </c>
      <c r="D485" s="419"/>
      <c r="E485" s="316"/>
      <c r="F485" s="316"/>
      <c r="G485" s="317"/>
      <c r="H485" s="379"/>
      <c r="I485" s="317"/>
      <c r="J485" s="315" t="str">
        <f>IF(L485="","",VLOOKUP(L485,Presentación!$AL$3:$AM$574,2,FALSE))</f>
        <v/>
      </c>
      <c r="K485" s="429"/>
      <c r="L485" s="419"/>
      <c r="M485" s="316"/>
      <c r="N485" s="317"/>
      <c r="O485" s="419"/>
      <c r="P485" s="316"/>
      <c r="Q485" s="317"/>
      <c r="R485" s="379"/>
      <c r="S485" s="316"/>
      <c r="T485" s="317"/>
      <c r="U485" s="43" t="s">
        <v>2188</v>
      </c>
      <c r="V485" s="379"/>
      <c r="W485" s="316"/>
      <c r="X485" s="317"/>
      <c r="Y485" s="379"/>
      <c r="Z485" s="317"/>
      <c r="AA485" s="249"/>
      <c r="AB485" s="249"/>
      <c r="AC485" s="249"/>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CA485">
        <f t="shared" si="91"/>
        <v>0</v>
      </c>
      <c r="CB485">
        <f t="shared" si="92"/>
        <v>0</v>
      </c>
      <c r="CC485">
        <f t="shared" si="93"/>
        <v>0</v>
      </c>
      <c r="CD485">
        <f t="shared" si="94"/>
        <v>0</v>
      </c>
      <c r="CF485" t="b">
        <f t="shared" si="95"/>
        <v>0</v>
      </c>
      <c r="CG485" t="str">
        <f t="shared" si="96"/>
        <v/>
      </c>
      <c r="CH485" t="b">
        <f t="shared" si="97"/>
        <v>0</v>
      </c>
      <c r="CI485" t="str">
        <f t="shared" si="98"/>
        <v/>
      </c>
      <c r="CJ485" t="b">
        <f t="shared" si="99"/>
        <v>0</v>
      </c>
      <c r="CL485">
        <f t="shared" si="100"/>
        <v>0</v>
      </c>
      <c r="CM485">
        <f t="shared" si="101"/>
        <v>0</v>
      </c>
      <c r="CN485">
        <f t="shared" si="102"/>
        <v>0</v>
      </c>
      <c r="CO485">
        <f t="shared" si="103"/>
        <v>0</v>
      </c>
    </row>
    <row r="486" spans="2:93" ht="15" customHeight="1">
      <c r="B486" s="126"/>
      <c r="C486" s="125" t="s">
        <v>1740</v>
      </c>
      <c r="D486" s="419"/>
      <c r="E486" s="316"/>
      <c r="F486" s="316"/>
      <c r="G486" s="317"/>
      <c r="H486" s="379"/>
      <c r="I486" s="317"/>
      <c r="J486" s="315" t="str">
        <f>IF(L486="","",VLOOKUP(L486,Presentación!$AL$3:$AM$574,2,FALSE))</f>
        <v/>
      </c>
      <c r="K486" s="429"/>
      <c r="L486" s="419"/>
      <c r="M486" s="316"/>
      <c r="N486" s="317"/>
      <c r="O486" s="419"/>
      <c r="P486" s="316"/>
      <c r="Q486" s="317"/>
      <c r="R486" s="379"/>
      <c r="S486" s="316"/>
      <c r="T486" s="317"/>
      <c r="U486" s="43" t="s">
        <v>2188</v>
      </c>
      <c r="V486" s="379"/>
      <c r="W486" s="316"/>
      <c r="X486" s="317"/>
      <c r="Y486" s="379"/>
      <c r="Z486" s="317"/>
      <c r="AA486" s="249"/>
      <c r="AB486" s="249"/>
      <c r="AC486" s="249"/>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CA486">
        <f t="shared" si="91"/>
        <v>0</v>
      </c>
      <c r="CB486">
        <f t="shared" si="92"/>
        <v>0</v>
      </c>
      <c r="CC486">
        <f t="shared" si="93"/>
        <v>0</v>
      </c>
      <c r="CD486">
        <f t="shared" si="94"/>
        <v>0</v>
      </c>
      <c r="CF486" t="b">
        <f t="shared" si="95"/>
        <v>0</v>
      </c>
      <c r="CG486" t="str">
        <f t="shared" si="96"/>
        <v/>
      </c>
      <c r="CH486" t="b">
        <f t="shared" si="97"/>
        <v>0</v>
      </c>
      <c r="CI486" t="str">
        <f t="shared" si="98"/>
        <v/>
      </c>
      <c r="CJ486" t="b">
        <f t="shared" si="99"/>
        <v>0</v>
      </c>
      <c r="CL486">
        <f t="shared" si="100"/>
        <v>0</v>
      </c>
      <c r="CM486">
        <f t="shared" si="101"/>
        <v>0</v>
      </c>
      <c r="CN486">
        <f t="shared" si="102"/>
        <v>0</v>
      </c>
      <c r="CO486">
        <f t="shared" si="103"/>
        <v>0</v>
      </c>
    </row>
    <row r="487" spans="2:93" ht="15" customHeight="1">
      <c r="B487" s="126"/>
      <c r="C487" s="125" t="s">
        <v>1741</v>
      </c>
      <c r="D487" s="419"/>
      <c r="E487" s="316"/>
      <c r="F487" s="316"/>
      <c r="G487" s="317"/>
      <c r="H487" s="379"/>
      <c r="I487" s="317"/>
      <c r="J487" s="315" t="str">
        <f>IF(L487="","",VLOOKUP(L487,Presentación!$AL$3:$AM$574,2,FALSE))</f>
        <v/>
      </c>
      <c r="K487" s="429"/>
      <c r="L487" s="419"/>
      <c r="M487" s="316"/>
      <c r="N487" s="317"/>
      <c r="O487" s="419"/>
      <c r="P487" s="316"/>
      <c r="Q487" s="317"/>
      <c r="R487" s="379"/>
      <c r="S487" s="316"/>
      <c r="T487" s="317"/>
      <c r="U487" s="43" t="s">
        <v>2188</v>
      </c>
      <c r="V487" s="379"/>
      <c r="W487" s="316"/>
      <c r="X487" s="317"/>
      <c r="Y487" s="379"/>
      <c r="Z487" s="317"/>
      <c r="AA487" s="249"/>
      <c r="AB487" s="249"/>
      <c r="AC487" s="249"/>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CA487">
        <f t="shared" si="91"/>
        <v>0</v>
      </c>
      <c r="CB487">
        <f t="shared" si="92"/>
        <v>0</v>
      </c>
      <c r="CC487">
        <f t="shared" si="93"/>
        <v>0</v>
      </c>
      <c r="CD487">
        <f t="shared" si="94"/>
        <v>0</v>
      </c>
      <c r="CF487" t="b">
        <f t="shared" si="95"/>
        <v>0</v>
      </c>
      <c r="CG487" t="str">
        <f t="shared" si="96"/>
        <v/>
      </c>
      <c r="CH487" t="b">
        <f t="shared" si="97"/>
        <v>0</v>
      </c>
      <c r="CI487" t="str">
        <f t="shared" si="98"/>
        <v/>
      </c>
      <c r="CJ487" t="b">
        <f t="shared" si="99"/>
        <v>0</v>
      </c>
      <c r="CL487">
        <f t="shared" si="100"/>
        <v>0</v>
      </c>
      <c r="CM487">
        <f t="shared" si="101"/>
        <v>0</v>
      </c>
      <c r="CN487">
        <f t="shared" si="102"/>
        <v>0</v>
      </c>
      <c r="CO487">
        <f t="shared" si="103"/>
        <v>0</v>
      </c>
    </row>
    <row r="488" spans="2:93" ht="15" customHeight="1">
      <c r="B488" s="126"/>
      <c r="C488" s="125" t="s">
        <v>1742</v>
      </c>
      <c r="D488" s="419"/>
      <c r="E488" s="316"/>
      <c r="F488" s="316"/>
      <c r="G488" s="317"/>
      <c r="H488" s="379"/>
      <c r="I488" s="317"/>
      <c r="J488" s="315" t="str">
        <f>IF(L488="","",VLOOKUP(L488,Presentación!$AL$3:$AM$574,2,FALSE))</f>
        <v/>
      </c>
      <c r="K488" s="429"/>
      <c r="L488" s="419"/>
      <c r="M488" s="316"/>
      <c r="N488" s="317"/>
      <c r="O488" s="419"/>
      <c r="P488" s="316"/>
      <c r="Q488" s="317"/>
      <c r="R488" s="379"/>
      <c r="S488" s="316"/>
      <c r="T488" s="317"/>
      <c r="U488" s="43" t="s">
        <v>2188</v>
      </c>
      <c r="V488" s="379"/>
      <c r="W488" s="316"/>
      <c r="X488" s="317"/>
      <c r="Y488" s="379"/>
      <c r="Z488" s="317"/>
      <c r="AA488" s="249"/>
      <c r="AB488" s="249"/>
      <c r="AC488" s="249"/>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CA488">
        <f t="shared" si="91"/>
        <v>0</v>
      </c>
      <c r="CB488">
        <f t="shared" si="92"/>
        <v>0</v>
      </c>
      <c r="CC488">
        <f t="shared" si="93"/>
        <v>0</v>
      </c>
      <c r="CD488">
        <f t="shared" si="94"/>
        <v>0</v>
      </c>
      <c r="CF488" t="b">
        <f t="shared" si="95"/>
        <v>0</v>
      </c>
      <c r="CG488" t="str">
        <f t="shared" si="96"/>
        <v/>
      </c>
      <c r="CH488" t="b">
        <f t="shared" si="97"/>
        <v>0</v>
      </c>
      <c r="CI488" t="str">
        <f t="shared" si="98"/>
        <v/>
      </c>
      <c r="CJ488" t="b">
        <f t="shared" si="99"/>
        <v>0</v>
      </c>
      <c r="CL488">
        <f t="shared" si="100"/>
        <v>0</v>
      </c>
      <c r="CM488">
        <f t="shared" si="101"/>
        <v>0</v>
      </c>
      <c r="CN488">
        <f t="shared" si="102"/>
        <v>0</v>
      </c>
      <c r="CO488">
        <f t="shared" si="103"/>
        <v>0</v>
      </c>
    </row>
    <row r="489" spans="2:93" ht="15" customHeight="1">
      <c r="B489" s="126"/>
      <c r="C489" s="125" t="s">
        <v>1743</v>
      </c>
      <c r="D489" s="419"/>
      <c r="E489" s="316"/>
      <c r="F489" s="316"/>
      <c r="G489" s="317"/>
      <c r="H489" s="379"/>
      <c r="I489" s="317"/>
      <c r="J489" s="315" t="str">
        <f>IF(L489="","",VLOOKUP(L489,Presentación!$AL$3:$AM$574,2,FALSE))</f>
        <v/>
      </c>
      <c r="K489" s="429"/>
      <c r="L489" s="419"/>
      <c r="M489" s="316"/>
      <c r="N489" s="317"/>
      <c r="O489" s="419"/>
      <c r="P489" s="316"/>
      <c r="Q489" s="317"/>
      <c r="R489" s="379"/>
      <c r="S489" s="316"/>
      <c r="T489" s="317"/>
      <c r="U489" s="43" t="s">
        <v>2188</v>
      </c>
      <c r="V489" s="379"/>
      <c r="W489" s="316"/>
      <c r="X489" s="317"/>
      <c r="Y489" s="379"/>
      <c r="Z489" s="317"/>
      <c r="AA489" s="249"/>
      <c r="AB489" s="249"/>
      <c r="AC489" s="249"/>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CA489">
        <f t="shared" si="91"/>
        <v>0</v>
      </c>
      <c r="CB489">
        <f t="shared" si="92"/>
        <v>0</v>
      </c>
      <c r="CC489">
        <f t="shared" si="93"/>
        <v>0</v>
      </c>
      <c r="CD489">
        <f t="shared" si="94"/>
        <v>0</v>
      </c>
      <c r="CF489" t="b">
        <f t="shared" si="95"/>
        <v>0</v>
      </c>
      <c r="CG489" t="str">
        <f t="shared" si="96"/>
        <v/>
      </c>
      <c r="CH489" t="b">
        <f t="shared" si="97"/>
        <v>0</v>
      </c>
      <c r="CI489" t="str">
        <f t="shared" si="98"/>
        <v/>
      </c>
      <c r="CJ489" t="b">
        <f t="shared" si="99"/>
        <v>0</v>
      </c>
      <c r="CL489">
        <f t="shared" si="100"/>
        <v>0</v>
      </c>
      <c r="CM489">
        <f t="shared" si="101"/>
        <v>0</v>
      </c>
      <c r="CN489">
        <f t="shared" si="102"/>
        <v>0</v>
      </c>
      <c r="CO489">
        <f t="shared" si="103"/>
        <v>0</v>
      </c>
    </row>
    <row r="490" spans="2:93" ht="15" customHeight="1">
      <c r="B490" s="126"/>
      <c r="C490" s="125" t="s">
        <v>1744</v>
      </c>
      <c r="D490" s="419"/>
      <c r="E490" s="316"/>
      <c r="F490" s="316"/>
      <c r="G490" s="317"/>
      <c r="H490" s="379"/>
      <c r="I490" s="317"/>
      <c r="J490" s="315" t="str">
        <f>IF(L490="","",VLOOKUP(L490,Presentación!$AL$3:$AM$574,2,FALSE))</f>
        <v/>
      </c>
      <c r="K490" s="429"/>
      <c r="L490" s="419"/>
      <c r="M490" s="316"/>
      <c r="N490" s="317"/>
      <c r="O490" s="419"/>
      <c r="P490" s="316"/>
      <c r="Q490" s="317"/>
      <c r="R490" s="379"/>
      <c r="S490" s="316"/>
      <c r="T490" s="317"/>
      <c r="U490" s="43" t="s">
        <v>2188</v>
      </c>
      <c r="V490" s="379"/>
      <c r="W490" s="316"/>
      <c r="X490" s="317"/>
      <c r="Y490" s="379"/>
      <c r="Z490" s="317"/>
      <c r="AA490" s="249"/>
      <c r="AB490" s="249"/>
      <c r="AC490" s="249"/>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CA490">
        <f t="shared" si="91"/>
        <v>0</v>
      </c>
      <c r="CB490">
        <f t="shared" si="92"/>
        <v>0</v>
      </c>
      <c r="CC490">
        <f t="shared" si="93"/>
        <v>0</v>
      </c>
      <c r="CD490">
        <f t="shared" si="94"/>
        <v>0</v>
      </c>
      <c r="CF490" t="b">
        <f t="shared" si="95"/>
        <v>0</v>
      </c>
      <c r="CG490" t="str">
        <f t="shared" si="96"/>
        <v/>
      </c>
      <c r="CH490" t="b">
        <f t="shared" si="97"/>
        <v>0</v>
      </c>
      <c r="CI490" t="str">
        <f t="shared" si="98"/>
        <v/>
      </c>
      <c r="CJ490" t="b">
        <f t="shared" si="99"/>
        <v>0</v>
      </c>
      <c r="CL490">
        <f t="shared" si="100"/>
        <v>0</v>
      </c>
      <c r="CM490">
        <f t="shared" si="101"/>
        <v>0</v>
      </c>
      <c r="CN490">
        <f t="shared" si="102"/>
        <v>0</v>
      </c>
      <c r="CO490">
        <f t="shared" si="103"/>
        <v>0</v>
      </c>
    </row>
    <row r="491" spans="2:93" ht="15" customHeight="1">
      <c r="B491" s="126"/>
      <c r="C491" s="125" t="s">
        <v>1745</v>
      </c>
      <c r="D491" s="419"/>
      <c r="E491" s="316"/>
      <c r="F491" s="316"/>
      <c r="G491" s="317"/>
      <c r="H491" s="379"/>
      <c r="I491" s="317"/>
      <c r="J491" s="315" t="str">
        <f>IF(L491="","",VLOOKUP(L491,Presentación!$AL$3:$AM$574,2,FALSE))</f>
        <v/>
      </c>
      <c r="K491" s="429"/>
      <c r="L491" s="419"/>
      <c r="M491" s="316"/>
      <c r="N491" s="317"/>
      <c r="O491" s="419"/>
      <c r="P491" s="316"/>
      <c r="Q491" s="317"/>
      <c r="R491" s="379"/>
      <c r="S491" s="316"/>
      <c r="T491" s="317"/>
      <c r="U491" s="43" t="s">
        <v>2188</v>
      </c>
      <c r="V491" s="379"/>
      <c r="W491" s="316"/>
      <c r="X491" s="317"/>
      <c r="Y491" s="379"/>
      <c r="Z491" s="317"/>
      <c r="AA491" s="249"/>
      <c r="AB491" s="249"/>
      <c r="AC491" s="249"/>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CA491">
        <f t="shared" si="91"/>
        <v>0</v>
      </c>
      <c r="CB491">
        <f t="shared" si="92"/>
        <v>0</v>
      </c>
      <c r="CC491">
        <f t="shared" si="93"/>
        <v>0</v>
      </c>
      <c r="CD491">
        <f t="shared" si="94"/>
        <v>0</v>
      </c>
      <c r="CF491" t="b">
        <f t="shared" si="95"/>
        <v>0</v>
      </c>
      <c r="CG491" t="str">
        <f t="shared" si="96"/>
        <v/>
      </c>
      <c r="CH491" t="b">
        <f t="shared" si="97"/>
        <v>0</v>
      </c>
      <c r="CI491" t="str">
        <f t="shared" si="98"/>
        <v/>
      </c>
      <c r="CJ491" t="b">
        <f t="shared" si="99"/>
        <v>0</v>
      </c>
      <c r="CL491">
        <f t="shared" si="100"/>
        <v>0</v>
      </c>
      <c r="CM491">
        <f t="shared" si="101"/>
        <v>0</v>
      </c>
      <c r="CN491">
        <f t="shared" si="102"/>
        <v>0</v>
      </c>
      <c r="CO491">
        <f t="shared" si="103"/>
        <v>0</v>
      </c>
    </row>
    <row r="492" spans="2:93" ht="15" customHeight="1">
      <c r="B492" s="126"/>
      <c r="C492" s="125" t="s">
        <v>1746</v>
      </c>
      <c r="D492" s="419"/>
      <c r="E492" s="316"/>
      <c r="F492" s="316"/>
      <c r="G492" s="317"/>
      <c r="H492" s="379"/>
      <c r="I492" s="317"/>
      <c r="J492" s="315" t="str">
        <f>IF(L492="","",VLOOKUP(L492,Presentación!$AL$3:$AM$574,2,FALSE))</f>
        <v/>
      </c>
      <c r="K492" s="429"/>
      <c r="L492" s="419"/>
      <c r="M492" s="316"/>
      <c r="N492" s="317"/>
      <c r="O492" s="419"/>
      <c r="P492" s="316"/>
      <c r="Q492" s="317"/>
      <c r="R492" s="379"/>
      <c r="S492" s="316"/>
      <c r="T492" s="317"/>
      <c r="U492" s="43" t="s">
        <v>2188</v>
      </c>
      <c r="V492" s="379"/>
      <c r="W492" s="316"/>
      <c r="X492" s="317"/>
      <c r="Y492" s="379"/>
      <c r="Z492" s="317"/>
      <c r="AA492" s="249"/>
      <c r="AB492" s="249"/>
      <c r="AC492" s="249"/>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CA492">
        <f t="shared" si="91"/>
        <v>0</v>
      </c>
      <c r="CB492">
        <f t="shared" si="92"/>
        <v>0</v>
      </c>
      <c r="CC492">
        <f t="shared" si="93"/>
        <v>0</v>
      </c>
      <c r="CD492">
        <f t="shared" si="94"/>
        <v>0</v>
      </c>
      <c r="CF492" t="b">
        <f t="shared" si="95"/>
        <v>0</v>
      </c>
      <c r="CG492" t="str">
        <f t="shared" si="96"/>
        <v/>
      </c>
      <c r="CH492" t="b">
        <f t="shared" si="97"/>
        <v>0</v>
      </c>
      <c r="CI492" t="str">
        <f t="shared" si="98"/>
        <v/>
      </c>
      <c r="CJ492" t="b">
        <f t="shared" si="99"/>
        <v>0</v>
      </c>
      <c r="CL492">
        <f t="shared" si="100"/>
        <v>0</v>
      </c>
      <c r="CM492">
        <f t="shared" si="101"/>
        <v>0</v>
      </c>
      <c r="CN492">
        <f t="shared" si="102"/>
        <v>0</v>
      </c>
      <c r="CO492">
        <f t="shared" si="103"/>
        <v>0</v>
      </c>
    </row>
    <row r="493" spans="2:93" ht="15" customHeight="1">
      <c r="B493" s="126"/>
      <c r="C493" s="125" t="s">
        <v>1747</v>
      </c>
      <c r="D493" s="419"/>
      <c r="E493" s="316"/>
      <c r="F493" s="316"/>
      <c r="G493" s="317"/>
      <c r="H493" s="379"/>
      <c r="I493" s="317"/>
      <c r="J493" s="315" t="str">
        <f>IF(L493="","",VLOOKUP(L493,Presentación!$AL$3:$AM$574,2,FALSE))</f>
        <v/>
      </c>
      <c r="K493" s="429"/>
      <c r="L493" s="419"/>
      <c r="M493" s="316"/>
      <c r="N493" s="317"/>
      <c r="O493" s="419"/>
      <c r="P493" s="316"/>
      <c r="Q493" s="317"/>
      <c r="R493" s="379"/>
      <c r="S493" s="316"/>
      <c r="T493" s="317"/>
      <c r="U493" s="43" t="s">
        <v>2188</v>
      </c>
      <c r="V493" s="379"/>
      <c r="W493" s="316"/>
      <c r="X493" s="317"/>
      <c r="Y493" s="379"/>
      <c r="Z493" s="317"/>
      <c r="AA493" s="249"/>
      <c r="AB493" s="249"/>
      <c r="AC493" s="249"/>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CA493">
        <f t="shared" si="91"/>
        <v>0</v>
      </c>
      <c r="CB493">
        <f t="shared" si="92"/>
        <v>0</v>
      </c>
      <c r="CC493">
        <f t="shared" si="93"/>
        <v>0</v>
      </c>
      <c r="CD493">
        <f t="shared" si="94"/>
        <v>0</v>
      </c>
      <c r="CF493" t="b">
        <f t="shared" si="95"/>
        <v>0</v>
      </c>
      <c r="CG493" t="str">
        <f t="shared" si="96"/>
        <v/>
      </c>
      <c r="CH493" t="b">
        <f t="shared" si="97"/>
        <v>0</v>
      </c>
      <c r="CI493" t="str">
        <f t="shared" si="98"/>
        <v/>
      </c>
      <c r="CJ493" t="b">
        <f t="shared" si="99"/>
        <v>0</v>
      </c>
      <c r="CL493">
        <f t="shared" si="100"/>
        <v>0</v>
      </c>
      <c r="CM493">
        <f t="shared" si="101"/>
        <v>0</v>
      </c>
      <c r="CN493">
        <f t="shared" si="102"/>
        <v>0</v>
      </c>
      <c r="CO493">
        <f t="shared" si="103"/>
        <v>0</v>
      </c>
    </row>
    <row r="494" spans="2:93" ht="15" customHeight="1">
      <c r="B494" s="126"/>
      <c r="C494" s="125" t="s">
        <v>1748</v>
      </c>
      <c r="D494" s="419"/>
      <c r="E494" s="316"/>
      <c r="F494" s="316"/>
      <c r="G494" s="317"/>
      <c r="H494" s="379"/>
      <c r="I494" s="317"/>
      <c r="J494" s="315" t="str">
        <f>IF(L494="","",VLOOKUP(L494,Presentación!$AL$3:$AM$574,2,FALSE))</f>
        <v/>
      </c>
      <c r="K494" s="429"/>
      <c r="L494" s="419"/>
      <c r="M494" s="316"/>
      <c r="N494" s="317"/>
      <c r="O494" s="419"/>
      <c r="P494" s="316"/>
      <c r="Q494" s="317"/>
      <c r="R494" s="379"/>
      <c r="S494" s="316"/>
      <c r="T494" s="317"/>
      <c r="U494" s="43" t="s">
        <v>2188</v>
      </c>
      <c r="V494" s="379"/>
      <c r="W494" s="316"/>
      <c r="X494" s="317"/>
      <c r="Y494" s="379"/>
      <c r="Z494" s="317"/>
      <c r="AA494" s="249"/>
      <c r="AB494" s="249"/>
      <c r="AC494" s="249"/>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CA494">
        <f t="shared" si="91"/>
        <v>0</v>
      </c>
      <c r="CB494">
        <f t="shared" si="92"/>
        <v>0</v>
      </c>
      <c r="CC494">
        <f t="shared" si="93"/>
        <v>0</v>
      </c>
      <c r="CD494">
        <f t="shared" si="94"/>
        <v>0</v>
      </c>
      <c r="CF494" t="b">
        <f t="shared" si="95"/>
        <v>0</v>
      </c>
      <c r="CG494" t="str">
        <f t="shared" si="96"/>
        <v/>
      </c>
      <c r="CH494" t="b">
        <f t="shared" si="97"/>
        <v>0</v>
      </c>
      <c r="CI494" t="str">
        <f t="shared" si="98"/>
        <v/>
      </c>
      <c r="CJ494" t="b">
        <f t="shared" si="99"/>
        <v>0</v>
      </c>
      <c r="CL494">
        <f t="shared" si="100"/>
        <v>0</v>
      </c>
      <c r="CM494">
        <f t="shared" si="101"/>
        <v>0</v>
      </c>
      <c r="CN494">
        <f t="shared" si="102"/>
        <v>0</v>
      </c>
      <c r="CO494">
        <f t="shared" si="103"/>
        <v>0</v>
      </c>
    </row>
    <row r="495" spans="2:93" ht="15" customHeight="1">
      <c r="B495" s="126"/>
      <c r="C495" s="125" t="s">
        <v>1749</v>
      </c>
      <c r="D495" s="419"/>
      <c r="E495" s="316"/>
      <c r="F495" s="316"/>
      <c r="G495" s="317"/>
      <c r="H495" s="379"/>
      <c r="I495" s="317"/>
      <c r="J495" s="315" t="str">
        <f>IF(L495="","",VLOOKUP(L495,Presentación!$AL$3:$AM$574,2,FALSE))</f>
        <v/>
      </c>
      <c r="K495" s="429"/>
      <c r="L495" s="419"/>
      <c r="M495" s="316"/>
      <c r="N495" s="317"/>
      <c r="O495" s="419"/>
      <c r="P495" s="316"/>
      <c r="Q495" s="317"/>
      <c r="R495" s="379"/>
      <c r="S495" s="316"/>
      <c r="T495" s="317"/>
      <c r="U495" s="43" t="s">
        <v>2188</v>
      </c>
      <c r="V495" s="379"/>
      <c r="W495" s="316"/>
      <c r="X495" s="317"/>
      <c r="Y495" s="379"/>
      <c r="Z495" s="317"/>
      <c r="AA495" s="249"/>
      <c r="AB495" s="249"/>
      <c r="AC495" s="249"/>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CA495">
        <f t="shared" si="91"/>
        <v>0</v>
      </c>
      <c r="CB495">
        <f t="shared" si="92"/>
        <v>0</v>
      </c>
      <c r="CC495">
        <f t="shared" si="93"/>
        <v>0</v>
      </c>
      <c r="CD495">
        <f t="shared" si="94"/>
        <v>0</v>
      </c>
      <c r="CF495" t="b">
        <f t="shared" si="95"/>
        <v>0</v>
      </c>
      <c r="CG495" t="str">
        <f t="shared" si="96"/>
        <v/>
      </c>
      <c r="CH495" t="b">
        <f t="shared" si="97"/>
        <v>0</v>
      </c>
      <c r="CI495" t="str">
        <f t="shared" si="98"/>
        <v/>
      </c>
      <c r="CJ495" t="b">
        <f t="shared" si="99"/>
        <v>0</v>
      </c>
      <c r="CL495">
        <f t="shared" si="100"/>
        <v>0</v>
      </c>
      <c r="CM495">
        <f t="shared" si="101"/>
        <v>0</v>
      </c>
      <c r="CN495">
        <f t="shared" si="102"/>
        <v>0</v>
      </c>
      <c r="CO495">
        <f t="shared" si="103"/>
        <v>0</v>
      </c>
    </row>
    <row r="496" spans="2:93" ht="15" customHeight="1">
      <c r="B496" s="126"/>
      <c r="C496" s="125" t="s">
        <v>1750</v>
      </c>
      <c r="D496" s="419"/>
      <c r="E496" s="316"/>
      <c r="F496" s="316"/>
      <c r="G496" s="317"/>
      <c r="H496" s="379"/>
      <c r="I496" s="317"/>
      <c r="J496" s="315" t="str">
        <f>IF(L496="","",VLOOKUP(L496,Presentación!$AL$3:$AM$574,2,FALSE))</f>
        <v/>
      </c>
      <c r="K496" s="429"/>
      <c r="L496" s="419"/>
      <c r="M496" s="316"/>
      <c r="N496" s="317"/>
      <c r="O496" s="419"/>
      <c r="P496" s="316"/>
      <c r="Q496" s="317"/>
      <c r="R496" s="379"/>
      <c r="S496" s="316"/>
      <c r="T496" s="317"/>
      <c r="U496" s="43" t="s">
        <v>2188</v>
      </c>
      <c r="V496" s="379"/>
      <c r="W496" s="316"/>
      <c r="X496" s="317"/>
      <c r="Y496" s="379"/>
      <c r="Z496" s="317"/>
      <c r="AA496" s="249"/>
      <c r="AB496" s="249"/>
      <c r="AC496" s="249"/>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CA496">
        <f t="shared" si="91"/>
        <v>0</v>
      </c>
      <c r="CB496">
        <f t="shared" si="92"/>
        <v>0</v>
      </c>
      <c r="CC496">
        <f t="shared" si="93"/>
        <v>0</v>
      </c>
      <c r="CD496">
        <f t="shared" si="94"/>
        <v>0</v>
      </c>
      <c r="CF496" t="b">
        <f t="shared" si="95"/>
        <v>0</v>
      </c>
      <c r="CG496" t="str">
        <f t="shared" si="96"/>
        <v/>
      </c>
      <c r="CH496" t="b">
        <f t="shared" si="97"/>
        <v>0</v>
      </c>
      <c r="CI496" t="str">
        <f t="shared" si="98"/>
        <v/>
      </c>
      <c r="CJ496" t="b">
        <f t="shared" si="99"/>
        <v>0</v>
      </c>
      <c r="CL496">
        <f t="shared" si="100"/>
        <v>0</v>
      </c>
      <c r="CM496">
        <f t="shared" si="101"/>
        <v>0</v>
      </c>
      <c r="CN496">
        <f t="shared" si="102"/>
        <v>0</v>
      </c>
      <c r="CO496">
        <f t="shared" si="103"/>
        <v>0</v>
      </c>
    </row>
    <row r="497" spans="2:93" ht="15" customHeight="1">
      <c r="B497" s="126"/>
      <c r="C497" s="125" t="s">
        <v>1751</v>
      </c>
      <c r="D497" s="419"/>
      <c r="E497" s="316"/>
      <c r="F497" s="316"/>
      <c r="G497" s="317"/>
      <c r="H497" s="379"/>
      <c r="I497" s="317"/>
      <c r="J497" s="315" t="str">
        <f>IF(L497="","",VLOOKUP(L497,Presentación!$AL$3:$AM$574,2,FALSE))</f>
        <v/>
      </c>
      <c r="K497" s="429"/>
      <c r="L497" s="419"/>
      <c r="M497" s="316"/>
      <c r="N497" s="317"/>
      <c r="O497" s="419"/>
      <c r="P497" s="316"/>
      <c r="Q497" s="317"/>
      <c r="R497" s="379"/>
      <c r="S497" s="316"/>
      <c r="T497" s="317"/>
      <c r="U497" s="43" t="s">
        <v>2188</v>
      </c>
      <c r="V497" s="379"/>
      <c r="W497" s="316"/>
      <c r="X497" s="317"/>
      <c r="Y497" s="379"/>
      <c r="Z497" s="317"/>
      <c r="AA497" s="249"/>
      <c r="AB497" s="249"/>
      <c r="AC497" s="249"/>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CA497">
        <f t="shared" si="91"/>
        <v>0</v>
      </c>
      <c r="CB497">
        <f t="shared" si="92"/>
        <v>0</v>
      </c>
      <c r="CC497">
        <f t="shared" si="93"/>
        <v>0</v>
      </c>
      <c r="CD497">
        <f t="shared" si="94"/>
        <v>0</v>
      </c>
      <c r="CF497" t="b">
        <f t="shared" si="95"/>
        <v>0</v>
      </c>
      <c r="CG497" t="str">
        <f t="shared" si="96"/>
        <v/>
      </c>
      <c r="CH497" t="b">
        <f t="shared" si="97"/>
        <v>0</v>
      </c>
      <c r="CI497" t="str">
        <f t="shared" si="98"/>
        <v/>
      </c>
      <c r="CJ497" t="b">
        <f t="shared" si="99"/>
        <v>0</v>
      </c>
      <c r="CL497">
        <f t="shared" si="100"/>
        <v>0</v>
      </c>
      <c r="CM497">
        <f t="shared" si="101"/>
        <v>0</v>
      </c>
      <c r="CN497">
        <f t="shared" si="102"/>
        <v>0</v>
      </c>
      <c r="CO497">
        <f t="shared" si="103"/>
        <v>0</v>
      </c>
    </row>
    <row r="498" spans="2:93" ht="15" customHeight="1">
      <c r="B498" s="126"/>
      <c r="C498" s="125" t="s">
        <v>1752</v>
      </c>
      <c r="D498" s="419"/>
      <c r="E498" s="316"/>
      <c r="F498" s="316"/>
      <c r="G498" s="317"/>
      <c r="H498" s="379"/>
      <c r="I498" s="317"/>
      <c r="J498" s="315" t="str">
        <f>IF(L498="","",VLOOKUP(L498,Presentación!$AL$3:$AM$574,2,FALSE))</f>
        <v/>
      </c>
      <c r="K498" s="429"/>
      <c r="L498" s="419"/>
      <c r="M498" s="316"/>
      <c r="N498" s="317"/>
      <c r="O498" s="419"/>
      <c r="P498" s="316"/>
      <c r="Q498" s="317"/>
      <c r="R498" s="379"/>
      <c r="S498" s="316"/>
      <c r="T498" s="317"/>
      <c r="U498" s="43" t="s">
        <v>2188</v>
      </c>
      <c r="V498" s="379"/>
      <c r="W498" s="316"/>
      <c r="X498" s="317"/>
      <c r="Y498" s="379"/>
      <c r="Z498" s="317"/>
      <c r="AA498" s="249"/>
      <c r="AB498" s="249"/>
      <c r="AC498" s="249"/>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CA498">
        <f t="shared" si="91"/>
        <v>0</v>
      </c>
      <c r="CB498">
        <f t="shared" si="92"/>
        <v>0</v>
      </c>
      <c r="CC498">
        <f t="shared" si="93"/>
        <v>0</v>
      </c>
      <c r="CD498">
        <f t="shared" si="94"/>
        <v>0</v>
      </c>
      <c r="CF498" t="b">
        <f t="shared" si="95"/>
        <v>0</v>
      </c>
      <c r="CG498" t="str">
        <f t="shared" si="96"/>
        <v/>
      </c>
      <c r="CH498" t="b">
        <f t="shared" si="97"/>
        <v>0</v>
      </c>
      <c r="CI498" t="str">
        <f t="shared" si="98"/>
        <v/>
      </c>
      <c r="CJ498" t="b">
        <f t="shared" si="99"/>
        <v>0</v>
      </c>
      <c r="CL498">
        <f t="shared" si="100"/>
        <v>0</v>
      </c>
      <c r="CM498">
        <f t="shared" si="101"/>
        <v>0</v>
      </c>
      <c r="CN498">
        <f t="shared" si="102"/>
        <v>0</v>
      </c>
      <c r="CO498">
        <f t="shared" si="103"/>
        <v>0</v>
      </c>
    </row>
    <row r="499" spans="2:93" ht="15" customHeight="1">
      <c r="B499" s="126"/>
      <c r="C499" s="125" t="s">
        <v>1753</v>
      </c>
      <c r="D499" s="419"/>
      <c r="E499" s="316"/>
      <c r="F499" s="316"/>
      <c r="G499" s="317"/>
      <c r="H499" s="379"/>
      <c r="I499" s="317"/>
      <c r="J499" s="315" t="str">
        <f>IF(L499="","",VLOOKUP(L499,Presentación!$AL$3:$AM$574,2,FALSE))</f>
        <v/>
      </c>
      <c r="K499" s="429"/>
      <c r="L499" s="419"/>
      <c r="M499" s="316"/>
      <c r="N499" s="317"/>
      <c r="O499" s="419"/>
      <c r="P499" s="316"/>
      <c r="Q499" s="317"/>
      <c r="R499" s="379"/>
      <c r="S499" s="316"/>
      <c r="T499" s="317"/>
      <c r="U499" s="43" t="s">
        <v>2188</v>
      </c>
      <c r="V499" s="379"/>
      <c r="W499" s="316"/>
      <c r="X499" s="317"/>
      <c r="Y499" s="379"/>
      <c r="Z499" s="317"/>
      <c r="AA499" s="249"/>
      <c r="AB499" s="249"/>
      <c r="AC499" s="249"/>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CA499">
        <f t="shared" si="91"/>
        <v>0</v>
      </c>
      <c r="CB499">
        <f t="shared" si="92"/>
        <v>0</v>
      </c>
      <c r="CC499">
        <f t="shared" si="93"/>
        <v>0</v>
      </c>
      <c r="CD499">
        <f t="shared" si="94"/>
        <v>0</v>
      </c>
      <c r="CF499" t="b">
        <f t="shared" si="95"/>
        <v>0</v>
      </c>
      <c r="CG499" t="str">
        <f t="shared" si="96"/>
        <v/>
      </c>
      <c r="CH499" t="b">
        <f t="shared" si="97"/>
        <v>0</v>
      </c>
      <c r="CI499" t="str">
        <f t="shared" si="98"/>
        <v/>
      </c>
      <c r="CJ499" t="b">
        <f t="shared" si="99"/>
        <v>0</v>
      </c>
      <c r="CL499">
        <f t="shared" si="100"/>
        <v>0</v>
      </c>
      <c r="CM499">
        <f t="shared" si="101"/>
        <v>0</v>
      </c>
      <c r="CN499">
        <f t="shared" si="102"/>
        <v>0</v>
      </c>
      <c r="CO499">
        <f t="shared" si="103"/>
        <v>0</v>
      </c>
    </row>
    <row r="500" spans="2:93" ht="15" customHeight="1">
      <c r="B500" s="126"/>
      <c r="C500" s="125" t="s">
        <v>1754</v>
      </c>
      <c r="D500" s="419"/>
      <c r="E500" s="316"/>
      <c r="F500" s="316"/>
      <c r="G500" s="317"/>
      <c r="H500" s="379"/>
      <c r="I500" s="317"/>
      <c r="J500" s="315" t="str">
        <f>IF(L500="","",VLOOKUP(L500,Presentación!$AL$3:$AM$574,2,FALSE))</f>
        <v/>
      </c>
      <c r="K500" s="429"/>
      <c r="L500" s="419"/>
      <c r="M500" s="316"/>
      <c r="N500" s="317"/>
      <c r="O500" s="419"/>
      <c r="P500" s="316"/>
      <c r="Q500" s="317"/>
      <c r="R500" s="379"/>
      <c r="S500" s="316"/>
      <c r="T500" s="317"/>
      <c r="U500" s="43" t="s">
        <v>2188</v>
      </c>
      <c r="V500" s="379"/>
      <c r="W500" s="316"/>
      <c r="X500" s="317"/>
      <c r="Y500" s="379"/>
      <c r="Z500" s="317"/>
      <c r="AA500" s="249"/>
      <c r="AB500" s="249"/>
      <c r="AC500" s="249"/>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CA500">
        <f t="shared" si="91"/>
        <v>0</v>
      </c>
      <c r="CB500">
        <f t="shared" si="92"/>
        <v>0</v>
      </c>
      <c r="CC500">
        <f t="shared" si="93"/>
        <v>0</v>
      </c>
      <c r="CD500">
        <f t="shared" si="94"/>
        <v>0</v>
      </c>
      <c r="CF500" t="b">
        <f t="shared" si="95"/>
        <v>0</v>
      </c>
      <c r="CG500" t="str">
        <f t="shared" si="96"/>
        <v/>
      </c>
      <c r="CH500" t="b">
        <f t="shared" si="97"/>
        <v>0</v>
      </c>
      <c r="CI500" t="str">
        <f t="shared" si="98"/>
        <v/>
      </c>
      <c r="CJ500" t="b">
        <f t="shared" si="99"/>
        <v>0</v>
      </c>
      <c r="CL500">
        <f t="shared" si="100"/>
        <v>0</v>
      </c>
      <c r="CM500">
        <f t="shared" si="101"/>
        <v>0</v>
      </c>
      <c r="CN500">
        <f t="shared" si="102"/>
        <v>0</v>
      </c>
      <c r="CO500">
        <f t="shared" si="103"/>
        <v>0</v>
      </c>
    </row>
    <row r="501" spans="2:93" ht="15" customHeight="1">
      <c r="B501" s="126"/>
      <c r="C501" s="125" t="s">
        <v>1755</v>
      </c>
      <c r="D501" s="419"/>
      <c r="E501" s="316"/>
      <c r="F501" s="316"/>
      <c r="G501" s="317"/>
      <c r="H501" s="379"/>
      <c r="I501" s="317"/>
      <c r="J501" s="315" t="str">
        <f>IF(L501="","",VLOOKUP(L501,Presentación!$AL$3:$AM$574,2,FALSE))</f>
        <v/>
      </c>
      <c r="K501" s="429"/>
      <c r="L501" s="419"/>
      <c r="M501" s="316"/>
      <c r="N501" s="317"/>
      <c r="O501" s="419"/>
      <c r="P501" s="316"/>
      <c r="Q501" s="317"/>
      <c r="R501" s="379"/>
      <c r="S501" s="316"/>
      <c r="T501" s="317"/>
      <c r="U501" s="43" t="s">
        <v>2188</v>
      </c>
      <c r="V501" s="379"/>
      <c r="W501" s="316"/>
      <c r="X501" s="317"/>
      <c r="Y501" s="379"/>
      <c r="Z501" s="317"/>
      <c r="AA501" s="249"/>
      <c r="AB501" s="249"/>
      <c r="AC501" s="249"/>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CA501">
        <f t="shared" si="91"/>
        <v>0</v>
      </c>
      <c r="CB501">
        <f t="shared" si="92"/>
        <v>0</v>
      </c>
      <c r="CC501">
        <f t="shared" si="93"/>
        <v>0</v>
      </c>
      <c r="CD501">
        <f t="shared" si="94"/>
        <v>0</v>
      </c>
      <c r="CF501" t="b">
        <f t="shared" si="95"/>
        <v>0</v>
      </c>
      <c r="CG501" t="str">
        <f t="shared" si="96"/>
        <v/>
      </c>
      <c r="CH501" t="b">
        <f t="shared" si="97"/>
        <v>0</v>
      </c>
      <c r="CI501" t="str">
        <f t="shared" si="98"/>
        <v/>
      </c>
      <c r="CJ501" t="b">
        <f t="shared" si="99"/>
        <v>0</v>
      </c>
      <c r="CL501">
        <f t="shared" si="100"/>
        <v>0</v>
      </c>
      <c r="CM501">
        <f t="shared" si="101"/>
        <v>0</v>
      </c>
      <c r="CN501">
        <f t="shared" si="102"/>
        <v>0</v>
      </c>
      <c r="CO501">
        <f t="shared" si="103"/>
        <v>0</v>
      </c>
    </row>
    <row r="502" spans="2:93" ht="15" customHeight="1">
      <c r="B502" s="126"/>
      <c r="C502" s="125" t="s">
        <v>1756</v>
      </c>
      <c r="D502" s="419"/>
      <c r="E502" s="316"/>
      <c r="F502" s="316"/>
      <c r="G502" s="317"/>
      <c r="H502" s="379"/>
      <c r="I502" s="317"/>
      <c r="J502" s="315" t="str">
        <f>IF(L502="","",VLOOKUP(L502,Presentación!$AL$3:$AM$574,2,FALSE))</f>
        <v/>
      </c>
      <c r="K502" s="429"/>
      <c r="L502" s="419"/>
      <c r="M502" s="316"/>
      <c r="N502" s="317"/>
      <c r="O502" s="419"/>
      <c r="P502" s="316"/>
      <c r="Q502" s="317"/>
      <c r="R502" s="379"/>
      <c r="S502" s="316"/>
      <c r="T502" s="317"/>
      <c r="U502" s="43" t="s">
        <v>2188</v>
      </c>
      <c r="V502" s="379"/>
      <c r="W502" s="316"/>
      <c r="X502" s="317"/>
      <c r="Y502" s="379"/>
      <c r="Z502" s="317"/>
      <c r="AA502" s="249"/>
      <c r="AB502" s="249"/>
      <c r="AC502" s="249"/>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CA502">
        <f t="shared" si="91"/>
        <v>0</v>
      </c>
      <c r="CB502">
        <f t="shared" si="92"/>
        <v>0</v>
      </c>
      <c r="CC502">
        <f t="shared" si="93"/>
        <v>0</v>
      </c>
      <c r="CD502">
        <f t="shared" si="94"/>
        <v>0</v>
      </c>
      <c r="CF502" t="b">
        <f t="shared" si="95"/>
        <v>0</v>
      </c>
      <c r="CG502" t="str">
        <f t="shared" si="96"/>
        <v/>
      </c>
      <c r="CH502" t="b">
        <f t="shared" si="97"/>
        <v>0</v>
      </c>
      <c r="CI502" t="str">
        <f t="shared" si="98"/>
        <v/>
      </c>
      <c r="CJ502" t="b">
        <f t="shared" si="99"/>
        <v>0</v>
      </c>
      <c r="CL502">
        <f t="shared" si="100"/>
        <v>0</v>
      </c>
      <c r="CM502">
        <f t="shared" si="101"/>
        <v>0</v>
      </c>
      <c r="CN502">
        <f t="shared" si="102"/>
        <v>0</v>
      </c>
      <c r="CO502">
        <f t="shared" si="103"/>
        <v>0</v>
      </c>
    </row>
    <row r="503" spans="2:93" ht="15" customHeight="1">
      <c r="B503" s="126"/>
      <c r="C503" s="125" t="s">
        <v>1757</v>
      </c>
      <c r="D503" s="419"/>
      <c r="E503" s="316"/>
      <c r="F503" s="316"/>
      <c r="G503" s="317"/>
      <c r="H503" s="379"/>
      <c r="I503" s="317"/>
      <c r="J503" s="315" t="str">
        <f>IF(L503="","",VLOOKUP(L503,Presentación!$AL$3:$AM$574,2,FALSE))</f>
        <v/>
      </c>
      <c r="K503" s="429"/>
      <c r="L503" s="419"/>
      <c r="M503" s="316"/>
      <c r="N503" s="317"/>
      <c r="O503" s="419"/>
      <c r="P503" s="316"/>
      <c r="Q503" s="317"/>
      <c r="R503" s="379"/>
      <c r="S503" s="316"/>
      <c r="T503" s="317"/>
      <c r="U503" s="43" t="s">
        <v>2188</v>
      </c>
      <c r="V503" s="379"/>
      <c r="W503" s="316"/>
      <c r="X503" s="317"/>
      <c r="Y503" s="379"/>
      <c r="Z503" s="317"/>
      <c r="AA503" s="249"/>
      <c r="AB503" s="249"/>
      <c r="AC503" s="249"/>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CA503">
        <f t="shared" si="91"/>
        <v>0</v>
      </c>
      <c r="CB503">
        <f t="shared" si="92"/>
        <v>0</v>
      </c>
      <c r="CC503">
        <f t="shared" si="93"/>
        <v>0</v>
      </c>
      <c r="CD503">
        <f t="shared" si="94"/>
        <v>0</v>
      </c>
      <c r="CF503" t="b">
        <f t="shared" si="95"/>
        <v>0</v>
      </c>
      <c r="CG503" t="str">
        <f t="shared" si="96"/>
        <v/>
      </c>
      <c r="CH503" t="b">
        <f t="shared" si="97"/>
        <v>0</v>
      </c>
      <c r="CI503" t="str">
        <f t="shared" si="98"/>
        <v/>
      </c>
      <c r="CJ503" t="b">
        <f t="shared" si="99"/>
        <v>0</v>
      </c>
      <c r="CL503">
        <f t="shared" si="100"/>
        <v>0</v>
      </c>
      <c r="CM503">
        <f t="shared" si="101"/>
        <v>0</v>
      </c>
      <c r="CN503">
        <f t="shared" si="102"/>
        <v>0</v>
      </c>
      <c r="CO503">
        <f t="shared" si="103"/>
        <v>0</v>
      </c>
    </row>
    <row r="504" spans="2:93" ht="15" customHeight="1">
      <c r="B504" s="126"/>
      <c r="C504" s="125" t="s">
        <v>1758</v>
      </c>
      <c r="D504" s="419"/>
      <c r="E504" s="316"/>
      <c r="F504" s="316"/>
      <c r="G504" s="317"/>
      <c r="H504" s="379"/>
      <c r="I504" s="317"/>
      <c r="J504" s="315" t="str">
        <f>IF(L504="","",VLOOKUP(L504,Presentación!$AL$3:$AM$574,2,FALSE))</f>
        <v/>
      </c>
      <c r="K504" s="429"/>
      <c r="L504" s="419"/>
      <c r="M504" s="316"/>
      <c r="N504" s="317"/>
      <c r="O504" s="419"/>
      <c r="P504" s="316"/>
      <c r="Q504" s="317"/>
      <c r="R504" s="379"/>
      <c r="S504" s="316"/>
      <c r="T504" s="317"/>
      <c r="U504" s="43" t="s">
        <v>2188</v>
      </c>
      <c r="V504" s="379"/>
      <c r="W504" s="316"/>
      <c r="X504" s="317"/>
      <c r="Y504" s="379"/>
      <c r="Z504" s="317"/>
      <c r="AA504" s="249"/>
      <c r="AB504" s="249"/>
      <c r="AC504" s="249"/>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CA504">
        <f t="shared" si="91"/>
        <v>0</v>
      </c>
      <c r="CB504">
        <f t="shared" si="92"/>
        <v>0</v>
      </c>
      <c r="CC504">
        <f t="shared" si="93"/>
        <v>0</v>
      </c>
      <c r="CD504">
        <f t="shared" si="94"/>
        <v>0</v>
      </c>
      <c r="CF504" t="b">
        <f t="shared" si="95"/>
        <v>0</v>
      </c>
      <c r="CG504" t="str">
        <f t="shared" si="96"/>
        <v/>
      </c>
      <c r="CH504" t="b">
        <f t="shared" si="97"/>
        <v>0</v>
      </c>
      <c r="CI504" t="str">
        <f t="shared" si="98"/>
        <v/>
      </c>
      <c r="CJ504" t="b">
        <f t="shared" si="99"/>
        <v>0</v>
      </c>
      <c r="CL504">
        <f t="shared" si="100"/>
        <v>0</v>
      </c>
      <c r="CM504">
        <f t="shared" si="101"/>
        <v>0</v>
      </c>
      <c r="CN504">
        <f t="shared" si="102"/>
        <v>0</v>
      </c>
      <c r="CO504">
        <f t="shared" si="103"/>
        <v>0</v>
      </c>
    </row>
    <row r="505" spans="2:93" ht="15" customHeight="1">
      <c r="B505" s="126"/>
      <c r="C505" s="125" t="s">
        <v>1759</v>
      </c>
      <c r="D505" s="419"/>
      <c r="E505" s="316"/>
      <c r="F505" s="316"/>
      <c r="G505" s="317"/>
      <c r="H505" s="379"/>
      <c r="I505" s="317"/>
      <c r="J505" s="315" t="str">
        <f>IF(L505="","",VLOOKUP(L505,Presentación!$AL$3:$AM$574,2,FALSE))</f>
        <v/>
      </c>
      <c r="K505" s="429"/>
      <c r="L505" s="419"/>
      <c r="M505" s="316"/>
      <c r="N505" s="317"/>
      <c r="O505" s="419"/>
      <c r="P505" s="316"/>
      <c r="Q505" s="317"/>
      <c r="R505" s="379"/>
      <c r="S505" s="316"/>
      <c r="T505" s="317"/>
      <c r="U505" s="43" t="s">
        <v>2188</v>
      </c>
      <c r="V505" s="379"/>
      <c r="W505" s="316"/>
      <c r="X505" s="317"/>
      <c r="Y505" s="379"/>
      <c r="Z505" s="317"/>
      <c r="AA505" s="249"/>
      <c r="AB505" s="249"/>
      <c r="AC505" s="249"/>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CA505">
        <f t="shared" si="91"/>
        <v>0</v>
      </c>
      <c r="CB505">
        <f t="shared" si="92"/>
        <v>0</v>
      </c>
      <c r="CC505">
        <f t="shared" si="93"/>
        <v>0</v>
      </c>
      <c r="CD505">
        <f t="shared" si="94"/>
        <v>0</v>
      </c>
      <c r="CF505" t="b">
        <f t="shared" si="95"/>
        <v>0</v>
      </c>
      <c r="CG505" t="str">
        <f t="shared" si="96"/>
        <v/>
      </c>
      <c r="CH505" t="b">
        <f t="shared" si="97"/>
        <v>0</v>
      </c>
      <c r="CI505" t="str">
        <f t="shared" si="98"/>
        <v/>
      </c>
      <c r="CJ505" t="b">
        <f t="shared" si="99"/>
        <v>0</v>
      </c>
      <c r="CL505">
        <f t="shared" si="100"/>
        <v>0</v>
      </c>
      <c r="CM505">
        <f t="shared" si="101"/>
        <v>0</v>
      </c>
      <c r="CN505">
        <f t="shared" si="102"/>
        <v>0</v>
      </c>
      <c r="CO505">
        <f t="shared" si="103"/>
        <v>0</v>
      </c>
    </row>
    <row r="506" spans="2:93" ht="15" customHeight="1">
      <c r="B506" s="126"/>
      <c r="C506" s="125" t="s">
        <v>1760</v>
      </c>
      <c r="D506" s="419"/>
      <c r="E506" s="316"/>
      <c r="F506" s="316"/>
      <c r="G506" s="317"/>
      <c r="H506" s="379"/>
      <c r="I506" s="317"/>
      <c r="J506" s="315" t="str">
        <f>IF(L506="","",VLOOKUP(L506,Presentación!$AL$3:$AM$574,2,FALSE))</f>
        <v/>
      </c>
      <c r="K506" s="429"/>
      <c r="L506" s="419"/>
      <c r="M506" s="316"/>
      <c r="N506" s="317"/>
      <c r="O506" s="419"/>
      <c r="P506" s="316"/>
      <c r="Q506" s="317"/>
      <c r="R506" s="379"/>
      <c r="S506" s="316"/>
      <c r="T506" s="317"/>
      <c r="U506" s="43" t="s">
        <v>2188</v>
      </c>
      <c r="V506" s="379"/>
      <c r="W506" s="316"/>
      <c r="X506" s="317"/>
      <c r="Y506" s="379"/>
      <c r="Z506" s="317"/>
      <c r="AA506" s="249"/>
      <c r="AB506" s="249"/>
      <c r="AC506" s="249"/>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CA506">
        <f t="shared" si="91"/>
        <v>0</v>
      </c>
      <c r="CB506">
        <f t="shared" si="92"/>
        <v>0</v>
      </c>
      <c r="CC506">
        <f t="shared" si="93"/>
        <v>0</v>
      </c>
      <c r="CD506">
        <f t="shared" si="94"/>
        <v>0</v>
      </c>
      <c r="CF506" t="b">
        <f t="shared" si="95"/>
        <v>0</v>
      </c>
      <c r="CG506" t="str">
        <f t="shared" si="96"/>
        <v/>
      </c>
      <c r="CH506" t="b">
        <f t="shared" si="97"/>
        <v>0</v>
      </c>
      <c r="CI506" t="str">
        <f t="shared" si="98"/>
        <v/>
      </c>
      <c r="CJ506" t="b">
        <f t="shared" si="99"/>
        <v>0</v>
      </c>
      <c r="CL506">
        <f t="shared" si="100"/>
        <v>0</v>
      </c>
      <c r="CM506">
        <f t="shared" si="101"/>
        <v>0</v>
      </c>
      <c r="CN506">
        <f t="shared" si="102"/>
        <v>0</v>
      </c>
      <c r="CO506">
        <f t="shared" si="103"/>
        <v>0</v>
      </c>
    </row>
    <row r="507" spans="2:93" ht="15" customHeight="1">
      <c r="B507" s="126"/>
      <c r="C507" s="125" t="s">
        <v>1761</v>
      </c>
      <c r="D507" s="419"/>
      <c r="E507" s="316"/>
      <c r="F507" s="316"/>
      <c r="G507" s="317"/>
      <c r="H507" s="379"/>
      <c r="I507" s="317"/>
      <c r="J507" s="315" t="str">
        <f>IF(L507="","",VLOOKUP(L507,Presentación!$AL$3:$AM$574,2,FALSE))</f>
        <v/>
      </c>
      <c r="K507" s="429"/>
      <c r="L507" s="419"/>
      <c r="M507" s="316"/>
      <c r="N507" s="317"/>
      <c r="O507" s="419"/>
      <c r="P507" s="316"/>
      <c r="Q507" s="317"/>
      <c r="R507" s="379"/>
      <c r="S507" s="316"/>
      <c r="T507" s="317"/>
      <c r="U507" s="43" t="s">
        <v>2188</v>
      </c>
      <c r="V507" s="379"/>
      <c r="W507" s="316"/>
      <c r="X507" s="317"/>
      <c r="Y507" s="379"/>
      <c r="Z507" s="317"/>
      <c r="AA507" s="249"/>
      <c r="AB507" s="249"/>
      <c r="AC507" s="249"/>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CA507">
        <f t="shared" si="91"/>
        <v>0</v>
      </c>
      <c r="CB507">
        <f t="shared" si="92"/>
        <v>0</v>
      </c>
      <c r="CC507">
        <f t="shared" si="93"/>
        <v>0</v>
      </c>
      <c r="CD507">
        <f t="shared" si="94"/>
        <v>0</v>
      </c>
      <c r="CF507" t="b">
        <f t="shared" si="95"/>
        <v>0</v>
      </c>
      <c r="CG507" t="str">
        <f t="shared" si="96"/>
        <v/>
      </c>
      <c r="CH507" t="b">
        <f t="shared" si="97"/>
        <v>0</v>
      </c>
      <c r="CI507" t="str">
        <f t="shared" si="98"/>
        <v/>
      </c>
      <c r="CJ507" t="b">
        <f t="shared" si="99"/>
        <v>0</v>
      </c>
      <c r="CL507">
        <f t="shared" si="100"/>
        <v>0</v>
      </c>
      <c r="CM507">
        <f t="shared" si="101"/>
        <v>0</v>
      </c>
      <c r="CN507">
        <f t="shared" si="102"/>
        <v>0</v>
      </c>
      <c r="CO507">
        <f t="shared" si="103"/>
        <v>0</v>
      </c>
    </row>
    <row r="508" spans="2:93" ht="15" customHeight="1">
      <c r="B508" s="126"/>
      <c r="C508" s="125" t="s">
        <v>1762</v>
      </c>
      <c r="D508" s="419"/>
      <c r="E508" s="316"/>
      <c r="F508" s="316"/>
      <c r="G508" s="317"/>
      <c r="H508" s="379"/>
      <c r="I508" s="317"/>
      <c r="J508" s="315" t="str">
        <f>IF(L508="","",VLOOKUP(L508,Presentación!$AL$3:$AM$574,2,FALSE))</f>
        <v/>
      </c>
      <c r="K508" s="429"/>
      <c r="L508" s="419"/>
      <c r="M508" s="316"/>
      <c r="N508" s="317"/>
      <c r="O508" s="419"/>
      <c r="P508" s="316"/>
      <c r="Q508" s="317"/>
      <c r="R508" s="379"/>
      <c r="S508" s="316"/>
      <c r="T508" s="317"/>
      <c r="U508" s="43" t="s">
        <v>2188</v>
      </c>
      <c r="V508" s="379"/>
      <c r="W508" s="316"/>
      <c r="X508" s="317"/>
      <c r="Y508" s="379"/>
      <c r="Z508" s="317"/>
      <c r="AA508" s="249"/>
      <c r="AB508" s="249"/>
      <c r="AC508" s="249"/>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CA508">
        <f t="shared" si="91"/>
        <v>0</v>
      </c>
      <c r="CB508">
        <f t="shared" si="92"/>
        <v>0</v>
      </c>
      <c r="CC508">
        <f t="shared" si="93"/>
        <v>0</v>
      </c>
      <c r="CD508">
        <f t="shared" si="94"/>
        <v>0</v>
      </c>
      <c r="CF508" t="b">
        <f t="shared" si="95"/>
        <v>0</v>
      </c>
      <c r="CG508" t="str">
        <f t="shared" si="96"/>
        <v/>
      </c>
      <c r="CH508" t="b">
        <f t="shared" si="97"/>
        <v>0</v>
      </c>
      <c r="CI508" t="str">
        <f t="shared" si="98"/>
        <v/>
      </c>
      <c r="CJ508" t="b">
        <f t="shared" si="99"/>
        <v>0</v>
      </c>
      <c r="CL508">
        <f t="shared" si="100"/>
        <v>0</v>
      </c>
      <c r="CM508">
        <f t="shared" si="101"/>
        <v>0</v>
      </c>
      <c r="CN508">
        <f t="shared" si="102"/>
        <v>0</v>
      </c>
      <c r="CO508">
        <f t="shared" si="103"/>
        <v>0</v>
      </c>
    </row>
    <row r="509" spans="2:93" ht="15" customHeight="1">
      <c r="B509" s="126"/>
      <c r="C509" s="125" t="s">
        <v>1763</v>
      </c>
      <c r="D509" s="419"/>
      <c r="E509" s="316"/>
      <c r="F509" s="316"/>
      <c r="G509" s="317"/>
      <c r="H509" s="379"/>
      <c r="I509" s="317"/>
      <c r="J509" s="315" t="str">
        <f>IF(L509="","",VLOOKUP(L509,Presentación!$AL$3:$AM$574,2,FALSE))</f>
        <v/>
      </c>
      <c r="K509" s="429"/>
      <c r="L509" s="419"/>
      <c r="M509" s="316"/>
      <c r="N509" s="317"/>
      <c r="O509" s="419"/>
      <c r="P509" s="316"/>
      <c r="Q509" s="317"/>
      <c r="R509" s="379"/>
      <c r="S509" s="316"/>
      <c r="T509" s="317"/>
      <c r="U509" s="43" t="s">
        <v>2188</v>
      </c>
      <c r="V509" s="379"/>
      <c r="W509" s="316"/>
      <c r="X509" s="317"/>
      <c r="Y509" s="379"/>
      <c r="Z509" s="317"/>
      <c r="AA509" s="249"/>
      <c r="AB509" s="249"/>
      <c r="AC509" s="249"/>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CA509">
        <f t="shared" si="91"/>
        <v>0</v>
      </c>
      <c r="CB509">
        <f t="shared" si="92"/>
        <v>0</v>
      </c>
      <c r="CC509">
        <f t="shared" si="93"/>
        <v>0</v>
      </c>
      <c r="CD509">
        <f t="shared" si="94"/>
        <v>0</v>
      </c>
      <c r="CF509" t="b">
        <f t="shared" si="95"/>
        <v>0</v>
      </c>
      <c r="CG509" t="str">
        <f t="shared" si="96"/>
        <v/>
      </c>
      <c r="CH509" t="b">
        <f t="shared" si="97"/>
        <v>0</v>
      </c>
      <c r="CI509" t="str">
        <f t="shared" si="98"/>
        <v/>
      </c>
      <c r="CJ509" t="b">
        <f t="shared" si="99"/>
        <v>0</v>
      </c>
      <c r="CL509">
        <f t="shared" si="100"/>
        <v>0</v>
      </c>
      <c r="CM509">
        <f t="shared" si="101"/>
        <v>0</v>
      </c>
      <c r="CN509">
        <f t="shared" si="102"/>
        <v>0</v>
      </c>
      <c r="CO509">
        <f t="shared" si="103"/>
        <v>0</v>
      </c>
    </row>
    <row r="510" spans="2:93" ht="15" customHeight="1">
      <c r="B510" s="126"/>
      <c r="C510" s="125" t="s">
        <v>1764</v>
      </c>
      <c r="D510" s="419"/>
      <c r="E510" s="316"/>
      <c r="F510" s="316"/>
      <c r="G510" s="317"/>
      <c r="H510" s="379"/>
      <c r="I510" s="317"/>
      <c r="J510" s="315" t="str">
        <f>IF(L510="","",VLOOKUP(L510,Presentación!$AL$3:$AM$574,2,FALSE))</f>
        <v/>
      </c>
      <c r="K510" s="429"/>
      <c r="L510" s="419"/>
      <c r="M510" s="316"/>
      <c r="N510" s="317"/>
      <c r="O510" s="419"/>
      <c r="P510" s="316"/>
      <c r="Q510" s="317"/>
      <c r="R510" s="379"/>
      <c r="S510" s="316"/>
      <c r="T510" s="317"/>
      <c r="U510" s="43" t="s">
        <v>2188</v>
      </c>
      <c r="V510" s="379"/>
      <c r="W510" s="316"/>
      <c r="X510" s="317"/>
      <c r="Y510" s="379"/>
      <c r="Z510" s="317"/>
      <c r="AA510" s="249"/>
      <c r="AB510" s="249"/>
      <c r="AC510" s="249"/>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CA510">
        <f t="shared" si="91"/>
        <v>0</v>
      </c>
      <c r="CB510">
        <f t="shared" si="92"/>
        <v>0</v>
      </c>
      <c r="CC510">
        <f t="shared" si="93"/>
        <v>0</v>
      </c>
      <c r="CD510">
        <f t="shared" si="94"/>
        <v>0</v>
      </c>
      <c r="CF510" t="b">
        <f t="shared" si="95"/>
        <v>0</v>
      </c>
      <c r="CG510" t="str">
        <f t="shared" si="96"/>
        <v/>
      </c>
      <c r="CH510" t="b">
        <f t="shared" si="97"/>
        <v>0</v>
      </c>
      <c r="CI510" t="str">
        <f t="shared" si="98"/>
        <v/>
      </c>
      <c r="CJ510" t="b">
        <f t="shared" si="99"/>
        <v>0</v>
      </c>
      <c r="CL510">
        <f t="shared" si="100"/>
        <v>0</v>
      </c>
      <c r="CM510">
        <f t="shared" si="101"/>
        <v>0</v>
      </c>
      <c r="CN510">
        <f t="shared" si="102"/>
        <v>0</v>
      </c>
      <c r="CO510">
        <f t="shared" si="103"/>
        <v>0</v>
      </c>
    </row>
    <row r="511" spans="2:93" ht="15" customHeight="1">
      <c r="B511" s="126"/>
      <c r="C511" s="125" t="s">
        <v>1765</v>
      </c>
      <c r="D511" s="419"/>
      <c r="E511" s="316"/>
      <c r="F511" s="316"/>
      <c r="G511" s="317"/>
      <c r="H511" s="379"/>
      <c r="I511" s="317"/>
      <c r="J511" s="315" t="str">
        <f>IF(L511="","",VLOOKUP(L511,Presentación!$AL$3:$AM$574,2,FALSE))</f>
        <v/>
      </c>
      <c r="K511" s="429"/>
      <c r="L511" s="419"/>
      <c r="M511" s="316"/>
      <c r="N511" s="317"/>
      <c r="O511" s="419"/>
      <c r="P511" s="316"/>
      <c r="Q511" s="317"/>
      <c r="R511" s="379"/>
      <c r="S511" s="316"/>
      <c r="T511" s="317"/>
      <c r="U511" s="43" t="s">
        <v>2188</v>
      </c>
      <c r="V511" s="379"/>
      <c r="W511" s="316"/>
      <c r="X511" s="317"/>
      <c r="Y511" s="379"/>
      <c r="Z511" s="317"/>
      <c r="AA511" s="249"/>
      <c r="AB511" s="249"/>
      <c r="AC511" s="249"/>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CA511">
        <f t="shared" si="91"/>
        <v>0</v>
      </c>
      <c r="CB511">
        <f t="shared" si="92"/>
        <v>0</v>
      </c>
      <c r="CC511">
        <f t="shared" si="93"/>
        <v>0</v>
      </c>
      <c r="CD511">
        <f t="shared" si="94"/>
        <v>0</v>
      </c>
      <c r="CF511" t="b">
        <f t="shared" si="95"/>
        <v>0</v>
      </c>
      <c r="CG511" t="str">
        <f t="shared" si="96"/>
        <v/>
      </c>
      <c r="CH511" t="b">
        <f t="shared" si="97"/>
        <v>0</v>
      </c>
      <c r="CI511" t="str">
        <f t="shared" si="98"/>
        <v/>
      </c>
      <c r="CJ511" t="b">
        <f t="shared" si="99"/>
        <v>0</v>
      </c>
      <c r="CL511">
        <f t="shared" si="100"/>
        <v>0</v>
      </c>
      <c r="CM511">
        <f t="shared" si="101"/>
        <v>0</v>
      </c>
      <c r="CN511">
        <f t="shared" si="102"/>
        <v>0</v>
      </c>
      <c r="CO511">
        <f t="shared" si="103"/>
        <v>0</v>
      </c>
    </row>
    <row r="512" spans="2:93" ht="15" customHeight="1">
      <c r="B512" s="126"/>
      <c r="C512" s="125" t="s">
        <v>1766</v>
      </c>
      <c r="D512" s="419"/>
      <c r="E512" s="316"/>
      <c r="F512" s="316"/>
      <c r="G512" s="317"/>
      <c r="H512" s="379"/>
      <c r="I512" s="317"/>
      <c r="J512" s="315" t="str">
        <f>IF(L512="","",VLOOKUP(L512,Presentación!$AL$3:$AM$574,2,FALSE))</f>
        <v/>
      </c>
      <c r="K512" s="429"/>
      <c r="L512" s="419"/>
      <c r="M512" s="316"/>
      <c r="N512" s="317"/>
      <c r="O512" s="419"/>
      <c r="P512" s="316"/>
      <c r="Q512" s="317"/>
      <c r="R512" s="379"/>
      <c r="S512" s="316"/>
      <c r="T512" s="317"/>
      <c r="U512" s="43" t="s">
        <v>2188</v>
      </c>
      <c r="V512" s="379"/>
      <c r="W512" s="316"/>
      <c r="X512" s="317"/>
      <c r="Y512" s="379"/>
      <c r="Z512" s="317"/>
      <c r="AA512" s="249"/>
      <c r="AB512" s="249"/>
      <c r="AC512" s="249"/>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CA512">
        <f t="shared" si="91"/>
        <v>0</v>
      </c>
      <c r="CB512">
        <f t="shared" si="92"/>
        <v>0</v>
      </c>
      <c r="CC512">
        <f t="shared" si="93"/>
        <v>0</v>
      </c>
      <c r="CD512">
        <f t="shared" si="94"/>
        <v>0</v>
      </c>
      <c r="CF512" t="b">
        <f t="shared" si="95"/>
        <v>0</v>
      </c>
      <c r="CG512" t="str">
        <f t="shared" si="96"/>
        <v/>
      </c>
      <c r="CH512" t="b">
        <f t="shared" si="97"/>
        <v>0</v>
      </c>
      <c r="CI512" t="str">
        <f t="shared" si="98"/>
        <v/>
      </c>
      <c r="CJ512" t="b">
        <f t="shared" si="99"/>
        <v>0</v>
      </c>
      <c r="CL512">
        <f t="shared" si="100"/>
        <v>0</v>
      </c>
      <c r="CM512">
        <f t="shared" si="101"/>
        <v>0</v>
      </c>
      <c r="CN512">
        <f t="shared" si="102"/>
        <v>0</v>
      </c>
      <c r="CO512">
        <f t="shared" si="103"/>
        <v>0</v>
      </c>
    </row>
    <row r="513" spans="2:93" ht="15" customHeight="1">
      <c r="B513" s="126"/>
      <c r="C513" s="125" t="s">
        <v>1767</v>
      </c>
      <c r="D513" s="419"/>
      <c r="E513" s="316"/>
      <c r="F513" s="316"/>
      <c r="G513" s="317"/>
      <c r="H513" s="379"/>
      <c r="I513" s="317"/>
      <c r="J513" s="315" t="str">
        <f>IF(L513="","",VLOOKUP(L513,Presentación!$AL$3:$AM$574,2,FALSE))</f>
        <v/>
      </c>
      <c r="K513" s="429"/>
      <c r="L513" s="419"/>
      <c r="M513" s="316"/>
      <c r="N513" s="317"/>
      <c r="O513" s="419"/>
      <c r="P513" s="316"/>
      <c r="Q513" s="317"/>
      <c r="R513" s="379"/>
      <c r="S513" s="316"/>
      <c r="T513" s="317"/>
      <c r="U513" s="43" t="s">
        <v>2188</v>
      </c>
      <c r="V513" s="379"/>
      <c r="W513" s="316"/>
      <c r="X513" s="317"/>
      <c r="Y513" s="379"/>
      <c r="Z513" s="317"/>
      <c r="AA513" s="249"/>
      <c r="AB513" s="249"/>
      <c r="AC513" s="249"/>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CA513">
        <f t="shared" si="91"/>
        <v>0</v>
      </c>
      <c r="CB513">
        <f t="shared" si="92"/>
        <v>0</v>
      </c>
      <c r="CC513">
        <f t="shared" si="93"/>
        <v>0</v>
      </c>
      <c r="CD513">
        <f t="shared" si="94"/>
        <v>0</v>
      </c>
      <c r="CF513" t="b">
        <f t="shared" si="95"/>
        <v>0</v>
      </c>
      <c r="CG513" t="str">
        <f t="shared" si="96"/>
        <v/>
      </c>
      <c r="CH513" t="b">
        <f t="shared" si="97"/>
        <v>0</v>
      </c>
      <c r="CI513" t="str">
        <f t="shared" si="98"/>
        <v/>
      </c>
      <c r="CJ513" t="b">
        <f t="shared" si="99"/>
        <v>0</v>
      </c>
      <c r="CL513">
        <f t="shared" si="100"/>
        <v>0</v>
      </c>
      <c r="CM513">
        <f t="shared" si="101"/>
        <v>0</v>
      </c>
      <c r="CN513">
        <f t="shared" si="102"/>
        <v>0</v>
      </c>
      <c r="CO513">
        <f t="shared" si="103"/>
        <v>0</v>
      </c>
    </row>
    <row r="514" spans="2:93" ht="15" customHeight="1">
      <c r="B514" s="126"/>
      <c r="C514" s="125" t="s">
        <v>1768</v>
      </c>
      <c r="D514" s="419"/>
      <c r="E514" s="316"/>
      <c r="F514" s="316"/>
      <c r="G514" s="317"/>
      <c r="H514" s="379"/>
      <c r="I514" s="317"/>
      <c r="J514" s="315" t="str">
        <f>IF(L514="","",VLOOKUP(L514,Presentación!$AL$3:$AM$574,2,FALSE))</f>
        <v/>
      </c>
      <c r="K514" s="429"/>
      <c r="L514" s="419"/>
      <c r="M514" s="316"/>
      <c r="N514" s="317"/>
      <c r="O514" s="419"/>
      <c r="P514" s="316"/>
      <c r="Q514" s="317"/>
      <c r="R514" s="379"/>
      <c r="S514" s="316"/>
      <c r="T514" s="317"/>
      <c r="U514" s="43" t="s">
        <v>2188</v>
      </c>
      <c r="V514" s="379"/>
      <c r="W514" s="316"/>
      <c r="X514" s="317"/>
      <c r="Y514" s="379"/>
      <c r="Z514" s="317"/>
      <c r="AA514" s="249"/>
      <c r="AB514" s="249"/>
      <c r="AC514" s="249"/>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CA514">
        <f t="shared" si="91"/>
        <v>0</v>
      </c>
      <c r="CB514">
        <f t="shared" si="92"/>
        <v>0</v>
      </c>
      <c r="CC514">
        <f t="shared" si="93"/>
        <v>0</v>
      </c>
      <c r="CD514">
        <f t="shared" si="94"/>
        <v>0</v>
      </c>
      <c r="CF514" t="b">
        <f t="shared" si="95"/>
        <v>0</v>
      </c>
      <c r="CG514" t="str">
        <f t="shared" si="96"/>
        <v/>
      </c>
      <c r="CH514" t="b">
        <f t="shared" si="97"/>
        <v>0</v>
      </c>
      <c r="CI514" t="str">
        <f t="shared" si="98"/>
        <v/>
      </c>
      <c r="CJ514" t="b">
        <f t="shared" si="99"/>
        <v>0</v>
      </c>
      <c r="CL514">
        <f t="shared" si="100"/>
        <v>0</v>
      </c>
      <c r="CM514">
        <f t="shared" si="101"/>
        <v>0</v>
      </c>
      <c r="CN514">
        <f t="shared" si="102"/>
        <v>0</v>
      </c>
      <c r="CO514">
        <f t="shared" si="103"/>
        <v>0</v>
      </c>
    </row>
    <row r="515" spans="2:93" ht="15" customHeight="1">
      <c r="B515" s="126"/>
      <c r="C515" s="125" t="s">
        <v>1769</v>
      </c>
      <c r="D515" s="419"/>
      <c r="E515" s="316"/>
      <c r="F515" s="316"/>
      <c r="G515" s="317"/>
      <c r="H515" s="379"/>
      <c r="I515" s="317"/>
      <c r="J515" s="315" t="str">
        <f>IF(L515="","",VLOOKUP(L515,Presentación!$AL$3:$AM$574,2,FALSE))</f>
        <v/>
      </c>
      <c r="K515" s="429"/>
      <c r="L515" s="419"/>
      <c r="M515" s="316"/>
      <c r="N515" s="317"/>
      <c r="O515" s="419"/>
      <c r="P515" s="316"/>
      <c r="Q515" s="317"/>
      <c r="R515" s="379"/>
      <c r="S515" s="316"/>
      <c r="T515" s="317"/>
      <c r="U515" s="43" t="s">
        <v>2188</v>
      </c>
      <c r="V515" s="379"/>
      <c r="W515" s="316"/>
      <c r="X515" s="317"/>
      <c r="Y515" s="379"/>
      <c r="Z515" s="317"/>
      <c r="AA515" s="249"/>
      <c r="AB515" s="249"/>
      <c r="AC515" s="249"/>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CA515">
        <f t="shared" si="91"/>
        <v>0</v>
      </c>
      <c r="CB515">
        <f t="shared" si="92"/>
        <v>0</v>
      </c>
      <c r="CC515">
        <f t="shared" si="93"/>
        <v>0</v>
      </c>
      <c r="CD515">
        <f t="shared" si="94"/>
        <v>0</v>
      </c>
      <c r="CF515" t="b">
        <f t="shared" si="95"/>
        <v>0</v>
      </c>
      <c r="CG515" t="str">
        <f t="shared" si="96"/>
        <v/>
      </c>
      <c r="CH515" t="b">
        <f t="shared" si="97"/>
        <v>0</v>
      </c>
      <c r="CI515" t="str">
        <f t="shared" si="98"/>
        <v/>
      </c>
      <c r="CJ515" t="b">
        <f t="shared" si="99"/>
        <v>0</v>
      </c>
      <c r="CL515">
        <f t="shared" si="100"/>
        <v>0</v>
      </c>
      <c r="CM515">
        <f t="shared" si="101"/>
        <v>0</v>
      </c>
      <c r="CN515">
        <f t="shared" si="102"/>
        <v>0</v>
      </c>
      <c r="CO515">
        <f t="shared" si="103"/>
        <v>0</v>
      </c>
    </row>
    <row r="516" spans="2:93" ht="15" customHeight="1">
      <c r="B516" s="126"/>
      <c r="C516" s="125" t="s">
        <v>1770</v>
      </c>
      <c r="D516" s="419"/>
      <c r="E516" s="316"/>
      <c r="F516" s="316"/>
      <c r="G516" s="317"/>
      <c r="H516" s="379"/>
      <c r="I516" s="317"/>
      <c r="J516" s="315" t="str">
        <f>IF(L516="","",VLOOKUP(L516,Presentación!$AL$3:$AM$574,2,FALSE))</f>
        <v/>
      </c>
      <c r="K516" s="429"/>
      <c r="L516" s="419"/>
      <c r="M516" s="316"/>
      <c r="N516" s="317"/>
      <c r="O516" s="419"/>
      <c r="P516" s="316"/>
      <c r="Q516" s="317"/>
      <c r="R516" s="379"/>
      <c r="S516" s="316"/>
      <c r="T516" s="317"/>
      <c r="U516" s="43" t="s">
        <v>2188</v>
      </c>
      <c r="V516" s="379"/>
      <c r="W516" s="316"/>
      <c r="X516" s="317"/>
      <c r="Y516" s="379"/>
      <c r="Z516" s="317"/>
      <c r="AA516" s="249"/>
      <c r="AB516" s="249"/>
      <c r="AC516" s="249"/>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CA516">
        <f t="shared" si="91"/>
        <v>0</v>
      </c>
      <c r="CB516">
        <f t="shared" si="92"/>
        <v>0</v>
      </c>
      <c r="CC516">
        <f t="shared" si="93"/>
        <v>0</v>
      </c>
      <c r="CD516">
        <f t="shared" si="94"/>
        <v>0</v>
      </c>
      <c r="CF516" t="b">
        <f t="shared" si="95"/>
        <v>0</v>
      </c>
      <c r="CG516" t="str">
        <f t="shared" si="96"/>
        <v/>
      </c>
      <c r="CH516" t="b">
        <f t="shared" si="97"/>
        <v>0</v>
      </c>
      <c r="CI516" t="str">
        <f t="shared" si="98"/>
        <v/>
      </c>
      <c r="CJ516" t="b">
        <f t="shared" si="99"/>
        <v>0</v>
      </c>
      <c r="CL516">
        <f t="shared" si="100"/>
        <v>0</v>
      </c>
      <c r="CM516">
        <f t="shared" si="101"/>
        <v>0</v>
      </c>
      <c r="CN516">
        <f t="shared" si="102"/>
        <v>0</v>
      </c>
      <c r="CO516">
        <f t="shared" si="103"/>
        <v>0</v>
      </c>
    </row>
    <row r="517" spans="2:93" ht="15" customHeight="1">
      <c r="B517" s="126"/>
      <c r="C517" s="125" t="s">
        <v>1771</v>
      </c>
      <c r="D517" s="419"/>
      <c r="E517" s="316"/>
      <c r="F517" s="316"/>
      <c r="G517" s="317"/>
      <c r="H517" s="379"/>
      <c r="I517" s="317"/>
      <c r="J517" s="315" t="str">
        <f>IF(L517="","",VLOOKUP(L517,Presentación!$AL$3:$AM$574,2,FALSE))</f>
        <v/>
      </c>
      <c r="K517" s="429"/>
      <c r="L517" s="419"/>
      <c r="M517" s="316"/>
      <c r="N517" s="317"/>
      <c r="O517" s="419"/>
      <c r="P517" s="316"/>
      <c r="Q517" s="317"/>
      <c r="R517" s="379"/>
      <c r="S517" s="316"/>
      <c r="T517" s="317"/>
      <c r="U517" s="43" t="s">
        <v>2188</v>
      </c>
      <c r="V517" s="379"/>
      <c r="W517" s="316"/>
      <c r="X517" s="317"/>
      <c r="Y517" s="379"/>
      <c r="Z517" s="317"/>
      <c r="AA517" s="249"/>
      <c r="AB517" s="249"/>
      <c r="AC517" s="249"/>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CA517">
        <f t="shared" si="91"/>
        <v>0</v>
      </c>
      <c r="CB517">
        <f t="shared" si="92"/>
        <v>0</v>
      </c>
      <c r="CC517">
        <f t="shared" si="93"/>
        <v>0</v>
      </c>
      <c r="CD517">
        <f t="shared" si="94"/>
        <v>0</v>
      </c>
      <c r="CF517" t="b">
        <f t="shared" si="95"/>
        <v>0</v>
      </c>
      <c r="CG517" t="str">
        <f t="shared" si="96"/>
        <v/>
      </c>
      <c r="CH517" t="b">
        <f t="shared" si="97"/>
        <v>0</v>
      </c>
      <c r="CI517" t="str">
        <f t="shared" si="98"/>
        <v/>
      </c>
      <c r="CJ517" t="b">
        <f t="shared" si="99"/>
        <v>0</v>
      </c>
      <c r="CL517">
        <f t="shared" si="100"/>
        <v>0</v>
      </c>
      <c r="CM517">
        <f t="shared" si="101"/>
        <v>0</v>
      </c>
      <c r="CN517">
        <f t="shared" si="102"/>
        <v>0</v>
      </c>
      <c r="CO517">
        <f t="shared" si="103"/>
        <v>0</v>
      </c>
    </row>
    <row r="518" spans="2:93" ht="15" customHeight="1">
      <c r="B518" s="126"/>
      <c r="C518" s="125" t="s">
        <v>1772</v>
      </c>
      <c r="D518" s="419"/>
      <c r="E518" s="316"/>
      <c r="F518" s="316"/>
      <c r="G518" s="317"/>
      <c r="H518" s="379"/>
      <c r="I518" s="317"/>
      <c r="J518" s="315" t="str">
        <f>IF(L518="","",VLOOKUP(L518,Presentación!$AL$3:$AM$574,2,FALSE))</f>
        <v/>
      </c>
      <c r="K518" s="429"/>
      <c r="L518" s="419"/>
      <c r="M518" s="316"/>
      <c r="N518" s="317"/>
      <c r="O518" s="419"/>
      <c r="P518" s="316"/>
      <c r="Q518" s="317"/>
      <c r="R518" s="379"/>
      <c r="S518" s="316"/>
      <c r="T518" s="317"/>
      <c r="U518" s="43" t="s">
        <v>2188</v>
      </c>
      <c r="V518" s="379"/>
      <c r="W518" s="316"/>
      <c r="X518" s="317"/>
      <c r="Y518" s="379"/>
      <c r="Z518" s="317"/>
      <c r="AA518" s="249"/>
      <c r="AB518" s="249"/>
      <c r="AC518" s="249"/>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CA518">
        <f t="shared" si="91"/>
        <v>0</v>
      </c>
      <c r="CB518">
        <f t="shared" si="92"/>
        <v>0</v>
      </c>
      <c r="CC518">
        <f t="shared" si="93"/>
        <v>0</v>
      </c>
      <c r="CD518">
        <f t="shared" si="94"/>
        <v>0</v>
      </c>
      <c r="CF518" t="b">
        <f t="shared" si="95"/>
        <v>0</v>
      </c>
      <c r="CG518" t="str">
        <f t="shared" si="96"/>
        <v/>
      </c>
      <c r="CH518" t="b">
        <f t="shared" si="97"/>
        <v>0</v>
      </c>
      <c r="CI518" t="str">
        <f t="shared" si="98"/>
        <v/>
      </c>
      <c r="CJ518" t="b">
        <f t="shared" si="99"/>
        <v>0</v>
      </c>
      <c r="CL518">
        <f t="shared" si="100"/>
        <v>0</v>
      </c>
      <c r="CM518">
        <f t="shared" si="101"/>
        <v>0</v>
      </c>
      <c r="CN518">
        <f t="shared" si="102"/>
        <v>0</v>
      </c>
      <c r="CO518">
        <f t="shared" si="103"/>
        <v>0</v>
      </c>
    </row>
    <row r="519" spans="2:93" ht="15" customHeight="1">
      <c r="B519" s="126"/>
      <c r="C519" s="125" t="s">
        <v>1773</v>
      </c>
      <c r="D519" s="419"/>
      <c r="E519" s="316"/>
      <c r="F519" s="316"/>
      <c r="G519" s="317"/>
      <c r="H519" s="379"/>
      <c r="I519" s="317"/>
      <c r="J519" s="315" t="str">
        <f>IF(L519="","",VLOOKUP(L519,Presentación!$AL$3:$AM$574,2,FALSE))</f>
        <v/>
      </c>
      <c r="K519" s="429"/>
      <c r="L519" s="419"/>
      <c r="M519" s="316"/>
      <c r="N519" s="317"/>
      <c r="O519" s="419"/>
      <c r="P519" s="316"/>
      <c r="Q519" s="317"/>
      <c r="R519" s="379"/>
      <c r="S519" s="316"/>
      <c r="T519" s="317"/>
      <c r="U519" s="43" t="s">
        <v>2188</v>
      </c>
      <c r="V519" s="379"/>
      <c r="W519" s="316"/>
      <c r="X519" s="317"/>
      <c r="Y519" s="379"/>
      <c r="Z519" s="317"/>
      <c r="AA519" s="249"/>
      <c r="AB519" s="249"/>
      <c r="AC519" s="249"/>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CA519">
        <f t="shared" si="91"/>
        <v>0</v>
      </c>
      <c r="CB519">
        <f t="shared" si="92"/>
        <v>0</v>
      </c>
      <c r="CC519">
        <f t="shared" si="93"/>
        <v>0</v>
      </c>
      <c r="CD519">
        <f t="shared" si="94"/>
        <v>0</v>
      </c>
      <c r="CF519" t="b">
        <f t="shared" si="95"/>
        <v>0</v>
      </c>
      <c r="CG519" t="str">
        <f t="shared" si="96"/>
        <v/>
      </c>
      <c r="CH519" t="b">
        <f t="shared" si="97"/>
        <v>0</v>
      </c>
      <c r="CI519" t="str">
        <f t="shared" si="98"/>
        <v/>
      </c>
      <c r="CJ519" t="b">
        <f t="shared" si="99"/>
        <v>0</v>
      </c>
      <c r="CL519">
        <f t="shared" si="100"/>
        <v>0</v>
      </c>
      <c r="CM519">
        <f t="shared" si="101"/>
        <v>0</v>
      </c>
      <c r="CN519">
        <f t="shared" si="102"/>
        <v>0</v>
      </c>
      <c r="CO519">
        <f t="shared" si="103"/>
        <v>0</v>
      </c>
    </row>
    <row r="520" spans="2:93" ht="15" customHeight="1">
      <c r="B520" s="126"/>
      <c r="C520" s="125" t="s">
        <v>1774</v>
      </c>
      <c r="D520" s="419"/>
      <c r="E520" s="316"/>
      <c r="F520" s="316"/>
      <c r="G520" s="317"/>
      <c r="H520" s="379"/>
      <c r="I520" s="317"/>
      <c r="J520" s="315" t="str">
        <f>IF(L520="","",VLOOKUP(L520,Presentación!$AL$3:$AM$574,2,FALSE))</f>
        <v/>
      </c>
      <c r="K520" s="429"/>
      <c r="L520" s="419"/>
      <c r="M520" s="316"/>
      <c r="N520" s="317"/>
      <c r="O520" s="419"/>
      <c r="P520" s="316"/>
      <c r="Q520" s="317"/>
      <c r="R520" s="379"/>
      <c r="S520" s="316"/>
      <c r="T520" s="317"/>
      <c r="U520" s="43" t="s">
        <v>2188</v>
      </c>
      <c r="V520" s="379"/>
      <c r="W520" s="316"/>
      <c r="X520" s="317"/>
      <c r="Y520" s="379"/>
      <c r="Z520" s="317"/>
      <c r="AA520" s="249"/>
      <c r="AB520" s="249"/>
      <c r="AC520" s="249"/>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CA520">
        <f t="shared" si="91"/>
        <v>0</v>
      </c>
      <c r="CB520">
        <f t="shared" si="92"/>
        <v>0</v>
      </c>
      <c r="CC520">
        <f t="shared" si="93"/>
        <v>0</v>
      </c>
      <c r="CD520">
        <f t="shared" si="94"/>
        <v>0</v>
      </c>
      <c r="CF520" t="b">
        <f t="shared" si="95"/>
        <v>0</v>
      </c>
      <c r="CG520" t="str">
        <f t="shared" si="96"/>
        <v/>
      </c>
      <c r="CH520" t="b">
        <f t="shared" si="97"/>
        <v>0</v>
      </c>
      <c r="CI520" t="str">
        <f t="shared" si="98"/>
        <v/>
      </c>
      <c r="CJ520" t="b">
        <f t="shared" si="99"/>
        <v>0</v>
      </c>
      <c r="CL520">
        <f t="shared" si="100"/>
        <v>0</v>
      </c>
      <c r="CM520">
        <f t="shared" si="101"/>
        <v>0</v>
      </c>
      <c r="CN520">
        <f t="shared" si="102"/>
        <v>0</v>
      </c>
      <c r="CO520">
        <f t="shared" si="103"/>
        <v>0</v>
      </c>
    </row>
    <row r="521" spans="2:93" ht="15" customHeight="1">
      <c r="B521" s="126"/>
      <c r="C521" s="125" t="s">
        <v>1775</v>
      </c>
      <c r="D521" s="419"/>
      <c r="E521" s="316"/>
      <c r="F521" s="316"/>
      <c r="G521" s="317"/>
      <c r="H521" s="379"/>
      <c r="I521" s="317"/>
      <c r="J521" s="315" t="str">
        <f>IF(L521="","",VLOOKUP(L521,Presentación!$AL$3:$AM$574,2,FALSE))</f>
        <v/>
      </c>
      <c r="K521" s="429"/>
      <c r="L521" s="419"/>
      <c r="M521" s="316"/>
      <c r="N521" s="317"/>
      <c r="O521" s="419"/>
      <c r="P521" s="316"/>
      <c r="Q521" s="317"/>
      <c r="R521" s="379"/>
      <c r="S521" s="316"/>
      <c r="T521" s="317"/>
      <c r="U521" s="43" t="s">
        <v>2188</v>
      </c>
      <c r="V521" s="379"/>
      <c r="W521" s="316"/>
      <c r="X521" s="317"/>
      <c r="Y521" s="379"/>
      <c r="Z521" s="317"/>
      <c r="AA521" s="249"/>
      <c r="AB521" s="249"/>
      <c r="AC521" s="249"/>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CA521">
        <f t="shared" si="91"/>
        <v>0</v>
      </c>
      <c r="CB521">
        <f t="shared" si="92"/>
        <v>0</v>
      </c>
      <c r="CC521">
        <f t="shared" si="93"/>
        <v>0</v>
      </c>
      <c r="CD521">
        <f t="shared" si="94"/>
        <v>0</v>
      </c>
      <c r="CF521" t="b">
        <f t="shared" si="95"/>
        <v>0</v>
      </c>
      <c r="CG521" t="str">
        <f t="shared" si="96"/>
        <v/>
      </c>
      <c r="CH521" t="b">
        <f t="shared" si="97"/>
        <v>0</v>
      </c>
      <c r="CI521" t="str">
        <f t="shared" si="98"/>
        <v/>
      </c>
      <c r="CJ521" t="b">
        <f t="shared" si="99"/>
        <v>0</v>
      </c>
      <c r="CL521">
        <f t="shared" si="100"/>
        <v>0</v>
      </c>
      <c r="CM521">
        <f t="shared" si="101"/>
        <v>0</v>
      </c>
      <c r="CN521">
        <f t="shared" si="102"/>
        <v>0</v>
      </c>
      <c r="CO521">
        <f t="shared" si="103"/>
        <v>0</v>
      </c>
    </row>
    <row r="522" spans="2:93" ht="15" customHeight="1">
      <c r="B522" s="126"/>
      <c r="C522" s="125" t="s">
        <v>1776</v>
      </c>
      <c r="D522" s="419"/>
      <c r="E522" s="316"/>
      <c r="F522" s="316"/>
      <c r="G522" s="317"/>
      <c r="H522" s="379"/>
      <c r="I522" s="317"/>
      <c r="J522" s="315" t="str">
        <f>IF(L522="","",VLOOKUP(L522,Presentación!$AL$3:$AM$574,2,FALSE))</f>
        <v/>
      </c>
      <c r="K522" s="429"/>
      <c r="L522" s="419"/>
      <c r="M522" s="316"/>
      <c r="N522" s="317"/>
      <c r="O522" s="419"/>
      <c r="P522" s="316"/>
      <c r="Q522" s="317"/>
      <c r="R522" s="379"/>
      <c r="S522" s="316"/>
      <c r="T522" s="317"/>
      <c r="U522" s="43" t="s">
        <v>2188</v>
      </c>
      <c r="V522" s="379"/>
      <c r="W522" s="316"/>
      <c r="X522" s="317"/>
      <c r="Y522" s="379"/>
      <c r="Z522" s="317"/>
      <c r="AA522" s="249"/>
      <c r="AB522" s="249"/>
      <c r="AC522" s="249"/>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CA522">
        <f t="shared" si="91"/>
        <v>0</v>
      </c>
      <c r="CB522">
        <f t="shared" si="92"/>
        <v>0</v>
      </c>
      <c r="CC522">
        <f t="shared" si="93"/>
        <v>0</v>
      </c>
      <c r="CD522">
        <f t="shared" si="94"/>
        <v>0</v>
      </c>
      <c r="CF522" t="b">
        <f t="shared" si="95"/>
        <v>0</v>
      </c>
      <c r="CG522" t="str">
        <f t="shared" si="96"/>
        <v/>
      </c>
      <c r="CH522" t="b">
        <f t="shared" si="97"/>
        <v>0</v>
      </c>
      <c r="CI522" t="str">
        <f t="shared" si="98"/>
        <v/>
      </c>
      <c r="CJ522" t="b">
        <f t="shared" si="99"/>
        <v>0</v>
      </c>
      <c r="CL522">
        <f t="shared" si="100"/>
        <v>0</v>
      </c>
      <c r="CM522">
        <f t="shared" si="101"/>
        <v>0</v>
      </c>
      <c r="CN522">
        <f t="shared" si="102"/>
        <v>0</v>
      </c>
      <c r="CO522">
        <f t="shared" si="103"/>
        <v>0</v>
      </c>
    </row>
    <row r="523" spans="2:93" ht="15" customHeight="1">
      <c r="B523" s="126"/>
      <c r="C523" s="125" t="s">
        <v>1777</v>
      </c>
      <c r="D523" s="419"/>
      <c r="E523" s="316"/>
      <c r="F523" s="316"/>
      <c r="G523" s="317"/>
      <c r="H523" s="379"/>
      <c r="I523" s="317"/>
      <c r="J523" s="315" t="str">
        <f>IF(L523="","",VLOOKUP(L523,Presentación!$AL$3:$AM$574,2,FALSE))</f>
        <v/>
      </c>
      <c r="K523" s="429"/>
      <c r="L523" s="419"/>
      <c r="M523" s="316"/>
      <c r="N523" s="317"/>
      <c r="O523" s="419"/>
      <c r="P523" s="316"/>
      <c r="Q523" s="317"/>
      <c r="R523" s="379"/>
      <c r="S523" s="316"/>
      <c r="T523" s="317"/>
      <c r="U523" s="43" t="s">
        <v>2188</v>
      </c>
      <c r="V523" s="379"/>
      <c r="W523" s="316"/>
      <c r="X523" s="317"/>
      <c r="Y523" s="379"/>
      <c r="Z523" s="317"/>
      <c r="AA523" s="249"/>
      <c r="AB523" s="249"/>
      <c r="AC523" s="249"/>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CA523">
        <f t="shared" si="91"/>
        <v>0</v>
      </c>
      <c r="CB523">
        <f t="shared" si="92"/>
        <v>0</v>
      </c>
      <c r="CC523">
        <f t="shared" si="93"/>
        <v>0</v>
      </c>
      <c r="CD523">
        <f t="shared" si="94"/>
        <v>0</v>
      </c>
      <c r="CF523" t="b">
        <f t="shared" si="95"/>
        <v>0</v>
      </c>
      <c r="CG523" t="str">
        <f t="shared" si="96"/>
        <v/>
      </c>
      <c r="CH523" t="b">
        <f t="shared" si="97"/>
        <v>0</v>
      </c>
      <c r="CI523" t="str">
        <f t="shared" si="98"/>
        <v/>
      </c>
      <c r="CJ523" t="b">
        <f t="shared" si="99"/>
        <v>0</v>
      </c>
      <c r="CL523">
        <f t="shared" si="100"/>
        <v>0</v>
      </c>
      <c r="CM523">
        <f t="shared" si="101"/>
        <v>0</v>
      </c>
      <c r="CN523">
        <f t="shared" si="102"/>
        <v>0</v>
      </c>
      <c r="CO523">
        <f t="shared" si="103"/>
        <v>0</v>
      </c>
    </row>
    <row r="524" spans="2:93" ht="15" customHeight="1">
      <c r="B524" s="126"/>
      <c r="C524" s="125" t="s">
        <v>1778</v>
      </c>
      <c r="D524" s="419"/>
      <c r="E524" s="316"/>
      <c r="F524" s="316"/>
      <c r="G524" s="317"/>
      <c r="H524" s="379"/>
      <c r="I524" s="317"/>
      <c r="J524" s="315" t="str">
        <f>IF(L524="","",VLOOKUP(L524,Presentación!$AL$3:$AM$574,2,FALSE))</f>
        <v/>
      </c>
      <c r="K524" s="429"/>
      <c r="L524" s="419"/>
      <c r="M524" s="316"/>
      <c r="N524" s="317"/>
      <c r="O524" s="419"/>
      <c r="P524" s="316"/>
      <c r="Q524" s="317"/>
      <c r="R524" s="379"/>
      <c r="S524" s="316"/>
      <c r="T524" s="317"/>
      <c r="U524" s="43" t="s">
        <v>2188</v>
      </c>
      <c r="V524" s="379"/>
      <c r="W524" s="316"/>
      <c r="X524" s="317"/>
      <c r="Y524" s="379"/>
      <c r="Z524" s="317"/>
      <c r="AA524" s="249"/>
      <c r="AB524" s="249"/>
      <c r="AC524" s="249"/>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CA524">
        <f t="shared" si="91"/>
        <v>0</v>
      </c>
      <c r="CB524">
        <f t="shared" si="92"/>
        <v>0</v>
      </c>
      <c r="CC524">
        <f t="shared" si="93"/>
        <v>0</v>
      </c>
      <c r="CD524">
        <f t="shared" si="94"/>
        <v>0</v>
      </c>
      <c r="CF524" t="b">
        <f t="shared" si="95"/>
        <v>0</v>
      </c>
      <c r="CG524" t="str">
        <f t="shared" si="96"/>
        <v/>
      </c>
      <c r="CH524" t="b">
        <f t="shared" si="97"/>
        <v>0</v>
      </c>
      <c r="CI524" t="str">
        <f t="shared" si="98"/>
        <v/>
      </c>
      <c r="CJ524" t="b">
        <f t="shared" si="99"/>
        <v>0</v>
      </c>
      <c r="CL524">
        <f t="shared" si="100"/>
        <v>0</v>
      </c>
      <c r="CM524">
        <f t="shared" si="101"/>
        <v>0</v>
      </c>
      <c r="CN524">
        <f t="shared" si="102"/>
        <v>0</v>
      </c>
      <c r="CO524">
        <f t="shared" si="103"/>
        <v>0</v>
      </c>
    </row>
    <row r="525" spans="2:93" ht="15" customHeight="1">
      <c r="B525" s="126"/>
      <c r="C525" s="125" t="s">
        <v>1779</v>
      </c>
      <c r="D525" s="419"/>
      <c r="E525" s="316"/>
      <c r="F525" s="316"/>
      <c r="G525" s="317"/>
      <c r="H525" s="379"/>
      <c r="I525" s="317"/>
      <c r="J525" s="315" t="str">
        <f>IF(L525="","",VLOOKUP(L525,Presentación!$AL$3:$AM$574,2,FALSE))</f>
        <v/>
      </c>
      <c r="K525" s="429"/>
      <c r="L525" s="419"/>
      <c r="M525" s="316"/>
      <c r="N525" s="317"/>
      <c r="O525" s="419"/>
      <c r="P525" s="316"/>
      <c r="Q525" s="317"/>
      <c r="R525" s="379"/>
      <c r="S525" s="316"/>
      <c r="T525" s="317"/>
      <c r="U525" s="43" t="s">
        <v>2188</v>
      </c>
      <c r="V525" s="379"/>
      <c r="W525" s="316"/>
      <c r="X525" s="317"/>
      <c r="Y525" s="379"/>
      <c r="Z525" s="317"/>
      <c r="AA525" s="249"/>
      <c r="AB525" s="249"/>
      <c r="AC525" s="249"/>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CA525">
        <f t="shared" si="91"/>
        <v>0</v>
      </c>
      <c r="CB525">
        <f t="shared" si="92"/>
        <v>0</v>
      </c>
      <c r="CC525">
        <f t="shared" si="93"/>
        <v>0</v>
      </c>
      <c r="CD525">
        <f t="shared" si="94"/>
        <v>0</v>
      </c>
      <c r="CF525" t="b">
        <f t="shared" si="95"/>
        <v>0</v>
      </c>
      <c r="CG525" t="str">
        <f t="shared" si="96"/>
        <v/>
      </c>
      <c r="CH525" t="b">
        <f t="shared" si="97"/>
        <v>0</v>
      </c>
      <c r="CI525" t="str">
        <f t="shared" si="98"/>
        <v/>
      </c>
      <c r="CJ525" t="b">
        <f t="shared" si="99"/>
        <v>0</v>
      </c>
      <c r="CL525">
        <f t="shared" si="100"/>
        <v>0</v>
      </c>
      <c r="CM525">
        <f t="shared" si="101"/>
        <v>0</v>
      </c>
      <c r="CN525">
        <f t="shared" si="102"/>
        <v>0</v>
      </c>
      <c r="CO525">
        <f t="shared" si="103"/>
        <v>0</v>
      </c>
    </row>
    <row r="526" spans="2:93" ht="15" customHeight="1">
      <c r="B526" s="126"/>
      <c r="C526" s="125" t="s">
        <v>1780</v>
      </c>
      <c r="D526" s="419"/>
      <c r="E526" s="316"/>
      <c r="F526" s="316"/>
      <c r="G526" s="317"/>
      <c r="H526" s="379"/>
      <c r="I526" s="317"/>
      <c r="J526" s="315" t="str">
        <f>IF(L526="","",VLOOKUP(L526,Presentación!$AL$3:$AM$574,2,FALSE))</f>
        <v/>
      </c>
      <c r="K526" s="429"/>
      <c r="L526" s="419"/>
      <c r="M526" s="316"/>
      <c r="N526" s="317"/>
      <c r="O526" s="419"/>
      <c r="P526" s="316"/>
      <c r="Q526" s="317"/>
      <c r="R526" s="379"/>
      <c r="S526" s="316"/>
      <c r="T526" s="317"/>
      <c r="U526" s="43" t="s">
        <v>2188</v>
      </c>
      <c r="V526" s="379"/>
      <c r="W526" s="316"/>
      <c r="X526" s="317"/>
      <c r="Y526" s="379"/>
      <c r="Z526" s="317"/>
      <c r="AA526" s="249"/>
      <c r="AB526" s="249"/>
      <c r="AC526" s="249"/>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CA526">
        <f t="shared" si="91"/>
        <v>0</v>
      </c>
      <c r="CB526">
        <f t="shared" si="92"/>
        <v>0</v>
      </c>
      <c r="CC526">
        <f t="shared" si="93"/>
        <v>0</v>
      </c>
      <c r="CD526">
        <f t="shared" si="94"/>
        <v>0</v>
      </c>
      <c r="CF526" t="b">
        <f t="shared" si="95"/>
        <v>0</v>
      </c>
      <c r="CG526" t="str">
        <f t="shared" si="96"/>
        <v/>
      </c>
      <c r="CH526" t="b">
        <f t="shared" si="97"/>
        <v>0</v>
      </c>
      <c r="CI526" t="str">
        <f t="shared" si="98"/>
        <v/>
      </c>
      <c r="CJ526" t="b">
        <f t="shared" si="99"/>
        <v>0</v>
      </c>
      <c r="CL526">
        <f t="shared" si="100"/>
        <v>0</v>
      </c>
      <c r="CM526">
        <f t="shared" si="101"/>
        <v>0</v>
      </c>
      <c r="CN526">
        <f t="shared" si="102"/>
        <v>0</v>
      </c>
      <c r="CO526">
        <f t="shared" si="103"/>
        <v>0</v>
      </c>
    </row>
    <row r="527" spans="2:93" ht="15" customHeight="1">
      <c r="B527" s="126"/>
      <c r="C527" s="125" t="s">
        <v>1781</v>
      </c>
      <c r="D527" s="419"/>
      <c r="E527" s="316"/>
      <c r="F527" s="316"/>
      <c r="G527" s="317"/>
      <c r="H527" s="379"/>
      <c r="I527" s="317"/>
      <c r="J527" s="315" t="str">
        <f>IF(L527="","",VLOOKUP(L527,Presentación!$AL$3:$AM$574,2,FALSE))</f>
        <v/>
      </c>
      <c r="K527" s="429"/>
      <c r="L527" s="419"/>
      <c r="M527" s="316"/>
      <c r="N527" s="317"/>
      <c r="O527" s="419"/>
      <c r="P527" s="316"/>
      <c r="Q527" s="317"/>
      <c r="R527" s="379"/>
      <c r="S527" s="316"/>
      <c r="T527" s="317"/>
      <c r="U527" s="43" t="s">
        <v>2188</v>
      </c>
      <c r="V527" s="379"/>
      <c r="W527" s="316"/>
      <c r="X527" s="317"/>
      <c r="Y527" s="379"/>
      <c r="Z527" s="317"/>
      <c r="AA527" s="249"/>
      <c r="AB527" s="249"/>
      <c r="AC527" s="249"/>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CA527">
        <f t="shared" si="91"/>
        <v>0</v>
      </c>
      <c r="CB527">
        <f t="shared" si="92"/>
        <v>0</v>
      </c>
      <c r="CC527">
        <f t="shared" si="93"/>
        <v>0</v>
      </c>
      <c r="CD527">
        <f t="shared" si="94"/>
        <v>0</v>
      </c>
      <c r="CF527" t="b">
        <f t="shared" si="95"/>
        <v>0</v>
      </c>
      <c r="CG527" t="str">
        <f t="shared" si="96"/>
        <v/>
      </c>
      <c r="CH527" t="b">
        <f t="shared" si="97"/>
        <v>0</v>
      </c>
      <c r="CI527" t="str">
        <f t="shared" si="98"/>
        <v/>
      </c>
      <c r="CJ527" t="b">
        <f t="shared" si="99"/>
        <v>0</v>
      </c>
      <c r="CL527">
        <f t="shared" si="100"/>
        <v>0</v>
      </c>
      <c r="CM527">
        <f t="shared" si="101"/>
        <v>0</v>
      </c>
      <c r="CN527">
        <f t="shared" si="102"/>
        <v>0</v>
      </c>
      <c r="CO527">
        <f t="shared" si="103"/>
        <v>0</v>
      </c>
    </row>
    <row r="528" spans="2:93" ht="15" customHeight="1">
      <c r="B528" s="126"/>
      <c r="C528" s="125" t="s">
        <v>1782</v>
      </c>
      <c r="D528" s="419"/>
      <c r="E528" s="316"/>
      <c r="F528" s="316"/>
      <c r="G528" s="317"/>
      <c r="H528" s="379"/>
      <c r="I528" s="317"/>
      <c r="J528" s="315" t="str">
        <f>IF(L528="","",VLOOKUP(L528,Presentación!$AL$3:$AM$574,2,FALSE))</f>
        <v/>
      </c>
      <c r="K528" s="429"/>
      <c r="L528" s="419"/>
      <c r="M528" s="316"/>
      <c r="N528" s="317"/>
      <c r="O528" s="419"/>
      <c r="P528" s="316"/>
      <c r="Q528" s="317"/>
      <c r="R528" s="379"/>
      <c r="S528" s="316"/>
      <c r="T528" s="317"/>
      <c r="U528" s="43" t="s">
        <v>2188</v>
      </c>
      <c r="V528" s="379"/>
      <c r="W528" s="316"/>
      <c r="X528" s="317"/>
      <c r="Y528" s="379"/>
      <c r="Z528" s="317"/>
      <c r="AA528" s="249"/>
      <c r="AB528" s="249"/>
      <c r="AC528" s="249"/>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CA528">
        <f t="shared" si="91"/>
        <v>0</v>
      </c>
      <c r="CB528">
        <f t="shared" si="92"/>
        <v>0</v>
      </c>
      <c r="CC528">
        <f t="shared" si="93"/>
        <v>0</v>
      </c>
      <c r="CD528">
        <f t="shared" si="94"/>
        <v>0</v>
      </c>
      <c r="CF528" t="b">
        <f t="shared" si="95"/>
        <v>0</v>
      </c>
      <c r="CG528" t="str">
        <f t="shared" si="96"/>
        <v/>
      </c>
      <c r="CH528" t="b">
        <f t="shared" si="97"/>
        <v>0</v>
      </c>
      <c r="CI528" t="str">
        <f t="shared" si="98"/>
        <v/>
      </c>
      <c r="CJ528" t="b">
        <f t="shared" si="99"/>
        <v>0</v>
      </c>
      <c r="CL528">
        <f t="shared" si="100"/>
        <v>0</v>
      </c>
      <c r="CM528">
        <f t="shared" si="101"/>
        <v>0</v>
      </c>
      <c r="CN528">
        <f t="shared" si="102"/>
        <v>0</v>
      </c>
      <c r="CO528">
        <f t="shared" si="103"/>
        <v>0</v>
      </c>
    </row>
    <row r="529" spans="2:93" ht="15" customHeight="1">
      <c r="B529" s="126"/>
      <c r="C529" s="125" t="s">
        <v>1783</v>
      </c>
      <c r="D529" s="419"/>
      <c r="E529" s="316"/>
      <c r="F529" s="316"/>
      <c r="G529" s="317"/>
      <c r="H529" s="379"/>
      <c r="I529" s="317"/>
      <c r="J529" s="315" t="str">
        <f>IF(L529="","",VLOOKUP(L529,Presentación!$AL$3:$AM$574,2,FALSE))</f>
        <v/>
      </c>
      <c r="K529" s="429"/>
      <c r="L529" s="419"/>
      <c r="M529" s="316"/>
      <c r="N529" s="317"/>
      <c r="O529" s="419"/>
      <c r="P529" s="316"/>
      <c r="Q529" s="317"/>
      <c r="R529" s="379"/>
      <c r="S529" s="316"/>
      <c r="T529" s="317"/>
      <c r="U529" s="43" t="s">
        <v>2188</v>
      </c>
      <c r="V529" s="379"/>
      <c r="W529" s="316"/>
      <c r="X529" s="317"/>
      <c r="Y529" s="379"/>
      <c r="Z529" s="317"/>
      <c r="AA529" s="249"/>
      <c r="AB529" s="249"/>
      <c r="AC529" s="249"/>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CA529">
        <f t="shared" si="91"/>
        <v>0</v>
      </c>
      <c r="CB529">
        <f t="shared" si="92"/>
        <v>0</v>
      </c>
      <c r="CC529">
        <f t="shared" si="93"/>
        <v>0</v>
      </c>
      <c r="CD529">
        <f t="shared" si="94"/>
        <v>0</v>
      </c>
      <c r="CF529" t="b">
        <f t="shared" si="95"/>
        <v>0</v>
      </c>
      <c r="CG529" t="str">
        <f t="shared" si="96"/>
        <v/>
      </c>
      <c r="CH529" t="b">
        <f t="shared" si="97"/>
        <v>0</v>
      </c>
      <c r="CI529" t="str">
        <f t="shared" si="98"/>
        <v/>
      </c>
      <c r="CJ529" t="b">
        <f t="shared" si="99"/>
        <v>0</v>
      </c>
      <c r="CL529">
        <f t="shared" si="100"/>
        <v>0</v>
      </c>
      <c r="CM529">
        <f t="shared" si="101"/>
        <v>0</v>
      </c>
      <c r="CN529">
        <f t="shared" si="102"/>
        <v>0</v>
      </c>
      <c r="CO529">
        <f t="shared" si="103"/>
        <v>0</v>
      </c>
    </row>
    <row r="530" spans="2:93" ht="15" customHeight="1">
      <c r="B530" s="126"/>
      <c r="C530" s="125" t="s">
        <v>1784</v>
      </c>
      <c r="D530" s="419"/>
      <c r="E530" s="316"/>
      <c r="F530" s="316"/>
      <c r="G530" s="317"/>
      <c r="H530" s="379"/>
      <c r="I530" s="317"/>
      <c r="J530" s="315" t="str">
        <f>IF(L530="","",VLOOKUP(L530,Presentación!$AL$3:$AM$574,2,FALSE))</f>
        <v/>
      </c>
      <c r="K530" s="429"/>
      <c r="L530" s="419"/>
      <c r="M530" s="316"/>
      <c r="N530" s="317"/>
      <c r="O530" s="419"/>
      <c r="P530" s="316"/>
      <c r="Q530" s="317"/>
      <c r="R530" s="379"/>
      <c r="S530" s="316"/>
      <c r="T530" s="317"/>
      <c r="U530" s="43" t="s">
        <v>2188</v>
      </c>
      <c r="V530" s="379"/>
      <c r="W530" s="316"/>
      <c r="X530" s="317"/>
      <c r="Y530" s="379"/>
      <c r="Z530" s="317"/>
      <c r="AA530" s="249"/>
      <c r="AB530" s="249"/>
      <c r="AC530" s="249"/>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CA530">
        <f t="shared" si="91"/>
        <v>0</v>
      </c>
      <c r="CB530">
        <f t="shared" si="92"/>
        <v>0</v>
      </c>
      <c r="CC530">
        <f t="shared" si="93"/>
        <v>0</v>
      </c>
      <c r="CD530">
        <f t="shared" si="94"/>
        <v>0</v>
      </c>
      <c r="CF530" t="b">
        <f t="shared" si="95"/>
        <v>0</v>
      </c>
      <c r="CG530" t="str">
        <f t="shared" si="96"/>
        <v/>
      </c>
      <c r="CH530" t="b">
        <f t="shared" si="97"/>
        <v>0</v>
      </c>
      <c r="CI530" t="str">
        <f t="shared" si="98"/>
        <v/>
      </c>
      <c r="CJ530" t="b">
        <f t="shared" si="99"/>
        <v>0</v>
      </c>
      <c r="CL530">
        <f t="shared" si="100"/>
        <v>0</v>
      </c>
      <c r="CM530">
        <f t="shared" si="101"/>
        <v>0</v>
      </c>
      <c r="CN530">
        <f t="shared" si="102"/>
        <v>0</v>
      </c>
      <c r="CO530">
        <f t="shared" si="103"/>
        <v>0</v>
      </c>
    </row>
    <row r="531" spans="2:93" ht="15" customHeight="1">
      <c r="B531" s="126"/>
      <c r="C531" s="125" t="s">
        <v>1785</v>
      </c>
      <c r="D531" s="419"/>
      <c r="E531" s="316"/>
      <c r="F531" s="316"/>
      <c r="G531" s="317"/>
      <c r="H531" s="379"/>
      <c r="I531" s="317"/>
      <c r="J531" s="315" t="str">
        <f>IF(L531="","",VLOOKUP(L531,Presentación!$AL$3:$AM$574,2,FALSE))</f>
        <v/>
      </c>
      <c r="K531" s="429"/>
      <c r="L531" s="419"/>
      <c r="M531" s="316"/>
      <c r="N531" s="317"/>
      <c r="O531" s="419"/>
      <c r="P531" s="316"/>
      <c r="Q531" s="317"/>
      <c r="R531" s="379"/>
      <c r="S531" s="316"/>
      <c r="T531" s="317"/>
      <c r="U531" s="43" t="s">
        <v>2188</v>
      </c>
      <c r="V531" s="379"/>
      <c r="W531" s="316"/>
      <c r="X531" s="317"/>
      <c r="Y531" s="379"/>
      <c r="Z531" s="317"/>
      <c r="AA531" s="249"/>
      <c r="AB531" s="249"/>
      <c r="AC531" s="249"/>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CA531">
        <f t="shared" si="91"/>
        <v>0</v>
      </c>
      <c r="CB531">
        <f t="shared" si="92"/>
        <v>0</v>
      </c>
      <c r="CC531">
        <f t="shared" si="93"/>
        <v>0</v>
      </c>
      <c r="CD531">
        <f t="shared" si="94"/>
        <v>0</v>
      </c>
      <c r="CF531" t="b">
        <f t="shared" si="95"/>
        <v>0</v>
      </c>
      <c r="CG531" t="str">
        <f t="shared" si="96"/>
        <v/>
      </c>
      <c r="CH531" t="b">
        <f t="shared" si="97"/>
        <v>0</v>
      </c>
      <c r="CI531" t="str">
        <f t="shared" si="98"/>
        <v/>
      </c>
      <c r="CJ531" t="b">
        <f t="shared" si="99"/>
        <v>0</v>
      </c>
      <c r="CL531">
        <f t="shared" si="100"/>
        <v>0</v>
      </c>
      <c r="CM531">
        <f t="shared" si="101"/>
        <v>0</v>
      </c>
      <c r="CN531">
        <f t="shared" si="102"/>
        <v>0</v>
      </c>
      <c r="CO531">
        <f t="shared" si="103"/>
        <v>0</v>
      </c>
    </row>
    <row r="532" spans="2:93" ht="15" customHeight="1">
      <c r="B532" s="126"/>
      <c r="C532" s="125" t="s">
        <v>1786</v>
      </c>
      <c r="D532" s="419"/>
      <c r="E532" s="316"/>
      <c r="F532" s="316"/>
      <c r="G532" s="317"/>
      <c r="H532" s="379"/>
      <c r="I532" s="317"/>
      <c r="J532" s="315" t="str">
        <f>IF(L532="","",VLOOKUP(L532,Presentación!$AL$3:$AM$574,2,FALSE))</f>
        <v/>
      </c>
      <c r="K532" s="429"/>
      <c r="L532" s="419"/>
      <c r="M532" s="316"/>
      <c r="N532" s="317"/>
      <c r="O532" s="419"/>
      <c r="P532" s="316"/>
      <c r="Q532" s="317"/>
      <c r="R532" s="379"/>
      <c r="S532" s="316"/>
      <c r="T532" s="317"/>
      <c r="U532" s="43" t="s">
        <v>2188</v>
      </c>
      <c r="V532" s="379"/>
      <c r="W532" s="316"/>
      <c r="X532" s="317"/>
      <c r="Y532" s="379"/>
      <c r="Z532" s="317"/>
      <c r="AA532" s="249"/>
      <c r="AB532" s="249"/>
      <c r="AC532" s="249"/>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CA532">
        <f t="shared" si="91"/>
        <v>0</v>
      </c>
      <c r="CB532">
        <f t="shared" si="92"/>
        <v>0</v>
      </c>
      <c r="CC532">
        <f t="shared" si="93"/>
        <v>0</v>
      </c>
      <c r="CD532">
        <f t="shared" si="94"/>
        <v>0</v>
      </c>
      <c r="CF532" t="b">
        <f t="shared" si="95"/>
        <v>0</v>
      </c>
      <c r="CG532" t="str">
        <f t="shared" si="96"/>
        <v/>
      </c>
      <c r="CH532" t="b">
        <f t="shared" si="97"/>
        <v>0</v>
      </c>
      <c r="CI532" t="str">
        <f t="shared" si="98"/>
        <v/>
      </c>
      <c r="CJ532" t="b">
        <f t="shared" si="99"/>
        <v>0</v>
      </c>
      <c r="CL532">
        <f t="shared" si="100"/>
        <v>0</v>
      </c>
      <c r="CM532">
        <f t="shared" si="101"/>
        <v>0</v>
      </c>
      <c r="CN532">
        <f t="shared" si="102"/>
        <v>0</v>
      </c>
      <c r="CO532">
        <f t="shared" si="103"/>
        <v>0</v>
      </c>
    </row>
    <row r="533" spans="2:93" ht="15" customHeight="1">
      <c r="B533" s="126"/>
      <c r="C533" s="220" t="s">
        <v>1787</v>
      </c>
      <c r="D533" s="419"/>
      <c r="E533" s="316"/>
      <c r="F533" s="316"/>
      <c r="G533" s="317"/>
      <c r="H533" s="379"/>
      <c r="I533" s="317"/>
      <c r="J533" s="315" t="str">
        <f>IF(L533="","",VLOOKUP(L533,Presentación!$AL$3:$AM$574,2,FALSE))</f>
        <v/>
      </c>
      <c r="K533" s="429"/>
      <c r="L533" s="419"/>
      <c r="M533" s="316"/>
      <c r="N533" s="317"/>
      <c r="O533" s="419"/>
      <c r="P533" s="316"/>
      <c r="Q533" s="317"/>
      <c r="R533" s="379"/>
      <c r="S533" s="316"/>
      <c r="T533" s="317"/>
      <c r="U533" s="43" t="s">
        <v>2188</v>
      </c>
      <c r="V533" s="379"/>
      <c r="W533" s="316"/>
      <c r="X533" s="317"/>
      <c r="Y533" s="379"/>
      <c r="Z533" s="317"/>
      <c r="AA533" s="249"/>
      <c r="AB533" s="249"/>
      <c r="AC533" s="249"/>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CA533">
        <f t="shared" si="91"/>
        <v>0</v>
      </c>
      <c r="CB533">
        <f t="shared" si="92"/>
        <v>0</v>
      </c>
      <c r="CC533">
        <f t="shared" si="93"/>
        <v>0</v>
      </c>
      <c r="CD533">
        <f t="shared" si="94"/>
        <v>0</v>
      </c>
      <c r="CF533" t="b">
        <f t="shared" si="95"/>
        <v>0</v>
      </c>
      <c r="CG533" t="str">
        <f t="shared" si="96"/>
        <v/>
      </c>
      <c r="CH533" t="b">
        <f t="shared" si="97"/>
        <v>0</v>
      </c>
      <c r="CI533" t="str">
        <f t="shared" si="98"/>
        <v/>
      </c>
      <c r="CJ533" t="b">
        <f t="shared" si="99"/>
        <v>0</v>
      </c>
      <c r="CL533">
        <f t="shared" si="100"/>
        <v>0</v>
      </c>
      <c r="CM533">
        <f t="shared" si="101"/>
        <v>0</v>
      </c>
      <c r="CN533">
        <f t="shared" si="102"/>
        <v>0</v>
      </c>
      <c r="CO533">
        <f t="shared" si="103"/>
        <v>0</v>
      </c>
    </row>
    <row r="534" spans="2:93" ht="15" customHeight="1">
      <c r="B534" s="126"/>
      <c r="C534" s="220" t="s">
        <v>1788</v>
      </c>
      <c r="D534" s="419"/>
      <c r="E534" s="316"/>
      <c r="F534" s="316"/>
      <c r="G534" s="317"/>
      <c r="H534" s="379"/>
      <c r="I534" s="317"/>
      <c r="J534" s="315" t="str">
        <f>IF(L534="","",VLOOKUP(L534,Presentación!$AL$3:$AM$574,2,FALSE))</f>
        <v/>
      </c>
      <c r="K534" s="429"/>
      <c r="L534" s="419"/>
      <c r="M534" s="316"/>
      <c r="N534" s="317"/>
      <c r="O534" s="419"/>
      <c r="P534" s="316"/>
      <c r="Q534" s="317"/>
      <c r="R534" s="379"/>
      <c r="S534" s="316"/>
      <c r="T534" s="317"/>
      <c r="U534" s="43" t="s">
        <v>2188</v>
      </c>
      <c r="V534" s="379"/>
      <c r="W534" s="316"/>
      <c r="X534" s="317"/>
      <c r="Y534" s="379"/>
      <c r="Z534" s="317"/>
      <c r="AA534" s="249"/>
      <c r="AB534" s="249"/>
      <c r="AC534" s="249"/>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CA534">
        <f t="shared" si="91"/>
        <v>0</v>
      </c>
      <c r="CB534">
        <f t="shared" si="92"/>
        <v>0</v>
      </c>
      <c r="CC534">
        <f t="shared" si="93"/>
        <v>0</v>
      </c>
      <c r="CD534">
        <f t="shared" si="94"/>
        <v>0</v>
      </c>
      <c r="CF534" t="b">
        <f t="shared" si="95"/>
        <v>0</v>
      </c>
      <c r="CG534" t="str">
        <f t="shared" si="96"/>
        <v/>
      </c>
      <c r="CH534" t="b">
        <f t="shared" si="97"/>
        <v>0</v>
      </c>
      <c r="CI534" t="str">
        <f t="shared" si="98"/>
        <v/>
      </c>
      <c r="CJ534" t="b">
        <f t="shared" si="99"/>
        <v>0</v>
      </c>
      <c r="CL534">
        <f t="shared" si="100"/>
        <v>0</v>
      </c>
      <c r="CM534">
        <f t="shared" si="101"/>
        <v>0</v>
      </c>
      <c r="CN534">
        <f t="shared" si="102"/>
        <v>0</v>
      </c>
      <c r="CO534">
        <f t="shared" si="103"/>
        <v>0</v>
      </c>
    </row>
    <row r="535" spans="2:93" ht="15" customHeight="1">
      <c r="B535" s="126"/>
      <c r="C535" s="220" t="s">
        <v>1789</v>
      </c>
      <c r="D535" s="419"/>
      <c r="E535" s="316"/>
      <c r="F535" s="316"/>
      <c r="G535" s="317"/>
      <c r="H535" s="379"/>
      <c r="I535" s="317"/>
      <c r="J535" s="315" t="str">
        <f>IF(L535="","",VLOOKUP(L535,Presentación!$AL$3:$AM$574,2,FALSE))</f>
        <v/>
      </c>
      <c r="K535" s="429"/>
      <c r="L535" s="419"/>
      <c r="M535" s="316"/>
      <c r="N535" s="317"/>
      <c r="O535" s="419"/>
      <c r="P535" s="316"/>
      <c r="Q535" s="317"/>
      <c r="R535" s="379"/>
      <c r="S535" s="316"/>
      <c r="T535" s="317"/>
      <c r="U535" s="43" t="s">
        <v>2188</v>
      </c>
      <c r="V535" s="379"/>
      <c r="W535" s="316"/>
      <c r="X535" s="317"/>
      <c r="Y535" s="379"/>
      <c r="Z535" s="317"/>
      <c r="AA535" s="249"/>
      <c r="AB535" s="249"/>
      <c r="AC535" s="249"/>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CA535">
        <f t="shared" si="91"/>
        <v>0</v>
      </c>
      <c r="CB535">
        <f t="shared" si="92"/>
        <v>0</v>
      </c>
      <c r="CC535">
        <f t="shared" si="93"/>
        <v>0</v>
      </c>
      <c r="CD535">
        <f t="shared" si="94"/>
        <v>0</v>
      </c>
      <c r="CF535" t="b">
        <f t="shared" si="95"/>
        <v>0</v>
      </c>
      <c r="CG535" t="str">
        <f t="shared" si="96"/>
        <v/>
      </c>
      <c r="CH535" t="b">
        <f t="shared" si="97"/>
        <v>0</v>
      </c>
      <c r="CI535" t="str">
        <f t="shared" si="98"/>
        <v/>
      </c>
      <c r="CJ535" t="b">
        <f t="shared" si="99"/>
        <v>0</v>
      </c>
      <c r="CL535">
        <f t="shared" si="100"/>
        <v>0</v>
      </c>
      <c r="CM535">
        <f t="shared" si="101"/>
        <v>0</v>
      </c>
      <c r="CN535">
        <f t="shared" si="102"/>
        <v>0</v>
      </c>
      <c r="CO535">
        <f t="shared" si="103"/>
        <v>0</v>
      </c>
    </row>
    <row r="536" spans="2:93" ht="15" customHeight="1">
      <c r="B536" s="126"/>
      <c r="C536" s="220" t="s">
        <v>1790</v>
      </c>
      <c r="D536" s="419"/>
      <c r="E536" s="316"/>
      <c r="F536" s="316"/>
      <c r="G536" s="317"/>
      <c r="H536" s="379"/>
      <c r="I536" s="317"/>
      <c r="J536" s="315" t="str">
        <f>IF(L536="","",VLOOKUP(L536,Presentación!$AL$3:$AM$574,2,FALSE))</f>
        <v/>
      </c>
      <c r="K536" s="429"/>
      <c r="L536" s="419"/>
      <c r="M536" s="316"/>
      <c r="N536" s="317"/>
      <c r="O536" s="419"/>
      <c r="P536" s="316"/>
      <c r="Q536" s="317"/>
      <c r="R536" s="379"/>
      <c r="S536" s="316"/>
      <c r="T536" s="317"/>
      <c r="U536" s="43" t="s">
        <v>2188</v>
      </c>
      <c r="V536" s="379"/>
      <c r="W536" s="316"/>
      <c r="X536" s="317"/>
      <c r="Y536" s="379"/>
      <c r="Z536" s="317"/>
      <c r="AA536" s="249"/>
      <c r="AB536" s="249"/>
      <c r="AC536" s="249"/>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CA536">
        <f t="shared" si="91"/>
        <v>0</v>
      </c>
      <c r="CB536">
        <f t="shared" si="92"/>
        <v>0</v>
      </c>
      <c r="CC536">
        <f t="shared" si="93"/>
        <v>0</v>
      </c>
      <c r="CD536">
        <f t="shared" si="94"/>
        <v>0</v>
      </c>
      <c r="CF536" t="b">
        <f t="shared" si="95"/>
        <v>0</v>
      </c>
      <c r="CG536" t="str">
        <f t="shared" si="96"/>
        <v/>
      </c>
      <c r="CH536" t="b">
        <f t="shared" si="97"/>
        <v>0</v>
      </c>
      <c r="CI536" t="str">
        <f t="shared" si="98"/>
        <v/>
      </c>
      <c r="CJ536" t="b">
        <f t="shared" si="99"/>
        <v>0</v>
      </c>
      <c r="CL536">
        <f t="shared" si="100"/>
        <v>0</v>
      </c>
      <c r="CM536">
        <f t="shared" si="101"/>
        <v>0</v>
      </c>
      <c r="CN536">
        <f t="shared" si="102"/>
        <v>0</v>
      </c>
      <c r="CO536">
        <f t="shared" si="103"/>
        <v>0</v>
      </c>
    </row>
    <row r="537" spans="2:93" ht="15" customHeight="1">
      <c r="B537" s="126"/>
      <c r="C537" s="220" t="s">
        <v>1791</v>
      </c>
      <c r="D537" s="419"/>
      <c r="E537" s="316"/>
      <c r="F537" s="316"/>
      <c r="G537" s="317"/>
      <c r="H537" s="379"/>
      <c r="I537" s="317"/>
      <c r="J537" s="315" t="str">
        <f>IF(L537="","",VLOOKUP(L537,Presentación!$AL$3:$AM$574,2,FALSE))</f>
        <v/>
      </c>
      <c r="K537" s="429"/>
      <c r="L537" s="419"/>
      <c r="M537" s="316"/>
      <c r="N537" s="317"/>
      <c r="O537" s="419"/>
      <c r="P537" s="316"/>
      <c r="Q537" s="317"/>
      <c r="R537" s="379"/>
      <c r="S537" s="316"/>
      <c r="T537" s="317"/>
      <c r="U537" s="43" t="s">
        <v>2188</v>
      </c>
      <c r="V537" s="379"/>
      <c r="W537" s="316"/>
      <c r="X537" s="317"/>
      <c r="Y537" s="379"/>
      <c r="Z537" s="317"/>
      <c r="AA537" s="249"/>
      <c r="AB537" s="249"/>
      <c r="AC537" s="249"/>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CA537">
        <f t="shared" si="91"/>
        <v>0</v>
      </c>
      <c r="CB537">
        <f t="shared" si="92"/>
        <v>0</v>
      </c>
      <c r="CC537">
        <f t="shared" si="93"/>
        <v>0</v>
      </c>
      <c r="CD537">
        <f t="shared" si="94"/>
        <v>0</v>
      </c>
      <c r="CF537" t="b">
        <f t="shared" si="95"/>
        <v>0</v>
      </c>
      <c r="CG537" t="str">
        <f t="shared" si="96"/>
        <v/>
      </c>
      <c r="CH537" t="b">
        <f t="shared" si="97"/>
        <v>0</v>
      </c>
      <c r="CI537" t="str">
        <f t="shared" si="98"/>
        <v/>
      </c>
      <c r="CJ537" t="b">
        <f t="shared" si="99"/>
        <v>0</v>
      </c>
      <c r="CL537">
        <f t="shared" si="100"/>
        <v>0</v>
      </c>
      <c r="CM537">
        <f t="shared" si="101"/>
        <v>0</v>
      </c>
      <c r="CN537">
        <f t="shared" si="102"/>
        <v>0</v>
      </c>
      <c r="CO537">
        <f t="shared" si="103"/>
        <v>0</v>
      </c>
    </row>
    <row r="538" spans="2:93" ht="15" customHeight="1">
      <c r="B538" s="126"/>
      <c r="C538" s="220" t="s">
        <v>1792</v>
      </c>
      <c r="D538" s="419"/>
      <c r="E538" s="316"/>
      <c r="F538" s="316"/>
      <c r="G538" s="317"/>
      <c r="H538" s="379"/>
      <c r="I538" s="317"/>
      <c r="J538" s="315" t="str">
        <f>IF(L538="","",VLOOKUP(L538,Presentación!$AL$3:$AM$574,2,FALSE))</f>
        <v/>
      </c>
      <c r="K538" s="429"/>
      <c r="L538" s="419"/>
      <c r="M538" s="316"/>
      <c r="N538" s="317"/>
      <c r="O538" s="419"/>
      <c r="P538" s="316"/>
      <c r="Q538" s="317"/>
      <c r="R538" s="379"/>
      <c r="S538" s="316"/>
      <c r="T538" s="317"/>
      <c r="U538" s="43" t="s">
        <v>2188</v>
      </c>
      <c r="V538" s="379"/>
      <c r="W538" s="316"/>
      <c r="X538" s="317"/>
      <c r="Y538" s="379"/>
      <c r="Z538" s="317"/>
      <c r="AA538" s="249"/>
      <c r="AB538" s="249"/>
      <c r="AC538" s="249"/>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CA538">
        <f t="shared" si="91"/>
        <v>0</v>
      </c>
      <c r="CB538">
        <f t="shared" si="92"/>
        <v>0</v>
      </c>
      <c r="CC538">
        <f t="shared" si="93"/>
        <v>0</v>
      </c>
      <c r="CD538">
        <f t="shared" si="94"/>
        <v>0</v>
      </c>
      <c r="CF538" t="b">
        <f t="shared" si="95"/>
        <v>0</v>
      </c>
      <c r="CG538" t="str">
        <f t="shared" si="96"/>
        <v/>
      </c>
      <c r="CH538" t="b">
        <f t="shared" si="97"/>
        <v>0</v>
      </c>
      <c r="CI538" t="str">
        <f t="shared" si="98"/>
        <v/>
      </c>
      <c r="CJ538" t="b">
        <f t="shared" si="99"/>
        <v>0</v>
      </c>
      <c r="CL538">
        <f t="shared" si="100"/>
        <v>0</v>
      </c>
      <c r="CM538">
        <f t="shared" si="101"/>
        <v>0</v>
      </c>
      <c r="CN538">
        <f t="shared" si="102"/>
        <v>0</v>
      </c>
      <c r="CO538">
        <f t="shared" si="103"/>
        <v>0</v>
      </c>
    </row>
    <row r="539" spans="2:93" ht="15" customHeight="1">
      <c r="B539" s="126"/>
      <c r="C539" s="220" t="s">
        <v>1793</v>
      </c>
      <c r="D539" s="419"/>
      <c r="E539" s="316"/>
      <c r="F539" s="316"/>
      <c r="G539" s="317"/>
      <c r="H539" s="379"/>
      <c r="I539" s="317"/>
      <c r="J539" s="315" t="str">
        <f>IF(L539="","",VLOOKUP(L539,Presentación!$AL$3:$AM$574,2,FALSE))</f>
        <v/>
      </c>
      <c r="K539" s="429"/>
      <c r="L539" s="419"/>
      <c r="M539" s="316"/>
      <c r="N539" s="317"/>
      <c r="O539" s="419"/>
      <c r="P539" s="316"/>
      <c r="Q539" s="317"/>
      <c r="R539" s="379"/>
      <c r="S539" s="316"/>
      <c r="T539" s="317"/>
      <c r="U539" s="43" t="s">
        <v>2188</v>
      </c>
      <c r="V539" s="379"/>
      <c r="W539" s="316"/>
      <c r="X539" s="317"/>
      <c r="Y539" s="379"/>
      <c r="Z539" s="317"/>
      <c r="AA539" s="249"/>
      <c r="AB539" s="249"/>
      <c r="AC539" s="249"/>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CA539">
        <f t="shared" si="91"/>
        <v>0</v>
      </c>
      <c r="CB539">
        <f t="shared" si="92"/>
        <v>0</v>
      </c>
      <c r="CC539">
        <f t="shared" si="93"/>
        <v>0</v>
      </c>
      <c r="CD539">
        <f t="shared" si="94"/>
        <v>0</v>
      </c>
      <c r="CF539" t="b">
        <f t="shared" si="95"/>
        <v>0</v>
      </c>
      <c r="CG539" t="str">
        <f t="shared" si="96"/>
        <v/>
      </c>
      <c r="CH539" t="b">
        <f t="shared" si="97"/>
        <v>0</v>
      </c>
      <c r="CI539" t="str">
        <f t="shared" si="98"/>
        <v/>
      </c>
      <c r="CJ539" t="b">
        <f t="shared" si="99"/>
        <v>0</v>
      </c>
      <c r="CL539">
        <f t="shared" si="100"/>
        <v>0</v>
      </c>
      <c r="CM539">
        <f t="shared" si="101"/>
        <v>0</v>
      </c>
      <c r="CN539">
        <f t="shared" si="102"/>
        <v>0</v>
      </c>
      <c r="CO539">
        <f t="shared" si="103"/>
        <v>0</v>
      </c>
    </row>
    <row r="540" spans="2:93" ht="15" customHeight="1">
      <c r="B540" s="126"/>
      <c r="C540" s="220" t="s">
        <v>1794</v>
      </c>
      <c r="D540" s="419"/>
      <c r="E540" s="316"/>
      <c r="F540" s="316"/>
      <c r="G540" s="317"/>
      <c r="H540" s="379"/>
      <c r="I540" s="317"/>
      <c r="J540" s="315" t="str">
        <f>IF(L540="","",VLOOKUP(L540,Presentación!$AL$3:$AM$574,2,FALSE))</f>
        <v/>
      </c>
      <c r="K540" s="429"/>
      <c r="L540" s="419"/>
      <c r="M540" s="316"/>
      <c r="N540" s="317"/>
      <c r="O540" s="419"/>
      <c r="P540" s="316"/>
      <c r="Q540" s="317"/>
      <c r="R540" s="379"/>
      <c r="S540" s="316"/>
      <c r="T540" s="317"/>
      <c r="U540" s="43" t="s">
        <v>2188</v>
      </c>
      <c r="V540" s="379"/>
      <c r="W540" s="316"/>
      <c r="X540" s="317"/>
      <c r="Y540" s="379"/>
      <c r="Z540" s="317"/>
      <c r="AA540" s="249"/>
      <c r="AB540" s="249"/>
      <c r="AC540" s="249"/>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CA540">
        <f t="shared" si="91"/>
        <v>0</v>
      </c>
      <c r="CB540">
        <f t="shared" si="92"/>
        <v>0</v>
      </c>
      <c r="CC540">
        <f t="shared" si="93"/>
        <v>0</v>
      </c>
      <c r="CD540">
        <f t="shared" si="94"/>
        <v>0</v>
      </c>
      <c r="CF540" t="b">
        <f t="shared" si="95"/>
        <v>0</v>
      </c>
      <c r="CG540" t="str">
        <f t="shared" si="96"/>
        <v/>
      </c>
      <c r="CH540" t="b">
        <f t="shared" si="97"/>
        <v>0</v>
      </c>
      <c r="CI540" t="str">
        <f t="shared" si="98"/>
        <v/>
      </c>
      <c r="CJ540" t="b">
        <f t="shared" si="99"/>
        <v>0</v>
      </c>
      <c r="CL540">
        <f t="shared" si="100"/>
        <v>0</v>
      </c>
      <c r="CM540">
        <f t="shared" si="101"/>
        <v>0</v>
      </c>
      <c r="CN540">
        <f t="shared" si="102"/>
        <v>0</v>
      </c>
      <c r="CO540">
        <f t="shared" si="103"/>
        <v>0</v>
      </c>
    </row>
    <row r="541" spans="2:93" ht="15" customHeight="1">
      <c r="B541" s="126"/>
      <c r="C541" s="220" t="s">
        <v>1795</v>
      </c>
      <c r="D541" s="419"/>
      <c r="E541" s="316"/>
      <c r="F541" s="316"/>
      <c r="G541" s="317"/>
      <c r="H541" s="379"/>
      <c r="I541" s="317"/>
      <c r="J541" s="315" t="str">
        <f>IF(L541="","",VLOOKUP(L541,Presentación!$AL$3:$AM$574,2,FALSE))</f>
        <v/>
      </c>
      <c r="K541" s="429"/>
      <c r="L541" s="419"/>
      <c r="M541" s="316"/>
      <c r="N541" s="317"/>
      <c r="O541" s="419"/>
      <c r="P541" s="316"/>
      <c r="Q541" s="317"/>
      <c r="R541" s="379"/>
      <c r="S541" s="316"/>
      <c r="T541" s="317"/>
      <c r="U541" s="43" t="s">
        <v>2188</v>
      </c>
      <c r="V541" s="379"/>
      <c r="W541" s="316"/>
      <c r="X541" s="317"/>
      <c r="Y541" s="379"/>
      <c r="Z541" s="317"/>
      <c r="AA541" s="249"/>
      <c r="AB541" s="249"/>
      <c r="AC541" s="249"/>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CA541">
        <f t="shared" si="91"/>
        <v>0</v>
      </c>
      <c r="CB541">
        <f t="shared" si="92"/>
        <v>0</v>
      </c>
      <c r="CC541">
        <f t="shared" si="93"/>
        <v>0</v>
      </c>
      <c r="CD541">
        <f t="shared" si="94"/>
        <v>0</v>
      </c>
      <c r="CF541" t="b">
        <f t="shared" si="95"/>
        <v>0</v>
      </c>
      <c r="CG541" t="str">
        <f t="shared" si="96"/>
        <v/>
      </c>
      <c r="CH541" t="b">
        <f t="shared" si="97"/>
        <v>0</v>
      </c>
      <c r="CI541" t="str">
        <f t="shared" si="98"/>
        <v/>
      </c>
      <c r="CJ541" t="b">
        <f t="shared" si="99"/>
        <v>0</v>
      </c>
      <c r="CL541">
        <f t="shared" si="100"/>
        <v>0</v>
      </c>
      <c r="CM541">
        <f t="shared" si="101"/>
        <v>0</v>
      </c>
      <c r="CN541">
        <f t="shared" si="102"/>
        <v>0</v>
      </c>
      <c r="CO541">
        <f t="shared" si="103"/>
        <v>0</v>
      </c>
    </row>
    <row r="542" spans="2:93" ht="15" customHeight="1">
      <c r="B542" s="126"/>
      <c r="C542" s="220" t="s">
        <v>1796</v>
      </c>
      <c r="D542" s="419"/>
      <c r="E542" s="316"/>
      <c r="F542" s="316"/>
      <c r="G542" s="317"/>
      <c r="H542" s="379"/>
      <c r="I542" s="317"/>
      <c r="J542" s="315" t="str">
        <f>IF(L542="","",VLOOKUP(L542,Presentación!$AL$3:$AM$574,2,FALSE))</f>
        <v/>
      </c>
      <c r="K542" s="429"/>
      <c r="L542" s="419"/>
      <c r="M542" s="316"/>
      <c r="N542" s="317"/>
      <c r="O542" s="419"/>
      <c r="P542" s="316"/>
      <c r="Q542" s="317"/>
      <c r="R542" s="379"/>
      <c r="S542" s="316"/>
      <c r="T542" s="317"/>
      <c r="U542" s="43" t="s">
        <v>2188</v>
      </c>
      <c r="V542" s="379"/>
      <c r="W542" s="316"/>
      <c r="X542" s="317"/>
      <c r="Y542" s="379"/>
      <c r="Z542" s="317"/>
      <c r="AA542" s="249"/>
      <c r="AB542" s="249"/>
      <c r="AC542" s="249"/>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CA542">
        <f t="shared" si="91"/>
        <v>0</v>
      </c>
      <c r="CB542">
        <f t="shared" si="92"/>
        <v>0</v>
      </c>
      <c r="CC542">
        <f t="shared" si="93"/>
        <v>0</v>
      </c>
      <c r="CD542">
        <f t="shared" si="94"/>
        <v>0</v>
      </c>
      <c r="CF542" t="b">
        <f t="shared" si="95"/>
        <v>0</v>
      </c>
      <c r="CG542" t="str">
        <f t="shared" si="96"/>
        <v/>
      </c>
      <c r="CH542" t="b">
        <f t="shared" si="97"/>
        <v>0</v>
      </c>
      <c r="CI542" t="str">
        <f t="shared" si="98"/>
        <v/>
      </c>
      <c r="CJ542" t="b">
        <f t="shared" si="99"/>
        <v>0</v>
      </c>
      <c r="CL542">
        <f t="shared" si="100"/>
        <v>0</v>
      </c>
      <c r="CM542">
        <f t="shared" si="101"/>
        <v>0</v>
      </c>
      <c r="CN542">
        <f t="shared" si="102"/>
        <v>0</v>
      </c>
      <c r="CO542">
        <f t="shared" si="103"/>
        <v>0</v>
      </c>
    </row>
    <row r="543" spans="2:93" ht="15" customHeight="1">
      <c r="B543" s="126"/>
      <c r="C543" s="220" t="s">
        <v>1797</v>
      </c>
      <c r="D543" s="419"/>
      <c r="E543" s="316"/>
      <c r="F543" s="316"/>
      <c r="G543" s="317"/>
      <c r="H543" s="379"/>
      <c r="I543" s="317"/>
      <c r="J543" s="315" t="str">
        <f>IF(L543="","",VLOOKUP(L543,Presentación!$AL$3:$AM$574,2,FALSE))</f>
        <v/>
      </c>
      <c r="K543" s="429"/>
      <c r="L543" s="419"/>
      <c r="M543" s="316"/>
      <c r="N543" s="317"/>
      <c r="O543" s="419"/>
      <c r="P543" s="316"/>
      <c r="Q543" s="317"/>
      <c r="R543" s="379"/>
      <c r="S543" s="316"/>
      <c r="T543" s="317"/>
      <c r="U543" s="43" t="s">
        <v>2188</v>
      </c>
      <c r="V543" s="379"/>
      <c r="W543" s="316"/>
      <c r="X543" s="317"/>
      <c r="Y543" s="379"/>
      <c r="Z543" s="317"/>
      <c r="AA543" s="249"/>
      <c r="AB543" s="249"/>
      <c r="AC543" s="249"/>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CA543">
        <f t="shared" si="91"/>
        <v>0</v>
      </c>
      <c r="CB543">
        <f t="shared" si="92"/>
        <v>0</v>
      </c>
      <c r="CC543">
        <f t="shared" si="93"/>
        <v>0</v>
      </c>
      <c r="CD543">
        <f t="shared" si="94"/>
        <v>0</v>
      </c>
      <c r="CF543" t="b">
        <f t="shared" si="95"/>
        <v>0</v>
      </c>
      <c r="CG543" t="str">
        <f t="shared" si="96"/>
        <v/>
      </c>
      <c r="CH543" t="b">
        <f t="shared" si="97"/>
        <v>0</v>
      </c>
      <c r="CI543" t="str">
        <f t="shared" si="98"/>
        <v/>
      </c>
      <c r="CJ543" t="b">
        <f t="shared" si="99"/>
        <v>0</v>
      </c>
      <c r="CL543">
        <f t="shared" si="100"/>
        <v>0</v>
      </c>
      <c r="CM543">
        <f t="shared" si="101"/>
        <v>0</v>
      </c>
      <c r="CN543">
        <f t="shared" si="102"/>
        <v>0</v>
      </c>
      <c r="CO543">
        <f t="shared" si="103"/>
        <v>0</v>
      </c>
    </row>
    <row r="544" spans="2:93" ht="15" customHeight="1">
      <c r="B544" s="126"/>
      <c r="C544" s="220" t="s">
        <v>1798</v>
      </c>
      <c r="D544" s="419"/>
      <c r="E544" s="316"/>
      <c r="F544" s="316"/>
      <c r="G544" s="317"/>
      <c r="H544" s="379"/>
      <c r="I544" s="317"/>
      <c r="J544" s="315" t="str">
        <f>IF(L544="","",VLOOKUP(L544,Presentación!$AL$3:$AM$574,2,FALSE))</f>
        <v/>
      </c>
      <c r="K544" s="429"/>
      <c r="L544" s="419"/>
      <c r="M544" s="316"/>
      <c r="N544" s="317"/>
      <c r="O544" s="419"/>
      <c r="P544" s="316"/>
      <c r="Q544" s="317"/>
      <c r="R544" s="379"/>
      <c r="S544" s="316"/>
      <c r="T544" s="317"/>
      <c r="U544" s="43" t="s">
        <v>2188</v>
      </c>
      <c r="V544" s="379"/>
      <c r="W544" s="316"/>
      <c r="X544" s="317"/>
      <c r="Y544" s="379"/>
      <c r="Z544" s="317"/>
      <c r="AA544" s="249"/>
      <c r="AB544" s="249"/>
      <c r="AC544" s="249"/>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CA544">
        <f t="shared" si="91"/>
        <v>0</v>
      </c>
      <c r="CB544">
        <f t="shared" si="92"/>
        <v>0</v>
      </c>
      <c r="CC544">
        <f t="shared" si="93"/>
        <v>0</v>
      </c>
      <c r="CD544">
        <f t="shared" si="94"/>
        <v>0</v>
      </c>
      <c r="CF544" t="b">
        <f t="shared" si="95"/>
        <v>0</v>
      </c>
      <c r="CG544" t="str">
        <f t="shared" si="96"/>
        <v/>
      </c>
      <c r="CH544" t="b">
        <f t="shared" si="97"/>
        <v>0</v>
      </c>
      <c r="CI544" t="str">
        <f t="shared" si="98"/>
        <v/>
      </c>
      <c r="CJ544" t="b">
        <f t="shared" si="99"/>
        <v>0</v>
      </c>
      <c r="CL544">
        <f t="shared" si="100"/>
        <v>0</v>
      </c>
      <c r="CM544">
        <f t="shared" si="101"/>
        <v>0</v>
      </c>
      <c r="CN544">
        <f t="shared" si="102"/>
        <v>0</v>
      </c>
      <c r="CO544">
        <f t="shared" si="103"/>
        <v>0</v>
      </c>
    </row>
    <row r="545" spans="2:93" ht="15" customHeight="1">
      <c r="B545" s="126"/>
      <c r="C545" s="220" t="s">
        <v>1799</v>
      </c>
      <c r="D545" s="419"/>
      <c r="E545" s="316"/>
      <c r="F545" s="316"/>
      <c r="G545" s="317"/>
      <c r="H545" s="379"/>
      <c r="I545" s="317"/>
      <c r="J545" s="315" t="str">
        <f>IF(L545="","",VLOOKUP(L545,Presentación!$AL$3:$AM$574,2,FALSE))</f>
        <v/>
      </c>
      <c r="K545" s="429"/>
      <c r="L545" s="419"/>
      <c r="M545" s="316"/>
      <c r="N545" s="317"/>
      <c r="O545" s="419"/>
      <c r="P545" s="316"/>
      <c r="Q545" s="317"/>
      <c r="R545" s="379"/>
      <c r="S545" s="316"/>
      <c r="T545" s="317"/>
      <c r="U545" s="43" t="s">
        <v>2188</v>
      </c>
      <c r="V545" s="379"/>
      <c r="W545" s="316"/>
      <c r="X545" s="317"/>
      <c r="Y545" s="379"/>
      <c r="Z545" s="317"/>
      <c r="AA545" s="249"/>
      <c r="AB545" s="249"/>
      <c r="AC545" s="249"/>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CA545">
        <f t="shared" ref="CA545:CA608" si="104">IF(COUNTIF(D545:AL545,"NS")&gt;0,1,0)</f>
        <v>0</v>
      </c>
      <c r="CB545">
        <f t="shared" ref="CB545:CB608" si="105">COUNTIF(AB545:AC545,"NS")</f>
        <v>0</v>
      </c>
      <c r="CC545">
        <f t="shared" ref="CC545:CC608" si="106">SUM(AB545:AC545)</f>
        <v>0</v>
      </c>
      <c r="CD545">
        <f t="shared" ref="CD545:CD608" si="107">IF(COUNTA(AA545:AC545)=0,0,IF(OR(AND(AA545=0,CB545&gt;0),AND(AA545="ns",CC545&gt;0),AND(AA545="ns",CB545=0,CC545=0)),1,IF(OR(AND(AA545&gt;0,CB545=2),AND(AA545="ns",CB545=2),AND(AA545="ns",CC545=0,CB545&gt;0),AA545=CC545),0,1)))</f>
        <v>0</v>
      </c>
      <c r="CF545" t="b">
        <f t="shared" ref="CF545:CF608" si="108">NOT(EXACT(D545,UPPER(D545)))</f>
        <v>0</v>
      </c>
      <c r="CG545" t="str">
        <f t="shared" ref="CG545:CG608" si="109">SUBSTITUTE( SUBSTITUTE( SUBSTITUTE( SUBSTITUTE( SUBSTITUTE( SUBSTITUTE( SUBSTITUTE( SUBSTITUTE( SUBSTITUTE( SUBSTITUTE(D545, "á", "a"), "é", "e"), "í", "i"), "ó", "o"), "ú", "u"), "Á", "A"), "É", "E"), "Í", "I"), "Ó", "O"), "Ú", "U")</f>
        <v/>
      </c>
      <c r="CH545" t="b">
        <f t="shared" ref="CH545:CH608" si="110">NOT(EXACT(D545,CG545))</f>
        <v>0</v>
      </c>
      <c r="CI545" t="str">
        <f t="shared" ref="CI545:CI608" si="111">SUBSTITUTE((SUBSTITUTE(SUBSTITUTE(SUBSTITUTE(D545,".",""),",",""),"(","")),")","")</f>
        <v/>
      </c>
      <c r="CJ545" t="b">
        <f t="shared" ref="CJ545:CJ608" si="112">NOT(EXACT(D545,CI545))</f>
        <v>0</v>
      </c>
      <c r="CL545">
        <f t="shared" ref="CL545:CL608" si="113">LEN(R545)</f>
        <v>0</v>
      </c>
      <c r="CM545">
        <f t="shared" ref="CM545:CM608" si="114">LEN(V545)</f>
        <v>0</v>
      </c>
      <c r="CN545">
        <f t="shared" ref="CN545:CN608" si="115">IF(AND(R545&lt;&gt;"NS",R545&lt;&gt;"NA",CL545&gt;8),1,0)</f>
        <v>0</v>
      </c>
      <c r="CO545">
        <f t="shared" ref="CO545:CO608" si="116">IF(AND(V545&lt;&gt;"NS",V545&lt;&gt;"NA",CM545&gt;9),1,0)</f>
        <v>0</v>
      </c>
    </row>
    <row r="546" spans="2:93" ht="15" customHeight="1">
      <c r="B546" s="126"/>
      <c r="C546" s="220" t="s">
        <v>1800</v>
      </c>
      <c r="D546" s="419"/>
      <c r="E546" s="316"/>
      <c r="F546" s="316"/>
      <c r="G546" s="317"/>
      <c r="H546" s="379"/>
      <c r="I546" s="317"/>
      <c r="J546" s="315" t="str">
        <f>IF(L546="","",VLOOKUP(L546,Presentación!$AL$3:$AM$574,2,FALSE))</f>
        <v/>
      </c>
      <c r="K546" s="429"/>
      <c r="L546" s="419"/>
      <c r="M546" s="316"/>
      <c r="N546" s="317"/>
      <c r="O546" s="419"/>
      <c r="P546" s="316"/>
      <c r="Q546" s="317"/>
      <c r="R546" s="379"/>
      <c r="S546" s="316"/>
      <c r="T546" s="317"/>
      <c r="U546" s="43" t="s">
        <v>2188</v>
      </c>
      <c r="V546" s="379"/>
      <c r="W546" s="316"/>
      <c r="X546" s="317"/>
      <c r="Y546" s="379"/>
      <c r="Z546" s="317"/>
      <c r="AA546" s="249"/>
      <c r="AB546" s="249"/>
      <c r="AC546" s="249"/>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CA546">
        <f t="shared" si="104"/>
        <v>0</v>
      </c>
      <c r="CB546">
        <f t="shared" si="105"/>
        <v>0</v>
      </c>
      <c r="CC546">
        <f t="shared" si="106"/>
        <v>0</v>
      </c>
      <c r="CD546">
        <f t="shared" si="107"/>
        <v>0</v>
      </c>
      <c r="CF546" t="b">
        <f t="shared" si="108"/>
        <v>0</v>
      </c>
      <c r="CG546" t="str">
        <f t="shared" si="109"/>
        <v/>
      </c>
      <c r="CH546" t="b">
        <f t="shared" si="110"/>
        <v>0</v>
      </c>
      <c r="CI546" t="str">
        <f t="shared" si="111"/>
        <v/>
      </c>
      <c r="CJ546" t="b">
        <f t="shared" si="112"/>
        <v>0</v>
      </c>
      <c r="CL546">
        <f t="shared" si="113"/>
        <v>0</v>
      </c>
      <c r="CM546">
        <f t="shared" si="114"/>
        <v>0</v>
      </c>
      <c r="CN546">
        <f t="shared" si="115"/>
        <v>0</v>
      </c>
      <c r="CO546">
        <f t="shared" si="116"/>
        <v>0</v>
      </c>
    </row>
    <row r="547" spans="2:93" ht="15" customHeight="1">
      <c r="B547" s="126"/>
      <c r="C547" s="220" t="s">
        <v>1801</v>
      </c>
      <c r="D547" s="419"/>
      <c r="E547" s="316"/>
      <c r="F547" s="316"/>
      <c r="G547" s="317"/>
      <c r="H547" s="379"/>
      <c r="I547" s="317"/>
      <c r="J547" s="315" t="str">
        <f>IF(L547="","",VLOOKUP(L547,Presentación!$AL$3:$AM$574,2,FALSE))</f>
        <v/>
      </c>
      <c r="K547" s="429"/>
      <c r="L547" s="419"/>
      <c r="M547" s="316"/>
      <c r="N547" s="317"/>
      <c r="O547" s="419"/>
      <c r="P547" s="316"/>
      <c r="Q547" s="317"/>
      <c r="R547" s="379"/>
      <c r="S547" s="316"/>
      <c r="T547" s="317"/>
      <c r="U547" s="43" t="s">
        <v>2188</v>
      </c>
      <c r="V547" s="379"/>
      <c r="W547" s="316"/>
      <c r="X547" s="317"/>
      <c r="Y547" s="379"/>
      <c r="Z547" s="317"/>
      <c r="AA547" s="249"/>
      <c r="AB547" s="249"/>
      <c r="AC547" s="249"/>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CA547">
        <f t="shared" si="104"/>
        <v>0</v>
      </c>
      <c r="CB547">
        <f t="shared" si="105"/>
        <v>0</v>
      </c>
      <c r="CC547">
        <f t="shared" si="106"/>
        <v>0</v>
      </c>
      <c r="CD547">
        <f t="shared" si="107"/>
        <v>0</v>
      </c>
      <c r="CF547" t="b">
        <f t="shared" si="108"/>
        <v>0</v>
      </c>
      <c r="CG547" t="str">
        <f t="shared" si="109"/>
        <v/>
      </c>
      <c r="CH547" t="b">
        <f t="shared" si="110"/>
        <v>0</v>
      </c>
      <c r="CI547" t="str">
        <f t="shared" si="111"/>
        <v/>
      </c>
      <c r="CJ547" t="b">
        <f t="shared" si="112"/>
        <v>0</v>
      </c>
      <c r="CL547">
        <f t="shared" si="113"/>
        <v>0</v>
      </c>
      <c r="CM547">
        <f t="shared" si="114"/>
        <v>0</v>
      </c>
      <c r="CN547">
        <f t="shared" si="115"/>
        <v>0</v>
      </c>
      <c r="CO547">
        <f t="shared" si="116"/>
        <v>0</v>
      </c>
    </row>
    <row r="548" spans="2:93" ht="15" customHeight="1">
      <c r="B548" s="126"/>
      <c r="C548" s="220" t="s">
        <v>1802</v>
      </c>
      <c r="D548" s="419"/>
      <c r="E548" s="316"/>
      <c r="F548" s="316"/>
      <c r="G548" s="317"/>
      <c r="H548" s="379"/>
      <c r="I548" s="317"/>
      <c r="J548" s="315" t="str">
        <f>IF(L548="","",VLOOKUP(L548,Presentación!$AL$3:$AM$574,2,FALSE))</f>
        <v/>
      </c>
      <c r="K548" s="429"/>
      <c r="L548" s="419"/>
      <c r="M548" s="316"/>
      <c r="N548" s="317"/>
      <c r="O548" s="419"/>
      <c r="P548" s="316"/>
      <c r="Q548" s="317"/>
      <c r="R548" s="379"/>
      <c r="S548" s="316"/>
      <c r="T548" s="317"/>
      <c r="U548" s="43" t="s">
        <v>2188</v>
      </c>
      <c r="V548" s="379"/>
      <c r="W548" s="316"/>
      <c r="X548" s="317"/>
      <c r="Y548" s="379"/>
      <c r="Z548" s="317"/>
      <c r="AA548" s="249"/>
      <c r="AB548" s="249"/>
      <c r="AC548" s="249"/>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CA548">
        <f t="shared" si="104"/>
        <v>0</v>
      </c>
      <c r="CB548">
        <f t="shared" si="105"/>
        <v>0</v>
      </c>
      <c r="CC548">
        <f t="shared" si="106"/>
        <v>0</v>
      </c>
      <c r="CD548">
        <f t="shared" si="107"/>
        <v>0</v>
      </c>
      <c r="CF548" t="b">
        <f t="shared" si="108"/>
        <v>0</v>
      </c>
      <c r="CG548" t="str">
        <f t="shared" si="109"/>
        <v/>
      </c>
      <c r="CH548" t="b">
        <f t="shared" si="110"/>
        <v>0</v>
      </c>
      <c r="CI548" t="str">
        <f t="shared" si="111"/>
        <v/>
      </c>
      <c r="CJ548" t="b">
        <f t="shared" si="112"/>
        <v>0</v>
      </c>
      <c r="CL548">
        <f t="shared" si="113"/>
        <v>0</v>
      </c>
      <c r="CM548">
        <f t="shared" si="114"/>
        <v>0</v>
      </c>
      <c r="CN548">
        <f t="shared" si="115"/>
        <v>0</v>
      </c>
      <c r="CO548">
        <f t="shared" si="116"/>
        <v>0</v>
      </c>
    </row>
    <row r="549" spans="2:93" ht="15" customHeight="1">
      <c r="B549" s="126"/>
      <c r="C549" s="220" t="s">
        <v>1803</v>
      </c>
      <c r="D549" s="419"/>
      <c r="E549" s="316"/>
      <c r="F549" s="316"/>
      <c r="G549" s="317"/>
      <c r="H549" s="379"/>
      <c r="I549" s="317"/>
      <c r="J549" s="315" t="str">
        <f>IF(L549="","",VLOOKUP(L549,Presentación!$AL$3:$AM$574,2,FALSE))</f>
        <v/>
      </c>
      <c r="K549" s="429"/>
      <c r="L549" s="419"/>
      <c r="M549" s="316"/>
      <c r="N549" s="317"/>
      <c r="O549" s="419"/>
      <c r="P549" s="316"/>
      <c r="Q549" s="317"/>
      <c r="R549" s="379"/>
      <c r="S549" s="316"/>
      <c r="T549" s="317"/>
      <c r="U549" s="43" t="s">
        <v>2188</v>
      </c>
      <c r="V549" s="379"/>
      <c r="W549" s="316"/>
      <c r="X549" s="317"/>
      <c r="Y549" s="379"/>
      <c r="Z549" s="317"/>
      <c r="AA549" s="249"/>
      <c r="AB549" s="249"/>
      <c r="AC549" s="249"/>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CA549">
        <f t="shared" si="104"/>
        <v>0</v>
      </c>
      <c r="CB549">
        <f t="shared" si="105"/>
        <v>0</v>
      </c>
      <c r="CC549">
        <f t="shared" si="106"/>
        <v>0</v>
      </c>
      <c r="CD549">
        <f t="shared" si="107"/>
        <v>0</v>
      </c>
      <c r="CF549" t="b">
        <f t="shared" si="108"/>
        <v>0</v>
      </c>
      <c r="CG549" t="str">
        <f t="shared" si="109"/>
        <v/>
      </c>
      <c r="CH549" t="b">
        <f t="shared" si="110"/>
        <v>0</v>
      </c>
      <c r="CI549" t="str">
        <f t="shared" si="111"/>
        <v/>
      </c>
      <c r="CJ549" t="b">
        <f t="shared" si="112"/>
        <v>0</v>
      </c>
      <c r="CL549">
        <f t="shared" si="113"/>
        <v>0</v>
      </c>
      <c r="CM549">
        <f t="shared" si="114"/>
        <v>0</v>
      </c>
      <c r="CN549">
        <f t="shared" si="115"/>
        <v>0</v>
      </c>
      <c r="CO549">
        <f t="shared" si="116"/>
        <v>0</v>
      </c>
    </row>
    <row r="550" spans="2:93" ht="15" customHeight="1">
      <c r="B550" s="126"/>
      <c r="C550" s="220" t="s">
        <v>1804</v>
      </c>
      <c r="D550" s="419"/>
      <c r="E550" s="316"/>
      <c r="F550" s="316"/>
      <c r="G550" s="317"/>
      <c r="H550" s="379"/>
      <c r="I550" s="317"/>
      <c r="J550" s="315" t="str">
        <f>IF(L550="","",VLOOKUP(L550,Presentación!$AL$3:$AM$574,2,FALSE))</f>
        <v/>
      </c>
      <c r="K550" s="429"/>
      <c r="L550" s="419"/>
      <c r="M550" s="316"/>
      <c r="N550" s="317"/>
      <c r="O550" s="419"/>
      <c r="P550" s="316"/>
      <c r="Q550" s="317"/>
      <c r="R550" s="379"/>
      <c r="S550" s="316"/>
      <c r="T550" s="317"/>
      <c r="U550" s="43" t="s">
        <v>2188</v>
      </c>
      <c r="V550" s="379"/>
      <c r="W550" s="316"/>
      <c r="X550" s="317"/>
      <c r="Y550" s="379"/>
      <c r="Z550" s="317"/>
      <c r="AA550" s="249"/>
      <c r="AB550" s="249"/>
      <c r="AC550" s="249"/>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CA550">
        <f t="shared" si="104"/>
        <v>0</v>
      </c>
      <c r="CB550">
        <f t="shared" si="105"/>
        <v>0</v>
      </c>
      <c r="CC550">
        <f t="shared" si="106"/>
        <v>0</v>
      </c>
      <c r="CD550">
        <f t="shared" si="107"/>
        <v>0</v>
      </c>
      <c r="CF550" t="b">
        <f t="shared" si="108"/>
        <v>0</v>
      </c>
      <c r="CG550" t="str">
        <f t="shared" si="109"/>
        <v/>
      </c>
      <c r="CH550" t="b">
        <f t="shared" si="110"/>
        <v>0</v>
      </c>
      <c r="CI550" t="str">
        <f t="shared" si="111"/>
        <v/>
      </c>
      <c r="CJ550" t="b">
        <f t="shared" si="112"/>
        <v>0</v>
      </c>
      <c r="CL550">
        <f t="shared" si="113"/>
        <v>0</v>
      </c>
      <c r="CM550">
        <f t="shared" si="114"/>
        <v>0</v>
      </c>
      <c r="CN550">
        <f t="shared" si="115"/>
        <v>0</v>
      </c>
      <c r="CO550">
        <f t="shared" si="116"/>
        <v>0</v>
      </c>
    </row>
    <row r="551" spans="2:93" ht="15" customHeight="1">
      <c r="B551" s="126"/>
      <c r="C551" s="220" t="s">
        <v>1805</v>
      </c>
      <c r="D551" s="419"/>
      <c r="E551" s="316"/>
      <c r="F551" s="316"/>
      <c r="G551" s="317"/>
      <c r="H551" s="379"/>
      <c r="I551" s="317"/>
      <c r="J551" s="315" t="str">
        <f>IF(L551="","",VLOOKUP(L551,Presentación!$AL$3:$AM$574,2,FALSE))</f>
        <v/>
      </c>
      <c r="K551" s="429"/>
      <c r="L551" s="419"/>
      <c r="M551" s="316"/>
      <c r="N551" s="317"/>
      <c r="O551" s="419"/>
      <c r="P551" s="316"/>
      <c r="Q551" s="317"/>
      <c r="R551" s="379"/>
      <c r="S551" s="316"/>
      <c r="T551" s="317"/>
      <c r="U551" s="43" t="s">
        <v>2188</v>
      </c>
      <c r="V551" s="379"/>
      <c r="W551" s="316"/>
      <c r="X551" s="317"/>
      <c r="Y551" s="379"/>
      <c r="Z551" s="317"/>
      <c r="AA551" s="249"/>
      <c r="AB551" s="249"/>
      <c r="AC551" s="249"/>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CA551">
        <f t="shared" si="104"/>
        <v>0</v>
      </c>
      <c r="CB551">
        <f t="shared" si="105"/>
        <v>0</v>
      </c>
      <c r="CC551">
        <f t="shared" si="106"/>
        <v>0</v>
      </c>
      <c r="CD551">
        <f t="shared" si="107"/>
        <v>0</v>
      </c>
      <c r="CF551" t="b">
        <f t="shared" si="108"/>
        <v>0</v>
      </c>
      <c r="CG551" t="str">
        <f t="shared" si="109"/>
        <v/>
      </c>
      <c r="CH551" t="b">
        <f t="shared" si="110"/>
        <v>0</v>
      </c>
      <c r="CI551" t="str">
        <f t="shared" si="111"/>
        <v/>
      </c>
      <c r="CJ551" t="b">
        <f t="shared" si="112"/>
        <v>0</v>
      </c>
      <c r="CL551">
        <f t="shared" si="113"/>
        <v>0</v>
      </c>
      <c r="CM551">
        <f t="shared" si="114"/>
        <v>0</v>
      </c>
      <c r="CN551">
        <f t="shared" si="115"/>
        <v>0</v>
      </c>
      <c r="CO551">
        <f t="shared" si="116"/>
        <v>0</v>
      </c>
    </row>
    <row r="552" spans="2:93" ht="15" customHeight="1">
      <c r="B552" s="126"/>
      <c r="C552" s="220" t="s">
        <v>1806</v>
      </c>
      <c r="D552" s="419"/>
      <c r="E552" s="316"/>
      <c r="F552" s="316"/>
      <c r="G552" s="317"/>
      <c r="H552" s="379"/>
      <c r="I552" s="317"/>
      <c r="J552" s="315" t="str">
        <f>IF(L552="","",VLOOKUP(L552,Presentación!$AL$3:$AM$574,2,FALSE))</f>
        <v/>
      </c>
      <c r="K552" s="429"/>
      <c r="L552" s="419"/>
      <c r="M552" s="316"/>
      <c r="N552" s="317"/>
      <c r="O552" s="419"/>
      <c r="P552" s="316"/>
      <c r="Q552" s="317"/>
      <c r="R552" s="379"/>
      <c r="S552" s="316"/>
      <c r="T552" s="317"/>
      <c r="U552" s="43" t="s">
        <v>2188</v>
      </c>
      <c r="V552" s="379"/>
      <c r="W552" s="316"/>
      <c r="X552" s="317"/>
      <c r="Y552" s="379"/>
      <c r="Z552" s="317"/>
      <c r="AA552" s="249"/>
      <c r="AB552" s="249"/>
      <c r="AC552" s="249"/>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CA552">
        <f t="shared" si="104"/>
        <v>0</v>
      </c>
      <c r="CB552">
        <f t="shared" si="105"/>
        <v>0</v>
      </c>
      <c r="CC552">
        <f t="shared" si="106"/>
        <v>0</v>
      </c>
      <c r="CD552">
        <f t="shared" si="107"/>
        <v>0</v>
      </c>
      <c r="CF552" t="b">
        <f t="shared" si="108"/>
        <v>0</v>
      </c>
      <c r="CG552" t="str">
        <f t="shared" si="109"/>
        <v/>
      </c>
      <c r="CH552" t="b">
        <f t="shared" si="110"/>
        <v>0</v>
      </c>
      <c r="CI552" t="str">
        <f t="shared" si="111"/>
        <v/>
      </c>
      <c r="CJ552" t="b">
        <f t="shared" si="112"/>
        <v>0</v>
      </c>
      <c r="CL552">
        <f t="shared" si="113"/>
        <v>0</v>
      </c>
      <c r="CM552">
        <f t="shared" si="114"/>
        <v>0</v>
      </c>
      <c r="CN552">
        <f t="shared" si="115"/>
        <v>0</v>
      </c>
      <c r="CO552">
        <f t="shared" si="116"/>
        <v>0</v>
      </c>
    </row>
    <row r="553" spans="2:93" ht="15" customHeight="1">
      <c r="B553" s="126"/>
      <c r="C553" s="220" t="s">
        <v>1807</v>
      </c>
      <c r="D553" s="419"/>
      <c r="E553" s="316"/>
      <c r="F553" s="316"/>
      <c r="G553" s="317"/>
      <c r="H553" s="379"/>
      <c r="I553" s="317"/>
      <c r="J553" s="315" t="str">
        <f>IF(L553="","",VLOOKUP(L553,Presentación!$AL$3:$AM$574,2,FALSE))</f>
        <v/>
      </c>
      <c r="K553" s="429"/>
      <c r="L553" s="419"/>
      <c r="M553" s="316"/>
      <c r="N553" s="317"/>
      <c r="O553" s="419"/>
      <c r="P553" s="316"/>
      <c r="Q553" s="317"/>
      <c r="R553" s="379"/>
      <c r="S553" s="316"/>
      <c r="T553" s="317"/>
      <c r="U553" s="43" t="s">
        <v>2188</v>
      </c>
      <c r="V553" s="379"/>
      <c r="W553" s="316"/>
      <c r="X553" s="317"/>
      <c r="Y553" s="379"/>
      <c r="Z553" s="317"/>
      <c r="AA553" s="249"/>
      <c r="AB553" s="249"/>
      <c r="AC553" s="249"/>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CA553">
        <f t="shared" si="104"/>
        <v>0</v>
      </c>
      <c r="CB553">
        <f t="shared" si="105"/>
        <v>0</v>
      </c>
      <c r="CC553">
        <f t="shared" si="106"/>
        <v>0</v>
      </c>
      <c r="CD553">
        <f t="shared" si="107"/>
        <v>0</v>
      </c>
      <c r="CF553" t="b">
        <f t="shared" si="108"/>
        <v>0</v>
      </c>
      <c r="CG553" t="str">
        <f t="shared" si="109"/>
        <v/>
      </c>
      <c r="CH553" t="b">
        <f t="shared" si="110"/>
        <v>0</v>
      </c>
      <c r="CI553" t="str">
        <f t="shared" si="111"/>
        <v/>
      </c>
      <c r="CJ553" t="b">
        <f t="shared" si="112"/>
        <v>0</v>
      </c>
      <c r="CL553">
        <f t="shared" si="113"/>
        <v>0</v>
      </c>
      <c r="CM553">
        <f t="shared" si="114"/>
        <v>0</v>
      </c>
      <c r="CN553">
        <f t="shared" si="115"/>
        <v>0</v>
      </c>
      <c r="CO553">
        <f t="shared" si="116"/>
        <v>0</v>
      </c>
    </row>
    <row r="554" spans="2:93" ht="15" customHeight="1">
      <c r="B554" s="126"/>
      <c r="C554" s="220" t="s">
        <v>1808</v>
      </c>
      <c r="D554" s="419"/>
      <c r="E554" s="316"/>
      <c r="F554" s="316"/>
      <c r="G554" s="317"/>
      <c r="H554" s="379"/>
      <c r="I554" s="317"/>
      <c r="J554" s="315" t="str">
        <f>IF(L554="","",VLOOKUP(L554,Presentación!$AL$3:$AM$574,2,FALSE))</f>
        <v/>
      </c>
      <c r="K554" s="429"/>
      <c r="L554" s="419"/>
      <c r="M554" s="316"/>
      <c r="N554" s="317"/>
      <c r="O554" s="419"/>
      <c r="P554" s="316"/>
      <c r="Q554" s="317"/>
      <c r="R554" s="379"/>
      <c r="S554" s="316"/>
      <c r="T554" s="317"/>
      <c r="U554" s="43" t="s">
        <v>2188</v>
      </c>
      <c r="V554" s="379"/>
      <c r="W554" s="316"/>
      <c r="X554" s="317"/>
      <c r="Y554" s="379"/>
      <c r="Z554" s="317"/>
      <c r="AA554" s="249"/>
      <c r="AB554" s="249"/>
      <c r="AC554" s="249"/>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CA554">
        <f t="shared" si="104"/>
        <v>0</v>
      </c>
      <c r="CB554">
        <f t="shared" si="105"/>
        <v>0</v>
      </c>
      <c r="CC554">
        <f t="shared" si="106"/>
        <v>0</v>
      </c>
      <c r="CD554">
        <f t="shared" si="107"/>
        <v>0</v>
      </c>
      <c r="CF554" t="b">
        <f t="shared" si="108"/>
        <v>0</v>
      </c>
      <c r="CG554" t="str">
        <f t="shared" si="109"/>
        <v/>
      </c>
      <c r="CH554" t="b">
        <f t="shared" si="110"/>
        <v>0</v>
      </c>
      <c r="CI554" t="str">
        <f t="shared" si="111"/>
        <v/>
      </c>
      <c r="CJ554" t="b">
        <f t="shared" si="112"/>
        <v>0</v>
      </c>
      <c r="CL554">
        <f t="shared" si="113"/>
        <v>0</v>
      </c>
      <c r="CM554">
        <f t="shared" si="114"/>
        <v>0</v>
      </c>
      <c r="CN554">
        <f t="shared" si="115"/>
        <v>0</v>
      </c>
      <c r="CO554">
        <f t="shared" si="116"/>
        <v>0</v>
      </c>
    </row>
    <row r="555" spans="2:93" ht="15" customHeight="1">
      <c r="B555" s="126"/>
      <c r="C555" s="220" t="s">
        <v>1809</v>
      </c>
      <c r="D555" s="419"/>
      <c r="E555" s="316"/>
      <c r="F555" s="316"/>
      <c r="G555" s="317"/>
      <c r="H555" s="379"/>
      <c r="I555" s="317"/>
      <c r="J555" s="315" t="str">
        <f>IF(L555="","",VLOOKUP(L555,Presentación!$AL$3:$AM$574,2,FALSE))</f>
        <v/>
      </c>
      <c r="K555" s="429"/>
      <c r="L555" s="419"/>
      <c r="M555" s="316"/>
      <c r="N555" s="317"/>
      <c r="O555" s="419"/>
      <c r="P555" s="316"/>
      <c r="Q555" s="317"/>
      <c r="R555" s="379"/>
      <c r="S555" s="316"/>
      <c r="T555" s="317"/>
      <c r="U555" s="43" t="s">
        <v>2188</v>
      </c>
      <c r="V555" s="379"/>
      <c r="W555" s="316"/>
      <c r="X555" s="317"/>
      <c r="Y555" s="379"/>
      <c r="Z555" s="317"/>
      <c r="AA555" s="249"/>
      <c r="AB555" s="249"/>
      <c r="AC555" s="249"/>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CA555">
        <f t="shared" si="104"/>
        <v>0</v>
      </c>
      <c r="CB555">
        <f t="shared" si="105"/>
        <v>0</v>
      </c>
      <c r="CC555">
        <f t="shared" si="106"/>
        <v>0</v>
      </c>
      <c r="CD555">
        <f t="shared" si="107"/>
        <v>0</v>
      </c>
      <c r="CF555" t="b">
        <f t="shared" si="108"/>
        <v>0</v>
      </c>
      <c r="CG555" t="str">
        <f t="shared" si="109"/>
        <v/>
      </c>
      <c r="CH555" t="b">
        <f t="shared" si="110"/>
        <v>0</v>
      </c>
      <c r="CI555" t="str">
        <f t="shared" si="111"/>
        <v/>
      </c>
      <c r="CJ555" t="b">
        <f t="shared" si="112"/>
        <v>0</v>
      </c>
      <c r="CL555">
        <f t="shared" si="113"/>
        <v>0</v>
      </c>
      <c r="CM555">
        <f t="shared" si="114"/>
        <v>0</v>
      </c>
      <c r="CN555">
        <f t="shared" si="115"/>
        <v>0</v>
      </c>
      <c r="CO555">
        <f t="shared" si="116"/>
        <v>0</v>
      </c>
    </row>
    <row r="556" spans="2:93" ht="15" customHeight="1">
      <c r="B556" s="126"/>
      <c r="C556" s="220" t="s">
        <v>1810</v>
      </c>
      <c r="D556" s="419"/>
      <c r="E556" s="316"/>
      <c r="F556" s="316"/>
      <c r="G556" s="317"/>
      <c r="H556" s="379"/>
      <c r="I556" s="317"/>
      <c r="J556" s="315" t="str">
        <f>IF(L556="","",VLOOKUP(L556,Presentación!$AL$3:$AM$574,2,FALSE))</f>
        <v/>
      </c>
      <c r="K556" s="429"/>
      <c r="L556" s="419"/>
      <c r="M556" s="316"/>
      <c r="N556" s="317"/>
      <c r="O556" s="419"/>
      <c r="P556" s="316"/>
      <c r="Q556" s="317"/>
      <c r="R556" s="379"/>
      <c r="S556" s="316"/>
      <c r="T556" s="317"/>
      <c r="U556" s="43" t="s">
        <v>2188</v>
      </c>
      <c r="V556" s="379"/>
      <c r="W556" s="316"/>
      <c r="X556" s="317"/>
      <c r="Y556" s="379"/>
      <c r="Z556" s="317"/>
      <c r="AA556" s="249"/>
      <c r="AB556" s="249"/>
      <c r="AC556" s="249"/>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CA556">
        <f t="shared" si="104"/>
        <v>0</v>
      </c>
      <c r="CB556">
        <f t="shared" si="105"/>
        <v>0</v>
      </c>
      <c r="CC556">
        <f t="shared" si="106"/>
        <v>0</v>
      </c>
      <c r="CD556">
        <f t="shared" si="107"/>
        <v>0</v>
      </c>
      <c r="CF556" t="b">
        <f t="shared" si="108"/>
        <v>0</v>
      </c>
      <c r="CG556" t="str">
        <f t="shared" si="109"/>
        <v/>
      </c>
      <c r="CH556" t="b">
        <f t="shared" si="110"/>
        <v>0</v>
      </c>
      <c r="CI556" t="str">
        <f t="shared" si="111"/>
        <v/>
      </c>
      <c r="CJ556" t="b">
        <f t="shared" si="112"/>
        <v>0</v>
      </c>
      <c r="CL556">
        <f t="shared" si="113"/>
        <v>0</v>
      </c>
      <c r="CM556">
        <f t="shared" si="114"/>
        <v>0</v>
      </c>
      <c r="CN556">
        <f t="shared" si="115"/>
        <v>0</v>
      </c>
      <c r="CO556">
        <f t="shared" si="116"/>
        <v>0</v>
      </c>
    </row>
    <row r="557" spans="2:93" ht="15" customHeight="1">
      <c r="B557" s="126"/>
      <c r="C557" s="220" t="s">
        <v>1811</v>
      </c>
      <c r="D557" s="419"/>
      <c r="E557" s="316"/>
      <c r="F557" s="316"/>
      <c r="G557" s="317"/>
      <c r="H557" s="379"/>
      <c r="I557" s="317"/>
      <c r="J557" s="315" t="str">
        <f>IF(L557="","",VLOOKUP(L557,Presentación!$AL$3:$AM$574,2,FALSE))</f>
        <v/>
      </c>
      <c r="K557" s="429"/>
      <c r="L557" s="419"/>
      <c r="M557" s="316"/>
      <c r="N557" s="317"/>
      <c r="O557" s="419"/>
      <c r="P557" s="316"/>
      <c r="Q557" s="317"/>
      <c r="R557" s="379"/>
      <c r="S557" s="316"/>
      <c r="T557" s="317"/>
      <c r="U557" s="43" t="s">
        <v>2188</v>
      </c>
      <c r="V557" s="379"/>
      <c r="W557" s="316"/>
      <c r="X557" s="317"/>
      <c r="Y557" s="379"/>
      <c r="Z557" s="317"/>
      <c r="AA557" s="249"/>
      <c r="AB557" s="249"/>
      <c r="AC557" s="249"/>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CA557">
        <f t="shared" si="104"/>
        <v>0</v>
      </c>
      <c r="CB557">
        <f t="shared" si="105"/>
        <v>0</v>
      </c>
      <c r="CC557">
        <f t="shared" si="106"/>
        <v>0</v>
      </c>
      <c r="CD557">
        <f t="shared" si="107"/>
        <v>0</v>
      </c>
      <c r="CF557" t="b">
        <f t="shared" si="108"/>
        <v>0</v>
      </c>
      <c r="CG557" t="str">
        <f t="shared" si="109"/>
        <v/>
      </c>
      <c r="CH557" t="b">
        <f t="shared" si="110"/>
        <v>0</v>
      </c>
      <c r="CI557" t="str">
        <f t="shared" si="111"/>
        <v/>
      </c>
      <c r="CJ557" t="b">
        <f t="shared" si="112"/>
        <v>0</v>
      </c>
      <c r="CL557">
        <f t="shared" si="113"/>
        <v>0</v>
      </c>
      <c r="CM557">
        <f t="shared" si="114"/>
        <v>0</v>
      </c>
      <c r="CN557">
        <f t="shared" si="115"/>
        <v>0</v>
      </c>
      <c r="CO557">
        <f t="shared" si="116"/>
        <v>0</v>
      </c>
    </row>
    <row r="558" spans="2:93" ht="15" customHeight="1">
      <c r="B558" s="126"/>
      <c r="C558" s="220" t="s">
        <v>1812</v>
      </c>
      <c r="D558" s="419"/>
      <c r="E558" s="316"/>
      <c r="F558" s="316"/>
      <c r="G558" s="317"/>
      <c r="H558" s="379"/>
      <c r="I558" s="317"/>
      <c r="J558" s="315" t="str">
        <f>IF(L558="","",VLOOKUP(L558,Presentación!$AL$3:$AM$574,2,FALSE))</f>
        <v/>
      </c>
      <c r="K558" s="429"/>
      <c r="L558" s="419"/>
      <c r="M558" s="316"/>
      <c r="N558" s="317"/>
      <c r="O558" s="419"/>
      <c r="P558" s="316"/>
      <c r="Q558" s="317"/>
      <c r="R558" s="379"/>
      <c r="S558" s="316"/>
      <c r="T558" s="317"/>
      <c r="U558" s="43" t="s">
        <v>2188</v>
      </c>
      <c r="V558" s="379"/>
      <c r="W558" s="316"/>
      <c r="X558" s="317"/>
      <c r="Y558" s="379"/>
      <c r="Z558" s="317"/>
      <c r="AA558" s="249"/>
      <c r="AB558" s="249"/>
      <c r="AC558" s="249"/>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CA558">
        <f t="shared" si="104"/>
        <v>0</v>
      </c>
      <c r="CB558">
        <f t="shared" si="105"/>
        <v>0</v>
      </c>
      <c r="CC558">
        <f t="shared" si="106"/>
        <v>0</v>
      </c>
      <c r="CD558">
        <f t="shared" si="107"/>
        <v>0</v>
      </c>
      <c r="CF558" t="b">
        <f t="shared" si="108"/>
        <v>0</v>
      </c>
      <c r="CG558" t="str">
        <f t="shared" si="109"/>
        <v/>
      </c>
      <c r="CH558" t="b">
        <f t="shared" si="110"/>
        <v>0</v>
      </c>
      <c r="CI558" t="str">
        <f t="shared" si="111"/>
        <v/>
      </c>
      <c r="CJ558" t="b">
        <f t="shared" si="112"/>
        <v>0</v>
      </c>
      <c r="CL558">
        <f t="shared" si="113"/>
        <v>0</v>
      </c>
      <c r="CM558">
        <f t="shared" si="114"/>
        <v>0</v>
      </c>
      <c r="CN558">
        <f t="shared" si="115"/>
        <v>0</v>
      </c>
      <c r="CO558">
        <f t="shared" si="116"/>
        <v>0</v>
      </c>
    </row>
    <row r="559" spans="2:93" ht="15" customHeight="1">
      <c r="B559" s="126"/>
      <c r="C559" s="220" t="s">
        <v>1813</v>
      </c>
      <c r="D559" s="419"/>
      <c r="E559" s="316"/>
      <c r="F559" s="316"/>
      <c r="G559" s="317"/>
      <c r="H559" s="379"/>
      <c r="I559" s="317"/>
      <c r="J559" s="315" t="str">
        <f>IF(L559="","",VLOOKUP(L559,Presentación!$AL$3:$AM$574,2,FALSE))</f>
        <v/>
      </c>
      <c r="K559" s="429"/>
      <c r="L559" s="419"/>
      <c r="M559" s="316"/>
      <c r="N559" s="317"/>
      <c r="O559" s="419"/>
      <c r="P559" s="316"/>
      <c r="Q559" s="317"/>
      <c r="R559" s="379"/>
      <c r="S559" s="316"/>
      <c r="T559" s="317"/>
      <c r="U559" s="43" t="s">
        <v>2188</v>
      </c>
      <c r="V559" s="379"/>
      <c r="W559" s="316"/>
      <c r="X559" s="317"/>
      <c r="Y559" s="379"/>
      <c r="Z559" s="317"/>
      <c r="AA559" s="249"/>
      <c r="AB559" s="249"/>
      <c r="AC559" s="249"/>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CA559">
        <f t="shared" si="104"/>
        <v>0</v>
      </c>
      <c r="CB559">
        <f t="shared" si="105"/>
        <v>0</v>
      </c>
      <c r="CC559">
        <f t="shared" si="106"/>
        <v>0</v>
      </c>
      <c r="CD559">
        <f t="shared" si="107"/>
        <v>0</v>
      </c>
      <c r="CF559" t="b">
        <f t="shared" si="108"/>
        <v>0</v>
      </c>
      <c r="CG559" t="str">
        <f t="shared" si="109"/>
        <v/>
      </c>
      <c r="CH559" t="b">
        <f t="shared" si="110"/>
        <v>0</v>
      </c>
      <c r="CI559" t="str">
        <f t="shared" si="111"/>
        <v/>
      </c>
      <c r="CJ559" t="b">
        <f t="shared" si="112"/>
        <v>0</v>
      </c>
      <c r="CL559">
        <f t="shared" si="113"/>
        <v>0</v>
      </c>
      <c r="CM559">
        <f t="shared" si="114"/>
        <v>0</v>
      </c>
      <c r="CN559">
        <f t="shared" si="115"/>
        <v>0</v>
      </c>
      <c r="CO559">
        <f t="shared" si="116"/>
        <v>0</v>
      </c>
    </row>
    <row r="560" spans="2:93" ht="15" customHeight="1">
      <c r="B560" s="126"/>
      <c r="C560" s="220" t="s">
        <v>1814</v>
      </c>
      <c r="D560" s="419"/>
      <c r="E560" s="316"/>
      <c r="F560" s="316"/>
      <c r="G560" s="317"/>
      <c r="H560" s="379"/>
      <c r="I560" s="317"/>
      <c r="J560" s="315" t="str">
        <f>IF(L560="","",VLOOKUP(L560,Presentación!$AL$3:$AM$574,2,FALSE))</f>
        <v/>
      </c>
      <c r="K560" s="429"/>
      <c r="L560" s="419"/>
      <c r="M560" s="316"/>
      <c r="N560" s="317"/>
      <c r="O560" s="419"/>
      <c r="P560" s="316"/>
      <c r="Q560" s="317"/>
      <c r="R560" s="379"/>
      <c r="S560" s="316"/>
      <c r="T560" s="317"/>
      <c r="U560" s="43" t="s">
        <v>2188</v>
      </c>
      <c r="V560" s="379"/>
      <c r="W560" s="316"/>
      <c r="X560" s="317"/>
      <c r="Y560" s="379"/>
      <c r="Z560" s="317"/>
      <c r="AA560" s="249"/>
      <c r="AB560" s="249"/>
      <c r="AC560" s="249"/>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CA560">
        <f t="shared" si="104"/>
        <v>0</v>
      </c>
      <c r="CB560">
        <f t="shared" si="105"/>
        <v>0</v>
      </c>
      <c r="CC560">
        <f t="shared" si="106"/>
        <v>0</v>
      </c>
      <c r="CD560">
        <f t="shared" si="107"/>
        <v>0</v>
      </c>
      <c r="CF560" t="b">
        <f t="shared" si="108"/>
        <v>0</v>
      </c>
      <c r="CG560" t="str">
        <f t="shared" si="109"/>
        <v/>
      </c>
      <c r="CH560" t="b">
        <f t="shared" si="110"/>
        <v>0</v>
      </c>
      <c r="CI560" t="str">
        <f t="shared" si="111"/>
        <v/>
      </c>
      <c r="CJ560" t="b">
        <f t="shared" si="112"/>
        <v>0</v>
      </c>
      <c r="CL560">
        <f t="shared" si="113"/>
        <v>0</v>
      </c>
      <c r="CM560">
        <f t="shared" si="114"/>
        <v>0</v>
      </c>
      <c r="CN560">
        <f t="shared" si="115"/>
        <v>0</v>
      </c>
      <c r="CO560">
        <f t="shared" si="116"/>
        <v>0</v>
      </c>
    </row>
    <row r="561" spans="2:93" ht="15" customHeight="1">
      <c r="B561" s="126"/>
      <c r="C561" s="220" t="s">
        <v>1815</v>
      </c>
      <c r="D561" s="419"/>
      <c r="E561" s="316"/>
      <c r="F561" s="316"/>
      <c r="G561" s="317"/>
      <c r="H561" s="379"/>
      <c r="I561" s="317"/>
      <c r="J561" s="315" t="str">
        <f>IF(L561="","",VLOOKUP(L561,Presentación!$AL$3:$AM$574,2,FALSE))</f>
        <v/>
      </c>
      <c r="K561" s="429"/>
      <c r="L561" s="419"/>
      <c r="M561" s="316"/>
      <c r="N561" s="317"/>
      <c r="O561" s="419"/>
      <c r="P561" s="316"/>
      <c r="Q561" s="317"/>
      <c r="R561" s="379"/>
      <c r="S561" s="316"/>
      <c r="T561" s="317"/>
      <c r="U561" s="43" t="s">
        <v>2188</v>
      </c>
      <c r="V561" s="379"/>
      <c r="W561" s="316"/>
      <c r="X561" s="317"/>
      <c r="Y561" s="379"/>
      <c r="Z561" s="317"/>
      <c r="AA561" s="249"/>
      <c r="AB561" s="249"/>
      <c r="AC561" s="249"/>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CA561">
        <f t="shared" si="104"/>
        <v>0</v>
      </c>
      <c r="CB561">
        <f t="shared" si="105"/>
        <v>0</v>
      </c>
      <c r="CC561">
        <f t="shared" si="106"/>
        <v>0</v>
      </c>
      <c r="CD561">
        <f t="shared" si="107"/>
        <v>0</v>
      </c>
      <c r="CF561" t="b">
        <f t="shared" si="108"/>
        <v>0</v>
      </c>
      <c r="CG561" t="str">
        <f t="shared" si="109"/>
        <v/>
      </c>
      <c r="CH561" t="b">
        <f t="shared" si="110"/>
        <v>0</v>
      </c>
      <c r="CI561" t="str">
        <f t="shared" si="111"/>
        <v/>
      </c>
      <c r="CJ561" t="b">
        <f t="shared" si="112"/>
        <v>0</v>
      </c>
      <c r="CL561">
        <f t="shared" si="113"/>
        <v>0</v>
      </c>
      <c r="CM561">
        <f t="shared" si="114"/>
        <v>0</v>
      </c>
      <c r="CN561">
        <f t="shared" si="115"/>
        <v>0</v>
      </c>
      <c r="CO561">
        <f t="shared" si="116"/>
        <v>0</v>
      </c>
    </row>
    <row r="562" spans="2:93" ht="15" customHeight="1">
      <c r="B562" s="126"/>
      <c r="C562" s="220" t="s">
        <v>1816</v>
      </c>
      <c r="D562" s="419"/>
      <c r="E562" s="316"/>
      <c r="F562" s="316"/>
      <c r="G562" s="317"/>
      <c r="H562" s="379"/>
      <c r="I562" s="317"/>
      <c r="J562" s="315" t="str">
        <f>IF(L562="","",VLOOKUP(L562,Presentación!$AL$3:$AM$574,2,FALSE))</f>
        <v/>
      </c>
      <c r="K562" s="429"/>
      <c r="L562" s="419"/>
      <c r="M562" s="316"/>
      <c r="N562" s="317"/>
      <c r="O562" s="419"/>
      <c r="P562" s="316"/>
      <c r="Q562" s="317"/>
      <c r="R562" s="379"/>
      <c r="S562" s="316"/>
      <c r="T562" s="317"/>
      <c r="U562" s="43" t="s">
        <v>2188</v>
      </c>
      <c r="V562" s="379"/>
      <c r="W562" s="316"/>
      <c r="X562" s="317"/>
      <c r="Y562" s="379"/>
      <c r="Z562" s="317"/>
      <c r="AA562" s="249"/>
      <c r="AB562" s="249"/>
      <c r="AC562" s="249"/>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CA562">
        <f t="shared" si="104"/>
        <v>0</v>
      </c>
      <c r="CB562">
        <f t="shared" si="105"/>
        <v>0</v>
      </c>
      <c r="CC562">
        <f t="shared" si="106"/>
        <v>0</v>
      </c>
      <c r="CD562">
        <f t="shared" si="107"/>
        <v>0</v>
      </c>
      <c r="CF562" t="b">
        <f t="shared" si="108"/>
        <v>0</v>
      </c>
      <c r="CG562" t="str">
        <f t="shared" si="109"/>
        <v/>
      </c>
      <c r="CH562" t="b">
        <f t="shared" si="110"/>
        <v>0</v>
      </c>
      <c r="CI562" t="str">
        <f t="shared" si="111"/>
        <v/>
      </c>
      <c r="CJ562" t="b">
        <f t="shared" si="112"/>
        <v>0</v>
      </c>
      <c r="CL562">
        <f t="shared" si="113"/>
        <v>0</v>
      </c>
      <c r="CM562">
        <f t="shared" si="114"/>
        <v>0</v>
      </c>
      <c r="CN562">
        <f t="shared" si="115"/>
        <v>0</v>
      </c>
      <c r="CO562">
        <f t="shared" si="116"/>
        <v>0</v>
      </c>
    </row>
    <row r="563" spans="2:93" ht="15" customHeight="1">
      <c r="B563" s="126"/>
      <c r="C563" s="220" t="s">
        <v>1817</v>
      </c>
      <c r="D563" s="419"/>
      <c r="E563" s="316"/>
      <c r="F563" s="316"/>
      <c r="G563" s="317"/>
      <c r="H563" s="379"/>
      <c r="I563" s="317"/>
      <c r="J563" s="315" t="str">
        <f>IF(L563="","",VLOOKUP(L563,Presentación!$AL$3:$AM$574,2,FALSE))</f>
        <v/>
      </c>
      <c r="K563" s="429"/>
      <c r="L563" s="419"/>
      <c r="M563" s="316"/>
      <c r="N563" s="317"/>
      <c r="O563" s="419"/>
      <c r="P563" s="316"/>
      <c r="Q563" s="317"/>
      <c r="R563" s="379"/>
      <c r="S563" s="316"/>
      <c r="T563" s="317"/>
      <c r="U563" s="43" t="s">
        <v>2188</v>
      </c>
      <c r="V563" s="379"/>
      <c r="W563" s="316"/>
      <c r="X563" s="317"/>
      <c r="Y563" s="379"/>
      <c r="Z563" s="317"/>
      <c r="AA563" s="249"/>
      <c r="AB563" s="249"/>
      <c r="AC563" s="249"/>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CA563">
        <f t="shared" si="104"/>
        <v>0</v>
      </c>
      <c r="CB563">
        <f t="shared" si="105"/>
        <v>0</v>
      </c>
      <c r="CC563">
        <f t="shared" si="106"/>
        <v>0</v>
      </c>
      <c r="CD563">
        <f t="shared" si="107"/>
        <v>0</v>
      </c>
      <c r="CF563" t="b">
        <f t="shared" si="108"/>
        <v>0</v>
      </c>
      <c r="CG563" t="str">
        <f t="shared" si="109"/>
        <v/>
      </c>
      <c r="CH563" t="b">
        <f t="shared" si="110"/>
        <v>0</v>
      </c>
      <c r="CI563" t="str">
        <f t="shared" si="111"/>
        <v/>
      </c>
      <c r="CJ563" t="b">
        <f t="shared" si="112"/>
        <v>0</v>
      </c>
      <c r="CL563">
        <f t="shared" si="113"/>
        <v>0</v>
      </c>
      <c r="CM563">
        <f t="shared" si="114"/>
        <v>0</v>
      </c>
      <c r="CN563">
        <f t="shared" si="115"/>
        <v>0</v>
      </c>
      <c r="CO563">
        <f t="shared" si="116"/>
        <v>0</v>
      </c>
    </row>
    <row r="564" spans="2:93" ht="15" customHeight="1">
      <c r="B564" s="126"/>
      <c r="C564" s="220" t="s">
        <v>1818</v>
      </c>
      <c r="D564" s="419"/>
      <c r="E564" s="316"/>
      <c r="F564" s="316"/>
      <c r="G564" s="317"/>
      <c r="H564" s="379"/>
      <c r="I564" s="317"/>
      <c r="J564" s="315" t="str">
        <f>IF(L564="","",VLOOKUP(L564,Presentación!$AL$3:$AM$574,2,FALSE))</f>
        <v/>
      </c>
      <c r="K564" s="429"/>
      <c r="L564" s="419"/>
      <c r="M564" s="316"/>
      <c r="N564" s="317"/>
      <c r="O564" s="419"/>
      <c r="P564" s="316"/>
      <c r="Q564" s="317"/>
      <c r="R564" s="379"/>
      <c r="S564" s="316"/>
      <c r="T564" s="317"/>
      <c r="U564" s="43" t="s">
        <v>2188</v>
      </c>
      <c r="V564" s="379"/>
      <c r="W564" s="316"/>
      <c r="X564" s="317"/>
      <c r="Y564" s="379"/>
      <c r="Z564" s="317"/>
      <c r="AA564" s="249"/>
      <c r="AB564" s="249"/>
      <c r="AC564" s="249"/>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CA564">
        <f t="shared" si="104"/>
        <v>0</v>
      </c>
      <c r="CB564">
        <f t="shared" si="105"/>
        <v>0</v>
      </c>
      <c r="CC564">
        <f t="shared" si="106"/>
        <v>0</v>
      </c>
      <c r="CD564">
        <f t="shared" si="107"/>
        <v>0</v>
      </c>
      <c r="CF564" t="b">
        <f t="shared" si="108"/>
        <v>0</v>
      </c>
      <c r="CG564" t="str">
        <f t="shared" si="109"/>
        <v/>
      </c>
      <c r="CH564" t="b">
        <f t="shared" si="110"/>
        <v>0</v>
      </c>
      <c r="CI564" t="str">
        <f t="shared" si="111"/>
        <v/>
      </c>
      <c r="CJ564" t="b">
        <f t="shared" si="112"/>
        <v>0</v>
      </c>
      <c r="CL564">
        <f t="shared" si="113"/>
        <v>0</v>
      </c>
      <c r="CM564">
        <f t="shared" si="114"/>
        <v>0</v>
      </c>
      <c r="CN564">
        <f t="shared" si="115"/>
        <v>0</v>
      </c>
      <c r="CO564">
        <f t="shared" si="116"/>
        <v>0</v>
      </c>
    </row>
    <row r="565" spans="2:93" ht="15" customHeight="1">
      <c r="B565" s="126"/>
      <c r="C565" s="220" t="s">
        <v>1819</v>
      </c>
      <c r="D565" s="419"/>
      <c r="E565" s="316"/>
      <c r="F565" s="316"/>
      <c r="G565" s="317"/>
      <c r="H565" s="379"/>
      <c r="I565" s="317"/>
      <c r="J565" s="315" t="str">
        <f>IF(L565="","",VLOOKUP(L565,Presentación!$AL$3:$AM$574,2,FALSE))</f>
        <v/>
      </c>
      <c r="K565" s="429"/>
      <c r="L565" s="419"/>
      <c r="M565" s="316"/>
      <c r="N565" s="317"/>
      <c r="O565" s="419"/>
      <c r="P565" s="316"/>
      <c r="Q565" s="317"/>
      <c r="R565" s="379"/>
      <c r="S565" s="316"/>
      <c r="T565" s="317"/>
      <c r="U565" s="43" t="s">
        <v>2188</v>
      </c>
      <c r="V565" s="379"/>
      <c r="W565" s="316"/>
      <c r="X565" s="317"/>
      <c r="Y565" s="379"/>
      <c r="Z565" s="317"/>
      <c r="AA565" s="249"/>
      <c r="AB565" s="249"/>
      <c r="AC565" s="249"/>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CA565">
        <f t="shared" si="104"/>
        <v>0</v>
      </c>
      <c r="CB565">
        <f t="shared" si="105"/>
        <v>0</v>
      </c>
      <c r="CC565">
        <f t="shared" si="106"/>
        <v>0</v>
      </c>
      <c r="CD565">
        <f t="shared" si="107"/>
        <v>0</v>
      </c>
      <c r="CF565" t="b">
        <f t="shared" si="108"/>
        <v>0</v>
      </c>
      <c r="CG565" t="str">
        <f t="shared" si="109"/>
        <v/>
      </c>
      <c r="CH565" t="b">
        <f t="shared" si="110"/>
        <v>0</v>
      </c>
      <c r="CI565" t="str">
        <f t="shared" si="111"/>
        <v/>
      </c>
      <c r="CJ565" t="b">
        <f t="shared" si="112"/>
        <v>0</v>
      </c>
      <c r="CL565">
        <f t="shared" si="113"/>
        <v>0</v>
      </c>
      <c r="CM565">
        <f t="shared" si="114"/>
        <v>0</v>
      </c>
      <c r="CN565">
        <f t="shared" si="115"/>
        <v>0</v>
      </c>
      <c r="CO565">
        <f t="shared" si="116"/>
        <v>0</v>
      </c>
    </row>
    <row r="566" spans="2:93" ht="15" customHeight="1">
      <c r="B566" s="126"/>
      <c r="C566" s="220" t="s">
        <v>1820</v>
      </c>
      <c r="D566" s="419"/>
      <c r="E566" s="316"/>
      <c r="F566" s="316"/>
      <c r="G566" s="317"/>
      <c r="H566" s="379"/>
      <c r="I566" s="317"/>
      <c r="J566" s="315" t="str">
        <f>IF(L566="","",VLOOKUP(L566,Presentación!$AL$3:$AM$574,2,FALSE))</f>
        <v/>
      </c>
      <c r="K566" s="429"/>
      <c r="L566" s="419"/>
      <c r="M566" s="316"/>
      <c r="N566" s="317"/>
      <c r="O566" s="419"/>
      <c r="P566" s="316"/>
      <c r="Q566" s="317"/>
      <c r="R566" s="379"/>
      <c r="S566" s="316"/>
      <c r="T566" s="317"/>
      <c r="U566" s="43" t="s">
        <v>2188</v>
      </c>
      <c r="V566" s="379"/>
      <c r="W566" s="316"/>
      <c r="X566" s="317"/>
      <c r="Y566" s="379"/>
      <c r="Z566" s="317"/>
      <c r="AA566" s="249"/>
      <c r="AB566" s="249"/>
      <c r="AC566" s="249"/>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CA566">
        <f t="shared" si="104"/>
        <v>0</v>
      </c>
      <c r="CB566">
        <f t="shared" si="105"/>
        <v>0</v>
      </c>
      <c r="CC566">
        <f t="shared" si="106"/>
        <v>0</v>
      </c>
      <c r="CD566">
        <f t="shared" si="107"/>
        <v>0</v>
      </c>
      <c r="CF566" t="b">
        <f t="shared" si="108"/>
        <v>0</v>
      </c>
      <c r="CG566" t="str">
        <f t="shared" si="109"/>
        <v/>
      </c>
      <c r="CH566" t="b">
        <f t="shared" si="110"/>
        <v>0</v>
      </c>
      <c r="CI566" t="str">
        <f t="shared" si="111"/>
        <v/>
      </c>
      <c r="CJ566" t="b">
        <f t="shared" si="112"/>
        <v>0</v>
      </c>
      <c r="CL566">
        <f t="shared" si="113"/>
        <v>0</v>
      </c>
      <c r="CM566">
        <f t="shared" si="114"/>
        <v>0</v>
      </c>
      <c r="CN566">
        <f t="shared" si="115"/>
        <v>0</v>
      </c>
      <c r="CO566">
        <f t="shared" si="116"/>
        <v>0</v>
      </c>
    </row>
    <row r="567" spans="2:93" ht="15" customHeight="1">
      <c r="B567" s="126"/>
      <c r="C567" s="220" t="s">
        <v>1821</v>
      </c>
      <c r="D567" s="419"/>
      <c r="E567" s="316"/>
      <c r="F567" s="316"/>
      <c r="G567" s="317"/>
      <c r="H567" s="379"/>
      <c r="I567" s="317"/>
      <c r="J567" s="315" t="str">
        <f>IF(L567="","",VLOOKUP(L567,Presentación!$AL$3:$AM$574,2,FALSE))</f>
        <v/>
      </c>
      <c r="K567" s="429"/>
      <c r="L567" s="419"/>
      <c r="M567" s="316"/>
      <c r="N567" s="317"/>
      <c r="O567" s="419"/>
      <c r="P567" s="316"/>
      <c r="Q567" s="317"/>
      <c r="R567" s="379"/>
      <c r="S567" s="316"/>
      <c r="T567" s="317"/>
      <c r="U567" s="43" t="s">
        <v>2188</v>
      </c>
      <c r="V567" s="379"/>
      <c r="W567" s="316"/>
      <c r="X567" s="317"/>
      <c r="Y567" s="379"/>
      <c r="Z567" s="317"/>
      <c r="AA567" s="249"/>
      <c r="AB567" s="249"/>
      <c r="AC567" s="249"/>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CA567">
        <f t="shared" si="104"/>
        <v>0</v>
      </c>
      <c r="CB567">
        <f t="shared" si="105"/>
        <v>0</v>
      </c>
      <c r="CC567">
        <f t="shared" si="106"/>
        <v>0</v>
      </c>
      <c r="CD567">
        <f t="shared" si="107"/>
        <v>0</v>
      </c>
      <c r="CF567" t="b">
        <f t="shared" si="108"/>
        <v>0</v>
      </c>
      <c r="CG567" t="str">
        <f t="shared" si="109"/>
        <v/>
      </c>
      <c r="CH567" t="b">
        <f t="shared" si="110"/>
        <v>0</v>
      </c>
      <c r="CI567" t="str">
        <f t="shared" si="111"/>
        <v/>
      </c>
      <c r="CJ567" t="b">
        <f t="shared" si="112"/>
        <v>0</v>
      </c>
      <c r="CL567">
        <f t="shared" si="113"/>
        <v>0</v>
      </c>
      <c r="CM567">
        <f t="shared" si="114"/>
        <v>0</v>
      </c>
      <c r="CN567">
        <f t="shared" si="115"/>
        <v>0</v>
      </c>
      <c r="CO567">
        <f t="shared" si="116"/>
        <v>0</v>
      </c>
    </row>
    <row r="568" spans="2:93" ht="15" customHeight="1">
      <c r="B568" s="126"/>
      <c r="C568" s="220" t="s">
        <v>1822</v>
      </c>
      <c r="D568" s="419"/>
      <c r="E568" s="316"/>
      <c r="F568" s="316"/>
      <c r="G568" s="317"/>
      <c r="H568" s="379"/>
      <c r="I568" s="317"/>
      <c r="J568" s="315" t="str">
        <f>IF(L568="","",VLOOKUP(L568,Presentación!$AL$3:$AM$574,2,FALSE))</f>
        <v/>
      </c>
      <c r="K568" s="429"/>
      <c r="L568" s="419"/>
      <c r="M568" s="316"/>
      <c r="N568" s="317"/>
      <c r="O568" s="419"/>
      <c r="P568" s="316"/>
      <c r="Q568" s="317"/>
      <c r="R568" s="379"/>
      <c r="S568" s="316"/>
      <c r="T568" s="317"/>
      <c r="U568" s="43" t="s">
        <v>2188</v>
      </c>
      <c r="V568" s="379"/>
      <c r="W568" s="316"/>
      <c r="X568" s="317"/>
      <c r="Y568" s="379"/>
      <c r="Z568" s="317"/>
      <c r="AA568" s="249"/>
      <c r="AB568" s="249"/>
      <c r="AC568" s="249"/>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CA568">
        <f t="shared" si="104"/>
        <v>0</v>
      </c>
      <c r="CB568">
        <f t="shared" si="105"/>
        <v>0</v>
      </c>
      <c r="CC568">
        <f t="shared" si="106"/>
        <v>0</v>
      </c>
      <c r="CD568">
        <f t="shared" si="107"/>
        <v>0</v>
      </c>
      <c r="CF568" t="b">
        <f t="shared" si="108"/>
        <v>0</v>
      </c>
      <c r="CG568" t="str">
        <f t="shared" si="109"/>
        <v/>
      </c>
      <c r="CH568" t="b">
        <f t="shared" si="110"/>
        <v>0</v>
      </c>
      <c r="CI568" t="str">
        <f t="shared" si="111"/>
        <v/>
      </c>
      <c r="CJ568" t="b">
        <f t="shared" si="112"/>
        <v>0</v>
      </c>
      <c r="CL568">
        <f t="shared" si="113"/>
        <v>0</v>
      </c>
      <c r="CM568">
        <f t="shared" si="114"/>
        <v>0</v>
      </c>
      <c r="CN568">
        <f t="shared" si="115"/>
        <v>0</v>
      </c>
      <c r="CO568">
        <f t="shared" si="116"/>
        <v>0</v>
      </c>
    </row>
    <row r="569" spans="2:93" ht="15" customHeight="1">
      <c r="B569" s="126"/>
      <c r="C569" s="220" t="s">
        <v>1823</v>
      </c>
      <c r="D569" s="419"/>
      <c r="E569" s="316"/>
      <c r="F569" s="316"/>
      <c r="G569" s="317"/>
      <c r="H569" s="379"/>
      <c r="I569" s="317"/>
      <c r="J569" s="315" t="str">
        <f>IF(L569="","",VLOOKUP(L569,Presentación!$AL$3:$AM$574,2,FALSE))</f>
        <v/>
      </c>
      <c r="K569" s="429"/>
      <c r="L569" s="419"/>
      <c r="M569" s="316"/>
      <c r="N569" s="317"/>
      <c r="O569" s="419"/>
      <c r="P569" s="316"/>
      <c r="Q569" s="317"/>
      <c r="R569" s="379"/>
      <c r="S569" s="316"/>
      <c r="T569" s="317"/>
      <c r="U569" s="43" t="s">
        <v>2188</v>
      </c>
      <c r="V569" s="379"/>
      <c r="W569" s="316"/>
      <c r="X569" s="317"/>
      <c r="Y569" s="379"/>
      <c r="Z569" s="317"/>
      <c r="AA569" s="249"/>
      <c r="AB569" s="249"/>
      <c r="AC569" s="249"/>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CA569">
        <f t="shared" si="104"/>
        <v>0</v>
      </c>
      <c r="CB569">
        <f t="shared" si="105"/>
        <v>0</v>
      </c>
      <c r="CC569">
        <f t="shared" si="106"/>
        <v>0</v>
      </c>
      <c r="CD569">
        <f t="shared" si="107"/>
        <v>0</v>
      </c>
      <c r="CF569" t="b">
        <f t="shared" si="108"/>
        <v>0</v>
      </c>
      <c r="CG569" t="str">
        <f t="shared" si="109"/>
        <v/>
      </c>
      <c r="CH569" t="b">
        <f t="shared" si="110"/>
        <v>0</v>
      </c>
      <c r="CI569" t="str">
        <f t="shared" si="111"/>
        <v/>
      </c>
      <c r="CJ569" t="b">
        <f t="shared" si="112"/>
        <v>0</v>
      </c>
      <c r="CL569">
        <f t="shared" si="113"/>
        <v>0</v>
      </c>
      <c r="CM569">
        <f t="shared" si="114"/>
        <v>0</v>
      </c>
      <c r="CN569">
        <f t="shared" si="115"/>
        <v>0</v>
      </c>
      <c r="CO569">
        <f t="shared" si="116"/>
        <v>0</v>
      </c>
    </row>
    <row r="570" spans="2:93" ht="15" customHeight="1">
      <c r="B570" s="126"/>
      <c r="C570" s="220" t="s">
        <v>1824</v>
      </c>
      <c r="D570" s="419"/>
      <c r="E570" s="316"/>
      <c r="F570" s="316"/>
      <c r="G570" s="317"/>
      <c r="H570" s="379"/>
      <c r="I570" s="317"/>
      <c r="J570" s="315" t="str">
        <f>IF(L570="","",VLOOKUP(L570,Presentación!$AL$3:$AM$574,2,FALSE))</f>
        <v/>
      </c>
      <c r="K570" s="429"/>
      <c r="L570" s="419"/>
      <c r="M570" s="316"/>
      <c r="N570" s="317"/>
      <c r="O570" s="419"/>
      <c r="P570" s="316"/>
      <c r="Q570" s="317"/>
      <c r="R570" s="379"/>
      <c r="S570" s="316"/>
      <c r="T570" s="317"/>
      <c r="U570" s="43" t="s">
        <v>2188</v>
      </c>
      <c r="V570" s="379"/>
      <c r="W570" s="316"/>
      <c r="X570" s="317"/>
      <c r="Y570" s="379"/>
      <c r="Z570" s="317"/>
      <c r="AA570" s="249"/>
      <c r="AB570" s="249"/>
      <c r="AC570" s="249"/>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CA570">
        <f t="shared" si="104"/>
        <v>0</v>
      </c>
      <c r="CB570">
        <f t="shared" si="105"/>
        <v>0</v>
      </c>
      <c r="CC570">
        <f t="shared" si="106"/>
        <v>0</v>
      </c>
      <c r="CD570">
        <f t="shared" si="107"/>
        <v>0</v>
      </c>
      <c r="CF570" t="b">
        <f t="shared" si="108"/>
        <v>0</v>
      </c>
      <c r="CG570" t="str">
        <f t="shared" si="109"/>
        <v/>
      </c>
      <c r="CH570" t="b">
        <f t="shared" si="110"/>
        <v>0</v>
      </c>
      <c r="CI570" t="str">
        <f t="shared" si="111"/>
        <v/>
      </c>
      <c r="CJ570" t="b">
        <f t="shared" si="112"/>
        <v>0</v>
      </c>
      <c r="CL570">
        <f t="shared" si="113"/>
        <v>0</v>
      </c>
      <c r="CM570">
        <f t="shared" si="114"/>
        <v>0</v>
      </c>
      <c r="CN570">
        <f t="shared" si="115"/>
        <v>0</v>
      </c>
      <c r="CO570">
        <f t="shared" si="116"/>
        <v>0</v>
      </c>
    </row>
    <row r="571" spans="2:93" ht="15" customHeight="1">
      <c r="B571" s="126"/>
      <c r="C571" s="220" t="s">
        <v>1825</v>
      </c>
      <c r="D571" s="419"/>
      <c r="E571" s="316"/>
      <c r="F571" s="316"/>
      <c r="G571" s="317"/>
      <c r="H571" s="379"/>
      <c r="I571" s="317"/>
      <c r="J571" s="315" t="str">
        <f>IF(L571="","",VLOOKUP(L571,Presentación!$AL$3:$AM$574,2,FALSE))</f>
        <v/>
      </c>
      <c r="K571" s="429"/>
      <c r="L571" s="419"/>
      <c r="M571" s="316"/>
      <c r="N571" s="317"/>
      <c r="O571" s="419"/>
      <c r="P571" s="316"/>
      <c r="Q571" s="317"/>
      <c r="R571" s="379"/>
      <c r="S571" s="316"/>
      <c r="T571" s="317"/>
      <c r="U571" s="43" t="s">
        <v>2188</v>
      </c>
      <c r="V571" s="379"/>
      <c r="W571" s="316"/>
      <c r="X571" s="317"/>
      <c r="Y571" s="379"/>
      <c r="Z571" s="317"/>
      <c r="AA571" s="249"/>
      <c r="AB571" s="249"/>
      <c r="AC571" s="249"/>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CA571">
        <f t="shared" si="104"/>
        <v>0</v>
      </c>
      <c r="CB571">
        <f t="shared" si="105"/>
        <v>0</v>
      </c>
      <c r="CC571">
        <f t="shared" si="106"/>
        <v>0</v>
      </c>
      <c r="CD571">
        <f t="shared" si="107"/>
        <v>0</v>
      </c>
      <c r="CF571" t="b">
        <f t="shared" si="108"/>
        <v>0</v>
      </c>
      <c r="CG571" t="str">
        <f t="shared" si="109"/>
        <v/>
      </c>
      <c r="CH571" t="b">
        <f t="shared" si="110"/>
        <v>0</v>
      </c>
      <c r="CI571" t="str">
        <f t="shared" si="111"/>
        <v/>
      </c>
      <c r="CJ571" t="b">
        <f t="shared" si="112"/>
        <v>0</v>
      </c>
      <c r="CL571">
        <f t="shared" si="113"/>
        <v>0</v>
      </c>
      <c r="CM571">
        <f t="shared" si="114"/>
        <v>0</v>
      </c>
      <c r="CN571">
        <f t="shared" si="115"/>
        <v>0</v>
      </c>
      <c r="CO571">
        <f t="shared" si="116"/>
        <v>0</v>
      </c>
    </row>
    <row r="572" spans="2:93" ht="15" customHeight="1">
      <c r="B572" s="126"/>
      <c r="C572" s="220" t="s">
        <v>1826</v>
      </c>
      <c r="D572" s="419"/>
      <c r="E572" s="316"/>
      <c r="F572" s="316"/>
      <c r="G572" s="317"/>
      <c r="H572" s="379"/>
      <c r="I572" s="317"/>
      <c r="J572" s="315" t="str">
        <f>IF(L572="","",VLOOKUP(L572,Presentación!$AL$3:$AM$574,2,FALSE))</f>
        <v/>
      </c>
      <c r="K572" s="429"/>
      <c r="L572" s="419"/>
      <c r="M572" s="316"/>
      <c r="N572" s="317"/>
      <c r="O572" s="419"/>
      <c r="P572" s="316"/>
      <c r="Q572" s="317"/>
      <c r="R572" s="379"/>
      <c r="S572" s="316"/>
      <c r="T572" s="317"/>
      <c r="U572" s="43" t="s">
        <v>2188</v>
      </c>
      <c r="V572" s="379"/>
      <c r="W572" s="316"/>
      <c r="X572" s="317"/>
      <c r="Y572" s="379"/>
      <c r="Z572" s="317"/>
      <c r="AA572" s="249"/>
      <c r="AB572" s="249"/>
      <c r="AC572" s="249"/>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CA572">
        <f t="shared" si="104"/>
        <v>0</v>
      </c>
      <c r="CB572">
        <f t="shared" si="105"/>
        <v>0</v>
      </c>
      <c r="CC572">
        <f t="shared" si="106"/>
        <v>0</v>
      </c>
      <c r="CD572">
        <f t="shared" si="107"/>
        <v>0</v>
      </c>
      <c r="CF572" t="b">
        <f t="shared" si="108"/>
        <v>0</v>
      </c>
      <c r="CG572" t="str">
        <f t="shared" si="109"/>
        <v/>
      </c>
      <c r="CH572" t="b">
        <f t="shared" si="110"/>
        <v>0</v>
      </c>
      <c r="CI572" t="str">
        <f t="shared" si="111"/>
        <v/>
      </c>
      <c r="CJ572" t="b">
        <f t="shared" si="112"/>
        <v>0</v>
      </c>
      <c r="CL572">
        <f t="shared" si="113"/>
        <v>0</v>
      </c>
      <c r="CM572">
        <f t="shared" si="114"/>
        <v>0</v>
      </c>
      <c r="CN572">
        <f t="shared" si="115"/>
        <v>0</v>
      </c>
      <c r="CO572">
        <f t="shared" si="116"/>
        <v>0</v>
      </c>
    </row>
    <row r="573" spans="2:93" ht="15" customHeight="1">
      <c r="B573" s="126"/>
      <c r="C573" s="220" t="s">
        <v>1827</v>
      </c>
      <c r="D573" s="419"/>
      <c r="E573" s="316"/>
      <c r="F573" s="316"/>
      <c r="G573" s="317"/>
      <c r="H573" s="379"/>
      <c r="I573" s="317"/>
      <c r="J573" s="315" t="str">
        <f>IF(L573="","",VLOOKUP(L573,Presentación!$AL$3:$AM$574,2,FALSE))</f>
        <v/>
      </c>
      <c r="K573" s="429"/>
      <c r="L573" s="419"/>
      <c r="M573" s="316"/>
      <c r="N573" s="317"/>
      <c r="O573" s="419"/>
      <c r="P573" s="316"/>
      <c r="Q573" s="317"/>
      <c r="R573" s="379"/>
      <c r="S573" s="316"/>
      <c r="T573" s="317"/>
      <c r="U573" s="43" t="s">
        <v>2188</v>
      </c>
      <c r="V573" s="379"/>
      <c r="W573" s="316"/>
      <c r="X573" s="317"/>
      <c r="Y573" s="379"/>
      <c r="Z573" s="317"/>
      <c r="AA573" s="249"/>
      <c r="AB573" s="249"/>
      <c r="AC573" s="249"/>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CA573">
        <f t="shared" si="104"/>
        <v>0</v>
      </c>
      <c r="CB573">
        <f t="shared" si="105"/>
        <v>0</v>
      </c>
      <c r="CC573">
        <f t="shared" si="106"/>
        <v>0</v>
      </c>
      <c r="CD573">
        <f t="shared" si="107"/>
        <v>0</v>
      </c>
      <c r="CF573" t="b">
        <f t="shared" si="108"/>
        <v>0</v>
      </c>
      <c r="CG573" t="str">
        <f t="shared" si="109"/>
        <v/>
      </c>
      <c r="CH573" t="b">
        <f t="shared" si="110"/>
        <v>0</v>
      </c>
      <c r="CI573" t="str">
        <f t="shared" si="111"/>
        <v/>
      </c>
      <c r="CJ573" t="b">
        <f t="shared" si="112"/>
        <v>0</v>
      </c>
      <c r="CL573">
        <f t="shared" si="113"/>
        <v>0</v>
      </c>
      <c r="CM573">
        <f t="shared" si="114"/>
        <v>0</v>
      </c>
      <c r="CN573">
        <f t="shared" si="115"/>
        <v>0</v>
      </c>
      <c r="CO573">
        <f t="shared" si="116"/>
        <v>0</v>
      </c>
    </row>
    <row r="574" spans="2:93" ht="15" customHeight="1">
      <c r="B574" s="126"/>
      <c r="C574" s="220" t="s">
        <v>1828</v>
      </c>
      <c r="D574" s="419"/>
      <c r="E574" s="316"/>
      <c r="F574" s="316"/>
      <c r="G574" s="317"/>
      <c r="H574" s="379"/>
      <c r="I574" s="317"/>
      <c r="J574" s="315" t="str">
        <f>IF(L574="","",VLOOKUP(L574,Presentación!$AL$3:$AM$574,2,FALSE))</f>
        <v/>
      </c>
      <c r="K574" s="429"/>
      <c r="L574" s="419"/>
      <c r="M574" s="316"/>
      <c r="N574" s="317"/>
      <c r="O574" s="419"/>
      <c r="P574" s="316"/>
      <c r="Q574" s="317"/>
      <c r="R574" s="379"/>
      <c r="S574" s="316"/>
      <c r="T574" s="317"/>
      <c r="U574" s="43" t="s">
        <v>2188</v>
      </c>
      <c r="V574" s="379"/>
      <c r="W574" s="316"/>
      <c r="X574" s="317"/>
      <c r="Y574" s="379"/>
      <c r="Z574" s="317"/>
      <c r="AA574" s="249"/>
      <c r="AB574" s="249"/>
      <c r="AC574" s="249"/>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CA574">
        <f t="shared" si="104"/>
        <v>0</v>
      </c>
      <c r="CB574">
        <f t="shared" si="105"/>
        <v>0</v>
      </c>
      <c r="CC574">
        <f t="shared" si="106"/>
        <v>0</v>
      </c>
      <c r="CD574">
        <f t="shared" si="107"/>
        <v>0</v>
      </c>
      <c r="CF574" t="b">
        <f t="shared" si="108"/>
        <v>0</v>
      </c>
      <c r="CG574" t="str">
        <f t="shared" si="109"/>
        <v/>
      </c>
      <c r="CH574" t="b">
        <f t="shared" si="110"/>
        <v>0</v>
      </c>
      <c r="CI574" t="str">
        <f t="shared" si="111"/>
        <v/>
      </c>
      <c r="CJ574" t="b">
        <f t="shared" si="112"/>
        <v>0</v>
      </c>
      <c r="CL574">
        <f t="shared" si="113"/>
        <v>0</v>
      </c>
      <c r="CM574">
        <f t="shared" si="114"/>
        <v>0</v>
      </c>
      <c r="CN574">
        <f t="shared" si="115"/>
        <v>0</v>
      </c>
      <c r="CO574">
        <f t="shared" si="116"/>
        <v>0</v>
      </c>
    </row>
    <row r="575" spans="2:93" ht="15" customHeight="1">
      <c r="B575" s="126"/>
      <c r="C575" s="220" t="s">
        <v>1829</v>
      </c>
      <c r="D575" s="419"/>
      <c r="E575" s="316"/>
      <c r="F575" s="316"/>
      <c r="G575" s="317"/>
      <c r="H575" s="379"/>
      <c r="I575" s="317"/>
      <c r="J575" s="315" t="str">
        <f>IF(L575="","",VLOOKUP(L575,Presentación!$AL$3:$AM$574,2,FALSE))</f>
        <v/>
      </c>
      <c r="K575" s="429"/>
      <c r="L575" s="419"/>
      <c r="M575" s="316"/>
      <c r="N575" s="317"/>
      <c r="O575" s="419"/>
      <c r="P575" s="316"/>
      <c r="Q575" s="317"/>
      <c r="R575" s="379"/>
      <c r="S575" s="316"/>
      <c r="T575" s="317"/>
      <c r="U575" s="43" t="s">
        <v>2188</v>
      </c>
      <c r="V575" s="379"/>
      <c r="W575" s="316"/>
      <c r="X575" s="317"/>
      <c r="Y575" s="379"/>
      <c r="Z575" s="317"/>
      <c r="AA575" s="249"/>
      <c r="AB575" s="249"/>
      <c r="AC575" s="249"/>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CA575">
        <f t="shared" si="104"/>
        <v>0</v>
      </c>
      <c r="CB575">
        <f t="shared" si="105"/>
        <v>0</v>
      </c>
      <c r="CC575">
        <f t="shared" si="106"/>
        <v>0</v>
      </c>
      <c r="CD575">
        <f t="shared" si="107"/>
        <v>0</v>
      </c>
      <c r="CF575" t="b">
        <f t="shared" si="108"/>
        <v>0</v>
      </c>
      <c r="CG575" t="str">
        <f t="shared" si="109"/>
        <v/>
      </c>
      <c r="CH575" t="b">
        <f t="shared" si="110"/>
        <v>0</v>
      </c>
      <c r="CI575" t="str">
        <f t="shared" si="111"/>
        <v/>
      </c>
      <c r="CJ575" t="b">
        <f t="shared" si="112"/>
        <v>0</v>
      </c>
      <c r="CL575">
        <f t="shared" si="113"/>
        <v>0</v>
      </c>
      <c r="CM575">
        <f t="shared" si="114"/>
        <v>0</v>
      </c>
      <c r="CN575">
        <f t="shared" si="115"/>
        <v>0</v>
      </c>
      <c r="CO575">
        <f t="shared" si="116"/>
        <v>0</v>
      </c>
    </row>
    <row r="576" spans="2:93" ht="15" customHeight="1">
      <c r="B576" s="126"/>
      <c r="C576" s="220" t="s">
        <v>1830</v>
      </c>
      <c r="D576" s="419"/>
      <c r="E576" s="316"/>
      <c r="F576" s="316"/>
      <c r="G576" s="317"/>
      <c r="H576" s="379"/>
      <c r="I576" s="317"/>
      <c r="J576" s="315" t="str">
        <f>IF(L576="","",VLOOKUP(L576,Presentación!$AL$3:$AM$574,2,FALSE))</f>
        <v/>
      </c>
      <c r="K576" s="429"/>
      <c r="L576" s="419"/>
      <c r="M576" s="316"/>
      <c r="N576" s="317"/>
      <c r="O576" s="419"/>
      <c r="P576" s="316"/>
      <c r="Q576" s="317"/>
      <c r="R576" s="379"/>
      <c r="S576" s="316"/>
      <c r="T576" s="317"/>
      <c r="U576" s="43" t="s">
        <v>2188</v>
      </c>
      <c r="V576" s="379"/>
      <c r="W576" s="316"/>
      <c r="X576" s="317"/>
      <c r="Y576" s="379"/>
      <c r="Z576" s="317"/>
      <c r="AA576" s="249"/>
      <c r="AB576" s="249"/>
      <c r="AC576" s="249"/>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CA576">
        <f t="shared" si="104"/>
        <v>0</v>
      </c>
      <c r="CB576">
        <f t="shared" si="105"/>
        <v>0</v>
      </c>
      <c r="CC576">
        <f t="shared" si="106"/>
        <v>0</v>
      </c>
      <c r="CD576">
        <f t="shared" si="107"/>
        <v>0</v>
      </c>
      <c r="CF576" t="b">
        <f t="shared" si="108"/>
        <v>0</v>
      </c>
      <c r="CG576" t="str">
        <f t="shared" si="109"/>
        <v/>
      </c>
      <c r="CH576" t="b">
        <f t="shared" si="110"/>
        <v>0</v>
      </c>
      <c r="CI576" t="str">
        <f t="shared" si="111"/>
        <v/>
      </c>
      <c r="CJ576" t="b">
        <f t="shared" si="112"/>
        <v>0</v>
      </c>
      <c r="CL576">
        <f t="shared" si="113"/>
        <v>0</v>
      </c>
      <c r="CM576">
        <f t="shared" si="114"/>
        <v>0</v>
      </c>
      <c r="CN576">
        <f t="shared" si="115"/>
        <v>0</v>
      </c>
      <c r="CO576">
        <f t="shared" si="116"/>
        <v>0</v>
      </c>
    </row>
    <row r="577" spans="2:93" ht="15" customHeight="1">
      <c r="B577" s="126"/>
      <c r="C577" s="220" t="s">
        <v>1831</v>
      </c>
      <c r="D577" s="419"/>
      <c r="E577" s="316"/>
      <c r="F577" s="316"/>
      <c r="G577" s="317"/>
      <c r="H577" s="379"/>
      <c r="I577" s="317"/>
      <c r="J577" s="315" t="str">
        <f>IF(L577="","",VLOOKUP(L577,Presentación!$AL$3:$AM$574,2,FALSE))</f>
        <v/>
      </c>
      <c r="K577" s="429"/>
      <c r="L577" s="419"/>
      <c r="M577" s="316"/>
      <c r="N577" s="317"/>
      <c r="O577" s="419"/>
      <c r="P577" s="316"/>
      <c r="Q577" s="317"/>
      <c r="R577" s="379"/>
      <c r="S577" s="316"/>
      <c r="T577" s="317"/>
      <c r="U577" s="43" t="s">
        <v>2188</v>
      </c>
      <c r="V577" s="379"/>
      <c r="W577" s="316"/>
      <c r="X577" s="317"/>
      <c r="Y577" s="379"/>
      <c r="Z577" s="317"/>
      <c r="AA577" s="249"/>
      <c r="AB577" s="249"/>
      <c r="AC577" s="249"/>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CA577">
        <f t="shared" si="104"/>
        <v>0</v>
      </c>
      <c r="CB577">
        <f t="shared" si="105"/>
        <v>0</v>
      </c>
      <c r="CC577">
        <f t="shared" si="106"/>
        <v>0</v>
      </c>
      <c r="CD577">
        <f t="shared" si="107"/>
        <v>0</v>
      </c>
      <c r="CF577" t="b">
        <f t="shared" si="108"/>
        <v>0</v>
      </c>
      <c r="CG577" t="str">
        <f t="shared" si="109"/>
        <v/>
      </c>
      <c r="CH577" t="b">
        <f t="shared" si="110"/>
        <v>0</v>
      </c>
      <c r="CI577" t="str">
        <f t="shared" si="111"/>
        <v/>
      </c>
      <c r="CJ577" t="b">
        <f t="shared" si="112"/>
        <v>0</v>
      </c>
      <c r="CL577">
        <f t="shared" si="113"/>
        <v>0</v>
      </c>
      <c r="CM577">
        <f t="shared" si="114"/>
        <v>0</v>
      </c>
      <c r="CN577">
        <f t="shared" si="115"/>
        <v>0</v>
      </c>
      <c r="CO577">
        <f t="shared" si="116"/>
        <v>0</v>
      </c>
    </row>
    <row r="578" spans="2:93" ht="15" customHeight="1">
      <c r="B578" s="126"/>
      <c r="C578" s="220" t="s">
        <v>1832</v>
      </c>
      <c r="D578" s="419"/>
      <c r="E578" s="316"/>
      <c r="F578" s="316"/>
      <c r="G578" s="317"/>
      <c r="H578" s="379"/>
      <c r="I578" s="317"/>
      <c r="J578" s="315" t="str">
        <f>IF(L578="","",VLOOKUP(L578,Presentación!$AL$3:$AM$574,2,FALSE))</f>
        <v/>
      </c>
      <c r="K578" s="429"/>
      <c r="L578" s="419"/>
      <c r="M578" s="316"/>
      <c r="N578" s="317"/>
      <c r="O578" s="419"/>
      <c r="P578" s="316"/>
      <c r="Q578" s="317"/>
      <c r="R578" s="379"/>
      <c r="S578" s="316"/>
      <c r="T578" s="317"/>
      <c r="U578" s="43" t="s">
        <v>2188</v>
      </c>
      <c r="V578" s="379"/>
      <c r="W578" s="316"/>
      <c r="X578" s="317"/>
      <c r="Y578" s="379"/>
      <c r="Z578" s="317"/>
      <c r="AA578" s="249"/>
      <c r="AB578" s="249"/>
      <c r="AC578" s="249"/>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CA578">
        <f t="shared" si="104"/>
        <v>0</v>
      </c>
      <c r="CB578">
        <f t="shared" si="105"/>
        <v>0</v>
      </c>
      <c r="CC578">
        <f t="shared" si="106"/>
        <v>0</v>
      </c>
      <c r="CD578">
        <f t="shared" si="107"/>
        <v>0</v>
      </c>
      <c r="CF578" t="b">
        <f t="shared" si="108"/>
        <v>0</v>
      </c>
      <c r="CG578" t="str">
        <f t="shared" si="109"/>
        <v/>
      </c>
      <c r="CH578" t="b">
        <f t="shared" si="110"/>
        <v>0</v>
      </c>
      <c r="CI578" t="str">
        <f t="shared" si="111"/>
        <v/>
      </c>
      <c r="CJ578" t="b">
        <f t="shared" si="112"/>
        <v>0</v>
      </c>
      <c r="CL578">
        <f t="shared" si="113"/>
        <v>0</v>
      </c>
      <c r="CM578">
        <f t="shared" si="114"/>
        <v>0</v>
      </c>
      <c r="CN578">
        <f t="shared" si="115"/>
        <v>0</v>
      </c>
      <c r="CO578">
        <f t="shared" si="116"/>
        <v>0</v>
      </c>
    </row>
    <row r="579" spans="2:93" ht="15" customHeight="1">
      <c r="B579" s="126"/>
      <c r="C579" s="220" t="s">
        <v>1833</v>
      </c>
      <c r="D579" s="419"/>
      <c r="E579" s="316"/>
      <c r="F579" s="316"/>
      <c r="G579" s="317"/>
      <c r="H579" s="379"/>
      <c r="I579" s="317"/>
      <c r="J579" s="315" t="str">
        <f>IF(L579="","",VLOOKUP(L579,Presentación!$AL$3:$AM$574,2,FALSE))</f>
        <v/>
      </c>
      <c r="K579" s="429"/>
      <c r="L579" s="419"/>
      <c r="M579" s="316"/>
      <c r="N579" s="317"/>
      <c r="O579" s="419"/>
      <c r="P579" s="316"/>
      <c r="Q579" s="317"/>
      <c r="R579" s="379"/>
      <c r="S579" s="316"/>
      <c r="T579" s="317"/>
      <c r="U579" s="43" t="s">
        <v>2188</v>
      </c>
      <c r="V579" s="379"/>
      <c r="W579" s="316"/>
      <c r="X579" s="317"/>
      <c r="Y579" s="379"/>
      <c r="Z579" s="317"/>
      <c r="AA579" s="249"/>
      <c r="AB579" s="249"/>
      <c r="AC579" s="249"/>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CA579">
        <f t="shared" si="104"/>
        <v>0</v>
      </c>
      <c r="CB579">
        <f t="shared" si="105"/>
        <v>0</v>
      </c>
      <c r="CC579">
        <f t="shared" si="106"/>
        <v>0</v>
      </c>
      <c r="CD579">
        <f t="shared" si="107"/>
        <v>0</v>
      </c>
      <c r="CF579" t="b">
        <f t="shared" si="108"/>
        <v>0</v>
      </c>
      <c r="CG579" t="str">
        <f t="shared" si="109"/>
        <v/>
      </c>
      <c r="CH579" t="b">
        <f t="shared" si="110"/>
        <v>0</v>
      </c>
      <c r="CI579" t="str">
        <f t="shared" si="111"/>
        <v/>
      </c>
      <c r="CJ579" t="b">
        <f t="shared" si="112"/>
        <v>0</v>
      </c>
      <c r="CL579">
        <f t="shared" si="113"/>
        <v>0</v>
      </c>
      <c r="CM579">
        <f t="shared" si="114"/>
        <v>0</v>
      </c>
      <c r="CN579">
        <f t="shared" si="115"/>
        <v>0</v>
      </c>
      <c r="CO579">
        <f t="shared" si="116"/>
        <v>0</v>
      </c>
    </row>
    <row r="580" spans="2:93" ht="15" customHeight="1">
      <c r="B580" s="126"/>
      <c r="C580" s="220" t="s">
        <v>1834</v>
      </c>
      <c r="D580" s="419"/>
      <c r="E580" s="316"/>
      <c r="F580" s="316"/>
      <c r="G580" s="317"/>
      <c r="H580" s="379"/>
      <c r="I580" s="317"/>
      <c r="J580" s="315" t="str">
        <f>IF(L580="","",VLOOKUP(L580,Presentación!$AL$3:$AM$574,2,FALSE))</f>
        <v/>
      </c>
      <c r="K580" s="429"/>
      <c r="L580" s="419"/>
      <c r="M580" s="316"/>
      <c r="N580" s="317"/>
      <c r="O580" s="419"/>
      <c r="P580" s="316"/>
      <c r="Q580" s="317"/>
      <c r="R580" s="379"/>
      <c r="S580" s="316"/>
      <c r="T580" s="317"/>
      <c r="U580" s="43" t="s">
        <v>2188</v>
      </c>
      <c r="V580" s="379"/>
      <c r="W580" s="316"/>
      <c r="X580" s="317"/>
      <c r="Y580" s="379"/>
      <c r="Z580" s="317"/>
      <c r="AA580" s="249"/>
      <c r="AB580" s="249"/>
      <c r="AC580" s="249"/>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CA580">
        <f t="shared" si="104"/>
        <v>0</v>
      </c>
      <c r="CB580">
        <f t="shared" si="105"/>
        <v>0</v>
      </c>
      <c r="CC580">
        <f t="shared" si="106"/>
        <v>0</v>
      </c>
      <c r="CD580">
        <f t="shared" si="107"/>
        <v>0</v>
      </c>
      <c r="CF580" t="b">
        <f t="shared" si="108"/>
        <v>0</v>
      </c>
      <c r="CG580" t="str">
        <f t="shared" si="109"/>
        <v/>
      </c>
      <c r="CH580" t="b">
        <f t="shared" si="110"/>
        <v>0</v>
      </c>
      <c r="CI580" t="str">
        <f t="shared" si="111"/>
        <v/>
      </c>
      <c r="CJ580" t="b">
        <f t="shared" si="112"/>
        <v>0</v>
      </c>
      <c r="CL580">
        <f t="shared" si="113"/>
        <v>0</v>
      </c>
      <c r="CM580">
        <f t="shared" si="114"/>
        <v>0</v>
      </c>
      <c r="CN580">
        <f t="shared" si="115"/>
        <v>0</v>
      </c>
      <c r="CO580">
        <f t="shared" si="116"/>
        <v>0</v>
      </c>
    </row>
    <row r="581" spans="2:93" ht="15" customHeight="1">
      <c r="B581" s="126"/>
      <c r="C581" s="220" t="s">
        <v>1835</v>
      </c>
      <c r="D581" s="419"/>
      <c r="E581" s="316"/>
      <c r="F581" s="316"/>
      <c r="G581" s="317"/>
      <c r="H581" s="379"/>
      <c r="I581" s="317"/>
      <c r="J581" s="315" t="str">
        <f>IF(L581="","",VLOOKUP(L581,Presentación!$AL$3:$AM$574,2,FALSE))</f>
        <v/>
      </c>
      <c r="K581" s="429"/>
      <c r="L581" s="419"/>
      <c r="M581" s="316"/>
      <c r="N581" s="317"/>
      <c r="O581" s="419"/>
      <c r="P581" s="316"/>
      <c r="Q581" s="317"/>
      <c r="R581" s="379"/>
      <c r="S581" s="316"/>
      <c r="T581" s="317"/>
      <c r="U581" s="43" t="s">
        <v>2188</v>
      </c>
      <c r="V581" s="379"/>
      <c r="W581" s="316"/>
      <c r="X581" s="317"/>
      <c r="Y581" s="379"/>
      <c r="Z581" s="317"/>
      <c r="AA581" s="249"/>
      <c r="AB581" s="249"/>
      <c r="AC581" s="249"/>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CA581">
        <f t="shared" si="104"/>
        <v>0</v>
      </c>
      <c r="CB581">
        <f t="shared" si="105"/>
        <v>0</v>
      </c>
      <c r="CC581">
        <f t="shared" si="106"/>
        <v>0</v>
      </c>
      <c r="CD581">
        <f t="shared" si="107"/>
        <v>0</v>
      </c>
      <c r="CF581" t="b">
        <f t="shared" si="108"/>
        <v>0</v>
      </c>
      <c r="CG581" t="str">
        <f t="shared" si="109"/>
        <v/>
      </c>
      <c r="CH581" t="b">
        <f t="shared" si="110"/>
        <v>0</v>
      </c>
      <c r="CI581" t="str">
        <f t="shared" si="111"/>
        <v/>
      </c>
      <c r="CJ581" t="b">
        <f t="shared" si="112"/>
        <v>0</v>
      </c>
      <c r="CL581">
        <f t="shared" si="113"/>
        <v>0</v>
      </c>
      <c r="CM581">
        <f t="shared" si="114"/>
        <v>0</v>
      </c>
      <c r="CN581">
        <f t="shared" si="115"/>
        <v>0</v>
      </c>
      <c r="CO581">
        <f t="shared" si="116"/>
        <v>0</v>
      </c>
    </row>
    <row r="582" spans="2:93" ht="15" customHeight="1">
      <c r="B582" s="126"/>
      <c r="C582" s="220" t="s">
        <v>1836</v>
      </c>
      <c r="D582" s="419"/>
      <c r="E582" s="316"/>
      <c r="F582" s="316"/>
      <c r="G582" s="317"/>
      <c r="H582" s="379"/>
      <c r="I582" s="317"/>
      <c r="J582" s="315" t="str">
        <f>IF(L582="","",VLOOKUP(L582,Presentación!$AL$3:$AM$574,2,FALSE))</f>
        <v/>
      </c>
      <c r="K582" s="429"/>
      <c r="L582" s="419"/>
      <c r="M582" s="316"/>
      <c r="N582" s="317"/>
      <c r="O582" s="419"/>
      <c r="P582" s="316"/>
      <c r="Q582" s="317"/>
      <c r="R582" s="379"/>
      <c r="S582" s="316"/>
      <c r="T582" s="317"/>
      <c r="U582" s="43" t="s">
        <v>2188</v>
      </c>
      <c r="V582" s="379"/>
      <c r="W582" s="316"/>
      <c r="X582" s="317"/>
      <c r="Y582" s="379"/>
      <c r="Z582" s="317"/>
      <c r="AA582" s="249"/>
      <c r="AB582" s="249"/>
      <c r="AC582" s="249"/>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CA582">
        <f t="shared" si="104"/>
        <v>0</v>
      </c>
      <c r="CB582">
        <f t="shared" si="105"/>
        <v>0</v>
      </c>
      <c r="CC582">
        <f t="shared" si="106"/>
        <v>0</v>
      </c>
      <c r="CD582">
        <f t="shared" si="107"/>
        <v>0</v>
      </c>
      <c r="CF582" t="b">
        <f t="shared" si="108"/>
        <v>0</v>
      </c>
      <c r="CG582" t="str">
        <f t="shared" si="109"/>
        <v/>
      </c>
      <c r="CH582" t="b">
        <f t="shared" si="110"/>
        <v>0</v>
      </c>
      <c r="CI582" t="str">
        <f t="shared" si="111"/>
        <v/>
      </c>
      <c r="CJ582" t="b">
        <f t="shared" si="112"/>
        <v>0</v>
      </c>
      <c r="CL582">
        <f t="shared" si="113"/>
        <v>0</v>
      </c>
      <c r="CM582">
        <f t="shared" si="114"/>
        <v>0</v>
      </c>
      <c r="CN582">
        <f t="shared" si="115"/>
        <v>0</v>
      </c>
      <c r="CO582">
        <f t="shared" si="116"/>
        <v>0</v>
      </c>
    </row>
    <row r="583" spans="2:93" ht="15" customHeight="1">
      <c r="B583" s="126"/>
      <c r="C583" s="220" t="s">
        <v>1837</v>
      </c>
      <c r="D583" s="419"/>
      <c r="E583" s="316"/>
      <c r="F583" s="316"/>
      <c r="G583" s="317"/>
      <c r="H583" s="379"/>
      <c r="I583" s="317"/>
      <c r="J583" s="315" t="str">
        <f>IF(L583="","",VLOOKUP(L583,Presentación!$AL$3:$AM$574,2,FALSE))</f>
        <v/>
      </c>
      <c r="K583" s="429"/>
      <c r="L583" s="419"/>
      <c r="M583" s="316"/>
      <c r="N583" s="317"/>
      <c r="O583" s="419"/>
      <c r="P583" s="316"/>
      <c r="Q583" s="317"/>
      <c r="R583" s="379"/>
      <c r="S583" s="316"/>
      <c r="T583" s="317"/>
      <c r="U583" s="43" t="s">
        <v>2188</v>
      </c>
      <c r="V583" s="379"/>
      <c r="W583" s="316"/>
      <c r="X583" s="317"/>
      <c r="Y583" s="379"/>
      <c r="Z583" s="317"/>
      <c r="AA583" s="249"/>
      <c r="AB583" s="249"/>
      <c r="AC583" s="249"/>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CA583">
        <f t="shared" si="104"/>
        <v>0</v>
      </c>
      <c r="CB583">
        <f t="shared" si="105"/>
        <v>0</v>
      </c>
      <c r="CC583">
        <f t="shared" si="106"/>
        <v>0</v>
      </c>
      <c r="CD583">
        <f t="shared" si="107"/>
        <v>0</v>
      </c>
      <c r="CF583" t="b">
        <f t="shared" si="108"/>
        <v>0</v>
      </c>
      <c r="CG583" t="str">
        <f t="shared" si="109"/>
        <v/>
      </c>
      <c r="CH583" t="b">
        <f t="shared" si="110"/>
        <v>0</v>
      </c>
      <c r="CI583" t="str">
        <f t="shared" si="111"/>
        <v/>
      </c>
      <c r="CJ583" t="b">
        <f t="shared" si="112"/>
        <v>0</v>
      </c>
      <c r="CL583">
        <f t="shared" si="113"/>
        <v>0</v>
      </c>
      <c r="CM583">
        <f t="shared" si="114"/>
        <v>0</v>
      </c>
      <c r="CN583">
        <f t="shared" si="115"/>
        <v>0</v>
      </c>
      <c r="CO583">
        <f t="shared" si="116"/>
        <v>0</v>
      </c>
    </row>
    <row r="584" spans="2:93" ht="15" customHeight="1">
      <c r="B584" s="126"/>
      <c r="C584" s="220" t="s">
        <v>1838</v>
      </c>
      <c r="D584" s="419"/>
      <c r="E584" s="316"/>
      <c r="F584" s="316"/>
      <c r="G584" s="317"/>
      <c r="H584" s="379"/>
      <c r="I584" s="317"/>
      <c r="J584" s="315" t="str">
        <f>IF(L584="","",VLOOKUP(L584,Presentación!$AL$3:$AM$574,2,FALSE))</f>
        <v/>
      </c>
      <c r="K584" s="429"/>
      <c r="L584" s="419"/>
      <c r="M584" s="316"/>
      <c r="N584" s="317"/>
      <c r="O584" s="419"/>
      <c r="P584" s="316"/>
      <c r="Q584" s="317"/>
      <c r="R584" s="379"/>
      <c r="S584" s="316"/>
      <c r="T584" s="317"/>
      <c r="U584" s="43" t="s">
        <v>2188</v>
      </c>
      <c r="V584" s="379"/>
      <c r="W584" s="316"/>
      <c r="X584" s="317"/>
      <c r="Y584" s="379"/>
      <c r="Z584" s="317"/>
      <c r="AA584" s="249"/>
      <c r="AB584" s="249"/>
      <c r="AC584" s="249"/>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CA584">
        <f t="shared" si="104"/>
        <v>0</v>
      </c>
      <c r="CB584">
        <f t="shared" si="105"/>
        <v>0</v>
      </c>
      <c r="CC584">
        <f t="shared" si="106"/>
        <v>0</v>
      </c>
      <c r="CD584">
        <f t="shared" si="107"/>
        <v>0</v>
      </c>
      <c r="CF584" t="b">
        <f t="shared" si="108"/>
        <v>0</v>
      </c>
      <c r="CG584" t="str">
        <f t="shared" si="109"/>
        <v/>
      </c>
      <c r="CH584" t="b">
        <f t="shared" si="110"/>
        <v>0</v>
      </c>
      <c r="CI584" t="str">
        <f t="shared" si="111"/>
        <v/>
      </c>
      <c r="CJ584" t="b">
        <f t="shared" si="112"/>
        <v>0</v>
      </c>
      <c r="CL584">
        <f t="shared" si="113"/>
        <v>0</v>
      </c>
      <c r="CM584">
        <f t="shared" si="114"/>
        <v>0</v>
      </c>
      <c r="CN584">
        <f t="shared" si="115"/>
        <v>0</v>
      </c>
      <c r="CO584">
        <f t="shared" si="116"/>
        <v>0</v>
      </c>
    </row>
    <row r="585" spans="2:93" ht="15" customHeight="1">
      <c r="B585" s="126"/>
      <c r="C585" s="220" t="s">
        <v>1839</v>
      </c>
      <c r="D585" s="419"/>
      <c r="E585" s="316"/>
      <c r="F585" s="316"/>
      <c r="G585" s="317"/>
      <c r="H585" s="379"/>
      <c r="I585" s="317"/>
      <c r="J585" s="315" t="str">
        <f>IF(L585="","",VLOOKUP(L585,Presentación!$AL$3:$AM$574,2,FALSE))</f>
        <v/>
      </c>
      <c r="K585" s="429"/>
      <c r="L585" s="419"/>
      <c r="M585" s="316"/>
      <c r="N585" s="317"/>
      <c r="O585" s="419"/>
      <c r="P585" s="316"/>
      <c r="Q585" s="317"/>
      <c r="R585" s="379"/>
      <c r="S585" s="316"/>
      <c r="T585" s="317"/>
      <c r="U585" s="43" t="s">
        <v>2188</v>
      </c>
      <c r="V585" s="379"/>
      <c r="W585" s="316"/>
      <c r="X585" s="317"/>
      <c r="Y585" s="379"/>
      <c r="Z585" s="317"/>
      <c r="AA585" s="249"/>
      <c r="AB585" s="249"/>
      <c r="AC585" s="249"/>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CA585">
        <f t="shared" si="104"/>
        <v>0</v>
      </c>
      <c r="CB585">
        <f t="shared" si="105"/>
        <v>0</v>
      </c>
      <c r="CC585">
        <f t="shared" si="106"/>
        <v>0</v>
      </c>
      <c r="CD585">
        <f t="shared" si="107"/>
        <v>0</v>
      </c>
      <c r="CF585" t="b">
        <f t="shared" si="108"/>
        <v>0</v>
      </c>
      <c r="CG585" t="str">
        <f t="shared" si="109"/>
        <v/>
      </c>
      <c r="CH585" t="b">
        <f t="shared" si="110"/>
        <v>0</v>
      </c>
      <c r="CI585" t="str">
        <f t="shared" si="111"/>
        <v/>
      </c>
      <c r="CJ585" t="b">
        <f t="shared" si="112"/>
        <v>0</v>
      </c>
      <c r="CL585">
        <f t="shared" si="113"/>
        <v>0</v>
      </c>
      <c r="CM585">
        <f t="shared" si="114"/>
        <v>0</v>
      </c>
      <c r="CN585">
        <f t="shared" si="115"/>
        <v>0</v>
      </c>
      <c r="CO585">
        <f t="shared" si="116"/>
        <v>0</v>
      </c>
    </row>
    <row r="586" spans="2:93" ht="15" customHeight="1">
      <c r="B586" s="126"/>
      <c r="C586" s="220" t="s">
        <v>1840</v>
      </c>
      <c r="D586" s="419"/>
      <c r="E586" s="316"/>
      <c r="F586" s="316"/>
      <c r="G586" s="317"/>
      <c r="H586" s="379"/>
      <c r="I586" s="317"/>
      <c r="J586" s="315" t="str">
        <f>IF(L586="","",VLOOKUP(L586,Presentación!$AL$3:$AM$574,2,FALSE))</f>
        <v/>
      </c>
      <c r="K586" s="429"/>
      <c r="L586" s="419"/>
      <c r="M586" s="316"/>
      <c r="N586" s="317"/>
      <c r="O586" s="419"/>
      <c r="P586" s="316"/>
      <c r="Q586" s="317"/>
      <c r="R586" s="379"/>
      <c r="S586" s="316"/>
      <c r="T586" s="317"/>
      <c r="U586" s="43" t="s">
        <v>2188</v>
      </c>
      <c r="V586" s="379"/>
      <c r="W586" s="316"/>
      <c r="X586" s="317"/>
      <c r="Y586" s="379"/>
      <c r="Z586" s="317"/>
      <c r="AA586" s="249"/>
      <c r="AB586" s="249"/>
      <c r="AC586" s="249"/>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CA586">
        <f t="shared" si="104"/>
        <v>0</v>
      </c>
      <c r="CB586">
        <f t="shared" si="105"/>
        <v>0</v>
      </c>
      <c r="CC586">
        <f t="shared" si="106"/>
        <v>0</v>
      </c>
      <c r="CD586">
        <f t="shared" si="107"/>
        <v>0</v>
      </c>
      <c r="CF586" t="b">
        <f t="shared" si="108"/>
        <v>0</v>
      </c>
      <c r="CG586" t="str">
        <f t="shared" si="109"/>
        <v/>
      </c>
      <c r="CH586" t="b">
        <f t="shared" si="110"/>
        <v>0</v>
      </c>
      <c r="CI586" t="str">
        <f t="shared" si="111"/>
        <v/>
      </c>
      <c r="CJ586" t="b">
        <f t="shared" si="112"/>
        <v>0</v>
      </c>
      <c r="CL586">
        <f t="shared" si="113"/>
        <v>0</v>
      </c>
      <c r="CM586">
        <f t="shared" si="114"/>
        <v>0</v>
      </c>
      <c r="CN586">
        <f t="shared" si="115"/>
        <v>0</v>
      </c>
      <c r="CO586">
        <f t="shared" si="116"/>
        <v>0</v>
      </c>
    </row>
    <row r="587" spans="2:93" ht="15" customHeight="1">
      <c r="B587" s="126"/>
      <c r="C587" s="220" t="s">
        <v>1841</v>
      </c>
      <c r="D587" s="419"/>
      <c r="E587" s="316"/>
      <c r="F587" s="316"/>
      <c r="G587" s="317"/>
      <c r="H587" s="379"/>
      <c r="I587" s="317"/>
      <c r="J587" s="315" t="str">
        <f>IF(L587="","",VLOOKUP(L587,Presentación!$AL$3:$AM$574,2,FALSE))</f>
        <v/>
      </c>
      <c r="K587" s="429"/>
      <c r="L587" s="419"/>
      <c r="M587" s="316"/>
      <c r="N587" s="317"/>
      <c r="O587" s="419"/>
      <c r="P587" s="316"/>
      <c r="Q587" s="317"/>
      <c r="R587" s="379"/>
      <c r="S587" s="316"/>
      <c r="T587" s="317"/>
      <c r="U587" s="43" t="s">
        <v>2188</v>
      </c>
      <c r="V587" s="379"/>
      <c r="W587" s="316"/>
      <c r="X587" s="317"/>
      <c r="Y587" s="379"/>
      <c r="Z587" s="317"/>
      <c r="AA587" s="249"/>
      <c r="AB587" s="249"/>
      <c r="AC587" s="249"/>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CA587">
        <f t="shared" si="104"/>
        <v>0</v>
      </c>
      <c r="CB587">
        <f t="shared" si="105"/>
        <v>0</v>
      </c>
      <c r="CC587">
        <f t="shared" si="106"/>
        <v>0</v>
      </c>
      <c r="CD587">
        <f t="shared" si="107"/>
        <v>0</v>
      </c>
      <c r="CF587" t="b">
        <f t="shared" si="108"/>
        <v>0</v>
      </c>
      <c r="CG587" t="str">
        <f t="shared" si="109"/>
        <v/>
      </c>
      <c r="CH587" t="b">
        <f t="shared" si="110"/>
        <v>0</v>
      </c>
      <c r="CI587" t="str">
        <f t="shared" si="111"/>
        <v/>
      </c>
      <c r="CJ587" t="b">
        <f t="shared" si="112"/>
        <v>0</v>
      </c>
      <c r="CL587">
        <f t="shared" si="113"/>
        <v>0</v>
      </c>
      <c r="CM587">
        <f t="shared" si="114"/>
        <v>0</v>
      </c>
      <c r="CN587">
        <f t="shared" si="115"/>
        <v>0</v>
      </c>
      <c r="CO587">
        <f t="shared" si="116"/>
        <v>0</v>
      </c>
    </row>
    <row r="588" spans="2:93" ht="15" customHeight="1">
      <c r="B588" s="126"/>
      <c r="C588" s="220" t="s">
        <v>1842</v>
      </c>
      <c r="D588" s="419"/>
      <c r="E588" s="316"/>
      <c r="F588" s="316"/>
      <c r="G588" s="317"/>
      <c r="H588" s="379"/>
      <c r="I588" s="317"/>
      <c r="J588" s="315" t="str">
        <f>IF(L588="","",VLOOKUP(L588,Presentación!$AL$3:$AM$574,2,FALSE))</f>
        <v/>
      </c>
      <c r="K588" s="429"/>
      <c r="L588" s="419"/>
      <c r="M588" s="316"/>
      <c r="N588" s="317"/>
      <c r="O588" s="419"/>
      <c r="P588" s="316"/>
      <c r="Q588" s="317"/>
      <c r="R588" s="379"/>
      <c r="S588" s="316"/>
      <c r="T588" s="317"/>
      <c r="U588" s="43" t="s">
        <v>2188</v>
      </c>
      <c r="V588" s="379"/>
      <c r="W588" s="316"/>
      <c r="X588" s="317"/>
      <c r="Y588" s="379"/>
      <c r="Z588" s="317"/>
      <c r="AA588" s="249"/>
      <c r="AB588" s="249"/>
      <c r="AC588" s="249"/>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CA588">
        <f t="shared" si="104"/>
        <v>0</v>
      </c>
      <c r="CB588">
        <f t="shared" si="105"/>
        <v>0</v>
      </c>
      <c r="CC588">
        <f t="shared" si="106"/>
        <v>0</v>
      </c>
      <c r="CD588">
        <f t="shared" si="107"/>
        <v>0</v>
      </c>
      <c r="CF588" t="b">
        <f t="shared" si="108"/>
        <v>0</v>
      </c>
      <c r="CG588" t="str">
        <f t="shared" si="109"/>
        <v/>
      </c>
      <c r="CH588" t="b">
        <f t="shared" si="110"/>
        <v>0</v>
      </c>
      <c r="CI588" t="str">
        <f t="shared" si="111"/>
        <v/>
      </c>
      <c r="CJ588" t="b">
        <f t="shared" si="112"/>
        <v>0</v>
      </c>
      <c r="CL588">
        <f t="shared" si="113"/>
        <v>0</v>
      </c>
      <c r="CM588">
        <f t="shared" si="114"/>
        <v>0</v>
      </c>
      <c r="CN588">
        <f t="shared" si="115"/>
        <v>0</v>
      </c>
      <c r="CO588">
        <f t="shared" si="116"/>
        <v>0</v>
      </c>
    </row>
    <row r="589" spans="2:93" ht="15" customHeight="1">
      <c r="B589" s="126"/>
      <c r="C589" s="220" t="s">
        <v>1843</v>
      </c>
      <c r="D589" s="419"/>
      <c r="E589" s="316"/>
      <c r="F589" s="316"/>
      <c r="G589" s="317"/>
      <c r="H589" s="379"/>
      <c r="I589" s="317"/>
      <c r="J589" s="315" t="str">
        <f>IF(L589="","",VLOOKUP(L589,Presentación!$AL$3:$AM$574,2,FALSE))</f>
        <v/>
      </c>
      <c r="K589" s="429"/>
      <c r="L589" s="419"/>
      <c r="M589" s="316"/>
      <c r="N589" s="317"/>
      <c r="O589" s="419"/>
      <c r="P589" s="316"/>
      <c r="Q589" s="317"/>
      <c r="R589" s="379"/>
      <c r="S589" s="316"/>
      <c r="T589" s="317"/>
      <c r="U589" s="43" t="s">
        <v>2188</v>
      </c>
      <c r="V589" s="379"/>
      <c r="W589" s="316"/>
      <c r="X589" s="317"/>
      <c r="Y589" s="379"/>
      <c r="Z589" s="317"/>
      <c r="AA589" s="249"/>
      <c r="AB589" s="249"/>
      <c r="AC589" s="249"/>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CA589">
        <f t="shared" si="104"/>
        <v>0</v>
      </c>
      <c r="CB589">
        <f t="shared" si="105"/>
        <v>0</v>
      </c>
      <c r="CC589">
        <f t="shared" si="106"/>
        <v>0</v>
      </c>
      <c r="CD589">
        <f t="shared" si="107"/>
        <v>0</v>
      </c>
      <c r="CF589" t="b">
        <f t="shared" si="108"/>
        <v>0</v>
      </c>
      <c r="CG589" t="str">
        <f t="shared" si="109"/>
        <v/>
      </c>
      <c r="CH589" t="b">
        <f t="shared" si="110"/>
        <v>0</v>
      </c>
      <c r="CI589" t="str">
        <f t="shared" si="111"/>
        <v/>
      </c>
      <c r="CJ589" t="b">
        <f t="shared" si="112"/>
        <v>0</v>
      </c>
      <c r="CL589">
        <f t="shared" si="113"/>
        <v>0</v>
      </c>
      <c r="CM589">
        <f t="shared" si="114"/>
        <v>0</v>
      </c>
      <c r="CN589">
        <f t="shared" si="115"/>
        <v>0</v>
      </c>
      <c r="CO589">
        <f t="shared" si="116"/>
        <v>0</v>
      </c>
    </row>
    <row r="590" spans="2:93" ht="15" customHeight="1">
      <c r="B590" s="126"/>
      <c r="C590" s="220" t="s">
        <v>1844</v>
      </c>
      <c r="D590" s="419"/>
      <c r="E590" s="316"/>
      <c r="F590" s="316"/>
      <c r="G590" s="317"/>
      <c r="H590" s="379"/>
      <c r="I590" s="317"/>
      <c r="J590" s="315" t="str">
        <f>IF(L590="","",VLOOKUP(L590,Presentación!$AL$3:$AM$574,2,FALSE))</f>
        <v/>
      </c>
      <c r="K590" s="429"/>
      <c r="L590" s="419"/>
      <c r="M590" s="316"/>
      <c r="N590" s="317"/>
      <c r="O590" s="419"/>
      <c r="P590" s="316"/>
      <c r="Q590" s="317"/>
      <c r="R590" s="379"/>
      <c r="S590" s="316"/>
      <c r="T590" s="317"/>
      <c r="U590" s="43" t="s">
        <v>2188</v>
      </c>
      <c r="V590" s="379"/>
      <c r="W590" s="316"/>
      <c r="X590" s="317"/>
      <c r="Y590" s="379"/>
      <c r="Z590" s="317"/>
      <c r="AA590" s="249"/>
      <c r="AB590" s="249"/>
      <c r="AC590" s="249"/>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CA590">
        <f t="shared" si="104"/>
        <v>0</v>
      </c>
      <c r="CB590">
        <f t="shared" si="105"/>
        <v>0</v>
      </c>
      <c r="CC590">
        <f t="shared" si="106"/>
        <v>0</v>
      </c>
      <c r="CD590">
        <f t="shared" si="107"/>
        <v>0</v>
      </c>
      <c r="CF590" t="b">
        <f t="shared" si="108"/>
        <v>0</v>
      </c>
      <c r="CG590" t="str">
        <f t="shared" si="109"/>
        <v/>
      </c>
      <c r="CH590" t="b">
        <f t="shared" si="110"/>
        <v>0</v>
      </c>
      <c r="CI590" t="str">
        <f t="shared" si="111"/>
        <v/>
      </c>
      <c r="CJ590" t="b">
        <f t="shared" si="112"/>
        <v>0</v>
      </c>
      <c r="CL590">
        <f t="shared" si="113"/>
        <v>0</v>
      </c>
      <c r="CM590">
        <f t="shared" si="114"/>
        <v>0</v>
      </c>
      <c r="CN590">
        <f t="shared" si="115"/>
        <v>0</v>
      </c>
      <c r="CO590">
        <f t="shared" si="116"/>
        <v>0</v>
      </c>
    </row>
    <row r="591" spans="2:93" ht="15" customHeight="1">
      <c r="B591" s="126"/>
      <c r="C591" s="220" t="s">
        <v>1845</v>
      </c>
      <c r="D591" s="419"/>
      <c r="E591" s="316"/>
      <c r="F591" s="316"/>
      <c r="G591" s="317"/>
      <c r="H591" s="379"/>
      <c r="I591" s="317"/>
      <c r="J591" s="315" t="str">
        <f>IF(L591="","",VLOOKUP(L591,Presentación!$AL$3:$AM$574,2,FALSE))</f>
        <v/>
      </c>
      <c r="K591" s="429"/>
      <c r="L591" s="419"/>
      <c r="M591" s="316"/>
      <c r="N591" s="317"/>
      <c r="O591" s="419"/>
      <c r="P591" s="316"/>
      <c r="Q591" s="317"/>
      <c r="R591" s="379"/>
      <c r="S591" s="316"/>
      <c r="T591" s="317"/>
      <c r="U591" s="43" t="s">
        <v>2188</v>
      </c>
      <c r="V591" s="379"/>
      <c r="W591" s="316"/>
      <c r="X591" s="317"/>
      <c r="Y591" s="379"/>
      <c r="Z591" s="317"/>
      <c r="AA591" s="249"/>
      <c r="AB591" s="249"/>
      <c r="AC591" s="249"/>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CA591">
        <f t="shared" si="104"/>
        <v>0</v>
      </c>
      <c r="CB591">
        <f t="shared" si="105"/>
        <v>0</v>
      </c>
      <c r="CC591">
        <f t="shared" si="106"/>
        <v>0</v>
      </c>
      <c r="CD591">
        <f t="shared" si="107"/>
        <v>0</v>
      </c>
      <c r="CF591" t="b">
        <f t="shared" si="108"/>
        <v>0</v>
      </c>
      <c r="CG591" t="str">
        <f t="shared" si="109"/>
        <v/>
      </c>
      <c r="CH591" t="b">
        <f t="shared" si="110"/>
        <v>0</v>
      </c>
      <c r="CI591" t="str">
        <f t="shared" si="111"/>
        <v/>
      </c>
      <c r="CJ591" t="b">
        <f t="shared" si="112"/>
        <v>0</v>
      </c>
      <c r="CL591">
        <f t="shared" si="113"/>
        <v>0</v>
      </c>
      <c r="CM591">
        <f t="shared" si="114"/>
        <v>0</v>
      </c>
      <c r="CN591">
        <f t="shared" si="115"/>
        <v>0</v>
      </c>
      <c r="CO591">
        <f t="shared" si="116"/>
        <v>0</v>
      </c>
    </row>
    <row r="592" spans="2:93" ht="15" customHeight="1">
      <c r="B592" s="126"/>
      <c r="C592" s="220" t="s">
        <v>1846</v>
      </c>
      <c r="D592" s="419"/>
      <c r="E592" s="316"/>
      <c r="F592" s="316"/>
      <c r="G592" s="317"/>
      <c r="H592" s="379"/>
      <c r="I592" s="317"/>
      <c r="J592" s="315" t="str">
        <f>IF(L592="","",VLOOKUP(L592,Presentación!$AL$3:$AM$574,2,FALSE))</f>
        <v/>
      </c>
      <c r="K592" s="429"/>
      <c r="L592" s="419"/>
      <c r="M592" s="316"/>
      <c r="N592" s="317"/>
      <c r="O592" s="419"/>
      <c r="P592" s="316"/>
      <c r="Q592" s="317"/>
      <c r="R592" s="379"/>
      <c r="S592" s="316"/>
      <c r="T592" s="317"/>
      <c r="U592" s="43" t="s">
        <v>2188</v>
      </c>
      <c r="V592" s="379"/>
      <c r="W592" s="316"/>
      <c r="X592" s="317"/>
      <c r="Y592" s="379"/>
      <c r="Z592" s="317"/>
      <c r="AA592" s="249"/>
      <c r="AB592" s="249"/>
      <c r="AC592" s="249"/>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CA592">
        <f t="shared" si="104"/>
        <v>0</v>
      </c>
      <c r="CB592">
        <f t="shared" si="105"/>
        <v>0</v>
      </c>
      <c r="CC592">
        <f t="shared" si="106"/>
        <v>0</v>
      </c>
      <c r="CD592">
        <f t="shared" si="107"/>
        <v>0</v>
      </c>
      <c r="CF592" t="b">
        <f t="shared" si="108"/>
        <v>0</v>
      </c>
      <c r="CG592" t="str">
        <f t="shared" si="109"/>
        <v/>
      </c>
      <c r="CH592" t="b">
        <f t="shared" si="110"/>
        <v>0</v>
      </c>
      <c r="CI592" t="str">
        <f t="shared" si="111"/>
        <v/>
      </c>
      <c r="CJ592" t="b">
        <f t="shared" si="112"/>
        <v>0</v>
      </c>
      <c r="CL592">
        <f t="shared" si="113"/>
        <v>0</v>
      </c>
      <c r="CM592">
        <f t="shared" si="114"/>
        <v>0</v>
      </c>
      <c r="CN592">
        <f t="shared" si="115"/>
        <v>0</v>
      </c>
      <c r="CO592">
        <f t="shared" si="116"/>
        <v>0</v>
      </c>
    </row>
    <row r="593" spans="2:93" ht="15" customHeight="1">
      <c r="B593" s="126"/>
      <c r="C593" s="220" t="s">
        <v>1847</v>
      </c>
      <c r="D593" s="419"/>
      <c r="E593" s="316"/>
      <c r="F593" s="316"/>
      <c r="G593" s="317"/>
      <c r="H593" s="379"/>
      <c r="I593" s="317"/>
      <c r="J593" s="315" t="str">
        <f>IF(L593="","",VLOOKUP(L593,Presentación!$AL$3:$AM$574,2,FALSE))</f>
        <v/>
      </c>
      <c r="K593" s="429"/>
      <c r="L593" s="419"/>
      <c r="M593" s="316"/>
      <c r="N593" s="317"/>
      <c r="O593" s="419"/>
      <c r="P593" s="316"/>
      <c r="Q593" s="317"/>
      <c r="R593" s="379"/>
      <c r="S593" s="316"/>
      <c r="T593" s="317"/>
      <c r="U593" s="43" t="s">
        <v>2188</v>
      </c>
      <c r="V593" s="379"/>
      <c r="W593" s="316"/>
      <c r="X593" s="317"/>
      <c r="Y593" s="379"/>
      <c r="Z593" s="317"/>
      <c r="AA593" s="249"/>
      <c r="AB593" s="249"/>
      <c r="AC593" s="249"/>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CA593">
        <f t="shared" si="104"/>
        <v>0</v>
      </c>
      <c r="CB593">
        <f t="shared" si="105"/>
        <v>0</v>
      </c>
      <c r="CC593">
        <f t="shared" si="106"/>
        <v>0</v>
      </c>
      <c r="CD593">
        <f t="shared" si="107"/>
        <v>0</v>
      </c>
      <c r="CF593" t="b">
        <f t="shared" si="108"/>
        <v>0</v>
      </c>
      <c r="CG593" t="str">
        <f t="shared" si="109"/>
        <v/>
      </c>
      <c r="CH593" t="b">
        <f t="shared" si="110"/>
        <v>0</v>
      </c>
      <c r="CI593" t="str">
        <f t="shared" si="111"/>
        <v/>
      </c>
      <c r="CJ593" t="b">
        <f t="shared" si="112"/>
        <v>0</v>
      </c>
      <c r="CL593">
        <f t="shared" si="113"/>
        <v>0</v>
      </c>
      <c r="CM593">
        <f t="shared" si="114"/>
        <v>0</v>
      </c>
      <c r="CN593">
        <f t="shared" si="115"/>
        <v>0</v>
      </c>
      <c r="CO593">
        <f t="shared" si="116"/>
        <v>0</v>
      </c>
    </row>
    <row r="594" spans="2:93" ht="15" customHeight="1">
      <c r="B594" s="126"/>
      <c r="C594" s="220" t="s">
        <v>1848</v>
      </c>
      <c r="D594" s="419"/>
      <c r="E594" s="316"/>
      <c r="F594" s="316"/>
      <c r="G594" s="317"/>
      <c r="H594" s="379"/>
      <c r="I594" s="317"/>
      <c r="J594" s="315" t="str">
        <f>IF(L594="","",VLOOKUP(L594,Presentación!$AL$3:$AM$574,2,FALSE))</f>
        <v/>
      </c>
      <c r="K594" s="429"/>
      <c r="L594" s="419"/>
      <c r="M594" s="316"/>
      <c r="N594" s="317"/>
      <c r="O594" s="419"/>
      <c r="P594" s="316"/>
      <c r="Q594" s="317"/>
      <c r="R594" s="379"/>
      <c r="S594" s="316"/>
      <c r="T594" s="317"/>
      <c r="U594" s="43" t="s">
        <v>2188</v>
      </c>
      <c r="V594" s="379"/>
      <c r="W594" s="316"/>
      <c r="X594" s="317"/>
      <c r="Y594" s="379"/>
      <c r="Z594" s="317"/>
      <c r="AA594" s="249"/>
      <c r="AB594" s="249"/>
      <c r="AC594" s="249"/>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CA594">
        <f t="shared" si="104"/>
        <v>0</v>
      </c>
      <c r="CB594">
        <f t="shared" si="105"/>
        <v>0</v>
      </c>
      <c r="CC594">
        <f t="shared" si="106"/>
        <v>0</v>
      </c>
      <c r="CD594">
        <f t="shared" si="107"/>
        <v>0</v>
      </c>
      <c r="CF594" t="b">
        <f t="shared" si="108"/>
        <v>0</v>
      </c>
      <c r="CG594" t="str">
        <f t="shared" si="109"/>
        <v/>
      </c>
      <c r="CH594" t="b">
        <f t="shared" si="110"/>
        <v>0</v>
      </c>
      <c r="CI594" t="str">
        <f t="shared" si="111"/>
        <v/>
      </c>
      <c r="CJ594" t="b">
        <f t="shared" si="112"/>
        <v>0</v>
      </c>
      <c r="CL594">
        <f t="shared" si="113"/>
        <v>0</v>
      </c>
      <c r="CM594">
        <f t="shared" si="114"/>
        <v>0</v>
      </c>
      <c r="CN594">
        <f t="shared" si="115"/>
        <v>0</v>
      </c>
      <c r="CO594">
        <f t="shared" si="116"/>
        <v>0</v>
      </c>
    </row>
    <row r="595" spans="2:93" ht="15" customHeight="1">
      <c r="B595" s="126"/>
      <c r="C595" s="220" t="s">
        <v>1849</v>
      </c>
      <c r="D595" s="419"/>
      <c r="E595" s="316"/>
      <c r="F595" s="316"/>
      <c r="G595" s="317"/>
      <c r="H595" s="379"/>
      <c r="I595" s="317"/>
      <c r="J595" s="315" t="str">
        <f>IF(L595="","",VLOOKUP(L595,Presentación!$AL$3:$AM$574,2,FALSE))</f>
        <v/>
      </c>
      <c r="K595" s="429"/>
      <c r="L595" s="419"/>
      <c r="M595" s="316"/>
      <c r="N595" s="317"/>
      <c r="O595" s="419"/>
      <c r="P595" s="316"/>
      <c r="Q595" s="317"/>
      <c r="R595" s="379"/>
      <c r="S595" s="316"/>
      <c r="T595" s="317"/>
      <c r="U595" s="43" t="s">
        <v>2188</v>
      </c>
      <c r="V595" s="379"/>
      <c r="W595" s="316"/>
      <c r="X595" s="317"/>
      <c r="Y595" s="379"/>
      <c r="Z595" s="317"/>
      <c r="AA595" s="249"/>
      <c r="AB595" s="249"/>
      <c r="AC595" s="249"/>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CA595">
        <f t="shared" si="104"/>
        <v>0</v>
      </c>
      <c r="CB595">
        <f t="shared" si="105"/>
        <v>0</v>
      </c>
      <c r="CC595">
        <f t="shared" si="106"/>
        <v>0</v>
      </c>
      <c r="CD595">
        <f t="shared" si="107"/>
        <v>0</v>
      </c>
      <c r="CF595" t="b">
        <f t="shared" si="108"/>
        <v>0</v>
      </c>
      <c r="CG595" t="str">
        <f t="shared" si="109"/>
        <v/>
      </c>
      <c r="CH595" t="b">
        <f t="shared" si="110"/>
        <v>0</v>
      </c>
      <c r="CI595" t="str">
        <f t="shared" si="111"/>
        <v/>
      </c>
      <c r="CJ595" t="b">
        <f t="shared" si="112"/>
        <v>0</v>
      </c>
      <c r="CL595">
        <f t="shared" si="113"/>
        <v>0</v>
      </c>
      <c r="CM595">
        <f t="shared" si="114"/>
        <v>0</v>
      </c>
      <c r="CN595">
        <f t="shared" si="115"/>
        <v>0</v>
      </c>
      <c r="CO595">
        <f t="shared" si="116"/>
        <v>0</v>
      </c>
    </row>
    <row r="596" spans="2:93" ht="15" customHeight="1">
      <c r="B596" s="126"/>
      <c r="C596" s="220" t="s">
        <v>1850</v>
      </c>
      <c r="D596" s="419"/>
      <c r="E596" s="316"/>
      <c r="F596" s="316"/>
      <c r="G596" s="317"/>
      <c r="H596" s="379"/>
      <c r="I596" s="317"/>
      <c r="J596" s="315" t="str">
        <f>IF(L596="","",VLOOKUP(L596,Presentación!$AL$3:$AM$574,2,FALSE))</f>
        <v/>
      </c>
      <c r="K596" s="429"/>
      <c r="L596" s="419"/>
      <c r="M596" s="316"/>
      <c r="N596" s="317"/>
      <c r="O596" s="419"/>
      <c r="P596" s="316"/>
      <c r="Q596" s="317"/>
      <c r="R596" s="379"/>
      <c r="S596" s="316"/>
      <c r="T596" s="317"/>
      <c r="U596" s="43" t="s">
        <v>2188</v>
      </c>
      <c r="V596" s="379"/>
      <c r="W596" s="316"/>
      <c r="X596" s="317"/>
      <c r="Y596" s="379"/>
      <c r="Z596" s="317"/>
      <c r="AA596" s="249"/>
      <c r="AB596" s="249"/>
      <c r="AC596" s="249"/>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CA596">
        <f t="shared" si="104"/>
        <v>0</v>
      </c>
      <c r="CB596">
        <f t="shared" si="105"/>
        <v>0</v>
      </c>
      <c r="CC596">
        <f t="shared" si="106"/>
        <v>0</v>
      </c>
      <c r="CD596">
        <f t="shared" si="107"/>
        <v>0</v>
      </c>
      <c r="CF596" t="b">
        <f t="shared" si="108"/>
        <v>0</v>
      </c>
      <c r="CG596" t="str">
        <f t="shared" si="109"/>
        <v/>
      </c>
      <c r="CH596" t="b">
        <f t="shared" si="110"/>
        <v>0</v>
      </c>
      <c r="CI596" t="str">
        <f t="shared" si="111"/>
        <v/>
      </c>
      <c r="CJ596" t="b">
        <f t="shared" si="112"/>
        <v>0</v>
      </c>
      <c r="CL596">
        <f t="shared" si="113"/>
        <v>0</v>
      </c>
      <c r="CM596">
        <f t="shared" si="114"/>
        <v>0</v>
      </c>
      <c r="CN596">
        <f t="shared" si="115"/>
        <v>0</v>
      </c>
      <c r="CO596">
        <f t="shared" si="116"/>
        <v>0</v>
      </c>
    </row>
    <row r="597" spans="2:93" ht="15" customHeight="1">
      <c r="B597" s="126"/>
      <c r="C597" s="220" t="s">
        <v>1851</v>
      </c>
      <c r="D597" s="419"/>
      <c r="E597" s="316"/>
      <c r="F597" s="316"/>
      <c r="G597" s="317"/>
      <c r="H597" s="379"/>
      <c r="I597" s="317"/>
      <c r="J597" s="315" t="str">
        <f>IF(L597="","",VLOOKUP(L597,Presentación!$AL$3:$AM$574,2,FALSE))</f>
        <v/>
      </c>
      <c r="K597" s="429"/>
      <c r="L597" s="419"/>
      <c r="M597" s="316"/>
      <c r="N597" s="317"/>
      <c r="O597" s="419"/>
      <c r="P597" s="316"/>
      <c r="Q597" s="317"/>
      <c r="R597" s="379"/>
      <c r="S597" s="316"/>
      <c r="T597" s="317"/>
      <c r="U597" s="43" t="s">
        <v>2188</v>
      </c>
      <c r="V597" s="379"/>
      <c r="W597" s="316"/>
      <c r="X597" s="317"/>
      <c r="Y597" s="379"/>
      <c r="Z597" s="317"/>
      <c r="AA597" s="249"/>
      <c r="AB597" s="249"/>
      <c r="AC597" s="249"/>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CA597">
        <f t="shared" si="104"/>
        <v>0</v>
      </c>
      <c r="CB597">
        <f t="shared" si="105"/>
        <v>0</v>
      </c>
      <c r="CC597">
        <f t="shared" si="106"/>
        <v>0</v>
      </c>
      <c r="CD597">
        <f t="shared" si="107"/>
        <v>0</v>
      </c>
      <c r="CF597" t="b">
        <f t="shared" si="108"/>
        <v>0</v>
      </c>
      <c r="CG597" t="str">
        <f t="shared" si="109"/>
        <v/>
      </c>
      <c r="CH597" t="b">
        <f t="shared" si="110"/>
        <v>0</v>
      </c>
      <c r="CI597" t="str">
        <f t="shared" si="111"/>
        <v/>
      </c>
      <c r="CJ597" t="b">
        <f t="shared" si="112"/>
        <v>0</v>
      </c>
      <c r="CL597">
        <f t="shared" si="113"/>
        <v>0</v>
      </c>
      <c r="CM597">
        <f t="shared" si="114"/>
        <v>0</v>
      </c>
      <c r="CN597">
        <f t="shared" si="115"/>
        <v>0</v>
      </c>
      <c r="CO597">
        <f t="shared" si="116"/>
        <v>0</v>
      </c>
    </row>
    <row r="598" spans="2:93" ht="15" customHeight="1">
      <c r="B598" s="126"/>
      <c r="C598" s="220" t="s">
        <v>1852</v>
      </c>
      <c r="D598" s="419"/>
      <c r="E598" s="316"/>
      <c r="F598" s="316"/>
      <c r="G598" s="317"/>
      <c r="H598" s="379"/>
      <c r="I598" s="317"/>
      <c r="J598" s="315" t="str">
        <f>IF(L598="","",VLOOKUP(L598,Presentación!$AL$3:$AM$574,2,FALSE))</f>
        <v/>
      </c>
      <c r="K598" s="429"/>
      <c r="L598" s="419"/>
      <c r="M598" s="316"/>
      <c r="N598" s="317"/>
      <c r="O598" s="419"/>
      <c r="P598" s="316"/>
      <c r="Q598" s="317"/>
      <c r="R598" s="379"/>
      <c r="S598" s="316"/>
      <c r="T598" s="317"/>
      <c r="U598" s="43" t="s">
        <v>2188</v>
      </c>
      <c r="V598" s="379"/>
      <c r="W598" s="316"/>
      <c r="X598" s="317"/>
      <c r="Y598" s="379"/>
      <c r="Z598" s="317"/>
      <c r="AA598" s="249"/>
      <c r="AB598" s="249"/>
      <c r="AC598" s="249"/>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CA598">
        <f t="shared" si="104"/>
        <v>0</v>
      </c>
      <c r="CB598">
        <f t="shared" si="105"/>
        <v>0</v>
      </c>
      <c r="CC598">
        <f t="shared" si="106"/>
        <v>0</v>
      </c>
      <c r="CD598">
        <f t="shared" si="107"/>
        <v>0</v>
      </c>
      <c r="CF598" t="b">
        <f t="shared" si="108"/>
        <v>0</v>
      </c>
      <c r="CG598" t="str">
        <f t="shared" si="109"/>
        <v/>
      </c>
      <c r="CH598" t="b">
        <f t="shared" si="110"/>
        <v>0</v>
      </c>
      <c r="CI598" t="str">
        <f t="shared" si="111"/>
        <v/>
      </c>
      <c r="CJ598" t="b">
        <f t="shared" si="112"/>
        <v>0</v>
      </c>
      <c r="CL598">
        <f t="shared" si="113"/>
        <v>0</v>
      </c>
      <c r="CM598">
        <f t="shared" si="114"/>
        <v>0</v>
      </c>
      <c r="CN598">
        <f t="shared" si="115"/>
        <v>0</v>
      </c>
      <c r="CO598">
        <f t="shared" si="116"/>
        <v>0</v>
      </c>
    </row>
    <row r="599" spans="2:93" ht="15" customHeight="1">
      <c r="B599" s="126"/>
      <c r="C599" s="220" t="s">
        <v>1853</v>
      </c>
      <c r="D599" s="419"/>
      <c r="E599" s="316"/>
      <c r="F599" s="316"/>
      <c r="G599" s="317"/>
      <c r="H599" s="379"/>
      <c r="I599" s="317"/>
      <c r="J599" s="315" t="str">
        <f>IF(L599="","",VLOOKUP(L599,Presentación!$AL$3:$AM$574,2,FALSE))</f>
        <v/>
      </c>
      <c r="K599" s="429"/>
      <c r="L599" s="419"/>
      <c r="M599" s="316"/>
      <c r="N599" s="317"/>
      <c r="O599" s="419"/>
      <c r="P599" s="316"/>
      <c r="Q599" s="317"/>
      <c r="R599" s="379"/>
      <c r="S599" s="316"/>
      <c r="T599" s="317"/>
      <c r="U599" s="43" t="s">
        <v>2188</v>
      </c>
      <c r="V599" s="379"/>
      <c r="W599" s="316"/>
      <c r="X599" s="317"/>
      <c r="Y599" s="379"/>
      <c r="Z599" s="317"/>
      <c r="AA599" s="249"/>
      <c r="AB599" s="249"/>
      <c r="AC599" s="249"/>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CA599">
        <f t="shared" si="104"/>
        <v>0</v>
      </c>
      <c r="CB599">
        <f t="shared" si="105"/>
        <v>0</v>
      </c>
      <c r="CC599">
        <f t="shared" si="106"/>
        <v>0</v>
      </c>
      <c r="CD599">
        <f t="shared" si="107"/>
        <v>0</v>
      </c>
      <c r="CF599" t="b">
        <f t="shared" si="108"/>
        <v>0</v>
      </c>
      <c r="CG599" t="str">
        <f t="shared" si="109"/>
        <v/>
      </c>
      <c r="CH599" t="b">
        <f t="shared" si="110"/>
        <v>0</v>
      </c>
      <c r="CI599" t="str">
        <f t="shared" si="111"/>
        <v/>
      </c>
      <c r="CJ599" t="b">
        <f t="shared" si="112"/>
        <v>0</v>
      </c>
      <c r="CL599">
        <f t="shared" si="113"/>
        <v>0</v>
      </c>
      <c r="CM599">
        <f t="shared" si="114"/>
        <v>0</v>
      </c>
      <c r="CN599">
        <f t="shared" si="115"/>
        <v>0</v>
      </c>
      <c r="CO599">
        <f t="shared" si="116"/>
        <v>0</v>
      </c>
    </row>
    <row r="600" spans="2:93" ht="15" customHeight="1">
      <c r="B600" s="126"/>
      <c r="C600" s="220" t="s">
        <v>1854</v>
      </c>
      <c r="D600" s="419"/>
      <c r="E600" s="316"/>
      <c r="F600" s="316"/>
      <c r="G600" s="317"/>
      <c r="H600" s="379"/>
      <c r="I600" s="317"/>
      <c r="J600" s="315" t="str">
        <f>IF(L600="","",VLOOKUP(L600,Presentación!$AL$3:$AM$574,2,FALSE))</f>
        <v/>
      </c>
      <c r="K600" s="429"/>
      <c r="L600" s="419"/>
      <c r="M600" s="316"/>
      <c r="N600" s="317"/>
      <c r="O600" s="419"/>
      <c r="P600" s="316"/>
      <c r="Q600" s="317"/>
      <c r="R600" s="379"/>
      <c r="S600" s="316"/>
      <c r="T600" s="317"/>
      <c r="U600" s="43" t="s">
        <v>2188</v>
      </c>
      <c r="V600" s="379"/>
      <c r="W600" s="316"/>
      <c r="X600" s="317"/>
      <c r="Y600" s="379"/>
      <c r="Z600" s="317"/>
      <c r="AA600" s="249"/>
      <c r="AB600" s="249"/>
      <c r="AC600" s="249"/>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CA600">
        <f t="shared" si="104"/>
        <v>0</v>
      </c>
      <c r="CB600">
        <f t="shared" si="105"/>
        <v>0</v>
      </c>
      <c r="CC600">
        <f t="shared" si="106"/>
        <v>0</v>
      </c>
      <c r="CD600">
        <f t="shared" si="107"/>
        <v>0</v>
      </c>
      <c r="CF600" t="b">
        <f t="shared" si="108"/>
        <v>0</v>
      </c>
      <c r="CG600" t="str">
        <f t="shared" si="109"/>
        <v/>
      </c>
      <c r="CH600" t="b">
        <f t="shared" si="110"/>
        <v>0</v>
      </c>
      <c r="CI600" t="str">
        <f t="shared" si="111"/>
        <v/>
      </c>
      <c r="CJ600" t="b">
        <f t="shared" si="112"/>
        <v>0</v>
      </c>
      <c r="CL600">
        <f t="shared" si="113"/>
        <v>0</v>
      </c>
      <c r="CM600">
        <f t="shared" si="114"/>
        <v>0</v>
      </c>
      <c r="CN600">
        <f t="shared" si="115"/>
        <v>0</v>
      </c>
      <c r="CO600">
        <f t="shared" si="116"/>
        <v>0</v>
      </c>
    </row>
    <row r="601" spans="2:93" ht="15" customHeight="1">
      <c r="B601" s="126"/>
      <c r="C601" s="220" t="s">
        <v>1855</v>
      </c>
      <c r="D601" s="419"/>
      <c r="E601" s="316"/>
      <c r="F601" s="316"/>
      <c r="G601" s="317"/>
      <c r="H601" s="379"/>
      <c r="I601" s="317"/>
      <c r="J601" s="315" t="str">
        <f>IF(L601="","",VLOOKUP(L601,Presentación!$AL$3:$AM$574,2,FALSE))</f>
        <v/>
      </c>
      <c r="K601" s="429"/>
      <c r="L601" s="419"/>
      <c r="M601" s="316"/>
      <c r="N601" s="317"/>
      <c r="O601" s="419"/>
      <c r="P601" s="316"/>
      <c r="Q601" s="317"/>
      <c r="R601" s="379"/>
      <c r="S601" s="316"/>
      <c r="T601" s="317"/>
      <c r="U601" s="43" t="s">
        <v>2188</v>
      </c>
      <c r="V601" s="379"/>
      <c r="W601" s="316"/>
      <c r="X601" s="317"/>
      <c r="Y601" s="379"/>
      <c r="Z601" s="317"/>
      <c r="AA601" s="249"/>
      <c r="AB601" s="249"/>
      <c r="AC601" s="249"/>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CA601">
        <f t="shared" si="104"/>
        <v>0</v>
      </c>
      <c r="CB601">
        <f t="shared" si="105"/>
        <v>0</v>
      </c>
      <c r="CC601">
        <f t="shared" si="106"/>
        <v>0</v>
      </c>
      <c r="CD601">
        <f t="shared" si="107"/>
        <v>0</v>
      </c>
      <c r="CF601" t="b">
        <f t="shared" si="108"/>
        <v>0</v>
      </c>
      <c r="CG601" t="str">
        <f t="shared" si="109"/>
        <v/>
      </c>
      <c r="CH601" t="b">
        <f t="shared" si="110"/>
        <v>0</v>
      </c>
      <c r="CI601" t="str">
        <f t="shared" si="111"/>
        <v/>
      </c>
      <c r="CJ601" t="b">
        <f t="shared" si="112"/>
        <v>0</v>
      </c>
      <c r="CL601">
        <f t="shared" si="113"/>
        <v>0</v>
      </c>
      <c r="CM601">
        <f t="shared" si="114"/>
        <v>0</v>
      </c>
      <c r="CN601">
        <f t="shared" si="115"/>
        <v>0</v>
      </c>
      <c r="CO601">
        <f t="shared" si="116"/>
        <v>0</v>
      </c>
    </row>
    <row r="602" spans="2:93" ht="15" customHeight="1">
      <c r="B602" s="126"/>
      <c r="C602" s="220" t="s">
        <v>1856</v>
      </c>
      <c r="D602" s="419"/>
      <c r="E602" s="316"/>
      <c r="F602" s="316"/>
      <c r="G602" s="317"/>
      <c r="H602" s="379"/>
      <c r="I602" s="317"/>
      <c r="J602" s="315" t="str">
        <f>IF(L602="","",VLOOKUP(L602,Presentación!$AL$3:$AM$574,2,FALSE))</f>
        <v/>
      </c>
      <c r="K602" s="429"/>
      <c r="L602" s="419"/>
      <c r="M602" s="316"/>
      <c r="N602" s="317"/>
      <c r="O602" s="419"/>
      <c r="P602" s="316"/>
      <c r="Q602" s="317"/>
      <c r="R602" s="379"/>
      <c r="S602" s="316"/>
      <c r="T602" s="317"/>
      <c r="U602" s="43" t="s">
        <v>2188</v>
      </c>
      <c r="V602" s="379"/>
      <c r="W602" s="316"/>
      <c r="X602" s="317"/>
      <c r="Y602" s="379"/>
      <c r="Z602" s="317"/>
      <c r="AA602" s="249"/>
      <c r="AB602" s="249"/>
      <c r="AC602" s="249"/>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CA602">
        <f t="shared" si="104"/>
        <v>0</v>
      </c>
      <c r="CB602">
        <f t="shared" si="105"/>
        <v>0</v>
      </c>
      <c r="CC602">
        <f t="shared" si="106"/>
        <v>0</v>
      </c>
      <c r="CD602">
        <f t="shared" si="107"/>
        <v>0</v>
      </c>
      <c r="CF602" t="b">
        <f t="shared" si="108"/>
        <v>0</v>
      </c>
      <c r="CG602" t="str">
        <f t="shared" si="109"/>
        <v/>
      </c>
      <c r="CH602" t="b">
        <f t="shared" si="110"/>
        <v>0</v>
      </c>
      <c r="CI602" t="str">
        <f t="shared" si="111"/>
        <v/>
      </c>
      <c r="CJ602" t="b">
        <f t="shared" si="112"/>
        <v>0</v>
      </c>
      <c r="CL602">
        <f t="shared" si="113"/>
        <v>0</v>
      </c>
      <c r="CM602">
        <f t="shared" si="114"/>
        <v>0</v>
      </c>
      <c r="CN602">
        <f t="shared" si="115"/>
        <v>0</v>
      </c>
      <c r="CO602">
        <f t="shared" si="116"/>
        <v>0</v>
      </c>
    </row>
    <row r="603" spans="2:93" ht="15" customHeight="1">
      <c r="B603" s="126"/>
      <c r="C603" s="220" t="s">
        <v>1857</v>
      </c>
      <c r="D603" s="419"/>
      <c r="E603" s="316"/>
      <c r="F603" s="316"/>
      <c r="G603" s="317"/>
      <c r="H603" s="379"/>
      <c r="I603" s="317"/>
      <c r="J603" s="315" t="str">
        <f>IF(L603="","",VLOOKUP(L603,Presentación!$AL$3:$AM$574,2,FALSE))</f>
        <v/>
      </c>
      <c r="K603" s="429"/>
      <c r="L603" s="419"/>
      <c r="M603" s="316"/>
      <c r="N603" s="317"/>
      <c r="O603" s="419"/>
      <c r="P603" s="316"/>
      <c r="Q603" s="317"/>
      <c r="R603" s="379"/>
      <c r="S603" s="316"/>
      <c r="T603" s="317"/>
      <c r="U603" s="43" t="s">
        <v>2188</v>
      </c>
      <c r="V603" s="379"/>
      <c r="W603" s="316"/>
      <c r="X603" s="317"/>
      <c r="Y603" s="379"/>
      <c r="Z603" s="317"/>
      <c r="AA603" s="249"/>
      <c r="AB603" s="249"/>
      <c r="AC603" s="249"/>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CA603">
        <f t="shared" si="104"/>
        <v>0</v>
      </c>
      <c r="CB603">
        <f t="shared" si="105"/>
        <v>0</v>
      </c>
      <c r="CC603">
        <f t="shared" si="106"/>
        <v>0</v>
      </c>
      <c r="CD603">
        <f t="shared" si="107"/>
        <v>0</v>
      </c>
      <c r="CF603" t="b">
        <f t="shared" si="108"/>
        <v>0</v>
      </c>
      <c r="CG603" t="str">
        <f t="shared" si="109"/>
        <v/>
      </c>
      <c r="CH603" t="b">
        <f t="shared" si="110"/>
        <v>0</v>
      </c>
      <c r="CI603" t="str">
        <f t="shared" si="111"/>
        <v/>
      </c>
      <c r="CJ603" t="b">
        <f t="shared" si="112"/>
        <v>0</v>
      </c>
      <c r="CL603">
        <f t="shared" si="113"/>
        <v>0</v>
      </c>
      <c r="CM603">
        <f t="shared" si="114"/>
        <v>0</v>
      </c>
      <c r="CN603">
        <f t="shared" si="115"/>
        <v>0</v>
      </c>
      <c r="CO603">
        <f t="shared" si="116"/>
        <v>0</v>
      </c>
    </row>
    <row r="604" spans="2:93" ht="15" customHeight="1">
      <c r="B604" s="126"/>
      <c r="C604" s="220" t="s">
        <v>1858</v>
      </c>
      <c r="D604" s="419"/>
      <c r="E604" s="316"/>
      <c r="F604" s="316"/>
      <c r="G604" s="317"/>
      <c r="H604" s="379"/>
      <c r="I604" s="317"/>
      <c r="J604" s="315" t="str">
        <f>IF(L604="","",VLOOKUP(L604,Presentación!$AL$3:$AM$574,2,FALSE))</f>
        <v/>
      </c>
      <c r="K604" s="429"/>
      <c r="L604" s="419"/>
      <c r="M604" s="316"/>
      <c r="N604" s="317"/>
      <c r="O604" s="419"/>
      <c r="P604" s="316"/>
      <c r="Q604" s="317"/>
      <c r="R604" s="379"/>
      <c r="S604" s="316"/>
      <c r="T604" s="317"/>
      <c r="U604" s="43" t="s">
        <v>2188</v>
      </c>
      <c r="V604" s="379"/>
      <c r="W604" s="316"/>
      <c r="X604" s="317"/>
      <c r="Y604" s="379"/>
      <c r="Z604" s="317"/>
      <c r="AA604" s="249"/>
      <c r="AB604" s="249"/>
      <c r="AC604" s="249"/>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CA604">
        <f t="shared" si="104"/>
        <v>0</v>
      </c>
      <c r="CB604">
        <f t="shared" si="105"/>
        <v>0</v>
      </c>
      <c r="CC604">
        <f t="shared" si="106"/>
        <v>0</v>
      </c>
      <c r="CD604">
        <f t="shared" si="107"/>
        <v>0</v>
      </c>
      <c r="CF604" t="b">
        <f t="shared" si="108"/>
        <v>0</v>
      </c>
      <c r="CG604" t="str">
        <f t="shared" si="109"/>
        <v/>
      </c>
      <c r="CH604" t="b">
        <f t="shared" si="110"/>
        <v>0</v>
      </c>
      <c r="CI604" t="str">
        <f t="shared" si="111"/>
        <v/>
      </c>
      <c r="CJ604" t="b">
        <f t="shared" si="112"/>
        <v>0</v>
      </c>
      <c r="CL604">
        <f t="shared" si="113"/>
        <v>0</v>
      </c>
      <c r="CM604">
        <f t="shared" si="114"/>
        <v>0</v>
      </c>
      <c r="CN604">
        <f t="shared" si="115"/>
        <v>0</v>
      </c>
      <c r="CO604">
        <f t="shared" si="116"/>
        <v>0</v>
      </c>
    </row>
    <row r="605" spans="2:93" ht="15" customHeight="1">
      <c r="B605" s="126"/>
      <c r="C605" s="220" t="s">
        <v>1859</v>
      </c>
      <c r="D605" s="419"/>
      <c r="E605" s="316"/>
      <c r="F605" s="316"/>
      <c r="G605" s="317"/>
      <c r="H605" s="379"/>
      <c r="I605" s="317"/>
      <c r="J605" s="315" t="str">
        <f>IF(L605="","",VLOOKUP(L605,Presentación!$AL$3:$AM$574,2,FALSE))</f>
        <v/>
      </c>
      <c r="K605" s="429"/>
      <c r="L605" s="419"/>
      <c r="M605" s="316"/>
      <c r="N605" s="317"/>
      <c r="O605" s="419"/>
      <c r="P605" s="316"/>
      <c r="Q605" s="317"/>
      <c r="R605" s="379"/>
      <c r="S605" s="316"/>
      <c r="T605" s="317"/>
      <c r="U605" s="43" t="s">
        <v>2188</v>
      </c>
      <c r="V605" s="379"/>
      <c r="W605" s="316"/>
      <c r="X605" s="317"/>
      <c r="Y605" s="379"/>
      <c r="Z605" s="317"/>
      <c r="AA605" s="249"/>
      <c r="AB605" s="249"/>
      <c r="AC605" s="249"/>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CA605">
        <f t="shared" si="104"/>
        <v>0</v>
      </c>
      <c r="CB605">
        <f t="shared" si="105"/>
        <v>0</v>
      </c>
      <c r="CC605">
        <f t="shared" si="106"/>
        <v>0</v>
      </c>
      <c r="CD605">
        <f t="shared" si="107"/>
        <v>0</v>
      </c>
      <c r="CF605" t="b">
        <f t="shared" si="108"/>
        <v>0</v>
      </c>
      <c r="CG605" t="str">
        <f t="shared" si="109"/>
        <v/>
      </c>
      <c r="CH605" t="b">
        <f t="shared" si="110"/>
        <v>0</v>
      </c>
      <c r="CI605" t="str">
        <f t="shared" si="111"/>
        <v/>
      </c>
      <c r="CJ605" t="b">
        <f t="shared" si="112"/>
        <v>0</v>
      </c>
      <c r="CL605">
        <f t="shared" si="113"/>
        <v>0</v>
      </c>
      <c r="CM605">
        <f t="shared" si="114"/>
        <v>0</v>
      </c>
      <c r="CN605">
        <f t="shared" si="115"/>
        <v>0</v>
      </c>
      <c r="CO605">
        <f t="shared" si="116"/>
        <v>0</v>
      </c>
    </row>
    <row r="606" spans="2:93" ht="15" customHeight="1">
      <c r="B606" s="126"/>
      <c r="C606" s="220" t="s">
        <v>1860</v>
      </c>
      <c r="D606" s="419"/>
      <c r="E606" s="316"/>
      <c r="F606" s="316"/>
      <c r="G606" s="317"/>
      <c r="H606" s="379"/>
      <c r="I606" s="317"/>
      <c r="J606" s="315" t="str">
        <f>IF(L606="","",VLOOKUP(L606,Presentación!$AL$3:$AM$574,2,FALSE))</f>
        <v/>
      </c>
      <c r="K606" s="429"/>
      <c r="L606" s="419"/>
      <c r="M606" s="316"/>
      <c r="N606" s="317"/>
      <c r="O606" s="419"/>
      <c r="P606" s="316"/>
      <c r="Q606" s="317"/>
      <c r="R606" s="379"/>
      <c r="S606" s="316"/>
      <c r="T606" s="317"/>
      <c r="U606" s="43" t="s">
        <v>2188</v>
      </c>
      <c r="V606" s="379"/>
      <c r="W606" s="316"/>
      <c r="X606" s="317"/>
      <c r="Y606" s="379"/>
      <c r="Z606" s="317"/>
      <c r="AA606" s="249"/>
      <c r="AB606" s="249"/>
      <c r="AC606" s="249"/>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CA606">
        <f t="shared" si="104"/>
        <v>0</v>
      </c>
      <c r="CB606">
        <f t="shared" si="105"/>
        <v>0</v>
      </c>
      <c r="CC606">
        <f t="shared" si="106"/>
        <v>0</v>
      </c>
      <c r="CD606">
        <f t="shared" si="107"/>
        <v>0</v>
      </c>
      <c r="CF606" t="b">
        <f t="shared" si="108"/>
        <v>0</v>
      </c>
      <c r="CG606" t="str">
        <f t="shared" si="109"/>
        <v/>
      </c>
      <c r="CH606" t="b">
        <f t="shared" si="110"/>
        <v>0</v>
      </c>
      <c r="CI606" t="str">
        <f t="shared" si="111"/>
        <v/>
      </c>
      <c r="CJ606" t="b">
        <f t="shared" si="112"/>
        <v>0</v>
      </c>
      <c r="CL606">
        <f t="shared" si="113"/>
        <v>0</v>
      </c>
      <c r="CM606">
        <f t="shared" si="114"/>
        <v>0</v>
      </c>
      <c r="CN606">
        <f t="shared" si="115"/>
        <v>0</v>
      </c>
      <c r="CO606">
        <f t="shared" si="116"/>
        <v>0</v>
      </c>
    </row>
    <row r="607" spans="2:93" ht="15" customHeight="1">
      <c r="B607" s="126"/>
      <c r="C607" s="220" t="s">
        <v>1861</v>
      </c>
      <c r="D607" s="419"/>
      <c r="E607" s="316"/>
      <c r="F607" s="316"/>
      <c r="G607" s="317"/>
      <c r="H607" s="379"/>
      <c r="I607" s="317"/>
      <c r="J607" s="315" t="str">
        <f>IF(L607="","",VLOOKUP(L607,Presentación!$AL$3:$AM$574,2,FALSE))</f>
        <v/>
      </c>
      <c r="K607" s="429"/>
      <c r="L607" s="419"/>
      <c r="M607" s="316"/>
      <c r="N607" s="317"/>
      <c r="O607" s="419"/>
      <c r="P607" s="316"/>
      <c r="Q607" s="317"/>
      <c r="R607" s="379"/>
      <c r="S607" s="316"/>
      <c r="T607" s="317"/>
      <c r="U607" s="43" t="s">
        <v>2188</v>
      </c>
      <c r="V607" s="379"/>
      <c r="W607" s="316"/>
      <c r="X607" s="317"/>
      <c r="Y607" s="379"/>
      <c r="Z607" s="317"/>
      <c r="AA607" s="249"/>
      <c r="AB607" s="249"/>
      <c r="AC607" s="249"/>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CA607">
        <f t="shared" si="104"/>
        <v>0</v>
      </c>
      <c r="CB607">
        <f t="shared" si="105"/>
        <v>0</v>
      </c>
      <c r="CC607">
        <f t="shared" si="106"/>
        <v>0</v>
      </c>
      <c r="CD607">
        <f t="shared" si="107"/>
        <v>0</v>
      </c>
      <c r="CF607" t="b">
        <f t="shared" si="108"/>
        <v>0</v>
      </c>
      <c r="CG607" t="str">
        <f t="shared" si="109"/>
        <v/>
      </c>
      <c r="CH607" t="b">
        <f t="shared" si="110"/>
        <v>0</v>
      </c>
      <c r="CI607" t="str">
        <f t="shared" si="111"/>
        <v/>
      </c>
      <c r="CJ607" t="b">
        <f t="shared" si="112"/>
        <v>0</v>
      </c>
      <c r="CL607">
        <f t="shared" si="113"/>
        <v>0</v>
      </c>
      <c r="CM607">
        <f t="shared" si="114"/>
        <v>0</v>
      </c>
      <c r="CN607">
        <f t="shared" si="115"/>
        <v>0</v>
      </c>
      <c r="CO607">
        <f t="shared" si="116"/>
        <v>0</v>
      </c>
    </row>
    <row r="608" spans="2:93" ht="15" customHeight="1">
      <c r="B608" s="126"/>
      <c r="C608" s="220" t="s">
        <v>2254</v>
      </c>
      <c r="D608" s="419"/>
      <c r="E608" s="316"/>
      <c r="F608" s="316"/>
      <c r="G608" s="317"/>
      <c r="H608" s="379"/>
      <c r="I608" s="317"/>
      <c r="J608" s="315" t="str">
        <f>IF(L608="","",VLOOKUP(L608,Presentación!$AL$3:$AM$574,2,FALSE))</f>
        <v/>
      </c>
      <c r="K608" s="429"/>
      <c r="L608" s="419"/>
      <c r="M608" s="316"/>
      <c r="N608" s="317"/>
      <c r="O608" s="419"/>
      <c r="P608" s="316"/>
      <c r="Q608" s="317"/>
      <c r="R608" s="379"/>
      <c r="S608" s="316"/>
      <c r="T608" s="317"/>
      <c r="U608" s="43" t="s">
        <v>2188</v>
      </c>
      <c r="V608" s="379"/>
      <c r="W608" s="316"/>
      <c r="X608" s="317"/>
      <c r="Y608" s="379"/>
      <c r="Z608" s="317"/>
      <c r="AA608" s="249"/>
      <c r="AB608" s="249"/>
      <c r="AC608" s="249"/>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CA608">
        <f t="shared" si="104"/>
        <v>0</v>
      </c>
      <c r="CB608">
        <f t="shared" si="105"/>
        <v>0</v>
      </c>
      <c r="CC608">
        <f t="shared" si="106"/>
        <v>0</v>
      </c>
      <c r="CD608">
        <f t="shared" si="107"/>
        <v>0</v>
      </c>
      <c r="CF608" t="b">
        <f t="shared" si="108"/>
        <v>0</v>
      </c>
      <c r="CG608" t="str">
        <f t="shared" si="109"/>
        <v/>
      </c>
      <c r="CH608" t="b">
        <f t="shared" si="110"/>
        <v>0</v>
      </c>
      <c r="CI608" t="str">
        <f t="shared" si="111"/>
        <v/>
      </c>
      <c r="CJ608" t="b">
        <f t="shared" si="112"/>
        <v>0</v>
      </c>
      <c r="CL608">
        <f t="shared" si="113"/>
        <v>0</v>
      </c>
      <c r="CM608">
        <f t="shared" si="114"/>
        <v>0</v>
      </c>
      <c r="CN608">
        <f t="shared" si="115"/>
        <v>0</v>
      </c>
      <c r="CO608">
        <f t="shared" si="116"/>
        <v>0</v>
      </c>
    </row>
    <row r="609" spans="2:93" ht="15" customHeight="1">
      <c r="B609" s="126"/>
      <c r="C609" s="220" t="s">
        <v>2255</v>
      </c>
      <c r="D609" s="419"/>
      <c r="E609" s="316"/>
      <c r="F609" s="316"/>
      <c r="G609" s="317"/>
      <c r="H609" s="379"/>
      <c r="I609" s="317"/>
      <c r="J609" s="315" t="str">
        <f>IF(L609="","",VLOOKUP(L609,Presentación!$AL$3:$AM$574,2,FALSE))</f>
        <v/>
      </c>
      <c r="K609" s="429"/>
      <c r="L609" s="419"/>
      <c r="M609" s="316"/>
      <c r="N609" s="317"/>
      <c r="O609" s="419"/>
      <c r="P609" s="316"/>
      <c r="Q609" s="317"/>
      <c r="R609" s="379"/>
      <c r="S609" s="316"/>
      <c r="T609" s="317"/>
      <c r="U609" s="43" t="s">
        <v>2188</v>
      </c>
      <c r="V609" s="379"/>
      <c r="W609" s="316"/>
      <c r="X609" s="317"/>
      <c r="Y609" s="379"/>
      <c r="Z609" s="317"/>
      <c r="AA609" s="249"/>
      <c r="AB609" s="249"/>
      <c r="AC609" s="249"/>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CA609">
        <f t="shared" ref="CA609:CA672" si="117">IF(COUNTIF(D609:AL609,"NS")&gt;0,1,0)</f>
        <v>0</v>
      </c>
      <c r="CB609">
        <f t="shared" ref="CB609:CB672" si="118">COUNTIF(AB609:AC609,"NS")</f>
        <v>0</v>
      </c>
      <c r="CC609">
        <f t="shared" ref="CC609:CC672" si="119">SUM(AB609:AC609)</f>
        <v>0</v>
      </c>
      <c r="CD609">
        <f t="shared" ref="CD609:CD672" si="120">IF(COUNTA(AA609:AC609)=0,0,IF(OR(AND(AA609=0,CB609&gt;0),AND(AA609="ns",CC609&gt;0),AND(AA609="ns",CB609=0,CC609=0)),1,IF(OR(AND(AA609&gt;0,CB609=2),AND(AA609="ns",CB609=2),AND(AA609="ns",CC609=0,CB609&gt;0),AA609=CC609),0,1)))</f>
        <v>0</v>
      </c>
      <c r="CF609" t="b">
        <f t="shared" ref="CF609:CF672" si="121">NOT(EXACT(D609,UPPER(D609)))</f>
        <v>0</v>
      </c>
      <c r="CG609" t="str">
        <f t="shared" ref="CG609:CG672" si="122">SUBSTITUTE( SUBSTITUTE( SUBSTITUTE( SUBSTITUTE( SUBSTITUTE( SUBSTITUTE( SUBSTITUTE( SUBSTITUTE( SUBSTITUTE( SUBSTITUTE(D609, "á", "a"), "é", "e"), "í", "i"), "ó", "o"), "ú", "u"), "Á", "A"), "É", "E"), "Í", "I"), "Ó", "O"), "Ú", "U")</f>
        <v/>
      </c>
      <c r="CH609" t="b">
        <f t="shared" ref="CH609:CH672" si="123">NOT(EXACT(D609,CG609))</f>
        <v>0</v>
      </c>
      <c r="CI609" t="str">
        <f t="shared" ref="CI609:CI672" si="124">SUBSTITUTE((SUBSTITUTE(SUBSTITUTE(SUBSTITUTE(D609,".",""),",",""),"(","")),")","")</f>
        <v/>
      </c>
      <c r="CJ609" t="b">
        <f t="shared" ref="CJ609:CJ672" si="125">NOT(EXACT(D609,CI609))</f>
        <v>0</v>
      </c>
      <c r="CL609">
        <f t="shared" ref="CL609:CL672" si="126">LEN(R609)</f>
        <v>0</v>
      </c>
      <c r="CM609">
        <f t="shared" ref="CM609:CM672" si="127">LEN(V609)</f>
        <v>0</v>
      </c>
      <c r="CN609">
        <f t="shared" ref="CN609:CN672" si="128">IF(AND(R609&lt;&gt;"NS",R609&lt;&gt;"NA",CL609&gt;8),1,0)</f>
        <v>0</v>
      </c>
      <c r="CO609">
        <f t="shared" ref="CO609:CO672" si="129">IF(AND(V609&lt;&gt;"NS",V609&lt;&gt;"NA",CM609&gt;9),1,0)</f>
        <v>0</v>
      </c>
    </row>
    <row r="610" spans="2:93" ht="15" customHeight="1">
      <c r="B610" s="126"/>
      <c r="C610" s="220" t="s">
        <v>2256</v>
      </c>
      <c r="D610" s="419"/>
      <c r="E610" s="316"/>
      <c r="F610" s="316"/>
      <c r="G610" s="317"/>
      <c r="H610" s="379"/>
      <c r="I610" s="317"/>
      <c r="J610" s="315" t="str">
        <f>IF(L610="","",VLOOKUP(L610,Presentación!$AL$3:$AM$574,2,FALSE))</f>
        <v/>
      </c>
      <c r="K610" s="429"/>
      <c r="L610" s="419"/>
      <c r="M610" s="316"/>
      <c r="N610" s="317"/>
      <c r="O610" s="419"/>
      <c r="P610" s="316"/>
      <c r="Q610" s="317"/>
      <c r="R610" s="379"/>
      <c r="S610" s="316"/>
      <c r="T610" s="317"/>
      <c r="U610" s="43" t="s">
        <v>2188</v>
      </c>
      <c r="V610" s="379"/>
      <c r="W610" s="316"/>
      <c r="X610" s="317"/>
      <c r="Y610" s="379"/>
      <c r="Z610" s="317"/>
      <c r="AA610" s="249"/>
      <c r="AB610" s="249"/>
      <c r="AC610" s="249"/>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CA610">
        <f t="shared" si="117"/>
        <v>0</v>
      </c>
      <c r="CB610">
        <f t="shared" si="118"/>
        <v>0</v>
      </c>
      <c r="CC610">
        <f t="shared" si="119"/>
        <v>0</v>
      </c>
      <c r="CD610">
        <f t="shared" si="120"/>
        <v>0</v>
      </c>
      <c r="CF610" t="b">
        <f t="shared" si="121"/>
        <v>0</v>
      </c>
      <c r="CG610" t="str">
        <f t="shared" si="122"/>
        <v/>
      </c>
      <c r="CH610" t="b">
        <f t="shared" si="123"/>
        <v>0</v>
      </c>
      <c r="CI610" t="str">
        <f t="shared" si="124"/>
        <v/>
      </c>
      <c r="CJ610" t="b">
        <f t="shared" si="125"/>
        <v>0</v>
      </c>
      <c r="CL610">
        <f t="shared" si="126"/>
        <v>0</v>
      </c>
      <c r="CM610">
        <f t="shared" si="127"/>
        <v>0</v>
      </c>
      <c r="CN610">
        <f t="shared" si="128"/>
        <v>0</v>
      </c>
      <c r="CO610">
        <f t="shared" si="129"/>
        <v>0</v>
      </c>
    </row>
    <row r="611" spans="2:93" ht="15" customHeight="1">
      <c r="B611" s="126"/>
      <c r="C611" s="220" t="s">
        <v>2257</v>
      </c>
      <c r="D611" s="419"/>
      <c r="E611" s="316"/>
      <c r="F611" s="316"/>
      <c r="G611" s="317"/>
      <c r="H611" s="379"/>
      <c r="I611" s="317"/>
      <c r="J611" s="315" t="str">
        <f>IF(L611="","",VLOOKUP(L611,Presentación!$AL$3:$AM$574,2,FALSE))</f>
        <v/>
      </c>
      <c r="K611" s="429"/>
      <c r="L611" s="419"/>
      <c r="M611" s="316"/>
      <c r="N611" s="317"/>
      <c r="O611" s="419"/>
      <c r="P611" s="316"/>
      <c r="Q611" s="317"/>
      <c r="R611" s="379"/>
      <c r="S611" s="316"/>
      <c r="T611" s="317"/>
      <c r="U611" s="43" t="s">
        <v>2188</v>
      </c>
      <c r="V611" s="379"/>
      <c r="W611" s="316"/>
      <c r="X611" s="317"/>
      <c r="Y611" s="379"/>
      <c r="Z611" s="317"/>
      <c r="AA611" s="249"/>
      <c r="AB611" s="249"/>
      <c r="AC611" s="249"/>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CA611">
        <f t="shared" si="117"/>
        <v>0</v>
      </c>
      <c r="CB611">
        <f t="shared" si="118"/>
        <v>0</v>
      </c>
      <c r="CC611">
        <f t="shared" si="119"/>
        <v>0</v>
      </c>
      <c r="CD611">
        <f t="shared" si="120"/>
        <v>0</v>
      </c>
      <c r="CF611" t="b">
        <f t="shared" si="121"/>
        <v>0</v>
      </c>
      <c r="CG611" t="str">
        <f t="shared" si="122"/>
        <v/>
      </c>
      <c r="CH611" t="b">
        <f t="shared" si="123"/>
        <v>0</v>
      </c>
      <c r="CI611" t="str">
        <f t="shared" si="124"/>
        <v/>
      </c>
      <c r="CJ611" t="b">
        <f t="shared" si="125"/>
        <v>0</v>
      </c>
      <c r="CL611">
        <f t="shared" si="126"/>
        <v>0</v>
      </c>
      <c r="CM611">
        <f t="shared" si="127"/>
        <v>0</v>
      </c>
      <c r="CN611">
        <f t="shared" si="128"/>
        <v>0</v>
      </c>
      <c r="CO611">
        <f t="shared" si="129"/>
        <v>0</v>
      </c>
    </row>
    <row r="612" spans="2:93" ht="15" customHeight="1">
      <c r="B612" s="126"/>
      <c r="C612" s="220" t="s">
        <v>2258</v>
      </c>
      <c r="D612" s="419"/>
      <c r="E612" s="316"/>
      <c r="F612" s="316"/>
      <c r="G612" s="317"/>
      <c r="H612" s="379"/>
      <c r="I612" s="317"/>
      <c r="J612" s="315" t="str">
        <f>IF(L612="","",VLOOKUP(L612,Presentación!$AL$3:$AM$574,2,FALSE))</f>
        <v/>
      </c>
      <c r="K612" s="429"/>
      <c r="L612" s="419"/>
      <c r="M612" s="316"/>
      <c r="N612" s="317"/>
      <c r="O612" s="419"/>
      <c r="P612" s="316"/>
      <c r="Q612" s="317"/>
      <c r="R612" s="379"/>
      <c r="S612" s="316"/>
      <c r="T612" s="317"/>
      <c r="U612" s="43" t="s">
        <v>2188</v>
      </c>
      <c r="V612" s="379"/>
      <c r="W612" s="316"/>
      <c r="X612" s="317"/>
      <c r="Y612" s="379"/>
      <c r="Z612" s="317"/>
      <c r="AA612" s="249"/>
      <c r="AB612" s="249"/>
      <c r="AC612" s="249"/>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CA612">
        <f t="shared" si="117"/>
        <v>0</v>
      </c>
      <c r="CB612">
        <f t="shared" si="118"/>
        <v>0</v>
      </c>
      <c r="CC612">
        <f t="shared" si="119"/>
        <v>0</v>
      </c>
      <c r="CD612">
        <f t="shared" si="120"/>
        <v>0</v>
      </c>
      <c r="CF612" t="b">
        <f t="shared" si="121"/>
        <v>0</v>
      </c>
      <c r="CG612" t="str">
        <f t="shared" si="122"/>
        <v/>
      </c>
      <c r="CH612" t="b">
        <f t="shared" si="123"/>
        <v>0</v>
      </c>
      <c r="CI612" t="str">
        <f t="shared" si="124"/>
        <v/>
      </c>
      <c r="CJ612" t="b">
        <f t="shared" si="125"/>
        <v>0</v>
      </c>
      <c r="CL612">
        <f t="shared" si="126"/>
        <v>0</v>
      </c>
      <c r="CM612">
        <f t="shared" si="127"/>
        <v>0</v>
      </c>
      <c r="CN612">
        <f t="shared" si="128"/>
        <v>0</v>
      </c>
      <c r="CO612">
        <f t="shared" si="129"/>
        <v>0</v>
      </c>
    </row>
    <row r="613" spans="2:93" ht="15" customHeight="1">
      <c r="B613" s="126"/>
      <c r="C613" s="220" t="s">
        <v>2259</v>
      </c>
      <c r="D613" s="419"/>
      <c r="E613" s="316"/>
      <c r="F613" s="316"/>
      <c r="G613" s="317"/>
      <c r="H613" s="379"/>
      <c r="I613" s="317"/>
      <c r="J613" s="315" t="str">
        <f>IF(L613="","",VLOOKUP(L613,Presentación!$AL$3:$AM$574,2,FALSE))</f>
        <v/>
      </c>
      <c r="K613" s="429"/>
      <c r="L613" s="419"/>
      <c r="M613" s="316"/>
      <c r="N613" s="317"/>
      <c r="O613" s="419"/>
      <c r="P613" s="316"/>
      <c r="Q613" s="317"/>
      <c r="R613" s="379"/>
      <c r="S613" s="316"/>
      <c r="T613" s="317"/>
      <c r="U613" s="43" t="s">
        <v>2188</v>
      </c>
      <c r="V613" s="379"/>
      <c r="W613" s="316"/>
      <c r="X613" s="317"/>
      <c r="Y613" s="379"/>
      <c r="Z613" s="317"/>
      <c r="AA613" s="249"/>
      <c r="AB613" s="249"/>
      <c r="AC613" s="249"/>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CA613">
        <f t="shared" si="117"/>
        <v>0</v>
      </c>
      <c r="CB613">
        <f t="shared" si="118"/>
        <v>0</v>
      </c>
      <c r="CC613">
        <f t="shared" si="119"/>
        <v>0</v>
      </c>
      <c r="CD613">
        <f t="shared" si="120"/>
        <v>0</v>
      </c>
      <c r="CF613" t="b">
        <f t="shared" si="121"/>
        <v>0</v>
      </c>
      <c r="CG613" t="str">
        <f t="shared" si="122"/>
        <v/>
      </c>
      <c r="CH613" t="b">
        <f t="shared" si="123"/>
        <v>0</v>
      </c>
      <c r="CI613" t="str">
        <f t="shared" si="124"/>
        <v/>
      </c>
      <c r="CJ613" t="b">
        <f t="shared" si="125"/>
        <v>0</v>
      </c>
      <c r="CL613">
        <f t="shared" si="126"/>
        <v>0</v>
      </c>
      <c r="CM613">
        <f t="shared" si="127"/>
        <v>0</v>
      </c>
      <c r="CN613">
        <f t="shared" si="128"/>
        <v>0</v>
      </c>
      <c r="CO613">
        <f t="shared" si="129"/>
        <v>0</v>
      </c>
    </row>
    <row r="614" spans="2:93" ht="15" customHeight="1">
      <c r="B614" s="126"/>
      <c r="C614" s="220" t="s">
        <v>2260</v>
      </c>
      <c r="D614" s="419"/>
      <c r="E614" s="316"/>
      <c r="F614" s="316"/>
      <c r="G614" s="317"/>
      <c r="H614" s="379"/>
      <c r="I614" s="317"/>
      <c r="J614" s="315" t="str">
        <f>IF(L614="","",VLOOKUP(L614,Presentación!$AL$3:$AM$574,2,FALSE))</f>
        <v/>
      </c>
      <c r="K614" s="429"/>
      <c r="L614" s="419"/>
      <c r="M614" s="316"/>
      <c r="N614" s="317"/>
      <c r="O614" s="419"/>
      <c r="P614" s="316"/>
      <c r="Q614" s="317"/>
      <c r="R614" s="379"/>
      <c r="S614" s="316"/>
      <c r="T614" s="317"/>
      <c r="U614" s="43" t="s">
        <v>2188</v>
      </c>
      <c r="V614" s="379"/>
      <c r="W614" s="316"/>
      <c r="X614" s="317"/>
      <c r="Y614" s="379"/>
      <c r="Z614" s="317"/>
      <c r="AA614" s="249"/>
      <c r="AB614" s="249"/>
      <c r="AC614" s="249"/>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CA614">
        <f t="shared" si="117"/>
        <v>0</v>
      </c>
      <c r="CB614">
        <f t="shared" si="118"/>
        <v>0</v>
      </c>
      <c r="CC614">
        <f t="shared" si="119"/>
        <v>0</v>
      </c>
      <c r="CD614">
        <f t="shared" si="120"/>
        <v>0</v>
      </c>
      <c r="CF614" t="b">
        <f t="shared" si="121"/>
        <v>0</v>
      </c>
      <c r="CG614" t="str">
        <f t="shared" si="122"/>
        <v/>
      </c>
      <c r="CH614" t="b">
        <f t="shared" si="123"/>
        <v>0</v>
      </c>
      <c r="CI614" t="str">
        <f t="shared" si="124"/>
        <v/>
      </c>
      <c r="CJ614" t="b">
        <f t="shared" si="125"/>
        <v>0</v>
      </c>
      <c r="CL614">
        <f t="shared" si="126"/>
        <v>0</v>
      </c>
      <c r="CM614">
        <f t="shared" si="127"/>
        <v>0</v>
      </c>
      <c r="CN614">
        <f t="shared" si="128"/>
        <v>0</v>
      </c>
      <c r="CO614">
        <f t="shared" si="129"/>
        <v>0</v>
      </c>
    </row>
    <row r="615" spans="2:93" ht="15" customHeight="1">
      <c r="B615" s="126"/>
      <c r="C615" s="220" t="s">
        <v>2261</v>
      </c>
      <c r="D615" s="419"/>
      <c r="E615" s="316"/>
      <c r="F615" s="316"/>
      <c r="G615" s="317"/>
      <c r="H615" s="379"/>
      <c r="I615" s="317"/>
      <c r="J615" s="315" t="str">
        <f>IF(L615="","",VLOOKUP(L615,Presentación!$AL$3:$AM$574,2,FALSE))</f>
        <v/>
      </c>
      <c r="K615" s="429"/>
      <c r="L615" s="419"/>
      <c r="M615" s="316"/>
      <c r="N615" s="317"/>
      <c r="O615" s="419"/>
      <c r="P615" s="316"/>
      <c r="Q615" s="317"/>
      <c r="R615" s="379"/>
      <c r="S615" s="316"/>
      <c r="T615" s="317"/>
      <c r="U615" s="43" t="s">
        <v>2188</v>
      </c>
      <c r="V615" s="379"/>
      <c r="W615" s="316"/>
      <c r="X615" s="317"/>
      <c r="Y615" s="379"/>
      <c r="Z615" s="317"/>
      <c r="AA615" s="249"/>
      <c r="AB615" s="249"/>
      <c r="AC615" s="249"/>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CA615">
        <f t="shared" si="117"/>
        <v>0</v>
      </c>
      <c r="CB615">
        <f t="shared" si="118"/>
        <v>0</v>
      </c>
      <c r="CC615">
        <f t="shared" si="119"/>
        <v>0</v>
      </c>
      <c r="CD615">
        <f t="shared" si="120"/>
        <v>0</v>
      </c>
      <c r="CF615" t="b">
        <f t="shared" si="121"/>
        <v>0</v>
      </c>
      <c r="CG615" t="str">
        <f t="shared" si="122"/>
        <v/>
      </c>
      <c r="CH615" t="b">
        <f t="shared" si="123"/>
        <v>0</v>
      </c>
      <c r="CI615" t="str">
        <f t="shared" si="124"/>
        <v/>
      </c>
      <c r="CJ615" t="b">
        <f t="shared" si="125"/>
        <v>0</v>
      </c>
      <c r="CL615">
        <f t="shared" si="126"/>
        <v>0</v>
      </c>
      <c r="CM615">
        <f t="shared" si="127"/>
        <v>0</v>
      </c>
      <c r="CN615">
        <f t="shared" si="128"/>
        <v>0</v>
      </c>
      <c r="CO615">
        <f t="shared" si="129"/>
        <v>0</v>
      </c>
    </row>
    <row r="616" spans="2:93" ht="15" customHeight="1">
      <c r="B616" s="126"/>
      <c r="C616" s="220" t="s">
        <v>2262</v>
      </c>
      <c r="D616" s="419"/>
      <c r="E616" s="316"/>
      <c r="F616" s="316"/>
      <c r="G616" s="317"/>
      <c r="H616" s="379"/>
      <c r="I616" s="317"/>
      <c r="J616" s="315" t="str">
        <f>IF(L616="","",VLOOKUP(L616,Presentación!$AL$3:$AM$574,2,FALSE))</f>
        <v/>
      </c>
      <c r="K616" s="429"/>
      <c r="L616" s="419"/>
      <c r="M616" s="316"/>
      <c r="N616" s="317"/>
      <c r="O616" s="419"/>
      <c r="P616" s="316"/>
      <c r="Q616" s="317"/>
      <c r="R616" s="379"/>
      <c r="S616" s="316"/>
      <c r="T616" s="317"/>
      <c r="U616" s="43" t="s">
        <v>2188</v>
      </c>
      <c r="V616" s="379"/>
      <c r="W616" s="316"/>
      <c r="X616" s="317"/>
      <c r="Y616" s="379"/>
      <c r="Z616" s="317"/>
      <c r="AA616" s="249"/>
      <c r="AB616" s="249"/>
      <c r="AC616" s="249"/>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CA616">
        <f t="shared" si="117"/>
        <v>0</v>
      </c>
      <c r="CB616">
        <f t="shared" si="118"/>
        <v>0</v>
      </c>
      <c r="CC616">
        <f t="shared" si="119"/>
        <v>0</v>
      </c>
      <c r="CD616">
        <f t="shared" si="120"/>
        <v>0</v>
      </c>
      <c r="CF616" t="b">
        <f t="shared" si="121"/>
        <v>0</v>
      </c>
      <c r="CG616" t="str">
        <f t="shared" si="122"/>
        <v/>
      </c>
      <c r="CH616" t="b">
        <f t="shared" si="123"/>
        <v>0</v>
      </c>
      <c r="CI616" t="str">
        <f t="shared" si="124"/>
        <v/>
      </c>
      <c r="CJ616" t="b">
        <f t="shared" si="125"/>
        <v>0</v>
      </c>
      <c r="CL616">
        <f t="shared" si="126"/>
        <v>0</v>
      </c>
      <c r="CM616">
        <f t="shared" si="127"/>
        <v>0</v>
      </c>
      <c r="CN616">
        <f t="shared" si="128"/>
        <v>0</v>
      </c>
      <c r="CO616">
        <f t="shared" si="129"/>
        <v>0</v>
      </c>
    </row>
    <row r="617" spans="2:93" ht="15" customHeight="1">
      <c r="B617" s="126"/>
      <c r="C617" s="220" t="s">
        <v>2263</v>
      </c>
      <c r="D617" s="419"/>
      <c r="E617" s="316"/>
      <c r="F617" s="316"/>
      <c r="G617" s="317"/>
      <c r="H617" s="379"/>
      <c r="I617" s="317"/>
      <c r="J617" s="315" t="str">
        <f>IF(L617="","",VLOOKUP(L617,Presentación!$AL$3:$AM$574,2,FALSE))</f>
        <v/>
      </c>
      <c r="K617" s="429"/>
      <c r="L617" s="419"/>
      <c r="M617" s="316"/>
      <c r="N617" s="317"/>
      <c r="O617" s="419"/>
      <c r="P617" s="316"/>
      <c r="Q617" s="317"/>
      <c r="R617" s="379"/>
      <c r="S617" s="316"/>
      <c r="T617" s="317"/>
      <c r="U617" s="43" t="s">
        <v>2188</v>
      </c>
      <c r="V617" s="379"/>
      <c r="W617" s="316"/>
      <c r="X617" s="317"/>
      <c r="Y617" s="379"/>
      <c r="Z617" s="317"/>
      <c r="AA617" s="249"/>
      <c r="AB617" s="249"/>
      <c r="AC617" s="249"/>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CA617">
        <f t="shared" si="117"/>
        <v>0</v>
      </c>
      <c r="CB617">
        <f t="shared" si="118"/>
        <v>0</v>
      </c>
      <c r="CC617">
        <f t="shared" si="119"/>
        <v>0</v>
      </c>
      <c r="CD617">
        <f t="shared" si="120"/>
        <v>0</v>
      </c>
      <c r="CF617" t="b">
        <f t="shared" si="121"/>
        <v>0</v>
      </c>
      <c r="CG617" t="str">
        <f t="shared" si="122"/>
        <v/>
      </c>
      <c r="CH617" t="b">
        <f t="shared" si="123"/>
        <v>0</v>
      </c>
      <c r="CI617" t="str">
        <f t="shared" si="124"/>
        <v/>
      </c>
      <c r="CJ617" t="b">
        <f t="shared" si="125"/>
        <v>0</v>
      </c>
      <c r="CL617">
        <f t="shared" si="126"/>
        <v>0</v>
      </c>
      <c r="CM617">
        <f t="shared" si="127"/>
        <v>0</v>
      </c>
      <c r="CN617">
        <f t="shared" si="128"/>
        <v>0</v>
      </c>
      <c r="CO617">
        <f t="shared" si="129"/>
        <v>0</v>
      </c>
    </row>
    <row r="618" spans="2:93" ht="15" customHeight="1">
      <c r="B618" s="126"/>
      <c r="C618" s="220" t="s">
        <v>2264</v>
      </c>
      <c r="D618" s="419"/>
      <c r="E618" s="316"/>
      <c r="F618" s="316"/>
      <c r="G618" s="317"/>
      <c r="H618" s="379"/>
      <c r="I618" s="317"/>
      <c r="J618" s="315" t="str">
        <f>IF(L618="","",VLOOKUP(L618,Presentación!$AL$3:$AM$574,2,FALSE))</f>
        <v/>
      </c>
      <c r="K618" s="429"/>
      <c r="L618" s="419"/>
      <c r="M618" s="316"/>
      <c r="N618" s="317"/>
      <c r="O618" s="419"/>
      <c r="P618" s="316"/>
      <c r="Q618" s="317"/>
      <c r="R618" s="379"/>
      <c r="S618" s="316"/>
      <c r="T618" s="317"/>
      <c r="U618" s="43" t="s">
        <v>2188</v>
      </c>
      <c r="V618" s="379"/>
      <c r="W618" s="316"/>
      <c r="X618" s="317"/>
      <c r="Y618" s="379"/>
      <c r="Z618" s="317"/>
      <c r="AA618" s="249"/>
      <c r="AB618" s="249"/>
      <c r="AC618" s="249"/>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CA618">
        <f t="shared" si="117"/>
        <v>0</v>
      </c>
      <c r="CB618">
        <f t="shared" si="118"/>
        <v>0</v>
      </c>
      <c r="CC618">
        <f t="shared" si="119"/>
        <v>0</v>
      </c>
      <c r="CD618">
        <f t="shared" si="120"/>
        <v>0</v>
      </c>
      <c r="CF618" t="b">
        <f t="shared" si="121"/>
        <v>0</v>
      </c>
      <c r="CG618" t="str">
        <f t="shared" si="122"/>
        <v/>
      </c>
      <c r="CH618" t="b">
        <f t="shared" si="123"/>
        <v>0</v>
      </c>
      <c r="CI618" t="str">
        <f t="shared" si="124"/>
        <v/>
      </c>
      <c r="CJ618" t="b">
        <f t="shared" si="125"/>
        <v>0</v>
      </c>
      <c r="CL618">
        <f t="shared" si="126"/>
        <v>0</v>
      </c>
      <c r="CM618">
        <f t="shared" si="127"/>
        <v>0</v>
      </c>
      <c r="CN618">
        <f t="shared" si="128"/>
        <v>0</v>
      </c>
      <c r="CO618">
        <f t="shared" si="129"/>
        <v>0</v>
      </c>
    </row>
    <row r="619" spans="2:93" ht="15" customHeight="1">
      <c r="B619" s="126"/>
      <c r="C619" s="220" t="s">
        <v>2265</v>
      </c>
      <c r="D619" s="419"/>
      <c r="E619" s="316"/>
      <c r="F619" s="316"/>
      <c r="G619" s="317"/>
      <c r="H619" s="379"/>
      <c r="I619" s="317"/>
      <c r="J619" s="315" t="str">
        <f>IF(L619="","",VLOOKUP(L619,Presentación!$AL$3:$AM$574,2,FALSE))</f>
        <v/>
      </c>
      <c r="K619" s="429"/>
      <c r="L619" s="419"/>
      <c r="M619" s="316"/>
      <c r="N619" s="317"/>
      <c r="O619" s="419"/>
      <c r="P619" s="316"/>
      <c r="Q619" s="317"/>
      <c r="R619" s="379"/>
      <c r="S619" s="316"/>
      <c r="T619" s="317"/>
      <c r="U619" s="43" t="s">
        <v>2188</v>
      </c>
      <c r="V619" s="379"/>
      <c r="W619" s="316"/>
      <c r="X619" s="317"/>
      <c r="Y619" s="379"/>
      <c r="Z619" s="317"/>
      <c r="AA619" s="249"/>
      <c r="AB619" s="249"/>
      <c r="AC619" s="249"/>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CA619">
        <f t="shared" si="117"/>
        <v>0</v>
      </c>
      <c r="CB619">
        <f t="shared" si="118"/>
        <v>0</v>
      </c>
      <c r="CC619">
        <f t="shared" si="119"/>
        <v>0</v>
      </c>
      <c r="CD619">
        <f t="shared" si="120"/>
        <v>0</v>
      </c>
      <c r="CF619" t="b">
        <f t="shared" si="121"/>
        <v>0</v>
      </c>
      <c r="CG619" t="str">
        <f t="shared" si="122"/>
        <v/>
      </c>
      <c r="CH619" t="b">
        <f t="shared" si="123"/>
        <v>0</v>
      </c>
      <c r="CI619" t="str">
        <f t="shared" si="124"/>
        <v/>
      </c>
      <c r="CJ619" t="b">
        <f t="shared" si="125"/>
        <v>0</v>
      </c>
      <c r="CL619">
        <f t="shared" si="126"/>
        <v>0</v>
      </c>
      <c r="CM619">
        <f t="shared" si="127"/>
        <v>0</v>
      </c>
      <c r="CN619">
        <f t="shared" si="128"/>
        <v>0</v>
      </c>
      <c r="CO619">
        <f t="shared" si="129"/>
        <v>0</v>
      </c>
    </row>
    <row r="620" spans="2:93" ht="15" customHeight="1">
      <c r="B620" s="126"/>
      <c r="C620" s="220" t="s">
        <v>2266</v>
      </c>
      <c r="D620" s="419"/>
      <c r="E620" s="316"/>
      <c r="F620" s="316"/>
      <c r="G620" s="317"/>
      <c r="H620" s="379"/>
      <c r="I620" s="317"/>
      <c r="J620" s="315" t="str">
        <f>IF(L620="","",VLOOKUP(L620,Presentación!$AL$3:$AM$574,2,FALSE))</f>
        <v/>
      </c>
      <c r="K620" s="429"/>
      <c r="L620" s="419"/>
      <c r="M620" s="316"/>
      <c r="N620" s="317"/>
      <c r="O620" s="419"/>
      <c r="P620" s="316"/>
      <c r="Q620" s="317"/>
      <c r="R620" s="379"/>
      <c r="S620" s="316"/>
      <c r="T620" s="317"/>
      <c r="U620" s="43" t="s">
        <v>2188</v>
      </c>
      <c r="V620" s="379"/>
      <c r="W620" s="316"/>
      <c r="X620" s="317"/>
      <c r="Y620" s="379"/>
      <c r="Z620" s="317"/>
      <c r="AA620" s="249"/>
      <c r="AB620" s="249"/>
      <c r="AC620" s="249"/>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CA620">
        <f t="shared" si="117"/>
        <v>0</v>
      </c>
      <c r="CB620">
        <f t="shared" si="118"/>
        <v>0</v>
      </c>
      <c r="CC620">
        <f t="shared" si="119"/>
        <v>0</v>
      </c>
      <c r="CD620">
        <f t="shared" si="120"/>
        <v>0</v>
      </c>
      <c r="CF620" t="b">
        <f t="shared" si="121"/>
        <v>0</v>
      </c>
      <c r="CG620" t="str">
        <f t="shared" si="122"/>
        <v/>
      </c>
      <c r="CH620" t="b">
        <f t="shared" si="123"/>
        <v>0</v>
      </c>
      <c r="CI620" t="str">
        <f t="shared" si="124"/>
        <v/>
      </c>
      <c r="CJ620" t="b">
        <f t="shared" si="125"/>
        <v>0</v>
      </c>
      <c r="CL620">
        <f t="shared" si="126"/>
        <v>0</v>
      </c>
      <c r="CM620">
        <f t="shared" si="127"/>
        <v>0</v>
      </c>
      <c r="CN620">
        <f t="shared" si="128"/>
        <v>0</v>
      </c>
      <c r="CO620">
        <f t="shared" si="129"/>
        <v>0</v>
      </c>
    </row>
    <row r="621" spans="2:93" ht="15" customHeight="1">
      <c r="B621" s="126"/>
      <c r="C621" s="220" t="s">
        <v>2267</v>
      </c>
      <c r="D621" s="419"/>
      <c r="E621" s="316"/>
      <c r="F621" s="316"/>
      <c r="G621" s="317"/>
      <c r="H621" s="379"/>
      <c r="I621" s="317"/>
      <c r="J621" s="315" t="str">
        <f>IF(L621="","",VLOOKUP(L621,Presentación!$AL$3:$AM$574,2,FALSE))</f>
        <v/>
      </c>
      <c r="K621" s="429"/>
      <c r="L621" s="419"/>
      <c r="M621" s="316"/>
      <c r="N621" s="317"/>
      <c r="O621" s="419"/>
      <c r="P621" s="316"/>
      <c r="Q621" s="317"/>
      <c r="R621" s="379"/>
      <c r="S621" s="316"/>
      <c r="T621" s="317"/>
      <c r="U621" s="43" t="s">
        <v>2188</v>
      </c>
      <c r="V621" s="379"/>
      <c r="W621" s="316"/>
      <c r="X621" s="317"/>
      <c r="Y621" s="379"/>
      <c r="Z621" s="317"/>
      <c r="AA621" s="249"/>
      <c r="AB621" s="249"/>
      <c r="AC621" s="249"/>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CA621">
        <f t="shared" si="117"/>
        <v>0</v>
      </c>
      <c r="CB621">
        <f t="shared" si="118"/>
        <v>0</v>
      </c>
      <c r="CC621">
        <f t="shared" si="119"/>
        <v>0</v>
      </c>
      <c r="CD621">
        <f t="shared" si="120"/>
        <v>0</v>
      </c>
      <c r="CF621" t="b">
        <f t="shared" si="121"/>
        <v>0</v>
      </c>
      <c r="CG621" t="str">
        <f t="shared" si="122"/>
        <v/>
      </c>
      <c r="CH621" t="b">
        <f t="shared" si="123"/>
        <v>0</v>
      </c>
      <c r="CI621" t="str">
        <f t="shared" si="124"/>
        <v/>
      </c>
      <c r="CJ621" t="b">
        <f t="shared" si="125"/>
        <v>0</v>
      </c>
      <c r="CL621">
        <f t="shared" si="126"/>
        <v>0</v>
      </c>
      <c r="CM621">
        <f t="shared" si="127"/>
        <v>0</v>
      </c>
      <c r="CN621">
        <f t="shared" si="128"/>
        <v>0</v>
      </c>
      <c r="CO621">
        <f t="shared" si="129"/>
        <v>0</v>
      </c>
    </row>
    <row r="622" spans="2:93" ht="15" customHeight="1">
      <c r="B622" s="126"/>
      <c r="C622" s="220" t="s">
        <v>2268</v>
      </c>
      <c r="D622" s="419"/>
      <c r="E622" s="316"/>
      <c r="F622" s="316"/>
      <c r="G622" s="317"/>
      <c r="H622" s="379"/>
      <c r="I622" s="317"/>
      <c r="J622" s="315" t="str">
        <f>IF(L622="","",VLOOKUP(L622,Presentación!$AL$3:$AM$574,2,FALSE))</f>
        <v/>
      </c>
      <c r="K622" s="429"/>
      <c r="L622" s="419"/>
      <c r="M622" s="316"/>
      <c r="N622" s="317"/>
      <c r="O622" s="419"/>
      <c r="P622" s="316"/>
      <c r="Q622" s="317"/>
      <c r="R622" s="379"/>
      <c r="S622" s="316"/>
      <c r="T622" s="317"/>
      <c r="U622" s="43" t="s">
        <v>2188</v>
      </c>
      <c r="V622" s="379"/>
      <c r="W622" s="316"/>
      <c r="X622" s="317"/>
      <c r="Y622" s="379"/>
      <c r="Z622" s="317"/>
      <c r="AA622" s="249"/>
      <c r="AB622" s="249"/>
      <c r="AC622" s="249"/>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CA622">
        <f t="shared" si="117"/>
        <v>0</v>
      </c>
      <c r="CB622">
        <f t="shared" si="118"/>
        <v>0</v>
      </c>
      <c r="CC622">
        <f t="shared" si="119"/>
        <v>0</v>
      </c>
      <c r="CD622">
        <f t="shared" si="120"/>
        <v>0</v>
      </c>
      <c r="CF622" t="b">
        <f t="shared" si="121"/>
        <v>0</v>
      </c>
      <c r="CG622" t="str">
        <f t="shared" si="122"/>
        <v/>
      </c>
      <c r="CH622" t="b">
        <f t="shared" si="123"/>
        <v>0</v>
      </c>
      <c r="CI622" t="str">
        <f t="shared" si="124"/>
        <v/>
      </c>
      <c r="CJ622" t="b">
        <f t="shared" si="125"/>
        <v>0</v>
      </c>
      <c r="CL622">
        <f t="shared" si="126"/>
        <v>0</v>
      </c>
      <c r="CM622">
        <f t="shared" si="127"/>
        <v>0</v>
      </c>
      <c r="CN622">
        <f t="shared" si="128"/>
        <v>0</v>
      </c>
      <c r="CO622">
        <f t="shared" si="129"/>
        <v>0</v>
      </c>
    </row>
    <row r="623" spans="2:93" ht="15" customHeight="1">
      <c r="B623" s="126"/>
      <c r="C623" s="220" t="s">
        <v>2269</v>
      </c>
      <c r="D623" s="419"/>
      <c r="E623" s="316"/>
      <c r="F623" s="316"/>
      <c r="G623" s="317"/>
      <c r="H623" s="379"/>
      <c r="I623" s="317"/>
      <c r="J623" s="315" t="str">
        <f>IF(L623="","",VLOOKUP(L623,Presentación!$AL$3:$AM$574,2,FALSE))</f>
        <v/>
      </c>
      <c r="K623" s="429"/>
      <c r="L623" s="419"/>
      <c r="M623" s="316"/>
      <c r="N623" s="317"/>
      <c r="O623" s="419"/>
      <c r="P623" s="316"/>
      <c r="Q623" s="317"/>
      <c r="R623" s="379"/>
      <c r="S623" s="316"/>
      <c r="T623" s="317"/>
      <c r="U623" s="43" t="s">
        <v>2188</v>
      </c>
      <c r="V623" s="379"/>
      <c r="W623" s="316"/>
      <c r="X623" s="317"/>
      <c r="Y623" s="379"/>
      <c r="Z623" s="317"/>
      <c r="AA623" s="249"/>
      <c r="AB623" s="249"/>
      <c r="AC623" s="249"/>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CA623">
        <f t="shared" si="117"/>
        <v>0</v>
      </c>
      <c r="CB623">
        <f t="shared" si="118"/>
        <v>0</v>
      </c>
      <c r="CC623">
        <f t="shared" si="119"/>
        <v>0</v>
      </c>
      <c r="CD623">
        <f t="shared" si="120"/>
        <v>0</v>
      </c>
      <c r="CF623" t="b">
        <f t="shared" si="121"/>
        <v>0</v>
      </c>
      <c r="CG623" t="str">
        <f t="shared" si="122"/>
        <v/>
      </c>
      <c r="CH623" t="b">
        <f t="shared" si="123"/>
        <v>0</v>
      </c>
      <c r="CI623" t="str">
        <f t="shared" si="124"/>
        <v/>
      </c>
      <c r="CJ623" t="b">
        <f t="shared" si="125"/>
        <v>0</v>
      </c>
      <c r="CL623">
        <f t="shared" si="126"/>
        <v>0</v>
      </c>
      <c r="CM623">
        <f t="shared" si="127"/>
        <v>0</v>
      </c>
      <c r="CN623">
        <f t="shared" si="128"/>
        <v>0</v>
      </c>
      <c r="CO623">
        <f t="shared" si="129"/>
        <v>0</v>
      </c>
    </row>
    <row r="624" spans="2:93" ht="15" customHeight="1">
      <c r="B624" s="126"/>
      <c r="C624" s="220" t="s">
        <v>2270</v>
      </c>
      <c r="D624" s="419"/>
      <c r="E624" s="316"/>
      <c r="F624" s="316"/>
      <c r="G624" s="317"/>
      <c r="H624" s="379"/>
      <c r="I624" s="317"/>
      <c r="J624" s="315" t="str">
        <f>IF(L624="","",VLOOKUP(L624,Presentación!$AL$3:$AM$574,2,FALSE))</f>
        <v/>
      </c>
      <c r="K624" s="429"/>
      <c r="L624" s="419"/>
      <c r="M624" s="316"/>
      <c r="N624" s="317"/>
      <c r="O624" s="419"/>
      <c r="P624" s="316"/>
      <c r="Q624" s="317"/>
      <c r="R624" s="379"/>
      <c r="S624" s="316"/>
      <c r="T624" s="317"/>
      <c r="U624" s="43" t="s">
        <v>2188</v>
      </c>
      <c r="V624" s="379"/>
      <c r="W624" s="316"/>
      <c r="X624" s="317"/>
      <c r="Y624" s="379"/>
      <c r="Z624" s="317"/>
      <c r="AA624" s="249"/>
      <c r="AB624" s="249"/>
      <c r="AC624" s="249"/>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CA624">
        <f t="shared" si="117"/>
        <v>0</v>
      </c>
      <c r="CB624">
        <f t="shared" si="118"/>
        <v>0</v>
      </c>
      <c r="CC624">
        <f t="shared" si="119"/>
        <v>0</v>
      </c>
      <c r="CD624">
        <f t="shared" si="120"/>
        <v>0</v>
      </c>
      <c r="CF624" t="b">
        <f t="shared" si="121"/>
        <v>0</v>
      </c>
      <c r="CG624" t="str">
        <f t="shared" si="122"/>
        <v/>
      </c>
      <c r="CH624" t="b">
        <f t="shared" si="123"/>
        <v>0</v>
      </c>
      <c r="CI624" t="str">
        <f t="shared" si="124"/>
        <v/>
      </c>
      <c r="CJ624" t="b">
        <f t="shared" si="125"/>
        <v>0</v>
      </c>
      <c r="CL624">
        <f t="shared" si="126"/>
        <v>0</v>
      </c>
      <c r="CM624">
        <f t="shared" si="127"/>
        <v>0</v>
      </c>
      <c r="CN624">
        <f t="shared" si="128"/>
        <v>0</v>
      </c>
      <c r="CO624">
        <f t="shared" si="129"/>
        <v>0</v>
      </c>
    </row>
    <row r="625" spans="2:93" ht="15" customHeight="1">
      <c r="B625" s="126"/>
      <c r="C625" s="220" t="s">
        <v>2271</v>
      </c>
      <c r="D625" s="419"/>
      <c r="E625" s="316"/>
      <c r="F625" s="316"/>
      <c r="G625" s="317"/>
      <c r="H625" s="379"/>
      <c r="I625" s="317"/>
      <c r="J625" s="315" t="str">
        <f>IF(L625="","",VLOOKUP(L625,Presentación!$AL$3:$AM$574,2,FALSE))</f>
        <v/>
      </c>
      <c r="K625" s="429"/>
      <c r="L625" s="419"/>
      <c r="M625" s="316"/>
      <c r="N625" s="317"/>
      <c r="O625" s="419"/>
      <c r="P625" s="316"/>
      <c r="Q625" s="317"/>
      <c r="R625" s="379"/>
      <c r="S625" s="316"/>
      <c r="T625" s="317"/>
      <c r="U625" s="43" t="s">
        <v>2188</v>
      </c>
      <c r="V625" s="379"/>
      <c r="W625" s="316"/>
      <c r="X625" s="317"/>
      <c r="Y625" s="379"/>
      <c r="Z625" s="317"/>
      <c r="AA625" s="249"/>
      <c r="AB625" s="249"/>
      <c r="AC625" s="249"/>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CA625">
        <f t="shared" si="117"/>
        <v>0</v>
      </c>
      <c r="CB625">
        <f t="shared" si="118"/>
        <v>0</v>
      </c>
      <c r="CC625">
        <f t="shared" si="119"/>
        <v>0</v>
      </c>
      <c r="CD625">
        <f t="shared" si="120"/>
        <v>0</v>
      </c>
      <c r="CF625" t="b">
        <f t="shared" si="121"/>
        <v>0</v>
      </c>
      <c r="CG625" t="str">
        <f t="shared" si="122"/>
        <v/>
      </c>
      <c r="CH625" t="b">
        <f t="shared" si="123"/>
        <v>0</v>
      </c>
      <c r="CI625" t="str">
        <f t="shared" si="124"/>
        <v/>
      </c>
      <c r="CJ625" t="b">
        <f t="shared" si="125"/>
        <v>0</v>
      </c>
      <c r="CL625">
        <f t="shared" si="126"/>
        <v>0</v>
      </c>
      <c r="CM625">
        <f t="shared" si="127"/>
        <v>0</v>
      </c>
      <c r="CN625">
        <f t="shared" si="128"/>
        <v>0</v>
      </c>
      <c r="CO625">
        <f t="shared" si="129"/>
        <v>0</v>
      </c>
    </row>
    <row r="626" spans="2:93" ht="15" customHeight="1">
      <c r="B626" s="126"/>
      <c r="C626" s="220" t="s">
        <v>2272</v>
      </c>
      <c r="D626" s="419"/>
      <c r="E626" s="316"/>
      <c r="F626" s="316"/>
      <c r="G626" s="317"/>
      <c r="H626" s="379"/>
      <c r="I626" s="317"/>
      <c r="J626" s="315" t="str">
        <f>IF(L626="","",VLOOKUP(L626,Presentación!$AL$3:$AM$574,2,FALSE))</f>
        <v/>
      </c>
      <c r="K626" s="429"/>
      <c r="L626" s="419"/>
      <c r="M626" s="316"/>
      <c r="N626" s="317"/>
      <c r="O626" s="419"/>
      <c r="P626" s="316"/>
      <c r="Q626" s="317"/>
      <c r="R626" s="379"/>
      <c r="S626" s="316"/>
      <c r="T626" s="317"/>
      <c r="U626" s="43" t="s">
        <v>2188</v>
      </c>
      <c r="V626" s="379"/>
      <c r="W626" s="316"/>
      <c r="X626" s="317"/>
      <c r="Y626" s="379"/>
      <c r="Z626" s="317"/>
      <c r="AA626" s="249"/>
      <c r="AB626" s="249"/>
      <c r="AC626" s="249"/>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CA626">
        <f t="shared" si="117"/>
        <v>0</v>
      </c>
      <c r="CB626">
        <f t="shared" si="118"/>
        <v>0</v>
      </c>
      <c r="CC626">
        <f t="shared" si="119"/>
        <v>0</v>
      </c>
      <c r="CD626">
        <f t="shared" si="120"/>
        <v>0</v>
      </c>
      <c r="CF626" t="b">
        <f t="shared" si="121"/>
        <v>0</v>
      </c>
      <c r="CG626" t="str">
        <f t="shared" si="122"/>
        <v/>
      </c>
      <c r="CH626" t="b">
        <f t="shared" si="123"/>
        <v>0</v>
      </c>
      <c r="CI626" t="str">
        <f t="shared" si="124"/>
        <v/>
      </c>
      <c r="CJ626" t="b">
        <f t="shared" si="125"/>
        <v>0</v>
      </c>
      <c r="CL626">
        <f t="shared" si="126"/>
        <v>0</v>
      </c>
      <c r="CM626">
        <f t="shared" si="127"/>
        <v>0</v>
      </c>
      <c r="CN626">
        <f t="shared" si="128"/>
        <v>0</v>
      </c>
      <c r="CO626">
        <f t="shared" si="129"/>
        <v>0</v>
      </c>
    </row>
    <row r="627" spans="2:93" ht="15" customHeight="1">
      <c r="B627" s="126"/>
      <c r="C627" s="220" t="s">
        <v>2273</v>
      </c>
      <c r="D627" s="419"/>
      <c r="E627" s="316"/>
      <c r="F627" s="316"/>
      <c r="G627" s="317"/>
      <c r="H627" s="379"/>
      <c r="I627" s="317"/>
      <c r="J627" s="315" t="str">
        <f>IF(L627="","",VLOOKUP(L627,Presentación!$AL$3:$AM$574,2,FALSE))</f>
        <v/>
      </c>
      <c r="K627" s="429"/>
      <c r="L627" s="419"/>
      <c r="M627" s="316"/>
      <c r="N627" s="317"/>
      <c r="O627" s="419"/>
      <c r="P627" s="316"/>
      <c r="Q627" s="317"/>
      <c r="R627" s="379"/>
      <c r="S627" s="316"/>
      <c r="T627" s="317"/>
      <c r="U627" s="43" t="s">
        <v>2188</v>
      </c>
      <c r="V627" s="379"/>
      <c r="W627" s="316"/>
      <c r="X627" s="317"/>
      <c r="Y627" s="379"/>
      <c r="Z627" s="317"/>
      <c r="AA627" s="249"/>
      <c r="AB627" s="249"/>
      <c r="AC627" s="249"/>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CA627">
        <f t="shared" si="117"/>
        <v>0</v>
      </c>
      <c r="CB627">
        <f t="shared" si="118"/>
        <v>0</v>
      </c>
      <c r="CC627">
        <f t="shared" si="119"/>
        <v>0</v>
      </c>
      <c r="CD627">
        <f t="shared" si="120"/>
        <v>0</v>
      </c>
      <c r="CF627" t="b">
        <f t="shared" si="121"/>
        <v>0</v>
      </c>
      <c r="CG627" t="str">
        <f t="shared" si="122"/>
        <v/>
      </c>
      <c r="CH627" t="b">
        <f t="shared" si="123"/>
        <v>0</v>
      </c>
      <c r="CI627" t="str">
        <f t="shared" si="124"/>
        <v/>
      </c>
      <c r="CJ627" t="b">
        <f t="shared" si="125"/>
        <v>0</v>
      </c>
      <c r="CL627">
        <f t="shared" si="126"/>
        <v>0</v>
      </c>
      <c r="CM627">
        <f t="shared" si="127"/>
        <v>0</v>
      </c>
      <c r="CN627">
        <f t="shared" si="128"/>
        <v>0</v>
      </c>
      <c r="CO627">
        <f t="shared" si="129"/>
        <v>0</v>
      </c>
    </row>
    <row r="628" spans="2:93" ht="15" customHeight="1">
      <c r="B628" s="126"/>
      <c r="C628" s="220" t="s">
        <v>2274</v>
      </c>
      <c r="D628" s="419"/>
      <c r="E628" s="316"/>
      <c r="F628" s="316"/>
      <c r="G628" s="317"/>
      <c r="H628" s="379"/>
      <c r="I628" s="317"/>
      <c r="J628" s="315" t="str">
        <f>IF(L628="","",VLOOKUP(L628,Presentación!$AL$3:$AM$574,2,FALSE))</f>
        <v/>
      </c>
      <c r="K628" s="429"/>
      <c r="L628" s="419"/>
      <c r="M628" s="316"/>
      <c r="N628" s="317"/>
      <c r="O628" s="419"/>
      <c r="P628" s="316"/>
      <c r="Q628" s="317"/>
      <c r="R628" s="379"/>
      <c r="S628" s="316"/>
      <c r="T628" s="317"/>
      <c r="U628" s="43" t="s">
        <v>2188</v>
      </c>
      <c r="V628" s="379"/>
      <c r="W628" s="316"/>
      <c r="X628" s="317"/>
      <c r="Y628" s="379"/>
      <c r="Z628" s="317"/>
      <c r="AA628" s="249"/>
      <c r="AB628" s="249"/>
      <c r="AC628" s="249"/>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CA628">
        <f t="shared" si="117"/>
        <v>0</v>
      </c>
      <c r="CB628">
        <f t="shared" si="118"/>
        <v>0</v>
      </c>
      <c r="CC628">
        <f t="shared" si="119"/>
        <v>0</v>
      </c>
      <c r="CD628">
        <f t="shared" si="120"/>
        <v>0</v>
      </c>
      <c r="CF628" t="b">
        <f t="shared" si="121"/>
        <v>0</v>
      </c>
      <c r="CG628" t="str">
        <f t="shared" si="122"/>
        <v/>
      </c>
      <c r="CH628" t="b">
        <f t="shared" si="123"/>
        <v>0</v>
      </c>
      <c r="CI628" t="str">
        <f t="shared" si="124"/>
        <v/>
      </c>
      <c r="CJ628" t="b">
        <f t="shared" si="125"/>
        <v>0</v>
      </c>
      <c r="CL628">
        <f t="shared" si="126"/>
        <v>0</v>
      </c>
      <c r="CM628">
        <f t="shared" si="127"/>
        <v>0</v>
      </c>
      <c r="CN628">
        <f t="shared" si="128"/>
        <v>0</v>
      </c>
      <c r="CO628">
        <f t="shared" si="129"/>
        <v>0</v>
      </c>
    </row>
    <row r="629" spans="2:93" ht="15" customHeight="1">
      <c r="B629" s="126"/>
      <c r="C629" s="220" t="s">
        <v>2275</v>
      </c>
      <c r="D629" s="419"/>
      <c r="E629" s="316"/>
      <c r="F629" s="316"/>
      <c r="G629" s="317"/>
      <c r="H629" s="379"/>
      <c r="I629" s="317"/>
      <c r="J629" s="315" t="str">
        <f>IF(L629="","",VLOOKUP(L629,Presentación!$AL$3:$AM$574,2,FALSE))</f>
        <v/>
      </c>
      <c r="K629" s="429"/>
      <c r="L629" s="419"/>
      <c r="M629" s="316"/>
      <c r="N629" s="317"/>
      <c r="O629" s="419"/>
      <c r="P629" s="316"/>
      <c r="Q629" s="317"/>
      <c r="R629" s="379"/>
      <c r="S629" s="316"/>
      <c r="T629" s="317"/>
      <c r="U629" s="43" t="s">
        <v>2188</v>
      </c>
      <c r="V629" s="379"/>
      <c r="W629" s="316"/>
      <c r="X629" s="317"/>
      <c r="Y629" s="379"/>
      <c r="Z629" s="317"/>
      <c r="AA629" s="249"/>
      <c r="AB629" s="249"/>
      <c r="AC629" s="249"/>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CA629">
        <f t="shared" si="117"/>
        <v>0</v>
      </c>
      <c r="CB629">
        <f t="shared" si="118"/>
        <v>0</v>
      </c>
      <c r="CC629">
        <f t="shared" si="119"/>
        <v>0</v>
      </c>
      <c r="CD629">
        <f t="shared" si="120"/>
        <v>0</v>
      </c>
      <c r="CF629" t="b">
        <f t="shared" si="121"/>
        <v>0</v>
      </c>
      <c r="CG629" t="str">
        <f t="shared" si="122"/>
        <v/>
      </c>
      <c r="CH629" t="b">
        <f t="shared" si="123"/>
        <v>0</v>
      </c>
      <c r="CI629" t="str">
        <f t="shared" si="124"/>
        <v/>
      </c>
      <c r="CJ629" t="b">
        <f t="shared" si="125"/>
        <v>0</v>
      </c>
      <c r="CL629">
        <f t="shared" si="126"/>
        <v>0</v>
      </c>
      <c r="CM629">
        <f t="shared" si="127"/>
        <v>0</v>
      </c>
      <c r="CN629">
        <f t="shared" si="128"/>
        <v>0</v>
      </c>
      <c r="CO629">
        <f t="shared" si="129"/>
        <v>0</v>
      </c>
    </row>
    <row r="630" spans="2:93" ht="15" customHeight="1">
      <c r="B630" s="126"/>
      <c r="C630" s="220" t="s">
        <v>2276</v>
      </c>
      <c r="D630" s="419"/>
      <c r="E630" s="316"/>
      <c r="F630" s="316"/>
      <c r="G630" s="317"/>
      <c r="H630" s="379"/>
      <c r="I630" s="317"/>
      <c r="J630" s="315" t="str">
        <f>IF(L630="","",VLOOKUP(L630,Presentación!$AL$3:$AM$574,2,FALSE))</f>
        <v/>
      </c>
      <c r="K630" s="429"/>
      <c r="L630" s="419"/>
      <c r="M630" s="316"/>
      <c r="N630" s="317"/>
      <c r="O630" s="419"/>
      <c r="P630" s="316"/>
      <c r="Q630" s="317"/>
      <c r="R630" s="379"/>
      <c r="S630" s="316"/>
      <c r="T630" s="317"/>
      <c r="U630" s="43" t="s">
        <v>2188</v>
      </c>
      <c r="V630" s="379"/>
      <c r="W630" s="316"/>
      <c r="X630" s="317"/>
      <c r="Y630" s="379"/>
      <c r="Z630" s="317"/>
      <c r="AA630" s="249"/>
      <c r="AB630" s="249"/>
      <c r="AC630" s="249"/>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CA630">
        <f t="shared" si="117"/>
        <v>0</v>
      </c>
      <c r="CB630">
        <f t="shared" si="118"/>
        <v>0</v>
      </c>
      <c r="CC630">
        <f t="shared" si="119"/>
        <v>0</v>
      </c>
      <c r="CD630">
        <f t="shared" si="120"/>
        <v>0</v>
      </c>
      <c r="CF630" t="b">
        <f t="shared" si="121"/>
        <v>0</v>
      </c>
      <c r="CG630" t="str">
        <f t="shared" si="122"/>
        <v/>
      </c>
      <c r="CH630" t="b">
        <f t="shared" si="123"/>
        <v>0</v>
      </c>
      <c r="CI630" t="str">
        <f t="shared" si="124"/>
        <v/>
      </c>
      <c r="CJ630" t="b">
        <f t="shared" si="125"/>
        <v>0</v>
      </c>
      <c r="CL630">
        <f t="shared" si="126"/>
        <v>0</v>
      </c>
      <c r="CM630">
        <f t="shared" si="127"/>
        <v>0</v>
      </c>
      <c r="CN630">
        <f t="shared" si="128"/>
        <v>0</v>
      </c>
      <c r="CO630">
        <f t="shared" si="129"/>
        <v>0</v>
      </c>
    </row>
    <row r="631" spans="2:93" ht="15" customHeight="1">
      <c r="B631" s="126"/>
      <c r="C631" s="220" t="s">
        <v>2277</v>
      </c>
      <c r="D631" s="419"/>
      <c r="E631" s="316"/>
      <c r="F631" s="316"/>
      <c r="G631" s="317"/>
      <c r="H631" s="379"/>
      <c r="I631" s="317"/>
      <c r="J631" s="315" t="str">
        <f>IF(L631="","",VLOOKUP(L631,Presentación!$AL$3:$AM$574,2,FALSE))</f>
        <v/>
      </c>
      <c r="K631" s="429"/>
      <c r="L631" s="419"/>
      <c r="M631" s="316"/>
      <c r="N631" s="317"/>
      <c r="O631" s="419"/>
      <c r="P631" s="316"/>
      <c r="Q631" s="317"/>
      <c r="R631" s="379"/>
      <c r="S631" s="316"/>
      <c r="T631" s="317"/>
      <c r="U631" s="43" t="s">
        <v>2188</v>
      </c>
      <c r="V631" s="379"/>
      <c r="W631" s="316"/>
      <c r="X631" s="317"/>
      <c r="Y631" s="379"/>
      <c r="Z631" s="317"/>
      <c r="AA631" s="249"/>
      <c r="AB631" s="249"/>
      <c r="AC631" s="249"/>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CA631">
        <f t="shared" si="117"/>
        <v>0</v>
      </c>
      <c r="CB631">
        <f t="shared" si="118"/>
        <v>0</v>
      </c>
      <c r="CC631">
        <f t="shared" si="119"/>
        <v>0</v>
      </c>
      <c r="CD631">
        <f t="shared" si="120"/>
        <v>0</v>
      </c>
      <c r="CF631" t="b">
        <f t="shared" si="121"/>
        <v>0</v>
      </c>
      <c r="CG631" t="str">
        <f t="shared" si="122"/>
        <v/>
      </c>
      <c r="CH631" t="b">
        <f t="shared" si="123"/>
        <v>0</v>
      </c>
      <c r="CI631" t="str">
        <f t="shared" si="124"/>
        <v/>
      </c>
      <c r="CJ631" t="b">
        <f t="shared" si="125"/>
        <v>0</v>
      </c>
      <c r="CL631">
        <f t="shared" si="126"/>
        <v>0</v>
      </c>
      <c r="CM631">
        <f t="shared" si="127"/>
        <v>0</v>
      </c>
      <c r="CN631">
        <f t="shared" si="128"/>
        <v>0</v>
      </c>
      <c r="CO631">
        <f t="shared" si="129"/>
        <v>0</v>
      </c>
    </row>
    <row r="632" spans="2:93" ht="15" customHeight="1">
      <c r="B632" s="143"/>
      <c r="C632" s="220" t="s">
        <v>2278</v>
      </c>
      <c r="D632" s="419"/>
      <c r="E632" s="316"/>
      <c r="F632" s="316"/>
      <c r="G632" s="317"/>
      <c r="H632" s="379"/>
      <c r="I632" s="317"/>
      <c r="J632" s="315" t="str">
        <f>IF(L632="","",VLOOKUP(L632,Presentación!$AL$3:$AM$574,2,FALSE))</f>
        <v/>
      </c>
      <c r="K632" s="429"/>
      <c r="L632" s="419"/>
      <c r="M632" s="316"/>
      <c r="N632" s="317"/>
      <c r="O632" s="419"/>
      <c r="P632" s="316"/>
      <c r="Q632" s="317"/>
      <c r="R632" s="379"/>
      <c r="S632" s="316"/>
      <c r="T632" s="317"/>
      <c r="U632" s="43" t="s">
        <v>2188</v>
      </c>
      <c r="V632" s="379"/>
      <c r="W632" s="316"/>
      <c r="X632" s="317"/>
      <c r="Y632" s="379"/>
      <c r="Z632" s="317"/>
      <c r="AA632" s="249"/>
      <c r="AB632" s="249"/>
      <c r="AC632" s="249"/>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CA632">
        <f t="shared" si="117"/>
        <v>0</v>
      </c>
      <c r="CB632">
        <f t="shared" si="118"/>
        <v>0</v>
      </c>
      <c r="CC632">
        <f t="shared" si="119"/>
        <v>0</v>
      </c>
      <c r="CD632">
        <f t="shared" si="120"/>
        <v>0</v>
      </c>
      <c r="CF632" t="b">
        <f t="shared" si="121"/>
        <v>0</v>
      </c>
      <c r="CG632" t="str">
        <f t="shared" si="122"/>
        <v/>
      </c>
      <c r="CH632" t="b">
        <f t="shared" si="123"/>
        <v>0</v>
      </c>
      <c r="CI632" t="str">
        <f t="shared" si="124"/>
        <v/>
      </c>
      <c r="CJ632" t="b">
        <f t="shared" si="125"/>
        <v>0</v>
      </c>
      <c r="CL632">
        <f t="shared" si="126"/>
        <v>0</v>
      </c>
      <c r="CM632">
        <f t="shared" si="127"/>
        <v>0</v>
      </c>
      <c r="CN632">
        <f t="shared" si="128"/>
        <v>0</v>
      </c>
      <c r="CO632">
        <f t="shared" si="129"/>
        <v>0</v>
      </c>
    </row>
    <row r="633" spans="2:93" ht="15" customHeight="1">
      <c r="B633" s="143"/>
      <c r="C633" s="220" t="s">
        <v>2279</v>
      </c>
      <c r="D633" s="419"/>
      <c r="E633" s="316"/>
      <c r="F633" s="316"/>
      <c r="G633" s="317"/>
      <c r="H633" s="379"/>
      <c r="I633" s="317"/>
      <c r="J633" s="315" t="str">
        <f>IF(L633="","",VLOOKUP(L633,Presentación!$AL$3:$AM$574,2,FALSE))</f>
        <v/>
      </c>
      <c r="K633" s="429"/>
      <c r="L633" s="419"/>
      <c r="M633" s="316"/>
      <c r="N633" s="317"/>
      <c r="O633" s="419"/>
      <c r="P633" s="316"/>
      <c r="Q633" s="317"/>
      <c r="R633" s="379"/>
      <c r="S633" s="316"/>
      <c r="T633" s="317"/>
      <c r="U633" s="43" t="s">
        <v>2188</v>
      </c>
      <c r="V633" s="379"/>
      <c r="W633" s="316"/>
      <c r="X633" s="317"/>
      <c r="Y633" s="379"/>
      <c r="Z633" s="317"/>
      <c r="AA633" s="249"/>
      <c r="AB633" s="249"/>
      <c r="AC633" s="249"/>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CA633">
        <f t="shared" si="117"/>
        <v>0</v>
      </c>
      <c r="CB633">
        <f t="shared" si="118"/>
        <v>0</v>
      </c>
      <c r="CC633">
        <f t="shared" si="119"/>
        <v>0</v>
      </c>
      <c r="CD633">
        <f t="shared" si="120"/>
        <v>0</v>
      </c>
      <c r="CF633" t="b">
        <f t="shared" si="121"/>
        <v>0</v>
      </c>
      <c r="CG633" t="str">
        <f t="shared" si="122"/>
        <v/>
      </c>
      <c r="CH633" t="b">
        <f t="shared" si="123"/>
        <v>0</v>
      </c>
      <c r="CI633" t="str">
        <f t="shared" si="124"/>
        <v/>
      </c>
      <c r="CJ633" t="b">
        <f t="shared" si="125"/>
        <v>0</v>
      </c>
      <c r="CL633">
        <f t="shared" si="126"/>
        <v>0</v>
      </c>
      <c r="CM633">
        <f t="shared" si="127"/>
        <v>0</v>
      </c>
      <c r="CN633">
        <f t="shared" si="128"/>
        <v>0</v>
      </c>
      <c r="CO633">
        <f t="shared" si="129"/>
        <v>0</v>
      </c>
    </row>
    <row r="634" spans="2:93" ht="15" customHeight="1">
      <c r="B634" s="143"/>
      <c r="C634" s="220" t="s">
        <v>2280</v>
      </c>
      <c r="D634" s="419"/>
      <c r="E634" s="316"/>
      <c r="F634" s="316"/>
      <c r="G634" s="317"/>
      <c r="H634" s="379"/>
      <c r="I634" s="317"/>
      <c r="J634" s="315" t="str">
        <f>IF(L634="","",VLOOKUP(L634,Presentación!$AL$3:$AM$574,2,FALSE))</f>
        <v/>
      </c>
      <c r="K634" s="429"/>
      <c r="L634" s="419"/>
      <c r="M634" s="316"/>
      <c r="N634" s="317"/>
      <c r="O634" s="419"/>
      <c r="P634" s="316"/>
      <c r="Q634" s="317"/>
      <c r="R634" s="379"/>
      <c r="S634" s="316"/>
      <c r="T634" s="317"/>
      <c r="U634" s="43" t="s">
        <v>2188</v>
      </c>
      <c r="V634" s="379"/>
      <c r="W634" s="316"/>
      <c r="X634" s="317"/>
      <c r="Y634" s="379"/>
      <c r="Z634" s="317"/>
      <c r="AA634" s="249"/>
      <c r="AB634" s="249"/>
      <c r="AC634" s="249"/>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CA634">
        <f t="shared" si="117"/>
        <v>0</v>
      </c>
      <c r="CB634">
        <f t="shared" si="118"/>
        <v>0</v>
      </c>
      <c r="CC634">
        <f t="shared" si="119"/>
        <v>0</v>
      </c>
      <c r="CD634">
        <f t="shared" si="120"/>
        <v>0</v>
      </c>
      <c r="CF634" t="b">
        <f t="shared" si="121"/>
        <v>0</v>
      </c>
      <c r="CG634" t="str">
        <f t="shared" si="122"/>
        <v/>
      </c>
      <c r="CH634" t="b">
        <f t="shared" si="123"/>
        <v>0</v>
      </c>
      <c r="CI634" t="str">
        <f t="shared" si="124"/>
        <v/>
      </c>
      <c r="CJ634" t="b">
        <f t="shared" si="125"/>
        <v>0</v>
      </c>
      <c r="CL634">
        <f t="shared" si="126"/>
        <v>0</v>
      </c>
      <c r="CM634">
        <f t="shared" si="127"/>
        <v>0</v>
      </c>
      <c r="CN634">
        <f t="shared" si="128"/>
        <v>0</v>
      </c>
      <c r="CO634">
        <f t="shared" si="129"/>
        <v>0</v>
      </c>
    </row>
    <row r="635" spans="2:93" ht="15" customHeight="1">
      <c r="B635" s="143"/>
      <c r="C635" s="220" t="s">
        <v>2281</v>
      </c>
      <c r="D635" s="419"/>
      <c r="E635" s="316"/>
      <c r="F635" s="316"/>
      <c r="G635" s="317"/>
      <c r="H635" s="379"/>
      <c r="I635" s="317"/>
      <c r="J635" s="315" t="str">
        <f>IF(L635="","",VLOOKUP(L635,Presentación!$AL$3:$AM$574,2,FALSE))</f>
        <v/>
      </c>
      <c r="K635" s="429"/>
      <c r="L635" s="419"/>
      <c r="M635" s="316"/>
      <c r="N635" s="317"/>
      <c r="O635" s="419"/>
      <c r="P635" s="316"/>
      <c r="Q635" s="317"/>
      <c r="R635" s="379"/>
      <c r="S635" s="316"/>
      <c r="T635" s="317"/>
      <c r="U635" s="43" t="s">
        <v>2188</v>
      </c>
      <c r="V635" s="379"/>
      <c r="W635" s="316"/>
      <c r="X635" s="317"/>
      <c r="Y635" s="379"/>
      <c r="Z635" s="317"/>
      <c r="AA635" s="249"/>
      <c r="AB635" s="249"/>
      <c r="AC635" s="249"/>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CA635">
        <f t="shared" si="117"/>
        <v>0</v>
      </c>
      <c r="CB635">
        <f t="shared" si="118"/>
        <v>0</v>
      </c>
      <c r="CC635">
        <f t="shared" si="119"/>
        <v>0</v>
      </c>
      <c r="CD635">
        <f t="shared" si="120"/>
        <v>0</v>
      </c>
      <c r="CF635" t="b">
        <f t="shared" si="121"/>
        <v>0</v>
      </c>
      <c r="CG635" t="str">
        <f t="shared" si="122"/>
        <v/>
      </c>
      <c r="CH635" t="b">
        <f t="shared" si="123"/>
        <v>0</v>
      </c>
      <c r="CI635" t="str">
        <f t="shared" si="124"/>
        <v/>
      </c>
      <c r="CJ635" t="b">
        <f t="shared" si="125"/>
        <v>0</v>
      </c>
      <c r="CL635">
        <f t="shared" si="126"/>
        <v>0</v>
      </c>
      <c r="CM635">
        <f t="shared" si="127"/>
        <v>0</v>
      </c>
      <c r="CN635">
        <f t="shared" si="128"/>
        <v>0</v>
      </c>
      <c r="CO635">
        <f t="shared" si="129"/>
        <v>0</v>
      </c>
    </row>
    <row r="636" spans="2:93" ht="15" customHeight="1">
      <c r="B636" s="143"/>
      <c r="C636" s="220" t="s">
        <v>2282</v>
      </c>
      <c r="D636" s="419"/>
      <c r="E636" s="316"/>
      <c r="F636" s="316"/>
      <c r="G636" s="317"/>
      <c r="H636" s="379"/>
      <c r="I636" s="317"/>
      <c r="J636" s="315" t="str">
        <f>IF(L636="","",VLOOKUP(L636,Presentación!$AL$3:$AM$574,2,FALSE))</f>
        <v/>
      </c>
      <c r="K636" s="429"/>
      <c r="L636" s="419"/>
      <c r="M636" s="316"/>
      <c r="N636" s="317"/>
      <c r="O636" s="419"/>
      <c r="P636" s="316"/>
      <c r="Q636" s="317"/>
      <c r="R636" s="379"/>
      <c r="S636" s="316"/>
      <c r="T636" s="317"/>
      <c r="U636" s="43" t="s">
        <v>2188</v>
      </c>
      <c r="V636" s="379"/>
      <c r="W636" s="316"/>
      <c r="X636" s="317"/>
      <c r="Y636" s="379"/>
      <c r="Z636" s="317"/>
      <c r="AA636" s="249"/>
      <c r="AB636" s="249"/>
      <c r="AC636" s="249"/>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CA636">
        <f t="shared" si="117"/>
        <v>0</v>
      </c>
      <c r="CB636">
        <f t="shared" si="118"/>
        <v>0</v>
      </c>
      <c r="CC636">
        <f t="shared" si="119"/>
        <v>0</v>
      </c>
      <c r="CD636">
        <f t="shared" si="120"/>
        <v>0</v>
      </c>
      <c r="CF636" t="b">
        <f t="shared" si="121"/>
        <v>0</v>
      </c>
      <c r="CG636" t="str">
        <f t="shared" si="122"/>
        <v/>
      </c>
      <c r="CH636" t="b">
        <f t="shared" si="123"/>
        <v>0</v>
      </c>
      <c r="CI636" t="str">
        <f t="shared" si="124"/>
        <v/>
      </c>
      <c r="CJ636" t="b">
        <f t="shared" si="125"/>
        <v>0</v>
      </c>
      <c r="CL636">
        <f t="shared" si="126"/>
        <v>0</v>
      </c>
      <c r="CM636">
        <f t="shared" si="127"/>
        <v>0</v>
      </c>
      <c r="CN636">
        <f t="shared" si="128"/>
        <v>0</v>
      </c>
      <c r="CO636">
        <f t="shared" si="129"/>
        <v>0</v>
      </c>
    </row>
    <row r="637" spans="2:93" ht="15" customHeight="1">
      <c r="B637" s="143"/>
      <c r="C637" s="220" t="s">
        <v>2283</v>
      </c>
      <c r="D637" s="419"/>
      <c r="E637" s="316"/>
      <c r="F637" s="316"/>
      <c r="G637" s="317"/>
      <c r="H637" s="379"/>
      <c r="I637" s="317"/>
      <c r="J637" s="315" t="str">
        <f>IF(L637="","",VLOOKUP(L637,Presentación!$AL$3:$AM$574,2,FALSE))</f>
        <v/>
      </c>
      <c r="K637" s="429"/>
      <c r="L637" s="419"/>
      <c r="M637" s="316"/>
      <c r="N637" s="317"/>
      <c r="O637" s="419"/>
      <c r="P637" s="316"/>
      <c r="Q637" s="317"/>
      <c r="R637" s="379"/>
      <c r="S637" s="316"/>
      <c r="T637" s="317"/>
      <c r="U637" s="43" t="s">
        <v>2188</v>
      </c>
      <c r="V637" s="379"/>
      <c r="W637" s="316"/>
      <c r="X637" s="317"/>
      <c r="Y637" s="379"/>
      <c r="Z637" s="317"/>
      <c r="AA637" s="249"/>
      <c r="AB637" s="249"/>
      <c r="AC637" s="249"/>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CA637">
        <f t="shared" si="117"/>
        <v>0</v>
      </c>
      <c r="CB637">
        <f t="shared" si="118"/>
        <v>0</v>
      </c>
      <c r="CC637">
        <f t="shared" si="119"/>
        <v>0</v>
      </c>
      <c r="CD637">
        <f t="shared" si="120"/>
        <v>0</v>
      </c>
      <c r="CF637" t="b">
        <f t="shared" si="121"/>
        <v>0</v>
      </c>
      <c r="CG637" t="str">
        <f t="shared" si="122"/>
        <v/>
      </c>
      <c r="CH637" t="b">
        <f t="shared" si="123"/>
        <v>0</v>
      </c>
      <c r="CI637" t="str">
        <f t="shared" si="124"/>
        <v/>
      </c>
      <c r="CJ637" t="b">
        <f t="shared" si="125"/>
        <v>0</v>
      </c>
      <c r="CL637">
        <f t="shared" si="126"/>
        <v>0</v>
      </c>
      <c r="CM637">
        <f t="shared" si="127"/>
        <v>0</v>
      </c>
      <c r="CN637">
        <f t="shared" si="128"/>
        <v>0</v>
      </c>
      <c r="CO637">
        <f t="shared" si="129"/>
        <v>0</v>
      </c>
    </row>
    <row r="638" spans="2:93" ht="15" customHeight="1">
      <c r="B638" s="143"/>
      <c r="C638" s="220" t="s">
        <v>2284</v>
      </c>
      <c r="D638" s="419"/>
      <c r="E638" s="316"/>
      <c r="F638" s="316"/>
      <c r="G638" s="317"/>
      <c r="H638" s="379"/>
      <c r="I638" s="317"/>
      <c r="J638" s="315" t="str">
        <f>IF(L638="","",VLOOKUP(L638,Presentación!$AL$3:$AM$574,2,FALSE))</f>
        <v/>
      </c>
      <c r="K638" s="429"/>
      <c r="L638" s="419"/>
      <c r="M638" s="316"/>
      <c r="N638" s="317"/>
      <c r="O638" s="419"/>
      <c r="P638" s="316"/>
      <c r="Q638" s="317"/>
      <c r="R638" s="379"/>
      <c r="S638" s="316"/>
      <c r="T638" s="317"/>
      <c r="U638" s="43" t="s">
        <v>2188</v>
      </c>
      <c r="V638" s="379"/>
      <c r="W638" s="316"/>
      <c r="X638" s="317"/>
      <c r="Y638" s="379"/>
      <c r="Z638" s="317"/>
      <c r="AA638" s="249"/>
      <c r="AB638" s="249"/>
      <c r="AC638" s="249"/>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CA638">
        <f t="shared" si="117"/>
        <v>0</v>
      </c>
      <c r="CB638">
        <f t="shared" si="118"/>
        <v>0</v>
      </c>
      <c r="CC638">
        <f t="shared" si="119"/>
        <v>0</v>
      </c>
      <c r="CD638">
        <f t="shared" si="120"/>
        <v>0</v>
      </c>
      <c r="CF638" t="b">
        <f t="shared" si="121"/>
        <v>0</v>
      </c>
      <c r="CG638" t="str">
        <f t="shared" si="122"/>
        <v/>
      </c>
      <c r="CH638" t="b">
        <f t="shared" si="123"/>
        <v>0</v>
      </c>
      <c r="CI638" t="str">
        <f t="shared" si="124"/>
        <v/>
      </c>
      <c r="CJ638" t="b">
        <f t="shared" si="125"/>
        <v>0</v>
      </c>
      <c r="CL638">
        <f t="shared" si="126"/>
        <v>0</v>
      </c>
      <c r="CM638">
        <f t="shared" si="127"/>
        <v>0</v>
      </c>
      <c r="CN638">
        <f t="shared" si="128"/>
        <v>0</v>
      </c>
      <c r="CO638">
        <f t="shared" si="129"/>
        <v>0</v>
      </c>
    </row>
    <row r="639" spans="2:93" ht="15" customHeight="1">
      <c r="B639" s="143"/>
      <c r="C639" s="220" t="s">
        <v>2285</v>
      </c>
      <c r="D639" s="419"/>
      <c r="E639" s="316"/>
      <c r="F639" s="316"/>
      <c r="G639" s="317"/>
      <c r="H639" s="379"/>
      <c r="I639" s="317"/>
      <c r="J639" s="315" t="str">
        <f>IF(L639="","",VLOOKUP(L639,Presentación!$AL$3:$AM$574,2,FALSE))</f>
        <v/>
      </c>
      <c r="K639" s="429"/>
      <c r="L639" s="419"/>
      <c r="M639" s="316"/>
      <c r="N639" s="317"/>
      <c r="O639" s="419"/>
      <c r="P639" s="316"/>
      <c r="Q639" s="317"/>
      <c r="R639" s="379"/>
      <c r="S639" s="316"/>
      <c r="T639" s="317"/>
      <c r="U639" s="43" t="s">
        <v>2188</v>
      </c>
      <c r="V639" s="379"/>
      <c r="W639" s="316"/>
      <c r="X639" s="317"/>
      <c r="Y639" s="379"/>
      <c r="Z639" s="317"/>
      <c r="AA639" s="249"/>
      <c r="AB639" s="249"/>
      <c r="AC639" s="249"/>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CA639">
        <f t="shared" si="117"/>
        <v>0</v>
      </c>
      <c r="CB639">
        <f t="shared" si="118"/>
        <v>0</v>
      </c>
      <c r="CC639">
        <f t="shared" si="119"/>
        <v>0</v>
      </c>
      <c r="CD639">
        <f t="shared" si="120"/>
        <v>0</v>
      </c>
      <c r="CF639" t="b">
        <f t="shared" si="121"/>
        <v>0</v>
      </c>
      <c r="CG639" t="str">
        <f t="shared" si="122"/>
        <v/>
      </c>
      <c r="CH639" t="b">
        <f t="shared" si="123"/>
        <v>0</v>
      </c>
      <c r="CI639" t="str">
        <f t="shared" si="124"/>
        <v/>
      </c>
      <c r="CJ639" t="b">
        <f t="shared" si="125"/>
        <v>0</v>
      </c>
      <c r="CL639">
        <f t="shared" si="126"/>
        <v>0</v>
      </c>
      <c r="CM639">
        <f t="shared" si="127"/>
        <v>0</v>
      </c>
      <c r="CN639">
        <f t="shared" si="128"/>
        <v>0</v>
      </c>
      <c r="CO639">
        <f t="shared" si="129"/>
        <v>0</v>
      </c>
    </row>
    <row r="640" spans="2:93" ht="15" customHeight="1">
      <c r="B640" s="143"/>
      <c r="C640" s="220" t="s">
        <v>2286</v>
      </c>
      <c r="D640" s="419"/>
      <c r="E640" s="316"/>
      <c r="F640" s="316"/>
      <c r="G640" s="317"/>
      <c r="H640" s="379"/>
      <c r="I640" s="317"/>
      <c r="J640" s="315" t="str">
        <f>IF(L640="","",VLOOKUP(L640,Presentación!$AL$3:$AM$574,2,FALSE))</f>
        <v/>
      </c>
      <c r="K640" s="429"/>
      <c r="L640" s="419"/>
      <c r="M640" s="316"/>
      <c r="N640" s="317"/>
      <c r="O640" s="419"/>
      <c r="P640" s="316"/>
      <c r="Q640" s="317"/>
      <c r="R640" s="379"/>
      <c r="S640" s="316"/>
      <c r="T640" s="317"/>
      <c r="U640" s="43" t="s">
        <v>2188</v>
      </c>
      <c r="V640" s="379"/>
      <c r="W640" s="316"/>
      <c r="X640" s="317"/>
      <c r="Y640" s="379"/>
      <c r="Z640" s="317"/>
      <c r="AA640" s="249"/>
      <c r="AB640" s="249"/>
      <c r="AC640" s="249"/>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CA640">
        <f t="shared" si="117"/>
        <v>0</v>
      </c>
      <c r="CB640">
        <f t="shared" si="118"/>
        <v>0</v>
      </c>
      <c r="CC640">
        <f t="shared" si="119"/>
        <v>0</v>
      </c>
      <c r="CD640">
        <f t="shared" si="120"/>
        <v>0</v>
      </c>
      <c r="CF640" t="b">
        <f t="shared" si="121"/>
        <v>0</v>
      </c>
      <c r="CG640" t="str">
        <f t="shared" si="122"/>
        <v/>
      </c>
      <c r="CH640" t="b">
        <f t="shared" si="123"/>
        <v>0</v>
      </c>
      <c r="CI640" t="str">
        <f t="shared" si="124"/>
        <v/>
      </c>
      <c r="CJ640" t="b">
        <f t="shared" si="125"/>
        <v>0</v>
      </c>
      <c r="CL640">
        <f t="shared" si="126"/>
        <v>0</v>
      </c>
      <c r="CM640">
        <f t="shared" si="127"/>
        <v>0</v>
      </c>
      <c r="CN640">
        <f t="shared" si="128"/>
        <v>0</v>
      </c>
      <c r="CO640">
        <f t="shared" si="129"/>
        <v>0</v>
      </c>
    </row>
    <row r="641" spans="2:93" ht="15" customHeight="1">
      <c r="B641" s="143"/>
      <c r="C641" s="220" t="s">
        <v>2287</v>
      </c>
      <c r="D641" s="419"/>
      <c r="E641" s="316"/>
      <c r="F641" s="316"/>
      <c r="G641" s="317"/>
      <c r="H641" s="379"/>
      <c r="I641" s="317"/>
      <c r="J641" s="315" t="str">
        <f>IF(L641="","",VLOOKUP(L641,Presentación!$AL$3:$AM$574,2,FALSE))</f>
        <v/>
      </c>
      <c r="K641" s="429"/>
      <c r="L641" s="419"/>
      <c r="M641" s="316"/>
      <c r="N641" s="317"/>
      <c r="O641" s="419"/>
      <c r="P641" s="316"/>
      <c r="Q641" s="317"/>
      <c r="R641" s="379"/>
      <c r="S641" s="316"/>
      <c r="T641" s="317"/>
      <c r="U641" s="43" t="s">
        <v>2188</v>
      </c>
      <c r="V641" s="379"/>
      <c r="W641" s="316"/>
      <c r="X641" s="317"/>
      <c r="Y641" s="379"/>
      <c r="Z641" s="317"/>
      <c r="AA641" s="249"/>
      <c r="AB641" s="249"/>
      <c r="AC641" s="249"/>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CA641">
        <f t="shared" si="117"/>
        <v>0</v>
      </c>
      <c r="CB641">
        <f t="shared" si="118"/>
        <v>0</v>
      </c>
      <c r="CC641">
        <f t="shared" si="119"/>
        <v>0</v>
      </c>
      <c r="CD641">
        <f t="shared" si="120"/>
        <v>0</v>
      </c>
      <c r="CF641" t="b">
        <f t="shared" si="121"/>
        <v>0</v>
      </c>
      <c r="CG641" t="str">
        <f t="shared" si="122"/>
        <v/>
      </c>
      <c r="CH641" t="b">
        <f t="shared" si="123"/>
        <v>0</v>
      </c>
      <c r="CI641" t="str">
        <f t="shared" si="124"/>
        <v/>
      </c>
      <c r="CJ641" t="b">
        <f t="shared" si="125"/>
        <v>0</v>
      </c>
      <c r="CL641">
        <f t="shared" si="126"/>
        <v>0</v>
      </c>
      <c r="CM641">
        <f t="shared" si="127"/>
        <v>0</v>
      </c>
      <c r="CN641">
        <f t="shared" si="128"/>
        <v>0</v>
      </c>
      <c r="CO641">
        <f t="shared" si="129"/>
        <v>0</v>
      </c>
    </row>
    <row r="642" spans="2:93" ht="15" customHeight="1">
      <c r="B642" s="143"/>
      <c r="C642" s="220" t="s">
        <v>2288</v>
      </c>
      <c r="D642" s="419"/>
      <c r="E642" s="316"/>
      <c r="F642" s="316"/>
      <c r="G642" s="317"/>
      <c r="H642" s="379"/>
      <c r="I642" s="317"/>
      <c r="J642" s="315" t="str">
        <f>IF(L642="","",VLOOKUP(L642,Presentación!$AL$3:$AM$574,2,FALSE))</f>
        <v/>
      </c>
      <c r="K642" s="429"/>
      <c r="L642" s="419"/>
      <c r="M642" s="316"/>
      <c r="N642" s="317"/>
      <c r="O642" s="419"/>
      <c r="P642" s="316"/>
      <c r="Q642" s="317"/>
      <c r="R642" s="379"/>
      <c r="S642" s="316"/>
      <c r="T642" s="317"/>
      <c r="U642" s="43" t="s">
        <v>2188</v>
      </c>
      <c r="V642" s="379"/>
      <c r="W642" s="316"/>
      <c r="X642" s="317"/>
      <c r="Y642" s="379"/>
      <c r="Z642" s="317"/>
      <c r="AA642" s="249"/>
      <c r="AB642" s="249"/>
      <c r="AC642" s="249"/>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CA642">
        <f t="shared" si="117"/>
        <v>0</v>
      </c>
      <c r="CB642">
        <f t="shared" si="118"/>
        <v>0</v>
      </c>
      <c r="CC642">
        <f t="shared" si="119"/>
        <v>0</v>
      </c>
      <c r="CD642">
        <f t="shared" si="120"/>
        <v>0</v>
      </c>
      <c r="CF642" t="b">
        <f t="shared" si="121"/>
        <v>0</v>
      </c>
      <c r="CG642" t="str">
        <f t="shared" si="122"/>
        <v/>
      </c>
      <c r="CH642" t="b">
        <f t="shared" si="123"/>
        <v>0</v>
      </c>
      <c r="CI642" t="str">
        <f t="shared" si="124"/>
        <v/>
      </c>
      <c r="CJ642" t="b">
        <f t="shared" si="125"/>
        <v>0</v>
      </c>
      <c r="CL642">
        <f t="shared" si="126"/>
        <v>0</v>
      </c>
      <c r="CM642">
        <f t="shared" si="127"/>
        <v>0</v>
      </c>
      <c r="CN642">
        <f t="shared" si="128"/>
        <v>0</v>
      </c>
      <c r="CO642">
        <f t="shared" si="129"/>
        <v>0</v>
      </c>
    </row>
    <row r="643" spans="2:93" ht="15" customHeight="1">
      <c r="B643" s="143"/>
      <c r="C643" s="220" t="s">
        <v>2289</v>
      </c>
      <c r="D643" s="419"/>
      <c r="E643" s="316"/>
      <c r="F643" s="316"/>
      <c r="G643" s="317"/>
      <c r="H643" s="379"/>
      <c r="I643" s="317"/>
      <c r="J643" s="315" t="str">
        <f>IF(L643="","",VLOOKUP(L643,Presentación!$AL$3:$AM$574,2,FALSE))</f>
        <v/>
      </c>
      <c r="K643" s="429"/>
      <c r="L643" s="419"/>
      <c r="M643" s="316"/>
      <c r="N643" s="317"/>
      <c r="O643" s="419"/>
      <c r="P643" s="316"/>
      <c r="Q643" s="317"/>
      <c r="R643" s="379"/>
      <c r="S643" s="316"/>
      <c r="T643" s="317"/>
      <c r="U643" s="43" t="s">
        <v>2188</v>
      </c>
      <c r="V643" s="379"/>
      <c r="W643" s="316"/>
      <c r="X643" s="317"/>
      <c r="Y643" s="379"/>
      <c r="Z643" s="317"/>
      <c r="AA643" s="249"/>
      <c r="AB643" s="249"/>
      <c r="AC643" s="249"/>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CA643">
        <f t="shared" si="117"/>
        <v>0</v>
      </c>
      <c r="CB643">
        <f t="shared" si="118"/>
        <v>0</v>
      </c>
      <c r="CC643">
        <f t="shared" si="119"/>
        <v>0</v>
      </c>
      <c r="CD643">
        <f t="shared" si="120"/>
        <v>0</v>
      </c>
      <c r="CF643" t="b">
        <f t="shared" si="121"/>
        <v>0</v>
      </c>
      <c r="CG643" t="str">
        <f t="shared" si="122"/>
        <v/>
      </c>
      <c r="CH643" t="b">
        <f t="shared" si="123"/>
        <v>0</v>
      </c>
      <c r="CI643" t="str">
        <f t="shared" si="124"/>
        <v/>
      </c>
      <c r="CJ643" t="b">
        <f t="shared" si="125"/>
        <v>0</v>
      </c>
      <c r="CL643">
        <f t="shared" si="126"/>
        <v>0</v>
      </c>
      <c r="CM643">
        <f t="shared" si="127"/>
        <v>0</v>
      </c>
      <c r="CN643">
        <f t="shared" si="128"/>
        <v>0</v>
      </c>
      <c r="CO643">
        <f t="shared" si="129"/>
        <v>0</v>
      </c>
    </row>
    <row r="644" spans="2:93" ht="15" customHeight="1">
      <c r="B644" s="143"/>
      <c r="C644" s="220" t="s">
        <v>2290</v>
      </c>
      <c r="D644" s="419"/>
      <c r="E644" s="316"/>
      <c r="F644" s="316"/>
      <c r="G644" s="317"/>
      <c r="H644" s="379"/>
      <c r="I644" s="317"/>
      <c r="J644" s="315" t="str">
        <f>IF(L644="","",VLOOKUP(L644,Presentación!$AL$3:$AM$574,2,FALSE))</f>
        <v/>
      </c>
      <c r="K644" s="429"/>
      <c r="L644" s="419"/>
      <c r="M644" s="316"/>
      <c r="N644" s="317"/>
      <c r="O644" s="419"/>
      <c r="P644" s="316"/>
      <c r="Q644" s="317"/>
      <c r="R644" s="379"/>
      <c r="S644" s="316"/>
      <c r="T644" s="317"/>
      <c r="U644" s="43" t="s">
        <v>2188</v>
      </c>
      <c r="V644" s="379"/>
      <c r="W644" s="316"/>
      <c r="X644" s="317"/>
      <c r="Y644" s="379"/>
      <c r="Z644" s="317"/>
      <c r="AA644" s="249"/>
      <c r="AB644" s="249"/>
      <c r="AC644" s="249"/>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CA644">
        <f t="shared" si="117"/>
        <v>0</v>
      </c>
      <c r="CB644">
        <f t="shared" si="118"/>
        <v>0</v>
      </c>
      <c r="CC644">
        <f t="shared" si="119"/>
        <v>0</v>
      </c>
      <c r="CD644">
        <f t="shared" si="120"/>
        <v>0</v>
      </c>
      <c r="CF644" t="b">
        <f t="shared" si="121"/>
        <v>0</v>
      </c>
      <c r="CG644" t="str">
        <f t="shared" si="122"/>
        <v/>
      </c>
      <c r="CH644" t="b">
        <f t="shared" si="123"/>
        <v>0</v>
      </c>
      <c r="CI644" t="str">
        <f t="shared" si="124"/>
        <v/>
      </c>
      <c r="CJ644" t="b">
        <f t="shared" si="125"/>
        <v>0</v>
      </c>
      <c r="CL644">
        <f t="shared" si="126"/>
        <v>0</v>
      </c>
      <c r="CM644">
        <f t="shared" si="127"/>
        <v>0</v>
      </c>
      <c r="CN644">
        <f t="shared" si="128"/>
        <v>0</v>
      </c>
      <c r="CO644">
        <f t="shared" si="129"/>
        <v>0</v>
      </c>
    </row>
    <row r="645" spans="2:93" ht="15" customHeight="1">
      <c r="B645" s="143"/>
      <c r="C645" s="220" t="s">
        <v>2291</v>
      </c>
      <c r="D645" s="419"/>
      <c r="E645" s="316"/>
      <c r="F645" s="316"/>
      <c r="G645" s="317"/>
      <c r="H645" s="379"/>
      <c r="I645" s="317"/>
      <c r="J645" s="315" t="str">
        <f>IF(L645="","",VLOOKUP(L645,Presentación!$AL$3:$AM$574,2,FALSE))</f>
        <v/>
      </c>
      <c r="K645" s="429"/>
      <c r="L645" s="419"/>
      <c r="M645" s="316"/>
      <c r="N645" s="317"/>
      <c r="O645" s="419"/>
      <c r="P645" s="316"/>
      <c r="Q645" s="317"/>
      <c r="R645" s="379"/>
      <c r="S645" s="316"/>
      <c r="T645" s="317"/>
      <c r="U645" s="43" t="s">
        <v>2188</v>
      </c>
      <c r="V645" s="379"/>
      <c r="W645" s="316"/>
      <c r="X645" s="317"/>
      <c r="Y645" s="379"/>
      <c r="Z645" s="317"/>
      <c r="AA645" s="249"/>
      <c r="AB645" s="249"/>
      <c r="AC645" s="249"/>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CA645">
        <f t="shared" si="117"/>
        <v>0</v>
      </c>
      <c r="CB645">
        <f t="shared" si="118"/>
        <v>0</v>
      </c>
      <c r="CC645">
        <f t="shared" si="119"/>
        <v>0</v>
      </c>
      <c r="CD645">
        <f t="shared" si="120"/>
        <v>0</v>
      </c>
      <c r="CF645" t="b">
        <f t="shared" si="121"/>
        <v>0</v>
      </c>
      <c r="CG645" t="str">
        <f t="shared" si="122"/>
        <v/>
      </c>
      <c r="CH645" t="b">
        <f t="shared" si="123"/>
        <v>0</v>
      </c>
      <c r="CI645" t="str">
        <f t="shared" si="124"/>
        <v/>
      </c>
      <c r="CJ645" t="b">
        <f t="shared" si="125"/>
        <v>0</v>
      </c>
      <c r="CL645">
        <f t="shared" si="126"/>
        <v>0</v>
      </c>
      <c r="CM645">
        <f t="shared" si="127"/>
        <v>0</v>
      </c>
      <c r="CN645">
        <f t="shared" si="128"/>
        <v>0</v>
      </c>
      <c r="CO645">
        <f t="shared" si="129"/>
        <v>0</v>
      </c>
    </row>
    <row r="646" spans="2:93" ht="15" customHeight="1">
      <c r="B646" s="143"/>
      <c r="C646" s="220" t="s">
        <v>2292</v>
      </c>
      <c r="D646" s="419"/>
      <c r="E646" s="316"/>
      <c r="F646" s="316"/>
      <c r="G646" s="317"/>
      <c r="H646" s="379"/>
      <c r="I646" s="317"/>
      <c r="J646" s="315" t="str">
        <f>IF(L646="","",VLOOKUP(L646,Presentación!$AL$3:$AM$574,2,FALSE))</f>
        <v/>
      </c>
      <c r="K646" s="429"/>
      <c r="L646" s="419"/>
      <c r="M646" s="316"/>
      <c r="N646" s="317"/>
      <c r="O646" s="419"/>
      <c r="P646" s="316"/>
      <c r="Q646" s="317"/>
      <c r="R646" s="379"/>
      <c r="S646" s="316"/>
      <c r="T646" s="317"/>
      <c r="U646" s="43" t="s">
        <v>2188</v>
      </c>
      <c r="V646" s="379"/>
      <c r="W646" s="316"/>
      <c r="X646" s="317"/>
      <c r="Y646" s="379"/>
      <c r="Z646" s="317"/>
      <c r="AA646" s="249"/>
      <c r="AB646" s="249"/>
      <c r="AC646" s="249"/>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CA646">
        <f t="shared" si="117"/>
        <v>0</v>
      </c>
      <c r="CB646">
        <f t="shared" si="118"/>
        <v>0</v>
      </c>
      <c r="CC646">
        <f t="shared" si="119"/>
        <v>0</v>
      </c>
      <c r="CD646">
        <f t="shared" si="120"/>
        <v>0</v>
      </c>
      <c r="CF646" t="b">
        <f t="shared" si="121"/>
        <v>0</v>
      </c>
      <c r="CG646" t="str">
        <f t="shared" si="122"/>
        <v/>
      </c>
      <c r="CH646" t="b">
        <f t="shared" si="123"/>
        <v>0</v>
      </c>
      <c r="CI646" t="str">
        <f t="shared" si="124"/>
        <v/>
      </c>
      <c r="CJ646" t="b">
        <f t="shared" si="125"/>
        <v>0</v>
      </c>
      <c r="CL646">
        <f t="shared" si="126"/>
        <v>0</v>
      </c>
      <c r="CM646">
        <f t="shared" si="127"/>
        <v>0</v>
      </c>
      <c r="CN646">
        <f t="shared" si="128"/>
        <v>0</v>
      </c>
      <c r="CO646">
        <f t="shared" si="129"/>
        <v>0</v>
      </c>
    </row>
    <row r="647" spans="2:93" ht="15" customHeight="1">
      <c r="B647" s="143"/>
      <c r="C647" s="220" t="s">
        <v>2293</v>
      </c>
      <c r="D647" s="419"/>
      <c r="E647" s="316"/>
      <c r="F647" s="316"/>
      <c r="G647" s="317"/>
      <c r="H647" s="379"/>
      <c r="I647" s="317"/>
      <c r="J647" s="315" t="str">
        <f>IF(L647="","",VLOOKUP(L647,Presentación!$AL$3:$AM$574,2,FALSE))</f>
        <v/>
      </c>
      <c r="K647" s="429"/>
      <c r="L647" s="419"/>
      <c r="M647" s="316"/>
      <c r="N647" s="317"/>
      <c r="O647" s="419"/>
      <c r="P647" s="316"/>
      <c r="Q647" s="317"/>
      <c r="R647" s="379"/>
      <c r="S647" s="316"/>
      <c r="T647" s="317"/>
      <c r="U647" s="43" t="s">
        <v>2188</v>
      </c>
      <c r="V647" s="379"/>
      <c r="W647" s="316"/>
      <c r="X647" s="317"/>
      <c r="Y647" s="379"/>
      <c r="Z647" s="317"/>
      <c r="AA647" s="249"/>
      <c r="AB647" s="249"/>
      <c r="AC647" s="249"/>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CA647">
        <f t="shared" si="117"/>
        <v>0</v>
      </c>
      <c r="CB647">
        <f t="shared" si="118"/>
        <v>0</v>
      </c>
      <c r="CC647">
        <f t="shared" si="119"/>
        <v>0</v>
      </c>
      <c r="CD647">
        <f t="shared" si="120"/>
        <v>0</v>
      </c>
      <c r="CF647" t="b">
        <f t="shared" si="121"/>
        <v>0</v>
      </c>
      <c r="CG647" t="str">
        <f t="shared" si="122"/>
        <v/>
      </c>
      <c r="CH647" t="b">
        <f t="shared" si="123"/>
        <v>0</v>
      </c>
      <c r="CI647" t="str">
        <f t="shared" si="124"/>
        <v/>
      </c>
      <c r="CJ647" t="b">
        <f t="shared" si="125"/>
        <v>0</v>
      </c>
      <c r="CL647">
        <f t="shared" si="126"/>
        <v>0</v>
      </c>
      <c r="CM647">
        <f t="shared" si="127"/>
        <v>0</v>
      </c>
      <c r="CN647">
        <f t="shared" si="128"/>
        <v>0</v>
      </c>
      <c r="CO647">
        <f t="shared" si="129"/>
        <v>0</v>
      </c>
    </row>
    <row r="648" spans="2:93" ht="15" customHeight="1">
      <c r="B648" s="143"/>
      <c r="C648" s="220" t="s">
        <v>2294</v>
      </c>
      <c r="D648" s="419"/>
      <c r="E648" s="316"/>
      <c r="F648" s="316"/>
      <c r="G648" s="317"/>
      <c r="H648" s="379"/>
      <c r="I648" s="317"/>
      <c r="J648" s="315" t="str">
        <f>IF(L648="","",VLOOKUP(L648,Presentación!$AL$3:$AM$574,2,FALSE))</f>
        <v/>
      </c>
      <c r="K648" s="429"/>
      <c r="L648" s="419"/>
      <c r="M648" s="316"/>
      <c r="N648" s="317"/>
      <c r="O648" s="419"/>
      <c r="P648" s="316"/>
      <c r="Q648" s="317"/>
      <c r="R648" s="379"/>
      <c r="S648" s="316"/>
      <c r="T648" s="317"/>
      <c r="U648" s="43" t="s">
        <v>2188</v>
      </c>
      <c r="V648" s="379"/>
      <c r="W648" s="316"/>
      <c r="X648" s="317"/>
      <c r="Y648" s="379"/>
      <c r="Z648" s="317"/>
      <c r="AA648" s="249"/>
      <c r="AB648" s="249"/>
      <c r="AC648" s="249"/>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CA648">
        <f t="shared" si="117"/>
        <v>0</v>
      </c>
      <c r="CB648">
        <f t="shared" si="118"/>
        <v>0</v>
      </c>
      <c r="CC648">
        <f t="shared" si="119"/>
        <v>0</v>
      </c>
      <c r="CD648">
        <f t="shared" si="120"/>
        <v>0</v>
      </c>
      <c r="CF648" t="b">
        <f t="shared" si="121"/>
        <v>0</v>
      </c>
      <c r="CG648" t="str">
        <f t="shared" si="122"/>
        <v/>
      </c>
      <c r="CH648" t="b">
        <f t="shared" si="123"/>
        <v>0</v>
      </c>
      <c r="CI648" t="str">
        <f t="shared" si="124"/>
        <v/>
      </c>
      <c r="CJ648" t="b">
        <f t="shared" si="125"/>
        <v>0</v>
      </c>
      <c r="CL648">
        <f t="shared" si="126"/>
        <v>0</v>
      </c>
      <c r="CM648">
        <f t="shared" si="127"/>
        <v>0</v>
      </c>
      <c r="CN648">
        <f t="shared" si="128"/>
        <v>0</v>
      </c>
      <c r="CO648">
        <f t="shared" si="129"/>
        <v>0</v>
      </c>
    </row>
    <row r="649" spans="2:93" ht="15" customHeight="1">
      <c r="B649" s="143"/>
      <c r="C649" s="220" t="s">
        <v>2295</v>
      </c>
      <c r="D649" s="419"/>
      <c r="E649" s="316"/>
      <c r="F649" s="316"/>
      <c r="G649" s="317"/>
      <c r="H649" s="379"/>
      <c r="I649" s="317"/>
      <c r="J649" s="315" t="str">
        <f>IF(L649="","",VLOOKUP(L649,Presentación!$AL$3:$AM$574,2,FALSE))</f>
        <v/>
      </c>
      <c r="K649" s="429"/>
      <c r="L649" s="419"/>
      <c r="M649" s="316"/>
      <c r="N649" s="317"/>
      <c r="O649" s="419"/>
      <c r="P649" s="316"/>
      <c r="Q649" s="317"/>
      <c r="R649" s="379"/>
      <c r="S649" s="316"/>
      <c r="T649" s="317"/>
      <c r="U649" s="43" t="s">
        <v>2188</v>
      </c>
      <c r="V649" s="379"/>
      <c r="W649" s="316"/>
      <c r="X649" s="317"/>
      <c r="Y649" s="379"/>
      <c r="Z649" s="317"/>
      <c r="AA649" s="249"/>
      <c r="AB649" s="249"/>
      <c r="AC649" s="249"/>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CA649">
        <f t="shared" si="117"/>
        <v>0</v>
      </c>
      <c r="CB649">
        <f t="shared" si="118"/>
        <v>0</v>
      </c>
      <c r="CC649">
        <f t="shared" si="119"/>
        <v>0</v>
      </c>
      <c r="CD649">
        <f t="shared" si="120"/>
        <v>0</v>
      </c>
      <c r="CF649" t="b">
        <f t="shared" si="121"/>
        <v>0</v>
      </c>
      <c r="CG649" t="str">
        <f t="shared" si="122"/>
        <v/>
      </c>
      <c r="CH649" t="b">
        <f t="shared" si="123"/>
        <v>0</v>
      </c>
      <c r="CI649" t="str">
        <f t="shared" si="124"/>
        <v/>
      </c>
      <c r="CJ649" t="b">
        <f t="shared" si="125"/>
        <v>0</v>
      </c>
      <c r="CL649">
        <f t="shared" si="126"/>
        <v>0</v>
      </c>
      <c r="CM649">
        <f t="shared" si="127"/>
        <v>0</v>
      </c>
      <c r="CN649">
        <f t="shared" si="128"/>
        <v>0</v>
      </c>
      <c r="CO649">
        <f t="shared" si="129"/>
        <v>0</v>
      </c>
    </row>
    <row r="650" spans="2:93" ht="15" customHeight="1">
      <c r="B650" s="143"/>
      <c r="C650" s="220" t="s">
        <v>2296</v>
      </c>
      <c r="D650" s="419"/>
      <c r="E650" s="316"/>
      <c r="F650" s="316"/>
      <c r="G650" s="317"/>
      <c r="H650" s="379"/>
      <c r="I650" s="317"/>
      <c r="J650" s="315" t="str">
        <f>IF(L650="","",VLOOKUP(L650,Presentación!$AL$3:$AM$574,2,FALSE))</f>
        <v/>
      </c>
      <c r="K650" s="429"/>
      <c r="L650" s="419"/>
      <c r="M650" s="316"/>
      <c r="N650" s="317"/>
      <c r="O650" s="419"/>
      <c r="P650" s="316"/>
      <c r="Q650" s="317"/>
      <c r="R650" s="379"/>
      <c r="S650" s="316"/>
      <c r="T650" s="317"/>
      <c r="U650" s="43" t="s">
        <v>2188</v>
      </c>
      <c r="V650" s="379"/>
      <c r="W650" s="316"/>
      <c r="X650" s="317"/>
      <c r="Y650" s="379"/>
      <c r="Z650" s="317"/>
      <c r="AA650" s="249"/>
      <c r="AB650" s="249"/>
      <c r="AC650" s="249"/>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CA650">
        <f t="shared" si="117"/>
        <v>0</v>
      </c>
      <c r="CB650">
        <f t="shared" si="118"/>
        <v>0</v>
      </c>
      <c r="CC650">
        <f t="shared" si="119"/>
        <v>0</v>
      </c>
      <c r="CD650">
        <f t="shared" si="120"/>
        <v>0</v>
      </c>
      <c r="CF650" t="b">
        <f t="shared" si="121"/>
        <v>0</v>
      </c>
      <c r="CG650" t="str">
        <f t="shared" si="122"/>
        <v/>
      </c>
      <c r="CH650" t="b">
        <f t="shared" si="123"/>
        <v>0</v>
      </c>
      <c r="CI650" t="str">
        <f t="shared" si="124"/>
        <v/>
      </c>
      <c r="CJ650" t="b">
        <f t="shared" si="125"/>
        <v>0</v>
      </c>
      <c r="CL650">
        <f t="shared" si="126"/>
        <v>0</v>
      </c>
      <c r="CM650">
        <f t="shared" si="127"/>
        <v>0</v>
      </c>
      <c r="CN650">
        <f t="shared" si="128"/>
        <v>0</v>
      </c>
      <c r="CO650">
        <f t="shared" si="129"/>
        <v>0</v>
      </c>
    </row>
    <row r="651" spans="2:93" ht="15" customHeight="1">
      <c r="B651" s="143"/>
      <c r="C651" s="220" t="s">
        <v>2297</v>
      </c>
      <c r="D651" s="419"/>
      <c r="E651" s="316"/>
      <c r="F651" s="316"/>
      <c r="G651" s="317"/>
      <c r="H651" s="379"/>
      <c r="I651" s="317"/>
      <c r="J651" s="315" t="str">
        <f>IF(L651="","",VLOOKUP(L651,Presentación!$AL$3:$AM$574,2,FALSE))</f>
        <v/>
      </c>
      <c r="K651" s="429"/>
      <c r="L651" s="419"/>
      <c r="M651" s="316"/>
      <c r="N651" s="317"/>
      <c r="O651" s="419"/>
      <c r="P651" s="316"/>
      <c r="Q651" s="317"/>
      <c r="R651" s="379"/>
      <c r="S651" s="316"/>
      <c r="T651" s="317"/>
      <c r="U651" s="43" t="s">
        <v>2188</v>
      </c>
      <c r="V651" s="379"/>
      <c r="W651" s="316"/>
      <c r="X651" s="317"/>
      <c r="Y651" s="379"/>
      <c r="Z651" s="317"/>
      <c r="AA651" s="249"/>
      <c r="AB651" s="249"/>
      <c r="AC651" s="249"/>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CA651">
        <f t="shared" si="117"/>
        <v>0</v>
      </c>
      <c r="CB651">
        <f t="shared" si="118"/>
        <v>0</v>
      </c>
      <c r="CC651">
        <f t="shared" si="119"/>
        <v>0</v>
      </c>
      <c r="CD651">
        <f t="shared" si="120"/>
        <v>0</v>
      </c>
      <c r="CF651" t="b">
        <f t="shared" si="121"/>
        <v>0</v>
      </c>
      <c r="CG651" t="str">
        <f t="shared" si="122"/>
        <v/>
      </c>
      <c r="CH651" t="b">
        <f t="shared" si="123"/>
        <v>0</v>
      </c>
      <c r="CI651" t="str">
        <f t="shared" si="124"/>
        <v/>
      </c>
      <c r="CJ651" t="b">
        <f t="shared" si="125"/>
        <v>0</v>
      </c>
      <c r="CL651">
        <f t="shared" si="126"/>
        <v>0</v>
      </c>
      <c r="CM651">
        <f t="shared" si="127"/>
        <v>0</v>
      </c>
      <c r="CN651">
        <f t="shared" si="128"/>
        <v>0</v>
      </c>
      <c r="CO651">
        <f t="shared" si="129"/>
        <v>0</v>
      </c>
    </row>
    <row r="652" spans="2:93" ht="15" customHeight="1">
      <c r="B652" s="143"/>
      <c r="C652" s="220" t="s">
        <v>2298</v>
      </c>
      <c r="D652" s="419"/>
      <c r="E652" s="316"/>
      <c r="F652" s="316"/>
      <c r="G652" s="317"/>
      <c r="H652" s="379"/>
      <c r="I652" s="317"/>
      <c r="J652" s="315" t="str">
        <f>IF(L652="","",VLOOKUP(L652,Presentación!$AL$3:$AM$574,2,FALSE))</f>
        <v/>
      </c>
      <c r="K652" s="429"/>
      <c r="L652" s="419"/>
      <c r="M652" s="316"/>
      <c r="N652" s="317"/>
      <c r="O652" s="419"/>
      <c r="P652" s="316"/>
      <c r="Q652" s="317"/>
      <c r="R652" s="379"/>
      <c r="S652" s="316"/>
      <c r="T652" s="317"/>
      <c r="U652" s="43" t="s">
        <v>2188</v>
      </c>
      <c r="V652" s="379"/>
      <c r="W652" s="316"/>
      <c r="X652" s="317"/>
      <c r="Y652" s="379"/>
      <c r="Z652" s="317"/>
      <c r="AA652" s="249"/>
      <c r="AB652" s="249"/>
      <c r="AC652" s="249"/>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CA652">
        <f t="shared" si="117"/>
        <v>0</v>
      </c>
      <c r="CB652">
        <f t="shared" si="118"/>
        <v>0</v>
      </c>
      <c r="CC652">
        <f t="shared" si="119"/>
        <v>0</v>
      </c>
      <c r="CD652">
        <f t="shared" si="120"/>
        <v>0</v>
      </c>
      <c r="CF652" t="b">
        <f t="shared" si="121"/>
        <v>0</v>
      </c>
      <c r="CG652" t="str">
        <f t="shared" si="122"/>
        <v/>
      </c>
      <c r="CH652" t="b">
        <f t="shared" si="123"/>
        <v>0</v>
      </c>
      <c r="CI652" t="str">
        <f t="shared" si="124"/>
        <v/>
      </c>
      <c r="CJ652" t="b">
        <f t="shared" si="125"/>
        <v>0</v>
      </c>
      <c r="CL652">
        <f t="shared" si="126"/>
        <v>0</v>
      </c>
      <c r="CM652">
        <f t="shared" si="127"/>
        <v>0</v>
      </c>
      <c r="CN652">
        <f t="shared" si="128"/>
        <v>0</v>
      </c>
      <c r="CO652">
        <f t="shared" si="129"/>
        <v>0</v>
      </c>
    </row>
    <row r="653" spans="2:93" ht="15" customHeight="1">
      <c r="B653" s="126"/>
      <c r="C653" s="220" t="s">
        <v>2299</v>
      </c>
      <c r="D653" s="419"/>
      <c r="E653" s="316"/>
      <c r="F653" s="316"/>
      <c r="G653" s="317"/>
      <c r="H653" s="379"/>
      <c r="I653" s="317"/>
      <c r="J653" s="315" t="str">
        <f>IF(L653="","",VLOOKUP(L653,Presentación!$AL$3:$AM$574,2,FALSE))</f>
        <v/>
      </c>
      <c r="K653" s="429"/>
      <c r="L653" s="419"/>
      <c r="M653" s="316"/>
      <c r="N653" s="317"/>
      <c r="O653" s="419"/>
      <c r="P653" s="316"/>
      <c r="Q653" s="317"/>
      <c r="R653" s="379"/>
      <c r="S653" s="316"/>
      <c r="T653" s="317"/>
      <c r="U653" s="43" t="s">
        <v>2188</v>
      </c>
      <c r="V653" s="379"/>
      <c r="W653" s="316"/>
      <c r="X653" s="317"/>
      <c r="Y653" s="379"/>
      <c r="Z653" s="317"/>
      <c r="AA653" s="249"/>
      <c r="AB653" s="249"/>
      <c r="AC653" s="249"/>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CA653">
        <f t="shared" si="117"/>
        <v>0</v>
      </c>
      <c r="CB653">
        <f t="shared" si="118"/>
        <v>0</v>
      </c>
      <c r="CC653">
        <f t="shared" si="119"/>
        <v>0</v>
      </c>
      <c r="CD653">
        <f t="shared" si="120"/>
        <v>0</v>
      </c>
      <c r="CF653" t="b">
        <f t="shared" si="121"/>
        <v>0</v>
      </c>
      <c r="CG653" t="str">
        <f t="shared" si="122"/>
        <v/>
      </c>
      <c r="CH653" t="b">
        <f t="shared" si="123"/>
        <v>0</v>
      </c>
      <c r="CI653" t="str">
        <f t="shared" si="124"/>
        <v/>
      </c>
      <c r="CJ653" t="b">
        <f t="shared" si="125"/>
        <v>0</v>
      </c>
      <c r="CL653">
        <f t="shared" si="126"/>
        <v>0</v>
      </c>
      <c r="CM653">
        <f t="shared" si="127"/>
        <v>0</v>
      </c>
      <c r="CN653">
        <f t="shared" si="128"/>
        <v>0</v>
      </c>
      <c r="CO653">
        <f t="shared" si="129"/>
        <v>0</v>
      </c>
    </row>
    <row r="654" spans="2:93" ht="15" customHeight="1">
      <c r="B654" s="126"/>
      <c r="C654" s="220" t="s">
        <v>2300</v>
      </c>
      <c r="D654" s="419"/>
      <c r="E654" s="316"/>
      <c r="F654" s="316"/>
      <c r="G654" s="317"/>
      <c r="H654" s="379"/>
      <c r="I654" s="317"/>
      <c r="J654" s="315" t="str">
        <f>IF(L654="","",VLOOKUP(L654,Presentación!$AL$3:$AM$574,2,FALSE))</f>
        <v/>
      </c>
      <c r="K654" s="429"/>
      <c r="L654" s="419"/>
      <c r="M654" s="316"/>
      <c r="N654" s="317"/>
      <c r="O654" s="419"/>
      <c r="P654" s="316"/>
      <c r="Q654" s="317"/>
      <c r="R654" s="379"/>
      <c r="S654" s="316"/>
      <c r="T654" s="317"/>
      <c r="U654" s="43" t="s">
        <v>2188</v>
      </c>
      <c r="V654" s="379"/>
      <c r="W654" s="316"/>
      <c r="X654" s="317"/>
      <c r="Y654" s="379"/>
      <c r="Z654" s="317"/>
      <c r="AA654" s="249"/>
      <c r="AB654" s="249"/>
      <c r="AC654" s="249"/>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CA654">
        <f t="shared" si="117"/>
        <v>0</v>
      </c>
      <c r="CB654">
        <f t="shared" si="118"/>
        <v>0</v>
      </c>
      <c r="CC654">
        <f t="shared" si="119"/>
        <v>0</v>
      </c>
      <c r="CD654">
        <f t="shared" si="120"/>
        <v>0</v>
      </c>
      <c r="CF654" t="b">
        <f t="shared" si="121"/>
        <v>0</v>
      </c>
      <c r="CG654" t="str">
        <f t="shared" si="122"/>
        <v/>
      </c>
      <c r="CH654" t="b">
        <f t="shared" si="123"/>
        <v>0</v>
      </c>
      <c r="CI654" t="str">
        <f t="shared" si="124"/>
        <v/>
      </c>
      <c r="CJ654" t="b">
        <f t="shared" si="125"/>
        <v>0</v>
      </c>
      <c r="CL654">
        <f t="shared" si="126"/>
        <v>0</v>
      </c>
      <c r="CM654">
        <f t="shared" si="127"/>
        <v>0</v>
      </c>
      <c r="CN654">
        <f t="shared" si="128"/>
        <v>0</v>
      </c>
      <c r="CO654">
        <f t="shared" si="129"/>
        <v>0</v>
      </c>
    </row>
    <row r="655" spans="2:93" ht="15" customHeight="1">
      <c r="B655" s="126"/>
      <c r="C655" s="220" t="s">
        <v>2301</v>
      </c>
      <c r="D655" s="419"/>
      <c r="E655" s="316"/>
      <c r="F655" s="316"/>
      <c r="G655" s="317"/>
      <c r="H655" s="379"/>
      <c r="I655" s="317"/>
      <c r="J655" s="315" t="str">
        <f>IF(L655="","",VLOOKUP(L655,Presentación!$AL$3:$AM$574,2,FALSE))</f>
        <v/>
      </c>
      <c r="K655" s="429"/>
      <c r="L655" s="419"/>
      <c r="M655" s="316"/>
      <c r="N655" s="317"/>
      <c r="O655" s="419"/>
      <c r="P655" s="316"/>
      <c r="Q655" s="317"/>
      <c r="R655" s="379"/>
      <c r="S655" s="316"/>
      <c r="T655" s="317"/>
      <c r="U655" s="43" t="s">
        <v>2188</v>
      </c>
      <c r="V655" s="379"/>
      <c r="W655" s="316"/>
      <c r="X655" s="317"/>
      <c r="Y655" s="379"/>
      <c r="Z655" s="317"/>
      <c r="AA655" s="249"/>
      <c r="AB655" s="249"/>
      <c r="AC655" s="249"/>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CA655">
        <f t="shared" si="117"/>
        <v>0</v>
      </c>
      <c r="CB655">
        <f t="shared" si="118"/>
        <v>0</v>
      </c>
      <c r="CC655">
        <f t="shared" si="119"/>
        <v>0</v>
      </c>
      <c r="CD655">
        <f t="shared" si="120"/>
        <v>0</v>
      </c>
      <c r="CF655" t="b">
        <f t="shared" si="121"/>
        <v>0</v>
      </c>
      <c r="CG655" t="str">
        <f t="shared" si="122"/>
        <v/>
      </c>
      <c r="CH655" t="b">
        <f t="shared" si="123"/>
        <v>0</v>
      </c>
      <c r="CI655" t="str">
        <f t="shared" si="124"/>
        <v/>
      </c>
      <c r="CJ655" t="b">
        <f t="shared" si="125"/>
        <v>0</v>
      </c>
      <c r="CL655">
        <f t="shared" si="126"/>
        <v>0</v>
      </c>
      <c r="CM655">
        <f t="shared" si="127"/>
        <v>0</v>
      </c>
      <c r="CN655">
        <f t="shared" si="128"/>
        <v>0</v>
      </c>
      <c r="CO655">
        <f t="shared" si="129"/>
        <v>0</v>
      </c>
    </row>
    <row r="656" spans="2:93" ht="15" customHeight="1">
      <c r="B656" s="126"/>
      <c r="C656" s="220" t="s">
        <v>2302</v>
      </c>
      <c r="D656" s="419"/>
      <c r="E656" s="316"/>
      <c r="F656" s="316"/>
      <c r="G656" s="317"/>
      <c r="H656" s="379"/>
      <c r="I656" s="317"/>
      <c r="J656" s="315" t="str">
        <f>IF(L656="","",VLOOKUP(L656,Presentación!$AL$3:$AM$574,2,FALSE))</f>
        <v/>
      </c>
      <c r="K656" s="429"/>
      <c r="L656" s="419"/>
      <c r="M656" s="316"/>
      <c r="N656" s="317"/>
      <c r="O656" s="419"/>
      <c r="P656" s="316"/>
      <c r="Q656" s="317"/>
      <c r="R656" s="379"/>
      <c r="S656" s="316"/>
      <c r="T656" s="317"/>
      <c r="U656" s="43" t="s">
        <v>2188</v>
      </c>
      <c r="V656" s="379"/>
      <c r="W656" s="316"/>
      <c r="X656" s="317"/>
      <c r="Y656" s="379"/>
      <c r="Z656" s="317"/>
      <c r="AA656" s="249"/>
      <c r="AB656" s="249"/>
      <c r="AC656" s="249"/>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CA656">
        <f t="shared" si="117"/>
        <v>0</v>
      </c>
      <c r="CB656">
        <f t="shared" si="118"/>
        <v>0</v>
      </c>
      <c r="CC656">
        <f t="shared" si="119"/>
        <v>0</v>
      </c>
      <c r="CD656">
        <f t="shared" si="120"/>
        <v>0</v>
      </c>
      <c r="CF656" t="b">
        <f t="shared" si="121"/>
        <v>0</v>
      </c>
      <c r="CG656" t="str">
        <f t="shared" si="122"/>
        <v/>
      </c>
      <c r="CH656" t="b">
        <f t="shared" si="123"/>
        <v>0</v>
      </c>
      <c r="CI656" t="str">
        <f t="shared" si="124"/>
        <v/>
      </c>
      <c r="CJ656" t="b">
        <f t="shared" si="125"/>
        <v>0</v>
      </c>
      <c r="CL656">
        <f t="shared" si="126"/>
        <v>0</v>
      </c>
      <c r="CM656">
        <f t="shared" si="127"/>
        <v>0</v>
      </c>
      <c r="CN656">
        <f t="shared" si="128"/>
        <v>0</v>
      </c>
      <c r="CO656">
        <f t="shared" si="129"/>
        <v>0</v>
      </c>
    </row>
    <row r="657" spans="2:93" ht="15" customHeight="1">
      <c r="B657" s="126"/>
      <c r="C657" s="220" t="s">
        <v>2303</v>
      </c>
      <c r="D657" s="419"/>
      <c r="E657" s="316"/>
      <c r="F657" s="316"/>
      <c r="G657" s="317"/>
      <c r="H657" s="379"/>
      <c r="I657" s="317"/>
      <c r="J657" s="315" t="str">
        <f>IF(L657="","",VLOOKUP(L657,Presentación!$AL$3:$AM$574,2,FALSE))</f>
        <v/>
      </c>
      <c r="K657" s="429"/>
      <c r="L657" s="419"/>
      <c r="M657" s="316"/>
      <c r="N657" s="317"/>
      <c r="O657" s="419"/>
      <c r="P657" s="316"/>
      <c r="Q657" s="317"/>
      <c r="R657" s="379"/>
      <c r="S657" s="316"/>
      <c r="T657" s="317"/>
      <c r="U657" s="43" t="s">
        <v>2188</v>
      </c>
      <c r="V657" s="379"/>
      <c r="W657" s="316"/>
      <c r="X657" s="317"/>
      <c r="Y657" s="379"/>
      <c r="Z657" s="317"/>
      <c r="AA657" s="249"/>
      <c r="AB657" s="249"/>
      <c r="AC657" s="249"/>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CA657">
        <f t="shared" si="117"/>
        <v>0</v>
      </c>
      <c r="CB657">
        <f t="shared" si="118"/>
        <v>0</v>
      </c>
      <c r="CC657">
        <f t="shared" si="119"/>
        <v>0</v>
      </c>
      <c r="CD657">
        <f t="shared" si="120"/>
        <v>0</v>
      </c>
      <c r="CF657" t="b">
        <f t="shared" si="121"/>
        <v>0</v>
      </c>
      <c r="CG657" t="str">
        <f t="shared" si="122"/>
        <v/>
      </c>
      <c r="CH657" t="b">
        <f t="shared" si="123"/>
        <v>0</v>
      </c>
      <c r="CI657" t="str">
        <f t="shared" si="124"/>
        <v/>
      </c>
      <c r="CJ657" t="b">
        <f t="shared" si="125"/>
        <v>0</v>
      </c>
      <c r="CL657">
        <f t="shared" si="126"/>
        <v>0</v>
      </c>
      <c r="CM657">
        <f t="shared" si="127"/>
        <v>0</v>
      </c>
      <c r="CN657">
        <f t="shared" si="128"/>
        <v>0</v>
      </c>
      <c r="CO657">
        <f t="shared" si="129"/>
        <v>0</v>
      </c>
    </row>
    <row r="658" spans="2:93" ht="15" customHeight="1">
      <c r="B658" s="126"/>
      <c r="C658" s="220" t="s">
        <v>2304</v>
      </c>
      <c r="D658" s="419"/>
      <c r="E658" s="316"/>
      <c r="F658" s="316"/>
      <c r="G658" s="317"/>
      <c r="H658" s="379"/>
      <c r="I658" s="317"/>
      <c r="J658" s="315" t="str">
        <f>IF(L658="","",VLOOKUP(L658,Presentación!$AL$3:$AM$574,2,FALSE))</f>
        <v/>
      </c>
      <c r="K658" s="429"/>
      <c r="L658" s="419"/>
      <c r="M658" s="316"/>
      <c r="N658" s="317"/>
      <c r="O658" s="419"/>
      <c r="P658" s="316"/>
      <c r="Q658" s="317"/>
      <c r="R658" s="379"/>
      <c r="S658" s="316"/>
      <c r="T658" s="317"/>
      <c r="U658" s="43" t="s">
        <v>2188</v>
      </c>
      <c r="V658" s="379"/>
      <c r="W658" s="316"/>
      <c r="X658" s="317"/>
      <c r="Y658" s="379"/>
      <c r="Z658" s="317"/>
      <c r="AA658" s="249"/>
      <c r="AB658" s="249"/>
      <c r="AC658" s="249"/>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CA658">
        <f t="shared" si="117"/>
        <v>0</v>
      </c>
      <c r="CB658">
        <f t="shared" si="118"/>
        <v>0</v>
      </c>
      <c r="CC658">
        <f t="shared" si="119"/>
        <v>0</v>
      </c>
      <c r="CD658">
        <f t="shared" si="120"/>
        <v>0</v>
      </c>
      <c r="CF658" t="b">
        <f t="shared" si="121"/>
        <v>0</v>
      </c>
      <c r="CG658" t="str">
        <f t="shared" si="122"/>
        <v/>
      </c>
      <c r="CH658" t="b">
        <f t="shared" si="123"/>
        <v>0</v>
      </c>
      <c r="CI658" t="str">
        <f t="shared" si="124"/>
        <v/>
      </c>
      <c r="CJ658" t="b">
        <f t="shared" si="125"/>
        <v>0</v>
      </c>
      <c r="CL658">
        <f t="shared" si="126"/>
        <v>0</v>
      </c>
      <c r="CM658">
        <f t="shared" si="127"/>
        <v>0</v>
      </c>
      <c r="CN658">
        <f t="shared" si="128"/>
        <v>0</v>
      </c>
      <c r="CO658">
        <f t="shared" si="129"/>
        <v>0</v>
      </c>
    </row>
    <row r="659" spans="2:93" ht="15" customHeight="1">
      <c r="B659" s="126"/>
      <c r="C659" s="220" t="s">
        <v>2305</v>
      </c>
      <c r="D659" s="419"/>
      <c r="E659" s="316"/>
      <c r="F659" s="316"/>
      <c r="G659" s="317"/>
      <c r="H659" s="379"/>
      <c r="I659" s="317"/>
      <c r="J659" s="315" t="str">
        <f>IF(L659="","",VLOOKUP(L659,Presentación!$AL$3:$AM$574,2,FALSE))</f>
        <v/>
      </c>
      <c r="K659" s="429"/>
      <c r="L659" s="419"/>
      <c r="M659" s="316"/>
      <c r="N659" s="317"/>
      <c r="O659" s="419"/>
      <c r="P659" s="316"/>
      <c r="Q659" s="317"/>
      <c r="R659" s="379"/>
      <c r="S659" s="316"/>
      <c r="T659" s="317"/>
      <c r="U659" s="43" t="s">
        <v>2188</v>
      </c>
      <c r="V659" s="379"/>
      <c r="W659" s="316"/>
      <c r="X659" s="317"/>
      <c r="Y659" s="379"/>
      <c r="Z659" s="317"/>
      <c r="AA659" s="249"/>
      <c r="AB659" s="249"/>
      <c r="AC659" s="249"/>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CA659">
        <f t="shared" si="117"/>
        <v>0</v>
      </c>
      <c r="CB659">
        <f t="shared" si="118"/>
        <v>0</v>
      </c>
      <c r="CC659">
        <f t="shared" si="119"/>
        <v>0</v>
      </c>
      <c r="CD659">
        <f t="shared" si="120"/>
        <v>0</v>
      </c>
      <c r="CF659" t="b">
        <f t="shared" si="121"/>
        <v>0</v>
      </c>
      <c r="CG659" t="str">
        <f t="shared" si="122"/>
        <v/>
      </c>
      <c r="CH659" t="b">
        <f t="shared" si="123"/>
        <v>0</v>
      </c>
      <c r="CI659" t="str">
        <f t="shared" si="124"/>
        <v/>
      </c>
      <c r="CJ659" t="b">
        <f t="shared" si="125"/>
        <v>0</v>
      </c>
      <c r="CL659">
        <f t="shared" si="126"/>
        <v>0</v>
      </c>
      <c r="CM659">
        <f t="shared" si="127"/>
        <v>0</v>
      </c>
      <c r="CN659">
        <f t="shared" si="128"/>
        <v>0</v>
      </c>
      <c r="CO659">
        <f t="shared" si="129"/>
        <v>0</v>
      </c>
    </row>
    <row r="660" spans="2:93" ht="15" customHeight="1">
      <c r="B660" s="126"/>
      <c r="C660" s="220" t="s">
        <v>2306</v>
      </c>
      <c r="D660" s="419"/>
      <c r="E660" s="316"/>
      <c r="F660" s="316"/>
      <c r="G660" s="317"/>
      <c r="H660" s="379"/>
      <c r="I660" s="317"/>
      <c r="J660" s="315" t="str">
        <f>IF(L660="","",VLOOKUP(L660,Presentación!$AL$3:$AM$574,2,FALSE))</f>
        <v/>
      </c>
      <c r="K660" s="429"/>
      <c r="L660" s="419"/>
      <c r="M660" s="316"/>
      <c r="N660" s="317"/>
      <c r="O660" s="419"/>
      <c r="P660" s="316"/>
      <c r="Q660" s="317"/>
      <c r="R660" s="379"/>
      <c r="S660" s="316"/>
      <c r="T660" s="317"/>
      <c r="U660" s="43" t="s">
        <v>2188</v>
      </c>
      <c r="V660" s="379"/>
      <c r="W660" s="316"/>
      <c r="X660" s="317"/>
      <c r="Y660" s="379"/>
      <c r="Z660" s="317"/>
      <c r="AA660" s="249"/>
      <c r="AB660" s="249"/>
      <c r="AC660" s="249"/>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CA660">
        <f t="shared" si="117"/>
        <v>0</v>
      </c>
      <c r="CB660">
        <f t="shared" si="118"/>
        <v>0</v>
      </c>
      <c r="CC660">
        <f t="shared" si="119"/>
        <v>0</v>
      </c>
      <c r="CD660">
        <f t="shared" si="120"/>
        <v>0</v>
      </c>
      <c r="CF660" t="b">
        <f t="shared" si="121"/>
        <v>0</v>
      </c>
      <c r="CG660" t="str">
        <f t="shared" si="122"/>
        <v/>
      </c>
      <c r="CH660" t="b">
        <f t="shared" si="123"/>
        <v>0</v>
      </c>
      <c r="CI660" t="str">
        <f t="shared" si="124"/>
        <v/>
      </c>
      <c r="CJ660" t="b">
        <f t="shared" si="125"/>
        <v>0</v>
      </c>
      <c r="CL660">
        <f t="shared" si="126"/>
        <v>0</v>
      </c>
      <c r="CM660">
        <f t="shared" si="127"/>
        <v>0</v>
      </c>
      <c r="CN660">
        <f t="shared" si="128"/>
        <v>0</v>
      </c>
      <c r="CO660">
        <f t="shared" si="129"/>
        <v>0</v>
      </c>
    </row>
    <row r="661" spans="2:93" ht="15" customHeight="1">
      <c r="B661" s="126"/>
      <c r="C661" s="220" t="s">
        <v>2307</v>
      </c>
      <c r="D661" s="419"/>
      <c r="E661" s="316"/>
      <c r="F661" s="316"/>
      <c r="G661" s="317"/>
      <c r="H661" s="379"/>
      <c r="I661" s="317"/>
      <c r="J661" s="315" t="str">
        <f>IF(L661="","",VLOOKUP(L661,Presentación!$AL$3:$AM$574,2,FALSE))</f>
        <v/>
      </c>
      <c r="K661" s="429"/>
      <c r="L661" s="419"/>
      <c r="M661" s="316"/>
      <c r="N661" s="317"/>
      <c r="O661" s="419"/>
      <c r="P661" s="316"/>
      <c r="Q661" s="317"/>
      <c r="R661" s="379"/>
      <c r="S661" s="316"/>
      <c r="T661" s="317"/>
      <c r="U661" s="43" t="s">
        <v>2188</v>
      </c>
      <c r="V661" s="379"/>
      <c r="W661" s="316"/>
      <c r="X661" s="317"/>
      <c r="Y661" s="379"/>
      <c r="Z661" s="317"/>
      <c r="AA661" s="249"/>
      <c r="AB661" s="249"/>
      <c r="AC661" s="249"/>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CA661">
        <f t="shared" si="117"/>
        <v>0</v>
      </c>
      <c r="CB661">
        <f t="shared" si="118"/>
        <v>0</v>
      </c>
      <c r="CC661">
        <f t="shared" si="119"/>
        <v>0</v>
      </c>
      <c r="CD661">
        <f t="shared" si="120"/>
        <v>0</v>
      </c>
      <c r="CF661" t="b">
        <f t="shared" si="121"/>
        <v>0</v>
      </c>
      <c r="CG661" t="str">
        <f t="shared" si="122"/>
        <v/>
      </c>
      <c r="CH661" t="b">
        <f t="shared" si="123"/>
        <v>0</v>
      </c>
      <c r="CI661" t="str">
        <f t="shared" si="124"/>
        <v/>
      </c>
      <c r="CJ661" t="b">
        <f t="shared" si="125"/>
        <v>0</v>
      </c>
      <c r="CL661">
        <f t="shared" si="126"/>
        <v>0</v>
      </c>
      <c r="CM661">
        <f t="shared" si="127"/>
        <v>0</v>
      </c>
      <c r="CN661">
        <f t="shared" si="128"/>
        <v>0</v>
      </c>
      <c r="CO661">
        <f t="shared" si="129"/>
        <v>0</v>
      </c>
    </row>
    <row r="662" spans="2:93" ht="15" customHeight="1">
      <c r="B662" s="126"/>
      <c r="C662" s="220" t="s">
        <v>2308</v>
      </c>
      <c r="D662" s="419"/>
      <c r="E662" s="316"/>
      <c r="F662" s="316"/>
      <c r="G662" s="317"/>
      <c r="H662" s="379"/>
      <c r="I662" s="317"/>
      <c r="J662" s="315" t="str">
        <f>IF(L662="","",VLOOKUP(L662,Presentación!$AL$3:$AM$574,2,FALSE))</f>
        <v/>
      </c>
      <c r="K662" s="429"/>
      <c r="L662" s="419"/>
      <c r="M662" s="316"/>
      <c r="N662" s="317"/>
      <c r="O662" s="419"/>
      <c r="P662" s="316"/>
      <c r="Q662" s="317"/>
      <c r="R662" s="379"/>
      <c r="S662" s="316"/>
      <c r="T662" s="317"/>
      <c r="U662" s="43" t="s">
        <v>2188</v>
      </c>
      <c r="V662" s="379"/>
      <c r="W662" s="316"/>
      <c r="X662" s="317"/>
      <c r="Y662" s="379"/>
      <c r="Z662" s="317"/>
      <c r="AA662" s="249"/>
      <c r="AB662" s="249"/>
      <c r="AC662" s="249"/>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CA662">
        <f t="shared" si="117"/>
        <v>0</v>
      </c>
      <c r="CB662">
        <f t="shared" si="118"/>
        <v>0</v>
      </c>
      <c r="CC662">
        <f t="shared" si="119"/>
        <v>0</v>
      </c>
      <c r="CD662">
        <f t="shared" si="120"/>
        <v>0</v>
      </c>
      <c r="CF662" t="b">
        <f t="shared" si="121"/>
        <v>0</v>
      </c>
      <c r="CG662" t="str">
        <f t="shared" si="122"/>
        <v/>
      </c>
      <c r="CH662" t="b">
        <f t="shared" si="123"/>
        <v>0</v>
      </c>
      <c r="CI662" t="str">
        <f t="shared" si="124"/>
        <v/>
      </c>
      <c r="CJ662" t="b">
        <f t="shared" si="125"/>
        <v>0</v>
      </c>
      <c r="CL662">
        <f t="shared" si="126"/>
        <v>0</v>
      </c>
      <c r="CM662">
        <f t="shared" si="127"/>
        <v>0</v>
      </c>
      <c r="CN662">
        <f t="shared" si="128"/>
        <v>0</v>
      </c>
      <c r="CO662">
        <f t="shared" si="129"/>
        <v>0</v>
      </c>
    </row>
    <row r="663" spans="2:93" ht="15" customHeight="1">
      <c r="B663" s="126"/>
      <c r="C663" s="220" t="s">
        <v>2309</v>
      </c>
      <c r="D663" s="419"/>
      <c r="E663" s="316"/>
      <c r="F663" s="316"/>
      <c r="G663" s="317"/>
      <c r="H663" s="379"/>
      <c r="I663" s="317"/>
      <c r="J663" s="315" t="str">
        <f>IF(L663="","",VLOOKUP(L663,Presentación!$AL$3:$AM$574,2,FALSE))</f>
        <v/>
      </c>
      <c r="K663" s="429"/>
      <c r="L663" s="419"/>
      <c r="M663" s="316"/>
      <c r="N663" s="317"/>
      <c r="O663" s="419"/>
      <c r="P663" s="316"/>
      <c r="Q663" s="317"/>
      <c r="R663" s="379"/>
      <c r="S663" s="316"/>
      <c r="T663" s="317"/>
      <c r="U663" s="43" t="s">
        <v>2188</v>
      </c>
      <c r="V663" s="379"/>
      <c r="W663" s="316"/>
      <c r="X663" s="317"/>
      <c r="Y663" s="379"/>
      <c r="Z663" s="317"/>
      <c r="AA663" s="249"/>
      <c r="AB663" s="249"/>
      <c r="AC663" s="249"/>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CA663">
        <f t="shared" si="117"/>
        <v>0</v>
      </c>
      <c r="CB663">
        <f t="shared" si="118"/>
        <v>0</v>
      </c>
      <c r="CC663">
        <f t="shared" si="119"/>
        <v>0</v>
      </c>
      <c r="CD663">
        <f t="shared" si="120"/>
        <v>0</v>
      </c>
      <c r="CF663" t="b">
        <f t="shared" si="121"/>
        <v>0</v>
      </c>
      <c r="CG663" t="str">
        <f t="shared" si="122"/>
        <v/>
      </c>
      <c r="CH663" t="b">
        <f t="shared" si="123"/>
        <v>0</v>
      </c>
      <c r="CI663" t="str">
        <f t="shared" si="124"/>
        <v/>
      </c>
      <c r="CJ663" t="b">
        <f t="shared" si="125"/>
        <v>0</v>
      </c>
      <c r="CL663">
        <f t="shared" si="126"/>
        <v>0</v>
      </c>
      <c r="CM663">
        <f t="shared" si="127"/>
        <v>0</v>
      </c>
      <c r="CN663">
        <f t="shared" si="128"/>
        <v>0</v>
      </c>
      <c r="CO663">
        <f t="shared" si="129"/>
        <v>0</v>
      </c>
    </row>
    <row r="664" spans="2:93" ht="15" customHeight="1">
      <c r="B664" s="126"/>
      <c r="C664" s="220" t="s">
        <v>2310</v>
      </c>
      <c r="D664" s="419"/>
      <c r="E664" s="316"/>
      <c r="F664" s="316"/>
      <c r="G664" s="317"/>
      <c r="H664" s="379"/>
      <c r="I664" s="317"/>
      <c r="J664" s="315" t="str">
        <f>IF(L664="","",VLOOKUP(L664,Presentación!$AL$3:$AM$574,2,FALSE))</f>
        <v/>
      </c>
      <c r="K664" s="429"/>
      <c r="L664" s="419"/>
      <c r="M664" s="316"/>
      <c r="N664" s="317"/>
      <c r="O664" s="419"/>
      <c r="P664" s="316"/>
      <c r="Q664" s="317"/>
      <c r="R664" s="379"/>
      <c r="S664" s="316"/>
      <c r="T664" s="317"/>
      <c r="U664" s="43" t="s">
        <v>2188</v>
      </c>
      <c r="V664" s="379"/>
      <c r="W664" s="316"/>
      <c r="X664" s="317"/>
      <c r="Y664" s="379"/>
      <c r="Z664" s="317"/>
      <c r="AA664" s="249"/>
      <c r="AB664" s="249"/>
      <c r="AC664" s="249"/>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CA664">
        <f t="shared" si="117"/>
        <v>0</v>
      </c>
      <c r="CB664">
        <f t="shared" si="118"/>
        <v>0</v>
      </c>
      <c r="CC664">
        <f t="shared" si="119"/>
        <v>0</v>
      </c>
      <c r="CD664">
        <f t="shared" si="120"/>
        <v>0</v>
      </c>
      <c r="CF664" t="b">
        <f t="shared" si="121"/>
        <v>0</v>
      </c>
      <c r="CG664" t="str">
        <f t="shared" si="122"/>
        <v/>
      </c>
      <c r="CH664" t="b">
        <f t="shared" si="123"/>
        <v>0</v>
      </c>
      <c r="CI664" t="str">
        <f t="shared" si="124"/>
        <v/>
      </c>
      <c r="CJ664" t="b">
        <f t="shared" si="125"/>
        <v>0</v>
      </c>
      <c r="CL664">
        <f t="shared" si="126"/>
        <v>0</v>
      </c>
      <c r="CM664">
        <f t="shared" si="127"/>
        <v>0</v>
      </c>
      <c r="CN664">
        <f t="shared" si="128"/>
        <v>0</v>
      </c>
      <c r="CO664">
        <f t="shared" si="129"/>
        <v>0</v>
      </c>
    </row>
    <row r="665" spans="2:93" ht="15" customHeight="1">
      <c r="B665" s="126"/>
      <c r="C665" s="220" t="s">
        <v>2311</v>
      </c>
      <c r="D665" s="419"/>
      <c r="E665" s="316"/>
      <c r="F665" s="316"/>
      <c r="G665" s="317"/>
      <c r="H665" s="379"/>
      <c r="I665" s="317"/>
      <c r="J665" s="315" t="str">
        <f>IF(L665="","",VLOOKUP(L665,Presentación!$AL$3:$AM$574,2,FALSE))</f>
        <v/>
      </c>
      <c r="K665" s="429"/>
      <c r="L665" s="419"/>
      <c r="M665" s="316"/>
      <c r="N665" s="317"/>
      <c r="O665" s="419"/>
      <c r="P665" s="316"/>
      <c r="Q665" s="317"/>
      <c r="R665" s="379"/>
      <c r="S665" s="316"/>
      <c r="T665" s="317"/>
      <c r="U665" s="43" t="s">
        <v>2188</v>
      </c>
      <c r="V665" s="379"/>
      <c r="W665" s="316"/>
      <c r="X665" s="317"/>
      <c r="Y665" s="379"/>
      <c r="Z665" s="317"/>
      <c r="AA665" s="249"/>
      <c r="AB665" s="249"/>
      <c r="AC665" s="249"/>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CA665">
        <f t="shared" si="117"/>
        <v>0</v>
      </c>
      <c r="CB665">
        <f t="shared" si="118"/>
        <v>0</v>
      </c>
      <c r="CC665">
        <f t="shared" si="119"/>
        <v>0</v>
      </c>
      <c r="CD665">
        <f t="shared" si="120"/>
        <v>0</v>
      </c>
      <c r="CF665" t="b">
        <f t="shared" si="121"/>
        <v>0</v>
      </c>
      <c r="CG665" t="str">
        <f t="shared" si="122"/>
        <v/>
      </c>
      <c r="CH665" t="b">
        <f t="shared" si="123"/>
        <v>0</v>
      </c>
      <c r="CI665" t="str">
        <f t="shared" si="124"/>
        <v/>
      </c>
      <c r="CJ665" t="b">
        <f t="shared" si="125"/>
        <v>0</v>
      </c>
      <c r="CL665">
        <f t="shared" si="126"/>
        <v>0</v>
      </c>
      <c r="CM665">
        <f t="shared" si="127"/>
        <v>0</v>
      </c>
      <c r="CN665">
        <f t="shared" si="128"/>
        <v>0</v>
      </c>
      <c r="CO665">
        <f t="shared" si="129"/>
        <v>0</v>
      </c>
    </row>
    <row r="666" spans="2:93" ht="15" customHeight="1">
      <c r="B666" s="126"/>
      <c r="C666" s="220" t="s">
        <v>2312</v>
      </c>
      <c r="D666" s="419"/>
      <c r="E666" s="316"/>
      <c r="F666" s="316"/>
      <c r="G666" s="317"/>
      <c r="H666" s="379"/>
      <c r="I666" s="317"/>
      <c r="J666" s="315" t="str">
        <f>IF(L666="","",VLOOKUP(L666,Presentación!$AL$3:$AM$574,2,FALSE))</f>
        <v/>
      </c>
      <c r="K666" s="429"/>
      <c r="L666" s="419"/>
      <c r="M666" s="316"/>
      <c r="N666" s="317"/>
      <c r="O666" s="419"/>
      <c r="P666" s="316"/>
      <c r="Q666" s="317"/>
      <c r="R666" s="379"/>
      <c r="S666" s="316"/>
      <c r="T666" s="317"/>
      <c r="U666" s="43" t="s">
        <v>2188</v>
      </c>
      <c r="V666" s="379"/>
      <c r="W666" s="316"/>
      <c r="X666" s="317"/>
      <c r="Y666" s="379"/>
      <c r="Z666" s="317"/>
      <c r="AA666" s="249"/>
      <c r="AB666" s="249"/>
      <c r="AC666" s="249"/>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CA666">
        <f t="shared" si="117"/>
        <v>0</v>
      </c>
      <c r="CB666">
        <f t="shared" si="118"/>
        <v>0</v>
      </c>
      <c r="CC666">
        <f t="shared" si="119"/>
        <v>0</v>
      </c>
      <c r="CD666">
        <f t="shared" si="120"/>
        <v>0</v>
      </c>
      <c r="CF666" t="b">
        <f t="shared" si="121"/>
        <v>0</v>
      </c>
      <c r="CG666" t="str">
        <f t="shared" si="122"/>
        <v/>
      </c>
      <c r="CH666" t="b">
        <f t="shared" si="123"/>
        <v>0</v>
      </c>
      <c r="CI666" t="str">
        <f t="shared" si="124"/>
        <v/>
      </c>
      <c r="CJ666" t="b">
        <f t="shared" si="125"/>
        <v>0</v>
      </c>
      <c r="CL666">
        <f t="shared" si="126"/>
        <v>0</v>
      </c>
      <c r="CM666">
        <f t="shared" si="127"/>
        <v>0</v>
      </c>
      <c r="CN666">
        <f t="shared" si="128"/>
        <v>0</v>
      </c>
      <c r="CO666">
        <f t="shared" si="129"/>
        <v>0</v>
      </c>
    </row>
    <row r="667" spans="2:93" ht="15" customHeight="1">
      <c r="B667" s="126"/>
      <c r="C667" s="220" t="s">
        <v>2313</v>
      </c>
      <c r="D667" s="419"/>
      <c r="E667" s="316"/>
      <c r="F667" s="316"/>
      <c r="G667" s="317"/>
      <c r="H667" s="379"/>
      <c r="I667" s="317"/>
      <c r="J667" s="315" t="str">
        <f>IF(L667="","",VLOOKUP(L667,Presentación!$AL$3:$AM$574,2,FALSE))</f>
        <v/>
      </c>
      <c r="K667" s="429"/>
      <c r="L667" s="419"/>
      <c r="M667" s="316"/>
      <c r="N667" s="317"/>
      <c r="O667" s="419"/>
      <c r="P667" s="316"/>
      <c r="Q667" s="317"/>
      <c r="R667" s="379"/>
      <c r="S667" s="316"/>
      <c r="T667" s="317"/>
      <c r="U667" s="43" t="s">
        <v>2188</v>
      </c>
      <c r="V667" s="379"/>
      <c r="W667" s="316"/>
      <c r="X667" s="317"/>
      <c r="Y667" s="379"/>
      <c r="Z667" s="317"/>
      <c r="AA667" s="249"/>
      <c r="AB667" s="249"/>
      <c r="AC667" s="249"/>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CA667">
        <f t="shared" si="117"/>
        <v>0</v>
      </c>
      <c r="CB667">
        <f t="shared" si="118"/>
        <v>0</v>
      </c>
      <c r="CC667">
        <f t="shared" si="119"/>
        <v>0</v>
      </c>
      <c r="CD667">
        <f t="shared" si="120"/>
        <v>0</v>
      </c>
      <c r="CF667" t="b">
        <f t="shared" si="121"/>
        <v>0</v>
      </c>
      <c r="CG667" t="str">
        <f t="shared" si="122"/>
        <v/>
      </c>
      <c r="CH667" t="b">
        <f t="shared" si="123"/>
        <v>0</v>
      </c>
      <c r="CI667" t="str">
        <f t="shared" si="124"/>
        <v/>
      </c>
      <c r="CJ667" t="b">
        <f t="shared" si="125"/>
        <v>0</v>
      </c>
      <c r="CL667">
        <f t="shared" si="126"/>
        <v>0</v>
      </c>
      <c r="CM667">
        <f t="shared" si="127"/>
        <v>0</v>
      </c>
      <c r="CN667">
        <f t="shared" si="128"/>
        <v>0</v>
      </c>
      <c r="CO667">
        <f t="shared" si="129"/>
        <v>0</v>
      </c>
    </row>
    <row r="668" spans="2:93" ht="15" customHeight="1">
      <c r="B668" s="126"/>
      <c r="C668" s="220" t="s">
        <v>2314</v>
      </c>
      <c r="D668" s="419"/>
      <c r="E668" s="316"/>
      <c r="F668" s="316"/>
      <c r="G668" s="317"/>
      <c r="H668" s="379"/>
      <c r="I668" s="317"/>
      <c r="J668" s="315" t="str">
        <f>IF(L668="","",VLOOKUP(L668,Presentación!$AL$3:$AM$574,2,FALSE))</f>
        <v/>
      </c>
      <c r="K668" s="429"/>
      <c r="L668" s="419"/>
      <c r="M668" s="316"/>
      <c r="N668" s="317"/>
      <c r="O668" s="419"/>
      <c r="P668" s="316"/>
      <c r="Q668" s="317"/>
      <c r="R668" s="379"/>
      <c r="S668" s="316"/>
      <c r="T668" s="317"/>
      <c r="U668" s="43" t="s">
        <v>2188</v>
      </c>
      <c r="V668" s="379"/>
      <c r="W668" s="316"/>
      <c r="X668" s="317"/>
      <c r="Y668" s="379"/>
      <c r="Z668" s="317"/>
      <c r="AA668" s="249"/>
      <c r="AB668" s="249"/>
      <c r="AC668" s="249"/>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CA668">
        <f t="shared" si="117"/>
        <v>0</v>
      </c>
      <c r="CB668">
        <f t="shared" si="118"/>
        <v>0</v>
      </c>
      <c r="CC668">
        <f t="shared" si="119"/>
        <v>0</v>
      </c>
      <c r="CD668">
        <f t="shared" si="120"/>
        <v>0</v>
      </c>
      <c r="CF668" t="b">
        <f t="shared" si="121"/>
        <v>0</v>
      </c>
      <c r="CG668" t="str">
        <f t="shared" si="122"/>
        <v/>
      </c>
      <c r="CH668" t="b">
        <f t="shared" si="123"/>
        <v>0</v>
      </c>
      <c r="CI668" t="str">
        <f t="shared" si="124"/>
        <v/>
      </c>
      <c r="CJ668" t="b">
        <f t="shared" si="125"/>
        <v>0</v>
      </c>
      <c r="CL668">
        <f t="shared" si="126"/>
        <v>0</v>
      </c>
      <c r="CM668">
        <f t="shared" si="127"/>
        <v>0</v>
      </c>
      <c r="CN668">
        <f t="shared" si="128"/>
        <v>0</v>
      </c>
      <c r="CO668">
        <f t="shared" si="129"/>
        <v>0</v>
      </c>
    </row>
    <row r="669" spans="2:93" ht="15" customHeight="1">
      <c r="B669" s="126"/>
      <c r="C669" s="220" t="s">
        <v>2315</v>
      </c>
      <c r="D669" s="419"/>
      <c r="E669" s="316"/>
      <c r="F669" s="316"/>
      <c r="G669" s="317"/>
      <c r="H669" s="379"/>
      <c r="I669" s="317"/>
      <c r="J669" s="315" t="str">
        <f>IF(L669="","",VLOOKUP(L669,Presentación!$AL$3:$AM$574,2,FALSE))</f>
        <v/>
      </c>
      <c r="K669" s="429"/>
      <c r="L669" s="419"/>
      <c r="M669" s="316"/>
      <c r="N669" s="317"/>
      <c r="O669" s="419"/>
      <c r="P669" s="316"/>
      <c r="Q669" s="317"/>
      <c r="R669" s="379"/>
      <c r="S669" s="316"/>
      <c r="T669" s="317"/>
      <c r="U669" s="43" t="s">
        <v>2188</v>
      </c>
      <c r="V669" s="379"/>
      <c r="W669" s="316"/>
      <c r="X669" s="317"/>
      <c r="Y669" s="379"/>
      <c r="Z669" s="317"/>
      <c r="AA669" s="249"/>
      <c r="AB669" s="249"/>
      <c r="AC669" s="249"/>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CA669">
        <f t="shared" si="117"/>
        <v>0</v>
      </c>
      <c r="CB669">
        <f t="shared" si="118"/>
        <v>0</v>
      </c>
      <c r="CC669">
        <f t="shared" si="119"/>
        <v>0</v>
      </c>
      <c r="CD669">
        <f t="shared" si="120"/>
        <v>0</v>
      </c>
      <c r="CF669" t="b">
        <f t="shared" si="121"/>
        <v>0</v>
      </c>
      <c r="CG669" t="str">
        <f t="shared" si="122"/>
        <v/>
      </c>
      <c r="CH669" t="b">
        <f t="shared" si="123"/>
        <v>0</v>
      </c>
      <c r="CI669" t="str">
        <f t="shared" si="124"/>
        <v/>
      </c>
      <c r="CJ669" t="b">
        <f t="shared" si="125"/>
        <v>0</v>
      </c>
      <c r="CL669">
        <f t="shared" si="126"/>
        <v>0</v>
      </c>
      <c r="CM669">
        <f t="shared" si="127"/>
        <v>0</v>
      </c>
      <c r="CN669">
        <f t="shared" si="128"/>
        <v>0</v>
      </c>
      <c r="CO669">
        <f t="shared" si="129"/>
        <v>0</v>
      </c>
    </row>
    <row r="670" spans="2:93" ht="15" customHeight="1">
      <c r="B670" s="126"/>
      <c r="C670" s="220" t="s">
        <v>2316</v>
      </c>
      <c r="D670" s="419"/>
      <c r="E670" s="316"/>
      <c r="F670" s="316"/>
      <c r="G670" s="317"/>
      <c r="H670" s="379"/>
      <c r="I670" s="317"/>
      <c r="J670" s="315" t="str">
        <f>IF(L670="","",VLOOKUP(L670,Presentación!$AL$3:$AM$574,2,FALSE))</f>
        <v/>
      </c>
      <c r="K670" s="429"/>
      <c r="L670" s="419"/>
      <c r="M670" s="316"/>
      <c r="N670" s="317"/>
      <c r="O670" s="419"/>
      <c r="P670" s="316"/>
      <c r="Q670" s="317"/>
      <c r="R670" s="379"/>
      <c r="S670" s="316"/>
      <c r="T670" s="317"/>
      <c r="U670" s="43" t="s">
        <v>2188</v>
      </c>
      <c r="V670" s="379"/>
      <c r="W670" s="316"/>
      <c r="X670" s="317"/>
      <c r="Y670" s="379"/>
      <c r="Z670" s="317"/>
      <c r="AA670" s="249"/>
      <c r="AB670" s="249"/>
      <c r="AC670" s="249"/>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CA670">
        <f t="shared" si="117"/>
        <v>0</v>
      </c>
      <c r="CB670">
        <f t="shared" si="118"/>
        <v>0</v>
      </c>
      <c r="CC670">
        <f t="shared" si="119"/>
        <v>0</v>
      </c>
      <c r="CD670">
        <f t="shared" si="120"/>
        <v>0</v>
      </c>
      <c r="CF670" t="b">
        <f t="shared" si="121"/>
        <v>0</v>
      </c>
      <c r="CG670" t="str">
        <f t="shared" si="122"/>
        <v/>
      </c>
      <c r="CH670" t="b">
        <f t="shared" si="123"/>
        <v>0</v>
      </c>
      <c r="CI670" t="str">
        <f t="shared" si="124"/>
        <v/>
      </c>
      <c r="CJ670" t="b">
        <f t="shared" si="125"/>
        <v>0</v>
      </c>
      <c r="CL670">
        <f t="shared" si="126"/>
        <v>0</v>
      </c>
      <c r="CM670">
        <f t="shared" si="127"/>
        <v>0</v>
      </c>
      <c r="CN670">
        <f t="shared" si="128"/>
        <v>0</v>
      </c>
      <c r="CO670">
        <f t="shared" si="129"/>
        <v>0</v>
      </c>
    </row>
    <row r="671" spans="2:93" ht="15" customHeight="1">
      <c r="B671" s="126"/>
      <c r="C671" s="220" t="s">
        <v>2317</v>
      </c>
      <c r="D671" s="419"/>
      <c r="E671" s="316"/>
      <c r="F671" s="316"/>
      <c r="G671" s="317"/>
      <c r="H671" s="379"/>
      <c r="I671" s="317"/>
      <c r="J671" s="315" t="str">
        <f>IF(L671="","",VLOOKUP(L671,Presentación!$AL$3:$AM$574,2,FALSE))</f>
        <v/>
      </c>
      <c r="K671" s="429"/>
      <c r="L671" s="419"/>
      <c r="M671" s="316"/>
      <c r="N671" s="317"/>
      <c r="O671" s="419"/>
      <c r="P671" s="316"/>
      <c r="Q671" s="317"/>
      <c r="R671" s="379"/>
      <c r="S671" s="316"/>
      <c r="T671" s="317"/>
      <c r="U671" s="43" t="s">
        <v>2188</v>
      </c>
      <c r="V671" s="379"/>
      <c r="W671" s="316"/>
      <c r="X671" s="317"/>
      <c r="Y671" s="379"/>
      <c r="Z671" s="317"/>
      <c r="AA671" s="249"/>
      <c r="AB671" s="249"/>
      <c r="AC671" s="249"/>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CA671">
        <f t="shared" si="117"/>
        <v>0</v>
      </c>
      <c r="CB671">
        <f t="shared" si="118"/>
        <v>0</v>
      </c>
      <c r="CC671">
        <f t="shared" si="119"/>
        <v>0</v>
      </c>
      <c r="CD671">
        <f t="shared" si="120"/>
        <v>0</v>
      </c>
      <c r="CF671" t="b">
        <f t="shared" si="121"/>
        <v>0</v>
      </c>
      <c r="CG671" t="str">
        <f t="shared" si="122"/>
        <v/>
      </c>
      <c r="CH671" t="b">
        <f t="shared" si="123"/>
        <v>0</v>
      </c>
      <c r="CI671" t="str">
        <f t="shared" si="124"/>
        <v/>
      </c>
      <c r="CJ671" t="b">
        <f t="shared" si="125"/>
        <v>0</v>
      </c>
      <c r="CL671">
        <f t="shared" si="126"/>
        <v>0</v>
      </c>
      <c r="CM671">
        <f t="shared" si="127"/>
        <v>0</v>
      </c>
      <c r="CN671">
        <f t="shared" si="128"/>
        <v>0</v>
      </c>
      <c r="CO671">
        <f t="shared" si="129"/>
        <v>0</v>
      </c>
    </row>
    <row r="672" spans="2:93" ht="15" customHeight="1">
      <c r="B672" s="126"/>
      <c r="C672" s="220" t="s">
        <v>2318</v>
      </c>
      <c r="D672" s="419"/>
      <c r="E672" s="316"/>
      <c r="F672" s="316"/>
      <c r="G672" s="317"/>
      <c r="H672" s="379"/>
      <c r="I672" s="317"/>
      <c r="J672" s="315" t="str">
        <f>IF(L672="","",VLOOKUP(L672,Presentación!$AL$3:$AM$574,2,FALSE))</f>
        <v/>
      </c>
      <c r="K672" s="429"/>
      <c r="L672" s="419"/>
      <c r="M672" s="316"/>
      <c r="N672" s="317"/>
      <c r="O672" s="419"/>
      <c r="P672" s="316"/>
      <c r="Q672" s="317"/>
      <c r="R672" s="379"/>
      <c r="S672" s="316"/>
      <c r="T672" s="317"/>
      <c r="U672" s="43" t="s">
        <v>2188</v>
      </c>
      <c r="V672" s="379"/>
      <c r="W672" s="316"/>
      <c r="X672" s="317"/>
      <c r="Y672" s="379"/>
      <c r="Z672" s="317"/>
      <c r="AA672" s="249"/>
      <c r="AB672" s="249"/>
      <c r="AC672" s="249"/>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CA672">
        <f t="shared" si="117"/>
        <v>0</v>
      </c>
      <c r="CB672">
        <f t="shared" si="118"/>
        <v>0</v>
      </c>
      <c r="CC672">
        <f t="shared" si="119"/>
        <v>0</v>
      </c>
      <c r="CD672">
        <f t="shared" si="120"/>
        <v>0</v>
      </c>
      <c r="CF672" t="b">
        <f t="shared" si="121"/>
        <v>0</v>
      </c>
      <c r="CG672" t="str">
        <f t="shared" si="122"/>
        <v/>
      </c>
      <c r="CH672" t="b">
        <f t="shared" si="123"/>
        <v>0</v>
      </c>
      <c r="CI672" t="str">
        <f t="shared" si="124"/>
        <v/>
      </c>
      <c r="CJ672" t="b">
        <f t="shared" si="125"/>
        <v>0</v>
      </c>
      <c r="CL672">
        <f t="shared" si="126"/>
        <v>0</v>
      </c>
      <c r="CM672">
        <f t="shared" si="127"/>
        <v>0</v>
      </c>
      <c r="CN672">
        <f t="shared" si="128"/>
        <v>0</v>
      </c>
      <c r="CO672">
        <f t="shared" si="129"/>
        <v>0</v>
      </c>
    </row>
    <row r="673" spans="2:93" ht="15" customHeight="1">
      <c r="B673" s="126"/>
      <c r="C673" s="220" t="s">
        <v>2319</v>
      </c>
      <c r="D673" s="419"/>
      <c r="E673" s="316"/>
      <c r="F673" s="316"/>
      <c r="G673" s="317"/>
      <c r="H673" s="379"/>
      <c r="I673" s="317"/>
      <c r="J673" s="315" t="str">
        <f>IF(L673="","",VLOOKUP(L673,Presentación!$AL$3:$AM$574,2,FALSE))</f>
        <v/>
      </c>
      <c r="K673" s="429"/>
      <c r="L673" s="419"/>
      <c r="M673" s="316"/>
      <c r="N673" s="317"/>
      <c r="O673" s="419"/>
      <c r="P673" s="316"/>
      <c r="Q673" s="317"/>
      <c r="R673" s="379"/>
      <c r="S673" s="316"/>
      <c r="T673" s="317"/>
      <c r="U673" s="43" t="s">
        <v>2188</v>
      </c>
      <c r="V673" s="379"/>
      <c r="W673" s="316"/>
      <c r="X673" s="317"/>
      <c r="Y673" s="379"/>
      <c r="Z673" s="317"/>
      <c r="AA673" s="249"/>
      <c r="AB673" s="249"/>
      <c r="AC673" s="249"/>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CA673">
        <f t="shared" ref="CA673:CA736" si="130">IF(COUNTIF(D673:AL673,"NS")&gt;0,1,0)</f>
        <v>0</v>
      </c>
      <c r="CB673">
        <f t="shared" ref="CB673:CB736" si="131">COUNTIF(AB673:AC673,"NS")</f>
        <v>0</v>
      </c>
      <c r="CC673">
        <f t="shared" ref="CC673:CC736" si="132">SUM(AB673:AC673)</f>
        <v>0</v>
      </c>
      <c r="CD673">
        <f t="shared" ref="CD673:CD736" si="133">IF(COUNTA(AA673:AC673)=0,0,IF(OR(AND(AA673=0,CB673&gt;0),AND(AA673="ns",CC673&gt;0),AND(AA673="ns",CB673=0,CC673=0)),1,IF(OR(AND(AA673&gt;0,CB673=2),AND(AA673="ns",CB673=2),AND(AA673="ns",CC673=0,CB673&gt;0),AA673=CC673),0,1)))</f>
        <v>0</v>
      </c>
      <c r="CF673" t="b">
        <f t="shared" ref="CF673:CF736" si="134">NOT(EXACT(D673,UPPER(D673)))</f>
        <v>0</v>
      </c>
      <c r="CG673" t="str">
        <f t="shared" ref="CG673:CG736" si="135">SUBSTITUTE( SUBSTITUTE( SUBSTITUTE( SUBSTITUTE( SUBSTITUTE( SUBSTITUTE( SUBSTITUTE( SUBSTITUTE( SUBSTITUTE( SUBSTITUTE(D673, "á", "a"), "é", "e"), "í", "i"), "ó", "o"), "ú", "u"), "Á", "A"), "É", "E"), "Í", "I"), "Ó", "O"), "Ú", "U")</f>
        <v/>
      </c>
      <c r="CH673" t="b">
        <f t="shared" ref="CH673:CH736" si="136">NOT(EXACT(D673,CG673))</f>
        <v>0</v>
      </c>
      <c r="CI673" t="str">
        <f t="shared" ref="CI673:CI736" si="137">SUBSTITUTE((SUBSTITUTE(SUBSTITUTE(SUBSTITUTE(D673,".",""),",",""),"(","")),")","")</f>
        <v/>
      </c>
      <c r="CJ673" t="b">
        <f t="shared" ref="CJ673:CJ736" si="138">NOT(EXACT(D673,CI673))</f>
        <v>0</v>
      </c>
      <c r="CL673">
        <f t="shared" ref="CL673:CL736" si="139">LEN(R673)</f>
        <v>0</v>
      </c>
      <c r="CM673">
        <f t="shared" ref="CM673:CM736" si="140">LEN(V673)</f>
        <v>0</v>
      </c>
      <c r="CN673">
        <f t="shared" ref="CN673:CN736" si="141">IF(AND(R673&lt;&gt;"NS",R673&lt;&gt;"NA",CL673&gt;8),1,0)</f>
        <v>0</v>
      </c>
      <c r="CO673">
        <f t="shared" ref="CO673:CO736" si="142">IF(AND(V673&lt;&gt;"NS",V673&lt;&gt;"NA",CM673&gt;9),1,0)</f>
        <v>0</v>
      </c>
    </row>
    <row r="674" spans="2:93" ht="15" customHeight="1">
      <c r="B674" s="126"/>
      <c r="C674" s="220" t="s">
        <v>2320</v>
      </c>
      <c r="D674" s="419"/>
      <c r="E674" s="316"/>
      <c r="F674" s="316"/>
      <c r="G674" s="317"/>
      <c r="H674" s="379"/>
      <c r="I674" s="317"/>
      <c r="J674" s="315" t="str">
        <f>IF(L674="","",VLOOKUP(L674,Presentación!$AL$3:$AM$574,2,FALSE))</f>
        <v/>
      </c>
      <c r="K674" s="429"/>
      <c r="L674" s="419"/>
      <c r="M674" s="316"/>
      <c r="N674" s="317"/>
      <c r="O674" s="419"/>
      <c r="P674" s="316"/>
      <c r="Q674" s="317"/>
      <c r="R674" s="379"/>
      <c r="S674" s="316"/>
      <c r="T674" s="317"/>
      <c r="U674" s="43" t="s">
        <v>2188</v>
      </c>
      <c r="V674" s="379"/>
      <c r="W674" s="316"/>
      <c r="X674" s="317"/>
      <c r="Y674" s="379"/>
      <c r="Z674" s="317"/>
      <c r="AA674" s="249"/>
      <c r="AB674" s="249"/>
      <c r="AC674" s="249"/>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CA674">
        <f t="shared" si="130"/>
        <v>0</v>
      </c>
      <c r="CB674">
        <f t="shared" si="131"/>
        <v>0</v>
      </c>
      <c r="CC674">
        <f t="shared" si="132"/>
        <v>0</v>
      </c>
      <c r="CD674">
        <f t="shared" si="133"/>
        <v>0</v>
      </c>
      <c r="CF674" t="b">
        <f t="shared" si="134"/>
        <v>0</v>
      </c>
      <c r="CG674" t="str">
        <f t="shared" si="135"/>
        <v/>
      </c>
      <c r="CH674" t="b">
        <f t="shared" si="136"/>
        <v>0</v>
      </c>
      <c r="CI674" t="str">
        <f t="shared" si="137"/>
        <v/>
      </c>
      <c r="CJ674" t="b">
        <f t="shared" si="138"/>
        <v>0</v>
      </c>
      <c r="CL674">
        <f t="shared" si="139"/>
        <v>0</v>
      </c>
      <c r="CM674">
        <f t="shared" si="140"/>
        <v>0</v>
      </c>
      <c r="CN674">
        <f t="shared" si="141"/>
        <v>0</v>
      </c>
      <c r="CO674">
        <f t="shared" si="142"/>
        <v>0</v>
      </c>
    </row>
    <row r="675" spans="2:93" ht="15" customHeight="1">
      <c r="B675" s="126"/>
      <c r="C675" s="220" t="s">
        <v>2321</v>
      </c>
      <c r="D675" s="419"/>
      <c r="E675" s="316"/>
      <c r="F675" s="316"/>
      <c r="G675" s="317"/>
      <c r="H675" s="379"/>
      <c r="I675" s="317"/>
      <c r="J675" s="315" t="str">
        <f>IF(L675="","",VLOOKUP(L675,Presentación!$AL$3:$AM$574,2,FALSE))</f>
        <v/>
      </c>
      <c r="K675" s="429"/>
      <c r="L675" s="419"/>
      <c r="M675" s="316"/>
      <c r="N675" s="317"/>
      <c r="O675" s="419"/>
      <c r="P675" s="316"/>
      <c r="Q675" s="317"/>
      <c r="R675" s="379"/>
      <c r="S675" s="316"/>
      <c r="T675" s="317"/>
      <c r="U675" s="43" t="s">
        <v>2188</v>
      </c>
      <c r="V675" s="379"/>
      <c r="W675" s="316"/>
      <c r="X675" s="317"/>
      <c r="Y675" s="379"/>
      <c r="Z675" s="317"/>
      <c r="AA675" s="249"/>
      <c r="AB675" s="249"/>
      <c r="AC675" s="249"/>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CA675">
        <f t="shared" si="130"/>
        <v>0</v>
      </c>
      <c r="CB675">
        <f t="shared" si="131"/>
        <v>0</v>
      </c>
      <c r="CC675">
        <f t="shared" si="132"/>
        <v>0</v>
      </c>
      <c r="CD675">
        <f t="shared" si="133"/>
        <v>0</v>
      </c>
      <c r="CF675" t="b">
        <f t="shared" si="134"/>
        <v>0</v>
      </c>
      <c r="CG675" t="str">
        <f t="shared" si="135"/>
        <v/>
      </c>
      <c r="CH675" t="b">
        <f t="shared" si="136"/>
        <v>0</v>
      </c>
      <c r="CI675" t="str">
        <f t="shared" si="137"/>
        <v/>
      </c>
      <c r="CJ675" t="b">
        <f t="shared" si="138"/>
        <v>0</v>
      </c>
      <c r="CL675">
        <f t="shared" si="139"/>
        <v>0</v>
      </c>
      <c r="CM675">
        <f t="shared" si="140"/>
        <v>0</v>
      </c>
      <c r="CN675">
        <f t="shared" si="141"/>
        <v>0</v>
      </c>
      <c r="CO675">
        <f t="shared" si="142"/>
        <v>0</v>
      </c>
    </row>
    <row r="676" spans="2:93" ht="15" customHeight="1">
      <c r="B676" s="126"/>
      <c r="C676" s="220" t="s">
        <v>2322</v>
      </c>
      <c r="D676" s="419"/>
      <c r="E676" s="316"/>
      <c r="F676" s="316"/>
      <c r="G676" s="317"/>
      <c r="H676" s="379"/>
      <c r="I676" s="317"/>
      <c r="J676" s="315" t="str">
        <f>IF(L676="","",VLOOKUP(L676,Presentación!$AL$3:$AM$574,2,FALSE))</f>
        <v/>
      </c>
      <c r="K676" s="429"/>
      <c r="L676" s="419"/>
      <c r="M676" s="316"/>
      <c r="N676" s="317"/>
      <c r="O676" s="419"/>
      <c r="P676" s="316"/>
      <c r="Q676" s="317"/>
      <c r="R676" s="379"/>
      <c r="S676" s="316"/>
      <c r="T676" s="317"/>
      <c r="U676" s="43" t="s">
        <v>2188</v>
      </c>
      <c r="V676" s="379"/>
      <c r="W676" s="316"/>
      <c r="X676" s="317"/>
      <c r="Y676" s="379"/>
      <c r="Z676" s="317"/>
      <c r="AA676" s="249"/>
      <c r="AB676" s="249"/>
      <c r="AC676" s="249"/>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CA676">
        <f t="shared" si="130"/>
        <v>0</v>
      </c>
      <c r="CB676">
        <f t="shared" si="131"/>
        <v>0</v>
      </c>
      <c r="CC676">
        <f t="shared" si="132"/>
        <v>0</v>
      </c>
      <c r="CD676">
        <f t="shared" si="133"/>
        <v>0</v>
      </c>
      <c r="CF676" t="b">
        <f t="shared" si="134"/>
        <v>0</v>
      </c>
      <c r="CG676" t="str">
        <f t="shared" si="135"/>
        <v/>
      </c>
      <c r="CH676" t="b">
        <f t="shared" si="136"/>
        <v>0</v>
      </c>
      <c r="CI676" t="str">
        <f t="shared" si="137"/>
        <v/>
      </c>
      <c r="CJ676" t="b">
        <f t="shared" si="138"/>
        <v>0</v>
      </c>
      <c r="CL676">
        <f t="shared" si="139"/>
        <v>0</v>
      </c>
      <c r="CM676">
        <f t="shared" si="140"/>
        <v>0</v>
      </c>
      <c r="CN676">
        <f t="shared" si="141"/>
        <v>0</v>
      </c>
      <c r="CO676">
        <f t="shared" si="142"/>
        <v>0</v>
      </c>
    </row>
    <row r="677" spans="2:93" ht="15" customHeight="1">
      <c r="B677" s="126"/>
      <c r="C677" s="220" t="s">
        <v>2323</v>
      </c>
      <c r="D677" s="419"/>
      <c r="E677" s="316"/>
      <c r="F677" s="316"/>
      <c r="G677" s="317"/>
      <c r="H677" s="379"/>
      <c r="I677" s="317"/>
      <c r="J677" s="315" t="str">
        <f>IF(L677="","",VLOOKUP(L677,Presentación!$AL$3:$AM$574,2,FALSE))</f>
        <v/>
      </c>
      <c r="K677" s="429"/>
      <c r="L677" s="419"/>
      <c r="M677" s="316"/>
      <c r="N677" s="317"/>
      <c r="O677" s="419"/>
      <c r="P677" s="316"/>
      <c r="Q677" s="317"/>
      <c r="R677" s="379"/>
      <c r="S677" s="316"/>
      <c r="T677" s="317"/>
      <c r="U677" s="43" t="s">
        <v>2188</v>
      </c>
      <c r="V677" s="379"/>
      <c r="W677" s="316"/>
      <c r="X677" s="317"/>
      <c r="Y677" s="379"/>
      <c r="Z677" s="317"/>
      <c r="AA677" s="249"/>
      <c r="AB677" s="249"/>
      <c r="AC677" s="249"/>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CA677">
        <f t="shared" si="130"/>
        <v>0</v>
      </c>
      <c r="CB677">
        <f t="shared" si="131"/>
        <v>0</v>
      </c>
      <c r="CC677">
        <f t="shared" si="132"/>
        <v>0</v>
      </c>
      <c r="CD677">
        <f t="shared" si="133"/>
        <v>0</v>
      </c>
      <c r="CF677" t="b">
        <f t="shared" si="134"/>
        <v>0</v>
      </c>
      <c r="CG677" t="str">
        <f t="shared" si="135"/>
        <v/>
      </c>
      <c r="CH677" t="b">
        <f t="shared" si="136"/>
        <v>0</v>
      </c>
      <c r="CI677" t="str">
        <f t="shared" si="137"/>
        <v/>
      </c>
      <c r="CJ677" t="b">
        <f t="shared" si="138"/>
        <v>0</v>
      </c>
      <c r="CL677">
        <f t="shared" si="139"/>
        <v>0</v>
      </c>
      <c r="CM677">
        <f t="shared" si="140"/>
        <v>0</v>
      </c>
      <c r="CN677">
        <f t="shared" si="141"/>
        <v>0</v>
      </c>
      <c r="CO677">
        <f t="shared" si="142"/>
        <v>0</v>
      </c>
    </row>
    <row r="678" spans="2:93" ht="15" customHeight="1">
      <c r="B678" s="126"/>
      <c r="C678" s="220" t="s">
        <v>2324</v>
      </c>
      <c r="D678" s="419"/>
      <c r="E678" s="316"/>
      <c r="F678" s="316"/>
      <c r="G678" s="317"/>
      <c r="H678" s="379"/>
      <c r="I678" s="317"/>
      <c r="J678" s="315" t="str">
        <f>IF(L678="","",VLOOKUP(L678,Presentación!$AL$3:$AM$574,2,FALSE))</f>
        <v/>
      </c>
      <c r="K678" s="429"/>
      <c r="L678" s="419"/>
      <c r="M678" s="316"/>
      <c r="N678" s="317"/>
      <c r="O678" s="419"/>
      <c r="P678" s="316"/>
      <c r="Q678" s="317"/>
      <c r="R678" s="379"/>
      <c r="S678" s="316"/>
      <c r="T678" s="317"/>
      <c r="U678" s="43" t="s">
        <v>2188</v>
      </c>
      <c r="V678" s="379"/>
      <c r="W678" s="316"/>
      <c r="X678" s="317"/>
      <c r="Y678" s="379"/>
      <c r="Z678" s="317"/>
      <c r="AA678" s="249"/>
      <c r="AB678" s="249"/>
      <c r="AC678" s="249"/>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CA678">
        <f t="shared" si="130"/>
        <v>0</v>
      </c>
      <c r="CB678">
        <f t="shared" si="131"/>
        <v>0</v>
      </c>
      <c r="CC678">
        <f t="shared" si="132"/>
        <v>0</v>
      </c>
      <c r="CD678">
        <f t="shared" si="133"/>
        <v>0</v>
      </c>
      <c r="CF678" t="b">
        <f t="shared" si="134"/>
        <v>0</v>
      </c>
      <c r="CG678" t="str">
        <f t="shared" si="135"/>
        <v/>
      </c>
      <c r="CH678" t="b">
        <f t="shared" si="136"/>
        <v>0</v>
      </c>
      <c r="CI678" t="str">
        <f t="shared" si="137"/>
        <v/>
      </c>
      <c r="CJ678" t="b">
        <f t="shared" si="138"/>
        <v>0</v>
      </c>
      <c r="CL678">
        <f t="shared" si="139"/>
        <v>0</v>
      </c>
      <c r="CM678">
        <f t="shared" si="140"/>
        <v>0</v>
      </c>
      <c r="CN678">
        <f t="shared" si="141"/>
        <v>0</v>
      </c>
      <c r="CO678">
        <f t="shared" si="142"/>
        <v>0</v>
      </c>
    </row>
    <row r="679" spans="2:93" ht="15" customHeight="1">
      <c r="B679" s="126"/>
      <c r="C679" s="220" t="s">
        <v>2325</v>
      </c>
      <c r="D679" s="419"/>
      <c r="E679" s="316"/>
      <c r="F679" s="316"/>
      <c r="G679" s="317"/>
      <c r="H679" s="379"/>
      <c r="I679" s="317"/>
      <c r="J679" s="315" t="str">
        <f>IF(L679="","",VLOOKUP(L679,Presentación!$AL$3:$AM$574,2,FALSE))</f>
        <v/>
      </c>
      <c r="K679" s="429"/>
      <c r="L679" s="419"/>
      <c r="M679" s="316"/>
      <c r="N679" s="317"/>
      <c r="O679" s="419"/>
      <c r="P679" s="316"/>
      <c r="Q679" s="317"/>
      <c r="R679" s="379"/>
      <c r="S679" s="316"/>
      <c r="T679" s="317"/>
      <c r="U679" s="43" t="s">
        <v>2188</v>
      </c>
      <c r="V679" s="379"/>
      <c r="W679" s="316"/>
      <c r="X679" s="317"/>
      <c r="Y679" s="379"/>
      <c r="Z679" s="317"/>
      <c r="AA679" s="249"/>
      <c r="AB679" s="249"/>
      <c r="AC679" s="249"/>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CA679">
        <f t="shared" si="130"/>
        <v>0</v>
      </c>
      <c r="CB679">
        <f t="shared" si="131"/>
        <v>0</v>
      </c>
      <c r="CC679">
        <f t="shared" si="132"/>
        <v>0</v>
      </c>
      <c r="CD679">
        <f t="shared" si="133"/>
        <v>0</v>
      </c>
      <c r="CF679" t="b">
        <f t="shared" si="134"/>
        <v>0</v>
      </c>
      <c r="CG679" t="str">
        <f t="shared" si="135"/>
        <v/>
      </c>
      <c r="CH679" t="b">
        <f t="shared" si="136"/>
        <v>0</v>
      </c>
      <c r="CI679" t="str">
        <f t="shared" si="137"/>
        <v/>
      </c>
      <c r="CJ679" t="b">
        <f t="shared" si="138"/>
        <v>0</v>
      </c>
      <c r="CL679">
        <f t="shared" si="139"/>
        <v>0</v>
      </c>
      <c r="CM679">
        <f t="shared" si="140"/>
        <v>0</v>
      </c>
      <c r="CN679">
        <f t="shared" si="141"/>
        <v>0</v>
      </c>
      <c r="CO679">
        <f t="shared" si="142"/>
        <v>0</v>
      </c>
    </row>
    <row r="680" spans="2:93" ht="15" customHeight="1">
      <c r="B680" s="126"/>
      <c r="C680" s="220" t="s">
        <v>2326</v>
      </c>
      <c r="D680" s="419"/>
      <c r="E680" s="316"/>
      <c r="F680" s="316"/>
      <c r="G680" s="317"/>
      <c r="H680" s="379"/>
      <c r="I680" s="317"/>
      <c r="J680" s="315" t="str">
        <f>IF(L680="","",VLOOKUP(L680,Presentación!$AL$3:$AM$574,2,FALSE))</f>
        <v/>
      </c>
      <c r="K680" s="429"/>
      <c r="L680" s="419"/>
      <c r="M680" s="316"/>
      <c r="N680" s="317"/>
      <c r="O680" s="419"/>
      <c r="P680" s="316"/>
      <c r="Q680" s="317"/>
      <c r="R680" s="379"/>
      <c r="S680" s="316"/>
      <c r="T680" s="317"/>
      <c r="U680" s="43" t="s">
        <v>2188</v>
      </c>
      <c r="V680" s="379"/>
      <c r="W680" s="316"/>
      <c r="X680" s="317"/>
      <c r="Y680" s="379"/>
      <c r="Z680" s="317"/>
      <c r="AA680" s="249"/>
      <c r="AB680" s="249"/>
      <c r="AC680" s="249"/>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CA680">
        <f t="shared" si="130"/>
        <v>0</v>
      </c>
      <c r="CB680">
        <f t="shared" si="131"/>
        <v>0</v>
      </c>
      <c r="CC680">
        <f t="shared" si="132"/>
        <v>0</v>
      </c>
      <c r="CD680">
        <f t="shared" si="133"/>
        <v>0</v>
      </c>
      <c r="CF680" t="b">
        <f t="shared" si="134"/>
        <v>0</v>
      </c>
      <c r="CG680" t="str">
        <f t="shared" si="135"/>
        <v/>
      </c>
      <c r="CH680" t="b">
        <f t="shared" si="136"/>
        <v>0</v>
      </c>
      <c r="CI680" t="str">
        <f t="shared" si="137"/>
        <v/>
      </c>
      <c r="CJ680" t="b">
        <f t="shared" si="138"/>
        <v>0</v>
      </c>
      <c r="CL680">
        <f t="shared" si="139"/>
        <v>0</v>
      </c>
      <c r="CM680">
        <f t="shared" si="140"/>
        <v>0</v>
      </c>
      <c r="CN680">
        <f t="shared" si="141"/>
        <v>0</v>
      </c>
      <c r="CO680">
        <f t="shared" si="142"/>
        <v>0</v>
      </c>
    </row>
    <row r="681" spans="2:93" ht="15" customHeight="1">
      <c r="B681" s="126"/>
      <c r="C681" s="220" t="s">
        <v>2327</v>
      </c>
      <c r="D681" s="419"/>
      <c r="E681" s="316"/>
      <c r="F681" s="316"/>
      <c r="G681" s="317"/>
      <c r="H681" s="379"/>
      <c r="I681" s="317"/>
      <c r="J681" s="315" t="str">
        <f>IF(L681="","",VLOOKUP(L681,Presentación!$AL$3:$AM$574,2,FALSE))</f>
        <v/>
      </c>
      <c r="K681" s="429"/>
      <c r="L681" s="419"/>
      <c r="M681" s="316"/>
      <c r="N681" s="317"/>
      <c r="O681" s="419"/>
      <c r="P681" s="316"/>
      <c r="Q681" s="317"/>
      <c r="R681" s="379"/>
      <c r="S681" s="316"/>
      <c r="T681" s="317"/>
      <c r="U681" s="43" t="s">
        <v>2188</v>
      </c>
      <c r="V681" s="379"/>
      <c r="W681" s="316"/>
      <c r="X681" s="317"/>
      <c r="Y681" s="379"/>
      <c r="Z681" s="317"/>
      <c r="AA681" s="249"/>
      <c r="AB681" s="249"/>
      <c r="AC681" s="249"/>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CA681">
        <f t="shared" si="130"/>
        <v>0</v>
      </c>
      <c r="CB681">
        <f t="shared" si="131"/>
        <v>0</v>
      </c>
      <c r="CC681">
        <f t="shared" si="132"/>
        <v>0</v>
      </c>
      <c r="CD681">
        <f t="shared" si="133"/>
        <v>0</v>
      </c>
      <c r="CF681" t="b">
        <f t="shared" si="134"/>
        <v>0</v>
      </c>
      <c r="CG681" t="str">
        <f t="shared" si="135"/>
        <v/>
      </c>
      <c r="CH681" t="b">
        <f t="shared" si="136"/>
        <v>0</v>
      </c>
      <c r="CI681" t="str">
        <f t="shared" si="137"/>
        <v/>
      </c>
      <c r="CJ681" t="b">
        <f t="shared" si="138"/>
        <v>0</v>
      </c>
      <c r="CL681">
        <f t="shared" si="139"/>
        <v>0</v>
      </c>
      <c r="CM681">
        <f t="shared" si="140"/>
        <v>0</v>
      </c>
      <c r="CN681">
        <f t="shared" si="141"/>
        <v>0</v>
      </c>
      <c r="CO681">
        <f t="shared" si="142"/>
        <v>0</v>
      </c>
    </row>
    <row r="682" spans="2:93" ht="15" customHeight="1">
      <c r="B682" s="126"/>
      <c r="C682" s="220" t="s">
        <v>2328</v>
      </c>
      <c r="D682" s="419"/>
      <c r="E682" s="316"/>
      <c r="F682" s="316"/>
      <c r="G682" s="317"/>
      <c r="H682" s="379"/>
      <c r="I682" s="317"/>
      <c r="J682" s="315" t="str">
        <f>IF(L682="","",VLOOKUP(L682,Presentación!$AL$3:$AM$574,2,FALSE))</f>
        <v/>
      </c>
      <c r="K682" s="429"/>
      <c r="L682" s="419"/>
      <c r="M682" s="316"/>
      <c r="N682" s="317"/>
      <c r="O682" s="419"/>
      <c r="P682" s="316"/>
      <c r="Q682" s="317"/>
      <c r="R682" s="379"/>
      <c r="S682" s="316"/>
      <c r="T682" s="317"/>
      <c r="U682" s="43" t="s">
        <v>2188</v>
      </c>
      <c r="V682" s="379"/>
      <c r="W682" s="316"/>
      <c r="X682" s="317"/>
      <c r="Y682" s="379"/>
      <c r="Z682" s="317"/>
      <c r="AA682" s="249"/>
      <c r="AB682" s="249"/>
      <c r="AC682" s="249"/>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CA682">
        <f t="shared" si="130"/>
        <v>0</v>
      </c>
      <c r="CB682">
        <f t="shared" si="131"/>
        <v>0</v>
      </c>
      <c r="CC682">
        <f t="shared" si="132"/>
        <v>0</v>
      </c>
      <c r="CD682">
        <f t="shared" si="133"/>
        <v>0</v>
      </c>
      <c r="CF682" t="b">
        <f t="shared" si="134"/>
        <v>0</v>
      </c>
      <c r="CG682" t="str">
        <f t="shared" si="135"/>
        <v/>
      </c>
      <c r="CH682" t="b">
        <f t="shared" si="136"/>
        <v>0</v>
      </c>
      <c r="CI682" t="str">
        <f t="shared" si="137"/>
        <v/>
      </c>
      <c r="CJ682" t="b">
        <f t="shared" si="138"/>
        <v>0</v>
      </c>
      <c r="CL682">
        <f t="shared" si="139"/>
        <v>0</v>
      </c>
      <c r="CM682">
        <f t="shared" si="140"/>
        <v>0</v>
      </c>
      <c r="CN682">
        <f t="shared" si="141"/>
        <v>0</v>
      </c>
      <c r="CO682">
        <f t="shared" si="142"/>
        <v>0</v>
      </c>
    </row>
    <row r="683" spans="2:93" ht="15" customHeight="1">
      <c r="B683" s="126"/>
      <c r="C683" s="220" t="s">
        <v>2329</v>
      </c>
      <c r="D683" s="419"/>
      <c r="E683" s="316"/>
      <c r="F683" s="316"/>
      <c r="G683" s="317"/>
      <c r="H683" s="379"/>
      <c r="I683" s="317"/>
      <c r="J683" s="315" t="str">
        <f>IF(L683="","",VLOOKUP(L683,Presentación!$AL$3:$AM$574,2,FALSE))</f>
        <v/>
      </c>
      <c r="K683" s="429"/>
      <c r="L683" s="419"/>
      <c r="M683" s="316"/>
      <c r="N683" s="317"/>
      <c r="O683" s="419"/>
      <c r="P683" s="316"/>
      <c r="Q683" s="317"/>
      <c r="R683" s="379"/>
      <c r="S683" s="316"/>
      <c r="T683" s="317"/>
      <c r="U683" s="43" t="s">
        <v>2188</v>
      </c>
      <c r="V683" s="379"/>
      <c r="W683" s="316"/>
      <c r="X683" s="317"/>
      <c r="Y683" s="379"/>
      <c r="Z683" s="317"/>
      <c r="AA683" s="249"/>
      <c r="AB683" s="249"/>
      <c r="AC683" s="249"/>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CA683">
        <f t="shared" si="130"/>
        <v>0</v>
      </c>
      <c r="CB683">
        <f t="shared" si="131"/>
        <v>0</v>
      </c>
      <c r="CC683">
        <f t="shared" si="132"/>
        <v>0</v>
      </c>
      <c r="CD683">
        <f t="shared" si="133"/>
        <v>0</v>
      </c>
      <c r="CF683" t="b">
        <f t="shared" si="134"/>
        <v>0</v>
      </c>
      <c r="CG683" t="str">
        <f t="shared" si="135"/>
        <v/>
      </c>
      <c r="CH683" t="b">
        <f t="shared" si="136"/>
        <v>0</v>
      </c>
      <c r="CI683" t="str">
        <f t="shared" si="137"/>
        <v/>
      </c>
      <c r="CJ683" t="b">
        <f t="shared" si="138"/>
        <v>0</v>
      </c>
      <c r="CL683">
        <f t="shared" si="139"/>
        <v>0</v>
      </c>
      <c r="CM683">
        <f t="shared" si="140"/>
        <v>0</v>
      </c>
      <c r="CN683">
        <f t="shared" si="141"/>
        <v>0</v>
      </c>
      <c r="CO683">
        <f t="shared" si="142"/>
        <v>0</v>
      </c>
    </row>
    <row r="684" spans="2:93" ht="15" customHeight="1">
      <c r="B684" s="126"/>
      <c r="C684" s="220" t="s">
        <v>2330</v>
      </c>
      <c r="D684" s="419"/>
      <c r="E684" s="316"/>
      <c r="F684" s="316"/>
      <c r="G684" s="317"/>
      <c r="H684" s="379"/>
      <c r="I684" s="317"/>
      <c r="J684" s="315" t="str">
        <f>IF(L684="","",VLOOKUP(L684,Presentación!$AL$3:$AM$574,2,FALSE))</f>
        <v/>
      </c>
      <c r="K684" s="429"/>
      <c r="L684" s="419"/>
      <c r="M684" s="316"/>
      <c r="N684" s="317"/>
      <c r="O684" s="419"/>
      <c r="P684" s="316"/>
      <c r="Q684" s="317"/>
      <c r="R684" s="379"/>
      <c r="S684" s="316"/>
      <c r="T684" s="317"/>
      <c r="U684" s="43" t="s">
        <v>2188</v>
      </c>
      <c r="V684" s="379"/>
      <c r="W684" s="316"/>
      <c r="X684" s="317"/>
      <c r="Y684" s="379"/>
      <c r="Z684" s="317"/>
      <c r="AA684" s="249"/>
      <c r="AB684" s="249"/>
      <c r="AC684" s="249"/>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CA684">
        <f t="shared" si="130"/>
        <v>0</v>
      </c>
      <c r="CB684">
        <f t="shared" si="131"/>
        <v>0</v>
      </c>
      <c r="CC684">
        <f t="shared" si="132"/>
        <v>0</v>
      </c>
      <c r="CD684">
        <f t="shared" si="133"/>
        <v>0</v>
      </c>
      <c r="CF684" t="b">
        <f t="shared" si="134"/>
        <v>0</v>
      </c>
      <c r="CG684" t="str">
        <f t="shared" si="135"/>
        <v/>
      </c>
      <c r="CH684" t="b">
        <f t="shared" si="136"/>
        <v>0</v>
      </c>
      <c r="CI684" t="str">
        <f t="shared" si="137"/>
        <v/>
      </c>
      <c r="CJ684" t="b">
        <f t="shared" si="138"/>
        <v>0</v>
      </c>
      <c r="CL684">
        <f t="shared" si="139"/>
        <v>0</v>
      </c>
      <c r="CM684">
        <f t="shared" si="140"/>
        <v>0</v>
      </c>
      <c r="CN684">
        <f t="shared" si="141"/>
        <v>0</v>
      </c>
      <c r="CO684">
        <f t="shared" si="142"/>
        <v>0</v>
      </c>
    </row>
    <row r="685" spans="2:93" ht="15" customHeight="1">
      <c r="B685" s="126"/>
      <c r="C685" s="220" t="s">
        <v>2331</v>
      </c>
      <c r="D685" s="419"/>
      <c r="E685" s="316"/>
      <c r="F685" s="316"/>
      <c r="G685" s="317"/>
      <c r="H685" s="379"/>
      <c r="I685" s="317"/>
      <c r="J685" s="315" t="str">
        <f>IF(L685="","",VLOOKUP(L685,Presentación!$AL$3:$AM$574,2,FALSE))</f>
        <v/>
      </c>
      <c r="K685" s="429"/>
      <c r="L685" s="419"/>
      <c r="M685" s="316"/>
      <c r="N685" s="317"/>
      <c r="O685" s="419"/>
      <c r="P685" s="316"/>
      <c r="Q685" s="317"/>
      <c r="R685" s="379"/>
      <c r="S685" s="316"/>
      <c r="T685" s="317"/>
      <c r="U685" s="43" t="s">
        <v>2188</v>
      </c>
      <c r="V685" s="379"/>
      <c r="W685" s="316"/>
      <c r="X685" s="317"/>
      <c r="Y685" s="379"/>
      <c r="Z685" s="317"/>
      <c r="AA685" s="249"/>
      <c r="AB685" s="249"/>
      <c r="AC685" s="249"/>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CA685">
        <f t="shared" si="130"/>
        <v>0</v>
      </c>
      <c r="CB685">
        <f t="shared" si="131"/>
        <v>0</v>
      </c>
      <c r="CC685">
        <f t="shared" si="132"/>
        <v>0</v>
      </c>
      <c r="CD685">
        <f t="shared" si="133"/>
        <v>0</v>
      </c>
      <c r="CF685" t="b">
        <f t="shared" si="134"/>
        <v>0</v>
      </c>
      <c r="CG685" t="str">
        <f t="shared" si="135"/>
        <v/>
      </c>
      <c r="CH685" t="b">
        <f t="shared" si="136"/>
        <v>0</v>
      </c>
      <c r="CI685" t="str">
        <f t="shared" si="137"/>
        <v/>
      </c>
      <c r="CJ685" t="b">
        <f t="shared" si="138"/>
        <v>0</v>
      </c>
      <c r="CL685">
        <f t="shared" si="139"/>
        <v>0</v>
      </c>
      <c r="CM685">
        <f t="shared" si="140"/>
        <v>0</v>
      </c>
      <c r="CN685">
        <f t="shared" si="141"/>
        <v>0</v>
      </c>
      <c r="CO685">
        <f t="shared" si="142"/>
        <v>0</v>
      </c>
    </row>
    <row r="686" spans="2:93" ht="15" customHeight="1">
      <c r="B686" s="126"/>
      <c r="C686" s="220" t="s">
        <v>2332</v>
      </c>
      <c r="D686" s="419"/>
      <c r="E686" s="316"/>
      <c r="F686" s="316"/>
      <c r="G686" s="317"/>
      <c r="H686" s="379"/>
      <c r="I686" s="317"/>
      <c r="J686" s="315" t="str">
        <f>IF(L686="","",VLOOKUP(L686,Presentación!$AL$3:$AM$574,2,FALSE))</f>
        <v/>
      </c>
      <c r="K686" s="429"/>
      <c r="L686" s="419"/>
      <c r="M686" s="316"/>
      <c r="N686" s="317"/>
      <c r="O686" s="419"/>
      <c r="P686" s="316"/>
      <c r="Q686" s="317"/>
      <c r="R686" s="379"/>
      <c r="S686" s="316"/>
      <c r="T686" s="317"/>
      <c r="U686" s="43" t="s">
        <v>2188</v>
      </c>
      <c r="V686" s="379"/>
      <c r="W686" s="316"/>
      <c r="X686" s="317"/>
      <c r="Y686" s="379"/>
      <c r="Z686" s="317"/>
      <c r="AA686" s="249"/>
      <c r="AB686" s="249"/>
      <c r="AC686" s="249"/>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CA686">
        <f t="shared" si="130"/>
        <v>0</v>
      </c>
      <c r="CB686">
        <f t="shared" si="131"/>
        <v>0</v>
      </c>
      <c r="CC686">
        <f t="shared" si="132"/>
        <v>0</v>
      </c>
      <c r="CD686">
        <f t="shared" si="133"/>
        <v>0</v>
      </c>
      <c r="CF686" t="b">
        <f t="shared" si="134"/>
        <v>0</v>
      </c>
      <c r="CG686" t="str">
        <f t="shared" si="135"/>
        <v/>
      </c>
      <c r="CH686" t="b">
        <f t="shared" si="136"/>
        <v>0</v>
      </c>
      <c r="CI686" t="str">
        <f t="shared" si="137"/>
        <v/>
      </c>
      <c r="CJ686" t="b">
        <f t="shared" si="138"/>
        <v>0</v>
      </c>
      <c r="CL686">
        <f t="shared" si="139"/>
        <v>0</v>
      </c>
      <c r="CM686">
        <f t="shared" si="140"/>
        <v>0</v>
      </c>
      <c r="CN686">
        <f t="shared" si="141"/>
        <v>0</v>
      </c>
      <c r="CO686">
        <f t="shared" si="142"/>
        <v>0</v>
      </c>
    </row>
    <row r="687" spans="2:93" ht="15" customHeight="1">
      <c r="B687" s="126"/>
      <c r="C687" s="220" t="s">
        <v>2333</v>
      </c>
      <c r="D687" s="419"/>
      <c r="E687" s="316"/>
      <c r="F687" s="316"/>
      <c r="G687" s="317"/>
      <c r="H687" s="379"/>
      <c r="I687" s="317"/>
      <c r="J687" s="315" t="str">
        <f>IF(L687="","",VLOOKUP(L687,Presentación!$AL$3:$AM$574,2,FALSE))</f>
        <v/>
      </c>
      <c r="K687" s="429"/>
      <c r="L687" s="419"/>
      <c r="M687" s="316"/>
      <c r="N687" s="317"/>
      <c r="O687" s="419"/>
      <c r="P687" s="316"/>
      <c r="Q687" s="317"/>
      <c r="R687" s="379"/>
      <c r="S687" s="316"/>
      <c r="T687" s="317"/>
      <c r="U687" s="43" t="s">
        <v>2188</v>
      </c>
      <c r="V687" s="379"/>
      <c r="W687" s="316"/>
      <c r="X687" s="317"/>
      <c r="Y687" s="379"/>
      <c r="Z687" s="317"/>
      <c r="AA687" s="249"/>
      <c r="AB687" s="249"/>
      <c r="AC687" s="249"/>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CA687">
        <f t="shared" si="130"/>
        <v>0</v>
      </c>
      <c r="CB687">
        <f t="shared" si="131"/>
        <v>0</v>
      </c>
      <c r="CC687">
        <f t="shared" si="132"/>
        <v>0</v>
      </c>
      <c r="CD687">
        <f t="shared" si="133"/>
        <v>0</v>
      </c>
      <c r="CF687" t="b">
        <f t="shared" si="134"/>
        <v>0</v>
      </c>
      <c r="CG687" t="str">
        <f t="shared" si="135"/>
        <v/>
      </c>
      <c r="CH687" t="b">
        <f t="shared" si="136"/>
        <v>0</v>
      </c>
      <c r="CI687" t="str">
        <f t="shared" si="137"/>
        <v/>
      </c>
      <c r="CJ687" t="b">
        <f t="shared" si="138"/>
        <v>0</v>
      </c>
      <c r="CL687">
        <f t="shared" si="139"/>
        <v>0</v>
      </c>
      <c r="CM687">
        <f t="shared" si="140"/>
        <v>0</v>
      </c>
      <c r="CN687">
        <f t="shared" si="141"/>
        <v>0</v>
      </c>
      <c r="CO687">
        <f t="shared" si="142"/>
        <v>0</v>
      </c>
    </row>
    <row r="688" spans="2:93" ht="15" customHeight="1">
      <c r="B688" s="126"/>
      <c r="C688" s="220" t="s">
        <v>2334</v>
      </c>
      <c r="D688" s="419"/>
      <c r="E688" s="316"/>
      <c r="F688" s="316"/>
      <c r="G688" s="317"/>
      <c r="H688" s="379"/>
      <c r="I688" s="317"/>
      <c r="J688" s="315" t="str">
        <f>IF(L688="","",VLOOKUP(L688,Presentación!$AL$3:$AM$574,2,FALSE))</f>
        <v/>
      </c>
      <c r="K688" s="429"/>
      <c r="L688" s="419"/>
      <c r="M688" s="316"/>
      <c r="N688" s="317"/>
      <c r="O688" s="419"/>
      <c r="P688" s="316"/>
      <c r="Q688" s="317"/>
      <c r="R688" s="379"/>
      <c r="S688" s="316"/>
      <c r="T688" s="317"/>
      <c r="U688" s="43" t="s">
        <v>2188</v>
      </c>
      <c r="V688" s="379"/>
      <c r="W688" s="316"/>
      <c r="X688" s="317"/>
      <c r="Y688" s="379"/>
      <c r="Z688" s="317"/>
      <c r="AA688" s="249"/>
      <c r="AB688" s="249"/>
      <c r="AC688" s="249"/>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CA688">
        <f t="shared" si="130"/>
        <v>0</v>
      </c>
      <c r="CB688">
        <f t="shared" si="131"/>
        <v>0</v>
      </c>
      <c r="CC688">
        <f t="shared" si="132"/>
        <v>0</v>
      </c>
      <c r="CD688">
        <f t="shared" si="133"/>
        <v>0</v>
      </c>
      <c r="CF688" t="b">
        <f t="shared" si="134"/>
        <v>0</v>
      </c>
      <c r="CG688" t="str">
        <f t="shared" si="135"/>
        <v/>
      </c>
      <c r="CH688" t="b">
        <f t="shared" si="136"/>
        <v>0</v>
      </c>
      <c r="CI688" t="str">
        <f t="shared" si="137"/>
        <v/>
      </c>
      <c r="CJ688" t="b">
        <f t="shared" si="138"/>
        <v>0</v>
      </c>
      <c r="CL688">
        <f t="shared" si="139"/>
        <v>0</v>
      </c>
      <c r="CM688">
        <f t="shared" si="140"/>
        <v>0</v>
      </c>
      <c r="CN688">
        <f t="shared" si="141"/>
        <v>0</v>
      </c>
      <c r="CO688">
        <f t="shared" si="142"/>
        <v>0</v>
      </c>
    </row>
    <row r="689" spans="2:93" ht="15" customHeight="1">
      <c r="B689" s="126"/>
      <c r="C689" s="220" t="s">
        <v>2335</v>
      </c>
      <c r="D689" s="419"/>
      <c r="E689" s="316"/>
      <c r="F689" s="316"/>
      <c r="G689" s="317"/>
      <c r="H689" s="379"/>
      <c r="I689" s="317"/>
      <c r="J689" s="315" t="str">
        <f>IF(L689="","",VLOOKUP(L689,Presentación!$AL$3:$AM$574,2,FALSE))</f>
        <v/>
      </c>
      <c r="K689" s="429"/>
      <c r="L689" s="419"/>
      <c r="M689" s="316"/>
      <c r="N689" s="317"/>
      <c r="O689" s="419"/>
      <c r="P689" s="316"/>
      <c r="Q689" s="317"/>
      <c r="R689" s="379"/>
      <c r="S689" s="316"/>
      <c r="T689" s="317"/>
      <c r="U689" s="43" t="s">
        <v>2188</v>
      </c>
      <c r="V689" s="379"/>
      <c r="W689" s="316"/>
      <c r="X689" s="317"/>
      <c r="Y689" s="379"/>
      <c r="Z689" s="317"/>
      <c r="AA689" s="249"/>
      <c r="AB689" s="249"/>
      <c r="AC689" s="249"/>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CA689">
        <f t="shared" si="130"/>
        <v>0</v>
      </c>
      <c r="CB689">
        <f t="shared" si="131"/>
        <v>0</v>
      </c>
      <c r="CC689">
        <f t="shared" si="132"/>
        <v>0</v>
      </c>
      <c r="CD689">
        <f t="shared" si="133"/>
        <v>0</v>
      </c>
      <c r="CF689" t="b">
        <f t="shared" si="134"/>
        <v>0</v>
      </c>
      <c r="CG689" t="str">
        <f t="shared" si="135"/>
        <v/>
      </c>
      <c r="CH689" t="b">
        <f t="shared" si="136"/>
        <v>0</v>
      </c>
      <c r="CI689" t="str">
        <f t="shared" si="137"/>
        <v/>
      </c>
      <c r="CJ689" t="b">
        <f t="shared" si="138"/>
        <v>0</v>
      </c>
      <c r="CL689">
        <f t="shared" si="139"/>
        <v>0</v>
      </c>
      <c r="CM689">
        <f t="shared" si="140"/>
        <v>0</v>
      </c>
      <c r="CN689">
        <f t="shared" si="141"/>
        <v>0</v>
      </c>
      <c r="CO689">
        <f t="shared" si="142"/>
        <v>0</v>
      </c>
    </row>
    <row r="690" spans="2:93" ht="15" customHeight="1">
      <c r="B690" s="126"/>
      <c r="C690" s="220" t="s">
        <v>2336</v>
      </c>
      <c r="D690" s="419"/>
      <c r="E690" s="316"/>
      <c r="F690" s="316"/>
      <c r="G690" s="317"/>
      <c r="H690" s="379"/>
      <c r="I690" s="317"/>
      <c r="J690" s="315" t="str">
        <f>IF(L690="","",VLOOKUP(L690,Presentación!$AL$3:$AM$574,2,FALSE))</f>
        <v/>
      </c>
      <c r="K690" s="429"/>
      <c r="L690" s="419"/>
      <c r="M690" s="316"/>
      <c r="N690" s="317"/>
      <c r="O690" s="419"/>
      <c r="P690" s="316"/>
      <c r="Q690" s="317"/>
      <c r="R690" s="379"/>
      <c r="S690" s="316"/>
      <c r="T690" s="317"/>
      <c r="U690" s="43" t="s">
        <v>2188</v>
      </c>
      <c r="V690" s="379"/>
      <c r="W690" s="316"/>
      <c r="X690" s="317"/>
      <c r="Y690" s="379"/>
      <c r="Z690" s="317"/>
      <c r="AA690" s="249"/>
      <c r="AB690" s="249"/>
      <c r="AC690" s="249"/>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CA690">
        <f t="shared" si="130"/>
        <v>0</v>
      </c>
      <c r="CB690">
        <f t="shared" si="131"/>
        <v>0</v>
      </c>
      <c r="CC690">
        <f t="shared" si="132"/>
        <v>0</v>
      </c>
      <c r="CD690">
        <f t="shared" si="133"/>
        <v>0</v>
      </c>
      <c r="CF690" t="b">
        <f t="shared" si="134"/>
        <v>0</v>
      </c>
      <c r="CG690" t="str">
        <f t="shared" si="135"/>
        <v/>
      </c>
      <c r="CH690" t="b">
        <f t="shared" si="136"/>
        <v>0</v>
      </c>
      <c r="CI690" t="str">
        <f t="shared" si="137"/>
        <v/>
      </c>
      <c r="CJ690" t="b">
        <f t="shared" si="138"/>
        <v>0</v>
      </c>
      <c r="CL690">
        <f t="shared" si="139"/>
        <v>0</v>
      </c>
      <c r="CM690">
        <f t="shared" si="140"/>
        <v>0</v>
      </c>
      <c r="CN690">
        <f t="shared" si="141"/>
        <v>0</v>
      </c>
      <c r="CO690">
        <f t="shared" si="142"/>
        <v>0</v>
      </c>
    </row>
    <row r="691" spans="2:93" ht="15" customHeight="1">
      <c r="B691" s="126"/>
      <c r="C691" s="220" t="s">
        <v>2337</v>
      </c>
      <c r="D691" s="419"/>
      <c r="E691" s="316"/>
      <c r="F691" s="316"/>
      <c r="G691" s="317"/>
      <c r="H691" s="379"/>
      <c r="I691" s="317"/>
      <c r="J691" s="315" t="str">
        <f>IF(L691="","",VLOOKUP(L691,Presentación!$AL$3:$AM$574,2,FALSE))</f>
        <v/>
      </c>
      <c r="K691" s="429"/>
      <c r="L691" s="419"/>
      <c r="M691" s="316"/>
      <c r="N691" s="317"/>
      <c r="O691" s="419"/>
      <c r="P691" s="316"/>
      <c r="Q691" s="317"/>
      <c r="R691" s="379"/>
      <c r="S691" s="316"/>
      <c r="T691" s="317"/>
      <c r="U691" s="43" t="s">
        <v>2188</v>
      </c>
      <c r="V691" s="379"/>
      <c r="W691" s="316"/>
      <c r="X691" s="317"/>
      <c r="Y691" s="379"/>
      <c r="Z691" s="317"/>
      <c r="AA691" s="249"/>
      <c r="AB691" s="249"/>
      <c r="AC691" s="249"/>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CA691">
        <f t="shared" si="130"/>
        <v>0</v>
      </c>
      <c r="CB691">
        <f t="shared" si="131"/>
        <v>0</v>
      </c>
      <c r="CC691">
        <f t="shared" si="132"/>
        <v>0</v>
      </c>
      <c r="CD691">
        <f t="shared" si="133"/>
        <v>0</v>
      </c>
      <c r="CF691" t="b">
        <f t="shared" si="134"/>
        <v>0</v>
      </c>
      <c r="CG691" t="str">
        <f t="shared" si="135"/>
        <v/>
      </c>
      <c r="CH691" t="b">
        <f t="shared" si="136"/>
        <v>0</v>
      </c>
      <c r="CI691" t="str">
        <f t="shared" si="137"/>
        <v/>
      </c>
      <c r="CJ691" t="b">
        <f t="shared" si="138"/>
        <v>0</v>
      </c>
      <c r="CL691">
        <f t="shared" si="139"/>
        <v>0</v>
      </c>
      <c r="CM691">
        <f t="shared" si="140"/>
        <v>0</v>
      </c>
      <c r="CN691">
        <f t="shared" si="141"/>
        <v>0</v>
      </c>
      <c r="CO691">
        <f t="shared" si="142"/>
        <v>0</v>
      </c>
    </row>
    <row r="692" spans="2:93" ht="15" customHeight="1">
      <c r="B692" s="126"/>
      <c r="C692" s="220" t="s">
        <v>2338</v>
      </c>
      <c r="D692" s="419"/>
      <c r="E692" s="316"/>
      <c r="F692" s="316"/>
      <c r="G692" s="317"/>
      <c r="H692" s="379"/>
      <c r="I692" s="317"/>
      <c r="J692" s="315" t="str">
        <f>IF(L692="","",VLOOKUP(L692,Presentación!$AL$3:$AM$574,2,FALSE))</f>
        <v/>
      </c>
      <c r="K692" s="429"/>
      <c r="L692" s="419"/>
      <c r="M692" s="316"/>
      <c r="N692" s="317"/>
      <c r="O692" s="419"/>
      <c r="P692" s="316"/>
      <c r="Q692" s="317"/>
      <c r="R692" s="379"/>
      <c r="S692" s="316"/>
      <c r="T692" s="317"/>
      <c r="U692" s="43" t="s">
        <v>2188</v>
      </c>
      <c r="V692" s="379"/>
      <c r="W692" s="316"/>
      <c r="X692" s="317"/>
      <c r="Y692" s="379"/>
      <c r="Z692" s="317"/>
      <c r="AA692" s="249"/>
      <c r="AB692" s="249"/>
      <c r="AC692" s="249"/>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CA692">
        <f t="shared" si="130"/>
        <v>0</v>
      </c>
      <c r="CB692">
        <f t="shared" si="131"/>
        <v>0</v>
      </c>
      <c r="CC692">
        <f t="shared" si="132"/>
        <v>0</v>
      </c>
      <c r="CD692">
        <f t="shared" si="133"/>
        <v>0</v>
      </c>
      <c r="CF692" t="b">
        <f t="shared" si="134"/>
        <v>0</v>
      </c>
      <c r="CG692" t="str">
        <f t="shared" si="135"/>
        <v/>
      </c>
      <c r="CH692" t="b">
        <f t="shared" si="136"/>
        <v>0</v>
      </c>
      <c r="CI692" t="str">
        <f t="shared" si="137"/>
        <v/>
      </c>
      <c r="CJ692" t="b">
        <f t="shared" si="138"/>
        <v>0</v>
      </c>
      <c r="CL692">
        <f t="shared" si="139"/>
        <v>0</v>
      </c>
      <c r="CM692">
        <f t="shared" si="140"/>
        <v>0</v>
      </c>
      <c r="CN692">
        <f t="shared" si="141"/>
        <v>0</v>
      </c>
      <c r="CO692">
        <f t="shared" si="142"/>
        <v>0</v>
      </c>
    </row>
    <row r="693" spans="2:93" ht="15" customHeight="1">
      <c r="B693" s="126"/>
      <c r="C693" s="220" t="s">
        <v>2339</v>
      </c>
      <c r="D693" s="419"/>
      <c r="E693" s="316"/>
      <c r="F693" s="316"/>
      <c r="G693" s="317"/>
      <c r="H693" s="379"/>
      <c r="I693" s="317"/>
      <c r="J693" s="315" t="str">
        <f>IF(L693="","",VLOOKUP(L693,Presentación!$AL$3:$AM$574,2,FALSE))</f>
        <v/>
      </c>
      <c r="K693" s="429"/>
      <c r="L693" s="419"/>
      <c r="M693" s="316"/>
      <c r="N693" s="317"/>
      <c r="O693" s="419"/>
      <c r="P693" s="316"/>
      <c r="Q693" s="317"/>
      <c r="R693" s="379"/>
      <c r="S693" s="316"/>
      <c r="T693" s="317"/>
      <c r="U693" s="43" t="s">
        <v>2188</v>
      </c>
      <c r="V693" s="379"/>
      <c r="W693" s="316"/>
      <c r="X693" s="317"/>
      <c r="Y693" s="379"/>
      <c r="Z693" s="317"/>
      <c r="AA693" s="249"/>
      <c r="AB693" s="249"/>
      <c r="AC693" s="249"/>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CA693">
        <f t="shared" si="130"/>
        <v>0</v>
      </c>
      <c r="CB693">
        <f t="shared" si="131"/>
        <v>0</v>
      </c>
      <c r="CC693">
        <f t="shared" si="132"/>
        <v>0</v>
      </c>
      <c r="CD693">
        <f t="shared" si="133"/>
        <v>0</v>
      </c>
      <c r="CF693" t="b">
        <f t="shared" si="134"/>
        <v>0</v>
      </c>
      <c r="CG693" t="str">
        <f t="shared" si="135"/>
        <v/>
      </c>
      <c r="CH693" t="b">
        <f t="shared" si="136"/>
        <v>0</v>
      </c>
      <c r="CI693" t="str">
        <f t="shared" si="137"/>
        <v/>
      </c>
      <c r="CJ693" t="b">
        <f t="shared" si="138"/>
        <v>0</v>
      </c>
      <c r="CL693">
        <f t="shared" si="139"/>
        <v>0</v>
      </c>
      <c r="CM693">
        <f t="shared" si="140"/>
        <v>0</v>
      </c>
      <c r="CN693">
        <f t="shared" si="141"/>
        <v>0</v>
      </c>
      <c r="CO693">
        <f t="shared" si="142"/>
        <v>0</v>
      </c>
    </row>
    <row r="694" spans="2:93" ht="15" customHeight="1">
      <c r="B694" s="126"/>
      <c r="C694" s="220" t="s">
        <v>2340</v>
      </c>
      <c r="D694" s="419"/>
      <c r="E694" s="316"/>
      <c r="F694" s="316"/>
      <c r="G694" s="317"/>
      <c r="H694" s="379"/>
      <c r="I694" s="317"/>
      <c r="J694" s="315" t="str">
        <f>IF(L694="","",VLOOKUP(L694,Presentación!$AL$3:$AM$574,2,FALSE))</f>
        <v/>
      </c>
      <c r="K694" s="429"/>
      <c r="L694" s="419"/>
      <c r="M694" s="316"/>
      <c r="N694" s="317"/>
      <c r="O694" s="419"/>
      <c r="P694" s="316"/>
      <c r="Q694" s="317"/>
      <c r="R694" s="379"/>
      <c r="S694" s="316"/>
      <c r="T694" s="317"/>
      <c r="U694" s="43" t="s">
        <v>2188</v>
      </c>
      <c r="V694" s="379"/>
      <c r="W694" s="316"/>
      <c r="X694" s="317"/>
      <c r="Y694" s="379"/>
      <c r="Z694" s="317"/>
      <c r="AA694" s="249"/>
      <c r="AB694" s="249"/>
      <c r="AC694" s="249"/>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CA694">
        <f t="shared" si="130"/>
        <v>0</v>
      </c>
      <c r="CB694">
        <f t="shared" si="131"/>
        <v>0</v>
      </c>
      <c r="CC694">
        <f t="shared" si="132"/>
        <v>0</v>
      </c>
      <c r="CD694">
        <f t="shared" si="133"/>
        <v>0</v>
      </c>
      <c r="CF694" t="b">
        <f t="shared" si="134"/>
        <v>0</v>
      </c>
      <c r="CG694" t="str">
        <f t="shared" si="135"/>
        <v/>
      </c>
      <c r="CH694" t="b">
        <f t="shared" si="136"/>
        <v>0</v>
      </c>
      <c r="CI694" t="str">
        <f t="shared" si="137"/>
        <v/>
      </c>
      <c r="CJ694" t="b">
        <f t="shared" si="138"/>
        <v>0</v>
      </c>
      <c r="CL694">
        <f t="shared" si="139"/>
        <v>0</v>
      </c>
      <c r="CM694">
        <f t="shared" si="140"/>
        <v>0</v>
      </c>
      <c r="CN694">
        <f t="shared" si="141"/>
        <v>0</v>
      </c>
      <c r="CO694">
        <f t="shared" si="142"/>
        <v>0</v>
      </c>
    </row>
    <row r="695" spans="2:93" ht="15" customHeight="1">
      <c r="B695" s="126"/>
      <c r="C695" s="220" t="s">
        <v>2341</v>
      </c>
      <c r="D695" s="419"/>
      <c r="E695" s="316"/>
      <c r="F695" s="316"/>
      <c r="G695" s="317"/>
      <c r="H695" s="379"/>
      <c r="I695" s="317"/>
      <c r="J695" s="315" t="str">
        <f>IF(L695="","",VLOOKUP(L695,Presentación!$AL$3:$AM$574,2,FALSE))</f>
        <v/>
      </c>
      <c r="K695" s="429"/>
      <c r="L695" s="419"/>
      <c r="M695" s="316"/>
      <c r="N695" s="317"/>
      <c r="O695" s="419"/>
      <c r="P695" s="316"/>
      <c r="Q695" s="317"/>
      <c r="R695" s="379"/>
      <c r="S695" s="316"/>
      <c r="T695" s="317"/>
      <c r="U695" s="43" t="s">
        <v>2188</v>
      </c>
      <c r="V695" s="379"/>
      <c r="W695" s="316"/>
      <c r="X695" s="317"/>
      <c r="Y695" s="379"/>
      <c r="Z695" s="317"/>
      <c r="AA695" s="249"/>
      <c r="AB695" s="249"/>
      <c r="AC695" s="249"/>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CA695">
        <f t="shared" si="130"/>
        <v>0</v>
      </c>
      <c r="CB695">
        <f t="shared" si="131"/>
        <v>0</v>
      </c>
      <c r="CC695">
        <f t="shared" si="132"/>
        <v>0</v>
      </c>
      <c r="CD695">
        <f t="shared" si="133"/>
        <v>0</v>
      </c>
      <c r="CF695" t="b">
        <f t="shared" si="134"/>
        <v>0</v>
      </c>
      <c r="CG695" t="str">
        <f t="shared" si="135"/>
        <v/>
      </c>
      <c r="CH695" t="b">
        <f t="shared" si="136"/>
        <v>0</v>
      </c>
      <c r="CI695" t="str">
        <f t="shared" si="137"/>
        <v/>
      </c>
      <c r="CJ695" t="b">
        <f t="shared" si="138"/>
        <v>0</v>
      </c>
      <c r="CL695">
        <f t="shared" si="139"/>
        <v>0</v>
      </c>
      <c r="CM695">
        <f t="shared" si="140"/>
        <v>0</v>
      </c>
      <c r="CN695">
        <f t="shared" si="141"/>
        <v>0</v>
      </c>
      <c r="CO695">
        <f t="shared" si="142"/>
        <v>0</v>
      </c>
    </row>
    <row r="696" spans="2:93" ht="15" customHeight="1">
      <c r="B696" s="126"/>
      <c r="C696" s="220" t="s">
        <v>2342</v>
      </c>
      <c r="D696" s="419"/>
      <c r="E696" s="316"/>
      <c r="F696" s="316"/>
      <c r="G696" s="317"/>
      <c r="H696" s="379"/>
      <c r="I696" s="317"/>
      <c r="J696" s="315" t="str">
        <f>IF(L696="","",VLOOKUP(L696,Presentación!$AL$3:$AM$574,2,FALSE))</f>
        <v/>
      </c>
      <c r="K696" s="429"/>
      <c r="L696" s="419"/>
      <c r="M696" s="316"/>
      <c r="N696" s="317"/>
      <c r="O696" s="419"/>
      <c r="P696" s="316"/>
      <c r="Q696" s="317"/>
      <c r="R696" s="379"/>
      <c r="S696" s="316"/>
      <c r="T696" s="317"/>
      <c r="U696" s="43" t="s">
        <v>2188</v>
      </c>
      <c r="V696" s="379"/>
      <c r="W696" s="316"/>
      <c r="X696" s="317"/>
      <c r="Y696" s="379"/>
      <c r="Z696" s="317"/>
      <c r="AA696" s="249"/>
      <c r="AB696" s="249"/>
      <c r="AC696" s="249"/>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CA696">
        <f t="shared" si="130"/>
        <v>0</v>
      </c>
      <c r="CB696">
        <f t="shared" si="131"/>
        <v>0</v>
      </c>
      <c r="CC696">
        <f t="shared" si="132"/>
        <v>0</v>
      </c>
      <c r="CD696">
        <f t="shared" si="133"/>
        <v>0</v>
      </c>
      <c r="CF696" t="b">
        <f t="shared" si="134"/>
        <v>0</v>
      </c>
      <c r="CG696" t="str">
        <f t="shared" si="135"/>
        <v/>
      </c>
      <c r="CH696" t="b">
        <f t="shared" si="136"/>
        <v>0</v>
      </c>
      <c r="CI696" t="str">
        <f t="shared" si="137"/>
        <v/>
      </c>
      <c r="CJ696" t="b">
        <f t="shared" si="138"/>
        <v>0</v>
      </c>
      <c r="CL696">
        <f t="shared" si="139"/>
        <v>0</v>
      </c>
      <c r="CM696">
        <f t="shared" si="140"/>
        <v>0</v>
      </c>
      <c r="CN696">
        <f t="shared" si="141"/>
        <v>0</v>
      </c>
      <c r="CO696">
        <f t="shared" si="142"/>
        <v>0</v>
      </c>
    </row>
    <row r="697" spans="2:93" ht="15" customHeight="1">
      <c r="B697" s="126"/>
      <c r="C697" s="220" t="s">
        <v>2343</v>
      </c>
      <c r="D697" s="419"/>
      <c r="E697" s="316"/>
      <c r="F697" s="316"/>
      <c r="G697" s="317"/>
      <c r="H697" s="379"/>
      <c r="I697" s="317"/>
      <c r="J697" s="315" t="str">
        <f>IF(L697="","",VLOOKUP(L697,Presentación!$AL$3:$AM$574,2,FALSE))</f>
        <v/>
      </c>
      <c r="K697" s="429"/>
      <c r="L697" s="419"/>
      <c r="M697" s="316"/>
      <c r="N697" s="317"/>
      <c r="O697" s="419"/>
      <c r="P697" s="316"/>
      <c r="Q697" s="317"/>
      <c r="R697" s="379"/>
      <c r="S697" s="316"/>
      <c r="T697" s="317"/>
      <c r="U697" s="43" t="s">
        <v>2188</v>
      </c>
      <c r="V697" s="379"/>
      <c r="W697" s="316"/>
      <c r="X697" s="317"/>
      <c r="Y697" s="379"/>
      <c r="Z697" s="317"/>
      <c r="AA697" s="249"/>
      <c r="AB697" s="249"/>
      <c r="AC697" s="249"/>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CA697">
        <f t="shared" si="130"/>
        <v>0</v>
      </c>
      <c r="CB697">
        <f t="shared" si="131"/>
        <v>0</v>
      </c>
      <c r="CC697">
        <f t="shared" si="132"/>
        <v>0</v>
      </c>
      <c r="CD697">
        <f t="shared" si="133"/>
        <v>0</v>
      </c>
      <c r="CF697" t="b">
        <f t="shared" si="134"/>
        <v>0</v>
      </c>
      <c r="CG697" t="str">
        <f t="shared" si="135"/>
        <v/>
      </c>
      <c r="CH697" t="b">
        <f t="shared" si="136"/>
        <v>0</v>
      </c>
      <c r="CI697" t="str">
        <f t="shared" si="137"/>
        <v/>
      </c>
      <c r="CJ697" t="b">
        <f t="shared" si="138"/>
        <v>0</v>
      </c>
      <c r="CL697">
        <f t="shared" si="139"/>
        <v>0</v>
      </c>
      <c r="CM697">
        <f t="shared" si="140"/>
        <v>0</v>
      </c>
      <c r="CN697">
        <f t="shared" si="141"/>
        <v>0</v>
      </c>
      <c r="CO697">
        <f t="shared" si="142"/>
        <v>0</v>
      </c>
    </row>
    <row r="698" spans="2:93" ht="15" customHeight="1">
      <c r="B698" s="126"/>
      <c r="C698" s="220" t="s">
        <v>2344</v>
      </c>
      <c r="D698" s="419"/>
      <c r="E698" s="316"/>
      <c r="F698" s="316"/>
      <c r="G698" s="317"/>
      <c r="H698" s="379"/>
      <c r="I698" s="317"/>
      <c r="J698" s="315" t="str">
        <f>IF(L698="","",VLOOKUP(L698,Presentación!$AL$3:$AM$574,2,FALSE))</f>
        <v/>
      </c>
      <c r="K698" s="429"/>
      <c r="L698" s="419"/>
      <c r="M698" s="316"/>
      <c r="N698" s="317"/>
      <c r="O698" s="419"/>
      <c r="P698" s="316"/>
      <c r="Q698" s="317"/>
      <c r="R698" s="379"/>
      <c r="S698" s="316"/>
      <c r="T698" s="317"/>
      <c r="U698" s="43" t="s">
        <v>2188</v>
      </c>
      <c r="V698" s="379"/>
      <c r="W698" s="316"/>
      <c r="X698" s="317"/>
      <c r="Y698" s="379"/>
      <c r="Z698" s="317"/>
      <c r="AA698" s="249"/>
      <c r="AB698" s="249"/>
      <c r="AC698" s="249"/>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CA698">
        <f t="shared" si="130"/>
        <v>0</v>
      </c>
      <c r="CB698">
        <f t="shared" si="131"/>
        <v>0</v>
      </c>
      <c r="CC698">
        <f t="shared" si="132"/>
        <v>0</v>
      </c>
      <c r="CD698">
        <f t="shared" si="133"/>
        <v>0</v>
      </c>
      <c r="CF698" t="b">
        <f t="shared" si="134"/>
        <v>0</v>
      </c>
      <c r="CG698" t="str">
        <f t="shared" si="135"/>
        <v/>
      </c>
      <c r="CH698" t="b">
        <f t="shared" si="136"/>
        <v>0</v>
      </c>
      <c r="CI698" t="str">
        <f t="shared" si="137"/>
        <v/>
      </c>
      <c r="CJ698" t="b">
        <f t="shared" si="138"/>
        <v>0</v>
      </c>
      <c r="CL698">
        <f t="shared" si="139"/>
        <v>0</v>
      </c>
      <c r="CM698">
        <f t="shared" si="140"/>
        <v>0</v>
      </c>
      <c r="CN698">
        <f t="shared" si="141"/>
        <v>0</v>
      </c>
      <c r="CO698">
        <f t="shared" si="142"/>
        <v>0</v>
      </c>
    </row>
    <row r="699" spans="2:93" ht="15" customHeight="1">
      <c r="B699" s="126"/>
      <c r="C699" s="220" t="s">
        <v>2345</v>
      </c>
      <c r="D699" s="419"/>
      <c r="E699" s="316"/>
      <c r="F699" s="316"/>
      <c r="G699" s="317"/>
      <c r="H699" s="379"/>
      <c r="I699" s="317"/>
      <c r="J699" s="315" t="str">
        <f>IF(L699="","",VLOOKUP(L699,Presentación!$AL$3:$AM$574,2,FALSE))</f>
        <v/>
      </c>
      <c r="K699" s="429"/>
      <c r="L699" s="419"/>
      <c r="M699" s="316"/>
      <c r="N699" s="317"/>
      <c r="O699" s="419"/>
      <c r="P699" s="316"/>
      <c r="Q699" s="317"/>
      <c r="R699" s="379"/>
      <c r="S699" s="316"/>
      <c r="T699" s="317"/>
      <c r="U699" s="43" t="s">
        <v>2188</v>
      </c>
      <c r="V699" s="379"/>
      <c r="W699" s="316"/>
      <c r="X699" s="317"/>
      <c r="Y699" s="379"/>
      <c r="Z699" s="317"/>
      <c r="AA699" s="249"/>
      <c r="AB699" s="249"/>
      <c r="AC699" s="249"/>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CA699">
        <f t="shared" si="130"/>
        <v>0</v>
      </c>
      <c r="CB699">
        <f t="shared" si="131"/>
        <v>0</v>
      </c>
      <c r="CC699">
        <f t="shared" si="132"/>
        <v>0</v>
      </c>
      <c r="CD699">
        <f t="shared" si="133"/>
        <v>0</v>
      </c>
      <c r="CF699" t="b">
        <f t="shared" si="134"/>
        <v>0</v>
      </c>
      <c r="CG699" t="str">
        <f t="shared" si="135"/>
        <v/>
      </c>
      <c r="CH699" t="b">
        <f t="shared" si="136"/>
        <v>0</v>
      </c>
      <c r="CI699" t="str">
        <f t="shared" si="137"/>
        <v/>
      </c>
      <c r="CJ699" t="b">
        <f t="shared" si="138"/>
        <v>0</v>
      </c>
      <c r="CL699">
        <f t="shared" si="139"/>
        <v>0</v>
      </c>
      <c r="CM699">
        <f t="shared" si="140"/>
        <v>0</v>
      </c>
      <c r="CN699">
        <f t="shared" si="141"/>
        <v>0</v>
      </c>
      <c r="CO699">
        <f t="shared" si="142"/>
        <v>0</v>
      </c>
    </row>
    <row r="700" spans="2:93" ht="15" customHeight="1">
      <c r="B700" s="126"/>
      <c r="C700" s="220" t="s">
        <v>2346</v>
      </c>
      <c r="D700" s="419"/>
      <c r="E700" s="316"/>
      <c r="F700" s="316"/>
      <c r="G700" s="317"/>
      <c r="H700" s="379"/>
      <c r="I700" s="317"/>
      <c r="J700" s="315" t="str">
        <f>IF(L700="","",VLOOKUP(L700,Presentación!$AL$3:$AM$574,2,FALSE))</f>
        <v/>
      </c>
      <c r="K700" s="429"/>
      <c r="L700" s="419"/>
      <c r="M700" s="316"/>
      <c r="N700" s="317"/>
      <c r="O700" s="419"/>
      <c r="P700" s="316"/>
      <c r="Q700" s="317"/>
      <c r="R700" s="379"/>
      <c r="S700" s="316"/>
      <c r="T700" s="317"/>
      <c r="U700" s="43" t="s">
        <v>2188</v>
      </c>
      <c r="V700" s="379"/>
      <c r="W700" s="316"/>
      <c r="X700" s="317"/>
      <c r="Y700" s="379"/>
      <c r="Z700" s="317"/>
      <c r="AA700" s="249"/>
      <c r="AB700" s="249"/>
      <c r="AC700" s="249"/>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CA700">
        <f t="shared" si="130"/>
        <v>0</v>
      </c>
      <c r="CB700">
        <f t="shared" si="131"/>
        <v>0</v>
      </c>
      <c r="CC700">
        <f t="shared" si="132"/>
        <v>0</v>
      </c>
      <c r="CD700">
        <f t="shared" si="133"/>
        <v>0</v>
      </c>
      <c r="CF700" t="b">
        <f t="shared" si="134"/>
        <v>0</v>
      </c>
      <c r="CG700" t="str">
        <f t="shared" si="135"/>
        <v/>
      </c>
      <c r="CH700" t="b">
        <f t="shared" si="136"/>
        <v>0</v>
      </c>
      <c r="CI700" t="str">
        <f t="shared" si="137"/>
        <v/>
      </c>
      <c r="CJ700" t="b">
        <f t="shared" si="138"/>
        <v>0</v>
      </c>
      <c r="CL700">
        <f t="shared" si="139"/>
        <v>0</v>
      </c>
      <c r="CM700">
        <f t="shared" si="140"/>
        <v>0</v>
      </c>
      <c r="CN700">
        <f t="shared" si="141"/>
        <v>0</v>
      </c>
      <c r="CO700">
        <f t="shared" si="142"/>
        <v>0</v>
      </c>
    </row>
    <row r="701" spans="2:93" ht="15" customHeight="1">
      <c r="B701" s="126"/>
      <c r="C701" s="220" t="s">
        <v>2347</v>
      </c>
      <c r="D701" s="419"/>
      <c r="E701" s="316"/>
      <c r="F701" s="316"/>
      <c r="G701" s="317"/>
      <c r="H701" s="379"/>
      <c r="I701" s="317"/>
      <c r="J701" s="315" t="str">
        <f>IF(L701="","",VLOOKUP(L701,Presentación!$AL$3:$AM$574,2,FALSE))</f>
        <v/>
      </c>
      <c r="K701" s="429"/>
      <c r="L701" s="419"/>
      <c r="M701" s="316"/>
      <c r="N701" s="317"/>
      <c r="O701" s="419"/>
      <c r="P701" s="316"/>
      <c r="Q701" s="317"/>
      <c r="R701" s="379"/>
      <c r="S701" s="316"/>
      <c r="T701" s="317"/>
      <c r="U701" s="43" t="s">
        <v>2188</v>
      </c>
      <c r="V701" s="379"/>
      <c r="W701" s="316"/>
      <c r="X701" s="317"/>
      <c r="Y701" s="379"/>
      <c r="Z701" s="317"/>
      <c r="AA701" s="249"/>
      <c r="AB701" s="249"/>
      <c r="AC701" s="249"/>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CA701">
        <f t="shared" si="130"/>
        <v>0</v>
      </c>
      <c r="CB701">
        <f t="shared" si="131"/>
        <v>0</v>
      </c>
      <c r="CC701">
        <f t="shared" si="132"/>
        <v>0</v>
      </c>
      <c r="CD701">
        <f t="shared" si="133"/>
        <v>0</v>
      </c>
      <c r="CF701" t="b">
        <f t="shared" si="134"/>
        <v>0</v>
      </c>
      <c r="CG701" t="str">
        <f t="shared" si="135"/>
        <v/>
      </c>
      <c r="CH701" t="b">
        <f t="shared" si="136"/>
        <v>0</v>
      </c>
      <c r="CI701" t="str">
        <f t="shared" si="137"/>
        <v/>
      </c>
      <c r="CJ701" t="b">
        <f t="shared" si="138"/>
        <v>0</v>
      </c>
      <c r="CL701">
        <f t="shared" si="139"/>
        <v>0</v>
      </c>
      <c r="CM701">
        <f t="shared" si="140"/>
        <v>0</v>
      </c>
      <c r="CN701">
        <f t="shared" si="141"/>
        <v>0</v>
      </c>
      <c r="CO701">
        <f t="shared" si="142"/>
        <v>0</v>
      </c>
    </row>
    <row r="702" spans="2:93" ht="15" customHeight="1">
      <c r="B702" s="126"/>
      <c r="C702" s="220" t="s">
        <v>2348</v>
      </c>
      <c r="D702" s="419"/>
      <c r="E702" s="316"/>
      <c r="F702" s="316"/>
      <c r="G702" s="317"/>
      <c r="H702" s="379"/>
      <c r="I702" s="317"/>
      <c r="J702" s="315" t="str">
        <f>IF(L702="","",VLOOKUP(L702,Presentación!$AL$3:$AM$574,2,FALSE))</f>
        <v/>
      </c>
      <c r="K702" s="429"/>
      <c r="L702" s="419"/>
      <c r="M702" s="316"/>
      <c r="N702" s="317"/>
      <c r="O702" s="419"/>
      <c r="P702" s="316"/>
      <c r="Q702" s="317"/>
      <c r="R702" s="379"/>
      <c r="S702" s="316"/>
      <c r="T702" s="317"/>
      <c r="U702" s="43" t="s">
        <v>2188</v>
      </c>
      <c r="V702" s="379"/>
      <c r="W702" s="316"/>
      <c r="X702" s="317"/>
      <c r="Y702" s="379"/>
      <c r="Z702" s="317"/>
      <c r="AA702" s="249"/>
      <c r="AB702" s="249"/>
      <c r="AC702" s="249"/>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CA702">
        <f t="shared" si="130"/>
        <v>0</v>
      </c>
      <c r="CB702">
        <f t="shared" si="131"/>
        <v>0</v>
      </c>
      <c r="CC702">
        <f t="shared" si="132"/>
        <v>0</v>
      </c>
      <c r="CD702">
        <f t="shared" si="133"/>
        <v>0</v>
      </c>
      <c r="CF702" t="b">
        <f t="shared" si="134"/>
        <v>0</v>
      </c>
      <c r="CG702" t="str">
        <f t="shared" si="135"/>
        <v/>
      </c>
      <c r="CH702" t="b">
        <f t="shared" si="136"/>
        <v>0</v>
      </c>
      <c r="CI702" t="str">
        <f t="shared" si="137"/>
        <v/>
      </c>
      <c r="CJ702" t="b">
        <f t="shared" si="138"/>
        <v>0</v>
      </c>
      <c r="CL702">
        <f t="shared" si="139"/>
        <v>0</v>
      </c>
      <c r="CM702">
        <f t="shared" si="140"/>
        <v>0</v>
      </c>
      <c r="CN702">
        <f t="shared" si="141"/>
        <v>0</v>
      </c>
      <c r="CO702">
        <f t="shared" si="142"/>
        <v>0</v>
      </c>
    </row>
    <row r="703" spans="2:93" ht="15" customHeight="1">
      <c r="B703" s="126"/>
      <c r="C703" s="220" t="s">
        <v>2349</v>
      </c>
      <c r="D703" s="419"/>
      <c r="E703" s="316"/>
      <c r="F703" s="316"/>
      <c r="G703" s="317"/>
      <c r="H703" s="379"/>
      <c r="I703" s="317"/>
      <c r="J703" s="315" t="str">
        <f>IF(L703="","",VLOOKUP(L703,Presentación!$AL$3:$AM$574,2,FALSE))</f>
        <v/>
      </c>
      <c r="K703" s="429"/>
      <c r="L703" s="419"/>
      <c r="M703" s="316"/>
      <c r="N703" s="317"/>
      <c r="O703" s="419"/>
      <c r="P703" s="316"/>
      <c r="Q703" s="317"/>
      <c r="R703" s="379"/>
      <c r="S703" s="316"/>
      <c r="T703" s="317"/>
      <c r="U703" s="43" t="s">
        <v>2188</v>
      </c>
      <c r="V703" s="379"/>
      <c r="W703" s="316"/>
      <c r="X703" s="317"/>
      <c r="Y703" s="379"/>
      <c r="Z703" s="317"/>
      <c r="AA703" s="249"/>
      <c r="AB703" s="249"/>
      <c r="AC703" s="249"/>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CA703">
        <f t="shared" si="130"/>
        <v>0</v>
      </c>
      <c r="CB703">
        <f t="shared" si="131"/>
        <v>0</v>
      </c>
      <c r="CC703">
        <f t="shared" si="132"/>
        <v>0</v>
      </c>
      <c r="CD703">
        <f t="shared" si="133"/>
        <v>0</v>
      </c>
      <c r="CF703" t="b">
        <f t="shared" si="134"/>
        <v>0</v>
      </c>
      <c r="CG703" t="str">
        <f t="shared" si="135"/>
        <v/>
      </c>
      <c r="CH703" t="b">
        <f t="shared" si="136"/>
        <v>0</v>
      </c>
      <c r="CI703" t="str">
        <f t="shared" si="137"/>
        <v/>
      </c>
      <c r="CJ703" t="b">
        <f t="shared" si="138"/>
        <v>0</v>
      </c>
      <c r="CL703">
        <f t="shared" si="139"/>
        <v>0</v>
      </c>
      <c r="CM703">
        <f t="shared" si="140"/>
        <v>0</v>
      </c>
      <c r="CN703">
        <f t="shared" si="141"/>
        <v>0</v>
      </c>
      <c r="CO703">
        <f t="shared" si="142"/>
        <v>0</v>
      </c>
    </row>
    <row r="704" spans="2:93" ht="15" customHeight="1">
      <c r="B704" s="126"/>
      <c r="C704" s="220" t="s">
        <v>2350</v>
      </c>
      <c r="D704" s="419"/>
      <c r="E704" s="316"/>
      <c r="F704" s="316"/>
      <c r="G704" s="317"/>
      <c r="H704" s="379"/>
      <c r="I704" s="317"/>
      <c r="J704" s="315" t="str">
        <f>IF(L704="","",VLOOKUP(L704,Presentación!$AL$3:$AM$574,2,FALSE))</f>
        <v/>
      </c>
      <c r="K704" s="429"/>
      <c r="L704" s="419"/>
      <c r="M704" s="316"/>
      <c r="N704" s="317"/>
      <c r="O704" s="419"/>
      <c r="P704" s="316"/>
      <c r="Q704" s="317"/>
      <c r="R704" s="379"/>
      <c r="S704" s="316"/>
      <c r="T704" s="317"/>
      <c r="U704" s="43" t="s">
        <v>2188</v>
      </c>
      <c r="V704" s="379"/>
      <c r="W704" s="316"/>
      <c r="X704" s="317"/>
      <c r="Y704" s="379"/>
      <c r="Z704" s="317"/>
      <c r="AA704" s="249"/>
      <c r="AB704" s="249"/>
      <c r="AC704" s="249"/>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CA704">
        <f t="shared" si="130"/>
        <v>0</v>
      </c>
      <c r="CB704">
        <f t="shared" si="131"/>
        <v>0</v>
      </c>
      <c r="CC704">
        <f t="shared" si="132"/>
        <v>0</v>
      </c>
      <c r="CD704">
        <f t="shared" si="133"/>
        <v>0</v>
      </c>
      <c r="CF704" t="b">
        <f t="shared" si="134"/>
        <v>0</v>
      </c>
      <c r="CG704" t="str">
        <f t="shared" si="135"/>
        <v/>
      </c>
      <c r="CH704" t="b">
        <f t="shared" si="136"/>
        <v>0</v>
      </c>
      <c r="CI704" t="str">
        <f t="shared" si="137"/>
        <v/>
      </c>
      <c r="CJ704" t="b">
        <f t="shared" si="138"/>
        <v>0</v>
      </c>
      <c r="CL704">
        <f t="shared" si="139"/>
        <v>0</v>
      </c>
      <c r="CM704">
        <f t="shared" si="140"/>
        <v>0</v>
      </c>
      <c r="CN704">
        <f t="shared" si="141"/>
        <v>0</v>
      </c>
      <c r="CO704">
        <f t="shared" si="142"/>
        <v>0</v>
      </c>
    </row>
    <row r="705" spans="2:93" ht="15" customHeight="1">
      <c r="B705" s="126"/>
      <c r="C705" s="220" t="s">
        <v>2351</v>
      </c>
      <c r="D705" s="419"/>
      <c r="E705" s="316"/>
      <c r="F705" s="316"/>
      <c r="G705" s="317"/>
      <c r="H705" s="379"/>
      <c r="I705" s="317"/>
      <c r="J705" s="315" t="str">
        <f>IF(L705="","",VLOOKUP(L705,Presentación!$AL$3:$AM$574,2,FALSE))</f>
        <v/>
      </c>
      <c r="K705" s="429"/>
      <c r="L705" s="419"/>
      <c r="M705" s="316"/>
      <c r="N705" s="317"/>
      <c r="O705" s="419"/>
      <c r="P705" s="316"/>
      <c r="Q705" s="317"/>
      <c r="R705" s="379"/>
      <c r="S705" s="316"/>
      <c r="T705" s="317"/>
      <c r="U705" s="43" t="s">
        <v>2188</v>
      </c>
      <c r="V705" s="379"/>
      <c r="W705" s="316"/>
      <c r="X705" s="317"/>
      <c r="Y705" s="379"/>
      <c r="Z705" s="317"/>
      <c r="AA705" s="249"/>
      <c r="AB705" s="249"/>
      <c r="AC705" s="249"/>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CA705">
        <f t="shared" si="130"/>
        <v>0</v>
      </c>
      <c r="CB705">
        <f t="shared" si="131"/>
        <v>0</v>
      </c>
      <c r="CC705">
        <f t="shared" si="132"/>
        <v>0</v>
      </c>
      <c r="CD705">
        <f t="shared" si="133"/>
        <v>0</v>
      </c>
      <c r="CF705" t="b">
        <f t="shared" si="134"/>
        <v>0</v>
      </c>
      <c r="CG705" t="str">
        <f t="shared" si="135"/>
        <v/>
      </c>
      <c r="CH705" t="b">
        <f t="shared" si="136"/>
        <v>0</v>
      </c>
      <c r="CI705" t="str">
        <f t="shared" si="137"/>
        <v/>
      </c>
      <c r="CJ705" t="b">
        <f t="shared" si="138"/>
        <v>0</v>
      </c>
      <c r="CL705">
        <f t="shared" si="139"/>
        <v>0</v>
      </c>
      <c r="CM705">
        <f t="shared" si="140"/>
        <v>0</v>
      </c>
      <c r="CN705">
        <f t="shared" si="141"/>
        <v>0</v>
      </c>
      <c r="CO705">
        <f t="shared" si="142"/>
        <v>0</v>
      </c>
    </row>
    <row r="706" spans="2:93" ht="15" customHeight="1">
      <c r="B706" s="126"/>
      <c r="C706" s="220" t="s">
        <v>2352</v>
      </c>
      <c r="D706" s="419"/>
      <c r="E706" s="316"/>
      <c r="F706" s="316"/>
      <c r="G706" s="317"/>
      <c r="H706" s="379"/>
      <c r="I706" s="317"/>
      <c r="J706" s="315" t="str">
        <f>IF(L706="","",VLOOKUP(L706,Presentación!$AL$3:$AM$574,2,FALSE))</f>
        <v/>
      </c>
      <c r="K706" s="429"/>
      <c r="L706" s="419"/>
      <c r="M706" s="316"/>
      <c r="N706" s="317"/>
      <c r="O706" s="419"/>
      <c r="P706" s="316"/>
      <c r="Q706" s="317"/>
      <c r="R706" s="379"/>
      <c r="S706" s="316"/>
      <c r="T706" s="317"/>
      <c r="U706" s="43" t="s">
        <v>2188</v>
      </c>
      <c r="V706" s="379"/>
      <c r="W706" s="316"/>
      <c r="X706" s="317"/>
      <c r="Y706" s="379"/>
      <c r="Z706" s="317"/>
      <c r="AA706" s="249"/>
      <c r="AB706" s="249"/>
      <c r="AC706" s="249"/>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CA706">
        <f t="shared" si="130"/>
        <v>0</v>
      </c>
      <c r="CB706">
        <f t="shared" si="131"/>
        <v>0</v>
      </c>
      <c r="CC706">
        <f t="shared" si="132"/>
        <v>0</v>
      </c>
      <c r="CD706">
        <f t="shared" si="133"/>
        <v>0</v>
      </c>
      <c r="CF706" t="b">
        <f t="shared" si="134"/>
        <v>0</v>
      </c>
      <c r="CG706" t="str">
        <f t="shared" si="135"/>
        <v/>
      </c>
      <c r="CH706" t="b">
        <f t="shared" si="136"/>
        <v>0</v>
      </c>
      <c r="CI706" t="str">
        <f t="shared" si="137"/>
        <v/>
      </c>
      <c r="CJ706" t="b">
        <f t="shared" si="138"/>
        <v>0</v>
      </c>
      <c r="CL706">
        <f t="shared" si="139"/>
        <v>0</v>
      </c>
      <c r="CM706">
        <f t="shared" si="140"/>
        <v>0</v>
      </c>
      <c r="CN706">
        <f t="shared" si="141"/>
        <v>0</v>
      </c>
      <c r="CO706">
        <f t="shared" si="142"/>
        <v>0</v>
      </c>
    </row>
    <row r="707" spans="2:93" ht="15" customHeight="1">
      <c r="B707" s="126"/>
      <c r="C707" s="220" t="s">
        <v>2353</v>
      </c>
      <c r="D707" s="419"/>
      <c r="E707" s="316"/>
      <c r="F707" s="316"/>
      <c r="G707" s="317"/>
      <c r="H707" s="379"/>
      <c r="I707" s="317"/>
      <c r="J707" s="315" t="str">
        <f>IF(L707="","",VLOOKUP(L707,Presentación!$AL$3:$AM$574,2,FALSE))</f>
        <v/>
      </c>
      <c r="K707" s="429"/>
      <c r="L707" s="419"/>
      <c r="M707" s="316"/>
      <c r="N707" s="317"/>
      <c r="O707" s="419"/>
      <c r="P707" s="316"/>
      <c r="Q707" s="317"/>
      <c r="R707" s="379"/>
      <c r="S707" s="316"/>
      <c r="T707" s="317"/>
      <c r="U707" s="43" t="s">
        <v>2188</v>
      </c>
      <c r="V707" s="379"/>
      <c r="W707" s="316"/>
      <c r="X707" s="317"/>
      <c r="Y707" s="379"/>
      <c r="Z707" s="317"/>
      <c r="AA707" s="249"/>
      <c r="AB707" s="249"/>
      <c r="AC707" s="249"/>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CA707">
        <f t="shared" si="130"/>
        <v>0</v>
      </c>
      <c r="CB707">
        <f t="shared" si="131"/>
        <v>0</v>
      </c>
      <c r="CC707">
        <f t="shared" si="132"/>
        <v>0</v>
      </c>
      <c r="CD707">
        <f t="shared" si="133"/>
        <v>0</v>
      </c>
      <c r="CF707" t="b">
        <f t="shared" si="134"/>
        <v>0</v>
      </c>
      <c r="CG707" t="str">
        <f t="shared" si="135"/>
        <v/>
      </c>
      <c r="CH707" t="b">
        <f t="shared" si="136"/>
        <v>0</v>
      </c>
      <c r="CI707" t="str">
        <f t="shared" si="137"/>
        <v/>
      </c>
      <c r="CJ707" t="b">
        <f t="shared" si="138"/>
        <v>0</v>
      </c>
      <c r="CL707">
        <f t="shared" si="139"/>
        <v>0</v>
      </c>
      <c r="CM707">
        <f t="shared" si="140"/>
        <v>0</v>
      </c>
      <c r="CN707">
        <f t="shared" si="141"/>
        <v>0</v>
      </c>
      <c r="CO707">
        <f t="shared" si="142"/>
        <v>0</v>
      </c>
    </row>
    <row r="708" spans="2:93" ht="15" customHeight="1">
      <c r="B708" s="126"/>
      <c r="C708" s="220" t="s">
        <v>2354</v>
      </c>
      <c r="D708" s="419"/>
      <c r="E708" s="316"/>
      <c r="F708" s="316"/>
      <c r="G708" s="317"/>
      <c r="H708" s="379"/>
      <c r="I708" s="317"/>
      <c r="J708" s="315" t="str">
        <f>IF(L708="","",VLOOKUP(L708,Presentación!$AL$3:$AM$574,2,FALSE))</f>
        <v/>
      </c>
      <c r="K708" s="429"/>
      <c r="L708" s="419"/>
      <c r="M708" s="316"/>
      <c r="N708" s="317"/>
      <c r="O708" s="419"/>
      <c r="P708" s="316"/>
      <c r="Q708" s="317"/>
      <c r="R708" s="379"/>
      <c r="S708" s="316"/>
      <c r="T708" s="317"/>
      <c r="U708" s="43" t="s">
        <v>2188</v>
      </c>
      <c r="V708" s="379"/>
      <c r="W708" s="316"/>
      <c r="X708" s="317"/>
      <c r="Y708" s="379"/>
      <c r="Z708" s="317"/>
      <c r="AA708" s="249"/>
      <c r="AB708" s="249"/>
      <c r="AC708" s="249"/>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CA708">
        <f t="shared" si="130"/>
        <v>0</v>
      </c>
      <c r="CB708">
        <f t="shared" si="131"/>
        <v>0</v>
      </c>
      <c r="CC708">
        <f t="shared" si="132"/>
        <v>0</v>
      </c>
      <c r="CD708">
        <f t="shared" si="133"/>
        <v>0</v>
      </c>
      <c r="CF708" t="b">
        <f t="shared" si="134"/>
        <v>0</v>
      </c>
      <c r="CG708" t="str">
        <f t="shared" si="135"/>
        <v/>
      </c>
      <c r="CH708" t="b">
        <f t="shared" si="136"/>
        <v>0</v>
      </c>
      <c r="CI708" t="str">
        <f t="shared" si="137"/>
        <v/>
      </c>
      <c r="CJ708" t="b">
        <f t="shared" si="138"/>
        <v>0</v>
      </c>
      <c r="CL708">
        <f t="shared" si="139"/>
        <v>0</v>
      </c>
      <c r="CM708">
        <f t="shared" si="140"/>
        <v>0</v>
      </c>
      <c r="CN708">
        <f t="shared" si="141"/>
        <v>0</v>
      </c>
      <c r="CO708">
        <f t="shared" si="142"/>
        <v>0</v>
      </c>
    </row>
    <row r="709" spans="2:93" ht="15" customHeight="1">
      <c r="B709" s="126"/>
      <c r="C709" s="220" t="s">
        <v>2355</v>
      </c>
      <c r="D709" s="419"/>
      <c r="E709" s="316"/>
      <c r="F709" s="316"/>
      <c r="G709" s="317"/>
      <c r="H709" s="379"/>
      <c r="I709" s="317"/>
      <c r="J709" s="315" t="str">
        <f>IF(L709="","",VLOOKUP(L709,Presentación!$AL$3:$AM$574,2,FALSE))</f>
        <v/>
      </c>
      <c r="K709" s="429"/>
      <c r="L709" s="419"/>
      <c r="M709" s="316"/>
      <c r="N709" s="317"/>
      <c r="O709" s="419"/>
      <c r="P709" s="316"/>
      <c r="Q709" s="317"/>
      <c r="R709" s="379"/>
      <c r="S709" s="316"/>
      <c r="T709" s="317"/>
      <c r="U709" s="43" t="s">
        <v>2188</v>
      </c>
      <c r="V709" s="379"/>
      <c r="W709" s="316"/>
      <c r="X709" s="317"/>
      <c r="Y709" s="379"/>
      <c r="Z709" s="317"/>
      <c r="AA709" s="249"/>
      <c r="AB709" s="249"/>
      <c r="AC709" s="249"/>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CA709">
        <f t="shared" si="130"/>
        <v>0</v>
      </c>
      <c r="CB709">
        <f t="shared" si="131"/>
        <v>0</v>
      </c>
      <c r="CC709">
        <f t="shared" si="132"/>
        <v>0</v>
      </c>
      <c r="CD709">
        <f t="shared" si="133"/>
        <v>0</v>
      </c>
      <c r="CF709" t="b">
        <f t="shared" si="134"/>
        <v>0</v>
      </c>
      <c r="CG709" t="str">
        <f t="shared" si="135"/>
        <v/>
      </c>
      <c r="CH709" t="b">
        <f t="shared" si="136"/>
        <v>0</v>
      </c>
      <c r="CI709" t="str">
        <f t="shared" si="137"/>
        <v/>
      </c>
      <c r="CJ709" t="b">
        <f t="shared" si="138"/>
        <v>0</v>
      </c>
      <c r="CL709">
        <f t="shared" si="139"/>
        <v>0</v>
      </c>
      <c r="CM709">
        <f t="shared" si="140"/>
        <v>0</v>
      </c>
      <c r="CN709">
        <f t="shared" si="141"/>
        <v>0</v>
      </c>
      <c r="CO709">
        <f t="shared" si="142"/>
        <v>0</v>
      </c>
    </row>
    <row r="710" spans="2:93" ht="15" customHeight="1">
      <c r="B710" s="126"/>
      <c r="C710" s="220" t="s">
        <v>2356</v>
      </c>
      <c r="D710" s="419"/>
      <c r="E710" s="316"/>
      <c r="F710" s="316"/>
      <c r="G710" s="317"/>
      <c r="H710" s="379"/>
      <c r="I710" s="317"/>
      <c r="J710" s="315" t="str">
        <f>IF(L710="","",VLOOKUP(L710,Presentación!$AL$3:$AM$574,2,FALSE))</f>
        <v/>
      </c>
      <c r="K710" s="429"/>
      <c r="L710" s="419"/>
      <c r="M710" s="316"/>
      <c r="N710" s="317"/>
      <c r="O710" s="419"/>
      <c r="P710" s="316"/>
      <c r="Q710" s="317"/>
      <c r="R710" s="379"/>
      <c r="S710" s="316"/>
      <c r="T710" s="317"/>
      <c r="U710" s="43" t="s">
        <v>2188</v>
      </c>
      <c r="V710" s="379"/>
      <c r="W710" s="316"/>
      <c r="X710" s="317"/>
      <c r="Y710" s="379"/>
      <c r="Z710" s="317"/>
      <c r="AA710" s="249"/>
      <c r="AB710" s="249"/>
      <c r="AC710" s="249"/>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CA710">
        <f t="shared" si="130"/>
        <v>0</v>
      </c>
      <c r="CB710">
        <f t="shared" si="131"/>
        <v>0</v>
      </c>
      <c r="CC710">
        <f t="shared" si="132"/>
        <v>0</v>
      </c>
      <c r="CD710">
        <f t="shared" si="133"/>
        <v>0</v>
      </c>
      <c r="CF710" t="b">
        <f t="shared" si="134"/>
        <v>0</v>
      </c>
      <c r="CG710" t="str">
        <f t="shared" si="135"/>
        <v/>
      </c>
      <c r="CH710" t="b">
        <f t="shared" si="136"/>
        <v>0</v>
      </c>
      <c r="CI710" t="str">
        <f t="shared" si="137"/>
        <v/>
      </c>
      <c r="CJ710" t="b">
        <f t="shared" si="138"/>
        <v>0</v>
      </c>
      <c r="CL710">
        <f t="shared" si="139"/>
        <v>0</v>
      </c>
      <c r="CM710">
        <f t="shared" si="140"/>
        <v>0</v>
      </c>
      <c r="CN710">
        <f t="shared" si="141"/>
        <v>0</v>
      </c>
      <c r="CO710">
        <f t="shared" si="142"/>
        <v>0</v>
      </c>
    </row>
    <row r="711" spans="2:93" ht="15" customHeight="1">
      <c r="B711" s="126"/>
      <c r="C711" s="220" t="s">
        <v>2357</v>
      </c>
      <c r="D711" s="419"/>
      <c r="E711" s="316"/>
      <c r="F711" s="316"/>
      <c r="G711" s="317"/>
      <c r="H711" s="379"/>
      <c r="I711" s="317"/>
      <c r="J711" s="315" t="str">
        <f>IF(L711="","",VLOOKUP(L711,Presentación!$AL$3:$AM$574,2,FALSE))</f>
        <v/>
      </c>
      <c r="K711" s="429"/>
      <c r="L711" s="419"/>
      <c r="M711" s="316"/>
      <c r="N711" s="317"/>
      <c r="O711" s="419"/>
      <c r="P711" s="316"/>
      <c r="Q711" s="317"/>
      <c r="R711" s="379"/>
      <c r="S711" s="316"/>
      <c r="T711" s="317"/>
      <c r="U711" s="43" t="s">
        <v>2188</v>
      </c>
      <c r="V711" s="379"/>
      <c r="W711" s="316"/>
      <c r="X711" s="317"/>
      <c r="Y711" s="379"/>
      <c r="Z711" s="317"/>
      <c r="AA711" s="249"/>
      <c r="AB711" s="249"/>
      <c r="AC711" s="249"/>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CA711">
        <f t="shared" si="130"/>
        <v>0</v>
      </c>
      <c r="CB711">
        <f t="shared" si="131"/>
        <v>0</v>
      </c>
      <c r="CC711">
        <f t="shared" si="132"/>
        <v>0</v>
      </c>
      <c r="CD711">
        <f t="shared" si="133"/>
        <v>0</v>
      </c>
      <c r="CF711" t="b">
        <f t="shared" si="134"/>
        <v>0</v>
      </c>
      <c r="CG711" t="str">
        <f t="shared" si="135"/>
        <v/>
      </c>
      <c r="CH711" t="b">
        <f t="shared" si="136"/>
        <v>0</v>
      </c>
      <c r="CI711" t="str">
        <f t="shared" si="137"/>
        <v/>
      </c>
      <c r="CJ711" t="b">
        <f t="shared" si="138"/>
        <v>0</v>
      </c>
      <c r="CL711">
        <f t="shared" si="139"/>
        <v>0</v>
      </c>
      <c r="CM711">
        <f t="shared" si="140"/>
        <v>0</v>
      </c>
      <c r="CN711">
        <f t="shared" si="141"/>
        <v>0</v>
      </c>
      <c r="CO711">
        <f t="shared" si="142"/>
        <v>0</v>
      </c>
    </row>
    <row r="712" spans="2:93" ht="15" customHeight="1">
      <c r="B712" s="126"/>
      <c r="C712" s="220" t="s">
        <v>2358</v>
      </c>
      <c r="D712" s="419"/>
      <c r="E712" s="316"/>
      <c r="F712" s="316"/>
      <c r="G712" s="317"/>
      <c r="H712" s="379"/>
      <c r="I712" s="317"/>
      <c r="J712" s="315" t="str">
        <f>IF(L712="","",VLOOKUP(L712,Presentación!$AL$3:$AM$574,2,FALSE))</f>
        <v/>
      </c>
      <c r="K712" s="429"/>
      <c r="L712" s="419"/>
      <c r="M712" s="316"/>
      <c r="N712" s="317"/>
      <c r="O712" s="419"/>
      <c r="P712" s="316"/>
      <c r="Q712" s="317"/>
      <c r="R712" s="379"/>
      <c r="S712" s="316"/>
      <c r="T712" s="317"/>
      <c r="U712" s="43" t="s">
        <v>2188</v>
      </c>
      <c r="V712" s="379"/>
      <c r="W712" s="316"/>
      <c r="X712" s="317"/>
      <c r="Y712" s="379"/>
      <c r="Z712" s="317"/>
      <c r="AA712" s="249"/>
      <c r="AB712" s="249"/>
      <c r="AC712" s="249"/>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CA712">
        <f t="shared" si="130"/>
        <v>0</v>
      </c>
      <c r="CB712">
        <f t="shared" si="131"/>
        <v>0</v>
      </c>
      <c r="CC712">
        <f t="shared" si="132"/>
        <v>0</v>
      </c>
      <c r="CD712">
        <f t="shared" si="133"/>
        <v>0</v>
      </c>
      <c r="CF712" t="b">
        <f t="shared" si="134"/>
        <v>0</v>
      </c>
      <c r="CG712" t="str">
        <f t="shared" si="135"/>
        <v/>
      </c>
      <c r="CH712" t="b">
        <f t="shared" si="136"/>
        <v>0</v>
      </c>
      <c r="CI712" t="str">
        <f t="shared" si="137"/>
        <v/>
      </c>
      <c r="CJ712" t="b">
        <f t="shared" si="138"/>
        <v>0</v>
      </c>
      <c r="CL712">
        <f t="shared" si="139"/>
        <v>0</v>
      </c>
      <c r="CM712">
        <f t="shared" si="140"/>
        <v>0</v>
      </c>
      <c r="CN712">
        <f t="shared" si="141"/>
        <v>0</v>
      </c>
      <c r="CO712">
        <f t="shared" si="142"/>
        <v>0</v>
      </c>
    </row>
    <row r="713" spans="2:93" ht="15" customHeight="1">
      <c r="B713" s="126"/>
      <c r="C713" s="220" t="s">
        <v>2359</v>
      </c>
      <c r="D713" s="419"/>
      <c r="E713" s="316"/>
      <c r="F713" s="316"/>
      <c r="G713" s="317"/>
      <c r="H713" s="379"/>
      <c r="I713" s="317"/>
      <c r="J713" s="315" t="str">
        <f>IF(L713="","",VLOOKUP(L713,Presentación!$AL$3:$AM$574,2,FALSE))</f>
        <v/>
      </c>
      <c r="K713" s="429"/>
      <c r="L713" s="419"/>
      <c r="M713" s="316"/>
      <c r="N713" s="317"/>
      <c r="O713" s="419"/>
      <c r="P713" s="316"/>
      <c r="Q713" s="317"/>
      <c r="R713" s="379"/>
      <c r="S713" s="316"/>
      <c r="T713" s="317"/>
      <c r="U713" s="43" t="s">
        <v>2188</v>
      </c>
      <c r="V713" s="379"/>
      <c r="W713" s="316"/>
      <c r="X713" s="317"/>
      <c r="Y713" s="379"/>
      <c r="Z713" s="317"/>
      <c r="AA713" s="249"/>
      <c r="AB713" s="249"/>
      <c r="AC713" s="249"/>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CA713">
        <f t="shared" si="130"/>
        <v>0</v>
      </c>
      <c r="CB713">
        <f t="shared" si="131"/>
        <v>0</v>
      </c>
      <c r="CC713">
        <f t="shared" si="132"/>
        <v>0</v>
      </c>
      <c r="CD713">
        <f t="shared" si="133"/>
        <v>0</v>
      </c>
      <c r="CF713" t="b">
        <f t="shared" si="134"/>
        <v>0</v>
      </c>
      <c r="CG713" t="str">
        <f t="shared" si="135"/>
        <v/>
      </c>
      <c r="CH713" t="b">
        <f t="shared" si="136"/>
        <v>0</v>
      </c>
      <c r="CI713" t="str">
        <f t="shared" si="137"/>
        <v/>
      </c>
      <c r="CJ713" t="b">
        <f t="shared" si="138"/>
        <v>0</v>
      </c>
      <c r="CL713">
        <f t="shared" si="139"/>
        <v>0</v>
      </c>
      <c r="CM713">
        <f t="shared" si="140"/>
        <v>0</v>
      </c>
      <c r="CN713">
        <f t="shared" si="141"/>
        <v>0</v>
      </c>
      <c r="CO713">
        <f t="shared" si="142"/>
        <v>0</v>
      </c>
    </row>
    <row r="714" spans="2:93" ht="15" customHeight="1">
      <c r="B714" s="126"/>
      <c r="C714" s="220" t="s">
        <v>2360</v>
      </c>
      <c r="D714" s="419"/>
      <c r="E714" s="316"/>
      <c r="F714" s="316"/>
      <c r="G714" s="317"/>
      <c r="H714" s="379"/>
      <c r="I714" s="317"/>
      <c r="J714" s="315" t="str">
        <f>IF(L714="","",VLOOKUP(L714,Presentación!$AL$3:$AM$574,2,FALSE))</f>
        <v/>
      </c>
      <c r="K714" s="429"/>
      <c r="L714" s="419"/>
      <c r="M714" s="316"/>
      <c r="N714" s="317"/>
      <c r="O714" s="419"/>
      <c r="P714" s="316"/>
      <c r="Q714" s="317"/>
      <c r="R714" s="379"/>
      <c r="S714" s="316"/>
      <c r="T714" s="317"/>
      <c r="U714" s="43" t="s">
        <v>2188</v>
      </c>
      <c r="V714" s="379"/>
      <c r="W714" s="316"/>
      <c r="X714" s="317"/>
      <c r="Y714" s="379"/>
      <c r="Z714" s="317"/>
      <c r="AA714" s="249"/>
      <c r="AB714" s="249"/>
      <c r="AC714" s="249"/>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CA714">
        <f t="shared" si="130"/>
        <v>0</v>
      </c>
      <c r="CB714">
        <f t="shared" si="131"/>
        <v>0</v>
      </c>
      <c r="CC714">
        <f t="shared" si="132"/>
        <v>0</v>
      </c>
      <c r="CD714">
        <f t="shared" si="133"/>
        <v>0</v>
      </c>
      <c r="CF714" t="b">
        <f t="shared" si="134"/>
        <v>0</v>
      </c>
      <c r="CG714" t="str">
        <f t="shared" si="135"/>
        <v/>
      </c>
      <c r="CH714" t="b">
        <f t="shared" si="136"/>
        <v>0</v>
      </c>
      <c r="CI714" t="str">
        <f t="shared" si="137"/>
        <v/>
      </c>
      <c r="CJ714" t="b">
        <f t="shared" si="138"/>
        <v>0</v>
      </c>
      <c r="CL714">
        <f t="shared" si="139"/>
        <v>0</v>
      </c>
      <c r="CM714">
        <f t="shared" si="140"/>
        <v>0</v>
      </c>
      <c r="CN714">
        <f t="shared" si="141"/>
        <v>0</v>
      </c>
      <c r="CO714">
        <f t="shared" si="142"/>
        <v>0</v>
      </c>
    </row>
    <row r="715" spans="2:93" ht="15" customHeight="1">
      <c r="B715" s="126"/>
      <c r="C715" s="220" t="s">
        <v>2361</v>
      </c>
      <c r="D715" s="419"/>
      <c r="E715" s="316"/>
      <c r="F715" s="316"/>
      <c r="G715" s="317"/>
      <c r="H715" s="379"/>
      <c r="I715" s="317"/>
      <c r="J715" s="315" t="str">
        <f>IF(L715="","",VLOOKUP(L715,Presentación!$AL$3:$AM$574,2,FALSE))</f>
        <v/>
      </c>
      <c r="K715" s="429"/>
      <c r="L715" s="419"/>
      <c r="M715" s="316"/>
      <c r="N715" s="317"/>
      <c r="O715" s="419"/>
      <c r="P715" s="316"/>
      <c r="Q715" s="317"/>
      <c r="R715" s="379"/>
      <c r="S715" s="316"/>
      <c r="T715" s="317"/>
      <c r="U715" s="43" t="s">
        <v>2188</v>
      </c>
      <c r="V715" s="379"/>
      <c r="W715" s="316"/>
      <c r="X715" s="317"/>
      <c r="Y715" s="379"/>
      <c r="Z715" s="317"/>
      <c r="AA715" s="249"/>
      <c r="AB715" s="249"/>
      <c r="AC715" s="249"/>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CA715">
        <f t="shared" si="130"/>
        <v>0</v>
      </c>
      <c r="CB715">
        <f t="shared" si="131"/>
        <v>0</v>
      </c>
      <c r="CC715">
        <f t="shared" si="132"/>
        <v>0</v>
      </c>
      <c r="CD715">
        <f t="shared" si="133"/>
        <v>0</v>
      </c>
      <c r="CF715" t="b">
        <f t="shared" si="134"/>
        <v>0</v>
      </c>
      <c r="CG715" t="str">
        <f t="shared" si="135"/>
        <v/>
      </c>
      <c r="CH715" t="b">
        <f t="shared" si="136"/>
        <v>0</v>
      </c>
      <c r="CI715" t="str">
        <f t="shared" si="137"/>
        <v/>
      </c>
      <c r="CJ715" t="b">
        <f t="shared" si="138"/>
        <v>0</v>
      </c>
      <c r="CL715">
        <f t="shared" si="139"/>
        <v>0</v>
      </c>
      <c r="CM715">
        <f t="shared" si="140"/>
        <v>0</v>
      </c>
      <c r="CN715">
        <f t="shared" si="141"/>
        <v>0</v>
      </c>
      <c r="CO715">
        <f t="shared" si="142"/>
        <v>0</v>
      </c>
    </row>
    <row r="716" spans="2:93" ht="15" customHeight="1">
      <c r="B716" s="126"/>
      <c r="C716" s="220" t="s">
        <v>2362</v>
      </c>
      <c r="D716" s="419"/>
      <c r="E716" s="316"/>
      <c r="F716" s="316"/>
      <c r="G716" s="317"/>
      <c r="H716" s="379"/>
      <c r="I716" s="317"/>
      <c r="J716" s="315" t="str">
        <f>IF(L716="","",VLOOKUP(L716,Presentación!$AL$3:$AM$574,2,FALSE))</f>
        <v/>
      </c>
      <c r="K716" s="429"/>
      <c r="L716" s="419"/>
      <c r="M716" s="316"/>
      <c r="N716" s="317"/>
      <c r="O716" s="419"/>
      <c r="P716" s="316"/>
      <c r="Q716" s="317"/>
      <c r="R716" s="379"/>
      <c r="S716" s="316"/>
      <c r="T716" s="317"/>
      <c r="U716" s="43" t="s">
        <v>2188</v>
      </c>
      <c r="V716" s="379"/>
      <c r="W716" s="316"/>
      <c r="X716" s="317"/>
      <c r="Y716" s="379"/>
      <c r="Z716" s="317"/>
      <c r="AA716" s="249"/>
      <c r="AB716" s="249"/>
      <c r="AC716" s="249"/>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CA716">
        <f t="shared" si="130"/>
        <v>0</v>
      </c>
      <c r="CB716">
        <f t="shared" si="131"/>
        <v>0</v>
      </c>
      <c r="CC716">
        <f t="shared" si="132"/>
        <v>0</v>
      </c>
      <c r="CD716">
        <f t="shared" si="133"/>
        <v>0</v>
      </c>
      <c r="CF716" t="b">
        <f t="shared" si="134"/>
        <v>0</v>
      </c>
      <c r="CG716" t="str">
        <f t="shared" si="135"/>
        <v/>
      </c>
      <c r="CH716" t="b">
        <f t="shared" si="136"/>
        <v>0</v>
      </c>
      <c r="CI716" t="str">
        <f t="shared" si="137"/>
        <v/>
      </c>
      <c r="CJ716" t="b">
        <f t="shared" si="138"/>
        <v>0</v>
      </c>
      <c r="CL716">
        <f t="shared" si="139"/>
        <v>0</v>
      </c>
      <c r="CM716">
        <f t="shared" si="140"/>
        <v>0</v>
      </c>
      <c r="CN716">
        <f t="shared" si="141"/>
        <v>0</v>
      </c>
      <c r="CO716">
        <f t="shared" si="142"/>
        <v>0</v>
      </c>
    </row>
    <row r="717" spans="2:93" ht="15" customHeight="1">
      <c r="B717" s="126"/>
      <c r="C717" s="220" t="s">
        <v>2363</v>
      </c>
      <c r="D717" s="419"/>
      <c r="E717" s="316"/>
      <c r="F717" s="316"/>
      <c r="G717" s="317"/>
      <c r="H717" s="379"/>
      <c r="I717" s="317"/>
      <c r="J717" s="315" t="str">
        <f>IF(L717="","",VLOOKUP(L717,Presentación!$AL$3:$AM$574,2,FALSE))</f>
        <v/>
      </c>
      <c r="K717" s="429"/>
      <c r="L717" s="419"/>
      <c r="M717" s="316"/>
      <c r="N717" s="317"/>
      <c r="O717" s="419"/>
      <c r="P717" s="316"/>
      <c r="Q717" s="317"/>
      <c r="R717" s="379"/>
      <c r="S717" s="316"/>
      <c r="T717" s="317"/>
      <c r="U717" s="43" t="s">
        <v>2188</v>
      </c>
      <c r="V717" s="379"/>
      <c r="W717" s="316"/>
      <c r="X717" s="317"/>
      <c r="Y717" s="379"/>
      <c r="Z717" s="317"/>
      <c r="AA717" s="249"/>
      <c r="AB717" s="249"/>
      <c r="AC717" s="249"/>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CA717">
        <f t="shared" si="130"/>
        <v>0</v>
      </c>
      <c r="CB717">
        <f t="shared" si="131"/>
        <v>0</v>
      </c>
      <c r="CC717">
        <f t="shared" si="132"/>
        <v>0</v>
      </c>
      <c r="CD717">
        <f t="shared" si="133"/>
        <v>0</v>
      </c>
      <c r="CF717" t="b">
        <f t="shared" si="134"/>
        <v>0</v>
      </c>
      <c r="CG717" t="str">
        <f t="shared" si="135"/>
        <v/>
      </c>
      <c r="CH717" t="b">
        <f t="shared" si="136"/>
        <v>0</v>
      </c>
      <c r="CI717" t="str">
        <f t="shared" si="137"/>
        <v/>
      </c>
      <c r="CJ717" t="b">
        <f t="shared" si="138"/>
        <v>0</v>
      </c>
      <c r="CL717">
        <f t="shared" si="139"/>
        <v>0</v>
      </c>
      <c r="CM717">
        <f t="shared" si="140"/>
        <v>0</v>
      </c>
      <c r="CN717">
        <f t="shared" si="141"/>
        <v>0</v>
      </c>
      <c r="CO717">
        <f t="shared" si="142"/>
        <v>0</v>
      </c>
    </row>
    <row r="718" spans="2:93" ht="15" customHeight="1">
      <c r="B718" s="126"/>
      <c r="C718" s="220" t="s">
        <v>2364</v>
      </c>
      <c r="D718" s="419"/>
      <c r="E718" s="316"/>
      <c r="F718" s="316"/>
      <c r="G718" s="317"/>
      <c r="H718" s="379"/>
      <c r="I718" s="317"/>
      <c r="J718" s="315" t="str">
        <f>IF(L718="","",VLOOKUP(L718,Presentación!$AL$3:$AM$574,2,FALSE))</f>
        <v/>
      </c>
      <c r="K718" s="429"/>
      <c r="L718" s="419"/>
      <c r="M718" s="316"/>
      <c r="N718" s="317"/>
      <c r="O718" s="419"/>
      <c r="P718" s="316"/>
      <c r="Q718" s="317"/>
      <c r="R718" s="379"/>
      <c r="S718" s="316"/>
      <c r="T718" s="317"/>
      <c r="U718" s="43" t="s">
        <v>2188</v>
      </c>
      <c r="V718" s="379"/>
      <c r="W718" s="316"/>
      <c r="X718" s="317"/>
      <c r="Y718" s="379"/>
      <c r="Z718" s="317"/>
      <c r="AA718" s="249"/>
      <c r="AB718" s="249"/>
      <c r="AC718" s="249"/>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CA718">
        <f t="shared" si="130"/>
        <v>0</v>
      </c>
      <c r="CB718">
        <f t="shared" si="131"/>
        <v>0</v>
      </c>
      <c r="CC718">
        <f t="shared" si="132"/>
        <v>0</v>
      </c>
      <c r="CD718">
        <f t="shared" si="133"/>
        <v>0</v>
      </c>
      <c r="CF718" t="b">
        <f t="shared" si="134"/>
        <v>0</v>
      </c>
      <c r="CG718" t="str">
        <f t="shared" si="135"/>
        <v/>
      </c>
      <c r="CH718" t="b">
        <f t="shared" si="136"/>
        <v>0</v>
      </c>
      <c r="CI718" t="str">
        <f t="shared" si="137"/>
        <v/>
      </c>
      <c r="CJ718" t="b">
        <f t="shared" si="138"/>
        <v>0</v>
      </c>
      <c r="CL718">
        <f t="shared" si="139"/>
        <v>0</v>
      </c>
      <c r="CM718">
        <f t="shared" si="140"/>
        <v>0</v>
      </c>
      <c r="CN718">
        <f t="shared" si="141"/>
        <v>0</v>
      </c>
      <c r="CO718">
        <f t="shared" si="142"/>
        <v>0</v>
      </c>
    </row>
    <row r="719" spans="2:93" ht="15" customHeight="1">
      <c r="B719" s="126"/>
      <c r="C719" s="220" t="s">
        <v>2365</v>
      </c>
      <c r="D719" s="419"/>
      <c r="E719" s="316"/>
      <c r="F719" s="316"/>
      <c r="G719" s="317"/>
      <c r="H719" s="379"/>
      <c r="I719" s="317"/>
      <c r="J719" s="315" t="str">
        <f>IF(L719="","",VLOOKUP(L719,Presentación!$AL$3:$AM$574,2,FALSE))</f>
        <v/>
      </c>
      <c r="K719" s="429"/>
      <c r="L719" s="419"/>
      <c r="M719" s="316"/>
      <c r="N719" s="317"/>
      <c r="O719" s="419"/>
      <c r="P719" s="316"/>
      <c r="Q719" s="317"/>
      <c r="R719" s="379"/>
      <c r="S719" s="316"/>
      <c r="T719" s="317"/>
      <c r="U719" s="43" t="s">
        <v>2188</v>
      </c>
      <c r="V719" s="379"/>
      <c r="W719" s="316"/>
      <c r="X719" s="317"/>
      <c r="Y719" s="379"/>
      <c r="Z719" s="317"/>
      <c r="AA719" s="249"/>
      <c r="AB719" s="249"/>
      <c r="AC719" s="249"/>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CA719">
        <f t="shared" si="130"/>
        <v>0</v>
      </c>
      <c r="CB719">
        <f t="shared" si="131"/>
        <v>0</v>
      </c>
      <c r="CC719">
        <f t="shared" si="132"/>
        <v>0</v>
      </c>
      <c r="CD719">
        <f t="shared" si="133"/>
        <v>0</v>
      </c>
      <c r="CF719" t="b">
        <f t="shared" si="134"/>
        <v>0</v>
      </c>
      <c r="CG719" t="str">
        <f t="shared" si="135"/>
        <v/>
      </c>
      <c r="CH719" t="b">
        <f t="shared" si="136"/>
        <v>0</v>
      </c>
      <c r="CI719" t="str">
        <f t="shared" si="137"/>
        <v/>
      </c>
      <c r="CJ719" t="b">
        <f t="shared" si="138"/>
        <v>0</v>
      </c>
      <c r="CL719">
        <f t="shared" si="139"/>
        <v>0</v>
      </c>
      <c r="CM719">
        <f t="shared" si="140"/>
        <v>0</v>
      </c>
      <c r="CN719">
        <f t="shared" si="141"/>
        <v>0</v>
      </c>
      <c r="CO719">
        <f t="shared" si="142"/>
        <v>0</v>
      </c>
    </row>
    <row r="720" spans="2:93" ht="15" customHeight="1">
      <c r="B720" s="126"/>
      <c r="C720" s="220" t="s">
        <v>2366</v>
      </c>
      <c r="D720" s="419"/>
      <c r="E720" s="316"/>
      <c r="F720" s="316"/>
      <c r="G720" s="317"/>
      <c r="H720" s="379"/>
      <c r="I720" s="317"/>
      <c r="J720" s="315" t="str">
        <f>IF(L720="","",VLOOKUP(L720,Presentación!$AL$3:$AM$574,2,FALSE))</f>
        <v/>
      </c>
      <c r="K720" s="429"/>
      <c r="L720" s="419"/>
      <c r="M720" s="316"/>
      <c r="N720" s="317"/>
      <c r="O720" s="419"/>
      <c r="P720" s="316"/>
      <c r="Q720" s="317"/>
      <c r="R720" s="379"/>
      <c r="S720" s="316"/>
      <c r="T720" s="317"/>
      <c r="U720" s="43" t="s">
        <v>2188</v>
      </c>
      <c r="V720" s="379"/>
      <c r="W720" s="316"/>
      <c r="X720" s="317"/>
      <c r="Y720" s="379"/>
      <c r="Z720" s="317"/>
      <c r="AA720" s="249"/>
      <c r="AB720" s="249"/>
      <c r="AC720" s="249"/>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CA720">
        <f t="shared" si="130"/>
        <v>0</v>
      </c>
      <c r="CB720">
        <f t="shared" si="131"/>
        <v>0</v>
      </c>
      <c r="CC720">
        <f t="shared" si="132"/>
        <v>0</v>
      </c>
      <c r="CD720">
        <f t="shared" si="133"/>
        <v>0</v>
      </c>
      <c r="CF720" t="b">
        <f t="shared" si="134"/>
        <v>0</v>
      </c>
      <c r="CG720" t="str">
        <f t="shared" si="135"/>
        <v/>
      </c>
      <c r="CH720" t="b">
        <f t="shared" si="136"/>
        <v>0</v>
      </c>
      <c r="CI720" t="str">
        <f t="shared" si="137"/>
        <v/>
      </c>
      <c r="CJ720" t="b">
        <f t="shared" si="138"/>
        <v>0</v>
      </c>
      <c r="CL720">
        <f t="shared" si="139"/>
        <v>0</v>
      </c>
      <c r="CM720">
        <f t="shared" si="140"/>
        <v>0</v>
      </c>
      <c r="CN720">
        <f t="shared" si="141"/>
        <v>0</v>
      </c>
      <c r="CO720">
        <f t="shared" si="142"/>
        <v>0</v>
      </c>
    </row>
    <row r="721" spans="2:93" ht="15" customHeight="1">
      <c r="B721" s="126"/>
      <c r="C721" s="220" t="s">
        <v>2367</v>
      </c>
      <c r="D721" s="419"/>
      <c r="E721" s="316"/>
      <c r="F721" s="316"/>
      <c r="G721" s="317"/>
      <c r="H721" s="379"/>
      <c r="I721" s="317"/>
      <c r="J721" s="315" t="str">
        <f>IF(L721="","",VLOOKUP(L721,Presentación!$AL$3:$AM$574,2,FALSE))</f>
        <v/>
      </c>
      <c r="K721" s="429"/>
      <c r="L721" s="419"/>
      <c r="M721" s="316"/>
      <c r="N721" s="317"/>
      <c r="O721" s="419"/>
      <c r="P721" s="316"/>
      <c r="Q721" s="317"/>
      <c r="R721" s="379"/>
      <c r="S721" s="316"/>
      <c r="T721" s="317"/>
      <c r="U721" s="43" t="s">
        <v>2188</v>
      </c>
      <c r="V721" s="379"/>
      <c r="W721" s="316"/>
      <c r="X721" s="317"/>
      <c r="Y721" s="379"/>
      <c r="Z721" s="317"/>
      <c r="AA721" s="249"/>
      <c r="AB721" s="249"/>
      <c r="AC721" s="249"/>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CA721">
        <f t="shared" si="130"/>
        <v>0</v>
      </c>
      <c r="CB721">
        <f t="shared" si="131"/>
        <v>0</v>
      </c>
      <c r="CC721">
        <f t="shared" si="132"/>
        <v>0</v>
      </c>
      <c r="CD721">
        <f t="shared" si="133"/>
        <v>0</v>
      </c>
      <c r="CF721" t="b">
        <f t="shared" si="134"/>
        <v>0</v>
      </c>
      <c r="CG721" t="str">
        <f t="shared" si="135"/>
        <v/>
      </c>
      <c r="CH721" t="b">
        <f t="shared" si="136"/>
        <v>0</v>
      </c>
      <c r="CI721" t="str">
        <f t="shared" si="137"/>
        <v/>
      </c>
      <c r="CJ721" t="b">
        <f t="shared" si="138"/>
        <v>0</v>
      </c>
      <c r="CL721">
        <f t="shared" si="139"/>
        <v>0</v>
      </c>
      <c r="CM721">
        <f t="shared" si="140"/>
        <v>0</v>
      </c>
      <c r="CN721">
        <f t="shared" si="141"/>
        <v>0</v>
      </c>
      <c r="CO721">
        <f t="shared" si="142"/>
        <v>0</v>
      </c>
    </row>
    <row r="722" spans="2:93" ht="15" customHeight="1">
      <c r="B722" s="126"/>
      <c r="C722" s="220" t="s">
        <v>2368</v>
      </c>
      <c r="D722" s="419"/>
      <c r="E722" s="316"/>
      <c r="F722" s="316"/>
      <c r="G722" s="317"/>
      <c r="H722" s="379"/>
      <c r="I722" s="317"/>
      <c r="J722" s="315" t="str">
        <f>IF(L722="","",VLOOKUP(L722,Presentación!$AL$3:$AM$574,2,FALSE))</f>
        <v/>
      </c>
      <c r="K722" s="429"/>
      <c r="L722" s="419"/>
      <c r="M722" s="316"/>
      <c r="N722" s="317"/>
      <c r="O722" s="419"/>
      <c r="P722" s="316"/>
      <c r="Q722" s="317"/>
      <c r="R722" s="379"/>
      <c r="S722" s="316"/>
      <c r="T722" s="317"/>
      <c r="U722" s="43" t="s">
        <v>2188</v>
      </c>
      <c r="V722" s="379"/>
      <c r="W722" s="316"/>
      <c r="X722" s="317"/>
      <c r="Y722" s="379"/>
      <c r="Z722" s="317"/>
      <c r="AA722" s="249"/>
      <c r="AB722" s="249"/>
      <c r="AC722" s="249"/>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CA722">
        <f t="shared" si="130"/>
        <v>0</v>
      </c>
      <c r="CB722">
        <f t="shared" si="131"/>
        <v>0</v>
      </c>
      <c r="CC722">
        <f t="shared" si="132"/>
        <v>0</v>
      </c>
      <c r="CD722">
        <f t="shared" si="133"/>
        <v>0</v>
      </c>
      <c r="CF722" t="b">
        <f t="shared" si="134"/>
        <v>0</v>
      </c>
      <c r="CG722" t="str">
        <f t="shared" si="135"/>
        <v/>
      </c>
      <c r="CH722" t="b">
        <f t="shared" si="136"/>
        <v>0</v>
      </c>
      <c r="CI722" t="str">
        <f t="shared" si="137"/>
        <v/>
      </c>
      <c r="CJ722" t="b">
        <f t="shared" si="138"/>
        <v>0</v>
      </c>
      <c r="CL722">
        <f t="shared" si="139"/>
        <v>0</v>
      </c>
      <c r="CM722">
        <f t="shared" si="140"/>
        <v>0</v>
      </c>
      <c r="CN722">
        <f t="shared" si="141"/>
        <v>0</v>
      </c>
      <c r="CO722">
        <f t="shared" si="142"/>
        <v>0</v>
      </c>
    </row>
    <row r="723" spans="2:93" ht="15" customHeight="1">
      <c r="B723" s="126"/>
      <c r="C723" s="220" t="s">
        <v>2369</v>
      </c>
      <c r="D723" s="419"/>
      <c r="E723" s="316"/>
      <c r="F723" s="316"/>
      <c r="G723" s="317"/>
      <c r="H723" s="379"/>
      <c r="I723" s="317"/>
      <c r="J723" s="315" t="str">
        <f>IF(L723="","",VLOOKUP(L723,Presentación!$AL$3:$AM$574,2,FALSE))</f>
        <v/>
      </c>
      <c r="K723" s="429"/>
      <c r="L723" s="419"/>
      <c r="M723" s="316"/>
      <c r="N723" s="317"/>
      <c r="O723" s="419"/>
      <c r="P723" s="316"/>
      <c r="Q723" s="317"/>
      <c r="R723" s="379"/>
      <c r="S723" s="316"/>
      <c r="T723" s="317"/>
      <c r="U723" s="43" t="s">
        <v>2188</v>
      </c>
      <c r="V723" s="379"/>
      <c r="W723" s="316"/>
      <c r="X723" s="317"/>
      <c r="Y723" s="379"/>
      <c r="Z723" s="317"/>
      <c r="AA723" s="249"/>
      <c r="AB723" s="249"/>
      <c r="AC723" s="249"/>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CA723">
        <f t="shared" si="130"/>
        <v>0</v>
      </c>
      <c r="CB723">
        <f t="shared" si="131"/>
        <v>0</v>
      </c>
      <c r="CC723">
        <f t="shared" si="132"/>
        <v>0</v>
      </c>
      <c r="CD723">
        <f t="shared" si="133"/>
        <v>0</v>
      </c>
      <c r="CF723" t="b">
        <f t="shared" si="134"/>
        <v>0</v>
      </c>
      <c r="CG723" t="str">
        <f t="shared" si="135"/>
        <v/>
      </c>
      <c r="CH723" t="b">
        <f t="shared" si="136"/>
        <v>0</v>
      </c>
      <c r="CI723" t="str">
        <f t="shared" si="137"/>
        <v/>
      </c>
      <c r="CJ723" t="b">
        <f t="shared" si="138"/>
        <v>0</v>
      </c>
      <c r="CL723">
        <f t="shared" si="139"/>
        <v>0</v>
      </c>
      <c r="CM723">
        <f t="shared" si="140"/>
        <v>0</v>
      </c>
      <c r="CN723">
        <f t="shared" si="141"/>
        <v>0</v>
      </c>
      <c r="CO723">
        <f t="shared" si="142"/>
        <v>0</v>
      </c>
    </row>
    <row r="724" spans="2:93" ht="15" customHeight="1">
      <c r="B724" s="126"/>
      <c r="C724" s="220" t="s">
        <v>2370</v>
      </c>
      <c r="D724" s="419"/>
      <c r="E724" s="316"/>
      <c r="F724" s="316"/>
      <c r="G724" s="317"/>
      <c r="H724" s="379"/>
      <c r="I724" s="317"/>
      <c r="J724" s="315" t="str">
        <f>IF(L724="","",VLOOKUP(L724,Presentación!$AL$3:$AM$574,2,FALSE))</f>
        <v/>
      </c>
      <c r="K724" s="429"/>
      <c r="L724" s="419"/>
      <c r="M724" s="316"/>
      <c r="N724" s="317"/>
      <c r="O724" s="419"/>
      <c r="P724" s="316"/>
      <c r="Q724" s="317"/>
      <c r="R724" s="379"/>
      <c r="S724" s="316"/>
      <c r="T724" s="317"/>
      <c r="U724" s="43" t="s">
        <v>2188</v>
      </c>
      <c r="V724" s="379"/>
      <c r="W724" s="316"/>
      <c r="X724" s="317"/>
      <c r="Y724" s="379"/>
      <c r="Z724" s="317"/>
      <c r="AA724" s="249"/>
      <c r="AB724" s="249"/>
      <c r="AC724" s="249"/>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CA724">
        <f t="shared" si="130"/>
        <v>0</v>
      </c>
      <c r="CB724">
        <f t="shared" si="131"/>
        <v>0</v>
      </c>
      <c r="CC724">
        <f t="shared" si="132"/>
        <v>0</v>
      </c>
      <c r="CD724">
        <f t="shared" si="133"/>
        <v>0</v>
      </c>
      <c r="CF724" t="b">
        <f t="shared" si="134"/>
        <v>0</v>
      </c>
      <c r="CG724" t="str">
        <f t="shared" si="135"/>
        <v/>
      </c>
      <c r="CH724" t="b">
        <f t="shared" si="136"/>
        <v>0</v>
      </c>
      <c r="CI724" t="str">
        <f t="shared" si="137"/>
        <v/>
      </c>
      <c r="CJ724" t="b">
        <f t="shared" si="138"/>
        <v>0</v>
      </c>
      <c r="CL724">
        <f t="shared" si="139"/>
        <v>0</v>
      </c>
      <c r="CM724">
        <f t="shared" si="140"/>
        <v>0</v>
      </c>
      <c r="CN724">
        <f t="shared" si="141"/>
        <v>0</v>
      </c>
      <c r="CO724">
        <f t="shared" si="142"/>
        <v>0</v>
      </c>
    </row>
    <row r="725" spans="2:93" ht="15" customHeight="1">
      <c r="B725" s="126"/>
      <c r="C725" s="220" t="s">
        <v>2371</v>
      </c>
      <c r="D725" s="419"/>
      <c r="E725" s="316"/>
      <c r="F725" s="316"/>
      <c r="G725" s="317"/>
      <c r="H725" s="379"/>
      <c r="I725" s="317"/>
      <c r="J725" s="315" t="str">
        <f>IF(L725="","",VLOOKUP(L725,Presentación!$AL$3:$AM$574,2,FALSE))</f>
        <v/>
      </c>
      <c r="K725" s="429"/>
      <c r="L725" s="419"/>
      <c r="M725" s="316"/>
      <c r="N725" s="317"/>
      <c r="O725" s="419"/>
      <c r="P725" s="316"/>
      <c r="Q725" s="317"/>
      <c r="R725" s="379"/>
      <c r="S725" s="316"/>
      <c r="T725" s="317"/>
      <c r="U725" s="43" t="s">
        <v>2188</v>
      </c>
      <c r="V725" s="379"/>
      <c r="W725" s="316"/>
      <c r="X725" s="317"/>
      <c r="Y725" s="379"/>
      <c r="Z725" s="317"/>
      <c r="AA725" s="249"/>
      <c r="AB725" s="249"/>
      <c r="AC725" s="249"/>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CA725">
        <f t="shared" si="130"/>
        <v>0</v>
      </c>
      <c r="CB725">
        <f t="shared" si="131"/>
        <v>0</v>
      </c>
      <c r="CC725">
        <f t="shared" si="132"/>
        <v>0</v>
      </c>
      <c r="CD725">
        <f t="shared" si="133"/>
        <v>0</v>
      </c>
      <c r="CF725" t="b">
        <f t="shared" si="134"/>
        <v>0</v>
      </c>
      <c r="CG725" t="str">
        <f t="shared" si="135"/>
        <v/>
      </c>
      <c r="CH725" t="b">
        <f t="shared" si="136"/>
        <v>0</v>
      </c>
      <c r="CI725" t="str">
        <f t="shared" si="137"/>
        <v/>
      </c>
      <c r="CJ725" t="b">
        <f t="shared" si="138"/>
        <v>0</v>
      </c>
      <c r="CL725">
        <f t="shared" si="139"/>
        <v>0</v>
      </c>
      <c r="CM725">
        <f t="shared" si="140"/>
        <v>0</v>
      </c>
      <c r="CN725">
        <f t="shared" si="141"/>
        <v>0</v>
      </c>
      <c r="CO725">
        <f t="shared" si="142"/>
        <v>0</v>
      </c>
    </row>
    <row r="726" spans="2:93" ht="15" customHeight="1">
      <c r="B726" s="126"/>
      <c r="C726" s="220" t="s">
        <v>2372</v>
      </c>
      <c r="D726" s="419"/>
      <c r="E726" s="316"/>
      <c r="F726" s="316"/>
      <c r="G726" s="317"/>
      <c r="H726" s="379"/>
      <c r="I726" s="317"/>
      <c r="J726" s="315" t="str">
        <f>IF(L726="","",VLOOKUP(L726,Presentación!$AL$3:$AM$574,2,FALSE))</f>
        <v/>
      </c>
      <c r="K726" s="429"/>
      <c r="L726" s="419"/>
      <c r="M726" s="316"/>
      <c r="N726" s="317"/>
      <c r="O726" s="419"/>
      <c r="P726" s="316"/>
      <c r="Q726" s="317"/>
      <c r="R726" s="379"/>
      <c r="S726" s="316"/>
      <c r="T726" s="317"/>
      <c r="U726" s="43" t="s">
        <v>2188</v>
      </c>
      <c r="V726" s="379"/>
      <c r="W726" s="316"/>
      <c r="X726" s="317"/>
      <c r="Y726" s="379"/>
      <c r="Z726" s="317"/>
      <c r="AA726" s="249"/>
      <c r="AB726" s="249"/>
      <c r="AC726" s="249"/>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CA726">
        <f t="shared" si="130"/>
        <v>0</v>
      </c>
      <c r="CB726">
        <f t="shared" si="131"/>
        <v>0</v>
      </c>
      <c r="CC726">
        <f t="shared" si="132"/>
        <v>0</v>
      </c>
      <c r="CD726">
        <f t="shared" si="133"/>
        <v>0</v>
      </c>
      <c r="CF726" t="b">
        <f t="shared" si="134"/>
        <v>0</v>
      </c>
      <c r="CG726" t="str">
        <f t="shared" si="135"/>
        <v/>
      </c>
      <c r="CH726" t="b">
        <f t="shared" si="136"/>
        <v>0</v>
      </c>
      <c r="CI726" t="str">
        <f t="shared" si="137"/>
        <v/>
      </c>
      <c r="CJ726" t="b">
        <f t="shared" si="138"/>
        <v>0</v>
      </c>
      <c r="CL726">
        <f t="shared" si="139"/>
        <v>0</v>
      </c>
      <c r="CM726">
        <f t="shared" si="140"/>
        <v>0</v>
      </c>
      <c r="CN726">
        <f t="shared" si="141"/>
        <v>0</v>
      </c>
      <c r="CO726">
        <f t="shared" si="142"/>
        <v>0</v>
      </c>
    </row>
    <row r="727" spans="2:93" ht="15" customHeight="1">
      <c r="B727" s="126"/>
      <c r="C727" s="220" t="s">
        <v>2373</v>
      </c>
      <c r="D727" s="419"/>
      <c r="E727" s="316"/>
      <c r="F727" s="316"/>
      <c r="G727" s="317"/>
      <c r="H727" s="379"/>
      <c r="I727" s="317"/>
      <c r="J727" s="315" t="str">
        <f>IF(L727="","",VLOOKUP(L727,Presentación!$AL$3:$AM$574,2,FALSE))</f>
        <v/>
      </c>
      <c r="K727" s="429"/>
      <c r="L727" s="419"/>
      <c r="M727" s="316"/>
      <c r="N727" s="317"/>
      <c r="O727" s="419"/>
      <c r="P727" s="316"/>
      <c r="Q727" s="317"/>
      <c r="R727" s="379"/>
      <c r="S727" s="316"/>
      <c r="T727" s="317"/>
      <c r="U727" s="43" t="s">
        <v>2188</v>
      </c>
      <c r="V727" s="379"/>
      <c r="W727" s="316"/>
      <c r="X727" s="317"/>
      <c r="Y727" s="379"/>
      <c r="Z727" s="317"/>
      <c r="AA727" s="249"/>
      <c r="AB727" s="249"/>
      <c r="AC727" s="249"/>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CA727">
        <f t="shared" si="130"/>
        <v>0</v>
      </c>
      <c r="CB727">
        <f t="shared" si="131"/>
        <v>0</v>
      </c>
      <c r="CC727">
        <f t="shared" si="132"/>
        <v>0</v>
      </c>
      <c r="CD727">
        <f t="shared" si="133"/>
        <v>0</v>
      </c>
      <c r="CF727" t="b">
        <f t="shared" si="134"/>
        <v>0</v>
      </c>
      <c r="CG727" t="str">
        <f t="shared" si="135"/>
        <v/>
      </c>
      <c r="CH727" t="b">
        <f t="shared" si="136"/>
        <v>0</v>
      </c>
      <c r="CI727" t="str">
        <f t="shared" si="137"/>
        <v/>
      </c>
      <c r="CJ727" t="b">
        <f t="shared" si="138"/>
        <v>0</v>
      </c>
      <c r="CL727">
        <f t="shared" si="139"/>
        <v>0</v>
      </c>
      <c r="CM727">
        <f t="shared" si="140"/>
        <v>0</v>
      </c>
      <c r="CN727">
        <f t="shared" si="141"/>
        <v>0</v>
      </c>
      <c r="CO727">
        <f t="shared" si="142"/>
        <v>0</v>
      </c>
    </row>
    <row r="728" spans="2:93" ht="15" customHeight="1">
      <c r="B728" s="126"/>
      <c r="C728" s="220" t="s">
        <v>2374</v>
      </c>
      <c r="D728" s="419"/>
      <c r="E728" s="316"/>
      <c r="F728" s="316"/>
      <c r="G728" s="317"/>
      <c r="H728" s="379"/>
      <c r="I728" s="317"/>
      <c r="J728" s="315" t="str">
        <f>IF(L728="","",VLOOKUP(L728,Presentación!$AL$3:$AM$574,2,FALSE))</f>
        <v/>
      </c>
      <c r="K728" s="429"/>
      <c r="L728" s="419"/>
      <c r="M728" s="316"/>
      <c r="N728" s="317"/>
      <c r="O728" s="419"/>
      <c r="P728" s="316"/>
      <c r="Q728" s="317"/>
      <c r="R728" s="379"/>
      <c r="S728" s="316"/>
      <c r="T728" s="317"/>
      <c r="U728" s="43" t="s">
        <v>2188</v>
      </c>
      <c r="V728" s="379"/>
      <c r="W728" s="316"/>
      <c r="X728" s="317"/>
      <c r="Y728" s="379"/>
      <c r="Z728" s="317"/>
      <c r="AA728" s="249"/>
      <c r="AB728" s="249"/>
      <c r="AC728" s="249"/>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CA728">
        <f t="shared" si="130"/>
        <v>0</v>
      </c>
      <c r="CB728">
        <f t="shared" si="131"/>
        <v>0</v>
      </c>
      <c r="CC728">
        <f t="shared" si="132"/>
        <v>0</v>
      </c>
      <c r="CD728">
        <f t="shared" si="133"/>
        <v>0</v>
      </c>
      <c r="CF728" t="b">
        <f t="shared" si="134"/>
        <v>0</v>
      </c>
      <c r="CG728" t="str">
        <f t="shared" si="135"/>
        <v/>
      </c>
      <c r="CH728" t="b">
        <f t="shared" si="136"/>
        <v>0</v>
      </c>
      <c r="CI728" t="str">
        <f t="shared" si="137"/>
        <v/>
      </c>
      <c r="CJ728" t="b">
        <f t="shared" si="138"/>
        <v>0</v>
      </c>
      <c r="CL728">
        <f t="shared" si="139"/>
        <v>0</v>
      </c>
      <c r="CM728">
        <f t="shared" si="140"/>
        <v>0</v>
      </c>
      <c r="CN728">
        <f t="shared" si="141"/>
        <v>0</v>
      </c>
      <c r="CO728">
        <f t="shared" si="142"/>
        <v>0</v>
      </c>
    </row>
    <row r="729" spans="2:93" ht="15" customHeight="1">
      <c r="B729" s="126"/>
      <c r="C729" s="220" t="s">
        <v>2375</v>
      </c>
      <c r="D729" s="419"/>
      <c r="E729" s="316"/>
      <c r="F729" s="316"/>
      <c r="G729" s="317"/>
      <c r="H729" s="379"/>
      <c r="I729" s="317"/>
      <c r="J729" s="315" t="str">
        <f>IF(L729="","",VLOOKUP(L729,Presentación!$AL$3:$AM$574,2,FALSE))</f>
        <v/>
      </c>
      <c r="K729" s="429"/>
      <c r="L729" s="419"/>
      <c r="M729" s="316"/>
      <c r="N729" s="317"/>
      <c r="O729" s="419"/>
      <c r="P729" s="316"/>
      <c r="Q729" s="317"/>
      <c r="R729" s="379"/>
      <c r="S729" s="316"/>
      <c r="T729" s="317"/>
      <c r="U729" s="43" t="s">
        <v>2188</v>
      </c>
      <c r="V729" s="379"/>
      <c r="W729" s="316"/>
      <c r="X729" s="317"/>
      <c r="Y729" s="379"/>
      <c r="Z729" s="317"/>
      <c r="AA729" s="249"/>
      <c r="AB729" s="249"/>
      <c r="AC729" s="249"/>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CA729">
        <f t="shared" si="130"/>
        <v>0</v>
      </c>
      <c r="CB729">
        <f t="shared" si="131"/>
        <v>0</v>
      </c>
      <c r="CC729">
        <f t="shared" si="132"/>
        <v>0</v>
      </c>
      <c r="CD729">
        <f t="shared" si="133"/>
        <v>0</v>
      </c>
      <c r="CF729" t="b">
        <f t="shared" si="134"/>
        <v>0</v>
      </c>
      <c r="CG729" t="str">
        <f t="shared" si="135"/>
        <v/>
      </c>
      <c r="CH729" t="b">
        <f t="shared" si="136"/>
        <v>0</v>
      </c>
      <c r="CI729" t="str">
        <f t="shared" si="137"/>
        <v/>
      </c>
      <c r="CJ729" t="b">
        <f t="shared" si="138"/>
        <v>0</v>
      </c>
      <c r="CL729">
        <f t="shared" si="139"/>
        <v>0</v>
      </c>
      <c r="CM729">
        <f t="shared" si="140"/>
        <v>0</v>
      </c>
      <c r="CN729">
        <f t="shared" si="141"/>
        <v>0</v>
      </c>
      <c r="CO729">
        <f t="shared" si="142"/>
        <v>0</v>
      </c>
    </row>
    <row r="730" spans="2:93" ht="15" customHeight="1">
      <c r="B730" s="126"/>
      <c r="C730" s="220" t="s">
        <v>2376</v>
      </c>
      <c r="D730" s="419"/>
      <c r="E730" s="316"/>
      <c r="F730" s="316"/>
      <c r="G730" s="317"/>
      <c r="H730" s="379"/>
      <c r="I730" s="317"/>
      <c r="J730" s="315" t="str">
        <f>IF(L730="","",VLOOKUP(L730,Presentación!$AL$3:$AM$574,2,FALSE))</f>
        <v/>
      </c>
      <c r="K730" s="429"/>
      <c r="L730" s="419"/>
      <c r="M730" s="316"/>
      <c r="N730" s="317"/>
      <c r="O730" s="419"/>
      <c r="P730" s="316"/>
      <c r="Q730" s="317"/>
      <c r="R730" s="379"/>
      <c r="S730" s="316"/>
      <c r="T730" s="317"/>
      <c r="U730" s="43" t="s">
        <v>2188</v>
      </c>
      <c r="V730" s="379"/>
      <c r="W730" s="316"/>
      <c r="X730" s="317"/>
      <c r="Y730" s="379"/>
      <c r="Z730" s="317"/>
      <c r="AA730" s="249"/>
      <c r="AB730" s="249"/>
      <c r="AC730" s="249"/>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CA730">
        <f t="shared" si="130"/>
        <v>0</v>
      </c>
      <c r="CB730">
        <f t="shared" si="131"/>
        <v>0</v>
      </c>
      <c r="CC730">
        <f t="shared" si="132"/>
        <v>0</v>
      </c>
      <c r="CD730">
        <f t="shared" si="133"/>
        <v>0</v>
      </c>
      <c r="CF730" t="b">
        <f t="shared" si="134"/>
        <v>0</v>
      </c>
      <c r="CG730" t="str">
        <f t="shared" si="135"/>
        <v/>
      </c>
      <c r="CH730" t="b">
        <f t="shared" si="136"/>
        <v>0</v>
      </c>
      <c r="CI730" t="str">
        <f t="shared" si="137"/>
        <v/>
      </c>
      <c r="CJ730" t="b">
        <f t="shared" si="138"/>
        <v>0</v>
      </c>
      <c r="CL730">
        <f t="shared" si="139"/>
        <v>0</v>
      </c>
      <c r="CM730">
        <f t="shared" si="140"/>
        <v>0</v>
      </c>
      <c r="CN730">
        <f t="shared" si="141"/>
        <v>0</v>
      </c>
      <c r="CO730">
        <f t="shared" si="142"/>
        <v>0</v>
      </c>
    </row>
    <row r="731" spans="2:93" ht="15" customHeight="1">
      <c r="B731" s="126"/>
      <c r="C731" s="220" t="s">
        <v>2377</v>
      </c>
      <c r="D731" s="419"/>
      <c r="E731" s="316"/>
      <c r="F731" s="316"/>
      <c r="G731" s="317"/>
      <c r="H731" s="379"/>
      <c r="I731" s="317"/>
      <c r="J731" s="315" t="str">
        <f>IF(L731="","",VLOOKUP(L731,Presentación!$AL$3:$AM$574,2,FALSE))</f>
        <v/>
      </c>
      <c r="K731" s="429"/>
      <c r="L731" s="419"/>
      <c r="M731" s="316"/>
      <c r="N731" s="317"/>
      <c r="O731" s="419"/>
      <c r="P731" s="316"/>
      <c r="Q731" s="317"/>
      <c r="R731" s="379"/>
      <c r="S731" s="316"/>
      <c r="T731" s="317"/>
      <c r="U731" s="43" t="s">
        <v>2188</v>
      </c>
      <c r="V731" s="379"/>
      <c r="W731" s="316"/>
      <c r="X731" s="317"/>
      <c r="Y731" s="379"/>
      <c r="Z731" s="317"/>
      <c r="AA731" s="249"/>
      <c r="AB731" s="249"/>
      <c r="AC731" s="249"/>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CA731">
        <f t="shared" si="130"/>
        <v>0</v>
      </c>
      <c r="CB731">
        <f t="shared" si="131"/>
        <v>0</v>
      </c>
      <c r="CC731">
        <f t="shared" si="132"/>
        <v>0</v>
      </c>
      <c r="CD731">
        <f t="shared" si="133"/>
        <v>0</v>
      </c>
      <c r="CF731" t="b">
        <f t="shared" si="134"/>
        <v>0</v>
      </c>
      <c r="CG731" t="str">
        <f t="shared" si="135"/>
        <v/>
      </c>
      <c r="CH731" t="b">
        <f t="shared" si="136"/>
        <v>0</v>
      </c>
      <c r="CI731" t="str">
        <f t="shared" si="137"/>
        <v/>
      </c>
      <c r="CJ731" t="b">
        <f t="shared" si="138"/>
        <v>0</v>
      </c>
      <c r="CL731">
        <f t="shared" si="139"/>
        <v>0</v>
      </c>
      <c r="CM731">
        <f t="shared" si="140"/>
        <v>0</v>
      </c>
      <c r="CN731">
        <f t="shared" si="141"/>
        <v>0</v>
      </c>
      <c r="CO731">
        <f t="shared" si="142"/>
        <v>0</v>
      </c>
    </row>
    <row r="732" spans="2:93" ht="15" customHeight="1">
      <c r="B732" s="126"/>
      <c r="C732" s="220" t="s">
        <v>2378</v>
      </c>
      <c r="D732" s="419"/>
      <c r="E732" s="316"/>
      <c r="F732" s="316"/>
      <c r="G732" s="317"/>
      <c r="H732" s="379"/>
      <c r="I732" s="317"/>
      <c r="J732" s="315" t="str">
        <f>IF(L732="","",VLOOKUP(L732,Presentación!$AL$3:$AM$574,2,FALSE))</f>
        <v/>
      </c>
      <c r="K732" s="429"/>
      <c r="L732" s="419"/>
      <c r="M732" s="316"/>
      <c r="N732" s="317"/>
      <c r="O732" s="419"/>
      <c r="P732" s="316"/>
      <c r="Q732" s="317"/>
      <c r="R732" s="379"/>
      <c r="S732" s="316"/>
      <c r="T732" s="317"/>
      <c r="U732" s="43" t="s">
        <v>2188</v>
      </c>
      <c r="V732" s="379"/>
      <c r="W732" s="316"/>
      <c r="X732" s="317"/>
      <c r="Y732" s="379"/>
      <c r="Z732" s="317"/>
      <c r="AA732" s="249"/>
      <c r="AB732" s="249"/>
      <c r="AC732" s="249"/>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CA732">
        <f t="shared" si="130"/>
        <v>0</v>
      </c>
      <c r="CB732">
        <f t="shared" si="131"/>
        <v>0</v>
      </c>
      <c r="CC732">
        <f t="shared" si="132"/>
        <v>0</v>
      </c>
      <c r="CD732">
        <f t="shared" si="133"/>
        <v>0</v>
      </c>
      <c r="CF732" t="b">
        <f t="shared" si="134"/>
        <v>0</v>
      </c>
      <c r="CG732" t="str">
        <f t="shared" si="135"/>
        <v/>
      </c>
      <c r="CH732" t="b">
        <f t="shared" si="136"/>
        <v>0</v>
      </c>
      <c r="CI732" t="str">
        <f t="shared" si="137"/>
        <v/>
      </c>
      <c r="CJ732" t="b">
        <f t="shared" si="138"/>
        <v>0</v>
      </c>
      <c r="CL732">
        <f t="shared" si="139"/>
        <v>0</v>
      </c>
      <c r="CM732">
        <f t="shared" si="140"/>
        <v>0</v>
      </c>
      <c r="CN732">
        <f t="shared" si="141"/>
        <v>0</v>
      </c>
      <c r="CO732">
        <f t="shared" si="142"/>
        <v>0</v>
      </c>
    </row>
    <row r="733" spans="2:93" ht="15" customHeight="1">
      <c r="B733" s="126"/>
      <c r="C733" s="220" t="s">
        <v>2379</v>
      </c>
      <c r="D733" s="419"/>
      <c r="E733" s="316"/>
      <c r="F733" s="316"/>
      <c r="G733" s="317"/>
      <c r="H733" s="379"/>
      <c r="I733" s="317"/>
      <c r="J733" s="315" t="str">
        <f>IF(L733="","",VLOOKUP(L733,Presentación!$AL$3:$AM$574,2,FALSE))</f>
        <v/>
      </c>
      <c r="K733" s="429"/>
      <c r="L733" s="419"/>
      <c r="M733" s="316"/>
      <c r="N733" s="317"/>
      <c r="O733" s="419"/>
      <c r="P733" s="316"/>
      <c r="Q733" s="317"/>
      <c r="R733" s="379"/>
      <c r="S733" s="316"/>
      <c r="T733" s="317"/>
      <c r="U733" s="43" t="s">
        <v>2188</v>
      </c>
      <c r="V733" s="379"/>
      <c r="W733" s="316"/>
      <c r="X733" s="317"/>
      <c r="Y733" s="379"/>
      <c r="Z733" s="317"/>
      <c r="AA733" s="249"/>
      <c r="AB733" s="249"/>
      <c r="AC733" s="249"/>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CA733">
        <f t="shared" si="130"/>
        <v>0</v>
      </c>
      <c r="CB733">
        <f t="shared" si="131"/>
        <v>0</v>
      </c>
      <c r="CC733">
        <f t="shared" si="132"/>
        <v>0</v>
      </c>
      <c r="CD733">
        <f t="shared" si="133"/>
        <v>0</v>
      </c>
      <c r="CF733" t="b">
        <f t="shared" si="134"/>
        <v>0</v>
      </c>
      <c r="CG733" t="str">
        <f t="shared" si="135"/>
        <v/>
      </c>
      <c r="CH733" t="b">
        <f t="shared" si="136"/>
        <v>0</v>
      </c>
      <c r="CI733" t="str">
        <f t="shared" si="137"/>
        <v/>
      </c>
      <c r="CJ733" t="b">
        <f t="shared" si="138"/>
        <v>0</v>
      </c>
      <c r="CL733">
        <f t="shared" si="139"/>
        <v>0</v>
      </c>
      <c r="CM733">
        <f t="shared" si="140"/>
        <v>0</v>
      </c>
      <c r="CN733">
        <f t="shared" si="141"/>
        <v>0</v>
      </c>
      <c r="CO733">
        <f t="shared" si="142"/>
        <v>0</v>
      </c>
    </row>
    <row r="734" spans="2:93" ht="15" customHeight="1">
      <c r="B734" s="126"/>
      <c r="C734" s="220" t="s">
        <v>2380</v>
      </c>
      <c r="D734" s="419"/>
      <c r="E734" s="316"/>
      <c r="F734" s="316"/>
      <c r="G734" s="317"/>
      <c r="H734" s="379"/>
      <c r="I734" s="317"/>
      <c r="J734" s="315" t="str">
        <f>IF(L734="","",VLOOKUP(L734,Presentación!$AL$3:$AM$574,2,FALSE))</f>
        <v/>
      </c>
      <c r="K734" s="429"/>
      <c r="L734" s="419"/>
      <c r="M734" s="316"/>
      <c r="N734" s="317"/>
      <c r="O734" s="419"/>
      <c r="P734" s="316"/>
      <c r="Q734" s="317"/>
      <c r="R734" s="379"/>
      <c r="S734" s="316"/>
      <c r="T734" s="317"/>
      <c r="U734" s="43" t="s">
        <v>2188</v>
      </c>
      <c r="V734" s="379"/>
      <c r="W734" s="316"/>
      <c r="X734" s="317"/>
      <c r="Y734" s="379"/>
      <c r="Z734" s="317"/>
      <c r="AA734" s="249"/>
      <c r="AB734" s="249"/>
      <c r="AC734" s="249"/>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CA734">
        <f t="shared" si="130"/>
        <v>0</v>
      </c>
      <c r="CB734">
        <f t="shared" si="131"/>
        <v>0</v>
      </c>
      <c r="CC734">
        <f t="shared" si="132"/>
        <v>0</v>
      </c>
      <c r="CD734">
        <f t="shared" si="133"/>
        <v>0</v>
      </c>
      <c r="CF734" t="b">
        <f t="shared" si="134"/>
        <v>0</v>
      </c>
      <c r="CG734" t="str">
        <f t="shared" si="135"/>
        <v/>
      </c>
      <c r="CH734" t="b">
        <f t="shared" si="136"/>
        <v>0</v>
      </c>
      <c r="CI734" t="str">
        <f t="shared" si="137"/>
        <v/>
      </c>
      <c r="CJ734" t="b">
        <f t="shared" si="138"/>
        <v>0</v>
      </c>
      <c r="CL734">
        <f t="shared" si="139"/>
        <v>0</v>
      </c>
      <c r="CM734">
        <f t="shared" si="140"/>
        <v>0</v>
      </c>
      <c r="CN734">
        <f t="shared" si="141"/>
        <v>0</v>
      </c>
      <c r="CO734">
        <f t="shared" si="142"/>
        <v>0</v>
      </c>
    </row>
    <row r="735" spans="2:93" ht="15" customHeight="1">
      <c r="B735" s="126"/>
      <c r="C735" s="220" t="s">
        <v>2381</v>
      </c>
      <c r="D735" s="419"/>
      <c r="E735" s="316"/>
      <c r="F735" s="316"/>
      <c r="G735" s="317"/>
      <c r="H735" s="379"/>
      <c r="I735" s="317"/>
      <c r="J735" s="315" t="str">
        <f>IF(L735="","",VLOOKUP(L735,Presentación!$AL$3:$AM$574,2,FALSE))</f>
        <v/>
      </c>
      <c r="K735" s="429"/>
      <c r="L735" s="419"/>
      <c r="M735" s="316"/>
      <c r="N735" s="317"/>
      <c r="O735" s="419"/>
      <c r="P735" s="316"/>
      <c r="Q735" s="317"/>
      <c r="R735" s="379"/>
      <c r="S735" s="316"/>
      <c r="T735" s="317"/>
      <c r="U735" s="43" t="s">
        <v>2188</v>
      </c>
      <c r="V735" s="379"/>
      <c r="W735" s="316"/>
      <c r="X735" s="317"/>
      <c r="Y735" s="379"/>
      <c r="Z735" s="317"/>
      <c r="AA735" s="249"/>
      <c r="AB735" s="249"/>
      <c r="AC735" s="249"/>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CA735">
        <f t="shared" si="130"/>
        <v>0</v>
      </c>
      <c r="CB735">
        <f t="shared" si="131"/>
        <v>0</v>
      </c>
      <c r="CC735">
        <f t="shared" si="132"/>
        <v>0</v>
      </c>
      <c r="CD735">
        <f t="shared" si="133"/>
        <v>0</v>
      </c>
      <c r="CF735" t="b">
        <f t="shared" si="134"/>
        <v>0</v>
      </c>
      <c r="CG735" t="str">
        <f t="shared" si="135"/>
        <v/>
      </c>
      <c r="CH735" t="b">
        <f t="shared" si="136"/>
        <v>0</v>
      </c>
      <c r="CI735" t="str">
        <f t="shared" si="137"/>
        <v/>
      </c>
      <c r="CJ735" t="b">
        <f t="shared" si="138"/>
        <v>0</v>
      </c>
      <c r="CL735">
        <f t="shared" si="139"/>
        <v>0</v>
      </c>
      <c r="CM735">
        <f t="shared" si="140"/>
        <v>0</v>
      </c>
      <c r="CN735">
        <f t="shared" si="141"/>
        <v>0</v>
      </c>
      <c r="CO735">
        <f t="shared" si="142"/>
        <v>0</v>
      </c>
    </row>
    <row r="736" spans="2:93" ht="15" customHeight="1">
      <c r="B736" s="126"/>
      <c r="C736" s="220" t="s">
        <v>2382</v>
      </c>
      <c r="D736" s="419"/>
      <c r="E736" s="316"/>
      <c r="F736" s="316"/>
      <c r="G736" s="317"/>
      <c r="H736" s="379"/>
      <c r="I736" s="317"/>
      <c r="J736" s="315" t="str">
        <f>IF(L736="","",VLOOKUP(L736,Presentación!$AL$3:$AM$574,2,FALSE))</f>
        <v/>
      </c>
      <c r="K736" s="429"/>
      <c r="L736" s="419"/>
      <c r="M736" s="316"/>
      <c r="N736" s="317"/>
      <c r="O736" s="419"/>
      <c r="P736" s="316"/>
      <c r="Q736" s="317"/>
      <c r="R736" s="379"/>
      <c r="S736" s="316"/>
      <c r="T736" s="317"/>
      <c r="U736" s="43" t="s">
        <v>2188</v>
      </c>
      <c r="V736" s="379"/>
      <c r="W736" s="316"/>
      <c r="X736" s="317"/>
      <c r="Y736" s="379"/>
      <c r="Z736" s="317"/>
      <c r="AA736" s="249"/>
      <c r="AB736" s="249"/>
      <c r="AC736" s="249"/>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CA736">
        <f t="shared" si="130"/>
        <v>0</v>
      </c>
      <c r="CB736">
        <f t="shared" si="131"/>
        <v>0</v>
      </c>
      <c r="CC736">
        <f t="shared" si="132"/>
        <v>0</v>
      </c>
      <c r="CD736">
        <f t="shared" si="133"/>
        <v>0</v>
      </c>
      <c r="CF736" t="b">
        <f t="shared" si="134"/>
        <v>0</v>
      </c>
      <c r="CG736" t="str">
        <f t="shared" si="135"/>
        <v/>
      </c>
      <c r="CH736" t="b">
        <f t="shared" si="136"/>
        <v>0</v>
      </c>
      <c r="CI736" t="str">
        <f t="shared" si="137"/>
        <v/>
      </c>
      <c r="CJ736" t="b">
        <f t="shared" si="138"/>
        <v>0</v>
      </c>
      <c r="CL736">
        <f t="shared" si="139"/>
        <v>0</v>
      </c>
      <c r="CM736">
        <f t="shared" si="140"/>
        <v>0</v>
      </c>
      <c r="CN736">
        <f t="shared" si="141"/>
        <v>0</v>
      </c>
      <c r="CO736">
        <f t="shared" si="142"/>
        <v>0</v>
      </c>
    </row>
    <row r="737" spans="2:93" ht="15" customHeight="1">
      <c r="B737" s="126"/>
      <c r="C737" s="220" t="s">
        <v>2383</v>
      </c>
      <c r="D737" s="419"/>
      <c r="E737" s="316"/>
      <c r="F737" s="316"/>
      <c r="G737" s="317"/>
      <c r="H737" s="379"/>
      <c r="I737" s="317"/>
      <c r="J737" s="315" t="str">
        <f>IF(L737="","",VLOOKUP(L737,Presentación!$AL$3:$AM$574,2,FALSE))</f>
        <v/>
      </c>
      <c r="K737" s="429"/>
      <c r="L737" s="419"/>
      <c r="M737" s="316"/>
      <c r="N737" s="317"/>
      <c r="O737" s="419"/>
      <c r="P737" s="316"/>
      <c r="Q737" s="317"/>
      <c r="R737" s="379"/>
      <c r="S737" s="316"/>
      <c r="T737" s="317"/>
      <c r="U737" s="43" t="s">
        <v>2188</v>
      </c>
      <c r="V737" s="379"/>
      <c r="W737" s="316"/>
      <c r="X737" s="317"/>
      <c r="Y737" s="379"/>
      <c r="Z737" s="317"/>
      <c r="AA737" s="249"/>
      <c r="AB737" s="249"/>
      <c r="AC737" s="249"/>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CA737">
        <f t="shared" ref="CA737:CA800" si="143">IF(COUNTIF(D737:AL737,"NS")&gt;0,1,0)</f>
        <v>0</v>
      </c>
      <c r="CB737">
        <f t="shared" ref="CB737:CB800" si="144">COUNTIF(AB737:AC737,"NS")</f>
        <v>0</v>
      </c>
      <c r="CC737">
        <f t="shared" ref="CC737:CC800" si="145">SUM(AB737:AC737)</f>
        <v>0</v>
      </c>
      <c r="CD737">
        <f t="shared" ref="CD737:CD800" si="146">IF(COUNTA(AA737:AC737)=0,0,IF(OR(AND(AA737=0,CB737&gt;0),AND(AA737="ns",CC737&gt;0),AND(AA737="ns",CB737=0,CC737=0)),1,IF(OR(AND(AA737&gt;0,CB737=2),AND(AA737="ns",CB737=2),AND(AA737="ns",CC737=0,CB737&gt;0),AA737=CC737),0,1)))</f>
        <v>0</v>
      </c>
      <c r="CF737" t="b">
        <f t="shared" ref="CF737:CF800" si="147">NOT(EXACT(D737,UPPER(D737)))</f>
        <v>0</v>
      </c>
      <c r="CG737" t="str">
        <f t="shared" ref="CG737:CG800" si="148">SUBSTITUTE( SUBSTITUTE( SUBSTITUTE( SUBSTITUTE( SUBSTITUTE( SUBSTITUTE( SUBSTITUTE( SUBSTITUTE( SUBSTITUTE( SUBSTITUTE(D737, "á", "a"), "é", "e"), "í", "i"), "ó", "o"), "ú", "u"), "Á", "A"), "É", "E"), "Í", "I"), "Ó", "O"), "Ú", "U")</f>
        <v/>
      </c>
      <c r="CH737" t="b">
        <f t="shared" ref="CH737:CH800" si="149">NOT(EXACT(D737,CG737))</f>
        <v>0</v>
      </c>
      <c r="CI737" t="str">
        <f t="shared" ref="CI737:CI800" si="150">SUBSTITUTE((SUBSTITUTE(SUBSTITUTE(SUBSTITUTE(D737,".",""),",",""),"(","")),")","")</f>
        <v/>
      </c>
      <c r="CJ737" t="b">
        <f t="shared" ref="CJ737:CJ800" si="151">NOT(EXACT(D737,CI737))</f>
        <v>0</v>
      </c>
      <c r="CL737">
        <f t="shared" ref="CL737:CL800" si="152">LEN(R737)</f>
        <v>0</v>
      </c>
      <c r="CM737">
        <f t="shared" ref="CM737:CM800" si="153">LEN(V737)</f>
        <v>0</v>
      </c>
      <c r="CN737">
        <f t="shared" ref="CN737:CN800" si="154">IF(AND(R737&lt;&gt;"NS",R737&lt;&gt;"NA",CL737&gt;8),1,0)</f>
        <v>0</v>
      </c>
      <c r="CO737">
        <f t="shared" ref="CO737:CO800" si="155">IF(AND(V737&lt;&gt;"NS",V737&lt;&gt;"NA",CM737&gt;9),1,0)</f>
        <v>0</v>
      </c>
    </row>
    <row r="738" spans="2:93" ht="15" customHeight="1">
      <c r="B738" s="126"/>
      <c r="C738" s="220" t="s">
        <v>2384</v>
      </c>
      <c r="D738" s="419"/>
      <c r="E738" s="316"/>
      <c r="F738" s="316"/>
      <c r="G738" s="317"/>
      <c r="H738" s="379"/>
      <c r="I738" s="317"/>
      <c r="J738" s="315" t="str">
        <f>IF(L738="","",VLOOKUP(L738,Presentación!$AL$3:$AM$574,2,FALSE))</f>
        <v/>
      </c>
      <c r="K738" s="429"/>
      <c r="L738" s="419"/>
      <c r="M738" s="316"/>
      <c r="N738" s="317"/>
      <c r="O738" s="419"/>
      <c r="P738" s="316"/>
      <c r="Q738" s="317"/>
      <c r="R738" s="379"/>
      <c r="S738" s="316"/>
      <c r="T738" s="317"/>
      <c r="U738" s="43" t="s">
        <v>2188</v>
      </c>
      <c r="V738" s="379"/>
      <c r="W738" s="316"/>
      <c r="X738" s="317"/>
      <c r="Y738" s="379"/>
      <c r="Z738" s="317"/>
      <c r="AA738" s="249"/>
      <c r="AB738" s="249"/>
      <c r="AC738" s="249"/>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CA738">
        <f t="shared" si="143"/>
        <v>0</v>
      </c>
      <c r="CB738">
        <f t="shared" si="144"/>
        <v>0</v>
      </c>
      <c r="CC738">
        <f t="shared" si="145"/>
        <v>0</v>
      </c>
      <c r="CD738">
        <f t="shared" si="146"/>
        <v>0</v>
      </c>
      <c r="CF738" t="b">
        <f t="shared" si="147"/>
        <v>0</v>
      </c>
      <c r="CG738" t="str">
        <f t="shared" si="148"/>
        <v/>
      </c>
      <c r="CH738" t="b">
        <f t="shared" si="149"/>
        <v>0</v>
      </c>
      <c r="CI738" t="str">
        <f t="shared" si="150"/>
        <v/>
      </c>
      <c r="CJ738" t="b">
        <f t="shared" si="151"/>
        <v>0</v>
      </c>
      <c r="CL738">
        <f t="shared" si="152"/>
        <v>0</v>
      </c>
      <c r="CM738">
        <f t="shared" si="153"/>
        <v>0</v>
      </c>
      <c r="CN738">
        <f t="shared" si="154"/>
        <v>0</v>
      </c>
      <c r="CO738">
        <f t="shared" si="155"/>
        <v>0</v>
      </c>
    </row>
    <row r="739" spans="2:93" ht="15" customHeight="1">
      <c r="B739" s="126"/>
      <c r="C739" s="220" t="s">
        <v>2385</v>
      </c>
      <c r="D739" s="419"/>
      <c r="E739" s="316"/>
      <c r="F739" s="316"/>
      <c r="G739" s="317"/>
      <c r="H739" s="379"/>
      <c r="I739" s="317"/>
      <c r="J739" s="315" t="str">
        <f>IF(L739="","",VLOOKUP(L739,Presentación!$AL$3:$AM$574,2,FALSE))</f>
        <v/>
      </c>
      <c r="K739" s="429"/>
      <c r="L739" s="419"/>
      <c r="M739" s="316"/>
      <c r="N739" s="317"/>
      <c r="O739" s="419"/>
      <c r="P739" s="316"/>
      <c r="Q739" s="317"/>
      <c r="R739" s="379"/>
      <c r="S739" s="316"/>
      <c r="T739" s="317"/>
      <c r="U739" s="43" t="s">
        <v>2188</v>
      </c>
      <c r="V739" s="379"/>
      <c r="W739" s="316"/>
      <c r="X739" s="317"/>
      <c r="Y739" s="379"/>
      <c r="Z739" s="317"/>
      <c r="AA739" s="249"/>
      <c r="AB739" s="249"/>
      <c r="AC739" s="249"/>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CA739">
        <f t="shared" si="143"/>
        <v>0</v>
      </c>
      <c r="CB739">
        <f t="shared" si="144"/>
        <v>0</v>
      </c>
      <c r="CC739">
        <f t="shared" si="145"/>
        <v>0</v>
      </c>
      <c r="CD739">
        <f t="shared" si="146"/>
        <v>0</v>
      </c>
      <c r="CF739" t="b">
        <f t="shared" si="147"/>
        <v>0</v>
      </c>
      <c r="CG739" t="str">
        <f t="shared" si="148"/>
        <v/>
      </c>
      <c r="CH739" t="b">
        <f t="shared" si="149"/>
        <v>0</v>
      </c>
      <c r="CI739" t="str">
        <f t="shared" si="150"/>
        <v/>
      </c>
      <c r="CJ739" t="b">
        <f t="shared" si="151"/>
        <v>0</v>
      </c>
      <c r="CL739">
        <f t="shared" si="152"/>
        <v>0</v>
      </c>
      <c r="CM739">
        <f t="shared" si="153"/>
        <v>0</v>
      </c>
      <c r="CN739">
        <f t="shared" si="154"/>
        <v>0</v>
      </c>
      <c r="CO739">
        <f t="shared" si="155"/>
        <v>0</v>
      </c>
    </row>
    <row r="740" spans="2:93" ht="15" customHeight="1">
      <c r="B740" s="126"/>
      <c r="C740" s="220" t="s">
        <v>2386</v>
      </c>
      <c r="D740" s="419"/>
      <c r="E740" s="316"/>
      <c r="F740" s="316"/>
      <c r="G740" s="317"/>
      <c r="H740" s="379"/>
      <c r="I740" s="317"/>
      <c r="J740" s="315" t="str">
        <f>IF(L740="","",VLOOKUP(L740,Presentación!$AL$3:$AM$574,2,FALSE))</f>
        <v/>
      </c>
      <c r="K740" s="429"/>
      <c r="L740" s="419"/>
      <c r="M740" s="316"/>
      <c r="N740" s="317"/>
      <c r="O740" s="419"/>
      <c r="P740" s="316"/>
      <c r="Q740" s="317"/>
      <c r="R740" s="379"/>
      <c r="S740" s="316"/>
      <c r="T740" s="317"/>
      <c r="U740" s="43" t="s">
        <v>2188</v>
      </c>
      <c r="V740" s="379"/>
      <c r="W740" s="316"/>
      <c r="X740" s="317"/>
      <c r="Y740" s="379"/>
      <c r="Z740" s="317"/>
      <c r="AA740" s="249"/>
      <c r="AB740" s="249"/>
      <c r="AC740" s="249"/>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CA740">
        <f t="shared" si="143"/>
        <v>0</v>
      </c>
      <c r="CB740">
        <f t="shared" si="144"/>
        <v>0</v>
      </c>
      <c r="CC740">
        <f t="shared" si="145"/>
        <v>0</v>
      </c>
      <c r="CD740">
        <f t="shared" si="146"/>
        <v>0</v>
      </c>
      <c r="CF740" t="b">
        <f t="shared" si="147"/>
        <v>0</v>
      </c>
      <c r="CG740" t="str">
        <f t="shared" si="148"/>
        <v/>
      </c>
      <c r="CH740" t="b">
        <f t="shared" si="149"/>
        <v>0</v>
      </c>
      <c r="CI740" t="str">
        <f t="shared" si="150"/>
        <v/>
      </c>
      <c r="CJ740" t="b">
        <f t="shared" si="151"/>
        <v>0</v>
      </c>
      <c r="CL740">
        <f t="shared" si="152"/>
        <v>0</v>
      </c>
      <c r="CM740">
        <f t="shared" si="153"/>
        <v>0</v>
      </c>
      <c r="CN740">
        <f t="shared" si="154"/>
        <v>0</v>
      </c>
      <c r="CO740">
        <f t="shared" si="155"/>
        <v>0</v>
      </c>
    </row>
    <row r="741" spans="2:93" ht="15" customHeight="1">
      <c r="B741" s="126"/>
      <c r="C741" s="220" t="s">
        <v>2387</v>
      </c>
      <c r="D741" s="419"/>
      <c r="E741" s="316"/>
      <c r="F741" s="316"/>
      <c r="G741" s="317"/>
      <c r="H741" s="379"/>
      <c r="I741" s="317"/>
      <c r="J741" s="315" t="str">
        <f>IF(L741="","",VLOOKUP(L741,Presentación!$AL$3:$AM$574,2,FALSE))</f>
        <v/>
      </c>
      <c r="K741" s="429"/>
      <c r="L741" s="419"/>
      <c r="M741" s="316"/>
      <c r="N741" s="317"/>
      <c r="O741" s="419"/>
      <c r="P741" s="316"/>
      <c r="Q741" s="317"/>
      <c r="R741" s="379"/>
      <c r="S741" s="316"/>
      <c r="T741" s="317"/>
      <c r="U741" s="43" t="s">
        <v>2188</v>
      </c>
      <c r="V741" s="379"/>
      <c r="W741" s="316"/>
      <c r="X741" s="317"/>
      <c r="Y741" s="379"/>
      <c r="Z741" s="317"/>
      <c r="AA741" s="249"/>
      <c r="AB741" s="249"/>
      <c r="AC741" s="249"/>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CA741">
        <f t="shared" si="143"/>
        <v>0</v>
      </c>
      <c r="CB741">
        <f t="shared" si="144"/>
        <v>0</v>
      </c>
      <c r="CC741">
        <f t="shared" si="145"/>
        <v>0</v>
      </c>
      <c r="CD741">
        <f t="shared" si="146"/>
        <v>0</v>
      </c>
      <c r="CF741" t="b">
        <f t="shared" si="147"/>
        <v>0</v>
      </c>
      <c r="CG741" t="str">
        <f t="shared" si="148"/>
        <v/>
      </c>
      <c r="CH741" t="b">
        <f t="shared" si="149"/>
        <v>0</v>
      </c>
      <c r="CI741" t="str">
        <f t="shared" si="150"/>
        <v/>
      </c>
      <c r="CJ741" t="b">
        <f t="shared" si="151"/>
        <v>0</v>
      </c>
      <c r="CL741">
        <f t="shared" si="152"/>
        <v>0</v>
      </c>
      <c r="CM741">
        <f t="shared" si="153"/>
        <v>0</v>
      </c>
      <c r="CN741">
        <f t="shared" si="154"/>
        <v>0</v>
      </c>
      <c r="CO741">
        <f t="shared" si="155"/>
        <v>0</v>
      </c>
    </row>
    <row r="742" spans="2:93" ht="15" customHeight="1">
      <c r="B742" s="126"/>
      <c r="C742" s="220" t="s">
        <v>2388</v>
      </c>
      <c r="D742" s="419"/>
      <c r="E742" s="316"/>
      <c r="F742" s="316"/>
      <c r="G742" s="317"/>
      <c r="H742" s="379"/>
      <c r="I742" s="317"/>
      <c r="J742" s="315" t="str">
        <f>IF(L742="","",VLOOKUP(L742,Presentación!$AL$3:$AM$574,2,FALSE))</f>
        <v/>
      </c>
      <c r="K742" s="429"/>
      <c r="L742" s="419"/>
      <c r="M742" s="316"/>
      <c r="N742" s="317"/>
      <c r="O742" s="419"/>
      <c r="P742" s="316"/>
      <c r="Q742" s="317"/>
      <c r="R742" s="379"/>
      <c r="S742" s="316"/>
      <c r="T742" s="317"/>
      <c r="U742" s="43" t="s">
        <v>2188</v>
      </c>
      <c r="V742" s="379"/>
      <c r="W742" s="316"/>
      <c r="X742" s="317"/>
      <c r="Y742" s="379"/>
      <c r="Z742" s="317"/>
      <c r="AA742" s="249"/>
      <c r="AB742" s="249"/>
      <c r="AC742" s="249"/>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CA742">
        <f t="shared" si="143"/>
        <v>0</v>
      </c>
      <c r="CB742">
        <f t="shared" si="144"/>
        <v>0</v>
      </c>
      <c r="CC742">
        <f t="shared" si="145"/>
        <v>0</v>
      </c>
      <c r="CD742">
        <f t="shared" si="146"/>
        <v>0</v>
      </c>
      <c r="CF742" t="b">
        <f t="shared" si="147"/>
        <v>0</v>
      </c>
      <c r="CG742" t="str">
        <f t="shared" si="148"/>
        <v/>
      </c>
      <c r="CH742" t="b">
        <f t="shared" si="149"/>
        <v>0</v>
      </c>
      <c r="CI742" t="str">
        <f t="shared" si="150"/>
        <v/>
      </c>
      <c r="CJ742" t="b">
        <f t="shared" si="151"/>
        <v>0</v>
      </c>
      <c r="CL742">
        <f t="shared" si="152"/>
        <v>0</v>
      </c>
      <c r="CM742">
        <f t="shared" si="153"/>
        <v>0</v>
      </c>
      <c r="CN742">
        <f t="shared" si="154"/>
        <v>0</v>
      </c>
      <c r="CO742">
        <f t="shared" si="155"/>
        <v>0</v>
      </c>
    </row>
    <row r="743" spans="2:93" ht="15" customHeight="1">
      <c r="B743" s="126"/>
      <c r="C743" s="220" t="s">
        <v>2389</v>
      </c>
      <c r="D743" s="419"/>
      <c r="E743" s="316"/>
      <c r="F743" s="316"/>
      <c r="G743" s="317"/>
      <c r="H743" s="379"/>
      <c r="I743" s="317"/>
      <c r="J743" s="315" t="str">
        <f>IF(L743="","",VLOOKUP(L743,Presentación!$AL$3:$AM$574,2,FALSE))</f>
        <v/>
      </c>
      <c r="K743" s="429"/>
      <c r="L743" s="419"/>
      <c r="M743" s="316"/>
      <c r="N743" s="317"/>
      <c r="O743" s="419"/>
      <c r="P743" s="316"/>
      <c r="Q743" s="317"/>
      <c r="R743" s="379"/>
      <c r="S743" s="316"/>
      <c r="T743" s="317"/>
      <c r="U743" s="43" t="s">
        <v>2188</v>
      </c>
      <c r="V743" s="379"/>
      <c r="W743" s="316"/>
      <c r="X743" s="317"/>
      <c r="Y743" s="379"/>
      <c r="Z743" s="317"/>
      <c r="AA743" s="249"/>
      <c r="AB743" s="249"/>
      <c r="AC743" s="249"/>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CA743">
        <f t="shared" si="143"/>
        <v>0</v>
      </c>
      <c r="CB743">
        <f t="shared" si="144"/>
        <v>0</v>
      </c>
      <c r="CC743">
        <f t="shared" si="145"/>
        <v>0</v>
      </c>
      <c r="CD743">
        <f t="shared" si="146"/>
        <v>0</v>
      </c>
      <c r="CF743" t="b">
        <f t="shared" si="147"/>
        <v>0</v>
      </c>
      <c r="CG743" t="str">
        <f t="shared" si="148"/>
        <v/>
      </c>
      <c r="CH743" t="b">
        <f t="shared" si="149"/>
        <v>0</v>
      </c>
      <c r="CI743" t="str">
        <f t="shared" si="150"/>
        <v/>
      </c>
      <c r="CJ743" t="b">
        <f t="shared" si="151"/>
        <v>0</v>
      </c>
      <c r="CL743">
        <f t="shared" si="152"/>
        <v>0</v>
      </c>
      <c r="CM743">
        <f t="shared" si="153"/>
        <v>0</v>
      </c>
      <c r="CN743">
        <f t="shared" si="154"/>
        <v>0</v>
      </c>
      <c r="CO743">
        <f t="shared" si="155"/>
        <v>0</v>
      </c>
    </row>
    <row r="744" spans="2:93" ht="15" customHeight="1">
      <c r="B744" s="126"/>
      <c r="C744" s="220" t="s">
        <v>2390</v>
      </c>
      <c r="D744" s="419"/>
      <c r="E744" s="316"/>
      <c r="F744" s="316"/>
      <c r="G744" s="317"/>
      <c r="H744" s="379"/>
      <c r="I744" s="317"/>
      <c r="J744" s="315" t="str">
        <f>IF(L744="","",VLOOKUP(L744,Presentación!$AL$3:$AM$574,2,FALSE))</f>
        <v/>
      </c>
      <c r="K744" s="429"/>
      <c r="L744" s="419"/>
      <c r="M744" s="316"/>
      <c r="N744" s="317"/>
      <c r="O744" s="419"/>
      <c r="P744" s="316"/>
      <c r="Q744" s="317"/>
      <c r="R744" s="379"/>
      <c r="S744" s="316"/>
      <c r="T744" s="317"/>
      <c r="U744" s="43" t="s">
        <v>2188</v>
      </c>
      <c r="V744" s="379"/>
      <c r="W744" s="316"/>
      <c r="X744" s="317"/>
      <c r="Y744" s="379"/>
      <c r="Z744" s="317"/>
      <c r="AA744" s="249"/>
      <c r="AB744" s="249"/>
      <c r="AC744" s="249"/>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CA744">
        <f t="shared" si="143"/>
        <v>0</v>
      </c>
      <c r="CB744">
        <f t="shared" si="144"/>
        <v>0</v>
      </c>
      <c r="CC744">
        <f t="shared" si="145"/>
        <v>0</v>
      </c>
      <c r="CD744">
        <f t="shared" si="146"/>
        <v>0</v>
      </c>
      <c r="CF744" t="b">
        <f t="shared" si="147"/>
        <v>0</v>
      </c>
      <c r="CG744" t="str">
        <f t="shared" si="148"/>
        <v/>
      </c>
      <c r="CH744" t="b">
        <f t="shared" si="149"/>
        <v>0</v>
      </c>
      <c r="CI744" t="str">
        <f t="shared" si="150"/>
        <v/>
      </c>
      <c r="CJ744" t="b">
        <f t="shared" si="151"/>
        <v>0</v>
      </c>
      <c r="CL744">
        <f t="shared" si="152"/>
        <v>0</v>
      </c>
      <c r="CM744">
        <f t="shared" si="153"/>
        <v>0</v>
      </c>
      <c r="CN744">
        <f t="shared" si="154"/>
        <v>0</v>
      </c>
      <c r="CO744">
        <f t="shared" si="155"/>
        <v>0</v>
      </c>
    </row>
    <row r="745" spans="2:93" ht="15" customHeight="1">
      <c r="B745" s="126"/>
      <c r="C745" s="220" t="s">
        <v>2391</v>
      </c>
      <c r="D745" s="419"/>
      <c r="E745" s="316"/>
      <c r="F745" s="316"/>
      <c r="G745" s="317"/>
      <c r="H745" s="379"/>
      <c r="I745" s="317"/>
      <c r="J745" s="315" t="str">
        <f>IF(L745="","",VLOOKUP(L745,Presentación!$AL$3:$AM$574,2,FALSE))</f>
        <v/>
      </c>
      <c r="K745" s="429"/>
      <c r="L745" s="419"/>
      <c r="M745" s="316"/>
      <c r="N745" s="317"/>
      <c r="O745" s="419"/>
      <c r="P745" s="316"/>
      <c r="Q745" s="317"/>
      <c r="R745" s="379"/>
      <c r="S745" s="316"/>
      <c r="T745" s="317"/>
      <c r="U745" s="43" t="s">
        <v>2188</v>
      </c>
      <c r="V745" s="379"/>
      <c r="W745" s="316"/>
      <c r="X745" s="317"/>
      <c r="Y745" s="379"/>
      <c r="Z745" s="317"/>
      <c r="AA745" s="249"/>
      <c r="AB745" s="249"/>
      <c r="AC745" s="249"/>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CA745">
        <f t="shared" si="143"/>
        <v>0</v>
      </c>
      <c r="CB745">
        <f t="shared" si="144"/>
        <v>0</v>
      </c>
      <c r="CC745">
        <f t="shared" si="145"/>
        <v>0</v>
      </c>
      <c r="CD745">
        <f t="shared" si="146"/>
        <v>0</v>
      </c>
      <c r="CF745" t="b">
        <f t="shared" si="147"/>
        <v>0</v>
      </c>
      <c r="CG745" t="str">
        <f t="shared" si="148"/>
        <v/>
      </c>
      <c r="CH745" t="b">
        <f t="shared" si="149"/>
        <v>0</v>
      </c>
      <c r="CI745" t="str">
        <f t="shared" si="150"/>
        <v/>
      </c>
      <c r="CJ745" t="b">
        <f t="shared" si="151"/>
        <v>0</v>
      </c>
      <c r="CL745">
        <f t="shared" si="152"/>
        <v>0</v>
      </c>
      <c r="CM745">
        <f t="shared" si="153"/>
        <v>0</v>
      </c>
      <c r="CN745">
        <f t="shared" si="154"/>
        <v>0</v>
      </c>
      <c r="CO745">
        <f t="shared" si="155"/>
        <v>0</v>
      </c>
    </row>
    <row r="746" spans="2:93" ht="15" customHeight="1">
      <c r="B746" s="126"/>
      <c r="C746" s="220" t="s">
        <v>2392</v>
      </c>
      <c r="D746" s="419"/>
      <c r="E746" s="316"/>
      <c r="F746" s="316"/>
      <c r="G746" s="317"/>
      <c r="H746" s="379"/>
      <c r="I746" s="317"/>
      <c r="J746" s="315" t="str">
        <f>IF(L746="","",VLOOKUP(L746,Presentación!$AL$3:$AM$574,2,FALSE))</f>
        <v/>
      </c>
      <c r="K746" s="429"/>
      <c r="L746" s="419"/>
      <c r="M746" s="316"/>
      <c r="N746" s="317"/>
      <c r="O746" s="419"/>
      <c r="P746" s="316"/>
      <c r="Q746" s="317"/>
      <c r="R746" s="379"/>
      <c r="S746" s="316"/>
      <c r="T746" s="317"/>
      <c r="U746" s="43" t="s">
        <v>2188</v>
      </c>
      <c r="V746" s="379"/>
      <c r="W746" s="316"/>
      <c r="X746" s="317"/>
      <c r="Y746" s="379"/>
      <c r="Z746" s="317"/>
      <c r="AA746" s="249"/>
      <c r="AB746" s="249"/>
      <c r="AC746" s="249"/>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CA746">
        <f t="shared" si="143"/>
        <v>0</v>
      </c>
      <c r="CB746">
        <f t="shared" si="144"/>
        <v>0</v>
      </c>
      <c r="CC746">
        <f t="shared" si="145"/>
        <v>0</v>
      </c>
      <c r="CD746">
        <f t="shared" si="146"/>
        <v>0</v>
      </c>
      <c r="CF746" t="b">
        <f t="shared" si="147"/>
        <v>0</v>
      </c>
      <c r="CG746" t="str">
        <f t="shared" si="148"/>
        <v/>
      </c>
      <c r="CH746" t="b">
        <f t="shared" si="149"/>
        <v>0</v>
      </c>
      <c r="CI746" t="str">
        <f t="shared" si="150"/>
        <v/>
      </c>
      <c r="CJ746" t="b">
        <f t="shared" si="151"/>
        <v>0</v>
      </c>
      <c r="CL746">
        <f t="shared" si="152"/>
        <v>0</v>
      </c>
      <c r="CM746">
        <f t="shared" si="153"/>
        <v>0</v>
      </c>
      <c r="CN746">
        <f t="shared" si="154"/>
        <v>0</v>
      </c>
      <c r="CO746">
        <f t="shared" si="155"/>
        <v>0</v>
      </c>
    </row>
    <row r="747" spans="2:93" ht="15" customHeight="1">
      <c r="B747" s="126"/>
      <c r="C747" s="220" t="s">
        <v>2393</v>
      </c>
      <c r="D747" s="419"/>
      <c r="E747" s="316"/>
      <c r="F747" s="316"/>
      <c r="G747" s="317"/>
      <c r="H747" s="379"/>
      <c r="I747" s="317"/>
      <c r="J747" s="315" t="str">
        <f>IF(L747="","",VLOOKUP(L747,Presentación!$AL$3:$AM$574,2,FALSE))</f>
        <v/>
      </c>
      <c r="K747" s="429"/>
      <c r="L747" s="419"/>
      <c r="M747" s="316"/>
      <c r="N747" s="317"/>
      <c r="O747" s="419"/>
      <c r="P747" s="316"/>
      <c r="Q747" s="317"/>
      <c r="R747" s="379"/>
      <c r="S747" s="316"/>
      <c r="T747" s="317"/>
      <c r="U747" s="43" t="s">
        <v>2188</v>
      </c>
      <c r="V747" s="379"/>
      <c r="W747" s="316"/>
      <c r="X747" s="317"/>
      <c r="Y747" s="379"/>
      <c r="Z747" s="317"/>
      <c r="AA747" s="249"/>
      <c r="AB747" s="249"/>
      <c r="AC747" s="249"/>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CA747">
        <f t="shared" si="143"/>
        <v>0</v>
      </c>
      <c r="CB747">
        <f t="shared" si="144"/>
        <v>0</v>
      </c>
      <c r="CC747">
        <f t="shared" si="145"/>
        <v>0</v>
      </c>
      <c r="CD747">
        <f t="shared" si="146"/>
        <v>0</v>
      </c>
      <c r="CF747" t="b">
        <f t="shared" si="147"/>
        <v>0</v>
      </c>
      <c r="CG747" t="str">
        <f t="shared" si="148"/>
        <v/>
      </c>
      <c r="CH747" t="b">
        <f t="shared" si="149"/>
        <v>0</v>
      </c>
      <c r="CI747" t="str">
        <f t="shared" si="150"/>
        <v/>
      </c>
      <c r="CJ747" t="b">
        <f t="shared" si="151"/>
        <v>0</v>
      </c>
      <c r="CL747">
        <f t="shared" si="152"/>
        <v>0</v>
      </c>
      <c r="CM747">
        <f t="shared" si="153"/>
        <v>0</v>
      </c>
      <c r="CN747">
        <f t="shared" si="154"/>
        <v>0</v>
      </c>
      <c r="CO747">
        <f t="shared" si="155"/>
        <v>0</v>
      </c>
    </row>
    <row r="748" spans="2:93" ht="15" customHeight="1">
      <c r="B748" s="126"/>
      <c r="C748" s="220" t="s">
        <v>2394</v>
      </c>
      <c r="D748" s="419"/>
      <c r="E748" s="316"/>
      <c r="F748" s="316"/>
      <c r="G748" s="317"/>
      <c r="H748" s="379"/>
      <c r="I748" s="317"/>
      <c r="J748" s="315" t="str">
        <f>IF(L748="","",VLOOKUP(L748,Presentación!$AL$3:$AM$574,2,FALSE))</f>
        <v/>
      </c>
      <c r="K748" s="429"/>
      <c r="L748" s="419"/>
      <c r="M748" s="316"/>
      <c r="N748" s="317"/>
      <c r="O748" s="419"/>
      <c r="P748" s="316"/>
      <c r="Q748" s="317"/>
      <c r="R748" s="379"/>
      <c r="S748" s="316"/>
      <c r="T748" s="317"/>
      <c r="U748" s="43" t="s">
        <v>2188</v>
      </c>
      <c r="V748" s="379"/>
      <c r="W748" s="316"/>
      <c r="X748" s="317"/>
      <c r="Y748" s="379"/>
      <c r="Z748" s="317"/>
      <c r="AA748" s="249"/>
      <c r="AB748" s="249"/>
      <c r="AC748" s="249"/>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CA748">
        <f t="shared" si="143"/>
        <v>0</v>
      </c>
      <c r="CB748">
        <f t="shared" si="144"/>
        <v>0</v>
      </c>
      <c r="CC748">
        <f t="shared" si="145"/>
        <v>0</v>
      </c>
      <c r="CD748">
        <f t="shared" si="146"/>
        <v>0</v>
      </c>
      <c r="CF748" t="b">
        <f t="shared" si="147"/>
        <v>0</v>
      </c>
      <c r="CG748" t="str">
        <f t="shared" si="148"/>
        <v/>
      </c>
      <c r="CH748" t="b">
        <f t="shared" si="149"/>
        <v>0</v>
      </c>
      <c r="CI748" t="str">
        <f t="shared" si="150"/>
        <v/>
      </c>
      <c r="CJ748" t="b">
        <f t="shared" si="151"/>
        <v>0</v>
      </c>
      <c r="CL748">
        <f t="shared" si="152"/>
        <v>0</v>
      </c>
      <c r="CM748">
        <f t="shared" si="153"/>
        <v>0</v>
      </c>
      <c r="CN748">
        <f t="shared" si="154"/>
        <v>0</v>
      </c>
      <c r="CO748">
        <f t="shared" si="155"/>
        <v>0</v>
      </c>
    </row>
    <row r="749" spans="2:93" ht="15" customHeight="1">
      <c r="B749" s="126"/>
      <c r="C749" s="220" t="s">
        <v>2395</v>
      </c>
      <c r="D749" s="419"/>
      <c r="E749" s="316"/>
      <c r="F749" s="316"/>
      <c r="G749" s="317"/>
      <c r="H749" s="379"/>
      <c r="I749" s="317"/>
      <c r="J749" s="315" t="str">
        <f>IF(L749="","",VLOOKUP(L749,Presentación!$AL$3:$AM$574,2,FALSE))</f>
        <v/>
      </c>
      <c r="K749" s="429"/>
      <c r="L749" s="419"/>
      <c r="M749" s="316"/>
      <c r="N749" s="317"/>
      <c r="O749" s="419"/>
      <c r="P749" s="316"/>
      <c r="Q749" s="317"/>
      <c r="R749" s="379"/>
      <c r="S749" s="316"/>
      <c r="T749" s="317"/>
      <c r="U749" s="43" t="s">
        <v>2188</v>
      </c>
      <c r="V749" s="379"/>
      <c r="W749" s="316"/>
      <c r="X749" s="317"/>
      <c r="Y749" s="379"/>
      <c r="Z749" s="317"/>
      <c r="AA749" s="249"/>
      <c r="AB749" s="249"/>
      <c r="AC749" s="249"/>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CA749">
        <f t="shared" si="143"/>
        <v>0</v>
      </c>
      <c r="CB749">
        <f t="shared" si="144"/>
        <v>0</v>
      </c>
      <c r="CC749">
        <f t="shared" si="145"/>
        <v>0</v>
      </c>
      <c r="CD749">
        <f t="shared" si="146"/>
        <v>0</v>
      </c>
      <c r="CF749" t="b">
        <f t="shared" si="147"/>
        <v>0</v>
      </c>
      <c r="CG749" t="str">
        <f t="shared" si="148"/>
        <v/>
      </c>
      <c r="CH749" t="b">
        <f t="shared" si="149"/>
        <v>0</v>
      </c>
      <c r="CI749" t="str">
        <f t="shared" si="150"/>
        <v/>
      </c>
      <c r="CJ749" t="b">
        <f t="shared" si="151"/>
        <v>0</v>
      </c>
      <c r="CL749">
        <f t="shared" si="152"/>
        <v>0</v>
      </c>
      <c r="CM749">
        <f t="shared" si="153"/>
        <v>0</v>
      </c>
      <c r="CN749">
        <f t="shared" si="154"/>
        <v>0</v>
      </c>
      <c r="CO749">
        <f t="shared" si="155"/>
        <v>0</v>
      </c>
    </row>
    <row r="750" spans="2:93" ht="15" customHeight="1">
      <c r="B750" s="126"/>
      <c r="C750" s="220" t="s">
        <v>2396</v>
      </c>
      <c r="D750" s="419"/>
      <c r="E750" s="316"/>
      <c r="F750" s="316"/>
      <c r="G750" s="317"/>
      <c r="H750" s="379"/>
      <c r="I750" s="317"/>
      <c r="J750" s="315" t="str">
        <f>IF(L750="","",VLOOKUP(L750,Presentación!$AL$3:$AM$574,2,FALSE))</f>
        <v/>
      </c>
      <c r="K750" s="429"/>
      <c r="L750" s="419"/>
      <c r="M750" s="316"/>
      <c r="N750" s="317"/>
      <c r="O750" s="419"/>
      <c r="P750" s="316"/>
      <c r="Q750" s="317"/>
      <c r="R750" s="379"/>
      <c r="S750" s="316"/>
      <c r="T750" s="317"/>
      <c r="U750" s="43" t="s">
        <v>2188</v>
      </c>
      <c r="V750" s="379"/>
      <c r="W750" s="316"/>
      <c r="X750" s="317"/>
      <c r="Y750" s="379"/>
      <c r="Z750" s="317"/>
      <c r="AA750" s="249"/>
      <c r="AB750" s="249"/>
      <c r="AC750" s="249"/>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CA750">
        <f t="shared" si="143"/>
        <v>0</v>
      </c>
      <c r="CB750">
        <f t="shared" si="144"/>
        <v>0</v>
      </c>
      <c r="CC750">
        <f t="shared" si="145"/>
        <v>0</v>
      </c>
      <c r="CD750">
        <f t="shared" si="146"/>
        <v>0</v>
      </c>
      <c r="CF750" t="b">
        <f t="shared" si="147"/>
        <v>0</v>
      </c>
      <c r="CG750" t="str">
        <f t="shared" si="148"/>
        <v/>
      </c>
      <c r="CH750" t="b">
        <f t="shared" si="149"/>
        <v>0</v>
      </c>
      <c r="CI750" t="str">
        <f t="shared" si="150"/>
        <v/>
      </c>
      <c r="CJ750" t="b">
        <f t="shared" si="151"/>
        <v>0</v>
      </c>
      <c r="CL750">
        <f t="shared" si="152"/>
        <v>0</v>
      </c>
      <c r="CM750">
        <f t="shared" si="153"/>
        <v>0</v>
      </c>
      <c r="CN750">
        <f t="shared" si="154"/>
        <v>0</v>
      </c>
      <c r="CO750">
        <f t="shared" si="155"/>
        <v>0</v>
      </c>
    </row>
    <row r="751" spans="2:93" ht="15" customHeight="1">
      <c r="B751" s="126"/>
      <c r="C751" s="220" t="s">
        <v>2397</v>
      </c>
      <c r="D751" s="419"/>
      <c r="E751" s="316"/>
      <c r="F751" s="316"/>
      <c r="G751" s="317"/>
      <c r="H751" s="379"/>
      <c r="I751" s="317"/>
      <c r="J751" s="315" t="str">
        <f>IF(L751="","",VLOOKUP(L751,Presentación!$AL$3:$AM$574,2,FALSE))</f>
        <v/>
      </c>
      <c r="K751" s="429"/>
      <c r="L751" s="419"/>
      <c r="M751" s="316"/>
      <c r="N751" s="317"/>
      <c r="O751" s="419"/>
      <c r="P751" s="316"/>
      <c r="Q751" s="317"/>
      <c r="R751" s="379"/>
      <c r="S751" s="316"/>
      <c r="T751" s="317"/>
      <c r="U751" s="43" t="s">
        <v>2188</v>
      </c>
      <c r="V751" s="379"/>
      <c r="W751" s="316"/>
      <c r="X751" s="317"/>
      <c r="Y751" s="379"/>
      <c r="Z751" s="317"/>
      <c r="AA751" s="249"/>
      <c r="AB751" s="249"/>
      <c r="AC751" s="249"/>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CA751">
        <f t="shared" si="143"/>
        <v>0</v>
      </c>
      <c r="CB751">
        <f t="shared" si="144"/>
        <v>0</v>
      </c>
      <c r="CC751">
        <f t="shared" si="145"/>
        <v>0</v>
      </c>
      <c r="CD751">
        <f t="shared" si="146"/>
        <v>0</v>
      </c>
      <c r="CF751" t="b">
        <f t="shared" si="147"/>
        <v>0</v>
      </c>
      <c r="CG751" t="str">
        <f t="shared" si="148"/>
        <v/>
      </c>
      <c r="CH751" t="b">
        <f t="shared" si="149"/>
        <v>0</v>
      </c>
      <c r="CI751" t="str">
        <f t="shared" si="150"/>
        <v/>
      </c>
      <c r="CJ751" t="b">
        <f t="shared" si="151"/>
        <v>0</v>
      </c>
      <c r="CL751">
        <f t="shared" si="152"/>
        <v>0</v>
      </c>
      <c r="CM751">
        <f t="shared" si="153"/>
        <v>0</v>
      </c>
      <c r="CN751">
        <f t="shared" si="154"/>
        <v>0</v>
      </c>
      <c r="CO751">
        <f t="shared" si="155"/>
        <v>0</v>
      </c>
    </row>
    <row r="752" spans="2:93" ht="15" customHeight="1">
      <c r="B752" s="126"/>
      <c r="C752" s="220" t="s">
        <v>2398</v>
      </c>
      <c r="D752" s="419"/>
      <c r="E752" s="316"/>
      <c r="F752" s="316"/>
      <c r="G752" s="317"/>
      <c r="H752" s="379"/>
      <c r="I752" s="317"/>
      <c r="J752" s="315" t="str">
        <f>IF(L752="","",VLOOKUP(L752,Presentación!$AL$3:$AM$574,2,FALSE))</f>
        <v/>
      </c>
      <c r="K752" s="429"/>
      <c r="L752" s="419"/>
      <c r="M752" s="316"/>
      <c r="N752" s="317"/>
      <c r="O752" s="419"/>
      <c r="P752" s="316"/>
      <c r="Q752" s="317"/>
      <c r="R752" s="379"/>
      <c r="S752" s="316"/>
      <c r="T752" s="317"/>
      <c r="U752" s="43" t="s">
        <v>2188</v>
      </c>
      <c r="V752" s="379"/>
      <c r="W752" s="316"/>
      <c r="X752" s="317"/>
      <c r="Y752" s="379"/>
      <c r="Z752" s="317"/>
      <c r="AA752" s="249"/>
      <c r="AB752" s="249"/>
      <c r="AC752" s="249"/>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CA752">
        <f t="shared" si="143"/>
        <v>0</v>
      </c>
      <c r="CB752">
        <f t="shared" si="144"/>
        <v>0</v>
      </c>
      <c r="CC752">
        <f t="shared" si="145"/>
        <v>0</v>
      </c>
      <c r="CD752">
        <f t="shared" si="146"/>
        <v>0</v>
      </c>
      <c r="CF752" t="b">
        <f t="shared" si="147"/>
        <v>0</v>
      </c>
      <c r="CG752" t="str">
        <f t="shared" si="148"/>
        <v/>
      </c>
      <c r="CH752" t="b">
        <f t="shared" si="149"/>
        <v>0</v>
      </c>
      <c r="CI752" t="str">
        <f t="shared" si="150"/>
        <v/>
      </c>
      <c r="CJ752" t="b">
        <f t="shared" si="151"/>
        <v>0</v>
      </c>
      <c r="CL752">
        <f t="shared" si="152"/>
        <v>0</v>
      </c>
      <c r="CM752">
        <f t="shared" si="153"/>
        <v>0</v>
      </c>
      <c r="CN752">
        <f t="shared" si="154"/>
        <v>0</v>
      </c>
      <c r="CO752">
        <f t="shared" si="155"/>
        <v>0</v>
      </c>
    </row>
    <row r="753" spans="2:93" ht="15" customHeight="1">
      <c r="B753" s="126"/>
      <c r="C753" s="220" t="s">
        <v>2399</v>
      </c>
      <c r="D753" s="419"/>
      <c r="E753" s="316"/>
      <c r="F753" s="316"/>
      <c r="G753" s="317"/>
      <c r="H753" s="379"/>
      <c r="I753" s="317"/>
      <c r="J753" s="315" t="str">
        <f>IF(L753="","",VLOOKUP(L753,Presentación!$AL$3:$AM$574,2,FALSE))</f>
        <v/>
      </c>
      <c r="K753" s="429"/>
      <c r="L753" s="419"/>
      <c r="M753" s="316"/>
      <c r="N753" s="317"/>
      <c r="O753" s="419"/>
      <c r="P753" s="316"/>
      <c r="Q753" s="317"/>
      <c r="R753" s="379"/>
      <c r="S753" s="316"/>
      <c r="T753" s="317"/>
      <c r="U753" s="43" t="s">
        <v>2188</v>
      </c>
      <c r="V753" s="379"/>
      <c r="W753" s="316"/>
      <c r="X753" s="317"/>
      <c r="Y753" s="379"/>
      <c r="Z753" s="317"/>
      <c r="AA753" s="249"/>
      <c r="AB753" s="249"/>
      <c r="AC753" s="249"/>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CA753">
        <f t="shared" si="143"/>
        <v>0</v>
      </c>
      <c r="CB753">
        <f t="shared" si="144"/>
        <v>0</v>
      </c>
      <c r="CC753">
        <f t="shared" si="145"/>
        <v>0</v>
      </c>
      <c r="CD753">
        <f t="shared" si="146"/>
        <v>0</v>
      </c>
      <c r="CF753" t="b">
        <f t="shared" si="147"/>
        <v>0</v>
      </c>
      <c r="CG753" t="str">
        <f t="shared" si="148"/>
        <v/>
      </c>
      <c r="CH753" t="b">
        <f t="shared" si="149"/>
        <v>0</v>
      </c>
      <c r="CI753" t="str">
        <f t="shared" si="150"/>
        <v/>
      </c>
      <c r="CJ753" t="b">
        <f t="shared" si="151"/>
        <v>0</v>
      </c>
      <c r="CL753">
        <f t="shared" si="152"/>
        <v>0</v>
      </c>
      <c r="CM753">
        <f t="shared" si="153"/>
        <v>0</v>
      </c>
      <c r="CN753">
        <f t="shared" si="154"/>
        <v>0</v>
      </c>
      <c r="CO753">
        <f t="shared" si="155"/>
        <v>0</v>
      </c>
    </row>
    <row r="754" spans="2:93" ht="15" customHeight="1">
      <c r="B754" s="126"/>
      <c r="C754" s="220" t="s">
        <v>2400</v>
      </c>
      <c r="D754" s="419"/>
      <c r="E754" s="316"/>
      <c r="F754" s="316"/>
      <c r="G754" s="317"/>
      <c r="H754" s="379"/>
      <c r="I754" s="317"/>
      <c r="J754" s="315" t="str">
        <f>IF(L754="","",VLOOKUP(L754,Presentación!$AL$3:$AM$574,2,FALSE))</f>
        <v/>
      </c>
      <c r="K754" s="429"/>
      <c r="L754" s="419"/>
      <c r="M754" s="316"/>
      <c r="N754" s="317"/>
      <c r="O754" s="419"/>
      <c r="P754" s="316"/>
      <c r="Q754" s="317"/>
      <c r="R754" s="379"/>
      <c r="S754" s="316"/>
      <c r="T754" s="317"/>
      <c r="U754" s="43" t="s">
        <v>2188</v>
      </c>
      <c r="V754" s="379"/>
      <c r="W754" s="316"/>
      <c r="X754" s="317"/>
      <c r="Y754" s="379"/>
      <c r="Z754" s="317"/>
      <c r="AA754" s="249"/>
      <c r="AB754" s="249"/>
      <c r="AC754" s="249"/>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CA754">
        <f t="shared" si="143"/>
        <v>0</v>
      </c>
      <c r="CB754">
        <f t="shared" si="144"/>
        <v>0</v>
      </c>
      <c r="CC754">
        <f t="shared" si="145"/>
        <v>0</v>
      </c>
      <c r="CD754">
        <f t="shared" si="146"/>
        <v>0</v>
      </c>
      <c r="CF754" t="b">
        <f t="shared" si="147"/>
        <v>0</v>
      </c>
      <c r="CG754" t="str">
        <f t="shared" si="148"/>
        <v/>
      </c>
      <c r="CH754" t="b">
        <f t="shared" si="149"/>
        <v>0</v>
      </c>
      <c r="CI754" t="str">
        <f t="shared" si="150"/>
        <v/>
      </c>
      <c r="CJ754" t="b">
        <f t="shared" si="151"/>
        <v>0</v>
      </c>
      <c r="CL754">
        <f t="shared" si="152"/>
        <v>0</v>
      </c>
      <c r="CM754">
        <f t="shared" si="153"/>
        <v>0</v>
      </c>
      <c r="CN754">
        <f t="shared" si="154"/>
        <v>0</v>
      </c>
      <c r="CO754">
        <f t="shared" si="155"/>
        <v>0</v>
      </c>
    </row>
    <row r="755" spans="2:93" ht="15" customHeight="1">
      <c r="B755" s="126"/>
      <c r="C755" s="220" t="s">
        <v>2401</v>
      </c>
      <c r="D755" s="419"/>
      <c r="E755" s="316"/>
      <c r="F755" s="316"/>
      <c r="G755" s="317"/>
      <c r="H755" s="379"/>
      <c r="I755" s="317"/>
      <c r="J755" s="315" t="str">
        <f>IF(L755="","",VLOOKUP(L755,Presentación!$AL$3:$AM$574,2,FALSE))</f>
        <v/>
      </c>
      <c r="K755" s="429"/>
      <c r="L755" s="419"/>
      <c r="M755" s="316"/>
      <c r="N755" s="317"/>
      <c r="O755" s="419"/>
      <c r="P755" s="316"/>
      <c r="Q755" s="317"/>
      <c r="R755" s="379"/>
      <c r="S755" s="316"/>
      <c r="T755" s="317"/>
      <c r="U755" s="43" t="s">
        <v>2188</v>
      </c>
      <c r="V755" s="379"/>
      <c r="W755" s="316"/>
      <c r="X755" s="317"/>
      <c r="Y755" s="379"/>
      <c r="Z755" s="317"/>
      <c r="AA755" s="249"/>
      <c r="AB755" s="249"/>
      <c r="AC755" s="249"/>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CA755">
        <f t="shared" si="143"/>
        <v>0</v>
      </c>
      <c r="CB755">
        <f t="shared" si="144"/>
        <v>0</v>
      </c>
      <c r="CC755">
        <f t="shared" si="145"/>
        <v>0</v>
      </c>
      <c r="CD755">
        <f t="shared" si="146"/>
        <v>0</v>
      </c>
      <c r="CF755" t="b">
        <f t="shared" si="147"/>
        <v>0</v>
      </c>
      <c r="CG755" t="str">
        <f t="shared" si="148"/>
        <v/>
      </c>
      <c r="CH755" t="b">
        <f t="shared" si="149"/>
        <v>0</v>
      </c>
      <c r="CI755" t="str">
        <f t="shared" si="150"/>
        <v/>
      </c>
      <c r="CJ755" t="b">
        <f t="shared" si="151"/>
        <v>0</v>
      </c>
      <c r="CL755">
        <f t="shared" si="152"/>
        <v>0</v>
      </c>
      <c r="CM755">
        <f t="shared" si="153"/>
        <v>0</v>
      </c>
      <c r="CN755">
        <f t="shared" si="154"/>
        <v>0</v>
      </c>
      <c r="CO755">
        <f t="shared" si="155"/>
        <v>0</v>
      </c>
    </row>
    <row r="756" spans="2:93" ht="15" customHeight="1">
      <c r="B756" s="126"/>
      <c r="C756" s="220" t="s">
        <v>2402</v>
      </c>
      <c r="D756" s="419"/>
      <c r="E756" s="316"/>
      <c r="F756" s="316"/>
      <c r="G756" s="317"/>
      <c r="H756" s="379"/>
      <c r="I756" s="317"/>
      <c r="J756" s="315" t="str">
        <f>IF(L756="","",VLOOKUP(L756,Presentación!$AL$3:$AM$574,2,FALSE))</f>
        <v/>
      </c>
      <c r="K756" s="429"/>
      <c r="L756" s="419"/>
      <c r="M756" s="316"/>
      <c r="N756" s="317"/>
      <c r="O756" s="419"/>
      <c r="P756" s="316"/>
      <c r="Q756" s="317"/>
      <c r="R756" s="379"/>
      <c r="S756" s="316"/>
      <c r="T756" s="317"/>
      <c r="U756" s="43" t="s">
        <v>2188</v>
      </c>
      <c r="V756" s="379"/>
      <c r="W756" s="316"/>
      <c r="X756" s="317"/>
      <c r="Y756" s="379"/>
      <c r="Z756" s="317"/>
      <c r="AA756" s="249"/>
      <c r="AB756" s="249"/>
      <c r="AC756" s="249"/>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CA756">
        <f t="shared" si="143"/>
        <v>0</v>
      </c>
      <c r="CB756">
        <f t="shared" si="144"/>
        <v>0</v>
      </c>
      <c r="CC756">
        <f t="shared" si="145"/>
        <v>0</v>
      </c>
      <c r="CD756">
        <f t="shared" si="146"/>
        <v>0</v>
      </c>
      <c r="CF756" t="b">
        <f t="shared" si="147"/>
        <v>0</v>
      </c>
      <c r="CG756" t="str">
        <f t="shared" si="148"/>
        <v/>
      </c>
      <c r="CH756" t="b">
        <f t="shared" si="149"/>
        <v>0</v>
      </c>
      <c r="CI756" t="str">
        <f t="shared" si="150"/>
        <v/>
      </c>
      <c r="CJ756" t="b">
        <f t="shared" si="151"/>
        <v>0</v>
      </c>
      <c r="CL756">
        <f t="shared" si="152"/>
        <v>0</v>
      </c>
      <c r="CM756">
        <f t="shared" si="153"/>
        <v>0</v>
      </c>
      <c r="CN756">
        <f t="shared" si="154"/>
        <v>0</v>
      </c>
      <c r="CO756">
        <f t="shared" si="155"/>
        <v>0</v>
      </c>
    </row>
    <row r="757" spans="2:93" ht="15" customHeight="1">
      <c r="B757" s="126"/>
      <c r="C757" s="220" t="s">
        <v>2403</v>
      </c>
      <c r="D757" s="419"/>
      <c r="E757" s="316"/>
      <c r="F757" s="316"/>
      <c r="G757" s="317"/>
      <c r="H757" s="379"/>
      <c r="I757" s="317"/>
      <c r="J757" s="315" t="str">
        <f>IF(L757="","",VLOOKUP(L757,Presentación!$AL$3:$AM$574,2,FALSE))</f>
        <v/>
      </c>
      <c r="K757" s="429"/>
      <c r="L757" s="419"/>
      <c r="M757" s="316"/>
      <c r="N757" s="317"/>
      <c r="O757" s="419"/>
      <c r="P757" s="316"/>
      <c r="Q757" s="317"/>
      <c r="R757" s="379"/>
      <c r="S757" s="316"/>
      <c r="T757" s="317"/>
      <c r="U757" s="43" t="s">
        <v>2188</v>
      </c>
      <c r="V757" s="379"/>
      <c r="W757" s="316"/>
      <c r="X757" s="317"/>
      <c r="Y757" s="379"/>
      <c r="Z757" s="317"/>
      <c r="AA757" s="249"/>
      <c r="AB757" s="249"/>
      <c r="AC757" s="249"/>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CA757">
        <f t="shared" si="143"/>
        <v>0</v>
      </c>
      <c r="CB757">
        <f t="shared" si="144"/>
        <v>0</v>
      </c>
      <c r="CC757">
        <f t="shared" si="145"/>
        <v>0</v>
      </c>
      <c r="CD757">
        <f t="shared" si="146"/>
        <v>0</v>
      </c>
      <c r="CF757" t="b">
        <f t="shared" si="147"/>
        <v>0</v>
      </c>
      <c r="CG757" t="str">
        <f t="shared" si="148"/>
        <v/>
      </c>
      <c r="CH757" t="b">
        <f t="shared" si="149"/>
        <v>0</v>
      </c>
      <c r="CI757" t="str">
        <f t="shared" si="150"/>
        <v/>
      </c>
      <c r="CJ757" t="b">
        <f t="shared" si="151"/>
        <v>0</v>
      </c>
      <c r="CL757">
        <f t="shared" si="152"/>
        <v>0</v>
      </c>
      <c r="CM757">
        <f t="shared" si="153"/>
        <v>0</v>
      </c>
      <c r="CN757">
        <f t="shared" si="154"/>
        <v>0</v>
      </c>
      <c r="CO757">
        <f t="shared" si="155"/>
        <v>0</v>
      </c>
    </row>
    <row r="758" spans="2:93" ht="15" customHeight="1">
      <c r="B758" s="126"/>
      <c r="C758" s="220" t="s">
        <v>2404</v>
      </c>
      <c r="D758" s="419"/>
      <c r="E758" s="316"/>
      <c r="F758" s="316"/>
      <c r="G758" s="317"/>
      <c r="H758" s="379"/>
      <c r="I758" s="317"/>
      <c r="J758" s="315" t="str">
        <f>IF(L758="","",VLOOKUP(L758,Presentación!$AL$3:$AM$574,2,FALSE))</f>
        <v/>
      </c>
      <c r="K758" s="429"/>
      <c r="L758" s="419"/>
      <c r="M758" s="316"/>
      <c r="N758" s="317"/>
      <c r="O758" s="419"/>
      <c r="P758" s="316"/>
      <c r="Q758" s="317"/>
      <c r="R758" s="379"/>
      <c r="S758" s="316"/>
      <c r="T758" s="317"/>
      <c r="U758" s="43" t="s">
        <v>2188</v>
      </c>
      <c r="V758" s="379"/>
      <c r="W758" s="316"/>
      <c r="X758" s="317"/>
      <c r="Y758" s="379"/>
      <c r="Z758" s="317"/>
      <c r="AA758" s="249"/>
      <c r="AB758" s="249"/>
      <c r="AC758" s="249"/>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CA758">
        <f t="shared" si="143"/>
        <v>0</v>
      </c>
      <c r="CB758">
        <f t="shared" si="144"/>
        <v>0</v>
      </c>
      <c r="CC758">
        <f t="shared" si="145"/>
        <v>0</v>
      </c>
      <c r="CD758">
        <f t="shared" si="146"/>
        <v>0</v>
      </c>
      <c r="CF758" t="b">
        <f t="shared" si="147"/>
        <v>0</v>
      </c>
      <c r="CG758" t="str">
        <f t="shared" si="148"/>
        <v/>
      </c>
      <c r="CH758" t="b">
        <f t="shared" si="149"/>
        <v>0</v>
      </c>
      <c r="CI758" t="str">
        <f t="shared" si="150"/>
        <v/>
      </c>
      <c r="CJ758" t="b">
        <f t="shared" si="151"/>
        <v>0</v>
      </c>
      <c r="CL758">
        <f t="shared" si="152"/>
        <v>0</v>
      </c>
      <c r="CM758">
        <f t="shared" si="153"/>
        <v>0</v>
      </c>
      <c r="CN758">
        <f t="shared" si="154"/>
        <v>0</v>
      </c>
      <c r="CO758">
        <f t="shared" si="155"/>
        <v>0</v>
      </c>
    </row>
    <row r="759" spans="2:93" ht="15" customHeight="1">
      <c r="B759" s="126"/>
      <c r="C759" s="220" t="s">
        <v>2405</v>
      </c>
      <c r="D759" s="419"/>
      <c r="E759" s="316"/>
      <c r="F759" s="316"/>
      <c r="G759" s="317"/>
      <c r="H759" s="379"/>
      <c r="I759" s="317"/>
      <c r="J759" s="315" t="str">
        <f>IF(L759="","",VLOOKUP(L759,Presentación!$AL$3:$AM$574,2,FALSE))</f>
        <v/>
      </c>
      <c r="K759" s="429"/>
      <c r="L759" s="419"/>
      <c r="M759" s="316"/>
      <c r="N759" s="317"/>
      <c r="O759" s="419"/>
      <c r="P759" s="316"/>
      <c r="Q759" s="317"/>
      <c r="R759" s="379"/>
      <c r="S759" s="316"/>
      <c r="T759" s="317"/>
      <c r="U759" s="43" t="s">
        <v>2188</v>
      </c>
      <c r="V759" s="379"/>
      <c r="W759" s="316"/>
      <c r="X759" s="317"/>
      <c r="Y759" s="379"/>
      <c r="Z759" s="317"/>
      <c r="AA759" s="249"/>
      <c r="AB759" s="249"/>
      <c r="AC759" s="249"/>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CA759">
        <f t="shared" si="143"/>
        <v>0</v>
      </c>
      <c r="CB759">
        <f t="shared" si="144"/>
        <v>0</v>
      </c>
      <c r="CC759">
        <f t="shared" si="145"/>
        <v>0</v>
      </c>
      <c r="CD759">
        <f t="shared" si="146"/>
        <v>0</v>
      </c>
      <c r="CF759" t="b">
        <f t="shared" si="147"/>
        <v>0</v>
      </c>
      <c r="CG759" t="str">
        <f t="shared" si="148"/>
        <v/>
      </c>
      <c r="CH759" t="b">
        <f t="shared" si="149"/>
        <v>0</v>
      </c>
      <c r="CI759" t="str">
        <f t="shared" si="150"/>
        <v/>
      </c>
      <c r="CJ759" t="b">
        <f t="shared" si="151"/>
        <v>0</v>
      </c>
      <c r="CL759">
        <f t="shared" si="152"/>
        <v>0</v>
      </c>
      <c r="CM759">
        <f t="shared" si="153"/>
        <v>0</v>
      </c>
      <c r="CN759">
        <f t="shared" si="154"/>
        <v>0</v>
      </c>
      <c r="CO759">
        <f t="shared" si="155"/>
        <v>0</v>
      </c>
    </row>
    <row r="760" spans="2:93" ht="15" customHeight="1">
      <c r="B760" s="126"/>
      <c r="C760" s="220" t="s">
        <v>2406</v>
      </c>
      <c r="D760" s="419"/>
      <c r="E760" s="316"/>
      <c r="F760" s="316"/>
      <c r="G760" s="317"/>
      <c r="H760" s="379"/>
      <c r="I760" s="317"/>
      <c r="J760" s="315" t="str">
        <f>IF(L760="","",VLOOKUP(L760,Presentación!$AL$3:$AM$574,2,FALSE))</f>
        <v/>
      </c>
      <c r="K760" s="429"/>
      <c r="L760" s="419"/>
      <c r="M760" s="316"/>
      <c r="N760" s="317"/>
      <c r="O760" s="419"/>
      <c r="P760" s="316"/>
      <c r="Q760" s="317"/>
      <c r="R760" s="379"/>
      <c r="S760" s="316"/>
      <c r="T760" s="317"/>
      <c r="U760" s="43" t="s">
        <v>2188</v>
      </c>
      <c r="V760" s="379"/>
      <c r="W760" s="316"/>
      <c r="X760" s="317"/>
      <c r="Y760" s="379"/>
      <c r="Z760" s="317"/>
      <c r="AA760" s="249"/>
      <c r="AB760" s="249"/>
      <c r="AC760" s="249"/>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CA760">
        <f t="shared" si="143"/>
        <v>0</v>
      </c>
      <c r="CB760">
        <f t="shared" si="144"/>
        <v>0</v>
      </c>
      <c r="CC760">
        <f t="shared" si="145"/>
        <v>0</v>
      </c>
      <c r="CD760">
        <f t="shared" si="146"/>
        <v>0</v>
      </c>
      <c r="CF760" t="b">
        <f t="shared" si="147"/>
        <v>0</v>
      </c>
      <c r="CG760" t="str">
        <f t="shared" si="148"/>
        <v/>
      </c>
      <c r="CH760" t="b">
        <f t="shared" si="149"/>
        <v>0</v>
      </c>
      <c r="CI760" t="str">
        <f t="shared" si="150"/>
        <v/>
      </c>
      <c r="CJ760" t="b">
        <f t="shared" si="151"/>
        <v>0</v>
      </c>
      <c r="CL760">
        <f t="shared" si="152"/>
        <v>0</v>
      </c>
      <c r="CM760">
        <f t="shared" si="153"/>
        <v>0</v>
      </c>
      <c r="CN760">
        <f t="shared" si="154"/>
        <v>0</v>
      </c>
      <c r="CO760">
        <f t="shared" si="155"/>
        <v>0</v>
      </c>
    </row>
    <row r="761" spans="2:93" ht="15" customHeight="1">
      <c r="B761" s="126"/>
      <c r="C761" s="220" t="s">
        <v>2407</v>
      </c>
      <c r="D761" s="419"/>
      <c r="E761" s="316"/>
      <c r="F761" s="316"/>
      <c r="G761" s="317"/>
      <c r="H761" s="379"/>
      <c r="I761" s="317"/>
      <c r="J761" s="315" t="str">
        <f>IF(L761="","",VLOOKUP(L761,Presentación!$AL$3:$AM$574,2,FALSE))</f>
        <v/>
      </c>
      <c r="K761" s="429"/>
      <c r="L761" s="419"/>
      <c r="M761" s="316"/>
      <c r="N761" s="317"/>
      <c r="O761" s="419"/>
      <c r="P761" s="316"/>
      <c r="Q761" s="317"/>
      <c r="R761" s="379"/>
      <c r="S761" s="316"/>
      <c r="T761" s="317"/>
      <c r="U761" s="43" t="s">
        <v>2188</v>
      </c>
      <c r="V761" s="379"/>
      <c r="W761" s="316"/>
      <c r="X761" s="317"/>
      <c r="Y761" s="379"/>
      <c r="Z761" s="317"/>
      <c r="AA761" s="249"/>
      <c r="AB761" s="249"/>
      <c r="AC761" s="249"/>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CA761">
        <f t="shared" si="143"/>
        <v>0</v>
      </c>
      <c r="CB761">
        <f t="shared" si="144"/>
        <v>0</v>
      </c>
      <c r="CC761">
        <f t="shared" si="145"/>
        <v>0</v>
      </c>
      <c r="CD761">
        <f t="shared" si="146"/>
        <v>0</v>
      </c>
      <c r="CF761" t="b">
        <f t="shared" si="147"/>
        <v>0</v>
      </c>
      <c r="CG761" t="str">
        <f t="shared" si="148"/>
        <v/>
      </c>
      <c r="CH761" t="b">
        <f t="shared" si="149"/>
        <v>0</v>
      </c>
      <c r="CI761" t="str">
        <f t="shared" si="150"/>
        <v/>
      </c>
      <c r="CJ761" t="b">
        <f t="shared" si="151"/>
        <v>0</v>
      </c>
      <c r="CL761">
        <f t="shared" si="152"/>
        <v>0</v>
      </c>
      <c r="CM761">
        <f t="shared" si="153"/>
        <v>0</v>
      </c>
      <c r="CN761">
        <f t="shared" si="154"/>
        <v>0</v>
      </c>
      <c r="CO761">
        <f t="shared" si="155"/>
        <v>0</v>
      </c>
    </row>
    <row r="762" spans="2:93" ht="15" customHeight="1">
      <c r="B762" s="126"/>
      <c r="C762" s="220" t="s">
        <v>2408</v>
      </c>
      <c r="D762" s="419"/>
      <c r="E762" s="316"/>
      <c r="F762" s="316"/>
      <c r="G762" s="317"/>
      <c r="H762" s="379"/>
      <c r="I762" s="317"/>
      <c r="J762" s="315" t="str">
        <f>IF(L762="","",VLOOKUP(L762,Presentación!$AL$3:$AM$574,2,FALSE))</f>
        <v/>
      </c>
      <c r="K762" s="429"/>
      <c r="L762" s="419"/>
      <c r="M762" s="316"/>
      <c r="N762" s="317"/>
      <c r="O762" s="419"/>
      <c r="P762" s="316"/>
      <c r="Q762" s="317"/>
      <c r="R762" s="379"/>
      <c r="S762" s="316"/>
      <c r="T762" s="317"/>
      <c r="U762" s="43" t="s">
        <v>2188</v>
      </c>
      <c r="V762" s="379"/>
      <c r="W762" s="316"/>
      <c r="X762" s="317"/>
      <c r="Y762" s="379"/>
      <c r="Z762" s="317"/>
      <c r="AA762" s="249"/>
      <c r="AB762" s="249"/>
      <c r="AC762" s="249"/>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CA762">
        <f t="shared" si="143"/>
        <v>0</v>
      </c>
      <c r="CB762">
        <f t="shared" si="144"/>
        <v>0</v>
      </c>
      <c r="CC762">
        <f t="shared" si="145"/>
        <v>0</v>
      </c>
      <c r="CD762">
        <f t="shared" si="146"/>
        <v>0</v>
      </c>
      <c r="CF762" t="b">
        <f t="shared" si="147"/>
        <v>0</v>
      </c>
      <c r="CG762" t="str">
        <f t="shared" si="148"/>
        <v/>
      </c>
      <c r="CH762" t="b">
        <f t="shared" si="149"/>
        <v>0</v>
      </c>
      <c r="CI762" t="str">
        <f t="shared" si="150"/>
        <v/>
      </c>
      <c r="CJ762" t="b">
        <f t="shared" si="151"/>
        <v>0</v>
      </c>
      <c r="CL762">
        <f t="shared" si="152"/>
        <v>0</v>
      </c>
      <c r="CM762">
        <f t="shared" si="153"/>
        <v>0</v>
      </c>
      <c r="CN762">
        <f t="shared" si="154"/>
        <v>0</v>
      </c>
      <c r="CO762">
        <f t="shared" si="155"/>
        <v>0</v>
      </c>
    </row>
    <row r="763" spans="2:93" ht="15" customHeight="1">
      <c r="B763" s="126"/>
      <c r="C763" s="220" t="s">
        <v>2409</v>
      </c>
      <c r="D763" s="419"/>
      <c r="E763" s="316"/>
      <c r="F763" s="316"/>
      <c r="G763" s="317"/>
      <c r="H763" s="379"/>
      <c r="I763" s="317"/>
      <c r="J763" s="315" t="str">
        <f>IF(L763="","",VLOOKUP(L763,Presentación!$AL$3:$AM$574,2,FALSE))</f>
        <v/>
      </c>
      <c r="K763" s="429"/>
      <c r="L763" s="419"/>
      <c r="M763" s="316"/>
      <c r="N763" s="317"/>
      <c r="O763" s="419"/>
      <c r="P763" s="316"/>
      <c r="Q763" s="317"/>
      <c r="R763" s="379"/>
      <c r="S763" s="316"/>
      <c r="T763" s="317"/>
      <c r="U763" s="43" t="s">
        <v>2188</v>
      </c>
      <c r="V763" s="379"/>
      <c r="W763" s="316"/>
      <c r="X763" s="317"/>
      <c r="Y763" s="379"/>
      <c r="Z763" s="317"/>
      <c r="AA763" s="249"/>
      <c r="AB763" s="249"/>
      <c r="AC763" s="249"/>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CA763">
        <f t="shared" si="143"/>
        <v>0</v>
      </c>
      <c r="CB763">
        <f t="shared" si="144"/>
        <v>0</v>
      </c>
      <c r="CC763">
        <f t="shared" si="145"/>
        <v>0</v>
      </c>
      <c r="CD763">
        <f t="shared" si="146"/>
        <v>0</v>
      </c>
      <c r="CF763" t="b">
        <f t="shared" si="147"/>
        <v>0</v>
      </c>
      <c r="CG763" t="str">
        <f t="shared" si="148"/>
        <v/>
      </c>
      <c r="CH763" t="b">
        <f t="shared" si="149"/>
        <v>0</v>
      </c>
      <c r="CI763" t="str">
        <f t="shared" si="150"/>
        <v/>
      </c>
      <c r="CJ763" t="b">
        <f t="shared" si="151"/>
        <v>0</v>
      </c>
      <c r="CL763">
        <f t="shared" si="152"/>
        <v>0</v>
      </c>
      <c r="CM763">
        <f t="shared" si="153"/>
        <v>0</v>
      </c>
      <c r="CN763">
        <f t="shared" si="154"/>
        <v>0</v>
      </c>
      <c r="CO763">
        <f t="shared" si="155"/>
        <v>0</v>
      </c>
    </row>
    <row r="764" spans="2:93" ht="15" customHeight="1">
      <c r="B764" s="126"/>
      <c r="C764" s="220" t="s">
        <v>2410</v>
      </c>
      <c r="D764" s="419"/>
      <c r="E764" s="316"/>
      <c r="F764" s="316"/>
      <c r="G764" s="317"/>
      <c r="H764" s="379"/>
      <c r="I764" s="317"/>
      <c r="J764" s="315" t="str">
        <f>IF(L764="","",VLOOKUP(L764,Presentación!$AL$3:$AM$574,2,FALSE))</f>
        <v/>
      </c>
      <c r="K764" s="429"/>
      <c r="L764" s="419"/>
      <c r="M764" s="316"/>
      <c r="N764" s="317"/>
      <c r="O764" s="419"/>
      <c r="P764" s="316"/>
      <c r="Q764" s="317"/>
      <c r="R764" s="379"/>
      <c r="S764" s="316"/>
      <c r="T764" s="317"/>
      <c r="U764" s="43" t="s">
        <v>2188</v>
      </c>
      <c r="V764" s="379"/>
      <c r="W764" s="316"/>
      <c r="X764" s="317"/>
      <c r="Y764" s="379"/>
      <c r="Z764" s="317"/>
      <c r="AA764" s="249"/>
      <c r="AB764" s="249"/>
      <c r="AC764" s="249"/>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CA764">
        <f t="shared" si="143"/>
        <v>0</v>
      </c>
      <c r="CB764">
        <f t="shared" si="144"/>
        <v>0</v>
      </c>
      <c r="CC764">
        <f t="shared" si="145"/>
        <v>0</v>
      </c>
      <c r="CD764">
        <f t="shared" si="146"/>
        <v>0</v>
      </c>
      <c r="CF764" t="b">
        <f t="shared" si="147"/>
        <v>0</v>
      </c>
      <c r="CG764" t="str">
        <f t="shared" si="148"/>
        <v/>
      </c>
      <c r="CH764" t="b">
        <f t="shared" si="149"/>
        <v>0</v>
      </c>
      <c r="CI764" t="str">
        <f t="shared" si="150"/>
        <v/>
      </c>
      <c r="CJ764" t="b">
        <f t="shared" si="151"/>
        <v>0</v>
      </c>
      <c r="CL764">
        <f t="shared" si="152"/>
        <v>0</v>
      </c>
      <c r="CM764">
        <f t="shared" si="153"/>
        <v>0</v>
      </c>
      <c r="CN764">
        <f t="shared" si="154"/>
        <v>0</v>
      </c>
      <c r="CO764">
        <f t="shared" si="155"/>
        <v>0</v>
      </c>
    </row>
    <row r="765" spans="2:93" ht="15" customHeight="1">
      <c r="B765" s="126"/>
      <c r="C765" s="220" t="s">
        <v>2411</v>
      </c>
      <c r="D765" s="419"/>
      <c r="E765" s="316"/>
      <c r="F765" s="316"/>
      <c r="G765" s="317"/>
      <c r="H765" s="379"/>
      <c r="I765" s="317"/>
      <c r="J765" s="315" t="str">
        <f>IF(L765="","",VLOOKUP(L765,Presentación!$AL$3:$AM$574,2,FALSE))</f>
        <v/>
      </c>
      <c r="K765" s="429"/>
      <c r="L765" s="419"/>
      <c r="M765" s="316"/>
      <c r="N765" s="317"/>
      <c r="O765" s="419"/>
      <c r="P765" s="316"/>
      <c r="Q765" s="317"/>
      <c r="R765" s="379"/>
      <c r="S765" s="316"/>
      <c r="T765" s="317"/>
      <c r="U765" s="43" t="s">
        <v>2188</v>
      </c>
      <c r="V765" s="379"/>
      <c r="W765" s="316"/>
      <c r="X765" s="317"/>
      <c r="Y765" s="379"/>
      <c r="Z765" s="317"/>
      <c r="AA765" s="249"/>
      <c r="AB765" s="249"/>
      <c r="AC765" s="249"/>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CA765">
        <f t="shared" si="143"/>
        <v>0</v>
      </c>
      <c r="CB765">
        <f t="shared" si="144"/>
        <v>0</v>
      </c>
      <c r="CC765">
        <f t="shared" si="145"/>
        <v>0</v>
      </c>
      <c r="CD765">
        <f t="shared" si="146"/>
        <v>0</v>
      </c>
      <c r="CF765" t="b">
        <f t="shared" si="147"/>
        <v>0</v>
      </c>
      <c r="CG765" t="str">
        <f t="shared" si="148"/>
        <v/>
      </c>
      <c r="CH765" t="b">
        <f t="shared" si="149"/>
        <v>0</v>
      </c>
      <c r="CI765" t="str">
        <f t="shared" si="150"/>
        <v/>
      </c>
      <c r="CJ765" t="b">
        <f t="shared" si="151"/>
        <v>0</v>
      </c>
      <c r="CL765">
        <f t="shared" si="152"/>
        <v>0</v>
      </c>
      <c r="CM765">
        <f t="shared" si="153"/>
        <v>0</v>
      </c>
      <c r="CN765">
        <f t="shared" si="154"/>
        <v>0</v>
      </c>
      <c r="CO765">
        <f t="shared" si="155"/>
        <v>0</v>
      </c>
    </row>
    <row r="766" spans="2:93" ht="15" customHeight="1">
      <c r="B766" s="126"/>
      <c r="C766" s="220" t="s">
        <v>2412</v>
      </c>
      <c r="D766" s="419"/>
      <c r="E766" s="316"/>
      <c r="F766" s="316"/>
      <c r="G766" s="317"/>
      <c r="H766" s="379"/>
      <c r="I766" s="317"/>
      <c r="J766" s="315" t="str">
        <f>IF(L766="","",VLOOKUP(L766,Presentación!$AL$3:$AM$574,2,FALSE))</f>
        <v/>
      </c>
      <c r="K766" s="429"/>
      <c r="L766" s="419"/>
      <c r="M766" s="316"/>
      <c r="N766" s="317"/>
      <c r="O766" s="419"/>
      <c r="P766" s="316"/>
      <c r="Q766" s="317"/>
      <c r="R766" s="379"/>
      <c r="S766" s="316"/>
      <c r="T766" s="317"/>
      <c r="U766" s="43" t="s">
        <v>2188</v>
      </c>
      <c r="V766" s="379"/>
      <c r="W766" s="316"/>
      <c r="X766" s="317"/>
      <c r="Y766" s="379"/>
      <c r="Z766" s="317"/>
      <c r="AA766" s="249"/>
      <c r="AB766" s="249"/>
      <c r="AC766" s="249"/>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CA766">
        <f t="shared" si="143"/>
        <v>0</v>
      </c>
      <c r="CB766">
        <f t="shared" si="144"/>
        <v>0</v>
      </c>
      <c r="CC766">
        <f t="shared" si="145"/>
        <v>0</v>
      </c>
      <c r="CD766">
        <f t="shared" si="146"/>
        <v>0</v>
      </c>
      <c r="CF766" t="b">
        <f t="shared" si="147"/>
        <v>0</v>
      </c>
      <c r="CG766" t="str">
        <f t="shared" si="148"/>
        <v/>
      </c>
      <c r="CH766" t="b">
        <f t="shared" si="149"/>
        <v>0</v>
      </c>
      <c r="CI766" t="str">
        <f t="shared" si="150"/>
        <v/>
      </c>
      <c r="CJ766" t="b">
        <f t="shared" si="151"/>
        <v>0</v>
      </c>
      <c r="CL766">
        <f t="shared" si="152"/>
        <v>0</v>
      </c>
      <c r="CM766">
        <f t="shared" si="153"/>
        <v>0</v>
      </c>
      <c r="CN766">
        <f t="shared" si="154"/>
        <v>0</v>
      </c>
      <c r="CO766">
        <f t="shared" si="155"/>
        <v>0</v>
      </c>
    </row>
    <row r="767" spans="2:93" ht="15" customHeight="1">
      <c r="B767" s="126"/>
      <c r="C767" s="220" t="s">
        <v>2413</v>
      </c>
      <c r="D767" s="419"/>
      <c r="E767" s="316"/>
      <c r="F767" s="316"/>
      <c r="G767" s="317"/>
      <c r="H767" s="379"/>
      <c r="I767" s="317"/>
      <c r="J767" s="315" t="str">
        <f>IF(L767="","",VLOOKUP(L767,Presentación!$AL$3:$AM$574,2,FALSE))</f>
        <v/>
      </c>
      <c r="K767" s="429"/>
      <c r="L767" s="419"/>
      <c r="M767" s="316"/>
      <c r="N767" s="317"/>
      <c r="O767" s="419"/>
      <c r="P767" s="316"/>
      <c r="Q767" s="317"/>
      <c r="R767" s="379"/>
      <c r="S767" s="316"/>
      <c r="T767" s="317"/>
      <c r="U767" s="43" t="s">
        <v>2188</v>
      </c>
      <c r="V767" s="379"/>
      <c r="W767" s="316"/>
      <c r="X767" s="317"/>
      <c r="Y767" s="379"/>
      <c r="Z767" s="317"/>
      <c r="AA767" s="249"/>
      <c r="AB767" s="249"/>
      <c r="AC767" s="249"/>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CA767">
        <f t="shared" si="143"/>
        <v>0</v>
      </c>
      <c r="CB767">
        <f t="shared" si="144"/>
        <v>0</v>
      </c>
      <c r="CC767">
        <f t="shared" si="145"/>
        <v>0</v>
      </c>
      <c r="CD767">
        <f t="shared" si="146"/>
        <v>0</v>
      </c>
      <c r="CF767" t="b">
        <f t="shared" si="147"/>
        <v>0</v>
      </c>
      <c r="CG767" t="str">
        <f t="shared" si="148"/>
        <v/>
      </c>
      <c r="CH767" t="b">
        <f t="shared" si="149"/>
        <v>0</v>
      </c>
      <c r="CI767" t="str">
        <f t="shared" si="150"/>
        <v/>
      </c>
      <c r="CJ767" t="b">
        <f t="shared" si="151"/>
        <v>0</v>
      </c>
      <c r="CL767">
        <f t="shared" si="152"/>
        <v>0</v>
      </c>
      <c r="CM767">
        <f t="shared" si="153"/>
        <v>0</v>
      </c>
      <c r="CN767">
        <f t="shared" si="154"/>
        <v>0</v>
      </c>
      <c r="CO767">
        <f t="shared" si="155"/>
        <v>0</v>
      </c>
    </row>
    <row r="768" spans="2:93" ht="15" customHeight="1">
      <c r="B768" s="126"/>
      <c r="C768" s="220" t="s">
        <v>2414</v>
      </c>
      <c r="D768" s="419"/>
      <c r="E768" s="316"/>
      <c r="F768" s="316"/>
      <c r="G768" s="317"/>
      <c r="H768" s="379"/>
      <c r="I768" s="317"/>
      <c r="J768" s="315" t="str">
        <f>IF(L768="","",VLOOKUP(L768,Presentación!$AL$3:$AM$574,2,FALSE))</f>
        <v/>
      </c>
      <c r="K768" s="429"/>
      <c r="L768" s="419"/>
      <c r="M768" s="316"/>
      <c r="N768" s="317"/>
      <c r="O768" s="419"/>
      <c r="P768" s="316"/>
      <c r="Q768" s="317"/>
      <c r="R768" s="379"/>
      <c r="S768" s="316"/>
      <c r="T768" s="317"/>
      <c r="U768" s="43" t="s">
        <v>2188</v>
      </c>
      <c r="V768" s="379"/>
      <c r="W768" s="316"/>
      <c r="X768" s="317"/>
      <c r="Y768" s="379"/>
      <c r="Z768" s="317"/>
      <c r="AA768" s="249"/>
      <c r="AB768" s="249"/>
      <c r="AC768" s="249"/>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CA768">
        <f t="shared" si="143"/>
        <v>0</v>
      </c>
      <c r="CB768">
        <f t="shared" si="144"/>
        <v>0</v>
      </c>
      <c r="CC768">
        <f t="shared" si="145"/>
        <v>0</v>
      </c>
      <c r="CD768">
        <f t="shared" si="146"/>
        <v>0</v>
      </c>
      <c r="CF768" t="b">
        <f t="shared" si="147"/>
        <v>0</v>
      </c>
      <c r="CG768" t="str">
        <f t="shared" si="148"/>
        <v/>
      </c>
      <c r="CH768" t="b">
        <f t="shared" si="149"/>
        <v>0</v>
      </c>
      <c r="CI768" t="str">
        <f t="shared" si="150"/>
        <v/>
      </c>
      <c r="CJ768" t="b">
        <f t="shared" si="151"/>
        <v>0</v>
      </c>
      <c r="CL768">
        <f t="shared" si="152"/>
        <v>0</v>
      </c>
      <c r="CM768">
        <f t="shared" si="153"/>
        <v>0</v>
      </c>
      <c r="CN768">
        <f t="shared" si="154"/>
        <v>0</v>
      </c>
      <c r="CO768">
        <f t="shared" si="155"/>
        <v>0</v>
      </c>
    </row>
    <row r="769" spans="2:93" ht="15" customHeight="1">
      <c r="B769" s="126"/>
      <c r="C769" s="220" t="s">
        <v>2415</v>
      </c>
      <c r="D769" s="419"/>
      <c r="E769" s="316"/>
      <c r="F769" s="316"/>
      <c r="G769" s="317"/>
      <c r="H769" s="379"/>
      <c r="I769" s="317"/>
      <c r="J769" s="315" t="str">
        <f>IF(L769="","",VLOOKUP(L769,Presentación!$AL$3:$AM$574,2,FALSE))</f>
        <v/>
      </c>
      <c r="K769" s="429"/>
      <c r="L769" s="419"/>
      <c r="M769" s="316"/>
      <c r="N769" s="317"/>
      <c r="O769" s="419"/>
      <c r="P769" s="316"/>
      <c r="Q769" s="317"/>
      <c r="R769" s="379"/>
      <c r="S769" s="316"/>
      <c r="T769" s="317"/>
      <c r="U769" s="43" t="s">
        <v>2188</v>
      </c>
      <c r="V769" s="379"/>
      <c r="W769" s="316"/>
      <c r="X769" s="317"/>
      <c r="Y769" s="379"/>
      <c r="Z769" s="317"/>
      <c r="AA769" s="249"/>
      <c r="AB769" s="249"/>
      <c r="AC769" s="249"/>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CA769">
        <f t="shared" si="143"/>
        <v>0</v>
      </c>
      <c r="CB769">
        <f t="shared" si="144"/>
        <v>0</v>
      </c>
      <c r="CC769">
        <f t="shared" si="145"/>
        <v>0</v>
      </c>
      <c r="CD769">
        <f t="shared" si="146"/>
        <v>0</v>
      </c>
      <c r="CF769" t="b">
        <f t="shared" si="147"/>
        <v>0</v>
      </c>
      <c r="CG769" t="str">
        <f t="shared" si="148"/>
        <v/>
      </c>
      <c r="CH769" t="b">
        <f t="shared" si="149"/>
        <v>0</v>
      </c>
      <c r="CI769" t="str">
        <f t="shared" si="150"/>
        <v/>
      </c>
      <c r="CJ769" t="b">
        <f t="shared" si="151"/>
        <v>0</v>
      </c>
      <c r="CL769">
        <f t="shared" si="152"/>
        <v>0</v>
      </c>
      <c r="CM769">
        <f t="shared" si="153"/>
        <v>0</v>
      </c>
      <c r="CN769">
        <f t="shared" si="154"/>
        <v>0</v>
      </c>
      <c r="CO769">
        <f t="shared" si="155"/>
        <v>0</v>
      </c>
    </row>
    <row r="770" spans="2:93" ht="15" customHeight="1">
      <c r="B770" s="126"/>
      <c r="C770" s="220" t="s">
        <v>2416</v>
      </c>
      <c r="D770" s="419"/>
      <c r="E770" s="316"/>
      <c r="F770" s="316"/>
      <c r="G770" s="317"/>
      <c r="H770" s="379"/>
      <c r="I770" s="317"/>
      <c r="J770" s="315" t="str">
        <f>IF(L770="","",VLOOKUP(L770,Presentación!$AL$3:$AM$574,2,FALSE))</f>
        <v/>
      </c>
      <c r="K770" s="429"/>
      <c r="L770" s="419"/>
      <c r="M770" s="316"/>
      <c r="N770" s="317"/>
      <c r="O770" s="419"/>
      <c r="P770" s="316"/>
      <c r="Q770" s="317"/>
      <c r="R770" s="379"/>
      <c r="S770" s="316"/>
      <c r="T770" s="317"/>
      <c r="U770" s="43" t="s">
        <v>2188</v>
      </c>
      <c r="V770" s="379"/>
      <c r="W770" s="316"/>
      <c r="X770" s="317"/>
      <c r="Y770" s="379"/>
      <c r="Z770" s="317"/>
      <c r="AA770" s="249"/>
      <c r="AB770" s="249"/>
      <c r="AC770" s="249"/>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CA770">
        <f t="shared" si="143"/>
        <v>0</v>
      </c>
      <c r="CB770">
        <f t="shared" si="144"/>
        <v>0</v>
      </c>
      <c r="CC770">
        <f t="shared" si="145"/>
        <v>0</v>
      </c>
      <c r="CD770">
        <f t="shared" si="146"/>
        <v>0</v>
      </c>
      <c r="CF770" t="b">
        <f t="shared" si="147"/>
        <v>0</v>
      </c>
      <c r="CG770" t="str">
        <f t="shared" si="148"/>
        <v/>
      </c>
      <c r="CH770" t="b">
        <f t="shared" si="149"/>
        <v>0</v>
      </c>
      <c r="CI770" t="str">
        <f t="shared" si="150"/>
        <v/>
      </c>
      <c r="CJ770" t="b">
        <f t="shared" si="151"/>
        <v>0</v>
      </c>
      <c r="CL770">
        <f t="shared" si="152"/>
        <v>0</v>
      </c>
      <c r="CM770">
        <f t="shared" si="153"/>
        <v>0</v>
      </c>
      <c r="CN770">
        <f t="shared" si="154"/>
        <v>0</v>
      </c>
      <c r="CO770">
        <f t="shared" si="155"/>
        <v>0</v>
      </c>
    </row>
    <row r="771" spans="2:93" ht="15" customHeight="1">
      <c r="B771" s="126"/>
      <c r="C771" s="220" t="s">
        <v>2417</v>
      </c>
      <c r="D771" s="419"/>
      <c r="E771" s="316"/>
      <c r="F771" s="316"/>
      <c r="G771" s="317"/>
      <c r="H771" s="379"/>
      <c r="I771" s="317"/>
      <c r="J771" s="315" t="str">
        <f>IF(L771="","",VLOOKUP(L771,Presentación!$AL$3:$AM$574,2,FALSE))</f>
        <v/>
      </c>
      <c r="K771" s="429"/>
      <c r="L771" s="419"/>
      <c r="M771" s="316"/>
      <c r="N771" s="317"/>
      <c r="O771" s="419"/>
      <c r="P771" s="316"/>
      <c r="Q771" s="317"/>
      <c r="R771" s="379"/>
      <c r="S771" s="316"/>
      <c r="T771" s="317"/>
      <c r="U771" s="43" t="s">
        <v>2188</v>
      </c>
      <c r="V771" s="379"/>
      <c r="W771" s="316"/>
      <c r="X771" s="317"/>
      <c r="Y771" s="379"/>
      <c r="Z771" s="317"/>
      <c r="AA771" s="249"/>
      <c r="AB771" s="249"/>
      <c r="AC771" s="249"/>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CA771">
        <f t="shared" si="143"/>
        <v>0</v>
      </c>
      <c r="CB771">
        <f t="shared" si="144"/>
        <v>0</v>
      </c>
      <c r="CC771">
        <f t="shared" si="145"/>
        <v>0</v>
      </c>
      <c r="CD771">
        <f t="shared" si="146"/>
        <v>0</v>
      </c>
      <c r="CF771" t="b">
        <f t="shared" si="147"/>
        <v>0</v>
      </c>
      <c r="CG771" t="str">
        <f t="shared" si="148"/>
        <v/>
      </c>
      <c r="CH771" t="b">
        <f t="shared" si="149"/>
        <v>0</v>
      </c>
      <c r="CI771" t="str">
        <f t="shared" si="150"/>
        <v/>
      </c>
      <c r="CJ771" t="b">
        <f t="shared" si="151"/>
        <v>0</v>
      </c>
      <c r="CL771">
        <f t="shared" si="152"/>
        <v>0</v>
      </c>
      <c r="CM771">
        <f t="shared" si="153"/>
        <v>0</v>
      </c>
      <c r="CN771">
        <f t="shared" si="154"/>
        <v>0</v>
      </c>
      <c r="CO771">
        <f t="shared" si="155"/>
        <v>0</v>
      </c>
    </row>
    <row r="772" spans="2:93" ht="15" customHeight="1">
      <c r="B772" s="126"/>
      <c r="C772" s="220" t="s">
        <v>2418</v>
      </c>
      <c r="D772" s="419"/>
      <c r="E772" s="316"/>
      <c r="F772" s="316"/>
      <c r="G772" s="317"/>
      <c r="H772" s="379"/>
      <c r="I772" s="317"/>
      <c r="J772" s="315" t="str">
        <f>IF(L772="","",VLOOKUP(L772,Presentación!$AL$3:$AM$574,2,FALSE))</f>
        <v/>
      </c>
      <c r="K772" s="429"/>
      <c r="L772" s="419"/>
      <c r="M772" s="316"/>
      <c r="N772" s="317"/>
      <c r="O772" s="419"/>
      <c r="P772" s="316"/>
      <c r="Q772" s="317"/>
      <c r="R772" s="379"/>
      <c r="S772" s="316"/>
      <c r="T772" s="317"/>
      <c r="U772" s="43" t="s">
        <v>2188</v>
      </c>
      <c r="V772" s="379"/>
      <c r="W772" s="316"/>
      <c r="X772" s="317"/>
      <c r="Y772" s="379"/>
      <c r="Z772" s="317"/>
      <c r="AA772" s="249"/>
      <c r="AB772" s="249"/>
      <c r="AC772" s="249"/>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CA772">
        <f t="shared" si="143"/>
        <v>0</v>
      </c>
      <c r="CB772">
        <f t="shared" si="144"/>
        <v>0</v>
      </c>
      <c r="CC772">
        <f t="shared" si="145"/>
        <v>0</v>
      </c>
      <c r="CD772">
        <f t="shared" si="146"/>
        <v>0</v>
      </c>
      <c r="CF772" t="b">
        <f t="shared" si="147"/>
        <v>0</v>
      </c>
      <c r="CG772" t="str">
        <f t="shared" si="148"/>
        <v/>
      </c>
      <c r="CH772" t="b">
        <f t="shared" si="149"/>
        <v>0</v>
      </c>
      <c r="CI772" t="str">
        <f t="shared" si="150"/>
        <v/>
      </c>
      <c r="CJ772" t="b">
        <f t="shared" si="151"/>
        <v>0</v>
      </c>
      <c r="CL772">
        <f t="shared" si="152"/>
        <v>0</v>
      </c>
      <c r="CM772">
        <f t="shared" si="153"/>
        <v>0</v>
      </c>
      <c r="CN772">
        <f t="shared" si="154"/>
        <v>0</v>
      </c>
      <c r="CO772">
        <f t="shared" si="155"/>
        <v>0</v>
      </c>
    </row>
    <row r="773" spans="2:93" ht="15" customHeight="1">
      <c r="B773" s="126"/>
      <c r="C773" s="220" t="s">
        <v>2419</v>
      </c>
      <c r="D773" s="419"/>
      <c r="E773" s="316"/>
      <c r="F773" s="316"/>
      <c r="G773" s="317"/>
      <c r="H773" s="379"/>
      <c r="I773" s="317"/>
      <c r="J773" s="315" t="str">
        <f>IF(L773="","",VLOOKUP(L773,Presentación!$AL$3:$AM$574,2,FALSE))</f>
        <v/>
      </c>
      <c r="K773" s="429"/>
      <c r="L773" s="419"/>
      <c r="M773" s="316"/>
      <c r="N773" s="317"/>
      <c r="O773" s="419"/>
      <c r="P773" s="316"/>
      <c r="Q773" s="317"/>
      <c r="R773" s="379"/>
      <c r="S773" s="316"/>
      <c r="T773" s="317"/>
      <c r="U773" s="43" t="s">
        <v>2188</v>
      </c>
      <c r="V773" s="379"/>
      <c r="W773" s="316"/>
      <c r="X773" s="317"/>
      <c r="Y773" s="379"/>
      <c r="Z773" s="317"/>
      <c r="AA773" s="249"/>
      <c r="AB773" s="249"/>
      <c r="AC773" s="249"/>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CA773">
        <f t="shared" si="143"/>
        <v>0</v>
      </c>
      <c r="CB773">
        <f t="shared" si="144"/>
        <v>0</v>
      </c>
      <c r="CC773">
        <f t="shared" si="145"/>
        <v>0</v>
      </c>
      <c r="CD773">
        <f t="shared" si="146"/>
        <v>0</v>
      </c>
      <c r="CF773" t="b">
        <f t="shared" si="147"/>
        <v>0</v>
      </c>
      <c r="CG773" t="str">
        <f t="shared" si="148"/>
        <v/>
      </c>
      <c r="CH773" t="b">
        <f t="shared" si="149"/>
        <v>0</v>
      </c>
      <c r="CI773" t="str">
        <f t="shared" si="150"/>
        <v/>
      </c>
      <c r="CJ773" t="b">
        <f t="shared" si="151"/>
        <v>0</v>
      </c>
      <c r="CL773">
        <f t="shared" si="152"/>
        <v>0</v>
      </c>
      <c r="CM773">
        <f t="shared" si="153"/>
        <v>0</v>
      </c>
      <c r="CN773">
        <f t="shared" si="154"/>
        <v>0</v>
      </c>
      <c r="CO773">
        <f t="shared" si="155"/>
        <v>0</v>
      </c>
    </row>
    <row r="774" spans="2:93" ht="15" customHeight="1">
      <c r="B774" s="126"/>
      <c r="C774" s="220" t="s">
        <v>2420</v>
      </c>
      <c r="D774" s="419"/>
      <c r="E774" s="316"/>
      <c r="F774" s="316"/>
      <c r="G774" s="317"/>
      <c r="H774" s="379"/>
      <c r="I774" s="317"/>
      <c r="J774" s="315" t="str">
        <f>IF(L774="","",VLOOKUP(L774,Presentación!$AL$3:$AM$574,2,FALSE))</f>
        <v/>
      </c>
      <c r="K774" s="429"/>
      <c r="L774" s="419"/>
      <c r="M774" s="316"/>
      <c r="N774" s="317"/>
      <c r="O774" s="419"/>
      <c r="P774" s="316"/>
      <c r="Q774" s="317"/>
      <c r="R774" s="379"/>
      <c r="S774" s="316"/>
      <c r="T774" s="317"/>
      <c r="U774" s="43" t="s">
        <v>2188</v>
      </c>
      <c r="V774" s="379"/>
      <c r="W774" s="316"/>
      <c r="X774" s="317"/>
      <c r="Y774" s="379"/>
      <c r="Z774" s="317"/>
      <c r="AA774" s="249"/>
      <c r="AB774" s="249"/>
      <c r="AC774" s="249"/>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CA774">
        <f t="shared" si="143"/>
        <v>0</v>
      </c>
      <c r="CB774">
        <f t="shared" si="144"/>
        <v>0</v>
      </c>
      <c r="CC774">
        <f t="shared" si="145"/>
        <v>0</v>
      </c>
      <c r="CD774">
        <f t="shared" si="146"/>
        <v>0</v>
      </c>
      <c r="CF774" t="b">
        <f t="shared" si="147"/>
        <v>0</v>
      </c>
      <c r="CG774" t="str">
        <f t="shared" si="148"/>
        <v/>
      </c>
      <c r="CH774" t="b">
        <f t="shared" si="149"/>
        <v>0</v>
      </c>
      <c r="CI774" t="str">
        <f t="shared" si="150"/>
        <v/>
      </c>
      <c r="CJ774" t="b">
        <f t="shared" si="151"/>
        <v>0</v>
      </c>
      <c r="CL774">
        <f t="shared" si="152"/>
        <v>0</v>
      </c>
      <c r="CM774">
        <f t="shared" si="153"/>
        <v>0</v>
      </c>
      <c r="CN774">
        <f t="shared" si="154"/>
        <v>0</v>
      </c>
      <c r="CO774">
        <f t="shared" si="155"/>
        <v>0</v>
      </c>
    </row>
    <row r="775" spans="2:93" ht="15" customHeight="1">
      <c r="B775" s="126"/>
      <c r="C775" s="220" t="s">
        <v>2421</v>
      </c>
      <c r="D775" s="419"/>
      <c r="E775" s="316"/>
      <c r="F775" s="316"/>
      <c r="G775" s="317"/>
      <c r="H775" s="379"/>
      <c r="I775" s="317"/>
      <c r="J775" s="315" t="str">
        <f>IF(L775="","",VLOOKUP(L775,Presentación!$AL$3:$AM$574,2,FALSE))</f>
        <v/>
      </c>
      <c r="K775" s="429"/>
      <c r="L775" s="419"/>
      <c r="M775" s="316"/>
      <c r="N775" s="317"/>
      <c r="O775" s="419"/>
      <c r="P775" s="316"/>
      <c r="Q775" s="317"/>
      <c r="R775" s="379"/>
      <c r="S775" s="316"/>
      <c r="T775" s="317"/>
      <c r="U775" s="43" t="s">
        <v>2188</v>
      </c>
      <c r="V775" s="379"/>
      <c r="W775" s="316"/>
      <c r="X775" s="317"/>
      <c r="Y775" s="379"/>
      <c r="Z775" s="317"/>
      <c r="AA775" s="249"/>
      <c r="AB775" s="249"/>
      <c r="AC775" s="249"/>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CA775">
        <f t="shared" si="143"/>
        <v>0</v>
      </c>
      <c r="CB775">
        <f t="shared" si="144"/>
        <v>0</v>
      </c>
      <c r="CC775">
        <f t="shared" si="145"/>
        <v>0</v>
      </c>
      <c r="CD775">
        <f t="shared" si="146"/>
        <v>0</v>
      </c>
      <c r="CF775" t="b">
        <f t="shared" si="147"/>
        <v>0</v>
      </c>
      <c r="CG775" t="str">
        <f t="shared" si="148"/>
        <v/>
      </c>
      <c r="CH775" t="b">
        <f t="shared" si="149"/>
        <v>0</v>
      </c>
      <c r="CI775" t="str">
        <f t="shared" si="150"/>
        <v/>
      </c>
      <c r="CJ775" t="b">
        <f t="shared" si="151"/>
        <v>0</v>
      </c>
      <c r="CL775">
        <f t="shared" si="152"/>
        <v>0</v>
      </c>
      <c r="CM775">
        <f t="shared" si="153"/>
        <v>0</v>
      </c>
      <c r="CN775">
        <f t="shared" si="154"/>
        <v>0</v>
      </c>
      <c r="CO775">
        <f t="shared" si="155"/>
        <v>0</v>
      </c>
    </row>
    <row r="776" spans="2:93" ht="15" customHeight="1">
      <c r="B776" s="126"/>
      <c r="C776" s="220" t="s">
        <v>2422</v>
      </c>
      <c r="D776" s="419"/>
      <c r="E776" s="316"/>
      <c r="F776" s="316"/>
      <c r="G776" s="317"/>
      <c r="H776" s="379"/>
      <c r="I776" s="317"/>
      <c r="J776" s="315" t="str">
        <f>IF(L776="","",VLOOKUP(L776,Presentación!$AL$3:$AM$574,2,FALSE))</f>
        <v/>
      </c>
      <c r="K776" s="429"/>
      <c r="L776" s="419"/>
      <c r="M776" s="316"/>
      <c r="N776" s="317"/>
      <c r="O776" s="419"/>
      <c r="P776" s="316"/>
      <c r="Q776" s="317"/>
      <c r="R776" s="379"/>
      <c r="S776" s="316"/>
      <c r="T776" s="317"/>
      <c r="U776" s="43" t="s">
        <v>2188</v>
      </c>
      <c r="V776" s="379"/>
      <c r="W776" s="316"/>
      <c r="X776" s="317"/>
      <c r="Y776" s="379"/>
      <c r="Z776" s="317"/>
      <c r="AA776" s="249"/>
      <c r="AB776" s="249"/>
      <c r="AC776" s="249"/>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CA776">
        <f t="shared" si="143"/>
        <v>0</v>
      </c>
      <c r="CB776">
        <f t="shared" si="144"/>
        <v>0</v>
      </c>
      <c r="CC776">
        <f t="shared" si="145"/>
        <v>0</v>
      </c>
      <c r="CD776">
        <f t="shared" si="146"/>
        <v>0</v>
      </c>
      <c r="CF776" t="b">
        <f t="shared" si="147"/>
        <v>0</v>
      </c>
      <c r="CG776" t="str">
        <f t="shared" si="148"/>
        <v/>
      </c>
      <c r="CH776" t="b">
        <f t="shared" si="149"/>
        <v>0</v>
      </c>
      <c r="CI776" t="str">
        <f t="shared" si="150"/>
        <v/>
      </c>
      <c r="CJ776" t="b">
        <f t="shared" si="151"/>
        <v>0</v>
      </c>
      <c r="CL776">
        <f t="shared" si="152"/>
        <v>0</v>
      </c>
      <c r="CM776">
        <f t="shared" si="153"/>
        <v>0</v>
      </c>
      <c r="CN776">
        <f t="shared" si="154"/>
        <v>0</v>
      </c>
      <c r="CO776">
        <f t="shared" si="155"/>
        <v>0</v>
      </c>
    </row>
    <row r="777" spans="2:93" ht="15" customHeight="1">
      <c r="B777" s="126"/>
      <c r="C777" s="220" t="s">
        <v>2423</v>
      </c>
      <c r="D777" s="419"/>
      <c r="E777" s="316"/>
      <c r="F777" s="316"/>
      <c r="G777" s="317"/>
      <c r="H777" s="379"/>
      <c r="I777" s="317"/>
      <c r="J777" s="315" t="str">
        <f>IF(L777="","",VLOOKUP(L777,Presentación!$AL$3:$AM$574,2,FALSE))</f>
        <v/>
      </c>
      <c r="K777" s="429"/>
      <c r="L777" s="419"/>
      <c r="M777" s="316"/>
      <c r="N777" s="317"/>
      <c r="O777" s="419"/>
      <c r="P777" s="316"/>
      <c r="Q777" s="317"/>
      <c r="R777" s="379"/>
      <c r="S777" s="316"/>
      <c r="T777" s="317"/>
      <c r="U777" s="43" t="s">
        <v>2188</v>
      </c>
      <c r="V777" s="379"/>
      <c r="W777" s="316"/>
      <c r="X777" s="317"/>
      <c r="Y777" s="379"/>
      <c r="Z777" s="317"/>
      <c r="AA777" s="249"/>
      <c r="AB777" s="249"/>
      <c r="AC777" s="249"/>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CA777">
        <f t="shared" si="143"/>
        <v>0</v>
      </c>
      <c r="CB777">
        <f t="shared" si="144"/>
        <v>0</v>
      </c>
      <c r="CC777">
        <f t="shared" si="145"/>
        <v>0</v>
      </c>
      <c r="CD777">
        <f t="shared" si="146"/>
        <v>0</v>
      </c>
      <c r="CF777" t="b">
        <f t="shared" si="147"/>
        <v>0</v>
      </c>
      <c r="CG777" t="str">
        <f t="shared" si="148"/>
        <v/>
      </c>
      <c r="CH777" t="b">
        <f t="shared" si="149"/>
        <v>0</v>
      </c>
      <c r="CI777" t="str">
        <f t="shared" si="150"/>
        <v/>
      </c>
      <c r="CJ777" t="b">
        <f t="shared" si="151"/>
        <v>0</v>
      </c>
      <c r="CL777">
        <f t="shared" si="152"/>
        <v>0</v>
      </c>
      <c r="CM777">
        <f t="shared" si="153"/>
        <v>0</v>
      </c>
      <c r="CN777">
        <f t="shared" si="154"/>
        <v>0</v>
      </c>
      <c r="CO777">
        <f t="shared" si="155"/>
        <v>0</v>
      </c>
    </row>
    <row r="778" spans="2:93" ht="15" customHeight="1">
      <c r="B778" s="126"/>
      <c r="C778" s="220" t="s">
        <v>2424</v>
      </c>
      <c r="D778" s="419"/>
      <c r="E778" s="316"/>
      <c r="F778" s="316"/>
      <c r="G778" s="317"/>
      <c r="H778" s="379"/>
      <c r="I778" s="317"/>
      <c r="J778" s="315" t="str">
        <f>IF(L778="","",VLOOKUP(L778,Presentación!$AL$3:$AM$574,2,FALSE))</f>
        <v/>
      </c>
      <c r="K778" s="429"/>
      <c r="L778" s="419"/>
      <c r="M778" s="316"/>
      <c r="N778" s="317"/>
      <c r="O778" s="419"/>
      <c r="P778" s="316"/>
      <c r="Q778" s="317"/>
      <c r="R778" s="379"/>
      <c r="S778" s="316"/>
      <c r="T778" s="317"/>
      <c r="U778" s="43" t="s">
        <v>2188</v>
      </c>
      <c r="V778" s="379"/>
      <c r="W778" s="316"/>
      <c r="X778" s="317"/>
      <c r="Y778" s="379"/>
      <c r="Z778" s="317"/>
      <c r="AA778" s="249"/>
      <c r="AB778" s="249"/>
      <c r="AC778" s="249"/>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CA778">
        <f t="shared" si="143"/>
        <v>0</v>
      </c>
      <c r="CB778">
        <f t="shared" si="144"/>
        <v>0</v>
      </c>
      <c r="CC778">
        <f t="shared" si="145"/>
        <v>0</v>
      </c>
      <c r="CD778">
        <f t="shared" si="146"/>
        <v>0</v>
      </c>
      <c r="CF778" t="b">
        <f t="shared" si="147"/>
        <v>0</v>
      </c>
      <c r="CG778" t="str">
        <f t="shared" si="148"/>
        <v/>
      </c>
      <c r="CH778" t="b">
        <f t="shared" si="149"/>
        <v>0</v>
      </c>
      <c r="CI778" t="str">
        <f t="shared" si="150"/>
        <v/>
      </c>
      <c r="CJ778" t="b">
        <f t="shared" si="151"/>
        <v>0</v>
      </c>
      <c r="CL778">
        <f t="shared" si="152"/>
        <v>0</v>
      </c>
      <c r="CM778">
        <f t="shared" si="153"/>
        <v>0</v>
      </c>
      <c r="CN778">
        <f t="shared" si="154"/>
        <v>0</v>
      </c>
      <c r="CO778">
        <f t="shared" si="155"/>
        <v>0</v>
      </c>
    </row>
    <row r="779" spans="2:93" ht="15" customHeight="1">
      <c r="B779" s="126"/>
      <c r="C779" s="220" t="s">
        <v>2425</v>
      </c>
      <c r="D779" s="419"/>
      <c r="E779" s="316"/>
      <c r="F779" s="316"/>
      <c r="G779" s="317"/>
      <c r="H779" s="379"/>
      <c r="I779" s="317"/>
      <c r="J779" s="315" t="str">
        <f>IF(L779="","",VLOOKUP(L779,Presentación!$AL$3:$AM$574,2,FALSE))</f>
        <v/>
      </c>
      <c r="K779" s="429"/>
      <c r="L779" s="419"/>
      <c r="M779" s="316"/>
      <c r="N779" s="317"/>
      <c r="O779" s="419"/>
      <c r="P779" s="316"/>
      <c r="Q779" s="317"/>
      <c r="R779" s="379"/>
      <c r="S779" s="316"/>
      <c r="T779" s="317"/>
      <c r="U779" s="43" t="s">
        <v>2188</v>
      </c>
      <c r="V779" s="379"/>
      <c r="W779" s="316"/>
      <c r="X779" s="317"/>
      <c r="Y779" s="379"/>
      <c r="Z779" s="317"/>
      <c r="AA779" s="249"/>
      <c r="AB779" s="249"/>
      <c r="AC779" s="249"/>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CA779">
        <f t="shared" si="143"/>
        <v>0</v>
      </c>
      <c r="CB779">
        <f t="shared" si="144"/>
        <v>0</v>
      </c>
      <c r="CC779">
        <f t="shared" si="145"/>
        <v>0</v>
      </c>
      <c r="CD779">
        <f t="shared" si="146"/>
        <v>0</v>
      </c>
      <c r="CF779" t="b">
        <f t="shared" si="147"/>
        <v>0</v>
      </c>
      <c r="CG779" t="str">
        <f t="shared" si="148"/>
        <v/>
      </c>
      <c r="CH779" t="b">
        <f t="shared" si="149"/>
        <v>0</v>
      </c>
      <c r="CI779" t="str">
        <f t="shared" si="150"/>
        <v/>
      </c>
      <c r="CJ779" t="b">
        <f t="shared" si="151"/>
        <v>0</v>
      </c>
      <c r="CL779">
        <f t="shared" si="152"/>
        <v>0</v>
      </c>
      <c r="CM779">
        <f t="shared" si="153"/>
        <v>0</v>
      </c>
      <c r="CN779">
        <f t="shared" si="154"/>
        <v>0</v>
      </c>
      <c r="CO779">
        <f t="shared" si="155"/>
        <v>0</v>
      </c>
    </row>
    <row r="780" spans="2:93" ht="15" customHeight="1">
      <c r="B780" s="126"/>
      <c r="C780" s="220" t="s">
        <v>2426</v>
      </c>
      <c r="D780" s="419"/>
      <c r="E780" s="316"/>
      <c r="F780" s="316"/>
      <c r="G780" s="317"/>
      <c r="H780" s="379"/>
      <c r="I780" s="317"/>
      <c r="J780" s="315" t="str">
        <f>IF(L780="","",VLOOKUP(L780,Presentación!$AL$3:$AM$574,2,FALSE))</f>
        <v/>
      </c>
      <c r="K780" s="429"/>
      <c r="L780" s="419"/>
      <c r="M780" s="316"/>
      <c r="N780" s="317"/>
      <c r="O780" s="419"/>
      <c r="P780" s="316"/>
      <c r="Q780" s="317"/>
      <c r="R780" s="379"/>
      <c r="S780" s="316"/>
      <c r="T780" s="317"/>
      <c r="U780" s="43" t="s">
        <v>2188</v>
      </c>
      <c r="V780" s="379"/>
      <c r="W780" s="316"/>
      <c r="X780" s="317"/>
      <c r="Y780" s="379"/>
      <c r="Z780" s="317"/>
      <c r="AA780" s="249"/>
      <c r="AB780" s="249"/>
      <c r="AC780" s="249"/>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CA780">
        <f t="shared" si="143"/>
        <v>0</v>
      </c>
      <c r="CB780">
        <f t="shared" si="144"/>
        <v>0</v>
      </c>
      <c r="CC780">
        <f t="shared" si="145"/>
        <v>0</v>
      </c>
      <c r="CD780">
        <f t="shared" si="146"/>
        <v>0</v>
      </c>
      <c r="CF780" t="b">
        <f t="shared" si="147"/>
        <v>0</v>
      </c>
      <c r="CG780" t="str">
        <f t="shared" si="148"/>
        <v/>
      </c>
      <c r="CH780" t="b">
        <f t="shared" si="149"/>
        <v>0</v>
      </c>
      <c r="CI780" t="str">
        <f t="shared" si="150"/>
        <v/>
      </c>
      <c r="CJ780" t="b">
        <f t="shared" si="151"/>
        <v>0</v>
      </c>
      <c r="CL780">
        <f t="shared" si="152"/>
        <v>0</v>
      </c>
      <c r="CM780">
        <f t="shared" si="153"/>
        <v>0</v>
      </c>
      <c r="CN780">
        <f t="shared" si="154"/>
        <v>0</v>
      </c>
      <c r="CO780">
        <f t="shared" si="155"/>
        <v>0</v>
      </c>
    </row>
    <row r="781" spans="2:93" ht="15" customHeight="1">
      <c r="B781" s="126"/>
      <c r="C781" s="220" t="s">
        <v>2427</v>
      </c>
      <c r="D781" s="419"/>
      <c r="E781" s="316"/>
      <c r="F781" s="316"/>
      <c r="G781" s="317"/>
      <c r="H781" s="379"/>
      <c r="I781" s="317"/>
      <c r="J781" s="315" t="str">
        <f>IF(L781="","",VLOOKUP(L781,Presentación!$AL$3:$AM$574,2,FALSE))</f>
        <v/>
      </c>
      <c r="K781" s="429"/>
      <c r="L781" s="419"/>
      <c r="M781" s="316"/>
      <c r="N781" s="317"/>
      <c r="O781" s="419"/>
      <c r="P781" s="316"/>
      <c r="Q781" s="317"/>
      <c r="R781" s="379"/>
      <c r="S781" s="316"/>
      <c r="T781" s="317"/>
      <c r="U781" s="43" t="s">
        <v>2188</v>
      </c>
      <c r="V781" s="379"/>
      <c r="W781" s="316"/>
      <c r="X781" s="317"/>
      <c r="Y781" s="379"/>
      <c r="Z781" s="317"/>
      <c r="AA781" s="249"/>
      <c r="AB781" s="249"/>
      <c r="AC781" s="249"/>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CA781">
        <f t="shared" si="143"/>
        <v>0</v>
      </c>
      <c r="CB781">
        <f t="shared" si="144"/>
        <v>0</v>
      </c>
      <c r="CC781">
        <f t="shared" si="145"/>
        <v>0</v>
      </c>
      <c r="CD781">
        <f t="shared" si="146"/>
        <v>0</v>
      </c>
      <c r="CF781" t="b">
        <f t="shared" si="147"/>
        <v>0</v>
      </c>
      <c r="CG781" t="str">
        <f t="shared" si="148"/>
        <v/>
      </c>
      <c r="CH781" t="b">
        <f t="shared" si="149"/>
        <v>0</v>
      </c>
      <c r="CI781" t="str">
        <f t="shared" si="150"/>
        <v/>
      </c>
      <c r="CJ781" t="b">
        <f t="shared" si="151"/>
        <v>0</v>
      </c>
      <c r="CL781">
        <f t="shared" si="152"/>
        <v>0</v>
      </c>
      <c r="CM781">
        <f t="shared" si="153"/>
        <v>0</v>
      </c>
      <c r="CN781">
        <f t="shared" si="154"/>
        <v>0</v>
      </c>
      <c r="CO781">
        <f t="shared" si="155"/>
        <v>0</v>
      </c>
    </row>
    <row r="782" spans="2:93" ht="15" customHeight="1">
      <c r="B782" s="126"/>
      <c r="C782" s="220" t="s">
        <v>2428</v>
      </c>
      <c r="D782" s="419"/>
      <c r="E782" s="316"/>
      <c r="F782" s="316"/>
      <c r="G782" s="317"/>
      <c r="H782" s="379"/>
      <c r="I782" s="317"/>
      <c r="J782" s="315" t="str">
        <f>IF(L782="","",VLOOKUP(L782,Presentación!$AL$3:$AM$574,2,FALSE))</f>
        <v/>
      </c>
      <c r="K782" s="429"/>
      <c r="L782" s="419"/>
      <c r="M782" s="316"/>
      <c r="N782" s="317"/>
      <c r="O782" s="419"/>
      <c r="P782" s="316"/>
      <c r="Q782" s="317"/>
      <c r="R782" s="379"/>
      <c r="S782" s="316"/>
      <c r="T782" s="317"/>
      <c r="U782" s="43" t="s">
        <v>2188</v>
      </c>
      <c r="V782" s="379"/>
      <c r="W782" s="316"/>
      <c r="X782" s="317"/>
      <c r="Y782" s="379"/>
      <c r="Z782" s="317"/>
      <c r="AA782" s="249"/>
      <c r="AB782" s="249"/>
      <c r="AC782" s="249"/>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CA782">
        <f t="shared" si="143"/>
        <v>0</v>
      </c>
      <c r="CB782">
        <f t="shared" si="144"/>
        <v>0</v>
      </c>
      <c r="CC782">
        <f t="shared" si="145"/>
        <v>0</v>
      </c>
      <c r="CD782">
        <f t="shared" si="146"/>
        <v>0</v>
      </c>
      <c r="CF782" t="b">
        <f t="shared" si="147"/>
        <v>0</v>
      </c>
      <c r="CG782" t="str">
        <f t="shared" si="148"/>
        <v/>
      </c>
      <c r="CH782" t="b">
        <f t="shared" si="149"/>
        <v>0</v>
      </c>
      <c r="CI782" t="str">
        <f t="shared" si="150"/>
        <v/>
      </c>
      <c r="CJ782" t="b">
        <f t="shared" si="151"/>
        <v>0</v>
      </c>
      <c r="CL782">
        <f t="shared" si="152"/>
        <v>0</v>
      </c>
      <c r="CM782">
        <f t="shared" si="153"/>
        <v>0</v>
      </c>
      <c r="CN782">
        <f t="shared" si="154"/>
        <v>0</v>
      </c>
      <c r="CO782">
        <f t="shared" si="155"/>
        <v>0</v>
      </c>
    </row>
    <row r="783" spans="2:93" ht="15" customHeight="1">
      <c r="B783" s="126"/>
      <c r="C783" s="220" t="s">
        <v>2429</v>
      </c>
      <c r="D783" s="419"/>
      <c r="E783" s="316"/>
      <c r="F783" s="316"/>
      <c r="G783" s="317"/>
      <c r="H783" s="379"/>
      <c r="I783" s="317"/>
      <c r="J783" s="315" t="str">
        <f>IF(L783="","",VLOOKUP(L783,Presentación!$AL$3:$AM$574,2,FALSE))</f>
        <v/>
      </c>
      <c r="K783" s="429"/>
      <c r="L783" s="419"/>
      <c r="M783" s="316"/>
      <c r="N783" s="317"/>
      <c r="O783" s="419"/>
      <c r="P783" s="316"/>
      <c r="Q783" s="317"/>
      <c r="R783" s="379"/>
      <c r="S783" s="316"/>
      <c r="T783" s="317"/>
      <c r="U783" s="43" t="s">
        <v>2188</v>
      </c>
      <c r="V783" s="379"/>
      <c r="W783" s="316"/>
      <c r="X783" s="317"/>
      <c r="Y783" s="379"/>
      <c r="Z783" s="317"/>
      <c r="AA783" s="249"/>
      <c r="AB783" s="249"/>
      <c r="AC783" s="249"/>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CA783">
        <f t="shared" si="143"/>
        <v>0</v>
      </c>
      <c r="CB783">
        <f t="shared" si="144"/>
        <v>0</v>
      </c>
      <c r="CC783">
        <f t="shared" si="145"/>
        <v>0</v>
      </c>
      <c r="CD783">
        <f t="shared" si="146"/>
        <v>0</v>
      </c>
      <c r="CF783" t="b">
        <f t="shared" si="147"/>
        <v>0</v>
      </c>
      <c r="CG783" t="str">
        <f t="shared" si="148"/>
        <v/>
      </c>
      <c r="CH783" t="b">
        <f t="shared" si="149"/>
        <v>0</v>
      </c>
      <c r="CI783" t="str">
        <f t="shared" si="150"/>
        <v/>
      </c>
      <c r="CJ783" t="b">
        <f t="shared" si="151"/>
        <v>0</v>
      </c>
      <c r="CL783">
        <f t="shared" si="152"/>
        <v>0</v>
      </c>
      <c r="CM783">
        <f t="shared" si="153"/>
        <v>0</v>
      </c>
      <c r="CN783">
        <f t="shared" si="154"/>
        <v>0</v>
      </c>
      <c r="CO783">
        <f t="shared" si="155"/>
        <v>0</v>
      </c>
    </row>
    <row r="784" spans="2:93" ht="15" customHeight="1">
      <c r="B784" s="126"/>
      <c r="C784" s="220" t="s">
        <v>2430</v>
      </c>
      <c r="D784" s="419"/>
      <c r="E784" s="316"/>
      <c r="F784" s="316"/>
      <c r="G784" s="317"/>
      <c r="H784" s="379"/>
      <c r="I784" s="317"/>
      <c r="J784" s="315" t="str">
        <f>IF(L784="","",VLOOKUP(L784,Presentación!$AL$3:$AM$574,2,FALSE))</f>
        <v/>
      </c>
      <c r="K784" s="429"/>
      <c r="L784" s="419"/>
      <c r="M784" s="316"/>
      <c r="N784" s="317"/>
      <c r="O784" s="419"/>
      <c r="P784" s="316"/>
      <c r="Q784" s="317"/>
      <c r="R784" s="379"/>
      <c r="S784" s="316"/>
      <c r="T784" s="317"/>
      <c r="U784" s="43" t="s">
        <v>2188</v>
      </c>
      <c r="V784" s="379"/>
      <c r="W784" s="316"/>
      <c r="X784" s="317"/>
      <c r="Y784" s="379"/>
      <c r="Z784" s="317"/>
      <c r="AA784" s="249"/>
      <c r="AB784" s="249"/>
      <c r="AC784" s="249"/>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CA784">
        <f t="shared" si="143"/>
        <v>0</v>
      </c>
      <c r="CB784">
        <f t="shared" si="144"/>
        <v>0</v>
      </c>
      <c r="CC784">
        <f t="shared" si="145"/>
        <v>0</v>
      </c>
      <c r="CD784">
        <f t="shared" si="146"/>
        <v>0</v>
      </c>
      <c r="CF784" t="b">
        <f t="shared" si="147"/>
        <v>0</v>
      </c>
      <c r="CG784" t="str">
        <f t="shared" si="148"/>
        <v/>
      </c>
      <c r="CH784" t="b">
        <f t="shared" si="149"/>
        <v>0</v>
      </c>
      <c r="CI784" t="str">
        <f t="shared" si="150"/>
        <v/>
      </c>
      <c r="CJ784" t="b">
        <f t="shared" si="151"/>
        <v>0</v>
      </c>
      <c r="CL784">
        <f t="shared" si="152"/>
        <v>0</v>
      </c>
      <c r="CM784">
        <f t="shared" si="153"/>
        <v>0</v>
      </c>
      <c r="CN784">
        <f t="shared" si="154"/>
        <v>0</v>
      </c>
      <c r="CO784">
        <f t="shared" si="155"/>
        <v>0</v>
      </c>
    </row>
    <row r="785" spans="2:93" ht="15" customHeight="1">
      <c r="B785" s="126"/>
      <c r="C785" s="220" t="s">
        <v>2431</v>
      </c>
      <c r="D785" s="419"/>
      <c r="E785" s="316"/>
      <c r="F785" s="316"/>
      <c r="G785" s="317"/>
      <c r="H785" s="379"/>
      <c r="I785" s="317"/>
      <c r="J785" s="315" t="str">
        <f>IF(L785="","",VLOOKUP(L785,Presentación!$AL$3:$AM$574,2,FALSE))</f>
        <v/>
      </c>
      <c r="K785" s="429"/>
      <c r="L785" s="419"/>
      <c r="M785" s="316"/>
      <c r="N785" s="317"/>
      <c r="O785" s="419"/>
      <c r="P785" s="316"/>
      <c r="Q785" s="317"/>
      <c r="R785" s="379"/>
      <c r="S785" s="316"/>
      <c r="T785" s="317"/>
      <c r="U785" s="43" t="s">
        <v>2188</v>
      </c>
      <c r="V785" s="379"/>
      <c r="W785" s="316"/>
      <c r="X785" s="317"/>
      <c r="Y785" s="379"/>
      <c r="Z785" s="317"/>
      <c r="AA785" s="249"/>
      <c r="AB785" s="249"/>
      <c r="AC785" s="249"/>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CA785">
        <f t="shared" si="143"/>
        <v>0</v>
      </c>
      <c r="CB785">
        <f t="shared" si="144"/>
        <v>0</v>
      </c>
      <c r="CC785">
        <f t="shared" si="145"/>
        <v>0</v>
      </c>
      <c r="CD785">
        <f t="shared" si="146"/>
        <v>0</v>
      </c>
      <c r="CF785" t="b">
        <f t="shared" si="147"/>
        <v>0</v>
      </c>
      <c r="CG785" t="str">
        <f t="shared" si="148"/>
        <v/>
      </c>
      <c r="CH785" t="b">
        <f t="shared" si="149"/>
        <v>0</v>
      </c>
      <c r="CI785" t="str">
        <f t="shared" si="150"/>
        <v/>
      </c>
      <c r="CJ785" t="b">
        <f t="shared" si="151"/>
        <v>0</v>
      </c>
      <c r="CL785">
        <f t="shared" si="152"/>
        <v>0</v>
      </c>
      <c r="CM785">
        <f t="shared" si="153"/>
        <v>0</v>
      </c>
      <c r="CN785">
        <f t="shared" si="154"/>
        <v>0</v>
      </c>
      <c r="CO785">
        <f t="shared" si="155"/>
        <v>0</v>
      </c>
    </row>
    <row r="786" spans="2:93" ht="15" customHeight="1">
      <c r="B786" s="126"/>
      <c r="C786" s="220" t="s">
        <v>2432</v>
      </c>
      <c r="D786" s="419"/>
      <c r="E786" s="316"/>
      <c r="F786" s="316"/>
      <c r="G786" s="317"/>
      <c r="H786" s="379"/>
      <c r="I786" s="317"/>
      <c r="J786" s="315" t="str">
        <f>IF(L786="","",VLOOKUP(L786,Presentación!$AL$3:$AM$574,2,FALSE))</f>
        <v/>
      </c>
      <c r="K786" s="429"/>
      <c r="L786" s="419"/>
      <c r="M786" s="316"/>
      <c r="N786" s="317"/>
      <c r="O786" s="419"/>
      <c r="P786" s="316"/>
      <c r="Q786" s="317"/>
      <c r="R786" s="379"/>
      <c r="S786" s="316"/>
      <c r="T786" s="317"/>
      <c r="U786" s="43" t="s">
        <v>2188</v>
      </c>
      <c r="V786" s="379"/>
      <c r="W786" s="316"/>
      <c r="X786" s="317"/>
      <c r="Y786" s="379"/>
      <c r="Z786" s="317"/>
      <c r="AA786" s="249"/>
      <c r="AB786" s="249"/>
      <c r="AC786" s="249"/>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CA786">
        <f t="shared" si="143"/>
        <v>0</v>
      </c>
      <c r="CB786">
        <f t="shared" si="144"/>
        <v>0</v>
      </c>
      <c r="CC786">
        <f t="shared" si="145"/>
        <v>0</v>
      </c>
      <c r="CD786">
        <f t="shared" si="146"/>
        <v>0</v>
      </c>
      <c r="CF786" t="b">
        <f t="shared" si="147"/>
        <v>0</v>
      </c>
      <c r="CG786" t="str">
        <f t="shared" si="148"/>
        <v/>
      </c>
      <c r="CH786" t="b">
        <f t="shared" si="149"/>
        <v>0</v>
      </c>
      <c r="CI786" t="str">
        <f t="shared" si="150"/>
        <v/>
      </c>
      <c r="CJ786" t="b">
        <f t="shared" si="151"/>
        <v>0</v>
      </c>
      <c r="CL786">
        <f t="shared" si="152"/>
        <v>0</v>
      </c>
      <c r="CM786">
        <f t="shared" si="153"/>
        <v>0</v>
      </c>
      <c r="CN786">
        <f t="shared" si="154"/>
        <v>0</v>
      </c>
      <c r="CO786">
        <f t="shared" si="155"/>
        <v>0</v>
      </c>
    </row>
    <row r="787" spans="2:93" ht="15" customHeight="1">
      <c r="B787" s="126"/>
      <c r="C787" s="220" t="s">
        <v>2433</v>
      </c>
      <c r="D787" s="419"/>
      <c r="E787" s="316"/>
      <c r="F787" s="316"/>
      <c r="G787" s="317"/>
      <c r="H787" s="379"/>
      <c r="I787" s="317"/>
      <c r="J787" s="315" t="str">
        <f>IF(L787="","",VLOOKUP(L787,Presentación!$AL$3:$AM$574,2,FALSE))</f>
        <v/>
      </c>
      <c r="K787" s="429"/>
      <c r="L787" s="419"/>
      <c r="M787" s="316"/>
      <c r="N787" s="317"/>
      <c r="O787" s="419"/>
      <c r="P787" s="316"/>
      <c r="Q787" s="317"/>
      <c r="R787" s="379"/>
      <c r="S787" s="316"/>
      <c r="T787" s="317"/>
      <c r="U787" s="43" t="s">
        <v>2188</v>
      </c>
      <c r="V787" s="379"/>
      <c r="W787" s="316"/>
      <c r="X787" s="317"/>
      <c r="Y787" s="379"/>
      <c r="Z787" s="317"/>
      <c r="AA787" s="249"/>
      <c r="AB787" s="249"/>
      <c r="AC787" s="249"/>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CA787">
        <f t="shared" si="143"/>
        <v>0</v>
      </c>
      <c r="CB787">
        <f t="shared" si="144"/>
        <v>0</v>
      </c>
      <c r="CC787">
        <f t="shared" si="145"/>
        <v>0</v>
      </c>
      <c r="CD787">
        <f t="shared" si="146"/>
        <v>0</v>
      </c>
      <c r="CF787" t="b">
        <f t="shared" si="147"/>
        <v>0</v>
      </c>
      <c r="CG787" t="str">
        <f t="shared" si="148"/>
        <v/>
      </c>
      <c r="CH787" t="b">
        <f t="shared" si="149"/>
        <v>0</v>
      </c>
      <c r="CI787" t="str">
        <f t="shared" si="150"/>
        <v/>
      </c>
      <c r="CJ787" t="b">
        <f t="shared" si="151"/>
        <v>0</v>
      </c>
      <c r="CL787">
        <f t="shared" si="152"/>
        <v>0</v>
      </c>
      <c r="CM787">
        <f t="shared" si="153"/>
        <v>0</v>
      </c>
      <c r="CN787">
        <f t="shared" si="154"/>
        <v>0</v>
      </c>
      <c r="CO787">
        <f t="shared" si="155"/>
        <v>0</v>
      </c>
    </row>
    <row r="788" spans="2:93" ht="15" customHeight="1">
      <c r="B788" s="126"/>
      <c r="C788" s="220" t="s">
        <v>2434</v>
      </c>
      <c r="D788" s="419"/>
      <c r="E788" s="316"/>
      <c r="F788" s="316"/>
      <c r="G788" s="317"/>
      <c r="H788" s="379"/>
      <c r="I788" s="317"/>
      <c r="J788" s="315" t="str">
        <f>IF(L788="","",VLOOKUP(L788,Presentación!$AL$3:$AM$574,2,FALSE))</f>
        <v/>
      </c>
      <c r="K788" s="429"/>
      <c r="L788" s="419"/>
      <c r="M788" s="316"/>
      <c r="N788" s="317"/>
      <c r="O788" s="419"/>
      <c r="P788" s="316"/>
      <c r="Q788" s="317"/>
      <c r="R788" s="379"/>
      <c r="S788" s="316"/>
      <c r="T788" s="317"/>
      <c r="U788" s="43" t="s">
        <v>2188</v>
      </c>
      <c r="V788" s="379"/>
      <c r="W788" s="316"/>
      <c r="X788" s="317"/>
      <c r="Y788" s="379"/>
      <c r="Z788" s="317"/>
      <c r="AA788" s="249"/>
      <c r="AB788" s="249"/>
      <c r="AC788" s="249"/>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CA788">
        <f t="shared" si="143"/>
        <v>0</v>
      </c>
      <c r="CB788">
        <f t="shared" si="144"/>
        <v>0</v>
      </c>
      <c r="CC788">
        <f t="shared" si="145"/>
        <v>0</v>
      </c>
      <c r="CD788">
        <f t="shared" si="146"/>
        <v>0</v>
      </c>
      <c r="CF788" t="b">
        <f t="shared" si="147"/>
        <v>0</v>
      </c>
      <c r="CG788" t="str">
        <f t="shared" si="148"/>
        <v/>
      </c>
      <c r="CH788" t="b">
        <f t="shared" si="149"/>
        <v>0</v>
      </c>
      <c r="CI788" t="str">
        <f t="shared" si="150"/>
        <v/>
      </c>
      <c r="CJ788" t="b">
        <f t="shared" si="151"/>
        <v>0</v>
      </c>
      <c r="CL788">
        <f t="shared" si="152"/>
        <v>0</v>
      </c>
      <c r="CM788">
        <f t="shared" si="153"/>
        <v>0</v>
      </c>
      <c r="CN788">
        <f t="shared" si="154"/>
        <v>0</v>
      </c>
      <c r="CO788">
        <f t="shared" si="155"/>
        <v>0</v>
      </c>
    </row>
    <row r="789" spans="2:93" ht="15" customHeight="1">
      <c r="B789" s="126"/>
      <c r="C789" s="220" t="s">
        <v>2435</v>
      </c>
      <c r="D789" s="419"/>
      <c r="E789" s="316"/>
      <c r="F789" s="316"/>
      <c r="G789" s="317"/>
      <c r="H789" s="379"/>
      <c r="I789" s="317"/>
      <c r="J789" s="315" t="str">
        <f>IF(L789="","",VLOOKUP(L789,Presentación!$AL$3:$AM$574,2,FALSE))</f>
        <v/>
      </c>
      <c r="K789" s="429"/>
      <c r="L789" s="419"/>
      <c r="M789" s="316"/>
      <c r="N789" s="317"/>
      <c r="O789" s="419"/>
      <c r="P789" s="316"/>
      <c r="Q789" s="317"/>
      <c r="R789" s="379"/>
      <c r="S789" s="316"/>
      <c r="T789" s="317"/>
      <c r="U789" s="43" t="s">
        <v>2188</v>
      </c>
      <c r="V789" s="379"/>
      <c r="W789" s="316"/>
      <c r="X789" s="317"/>
      <c r="Y789" s="379"/>
      <c r="Z789" s="317"/>
      <c r="AA789" s="249"/>
      <c r="AB789" s="249"/>
      <c r="AC789" s="249"/>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CA789">
        <f t="shared" si="143"/>
        <v>0</v>
      </c>
      <c r="CB789">
        <f t="shared" si="144"/>
        <v>0</v>
      </c>
      <c r="CC789">
        <f t="shared" si="145"/>
        <v>0</v>
      </c>
      <c r="CD789">
        <f t="shared" si="146"/>
        <v>0</v>
      </c>
      <c r="CF789" t="b">
        <f t="shared" si="147"/>
        <v>0</v>
      </c>
      <c r="CG789" t="str">
        <f t="shared" si="148"/>
        <v/>
      </c>
      <c r="CH789" t="b">
        <f t="shared" si="149"/>
        <v>0</v>
      </c>
      <c r="CI789" t="str">
        <f t="shared" si="150"/>
        <v/>
      </c>
      <c r="CJ789" t="b">
        <f t="shared" si="151"/>
        <v>0</v>
      </c>
      <c r="CL789">
        <f t="shared" si="152"/>
        <v>0</v>
      </c>
      <c r="CM789">
        <f t="shared" si="153"/>
        <v>0</v>
      </c>
      <c r="CN789">
        <f t="shared" si="154"/>
        <v>0</v>
      </c>
      <c r="CO789">
        <f t="shared" si="155"/>
        <v>0</v>
      </c>
    </row>
    <row r="790" spans="2:93" ht="15" customHeight="1">
      <c r="B790" s="126"/>
      <c r="C790" s="220" t="s">
        <v>2436</v>
      </c>
      <c r="D790" s="419"/>
      <c r="E790" s="316"/>
      <c r="F790" s="316"/>
      <c r="G790" s="317"/>
      <c r="H790" s="379"/>
      <c r="I790" s="317"/>
      <c r="J790" s="315" t="str">
        <f>IF(L790="","",VLOOKUP(L790,Presentación!$AL$3:$AM$574,2,FALSE))</f>
        <v/>
      </c>
      <c r="K790" s="429"/>
      <c r="L790" s="419"/>
      <c r="M790" s="316"/>
      <c r="N790" s="317"/>
      <c r="O790" s="419"/>
      <c r="P790" s="316"/>
      <c r="Q790" s="317"/>
      <c r="R790" s="379"/>
      <c r="S790" s="316"/>
      <c r="T790" s="317"/>
      <c r="U790" s="43" t="s">
        <v>2188</v>
      </c>
      <c r="V790" s="379"/>
      <c r="W790" s="316"/>
      <c r="X790" s="317"/>
      <c r="Y790" s="379"/>
      <c r="Z790" s="317"/>
      <c r="AA790" s="249"/>
      <c r="AB790" s="249"/>
      <c r="AC790" s="249"/>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CA790">
        <f t="shared" si="143"/>
        <v>0</v>
      </c>
      <c r="CB790">
        <f t="shared" si="144"/>
        <v>0</v>
      </c>
      <c r="CC790">
        <f t="shared" si="145"/>
        <v>0</v>
      </c>
      <c r="CD790">
        <f t="shared" si="146"/>
        <v>0</v>
      </c>
      <c r="CF790" t="b">
        <f t="shared" si="147"/>
        <v>0</v>
      </c>
      <c r="CG790" t="str">
        <f t="shared" si="148"/>
        <v/>
      </c>
      <c r="CH790" t="b">
        <f t="shared" si="149"/>
        <v>0</v>
      </c>
      <c r="CI790" t="str">
        <f t="shared" si="150"/>
        <v/>
      </c>
      <c r="CJ790" t="b">
        <f t="shared" si="151"/>
        <v>0</v>
      </c>
      <c r="CL790">
        <f t="shared" si="152"/>
        <v>0</v>
      </c>
      <c r="CM790">
        <f t="shared" si="153"/>
        <v>0</v>
      </c>
      <c r="CN790">
        <f t="shared" si="154"/>
        <v>0</v>
      </c>
      <c r="CO790">
        <f t="shared" si="155"/>
        <v>0</v>
      </c>
    </row>
    <row r="791" spans="2:93" ht="15" customHeight="1">
      <c r="B791" s="126"/>
      <c r="C791" s="220" t="s">
        <v>2437</v>
      </c>
      <c r="D791" s="419"/>
      <c r="E791" s="316"/>
      <c r="F791" s="316"/>
      <c r="G791" s="317"/>
      <c r="H791" s="379"/>
      <c r="I791" s="317"/>
      <c r="J791" s="315" t="str">
        <f>IF(L791="","",VLOOKUP(L791,Presentación!$AL$3:$AM$574,2,FALSE))</f>
        <v/>
      </c>
      <c r="K791" s="429"/>
      <c r="L791" s="419"/>
      <c r="M791" s="316"/>
      <c r="N791" s="317"/>
      <c r="O791" s="419"/>
      <c r="P791" s="316"/>
      <c r="Q791" s="317"/>
      <c r="R791" s="379"/>
      <c r="S791" s="316"/>
      <c r="T791" s="317"/>
      <c r="U791" s="43" t="s">
        <v>2188</v>
      </c>
      <c r="V791" s="379"/>
      <c r="W791" s="316"/>
      <c r="X791" s="317"/>
      <c r="Y791" s="379"/>
      <c r="Z791" s="317"/>
      <c r="AA791" s="249"/>
      <c r="AB791" s="249"/>
      <c r="AC791" s="249"/>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CA791">
        <f t="shared" si="143"/>
        <v>0</v>
      </c>
      <c r="CB791">
        <f t="shared" si="144"/>
        <v>0</v>
      </c>
      <c r="CC791">
        <f t="shared" si="145"/>
        <v>0</v>
      </c>
      <c r="CD791">
        <f t="shared" si="146"/>
        <v>0</v>
      </c>
      <c r="CF791" t="b">
        <f t="shared" si="147"/>
        <v>0</v>
      </c>
      <c r="CG791" t="str">
        <f t="shared" si="148"/>
        <v/>
      </c>
      <c r="CH791" t="b">
        <f t="shared" si="149"/>
        <v>0</v>
      </c>
      <c r="CI791" t="str">
        <f t="shared" si="150"/>
        <v/>
      </c>
      <c r="CJ791" t="b">
        <f t="shared" si="151"/>
        <v>0</v>
      </c>
      <c r="CL791">
        <f t="shared" si="152"/>
        <v>0</v>
      </c>
      <c r="CM791">
        <f t="shared" si="153"/>
        <v>0</v>
      </c>
      <c r="CN791">
        <f t="shared" si="154"/>
        <v>0</v>
      </c>
      <c r="CO791">
        <f t="shared" si="155"/>
        <v>0</v>
      </c>
    </row>
    <row r="792" spans="2:93" ht="15" customHeight="1">
      <c r="B792" s="126"/>
      <c r="C792" s="220" t="s">
        <v>2438</v>
      </c>
      <c r="D792" s="419"/>
      <c r="E792" s="316"/>
      <c r="F792" s="316"/>
      <c r="G792" s="317"/>
      <c r="H792" s="379"/>
      <c r="I792" s="317"/>
      <c r="J792" s="315" t="str">
        <f>IF(L792="","",VLOOKUP(L792,Presentación!$AL$3:$AM$574,2,FALSE))</f>
        <v/>
      </c>
      <c r="K792" s="429"/>
      <c r="L792" s="419"/>
      <c r="M792" s="316"/>
      <c r="N792" s="317"/>
      <c r="O792" s="419"/>
      <c r="P792" s="316"/>
      <c r="Q792" s="317"/>
      <c r="R792" s="379"/>
      <c r="S792" s="316"/>
      <c r="T792" s="317"/>
      <c r="U792" s="43" t="s">
        <v>2188</v>
      </c>
      <c r="V792" s="379"/>
      <c r="W792" s="316"/>
      <c r="X792" s="317"/>
      <c r="Y792" s="379"/>
      <c r="Z792" s="317"/>
      <c r="AA792" s="249"/>
      <c r="AB792" s="249"/>
      <c r="AC792" s="249"/>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CA792">
        <f t="shared" si="143"/>
        <v>0</v>
      </c>
      <c r="CB792">
        <f t="shared" si="144"/>
        <v>0</v>
      </c>
      <c r="CC792">
        <f t="shared" si="145"/>
        <v>0</v>
      </c>
      <c r="CD792">
        <f t="shared" si="146"/>
        <v>0</v>
      </c>
      <c r="CF792" t="b">
        <f t="shared" si="147"/>
        <v>0</v>
      </c>
      <c r="CG792" t="str">
        <f t="shared" si="148"/>
        <v/>
      </c>
      <c r="CH792" t="b">
        <f t="shared" si="149"/>
        <v>0</v>
      </c>
      <c r="CI792" t="str">
        <f t="shared" si="150"/>
        <v/>
      </c>
      <c r="CJ792" t="b">
        <f t="shared" si="151"/>
        <v>0</v>
      </c>
      <c r="CL792">
        <f t="shared" si="152"/>
        <v>0</v>
      </c>
      <c r="CM792">
        <f t="shared" si="153"/>
        <v>0</v>
      </c>
      <c r="CN792">
        <f t="shared" si="154"/>
        <v>0</v>
      </c>
      <c r="CO792">
        <f t="shared" si="155"/>
        <v>0</v>
      </c>
    </row>
    <row r="793" spans="2:93" ht="15" customHeight="1">
      <c r="B793" s="126"/>
      <c r="C793" s="220" t="s">
        <v>2439</v>
      </c>
      <c r="D793" s="419"/>
      <c r="E793" s="316"/>
      <c r="F793" s="316"/>
      <c r="G793" s="317"/>
      <c r="H793" s="379"/>
      <c r="I793" s="317"/>
      <c r="J793" s="315" t="str">
        <f>IF(L793="","",VLOOKUP(L793,Presentación!$AL$3:$AM$574,2,FALSE))</f>
        <v/>
      </c>
      <c r="K793" s="429"/>
      <c r="L793" s="419"/>
      <c r="M793" s="316"/>
      <c r="N793" s="317"/>
      <c r="O793" s="419"/>
      <c r="P793" s="316"/>
      <c r="Q793" s="317"/>
      <c r="R793" s="379"/>
      <c r="S793" s="316"/>
      <c r="T793" s="317"/>
      <c r="U793" s="43" t="s">
        <v>2188</v>
      </c>
      <c r="V793" s="379"/>
      <c r="W793" s="316"/>
      <c r="X793" s="317"/>
      <c r="Y793" s="379"/>
      <c r="Z793" s="317"/>
      <c r="AA793" s="249"/>
      <c r="AB793" s="249"/>
      <c r="AC793" s="249"/>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CA793">
        <f t="shared" si="143"/>
        <v>0</v>
      </c>
      <c r="CB793">
        <f t="shared" si="144"/>
        <v>0</v>
      </c>
      <c r="CC793">
        <f t="shared" si="145"/>
        <v>0</v>
      </c>
      <c r="CD793">
        <f t="shared" si="146"/>
        <v>0</v>
      </c>
      <c r="CF793" t="b">
        <f t="shared" si="147"/>
        <v>0</v>
      </c>
      <c r="CG793" t="str">
        <f t="shared" si="148"/>
        <v/>
      </c>
      <c r="CH793" t="b">
        <f t="shared" si="149"/>
        <v>0</v>
      </c>
      <c r="CI793" t="str">
        <f t="shared" si="150"/>
        <v/>
      </c>
      <c r="CJ793" t="b">
        <f t="shared" si="151"/>
        <v>0</v>
      </c>
      <c r="CL793">
        <f t="shared" si="152"/>
        <v>0</v>
      </c>
      <c r="CM793">
        <f t="shared" si="153"/>
        <v>0</v>
      </c>
      <c r="CN793">
        <f t="shared" si="154"/>
        <v>0</v>
      </c>
      <c r="CO793">
        <f t="shared" si="155"/>
        <v>0</v>
      </c>
    </row>
    <row r="794" spans="2:93" ht="15" customHeight="1">
      <c r="B794" s="126"/>
      <c r="C794" s="220" t="s">
        <v>2440</v>
      </c>
      <c r="D794" s="419"/>
      <c r="E794" s="316"/>
      <c r="F794" s="316"/>
      <c r="G794" s="317"/>
      <c r="H794" s="379"/>
      <c r="I794" s="317"/>
      <c r="J794" s="315" t="str">
        <f>IF(L794="","",VLOOKUP(L794,Presentación!$AL$3:$AM$574,2,FALSE))</f>
        <v/>
      </c>
      <c r="K794" s="429"/>
      <c r="L794" s="419"/>
      <c r="M794" s="316"/>
      <c r="N794" s="317"/>
      <c r="O794" s="419"/>
      <c r="P794" s="316"/>
      <c r="Q794" s="317"/>
      <c r="R794" s="379"/>
      <c r="S794" s="316"/>
      <c r="T794" s="317"/>
      <c r="U794" s="43" t="s">
        <v>2188</v>
      </c>
      <c r="V794" s="379"/>
      <c r="W794" s="316"/>
      <c r="X794" s="317"/>
      <c r="Y794" s="379"/>
      <c r="Z794" s="317"/>
      <c r="AA794" s="249"/>
      <c r="AB794" s="249"/>
      <c r="AC794" s="249"/>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CA794">
        <f t="shared" si="143"/>
        <v>0</v>
      </c>
      <c r="CB794">
        <f t="shared" si="144"/>
        <v>0</v>
      </c>
      <c r="CC794">
        <f t="shared" si="145"/>
        <v>0</v>
      </c>
      <c r="CD794">
        <f t="shared" si="146"/>
        <v>0</v>
      </c>
      <c r="CF794" t="b">
        <f t="shared" si="147"/>
        <v>0</v>
      </c>
      <c r="CG794" t="str">
        <f t="shared" si="148"/>
        <v/>
      </c>
      <c r="CH794" t="b">
        <f t="shared" si="149"/>
        <v>0</v>
      </c>
      <c r="CI794" t="str">
        <f t="shared" si="150"/>
        <v/>
      </c>
      <c r="CJ794" t="b">
        <f t="shared" si="151"/>
        <v>0</v>
      </c>
      <c r="CL794">
        <f t="shared" si="152"/>
        <v>0</v>
      </c>
      <c r="CM794">
        <f t="shared" si="153"/>
        <v>0</v>
      </c>
      <c r="CN794">
        <f t="shared" si="154"/>
        <v>0</v>
      </c>
      <c r="CO794">
        <f t="shared" si="155"/>
        <v>0</v>
      </c>
    </row>
    <row r="795" spans="2:93" ht="15" customHeight="1">
      <c r="B795" s="126"/>
      <c r="C795" s="220" t="s">
        <v>2441</v>
      </c>
      <c r="D795" s="419"/>
      <c r="E795" s="316"/>
      <c r="F795" s="316"/>
      <c r="G795" s="317"/>
      <c r="H795" s="379"/>
      <c r="I795" s="317"/>
      <c r="J795" s="315" t="str">
        <f>IF(L795="","",VLOOKUP(L795,Presentación!$AL$3:$AM$574,2,FALSE))</f>
        <v/>
      </c>
      <c r="K795" s="429"/>
      <c r="L795" s="419"/>
      <c r="M795" s="316"/>
      <c r="N795" s="317"/>
      <c r="O795" s="419"/>
      <c r="P795" s="316"/>
      <c r="Q795" s="317"/>
      <c r="R795" s="379"/>
      <c r="S795" s="316"/>
      <c r="T795" s="317"/>
      <c r="U795" s="43" t="s">
        <v>2188</v>
      </c>
      <c r="V795" s="379"/>
      <c r="W795" s="316"/>
      <c r="X795" s="317"/>
      <c r="Y795" s="379"/>
      <c r="Z795" s="317"/>
      <c r="AA795" s="249"/>
      <c r="AB795" s="249"/>
      <c r="AC795" s="249"/>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CA795">
        <f t="shared" si="143"/>
        <v>0</v>
      </c>
      <c r="CB795">
        <f t="shared" si="144"/>
        <v>0</v>
      </c>
      <c r="CC795">
        <f t="shared" si="145"/>
        <v>0</v>
      </c>
      <c r="CD795">
        <f t="shared" si="146"/>
        <v>0</v>
      </c>
      <c r="CF795" t="b">
        <f t="shared" si="147"/>
        <v>0</v>
      </c>
      <c r="CG795" t="str">
        <f t="shared" si="148"/>
        <v/>
      </c>
      <c r="CH795" t="b">
        <f t="shared" si="149"/>
        <v>0</v>
      </c>
      <c r="CI795" t="str">
        <f t="shared" si="150"/>
        <v/>
      </c>
      <c r="CJ795" t="b">
        <f t="shared" si="151"/>
        <v>0</v>
      </c>
      <c r="CL795">
        <f t="shared" si="152"/>
        <v>0</v>
      </c>
      <c r="CM795">
        <f t="shared" si="153"/>
        <v>0</v>
      </c>
      <c r="CN795">
        <f t="shared" si="154"/>
        <v>0</v>
      </c>
      <c r="CO795">
        <f t="shared" si="155"/>
        <v>0</v>
      </c>
    </row>
    <row r="796" spans="2:93" ht="15" customHeight="1">
      <c r="B796" s="126"/>
      <c r="C796" s="220" t="s">
        <v>2442</v>
      </c>
      <c r="D796" s="419"/>
      <c r="E796" s="316"/>
      <c r="F796" s="316"/>
      <c r="G796" s="317"/>
      <c r="H796" s="379"/>
      <c r="I796" s="317"/>
      <c r="J796" s="315" t="str">
        <f>IF(L796="","",VLOOKUP(L796,Presentación!$AL$3:$AM$574,2,FALSE))</f>
        <v/>
      </c>
      <c r="K796" s="429"/>
      <c r="L796" s="419"/>
      <c r="M796" s="316"/>
      <c r="N796" s="317"/>
      <c r="O796" s="419"/>
      <c r="P796" s="316"/>
      <c r="Q796" s="317"/>
      <c r="R796" s="379"/>
      <c r="S796" s="316"/>
      <c r="T796" s="317"/>
      <c r="U796" s="43" t="s">
        <v>2188</v>
      </c>
      <c r="V796" s="379"/>
      <c r="W796" s="316"/>
      <c r="X796" s="317"/>
      <c r="Y796" s="379"/>
      <c r="Z796" s="317"/>
      <c r="AA796" s="249"/>
      <c r="AB796" s="249"/>
      <c r="AC796" s="249"/>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CA796">
        <f t="shared" si="143"/>
        <v>0</v>
      </c>
      <c r="CB796">
        <f t="shared" si="144"/>
        <v>0</v>
      </c>
      <c r="CC796">
        <f t="shared" si="145"/>
        <v>0</v>
      </c>
      <c r="CD796">
        <f t="shared" si="146"/>
        <v>0</v>
      </c>
      <c r="CF796" t="b">
        <f t="shared" si="147"/>
        <v>0</v>
      </c>
      <c r="CG796" t="str">
        <f t="shared" si="148"/>
        <v/>
      </c>
      <c r="CH796" t="b">
        <f t="shared" si="149"/>
        <v>0</v>
      </c>
      <c r="CI796" t="str">
        <f t="shared" si="150"/>
        <v/>
      </c>
      <c r="CJ796" t="b">
        <f t="shared" si="151"/>
        <v>0</v>
      </c>
      <c r="CL796">
        <f t="shared" si="152"/>
        <v>0</v>
      </c>
      <c r="CM796">
        <f t="shared" si="153"/>
        <v>0</v>
      </c>
      <c r="CN796">
        <f t="shared" si="154"/>
        <v>0</v>
      </c>
      <c r="CO796">
        <f t="shared" si="155"/>
        <v>0</v>
      </c>
    </row>
    <row r="797" spans="2:93" ht="15" customHeight="1">
      <c r="B797" s="126"/>
      <c r="C797" s="220" t="s">
        <v>2443</v>
      </c>
      <c r="D797" s="419"/>
      <c r="E797" s="316"/>
      <c r="F797" s="316"/>
      <c r="G797" s="317"/>
      <c r="H797" s="379"/>
      <c r="I797" s="317"/>
      <c r="J797" s="315" t="str">
        <f>IF(L797="","",VLOOKUP(L797,Presentación!$AL$3:$AM$574,2,FALSE))</f>
        <v/>
      </c>
      <c r="K797" s="429"/>
      <c r="L797" s="419"/>
      <c r="M797" s="316"/>
      <c r="N797" s="317"/>
      <c r="O797" s="419"/>
      <c r="P797" s="316"/>
      <c r="Q797" s="317"/>
      <c r="R797" s="379"/>
      <c r="S797" s="316"/>
      <c r="T797" s="317"/>
      <c r="U797" s="43" t="s">
        <v>2188</v>
      </c>
      <c r="V797" s="379"/>
      <c r="W797" s="316"/>
      <c r="X797" s="317"/>
      <c r="Y797" s="379"/>
      <c r="Z797" s="317"/>
      <c r="AA797" s="249"/>
      <c r="AB797" s="249"/>
      <c r="AC797" s="249"/>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CA797">
        <f t="shared" si="143"/>
        <v>0</v>
      </c>
      <c r="CB797">
        <f t="shared" si="144"/>
        <v>0</v>
      </c>
      <c r="CC797">
        <f t="shared" si="145"/>
        <v>0</v>
      </c>
      <c r="CD797">
        <f t="shared" si="146"/>
        <v>0</v>
      </c>
      <c r="CF797" t="b">
        <f t="shared" si="147"/>
        <v>0</v>
      </c>
      <c r="CG797" t="str">
        <f t="shared" si="148"/>
        <v/>
      </c>
      <c r="CH797" t="b">
        <f t="shared" si="149"/>
        <v>0</v>
      </c>
      <c r="CI797" t="str">
        <f t="shared" si="150"/>
        <v/>
      </c>
      <c r="CJ797" t="b">
        <f t="shared" si="151"/>
        <v>0</v>
      </c>
      <c r="CL797">
        <f t="shared" si="152"/>
        <v>0</v>
      </c>
      <c r="CM797">
        <f t="shared" si="153"/>
        <v>0</v>
      </c>
      <c r="CN797">
        <f t="shared" si="154"/>
        <v>0</v>
      </c>
      <c r="CO797">
        <f t="shared" si="155"/>
        <v>0</v>
      </c>
    </row>
    <row r="798" spans="2:93" ht="15" customHeight="1">
      <c r="B798" s="126"/>
      <c r="C798" s="220" t="s">
        <v>2444</v>
      </c>
      <c r="D798" s="419"/>
      <c r="E798" s="316"/>
      <c r="F798" s="316"/>
      <c r="G798" s="317"/>
      <c r="H798" s="379"/>
      <c r="I798" s="317"/>
      <c r="J798" s="315" t="str">
        <f>IF(L798="","",VLOOKUP(L798,Presentación!$AL$3:$AM$574,2,FALSE))</f>
        <v/>
      </c>
      <c r="K798" s="429"/>
      <c r="L798" s="419"/>
      <c r="M798" s="316"/>
      <c r="N798" s="317"/>
      <c r="O798" s="419"/>
      <c r="P798" s="316"/>
      <c r="Q798" s="317"/>
      <c r="R798" s="379"/>
      <c r="S798" s="316"/>
      <c r="T798" s="317"/>
      <c r="U798" s="43" t="s">
        <v>2188</v>
      </c>
      <c r="V798" s="379"/>
      <c r="W798" s="316"/>
      <c r="X798" s="317"/>
      <c r="Y798" s="379"/>
      <c r="Z798" s="317"/>
      <c r="AA798" s="249"/>
      <c r="AB798" s="249"/>
      <c r="AC798" s="249"/>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CA798">
        <f t="shared" si="143"/>
        <v>0</v>
      </c>
      <c r="CB798">
        <f t="shared" si="144"/>
        <v>0</v>
      </c>
      <c r="CC798">
        <f t="shared" si="145"/>
        <v>0</v>
      </c>
      <c r="CD798">
        <f t="shared" si="146"/>
        <v>0</v>
      </c>
      <c r="CF798" t="b">
        <f t="shared" si="147"/>
        <v>0</v>
      </c>
      <c r="CG798" t="str">
        <f t="shared" si="148"/>
        <v/>
      </c>
      <c r="CH798" t="b">
        <f t="shared" si="149"/>
        <v>0</v>
      </c>
      <c r="CI798" t="str">
        <f t="shared" si="150"/>
        <v/>
      </c>
      <c r="CJ798" t="b">
        <f t="shared" si="151"/>
        <v>0</v>
      </c>
      <c r="CL798">
        <f t="shared" si="152"/>
        <v>0</v>
      </c>
      <c r="CM798">
        <f t="shared" si="153"/>
        <v>0</v>
      </c>
      <c r="CN798">
        <f t="shared" si="154"/>
        <v>0</v>
      </c>
      <c r="CO798">
        <f t="shared" si="155"/>
        <v>0</v>
      </c>
    </row>
    <row r="799" spans="2:93" ht="15" customHeight="1">
      <c r="B799" s="126"/>
      <c r="C799" s="220" t="s">
        <v>2445</v>
      </c>
      <c r="D799" s="419"/>
      <c r="E799" s="316"/>
      <c r="F799" s="316"/>
      <c r="G799" s="317"/>
      <c r="H799" s="379"/>
      <c r="I799" s="317"/>
      <c r="J799" s="315" t="str">
        <f>IF(L799="","",VLOOKUP(L799,Presentación!$AL$3:$AM$574,2,FALSE))</f>
        <v/>
      </c>
      <c r="K799" s="429"/>
      <c r="L799" s="419"/>
      <c r="M799" s="316"/>
      <c r="N799" s="317"/>
      <c r="O799" s="419"/>
      <c r="P799" s="316"/>
      <c r="Q799" s="317"/>
      <c r="R799" s="379"/>
      <c r="S799" s="316"/>
      <c r="T799" s="317"/>
      <c r="U799" s="43" t="s">
        <v>2188</v>
      </c>
      <c r="V799" s="379"/>
      <c r="W799" s="316"/>
      <c r="X799" s="317"/>
      <c r="Y799" s="379"/>
      <c r="Z799" s="317"/>
      <c r="AA799" s="249"/>
      <c r="AB799" s="249"/>
      <c r="AC799" s="249"/>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CA799">
        <f t="shared" si="143"/>
        <v>0</v>
      </c>
      <c r="CB799">
        <f t="shared" si="144"/>
        <v>0</v>
      </c>
      <c r="CC799">
        <f t="shared" si="145"/>
        <v>0</v>
      </c>
      <c r="CD799">
        <f t="shared" si="146"/>
        <v>0</v>
      </c>
      <c r="CF799" t="b">
        <f t="shared" si="147"/>
        <v>0</v>
      </c>
      <c r="CG799" t="str">
        <f t="shared" si="148"/>
        <v/>
      </c>
      <c r="CH799" t="b">
        <f t="shared" si="149"/>
        <v>0</v>
      </c>
      <c r="CI799" t="str">
        <f t="shared" si="150"/>
        <v/>
      </c>
      <c r="CJ799" t="b">
        <f t="shared" si="151"/>
        <v>0</v>
      </c>
      <c r="CL799">
        <f t="shared" si="152"/>
        <v>0</v>
      </c>
      <c r="CM799">
        <f t="shared" si="153"/>
        <v>0</v>
      </c>
      <c r="CN799">
        <f t="shared" si="154"/>
        <v>0</v>
      </c>
      <c r="CO799">
        <f t="shared" si="155"/>
        <v>0</v>
      </c>
    </row>
    <row r="800" spans="2:93" ht="15" customHeight="1">
      <c r="B800" s="126"/>
      <c r="C800" s="220" t="s">
        <v>2446</v>
      </c>
      <c r="D800" s="419"/>
      <c r="E800" s="316"/>
      <c r="F800" s="316"/>
      <c r="G800" s="317"/>
      <c r="H800" s="379"/>
      <c r="I800" s="317"/>
      <c r="J800" s="315" t="str">
        <f>IF(L800="","",VLOOKUP(L800,Presentación!$AL$3:$AM$574,2,FALSE))</f>
        <v/>
      </c>
      <c r="K800" s="429"/>
      <c r="L800" s="419"/>
      <c r="M800" s="316"/>
      <c r="N800" s="317"/>
      <c r="O800" s="419"/>
      <c r="P800" s="316"/>
      <c r="Q800" s="317"/>
      <c r="R800" s="379"/>
      <c r="S800" s="316"/>
      <c r="T800" s="317"/>
      <c r="U800" s="43" t="s">
        <v>2188</v>
      </c>
      <c r="V800" s="379"/>
      <c r="W800" s="316"/>
      <c r="X800" s="317"/>
      <c r="Y800" s="379"/>
      <c r="Z800" s="317"/>
      <c r="AA800" s="249"/>
      <c r="AB800" s="249"/>
      <c r="AC800" s="249"/>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CA800">
        <f t="shared" si="143"/>
        <v>0</v>
      </c>
      <c r="CB800">
        <f t="shared" si="144"/>
        <v>0</v>
      </c>
      <c r="CC800">
        <f t="shared" si="145"/>
        <v>0</v>
      </c>
      <c r="CD800">
        <f t="shared" si="146"/>
        <v>0</v>
      </c>
      <c r="CF800" t="b">
        <f t="shared" si="147"/>
        <v>0</v>
      </c>
      <c r="CG800" t="str">
        <f t="shared" si="148"/>
        <v/>
      </c>
      <c r="CH800" t="b">
        <f t="shared" si="149"/>
        <v>0</v>
      </c>
      <c r="CI800" t="str">
        <f t="shared" si="150"/>
        <v/>
      </c>
      <c r="CJ800" t="b">
        <f t="shared" si="151"/>
        <v>0</v>
      </c>
      <c r="CL800">
        <f t="shared" si="152"/>
        <v>0</v>
      </c>
      <c r="CM800">
        <f t="shared" si="153"/>
        <v>0</v>
      </c>
      <c r="CN800">
        <f t="shared" si="154"/>
        <v>0</v>
      </c>
      <c r="CO800">
        <f t="shared" si="155"/>
        <v>0</v>
      </c>
    </row>
    <row r="801" spans="2:93" ht="15" customHeight="1">
      <c r="B801" s="126"/>
      <c r="C801" s="220" t="s">
        <v>2447</v>
      </c>
      <c r="D801" s="419"/>
      <c r="E801" s="316"/>
      <c r="F801" s="316"/>
      <c r="G801" s="317"/>
      <c r="H801" s="379"/>
      <c r="I801" s="317"/>
      <c r="J801" s="315" t="str">
        <f>IF(L801="","",VLOOKUP(L801,Presentación!$AL$3:$AM$574,2,FALSE))</f>
        <v/>
      </c>
      <c r="K801" s="429"/>
      <c r="L801" s="419"/>
      <c r="M801" s="316"/>
      <c r="N801" s="317"/>
      <c r="O801" s="419"/>
      <c r="P801" s="316"/>
      <c r="Q801" s="317"/>
      <c r="R801" s="379"/>
      <c r="S801" s="316"/>
      <c r="T801" s="317"/>
      <c r="U801" s="43" t="s">
        <v>2188</v>
      </c>
      <c r="V801" s="379"/>
      <c r="W801" s="316"/>
      <c r="X801" s="317"/>
      <c r="Y801" s="379"/>
      <c r="Z801" s="317"/>
      <c r="AA801" s="249"/>
      <c r="AB801" s="249"/>
      <c r="AC801" s="249"/>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CA801">
        <f t="shared" ref="CA801:CA864" si="156">IF(COUNTIF(D801:AL801,"NS")&gt;0,1,0)</f>
        <v>0</v>
      </c>
      <c r="CB801">
        <f t="shared" ref="CB801:CB864" si="157">COUNTIF(AB801:AC801,"NS")</f>
        <v>0</v>
      </c>
      <c r="CC801">
        <f t="shared" ref="CC801:CC864" si="158">SUM(AB801:AC801)</f>
        <v>0</v>
      </c>
      <c r="CD801">
        <f t="shared" ref="CD801:CD864" si="159">IF(COUNTA(AA801:AC801)=0,0,IF(OR(AND(AA801=0,CB801&gt;0),AND(AA801="ns",CC801&gt;0),AND(AA801="ns",CB801=0,CC801=0)),1,IF(OR(AND(AA801&gt;0,CB801=2),AND(AA801="ns",CB801=2),AND(AA801="ns",CC801=0,CB801&gt;0),AA801=CC801),0,1)))</f>
        <v>0</v>
      </c>
      <c r="CF801" t="b">
        <f t="shared" ref="CF801:CF864" si="160">NOT(EXACT(D801,UPPER(D801)))</f>
        <v>0</v>
      </c>
      <c r="CG801" t="str">
        <f t="shared" ref="CG801:CG864" si="161">SUBSTITUTE( SUBSTITUTE( SUBSTITUTE( SUBSTITUTE( SUBSTITUTE( SUBSTITUTE( SUBSTITUTE( SUBSTITUTE( SUBSTITUTE( SUBSTITUTE(D801, "á", "a"), "é", "e"), "í", "i"), "ó", "o"), "ú", "u"), "Á", "A"), "É", "E"), "Í", "I"), "Ó", "O"), "Ú", "U")</f>
        <v/>
      </c>
      <c r="CH801" t="b">
        <f t="shared" ref="CH801:CH864" si="162">NOT(EXACT(D801,CG801))</f>
        <v>0</v>
      </c>
      <c r="CI801" t="str">
        <f t="shared" ref="CI801:CI864" si="163">SUBSTITUTE((SUBSTITUTE(SUBSTITUTE(SUBSTITUTE(D801,".",""),",",""),"(","")),")","")</f>
        <v/>
      </c>
      <c r="CJ801" t="b">
        <f t="shared" ref="CJ801:CJ864" si="164">NOT(EXACT(D801,CI801))</f>
        <v>0</v>
      </c>
      <c r="CL801">
        <f t="shared" ref="CL801:CL864" si="165">LEN(R801)</f>
        <v>0</v>
      </c>
      <c r="CM801">
        <f t="shared" ref="CM801:CM864" si="166">LEN(V801)</f>
        <v>0</v>
      </c>
      <c r="CN801">
        <f t="shared" ref="CN801:CN864" si="167">IF(AND(R801&lt;&gt;"NS",R801&lt;&gt;"NA",CL801&gt;8),1,0)</f>
        <v>0</v>
      </c>
      <c r="CO801">
        <f t="shared" ref="CO801:CO864" si="168">IF(AND(V801&lt;&gt;"NS",V801&lt;&gt;"NA",CM801&gt;9),1,0)</f>
        <v>0</v>
      </c>
    </row>
    <row r="802" spans="2:93" ht="15" customHeight="1">
      <c r="B802" s="126"/>
      <c r="C802" s="220" t="s">
        <v>2448</v>
      </c>
      <c r="D802" s="419"/>
      <c r="E802" s="316"/>
      <c r="F802" s="316"/>
      <c r="G802" s="317"/>
      <c r="H802" s="379"/>
      <c r="I802" s="317"/>
      <c r="J802" s="315" t="str">
        <f>IF(L802="","",VLOOKUP(L802,Presentación!$AL$3:$AM$574,2,FALSE))</f>
        <v/>
      </c>
      <c r="K802" s="429"/>
      <c r="L802" s="419"/>
      <c r="M802" s="316"/>
      <c r="N802" s="317"/>
      <c r="O802" s="419"/>
      <c r="P802" s="316"/>
      <c r="Q802" s="317"/>
      <c r="R802" s="379"/>
      <c r="S802" s="316"/>
      <c r="T802" s="317"/>
      <c r="U802" s="43" t="s">
        <v>2188</v>
      </c>
      <c r="V802" s="379"/>
      <c r="W802" s="316"/>
      <c r="X802" s="317"/>
      <c r="Y802" s="379"/>
      <c r="Z802" s="317"/>
      <c r="AA802" s="249"/>
      <c r="AB802" s="249"/>
      <c r="AC802" s="249"/>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CA802">
        <f t="shared" si="156"/>
        <v>0</v>
      </c>
      <c r="CB802">
        <f t="shared" si="157"/>
        <v>0</v>
      </c>
      <c r="CC802">
        <f t="shared" si="158"/>
        <v>0</v>
      </c>
      <c r="CD802">
        <f t="shared" si="159"/>
        <v>0</v>
      </c>
      <c r="CF802" t="b">
        <f t="shared" si="160"/>
        <v>0</v>
      </c>
      <c r="CG802" t="str">
        <f t="shared" si="161"/>
        <v/>
      </c>
      <c r="CH802" t="b">
        <f t="shared" si="162"/>
        <v>0</v>
      </c>
      <c r="CI802" t="str">
        <f t="shared" si="163"/>
        <v/>
      </c>
      <c r="CJ802" t="b">
        <f t="shared" si="164"/>
        <v>0</v>
      </c>
      <c r="CL802">
        <f t="shared" si="165"/>
        <v>0</v>
      </c>
      <c r="CM802">
        <f t="shared" si="166"/>
        <v>0</v>
      </c>
      <c r="CN802">
        <f t="shared" si="167"/>
        <v>0</v>
      </c>
      <c r="CO802">
        <f t="shared" si="168"/>
        <v>0</v>
      </c>
    </row>
    <row r="803" spans="2:93" ht="15" customHeight="1">
      <c r="B803" s="126"/>
      <c r="C803" s="220" t="s">
        <v>2449</v>
      </c>
      <c r="D803" s="419"/>
      <c r="E803" s="316"/>
      <c r="F803" s="316"/>
      <c r="G803" s="317"/>
      <c r="H803" s="379"/>
      <c r="I803" s="317"/>
      <c r="J803" s="315" t="str">
        <f>IF(L803="","",VLOOKUP(L803,Presentación!$AL$3:$AM$574,2,FALSE))</f>
        <v/>
      </c>
      <c r="K803" s="429"/>
      <c r="L803" s="419"/>
      <c r="M803" s="316"/>
      <c r="N803" s="317"/>
      <c r="O803" s="419"/>
      <c r="P803" s="316"/>
      <c r="Q803" s="317"/>
      <c r="R803" s="379"/>
      <c r="S803" s="316"/>
      <c r="T803" s="317"/>
      <c r="U803" s="43" t="s">
        <v>2188</v>
      </c>
      <c r="V803" s="379"/>
      <c r="W803" s="316"/>
      <c r="X803" s="317"/>
      <c r="Y803" s="379"/>
      <c r="Z803" s="317"/>
      <c r="AA803" s="249"/>
      <c r="AB803" s="249"/>
      <c r="AC803" s="249"/>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CA803">
        <f t="shared" si="156"/>
        <v>0</v>
      </c>
      <c r="CB803">
        <f t="shared" si="157"/>
        <v>0</v>
      </c>
      <c r="CC803">
        <f t="shared" si="158"/>
        <v>0</v>
      </c>
      <c r="CD803">
        <f t="shared" si="159"/>
        <v>0</v>
      </c>
      <c r="CF803" t="b">
        <f t="shared" si="160"/>
        <v>0</v>
      </c>
      <c r="CG803" t="str">
        <f t="shared" si="161"/>
        <v/>
      </c>
      <c r="CH803" t="b">
        <f t="shared" si="162"/>
        <v>0</v>
      </c>
      <c r="CI803" t="str">
        <f t="shared" si="163"/>
        <v/>
      </c>
      <c r="CJ803" t="b">
        <f t="shared" si="164"/>
        <v>0</v>
      </c>
      <c r="CL803">
        <f t="shared" si="165"/>
        <v>0</v>
      </c>
      <c r="CM803">
        <f t="shared" si="166"/>
        <v>0</v>
      </c>
      <c r="CN803">
        <f t="shared" si="167"/>
        <v>0</v>
      </c>
      <c r="CO803">
        <f t="shared" si="168"/>
        <v>0</v>
      </c>
    </row>
    <row r="804" spans="2:93" ht="15" customHeight="1">
      <c r="B804" s="126"/>
      <c r="C804" s="220" t="s">
        <v>2450</v>
      </c>
      <c r="D804" s="419"/>
      <c r="E804" s="316"/>
      <c r="F804" s="316"/>
      <c r="G804" s="317"/>
      <c r="H804" s="379"/>
      <c r="I804" s="317"/>
      <c r="J804" s="315" t="str">
        <f>IF(L804="","",VLOOKUP(L804,Presentación!$AL$3:$AM$574,2,FALSE))</f>
        <v/>
      </c>
      <c r="K804" s="429"/>
      <c r="L804" s="419"/>
      <c r="M804" s="316"/>
      <c r="N804" s="317"/>
      <c r="O804" s="419"/>
      <c r="P804" s="316"/>
      <c r="Q804" s="317"/>
      <c r="R804" s="379"/>
      <c r="S804" s="316"/>
      <c r="T804" s="317"/>
      <c r="U804" s="43" t="s">
        <v>2188</v>
      </c>
      <c r="V804" s="379"/>
      <c r="W804" s="316"/>
      <c r="X804" s="317"/>
      <c r="Y804" s="379"/>
      <c r="Z804" s="317"/>
      <c r="AA804" s="249"/>
      <c r="AB804" s="249"/>
      <c r="AC804" s="249"/>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CA804">
        <f t="shared" si="156"/>
        <v>0</v>
      </c>
      <c r="CB804">
        <f t="shared" si="157"/>
        <v>0</v>
      </c>
      <c r="CC804">
        <f t="shared" si="158"/>
        <v>0</v>
      </c>
      <c r="CD804">
        <f t="shared" si="159"/>
        <v>0</v>
      </c>
      <c r="CF804" t="b">
        <f t="shared" si="160"/>
        <v>0</v>
      </c>
      <c r="CG804" t="str">
        <f t="shared" si="161"/>
        <v/>
      </c>
      <c r="CH804" t="b">
        <f t="shared" si="162"/>
        <v>0</v>
      </c>
      <c r="CI804" t="str">
        <f t="shared" si="163"/>
        <v/>
      </c>
      <c r="CJ804" t="b">
        <f t="shared" si="164"/>
        <v>0</v>
      </c>
      <c r="CL804">
        <f t="shared" si="165"/>
        <v>0</v>
      </c>
      <c r="CM804">
        <f t="shared" si="166"/>
        <v>0</v>
      </c>
      <c r="CN804">
        <f t="shared" si="167"/>
        <v>0</v>
      </c>
      <c r="CO804">
        <f t="shared" si="168"/>
        <v>0</v>
      </c>
    </row>
    <row r="805" spans="2:93" ht="15" customHeight="1">
      <c r="B805" s="126"/>
      <c r="C805" s="220" t="s">
        <v>2451</v>
      </c>
      <c r="D805" s="419"/>
      <c r="E805" s="316"/>
      <c r="F805" s="316"/>
      <c r="G805" s="317"/>
      <c r="H805" s="379"/>
      <c r="I805" s="317"/>
      <c r="J805" s="315" t="str">
        <f>IF(L805="","",VLOOKUP(L805,Presentación!$AL$3:$AM$574,2,FALSE))</f>
        <v/>
      </c>
      <c r="K805" s="429"/>
      <c r="L805" s="419"/>
      <c r="M805" s="316"/>
      <c r="N805" s="317"/>
      <c r="O805" s="419"/>
      <c r="P805" s="316"/>
      <c r="Q805" s="317"/>
      <c r="R805" s="379"/>
      <c r="S805" s="316"/>
      <c r="T805" s="317"/>
      <c r="U805" s="43" t="s">
        <v>2188</v>
      </c>
      <c r="V805" s="379"/>
      <c r="W805" s="316"/>
      <c r="X805" s="317"/>
      <c r="Y805" s="379"/>
      <c r="Z805" s="317"/>
      <c r="AA805" s="249"/>
      <c r="AB805" s="249"/>
      <c r="AC805" s="249"/>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CA805">
        <f t="shared" si="156"/>
        <v>0</v>
      </c>
      <c r="CB805">
        <f t="shared" si="157"/>
        <v>0</v>
      </c>
      <c r="CC805">
        <f t="shared" si="158"/>
        <v>0</v>
      </c>
      <c r="CD805">
        <f t="shared" si="159"/>
        <v>0</v>
      </c>
      <c r="CF805" t="b">
        <f t="shared" si="160"/>
        <v>0</v>
      </c>
      <c r="CG805" t="str">
        <f t="shared" si="161"/>
        <v/>
      </c>
      <c r="CH805" t="b">
        <f t="shared" si="162"/>
        <v>0</v>
      </c>
      <c r="CI805" t="str">
        <f t="shared" si="163"/>
        <v/>
      </c>
      <c r="CJ805" t="b">
        <f t="shared" si="164"/>
        <v>0</v>
      </c>
      <c r="CL805">
        <f t="shared" si="165"/>
        <v>0</v>
      </c>
      <c r="CM805">
        <f t="shared" si="166"/>
        <v>0</v>
      </c>
      <c r="CN805">
        <f t="shared" si="167"/>
        <v>0</v>
      </c>
      <c r="CO805">
        <f t="shared" si="168"/>
        <v>0</v>
      </c>
    </row>
    <row r="806" spans="2:93" ht="15" customHeight="1">
      <c r="B806" s="126"/>
      <c r="C806" s="220" t="s">
        <v>2452</v>
      </c>
      <c r="D806" s="419"/>
      <c r="E806" s="316"/>
      <c r="F806" s="316"/>
      <c r="G806" s="317"/>
      <c r="H806" s="379"/>
      <c r="I806" s="317"/>
      <c r="J806" s="315" t="str">
        <f>IF(L806="","",VLOOKUP(L806,Presentación!$AL$3:$AM$574,2,FALSE))</f>
        <v/>
      </c>
      <c r="K806" s="429"/>
      <c r="L806" s="419"/>
      <c r="M806" s="316"/>
      <c r="N806" s="317"/>
      <c r="O806" s="419"/>
      <c r="P806" s="316"/>
      <c r="Q806" s="317"/>
      <c r="R806" s="379"/>
      <c r="S806" s="316"/>
      <c r="T806" s="317"/>
      <c r="U806" s="43" t="s">
        <v>2188</v>
      </c>
      <c r="V806" s="379"/>
      <c r="W806" s="316"/>
      <c r="X806" s="317"/>
      <c r="Y806" s="379"/>
      <c r="Z806" s="317"/>
      <c r="AA806" s="249"/>
      <c r="AB806" s="249"/>
      <c r="AC806" s="249"/>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CA806">
        <f t="shared" si="156"/>
        <v>0</v>
      </c>
      <c r="CB806">
        <f t="shared" si="157"/>
        <v>0</v>
      </c>
      <c r="CC806">
        <f t="shared" si="158"/>
        <v>0</v>
      </c>
      <c r="CD806">
        <f t="shared" si="159"/>
        <v>0</v>
      </c>
      <c r="CF806" t="b">
        <f t="shared" si="160"/>
        <v>0</v>
      </c>
      <c r="CG806" t="str">
        <f t="shared" si="161"/>
        <v/>
      </c>
      <c r="CH806" t="b">
        <f t="shared" si="162"/>
        <v>0</v>
      </c>
      <c r="CI806" t="str">
        <f t="shared" si="163"/>
        <v/>
      </c>
      <c r="CJ806" t="b">
        <f t="shared" si="164"/>
        <v>0</v>
      </c>
      <c r="CL806">
        <f t="shared" si="165"/>
        <v>0</v>
      </c>
      <c r="CM806">
        <f t="shared" si="166"/>
        <v>0</v>
      </c>
      <c r="CN806">
        <f t="shared" si="167"/>
        <v>0</v>
      </c>
      <c r="CO806">
        <f t="shared" si="168"/>
        <v>0</v>
      </c>
    </row>
    <row r="807" spans="2:93" ht="15" customHeight="1">
      <c r="B807" s="126"/>
      <c r="C807" s="220" t="s">
        <v>2453</v>
      </c>
      <c r="D807" s="419"/>
      <c r="E807" s="316"/>
      <c r="F807" s="316"/>
      <c r="G807" s="317"/>
      <c r="H807" s="379"/>
      <c r="I807" s="317"/>
      <c r="J807" s="315" t="str">
        <f>IF(L807="","",VLOOKUP(L807,Presentación!$AL$3:$AM$574,2,FALSE))</f>
        <v/>
      </c>
      <c r="K807" s="429"/>
      <c r="L807" s="419"/>
      <c r="M807" s="316"/>
      <c r="N807" s="317"/>
      <c r="O807" s="419"/>
      <c r="P807" s="316"/>
      <c r="Q807" s="317"/>
      <c r="R807" s="379"/>
      <c r="S807" s="316"/>
      <c r="T807" s="317"/>
      <c r="U807" s="43" t="s">
        <v>2188</v>
      </c>
      <c r="V807" s="379"/>
      <c r="W807" s="316"/>
      <c r="X807" s="317"/>
      <c r="Y807" s="379"/>
      <c r="Z807" s="317"/>
      <c r="AA807" s="249"/>
      <c r="AB807" s="249"/>
      <c r="AC807" s="249"/>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CA807">
        <f t="shared" si="156"/>
        <v>0</v>
      </c>
      <c r="CB807">
        <f t="shared" si="157"/>
        <v>0</v>
      </c>
      <c r="CC807">
        <f t="shared" si="158"/>
        <v>0</v>
      </c>
      <c r="CD807">
        <f t="shared" si="159"/>
        <v>0</v>
      </c>
      <c r="CF807" t="b">
        <f t="shared" si="160"/>
        <v>0</v>
      </c>
      <c r="CG807" t="str">
        <f t="shared" si="161"/>
        <v/>
      </c>
      <c r="CH807" t="b">
        <f t="shared" si="162"/>
        <v>0</v>
      </c>
      <c r="CI807" t="str">
        <f t="shared" si="163"/>
        <v/>
      </c>
      <c r="CJ807" t="b">
        <f t="shared" si="164"/>
        <v>0</v>
      </c>
      <c r="CL807">
        <f t="shared" si="165"/>
        <v>0</v>
      </c>
      <c r="CM807">
        <f t="shared" si="166"/>
        <v>0</v>
      </c>
      <c r="CN807">
        <f t="shared" si="167"/>
        <v>0</v>
      </c>
      <c r="CO807">
        <f t="shared" si="168"/>
        <v>0</v>
      </c>
    </row>
    <row r="808" spans="2:93" ht="15" customHeight="1">
      <c r="B808" s="126"/>
      <c r="C808" s="220" t="s">
        <v>2454</v>
      </c>
      <c r="D808" s="419"/>
      <c r="E808" s="316"/>
      <c r="F808" s="316"/>
      <c r="G808" s="317"/>
      <c r="H808" s="379"/>
      <c r="I808" s="317"/>
      <c r="J808" s="315" t="str">
        <f>IF(L808="","",VLOOKUP(L808,Presentación!$AL$3:$AM$574,2,FALSE))</f>
        <v/>
      </c>
      <c r="K808" s="429"/>
      <c r="L808" s="419"/>
      <c r="M808" s="316"/>
      <c r="N808" s="317"/>
      <c r="O808" s="419"/>
      <c r="P808" s="316"/>
      <c r="Q808" s="317"/>
      <c r="R808" s="379"/>
      <c r="S808" s="316"/>
      <c r="T808" s="317"/>
      <c r="U808" s="43" t="s">
        <v>2188</v>
      </c>
      <c r="V808" s="379"/>
      <c r="W808" s="316"/>
      <c r="X808" s="317"/>
      <c r="Y808" s="379"/>
      <c r="Z808" s="317"/>
      <c r="AA808" s="249"/>
      <c r="AB808" s="249"/>
      <c r="AC808" s="249"/>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CA808">
        <f t="shared" si="156"/>
        <v>0</v>
      </c>
      <c r="CB808">
        <f t="shared" si="157"/>
        <v>0</v>
      </c>
      <c r="CC808">
        <f t="shared" si="158"/>
        <v>0</v>
      </c>
      <c r="CD808">
        <f t="shared" si="159"/>
        <v>0</v>
      </c>
      <c r="CF808" t="b">
        <f t="shared" si="160"/>
        <v>0</v>
      </c>
      <c r="CG808" t="str">
        <f t="shared" si="161"/>
        <v/>
      </c>
      <c r="CH808" t="b">
        <f t="shared" si="162"/>
        <v>0</v>
      </c>
      <c r="CI808" t="str">
        <f t="shared" si="163"/>
        <v/>
      </c>
      <c r="CJ808" t="b">
        <f t="shared" si="164"/>
        <v>0</v>
      </c>
      <c r="CL808">
        <f t="shared" si="165"/>
        <v>0</v>
      </c>
      <c r="CM808">
        <f t="shared" si="166"/>
        <v>0</v>
      </c>
      <c r="CN808">
        <f t="shared" si="167"/>
        <v>0</v>
      </c>
      <c r="CO808">
        <f t="shared" si="168"/>
        <v>0</v>
      </c>
    </row>
    <row r="809" spans="2:93" ht="15" customHeight="1">
      <c r="B809" s="126"/>
      <c r="C809" s="220" t="s">
        <v>2455</v>
      </c>
      <c r="D809" s="419"/>
      <c r="E809" s="316"/>
      <c r="F809" s="316"/>
      <c r="G809" s="317"/>
      <c r="H809" s="379"/>
      <c r="I809" s="317"/>
      <c r="J809" s="315" t="str">
        <f>IF(L809="","",VLOOKUP(L809,Presentación!$AL$3:$AM$574,2,FALSE))</f>
        <v/>
      </c>
      <c r="K809" s="429"/>
      <c r="L809" s="419"/>
      <c r="M809" s="316"/>
      <c r="N809" s="317"/>
      <c r="O809" s="419"/>
      <c r="P809" s="316"/>
      <c r="Q809" s="317"/>
      <c r="R809" s="379"/>
      <c r="S809" s="316"/>
      <c r="T809" s="317"/>
      <c r="U809" s="43" t="s">
        <v>2188</v>
      </c>
      <c r="V809" s="379"/>
      <c r="W809" s="316"/>
      <c r="X809" s="317"/>
      <c r="Y809" s="379"/>
      <c r="Z809" s="317"/>
      <c r="AA809" s="249"/>
      <c r="AB809" s="249"/>
      <c r="AC809" s="249"/>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CA809">
        <f t="shared" si="156"/>
        <v>0</v>
      </c>
      <c r="CB809">
        <f t="shared" si="157"/>
        <v>0</v>
      </c>
      <c r="CC809">
        <f t="shared" si="158"/>
        <v>0</v>
      </c>
      <c r="CD809">
        <f t="shared" si="159"/>
        <v>0</v>
      </c>
      <c r="CF809" t="b">
        <f t="shared" si="160"/>
        <v>0</v>
      </c>
      <c r="CG809" t="str">
        <f t="shared" si="161"/>
        <v/>
      </c>
      <c r="CH809" t="b">
        <f t="shared" si="162"/>
        <v>0</v>
      </c>
      <c r="CI809" t="str">
        <f t="shared" si="163"/>
        <v/>
      </c>
      <c r="CJ809" t="b">
        <f t="shared" si="164"/>
        <v>0</v>
      </c>
      <c r="CL809">
        <f t="shared" si="165"/>
        <v>0</v>
      </c>
      <c r="CM809">
        <f t="shared" si="166"/>
        <v>0</v>
      </c>
      <c r="CN809">
        <f t="shared" si="167"/>
        <v>0</v>
      </c>
      <c r="CO809">
        <f t="shared" si="168"/>
        <v>0</v>
      </c>
    </row>
    <row r="810" spans="2:93" ht="15" customHeight="1">
      <c r="B810" s="126"/>
      <c r="C810" s="220" t="s">
        <v>2456</v>
      </c>
      <c r="D810" s="419"/>
      <c r="E810" s="316"/>
      <c r="F810" s="316"/>
      <c r="G810" s="317"/>
      <c r="H810" s="379"/>
      <c r="I810" s="317"/>
      <c r="J810" s="315" t="str">
        <f>IF(L810="","",VLOOKUP(L810,Presentación!$AL$3:$AM$574,2,FALSE))</f>
        <v/>
      </c>
      <c r="K810" s="429"/>
      <c r="L810" s="419"/>
      <c r="M810" s="316"/>
      <c r="N810" s="317"/>
      <c r="O810" s="419"/>
      <c r="P810" s="316"/>
      <c r="Q810" s="317"/>
      <c r="R810" s="379"/>
      <c r="S810" s="316"/>
      <c r="T810" s="317"/>
      <c r="U810" s="43" t="s">
        <v>2188</v>
      </c>
      <c r="V810" s="379"/>
      <c r="W810" s="316"/>
      <c r="X810" s="317"/>
      <c r="Y810" s="379"/>
      <c r="Z810" s="317"/>
      <c r="AA810" s="249"/>
      <c r="AB810" s="249"/>
      <c r="AC810" s="249"/>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CA810">
        <f t="shared" si="156"/>
        <v>0</v>
      </c>
      <c r="CB810">
        <f t="shared" si="157"/>
        <v>0</v>
      </c>
      <c r="CC810">
        <f t="shared" si="158"/>
        <v>0</v>
      </c>
      <c r="CD810">
        <f t="shared" si="159"/>
        <v>0</v>
      </c>
      <c r="CF810" t="b">
        <f t="shared" si="160"/>
        <v>0</v>
      </c>
      <c r="CG810" t="str">
        <f t="shared" si="161"/>
        <v/>
      </c>
      <c r="CH810" t="b">
        <f t="shared" si="162"/>
        <v>0</v>
      </c>
      <c r="CI810" t="str">
        <f t="shared" si="163"/>
        <v/>
      </c>
      <c r="CJ810" t="b">
        <f t="shared" si="164"/>
        <v>0</v>
      </c>
      <c r="CL810">
        <f t="shared" si="165"/>
        <v>0</v>
      </c>
      <c r="CM810">
        <f t="shared" si="166"/>
        <v>0</v>
      </c>
      <c r="CN810">
        <f t="shared" si="167"/>
        <v>0</v>
      </c>
      <c r="CO810">
        <f t="shared" si="168"/>
        <v>0</v>
      </c>
    </row>
    <row r="811" spans="2:93" ht="15" customHeight="1">
      <c r="B811" s="126"/>
      <c r="C811" s="220" t="s">
        <v>2457</v>
      </c>
      <c r="D811" s="419"/>
      <c r="E811" s="316"/>
      <c r="F811" s="316"/>
      <c r="G811" s="317"/>
      <c r="H811" s="379"/>
      <c r="I811" s="317"/>
      <c r="J811" s="315" t="str">
        <f>IF(L811="","",VLOOKUP(L811,Presentación!$AL$3:$AM$574,2,FALSE))</f>
        <v/>
      </c>
      <c r="K811" s="429"/>
      <c r="L811" s="419"/>
      <c r="M811" s="316"/>
      <c r="N811" s="317"/>
      <c r="O811" s="419"/>
      <c r="P811" s="316"/>
      <c r="Q811" s="317"/>
      <c r="R811" s="379"/>
      <c r="S811" s="316"/>
      <c r="T811" s="317"/>
      <c r="U811" s="43" t="s">
        <v>2188</v>
      </c>
      <c r="V811" s="379"/>
      <c r="W811" s="316"/>
      <c r="X811" s="317"/>
      <c r="Y811" s="379"/>
      <c r="Z811" s="317"/>
      <c r="AA811" s="249"/>
      <c r="AB811" s="249"/>
      <c r="AC811" s="249"/>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CA811">
        <f t="shared" si="156"/>
        <v>0</v>
      </c>
      <c r="CB811">
        <f t="shared" si="157"/>
        <v>0</v>
      </c>
      <c r="CC811">
        <f t="shared" si="158"/>
        <v>0</v>
      </c>
      <c r="CD811">
        <f t="shared" si="159"/>
        <v>0</v>
      </c>
      <c r="CF811" t="b">
        <f t="shared" si="160"/>
        <v>0</v>
      </c>
      <c r="CG811" t="str">
        <f t="shared" si="161"/>
        <v/>
      </c>
      <c r="CH811" t="b">
        <f t="shared" si="162"/>
        <v>0</v>
      </c>
      <c r="CI811" t="str">
        <f t="shared" si="163"/>
        <v/>
      </c>
      <c r="CJ811" t="b">
        <f t="shared" si="164"/>
        <v>0</v>
      </c>
      <c r="CL811">
        <f t="shared" si="165"/>
        <v>0</v>
      </c>
      <c r="CM811">
        <f t="shared" si="166"/>
        <v>0</v>
      </c>
      <c r="CN811">
        <f t="shared" si="167"/>
        <v>0</v>
      </c>
      <c r="CO811">
        <f t="shared" si="168"/>
        <v>0</v>
      </c>
    </row>
    <row r="812" spans="2:93" ht="15" customHeight="1">
      <c r="B812" s="126"/>
      <c r="C812" s="220" t="s">
        <v>2458</v>
      </c>
      <c r="D812" s="419"/>
      <c r="E812" s="316"/>
      <c r="F812" s="316"/>
      <c r="G812" s="317"/>
      <c r="H812" s="379"/>
      <c r="I812" s="317"/>
      <c r="J812" s="315" t="str">
        <f>IF(L812="","",VLOOKUP(L812,Presentación!$AL$3:$AM$574,2,FALSE))</f>
        <v/>
      </c>
      <c r="K812" s="429"/>
      <c r="L812" s="419"/>
      <c r="M812" s="316"/>
      <c r="N812" s="317"/>
      <c r="O812" s="419"/>
      <c r="P812" s="316"/>
      <c r="Q812" s="317"/>
      <c r="R812" s="379"/>
      <c r="S812" s="316"/>
      <c r="T812" s="317"/>
      <c r="U812" s="43" t="s">
        <v>2188</v>
      </c>
      <c r="V812" s="379"/>
      <c r="W812" s="316"/>
      <c r="X812" s="317"/>
      <c r="Y812" s="379"/>
      <c r="Z812" s="317"/>
      <c r="AA812" s="249"/>
      <c r="AB812" s="249"/>
      <c r="AC812" s="249"/>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CA812">
        <f t="shared" si="156"/>
        <v>0</v>
      </c>
      <c r="CB812">
        <f t="shared" si="157"/>
        <v>0</v>
      </c>
      <c r="CC812">
        <f t="shared" si="158"/>
        <v>0</v>
      </c>
      <c r="CD812">
        <f t="shared" si="159"/>
        <v>0</v>
      </c>
      <c r="CF812" t="b">
        <f t="shared" si="160"/>
        <v>0</v>
      </c>
      <c r="CG812" t="str">
        <f t="shared" si="161"/>
        <v/>
      </c>
      <c r="CH812" t="b">
        <f t="shared" si="162"/>
        <v>0</v>
      </c>
      <c r="CI812" t="str">
        <f t="shared" si="163"/>
        <v/>
      </c>
      <c r="CJ812" t="b">
        <f t="shared" si="164"/>
        <v>0</v>
      </c>
      <c r="CL812">
        <f t="shared" si="165"/>
        <v>0</v>
      </c>
      <c r="CM812">
        <f t="shared" si="166"/>
        <v>0</v>
      </c>
      <c r="CN812">
        <f t="shared" si="167"/>
        <v>0</v>
      </c>
      <c r="CO812">
        <f t="shared" si="168"/>
        <v>0</v>
      </c>
    </row>
    <row r="813" spans="2:93" ht="15" customHeight="1">
      <c r="B813" s="126"/>
      <c r="C813" s="220" t="s">
        <v>2459</v>
      </c>
      <c r="D813" s="419"/>
      <c r="E813" s="316"/>
      <c r="F813" s="316"/>
      <c r="G813" s="317"/>
      <c r="H813" s="379"/>
      <c r="I813" s="317"/>
      <c r="J813" s="315" t="str">
        <f>IF(L813="","",VLOOKUP(L813,Presentación!$AL$3:$AM$574,2,FALSE))</f>
        <v/>
      </c>
      <c r="K813" s="429"/>
      <c r="L813" s="419"/>
      <c r="M813" s="316"/>
      <c r="N813" s="317"/>
      <c r="O813" s="419"/>
      <c r="P813" s="316"/>
      <c r="Q813" s="317"/>
      <c r="R813" s="379"/>
      <c r="S813" s="316"/>
      <c r="T813" s="317"/>
      <c r="U813" s="43" t="s">
        <v>2188</v>
      </c>
      <c r="V813" s="379"/>
      <c r="W813" s="316"/>
      <c r="X813" s="317"/>
      <c r="Y813" s="379"/>
      <c r="Z813" s="317"/>
      <c r="AA813" s="249"/>
      <c r="AB813" s="249"/>
      <c r="AC813" s="249"/>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CA813">
        <f t="shared" si="156"/>
        <v>0</v>
      </c>
      <c r="CB813">
        <f t="shared" si="157"/>
        <v>0</v>
      </c>
      <c r="CC813">
        <f t="shared" si="158"/>
        <v>0</v>
      </c>
      <c r="CD813">
        <f t="shared" si="159"/>
        <v>0</v>
      </c>
      <c r="CF813" t="b">
        <f t="shared" si="160"/>
        <v>0</v>
      </c>
      <c r="CG813" t="str">
        <f t="shared" si="161"/>
        <v/>
      </c>
      <c r="CH813" t="b">
        <f t="shared" si="162"/>
        <v>0</v>
      </c>
      <c r="CI813" t="str">
        <f t="shared" si="163"/>
        <v/>
      </c>
      <c r="CJ813" t="b">
        <f t="shared" si="164"/>
        <v>0</v>
      </c>
      <c r="CL813">
        <f t="shared" si="165"/>
        <v>0</v>
      </c>
      <c r="CM813">
        <f t="shared" si="166"/>
        <v>0</v>
      </c>
      <c r="CN813">
        <f t="shared" si="167"/>
        <v>0</v>
      </c>
      <c r="CO813">
        <f t="shared" si="168"/>
        <v>0</v>
      </c>
    </row>
    <row r="814" spans="2:93" ht="15" customHeight="1">
      <c r="B814" s="126"/>
      <c r="C814" s="220" t="s">
        <v>2460</v>
      </c>
      <c r="D814" s="419"/>
      <c r="E814" s="316"/>
      <c r="F814" s="316"/>
      <c r="G814" s="317"/>
      <c r="H814" s="379"/>
      <c r="I814" s="317"/>
      <c r="J814" s="315" t="str">
        <f>IF(L814="","",VLOOKUP(L814,Presentación!$AL$3:$AM$574,2,FALSE))</f>
        <v/>
      </c>
      <c r="K814" s="429"/>
      <c r="L814" s="419"/>
      <c r="M814" s="316"/>
      <c r="N814" s="317"/>
      <c r="O814" s="419"/>
      <c r="P814" s="316"/>
      <c r="Q814" s="317"/>
      <c r="R814" s="379"/>
      <c r="S814" s="316"/>
      <c r="T814" s="317"/>
      <c r="U814" s="43" t="s">
        <v>2188</v>
      </c>
      <c r="V814" s="379"/>
      <c r="W814" s="316"/>
      <c r="X814" s="317"/>
      <c r="Y814" s="379"/>
      <c r="Z814" s="317"/>
      <c r="AA814" s="249"/>
      <c r="AB814" s="249"/>
      <c r="AC814" s="249"/>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CA814">
        <f t="shared" si="156"/>
        <v>0</v>
      </c>
      <c r="CB814">
        <f t="shared" si="157"/>
        <v>0</v>
      </c>
      <c r="CC814">
        <f t="shared" si="158"/>
        <v>0</v>
      </c>
      <c r="CD814">
        <f t="shared" si="159"/>
        <v>0</v>
      </c>
      <c r="CF814" t="b">
        <f t="shared" si="160"/>
        <v>0</v>
      </c>
      <c r="CG814" t="str">
        <f t="shared" si="161"/>
        <v/>
      </c>
      <c r="CH814" t="b">
        <f t="shared" si="162"/>
        <v>0</v>
      </c>
      <c r="CI814" t="str">
        <f t="shared" si="163"/>
        <v/>
      </c>
      <c r="CJ814" t="b">
        <f t="shared" si="164"/>
        <v>0</v>
      </c>
      <c r="CL814">
        <f t="shared" si="165"/>
        <v>0</v>
      </c>
      <c r="CM814">
        <f t="shared" si="166"/>
        <v>0</v>
      </c>
      <c r="CN814">
        <f t="shared" si="167"/>
        <v>0</v>
      </c>
      <c r="CO814">
        <f t="shared" si="168"/>
        <v>0</v>
      </c>
    </row>
    <row r="815" spans="2:93" ht="15" customHeight="1">
      <c r="B815" s="126"/>
      <c r="C815" s="220" t="s">
        <v>2461</v>
      </c>
      <c r="D815" s="419"/>
      <c r="E815" s="316"/>
      <c r="F815" s="316"/>
      <c r="G815" s="317"/>
      <c r="H815" s="379"/>
      <c r="I815" s="317"/>
      <c r="J815" s="315" t="str">
        <f>IF(L815="","",VLOOKUP(L815,Presentación!$AL$3:$AM$574,2,FALSE))</f>
        <v/>
      </c>
      <c r="K815" s="429"/>
      <c r="L815" s="419"/>
      <c r="M815" s="316"/>
      <c r="N815" s="317"/>
      <c r="O815" s="419"/>
      <c r="P815" s="316"/>
      <c r="Q815" s="317"/>
      <c r="R815" s="379"/>
      <c r="S815" s="316"/>
      <c r="T815" s="317"/>
      <c r="U815" s="43" t="s">
        <v>2188</v>
      </c>
      <c r="V815" s="379"/>
      <c r="W815" s="316"/>
      <c r="X815" s="317"/>
      <c r="Y815" s="379"/>
      <c r="Z815" s="317"/>
      <c r="AA815" s="249"/>
      <c r="AB815" s="249"/>
      <c r="AC815" s="249"/>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CA815">
        <f t="shared" si="156"/>
        <v>0</v>
      </c>
      <c r="CB815">
        <f t="shared" si="157"/>
        <v>0</v>
      </c>
      <c r="CC815">
        <f t="shared" si="158"/>
        <v>0</v>
      </c>
      <c r="CD815">
        <f t="shared" si="159"/>
        <v>0</v>
      </c>
      <c r="CF815" t="b">
        <f t="shared" si="160"/>
        <v>0</v>
      </c>
      <c r="CG815" t="str">
        <f t="shared" si="161"/>
        <v/>
      </c>
      <c r="CH815" t="b">
        <f t="shared" si="162"/>
        <v>0</v>
      </c>
      <c r="CI815" t="str">
        <f t="shared" si="163"/>
        <v/>
      </c>
      <c r="CJ815" t="b">
        <f t="shared" si="164"/>
        <v>0</v>
      </c>
      <c r="CL815">
        <f t="shared" si="165"/>
        <v>0</v>
      </c>
      <c r="CM815">
        <f t="shared" si="166"/>
        <v>0</v>
      </c>
      <c r="CN815">
        <f t="shared" si="167"/>
        <v>0</v>
      </c>
      <c r="CO815">
        <f t="shared" si="168"/>
        <v>0</v>
      </c>
    </row>
    <row r="816" spans="2:93" ht="15" customHeight="1">
      <c r="B816" s="126"/>
      <c r="C816" s="220" t="s">
        <v>2462</v>
      </c>
      <c r="D816" s="419"/>
      <c r="E816" s="316"/>
      <c r="F816" s="316"/>
      <c r="G816" s="317"/>
      <c r="H816" s="379"/>
      <c r="I816" s="317"/>
      <c r="J816" s="315" t="str">
        <f>IF(L816="","",VLOOKUP(L816,Presentación!$AL$3:$AM$574,2,FALSE))</f>
        <v/>
      </c>
      <c r="K816" s="429"/>
      <c r="L816" s="419"/>
      <c r="M816" s="316"/>
      <c r="N816" s="317"/>
      <c r="O816" s="419"/>
      <c r="P816" s="316"/>
      <c r="Q816" s="317"/>
      <c r="R816" s="379"/>
      <c r="S816" s="316"/>
      <c r="T816" s="317"/>
      <c r="U816" s="43" t="s">
        <v>2188</v>
      </c>
      <c r="V816" s="379"/>
      <c r="W816" s="316"/>
      <c r="X816" s="317"/>
      <c r="Y816" s="379"/>
      <c r="Z816" s="317"/>
      <c r="AA816" s="249"/>
      <c r="AB816" s="249"/>
      <c r="AC816" s="249"/>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CA816">
        <f t="shared" si="156"/>
        <v>0</v>
      </c>
      <c r="CB816">
        <f t="shared" si="157"/>
        <v>0</v>
      </c>
      <c r="CC816">
        <f t="shared" si="158"/>
        <v>0</v>
      </c>
      <c r="CD816">
        <f t="shared" si="159"/>
        <v>0</v>
      </c>
      <c r="CF816" t="b">
        <f t="shared" si="160"/>
        <v>0</v>
      </c>
      <c r="CG816" t="str">
        <f t="shared" si="161"/>
        <v/>
      </c>
      <c r="CH816" t="b">
        <f t="shared" si="162"/>
        <v>0</v>
      </c>
      <c r="CI816" t="str">
        <f t="shared" si="163"/>
        <v/>
      </c>
      <c r="CJ816" t="b">
        <f t="shared" si="164"/>
        <v>0</v>
      </c>
      <c r="CL816">
        <f t="shared" si="165"/>
        <v>0</v>
      </c>
      <c r="CM816">
        <f t="shared" si="166"/>
        <v>0</v>
      </c>
      <c r="CN816">
        <f t="shared" si="167"/>
        <v>0</v>
      </c>
      <c r="CO816">
        <f t="shared" si="168"/>
        <v>0</v>
      </c>
    </row>
    <row r="817" spans="2:93" ht="15" customHeight="1">
      <c r="B817" s="126"/>
      <c r="C817" s="220" t="s">
        <v>2463</v>
      </c>
      <c r="D817" s="419"/>
      <c r="E817" s="316"/>
      <c r="F817" s="316"/>
      <c r="G817" s="317"/>
      <c r="H817" s="379"/>
      <c r="I817" s="317"/>
      <c r="J817" s="315" t="str">
        <f>IF(L817="","",VLOOKUP(L817,Presentación!$AL$3:$AM$574,2,FALSE))</f>
        <v/>
      </c>
      <c r="K817" s="429"/>
      <c r="L817" s="419"/>
      <c r="M817" s="316"/>
      <c r="N817" s="317"/>
      <c r="O817" s="419"/>
      <c r="P817" s="316"/>
      <c r="Q817" s="317"/>
      <c r="R817" s="379"/>
      <c r="S817" s="316"/>
      <c r="T817" s="317"/>
      <c r="U817" s="43" t="s">
        <v>2188</v>
      </c>
      <c r="V817" s="379"/>
      <c r="W817" s="316"/>
      <c r="X817" s="317"/>
      <c r="Y817" s="379"/>
      <c r="Z817" s="317"/>
      <c r="AA817" s="249"/>
      <c r="AB817" s="249"/>
      <c r="AC817" s="249"/>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CA817">
        <f t="shared" si="156"/>
        <v>0</v>
      </c>
      <c r="CB817">
        <f t="shared" si="157"/>
        <v>0</v>
      </c>
      <c r="CC817">
        <f t="shared" si="158"/>
        <v>0</v>
      </c>
      <c r="CD817">
        <f t="shared" si="159"/>
        <v>0</v>
      </c>
      <c r="CF817" t="b">
        <f t="shared" si="160"/>
        <v>0</v>
      </c>
      <c r="CG817" t="str">
        <f t="shared" si="161"/>
        <v/>
      </c>
      <c r="CH817" t="b">
        <f t="shared" si="162"/>
        <v>0</v>
      </c>
      <c r="CI817" t="str">
        <f t="shared" si="163"/>
        <v/>
      </c>
      <c r="CJ817" t="b">
        <f t="shared" si="164"/>
        <v>0</v>
      </c>
      <c r="CL817">
        <f t="shared" si="165"/>
        <v>0</v>
      </c>
      <c r="CM817">
        <f t="shared" si="166"/>
        <v>0</v>
      </c>
      <c r="CN817">
        <f t="shared" si="167"/>
        <v>0</v>
      </c>
      <c r="CO817">
        <f t="shared" si="168"/>
        <v>0</v>
      </c>
    </row>
    <row r="818" spans="2:93" ht="15" customHeight="1">
      <c r="B818" s="126"/>
      <c r="C818" s="220" t="s">
        <v>2464</v>
      </c>
      <c r="D818" s="419"/>
      <c r="E818" s="316"/>
      <c r="F818" s="316"/>
      <c r="G818" s="317"/>
      <c r="H818" s="379"/>
      <c r="I818" s="317"/>
      <c r="J818" s="315" t="str">
        <f>IF(L818="","",VLOOKUP(L818,Presentación!$AL$3:$AM$574,2,FALSE))</f>
        <v/>
      </c>
      <c r="K818" s="429"/>
      <c r="L818" s="419"/>
      <c r="M818" s="316"/>
      <c r="N818" s="317"/>
      <c r="O818" s="419"/>
      <c r="P818" s="316"/>
      <c r="Q818" s="317"/>
      <c r="R818" s="379"/>
      <c r="S818" s="316"/>
      <c r="T818" s="317"/>
      <c r="U818" s="43" t="s">
        <v>2188</v>
      </c>
      <c r="V818" s="379"/>
      <c r="W818" s="316"/>
      <c r="X818" s="317"/>
      <c r="Y818" s="379"/>
      <c r="Z818" s="317"/>
      <c r="AA818" s="249"/>
      <c r="AB818" s="249"/>
      <c r="AC818" s="249"/>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CA818">
        <f t="shared" si="156"/>
        <v>0</v>
      </c>
      <c r="CB818">
        <f t="shared" si="157"/>
        <v>0</v>
      </c>
      <c r="CC818">
        <f t="shared" si="158"/>
        <v>0</v>
      </c>
      <c r="CD818">
        <f t="shared" si="159"/>
        <v>0</v>
      </c>
      <c r="CF818" t="b">
        <f t="shared" si="160"/>
        <v>0</v>
      </c>
      <c r="CG818" t="str">
        <f t="shared" si="161"/>
        <v/>
      </c>
      <c r="CH818" t="b">
        <f t="shared" si="162"/>
        <v>0</v>
      </c>
      <c r="CI818" t="str">
        <f t="shared" si="163"/>
        <v/>
      </c>
      <c r="CJ818" t="b">
        <f t="shared" si="164"/>
        <v>0</v>
      </c>
      <c r="CL818">
        <f t="shared" si="165"/>
        <v>0</v>
      </c>
      <c r="CM818">
        <f t="shared" si="166"/>
        <v>0</v>
      </c>
      <c r="CN818">
        <f t="shared" si="167"/>
        <v>0</v>
      </c>
      <c r="CO818">
        <f t="shared" si="168"/>
        <v>0</v>
      </c>
    </row>
    <row r="819" spans="2:93" ht="15" customHeight="1">
      <c r="B819" s="126"/>
      <c r="C819" s="220" t="s">
        <v>2465</v>
      </c>
      <c r="D819" s="419"/>
      <c r="E819" s="316"/>
      <c r="F819" s="316"/>
      <c r="G819" s="317"/>
      <c r="H819" s="379"/>
      <c r="I819" s="317"/>
      <c r="J819" s="315" t="str">
        <f>IF(L819="","",VLOOKUP(L819,Presentación!$AL$3:$AM$574,2,FALSE))</f>
        <v/>
      </c>
      <c r="K819" s="429"/>
      <c r="L819" s="419"/>
      <c r="M819" s="316"/>
      <c r="N819" s="317"/>
      <c r="O819" s="419"/>
      <c r="P819" s="316"/>
      <c r="Q819" s="317"/>
      <c r="R819" s="379"/>
      <c r="S819" s="316"/>
      <c r="T819" s="317"/>
      <c r="U819" s="43" t="s">
        <v>2188</v>
      </c>
      <c r="V819" s="379"/>
      <c r="W819" s="316"/>
      <c r="X819" s="317"/>
      <c r="Y819" s="379"/>
      <c r="Z819" s="317"/>
      <c r="AA819" s="249"/>
      <c r="AB819" s="249"/>
      <c r="AC819" s="249"/>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CA819">
        <f t="shared" si="156"/>
        <v>0</v>
      </c>
      <c r="CB819">
        <f t="shared" si="157"/>
        <v>0</v>
      </c>
      <c r="CC819">
        <f t="shared" si="158"/>
        <v>0</v>
      </c>
      <c r="CD819">
        <f t="shared" si="159"/>
        <v>0</v>
      </c>
      <c r="CF819" t="b">
        <f t="shared" si="160"/>
        <v>0</v>
      </c>
      <c r="CG819" t="str">
        <f t="shared" si="161"/>
        <v/>
      </c>
      <c r="CH819" t="b">
        <f t="shared" si="162"/>
        <v>0</v>
      </c>
      <c r="CI819" t="str">
        <f t="shared" si="163"/>
        <v/>
      </c>
      <c r="CJ819" t="b">
        <f t="shared" si="164"/>
        <v>0</v>
      </c>
      <c r="CL819">
        <f t="shared" si="165"/>
        <v>0</v>
      </c>
      <c r="CM819">
        <f t="shared" si="166"/>
        <v>0</v>
      </c>
      <c r="CN819">
        <f t="shared" si="167"/>
        <v>0</v>
      </c>
      <c r="CO819">
        <f t="shared" si="168"/>
        <v>0</v>
      </c>
    </row>
    <row r="820" spans="2:93" ht="15" customHeight="1">
      <c r="B820" s="126"/>
      <c r="C820" s="220" t="s">
        <v>2466</v>
      </c>
      <c r="D820" s="419"/>
      <c r="E820" s="316"/>
      <c r="F820" s="316"/>
      <c r="G820" s="317"/>
      <c r="H820" s="379"/>
      <c r="I820" s="317"/>
      <c r="J820" s="315" t="str">
        <f>IF(L820="","",VLOOKUP(L820,Presentación!$AL$3:$AM$574,2,FALSE))</f>
        <v/>
      </c>
      <c r="K820" s="429"/>
      <c r="L820" s="419"/>
      <c r="M820" s="316"/>
      <c r="N820" s="317"/>
      <c r="O820" s="419"/>
      <c r="P820" s="316"/>
      <c r="Q820" s="317"/>
      <c r="R820" s="379"/>
      <c r="S820" s="316"/>
      <c r="T820" s="317"/>
      <c r="U820" s="43" t="s">
        <v>2188</v>
      </c>
      <c r="V820" s="379"/>
      <c r="W820" s="316"/>
      <c r="X820" s="317"/>
      <c r="Y820" s="379"/>
      <c r="Z820" s="317"/>
      <c r="AA820" s="249"/>
      <c r="AB820" s="249"/>
      <c r="AC820" s="249"/>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CA820">
        <f t="shared" si="156"/>
        <v>0</v>
      </c>
      <c r="CB820">
        <f t="shared" si="157"/>
        <v>0</v>
      </c>
      <c r="CC820">
        <f t="shared" si="158"/>
        <v>0</v>
      </c>
      <c r="CD820">
        <f t="shared" si="159"/>
        <v>0</v>
      </c>
      <c r="CF820" t="b">
        <f t="shared" si="160"/>
        <v>0</v>
      </c>
      <c r="CG820" t="str">
        <f t="shared" si="161"/>
        <v/>
      </c>
      <c r="CH820" t="b">
        <f t="shared" si="162"/>
        <v>0</v>
      </c>
      <c r="CI820" t="str">
        <f t="shared" si="163"/>
        <v/>
      </c>
      <c r="CJ820" t="b">
        <f t="shared" si="164"/>
        <v>0</v>
      </c>
      <c r="CL820">
        <f t="shared" si="165"/>
        <v>0</v>
      </c>
      <c r="CM820">
        <f t="shared" si="166"/>
        <v>0</v>
      </c>
      <c r="CN820">
        <f t="shared" si="167"/>
        <v>0</v>
      </c>
      <c r="CO820">
        <f t="shared" si="168"/>
        <v>0</v>
      </c>
    </row>
    <row r="821" spans="2:93" ht="15" customHeight="1">
      <c r="B821" s="126"/>
      <c r="C821" s="220" t="s">
        <v>2467</v>
      </c>
      <c r="D821" s="419"/>
      <c r="E821" s="316"/>
      <c r="F821" s="316"/>
      <c r="G821" s="317"/>
      <c r="H821" s="379"/>
      <c r="I821" s="317"/>
      <c r="J821" s="315" t="str">
        <f>IF(L821="","",VLOOKUP(L821,Presentación!$AL$3:$AM$574,2,FALSE))</f>
        <v/>
      </c>
      <c r="K821" s="429"/>
      <c r="L821" s="419"/>
      <c r="M821" s="316"/>
      <c r="N821" s="317"/>
      <c r="O821" s="419"/>
      <c r="P821" s="316"/>
      <c r="Q821" s="317"/>
      <c r="R821" s="379"/>
      <c r="S821" s="316"/>
      <c r="T821" s="317"/>
      <c r="U821" s="43" t="s">
        <v>2188</v>
      </c>
      <c r="V821" s="379"/>
      <c r="W821" s="316"/>
      <c r="X821" s="317"/>
      <c r="Y821" s="379"/>
      <c r="Z821" s="317"/>
      <c r="AA821" s="249"/>
      <c r="AB821" s="249"/>
      <c r="AC821" s="249"/>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CA821">
        <f t="shared" si="156"/>
        <v>0</v>
      </c>
      <c r="CB821">
        <f t="shared" si="157"/>
        <v>0</v>
      </c>
      <c r="CC821">
        <f t="shared" si="158"/>
        <v>0</v>
      </c>
      <c r="CD821">
        <f t="shared" si="159"/>
        <v>0</v>
      </c>
      <c r="CF821" t="b">
        <f t="shared" si="160"/>
        <v>0</v>
      </c>
      <c r="CG821" t="str">
        <f t="shared" si="161"/>
        <v/>
      </c>
      <c r="CH821" t="b">
        <f t="shared" si="162"/>
        <v>0</v>
      </c>
      <c r="CI821" t="str">
        <f t="shared" si="163"/>
        <v/>
      </c>
      <c r="CJ821" t="b">
        <f t="shared" si="164"/>
        <v>0</v>
      </c>
      <c r="CL821">
        <f t="shared" si="165"/>
        <v>0</v>
      </c>
      <c r="CM821">
        <f t="shared" si="166"/>
        <v>0</v>
      </c>
      <c r="CN821">
        <f t="shared" si="167"/>
        <v>0</v>
      </c>
      <c r="CO821">
        <f t="shared" si="168"/>
        <v>0</v>
      </c>
    </row>
    <row r="822" spans="2:93" ht="15" customHeight="1">
      <c r="B822" s="126"/>
      <c r="C822" s="220" t="s">
        <v>2468</v>
      </c>
      <c r="D822" s="419"/>
      <c r="E822" s="316"/>
      <c r="F822" s="316"/>
      <c r="G822" s="317"/>
      <c r="H822" s="379"/>
      <c r="I822" s="317"/>
      <c r="J822" s="315" t="str">
        <f>IF(L822="","",VLOOKUP(L822,Presentación!$AL$3:$AM$574,2,FALSE))</f>
        <v/>
      </c>
      <c r="K822" s="429"/>
      <c r="L822" s="419"/>
      <c r="M822" s="316"/>
      <c r="N822" s="317"/>
      <c r="O822" s="419"/>
      <c r="P822" s="316"/>
      <c r="Q822" s="317"/>
      <c r="R822" s="379"/>
      <c r="S822" s="316"/>
      <c r="T822" s="317"/>
      <c r="U822" s="43" t="s">
        <v>2188</v>
      </c>
      <c r="V822" s="379"/>
      <c r="W822" s="316"/>
      <c r="X822" s="317"/>
      <c r="Y822" s="379"/>
      <c r="Z822" s="317"/>
      <c r="AA822" s="249"/>
      <c r="AB822" s="249"/>
      <c r="AC822" s="249"/>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CA822">
        <f t="shared" si="156"/>
        <v>0</v>
      </c>
      <c r="CB822">
        <f t="shared" si="157"/>
        <v>0</v>
      </c>
      <c r="CC822">
        <f t="shared" si="158"/>
        <v>0</v>
      </c>
      <c r="CD822">
        <f t="shared" si="159"/>
        <v>0</v>
      </c>
      <c r="CF822" t="b">
        <f t="shared" si="160"/>
        <v>0</v>
      </c>
      <c r="CG822" t="str">
        <f t="shared" si="161"/>
        <v/>
      </c>
      <c r="CH822" t="b">
        <f t="shared" si="162"/>
        <v>0</v>
      </c>
      <c r="CI822" t="str">
        <f t="shared" si="163"/>
        <v/>
      </c>
      <c r="CJ822" t="b">
        <f t="shared" si="164"/>
        <v>0</v>
      </c>
      <c r="CL822">
        <f t="shared" si="165"/>
        <v>0</v>
      </c>
      <c r="CM822">
        <f t="shared" si="166"/>
        <v>0</v>
      </c>
      <c r="CN822">
        <f t="shared" si="167"/>
        <v>0</v>
      </c>
      <c r="CO822">
        <f t="shared" si="168"/>
        <v>0</v>
      </c>
    </row>
    <row r="823" spans="2:93" ht="15" customHeight="1">
      <c r="B823" s="126"/>
      <c r="C823" s="220" t="s">
        <v>2469</v>
      </c>
      <c r="D823" s="419"/>
      <c r="E823" s="316"/>
      <c r="F823" s="316"/>
      <c r="G823" s="317"/>
      <c r="H823" s="379"/>
      <c r="I823" s="317"/>
      <c r="J823" s="315" t="str">
        <f>IF(L823="","",VLOOKUP(L823,Presentación!$AL$3:$AM$574,2,FALSE))</f>
        <v/>
      </c>
      <c r="K823" s="429"/>
      <c r="L823" s="419"/>
      <c r="M823" s="316"/>
      <c r="N823" s="317"/>
      <c r="O823" s="419"/>
      <c r="P823" s="316"/>
      <c r="Q823" s="317"/>
      <c r="R823" s="379"/>
      <c r="S823" s="316"/>
      <c r="T823" s="317"/>
      <c r="U823" s="43" t="s">
        <v>2188</v>
      </c>
      <c r="V823" s="379"/>
      <c r="W823" s="316"/>
      <c r="X823" s="317"/>
      <c r="Y823" s="379"/>
      <c r="Z823" s="317"/>
      <c r="AA823" s="249"/>
      <c r="AB823" s="249"/>
      <c r="AC823" s="249"/>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CA823">
        <f t="shared" si="156"/>
        <v>0</v>
      </c>
      <c r="CB823">
        <f t="shared" si="157"/>
        <v>0</v>
      </c>
      <c r="CC823">
        <f t="shared" si="158"/>
        <v>0</v>
      </c>
      <c r="CD823">
        <f t="shared" si="159"/>
        <v>0</v>
      </c>
      <c r="CF823" t="b">
        <f t="shared" si="160"/>
        <v>0</v>
      </c>
      <c r="CG823" t="str">
        <f t="shared" si="161"/>
        <v/>
      </c>
      <c r="CH823" t="b">
        <f t="shared" si="162"/>
        <v>0</v>
      </c>
      <c r="CI823" t="str">
        <f t="shared" si="163"/>
        <v/>
      </c>
      <c r="CJ823" t="b">
        <f t="shared" si="164"/>
        <v>0</v>
      </c>
      <c r="CL823">
        <f t="shared" si="165"/>
        <v>0</v>
      </c>
      <c r="CM823">
        <f t="shared" si="166"/>
        <v>0</v>
      </c>
      <c r="CN823">
        <f t="shared" si="167"/>
        <v>0</v>
      </c>
      <c r="CO823">
        <f t="shared" si="168"/>
        <v>0</v>
      </c>
    </row>
    <row r="824" spans="2:93" ht="15" customHeight="1">
      <c r="B824" s="126"/>
      <c r="C824" s="220" t="s">
        <v>2470</v>
      </c>
      <c r="D824" s="419"/>
      <c r="E824" s="316"/>
      <c r="F824" s="316"/>
      <c r="G824" s="317"/>
      <c r="H824" s="379"/>
      <c r="I824" s="317"/>
      <c r="J824" s="315" t="str">
        <f>IF(L824="","",VLOOKUP(L824,Presentación!$AL$3:$AM$574,2,FALSE))</f>
        <v/>
      </c>
      <c r="K824" s="429"/>
      <c r="L824" s="419"/>
      <c r="M824" s="316"/>
      <c r="N824" s="317"/>
      <c r="O824" s="419"/>
      <c r="P824" s="316"/>
      <c r="Q824" s="317"/>
      <c r="R824" s="379"/>
      <c r="S824" s="316"/>
      <c r="T824" s="317"/>
      <c r="U824" s="43" t="s">
        <v>2188</v>
      </c>
      <c r="V824" s="379"/>
      <c r="W824" s="316"/>
      <c r="X824" s="317"/>
      <c r="Y824" s="379"/>
      <c r="Z824" s="317"/>
      <c r="AA824" s="249"/>
      <c r="AB824" s="249"/>
      <c r="AC824" s="249"/>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CA824">
        <f t="shared" si="156"/>
        <v>0</v>
      </c>
      <c r="CB824">
        <f t="shared" si="157"/>
        <v>0</v>
      </c>
      <c r="CC824">
        <f t="shared" si="158"/>
        <v>0</v>
      </c>
      <c r="CD824">
        <f t="shared" si="159"/>
        <v>0</v>
      </c>
      <c r="CF824" t="b">
        <f t="shared" si="160"/>
        <v>0</v>
      </c>
      <c r="CG824" t="str">
        <f t="shared" si="161"/>
        <v/>
      </c>
      <c r="CH824" t="b">
        <f t="shared" si="162"/>
        <v>0</v>
      </c>
      <c r="CI824" t="str">
        <f t="shared" si="163"/>
        <v/>
      </c>
      <c r="CJ824" t="b">
        <f t="shared" si="164"/>
        <v>0</v>
      </c>
      <c r="CL824">
        <f t="shared" si="165"/>
        <v>0</v>
      </c>
      <c r="CM824">
        <f t="shared" si="166"/>
        <v>0</v>
      </c>
      <c r="CN824">
        <f t="shared" si="167"/>
        <v>0</v>
      </c>
      <c r="CO824">
        <f t="shared" si="168"/>
        <v>0</v>
      </c>
    </row>
    <row r="825" spans="2:93" ht="15" customHeight="1">
      <c r="B825" s="126"/>
      <c r="C825" s="220" t="s">
        <v>2471</v>
      </c>
      <c r="D825" s="419"/>
      <c r="E825" s="316"/>
      <c r="F825" s="316"/>
      <c r="G825" s="317"/>
      <c r="H825" s="379"/>
      <c r="I825" s="317"/>
      <c r="J825" s="315" t="str">
        <f>IF(L825="","",VLOOKUP(L825,Presentación!$AL$3:$AM$574,2,FALSE))</f>
        <v/>
      </c>
      <c r="K825" s="429"/>
      <c r="L825" s="419"/>
      <c r="M825" s="316"/>
      <c r="N825" s="317"/>
      <c r="O825" s="419"/>
      <c r="P825" s="316"/>
      <c r="Q825" s="317"/>
      <c r="R825" s="379"/>
      <c r="S825" s="316"/>
      <c r="T825" s="317"/>
      <c r="U825" s="43" t="s">
        <v>2188</v>
      </c>
      <c r="V825" s="379"/>
      <c r="W825" s="316"/>
      <c r="X825" s="317"/>
      <c r="Y825" s="379"/>
      <c r="Z825" s="317"/>
      <c r="AA825" s="249"/>
      <c r="AB825" s="249"/>
      <c r="AC825" s="249"/>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CA825">
        <f t="shared" si="156"/>
        <v>0</v>
      </c>
      <c r="CB825">
        <f t="shared" si="157"/>
        <v>0</v>
      </c>
      <c r="CC825">
        <f t="shared" si="158"/>
        <v>0</v>
      </c>
      <c r="CD825">
        <f t="shared" si="159"/>
        <v>0</v>
      </c>
      <c r="CF825" t="b">
        <f t="shared" si="160"/>
        <v>0</v>
      </c>
      <c r="CG825" t="str">
        <f t="shared" si="161"/>
        <v/>
      </c>
      <c r="CH825" t="b">
        <f t="shared" si="162"/>
        <v>0</v>
      </c>
      <c r="CI825" t="str">
        <f t="shared" si="163"/>
        <v/>
      </c>
      <c r="CJ825" t="b">
        <f t="shared" si="164"/>
        <v>0</v>
      </c>
      <c r="CL825">
        <f t="shared" si="165"/>
        <v>0</v>
      </c>
      <c r="CM825">
        <f t="shared" si="166"/>
        <v>0</v>
      </c>
      <c r="CN825">
        <f t="shared" si="167"/>
        <v>0</v>
      </c>
      <c r="CO825">
        <f t="shared" si="168"/>
        <v>0</v>
      </c>
    </row>
    <row r="826" spans="2:93" ht="15" customHeight="1">
      <c r="B826" s="126"/>
      <c r="C826" s="220" t="s">
        <v>2472</v>
      </c>
      <c r="D826" s="419"/>
      <c r="E826" s="316"/>
      <c r="F826" s="316"/>
      <c r="G826" s="317"/>
      <c r="H826" s="379"/>
      <c r="I826" s="317"/>
      <c r="J826" s="315" t="str">
        <f>IF(L826="","",VLOOKUP(L826,Presentación!$AL$3:$AM$574,2,FALSE))</f>
        <v/>
      </c>
      <c r="K826" s="429"/>
      <c r="L826" s="419"/>
      <c r="M826" s="316"/>
      <c r="N826" s="317"/>
      <c r="O826" s="419"/>
      <c r="P826" s="316"/>
      <c r="Q826" s="317"/>
      <c r="R826" s="379"/>
      <c r="S826" s="316"/>
      <c r="T826" s="317"/>
      <c r="U826" s="43" t="s">
        <v>2188</v>
      </c>
      <c r="V826" s="379"/>
      <c r="W826" s="316"/>
      <c r="X826" s="317"/>
      <c r="Y826" s="379"/>
      <c r="Z826" s="317"/>
      <c r="AA826" s="249"/>
      <c r="AB826" s="249"/>
      <c r="AC826" s="249"/>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CA826">
        <f t="shared" si="156"/>
        <v>0</v>
      </c>
      <c r="CB826">
        <f t="shared" si="157"/>
        <v>0</v>
      </c>
      <c r="CC826">
        <f t="shared" si="158"/>
        <v>0</v>
      </c>
      <c r="CD826">
        <f t="shared" si="159"/>
        <v>0</v>
      </c>
      <c r="CF826" t="b">
        <f t="shared" si="160"/>
        <v>0</v>
      </c>
      <c r="CG826" t="str">
        <f t="shared" si="161"/>
        <v/>
      </c>
      <c r="CH826" t="b">
        <f t="shared" si="162"/>
        <v>0</v>
      </c>
      <c r="CI826" t="str">
        <f t="shared" si="163"/>
        <v/>
      </c>
      <c r="CJ826" t="b">
        <f t="shared" si="164"/>
        <v>0</v>
      </c>
      <c r="CL826">
        <f t="shared" si="165"/>
        <v>0</v>
      </c>
      <c r="CM826">
        <f t="shared" si="166"/>
        <v>0</v>
      </c>
      <c r="CN826">
        <f t="shared" si="167"/>
        <v>0</v>
      </c>
      <c r="CO826">
        <f t="shared" si="168"/>
        <v>0</v>
      </c>
    </row>
    <row r="827" spans="2:93" ht="15" customHeight="1">
      <c r="B827" s="126"/>
      <c r="C827" s="220" t="s">
        <v>2473</v>
      </c>
      <c r="D827" s="419"/>
      <c r="E827" s="316"/>
      <c r="F827" s="316"/>
      <c r="G827" s="317"/>
      <c r="H827" s="379"/>
      <c r="I827" s="317"/>
      <c r="J827" s="315" t="str">
        <f>IF(L827="","",VLOOKUP(L827,Presentación!$AL$3:$AM$574,2,FALSE))</f>
        <v/>
      </c>
      <c r="K827" s="429"/>
      <c r="L827" s="419"/>
      <c r="M827" s="316"/>
      <c r="N827" s="317"/>
      <c r="O827" s="419"/>
      <c r="P827" s="316"/>
      <c r="Q827" s="317"/>
      <c r="R827" s="379"/>
      <c r="S827" s="316"/>
      <c r="T827" s="317"/>
      <c r="U827" s="43" t="s">
        <v>2188</v>
      </c>
      <c r="V827" s="379"/>
      <c r="W827" s="316"/>
      <c r="X827" s="317"/>
      <c r="Y827" s="379"/>
      <c r="Z827" s="317"/>
      <c r="AA827" s="249"/>
      <c r="AB827" s="249"/>
      <c r="AC827" s="249"/>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CA827">
        <f t="shared" si="156"/>
        <v>0</v>
      </c>
      <c r="CB827">
        <f t="shared" si="157"/>
        <v>0</v>
      </c>
      <c r="CC827">
        <f t="shared" si="158"/>
        <v>0</v>
      </c>
      <c r="CD827">
        <f t="shared" si="159"/>
        <v>0</v>
      </c>
      <c r="CF827" t="b">
        <f t="shared" si="160"/>
        <v>0</v>
      </c>
      <c r="CG827" t="str">
        <f t="shared" si="161"/>
        <v/>
      </c>
      <c r="CH827" t="b">
        <f t="shared" si="162"/>
        <v>0</v>
      </c>
      <c r="CI827" t="str">
        <f t="shared" si="163"/>
        <v/>
      </c>
      <c r="CJ827" t="b">
        <f t="shared" si="164"/>
        <v>0</v>
      </c>
      <c r="CL827">
        <f t="shared" si="165"/>
        <v>0</v>
      </c>
      <c r="CM827">
        <f t="shared" si="166"/>
        <v>0</v>
      </c>
      <c r="CN827">
        <f t="shared" si="167"/>
        <v>0</v>
      </c>
      <c r="CO827">
        <f t="shared" si="168"/>
        <v>0</v>
      </c>
    </row>
    <row r="828" spans="2:93" ht="15" customHeight="1">
      <c r="B828" s="126"/>
      <c r="C828" s="220" t="s">
        <v>2474</v>
      </c>
      <c r="D828" s="419"/>
      <c r="E828" s="316"/>
      <c r="F828" s="316"/>
      <c r="G828" s="317"/>
      <c r="H828" s="379"/>
      <c r="I828" s="317"/>
      <c r="J828" s="315" t="str">
        <f>IF(L828="","",VLOOKUP(L828,Presentación!$AL$3:$AM$574,2,FALSE))</f>
        <v/>
      </c>
      <c r="K828" s="429"/>
      <c r="L828" s="419"/>
      <c r="M828" s="316"/>
      <c r="N828" s="317"/>
      <c r="O828" s="419"/>
      <c r="P828" s="316"/>
      <c r="Q828" s="317"/>
      <c r="R828" s="379"/>
      <c r="S828" s="316"/>
      <c r="T828" s="317"/>
      <c r="U828" s="43" t="s">
        <v>2188</v>
      </c>
      <c r="V828" s="379"/>
      <c r="W828" s="316"/>
      <c r="X828" s="317"/>
      <c r="Y828" s="379"/>
      <c r="Z828" s="317"/>
      <c r="AA828" s="249"/>
      <c r="AB828" s="249"/>
      <c r="AC828" s="249"/>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CA828">
        <f t="shared" si="156"/>
        <v>0</v>
      </c>
      <c r="CB828">
        <f t="shared" si="157"/>
        <v>0</v>
      </c>
      <c r="CC828">
        <f t="shared" si="158"/>
        <v>0</v>
      </c>
      <c r="CD828">
        <f t="shared" si="159"/>
        <v>0</v>
      </c>
      <c r="CF828" t="b">
        <f t="shared" si="160"/>
        <v>0</v>
      </c>
      <c r="CG828" t="str">
        <f t="shared" si="161"/>
        <v/>
      </c>
      <c r="CH828" t="b">
        <f t="shared" si="162"/>
        <v>0</v>
      </c>
      <c r="CI828" t="str">
        <f t="shared" si="163"/>
        <v/>
      </c>
      <c r="CJ828" t="b">
        <f t="shared" si="164"/>
        <v>0</v>
      </c>
      <c r="CL828">
        <f t="shared" si="165"/>
        <v>0</v>
      </c>
      <c r="CM828">
        <f t="shared" si="166"/>
        <v>0</v>
      </c>
      <c r="CN828">
        <f t="shared" si="167"/>
        <v>0</v>
      </c>
      <c r="CO828">
        <f t="shared" si="168"/>
        <v>0</v>
      </c>
    </row>
    <row r="829" spans="2:93" ht="15" customHeight="1">
      <c r="B829" s="126"/>
      <c r="C829" s="220" t="s">
        <v>2475</v>
      </c>
      <c r="D829" s="419"/>
      <c r="E829" s="316"/>
      <c r="F829" s="316"/>
      <c r="G829" s="317"/>
      <c r="H829" s="379"/>
      <c r="I829" s="317"/>
      <c r="J829" s="315" t="str">
        <f>IF(L829="","",VLOOKUP(L829,Presentación!$AL$3:$AM$574,2,FALSE))</f>
        <v/>
      </c>
      <c r="K829" s="429"/>
      <c r="L829" s="419"/>
      <c r="M829" s="316"/>
      <c r="N829" s="317"/>
      <c r="O829" s="419"/>
      <c r="P829" s="316"/>
      <c r="Q829" s="317"/>
      <c r="R829" s="379"/>
      <c r="S829" s="316"/>
      <c r="T829" s="317"/>
      <c r="U829" s="43" t="s">
        <v>2188</v>
      </c>
      <c r="V829" s="379"/>
      <c r="W829" s="316"/>
      <c r="X829" s="317"/>
      <c r="Y829" s="379"/>
      <c r="Z829" s="317"/>
      <c r="AA829" s="249"/>
      <c r="AB829" s="249"/>
      <c r="AC829" s="249"/>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CA829">
        <f t="shared" si="156"/>
        <v>0</v>
      </c>
      <c r="CB829">
        <f t="shared" si="157"/>
        <v>0</v>
      </c>
      <c r="CC829">
        <f t="shared" si="158"/>
        <v>0</v>
      </c>
      <c r="CD829">
        <f t="shared" si="159"/>
        <v>0</v>
      </c>
      <c r="CF829" t="b">
        <f t="shared" si="160"/>
        <v>0</v>
      </c>
      <c r="CG829" t="str">
        <f t="shared" si="161"/>
        <v/>
      </c>
      <c r="CH829" t="b">
        <f t="shared" si="162"/>
        <v>0</v>
      </c>
      <c r="CI829" t="str">
        <f t="shared" si="163"/>
        <v/>
      </c>
      <c r="CJ829" t="b">
        <f t="shared" si="164"/>
        <v>0</v>
      </c>
      <c r="CL829">
        <f t="shared" si="165"/>
        <v>0</v>
      </c>
      <c r="CM829">
        <f t="shared" si="166"/>
        <v>0</v>
      </c>
      <c r="CN829">
        <f t="shared" si="167"/>
        <v>0</v>
      </c>
      <c r="CO829">
        <f t="shared" si="168"/>
        <v>0</v>
      </c>
    </row>
    <row r="830" spans="2:93" ht="15" customHeight="1">
      <c r="B830" s="126"/>
      <c r="C830" s="220" t="s">
        <v>2476</v>
      </c>
      <c r="D830" s="419"/>
      <c r="E830" s="316"/>
      <c r="F830" s="316"/>
      <c r="G830" s="317"/>
      <c r="H830" s="379"/>
      <c r="I830" s="317"/>
      <c r="J830" s="315" t="str">
        <f>IF(L830="","",VLOOKUP(L830,Presentación!$AL$3:$AM$574,2,FALSE))</f>
        <v/>
      </c>
      <c r="K830" s="429"/>
      <c r="L830" s="419"/>
      <c r="M830" s="316"/>
      <c r="N830" s="317"/>
      <c r="O830" s="419"/>
      <c r="P830" s="316"/>
      <c r="Q830" s="317"/>
      <c r="R830" s="379"/>
      <c r="S830" s="316"/>
      <c r="T830" s="317"/>
      <c r="U830" s="43" t="s">
        <v>2188</v>
      </c>
      <c r="V830" s="379"/>
      <c r="W830" s="316"/>
      <c r="X830" s="317"/>
      <c r="Y830" s="379"/>
      <c r="Z830" s="317"/>
      <c r="AA830" s="249"/>
      <c r="AB830" s="249"/>
      <c r="AC830" s="249"/>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CA830">
        <f t="shared" si="156"/>
        <v>0</v>
      </c>
      <c r="CB830">
        <f t="shared" si="157"/>
        <v>0</v>
      </c>
      <c r="CC830">
        <f t="shared" si="158"/>
        <v>0</v>
      </c>
      <c r="CD830">
        <f t="shared" si="159"/>
        <v>0</v>
      </c>
      <c r="CF830" t="b">
        <f t="shared" si="160"/>
        <v>0</v>
      </c>
      <c r="CG830" t="str">
        <f t="shared" si="161"/>
        <v/>
      </c>
      <c r="CH830" t="b">
        <f t="shared" si="162"/>
        <v>0</v>
      </c>
      <c r="CI830" t="str">
        <f t="shared" si="163"/>
        <v/>
      </c>
      <c r="CJ830" t="b">
        <f t="shared" si="164"/>
        <v>0</v>
      </c>
      <c r="CL830">
        <f t="shared" si="165"/>
        <v>0</v>
      </c>
      <c r="CM830">
        <f t="shared" si="166"/>
        <v>0</v>
      </c>
      <c r="CN830">
        <f t="shared" si="167"/>
        <v>0</v>
      </c>
      <c r="CO830">
        <f t="shared" si="168"/>
        <v>0</v>
      </c>
    </row>
    <row r="831" spans="2:93" ht="15" customHeight="1">
      <c r="B831" s="126"/>
      <c r="C831" s="220" t="s">
        <v>2477</v>
      </c>
      <c r="D831" s="419"/>
      <c r="E831" s="316"/>
      <c r="F831" s="316"/>
      <c r="G831" s="317"/>
      <c r="H831" s="379"/>
      <c r="I831" s="317"/>
      <c r="J831" s="315" t="str">
        <f>IF(L831="","",VLOOKUP(L831,Presentación!$AL$3:$AM$574,2,FALSE))</f>
        <v/>
      </c>
      <c r="K831" s="429"/>
      <c r="L831" s="419"/>
      <c r="M831" s="316"/>
      <c r="N831" s="317"/>
      <c r="O831" s="419"/>
      <c r="P831" s="316"/>
      <c r="Q831" s="317"/>
      <c r="R831" s="379"/>
      <c r="S831" s="316"/>
      <c r="T831" s="317"/>
      <c r="U831" s="43" t="s">
        <v>2188</v>
      </c>
      <c r="V831" s="379"/>
      <c r="W831" s="316"/>
      <c r="X831" s="317"/>
      <c r="Y831" s="379"/>
      <c r="Z831" s="317"/>
      <c r="AA831" s="249"/>
      <c r="AB831" s="249"/>
      <c r="AC831" s="249"/>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CA831">
        <f t="shared" si="156"/>
        <v>0</v>
      </c>
      <c r="CB831">
        <f t="shared" si="157"/>
        <v>0</v>
      </c>
      <c r="CC831">
        <f t="shared" si="158"/>
        <v>0</v>
      </c>
      <c r="CD831">
        <f t="shared" si="159"/>
        <v>0</v>
      </c>
      <c r="CF831" t="b">
        <f t="shared" si="160"/>
        <v>0</v>
      </c>
      <c r="CG831" t="str">
        <f t="shared" si="161"/>
        <v/>
      </c>
      <c r="CH831" t="b">
        <f t="shared" si="162"/>
        <v>0</v>
      </c>
      <c r="CI831" t="str">
        <f t="shared" si="163"/>
        <v/>
      </c>
      <c r="CJ831" t="b">
        <f t="shared" si="164"/>
        <v>0</v>
      </c>
      <c r="CL831">
        <f t="shared" si="165"/>
        <v>0</v>
      </c>
      <c r="CM831">
        <f t="shared" si="166"/>
        <v>0</v>
      </c>
      <c r="CN831">
        <f t="shared" si="167"/>
        <v>0</v>
      </c>
      <c r="CO831">
        <f t="shared" si="168"/>
        <v>0</v>
      </c>
    </row>
    <row r="832" spans="2:93" ht="15" customHeight="1">
      <c r="B832" s="126"/>
      <c r="C832" s="220" t="s">
        <v>2478</v>
      </c>
      <c r="D832" s="419"/>
      <c r="E832" s="316"/>
      <c r="F832" s="316"/>
      <c r="G832" s="317"/>
      <c r="H832" s="379"/>
      <c r="I832" s="317"/>
      <c r="J832" s="315" t="str">
        <f>IF(L832="","",VLOOKUP(L832,Presentación!$AL$3:$AM$574,2,FALSE))</f>
        <v/>
      </c>
      <c r="K832" s="429"/>
      <c r="L832" s="419"/>
      <c r="M832" s="316"/>
      <c r="N832" s="317"/>
      <c r="O832" s="419"/>
      <c r="P832" s="316"/>
      <c r="Q832" s="317"/>
      <c r="R832" s="379"/>
      <c r="S832" s="316"/>
      <c r="T832" s="317"/>
      <c r="U832" s="43" t="s">
        <v>2188</v>
      </c>
      <c r="V832" s="379"/>
      <c r="W832" s="316"/>
      <c r="X832" s="317"/>
      <c r="Y832" s="379"/>
      <c r="Z832" s="317"/>
      <c r="AA832" s="249"/>
      <c r="AB832" s="249"/>
      <c r="AC832" s="249"/>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CA832">
        <f t="shared" si="156"/>
        <v>0</v>
      </c>
      <c r="CB832">
        <f t="shared" si="157"/>
        <v>0</v>
      </c>
      <c r="CC832">
        <f t="shared" si="158"/>
        <v>0</v>
      </c>
      <c r="CD832">
        <f t="shared" si="159"/>
        <v>0</v>
      </c>
      <c r="CF832" t="b">
        <f t="shared" si="160"/>
        <v>0</v>
      </c>
      <c r="CG832" t="str">
        <f t="shared" si="161"/>
        <v/>
      </c>
      <c r="CH832" t="b">
        <f t="shared" si="162"/>
        <v>0</v>
      </c>
      <c r="CI832" t="str">
        <f t="shared" si="163"/>
        <v/>
      </c>
      <c r="CJ832" t="b">
        <f t="shared" si="164"/>
        <v>0</v>
      </c>
      <c r="CL832">
        <f t="shared" si="165"/>
        <v>0</v>
      </c>
      <c r="CM832">
        <f t="shared" si="166"/>
        <v>0</v>
      </c>
      <c r="CN832">
        <f t="shared" si="167"/>
        <v>0</v>
      </c>
      <c r="CO832">
        <f t="shared" si="168"/>
        <v>0</v>
      </c>
    </row>
    <row r="833" spans="2:93" ht="15" customHeight="1">
      <c r="B833" s="126"/>
      <c r="C833" s="220" t="s">
        <v>2479</v>
      </c>
      <c r="D833" s="419"/>
      <c r="E833" s="316"/>
      <c r="F833" s="316"/>
      <c r="G833" s="317"/>
      <c r="H833" s="379"/>
      <c r="I833" s="317"/>
      <c r="J833" s="315" t="str">
        <f>IF(L833="","",VLOOKUP(L833,Presentación!$AL$3:$AM$574,2,FALSE))</f>
        <v/>
      </c>
      <c r="K833" s="429"/>
      <c r="L833" s="419"/>
      <c r="M833" s="316"/>
      <c r="N833" s="317"/>
      <c r="O833" s="419"/>
      <c r="P833" s="316"/>
      <c r="Q833" s="317"/>
      <c r="R833" s="379"/>
      <c r="S833" s="316"/>
      <c r="T833" s="317"/>
      <c r="U833" s="43" t="s">
        <v>2188</v>
      </c>
      <c r="V833" s="379"/>
      <c r="W833" s="316"/>
      <c r="X833" s="317"/>
      <c r="Y833" s="379"/>
      <c r="Z833" s="317"/>
      <c r="AA833" s="249"/>
      <c r="AB833" s="249"/>
      <c r="AC833" s="249"/>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CA833">
        <f t="shared" si="156"/>
        <v>0</v>
      </c>
      <c r="CB833">
        <f t="shared" si="157"/>
        <v>0</v>
      </c>
      <c r="CC833">
        <f t="shared" si="158"/>
        <v>0</v>
      </c>
      <c r="CD833">
        <f t="shared" si="159"/>
        <v>0</v>
      </c>
      <c r="CF833" t="b">
        <f t="shared" si="160"/>
        <v>0</v>
      </c>
      <c r="CG833" t="str">
        <f t="shared" si="161"/>
        <v/>
      </c>
      <c r="CH833" t="b">
        <f t="shared" si="162"/>
        <v>0</v>
      </c>
      <c r="CI833" t="str">
        <f t="shared" si="163"/>
        <v/>
      </c>
      <c r="CJ833" t="b">
        <f t="shared" si="164"/>
        <v>0</v>
      </c>
      <c r="CL833">
        <f t="shared" si="165"/>
        <v>0</v>
      </c>
      <c r="CM833">
        <f t="shared" si="166"/>
        <v>0</v>
      </c>
      <c r="CN833">
        <f t="shared" si="167"/>
        <v>0</v>
      </c>
      <c r="CO833">
        <f t="shared" si="168"/>
        <v>0</v>
      </c>
    </row>
    <row r="834" spans="2:93" ht="15" customHeight="1">
      <c r="B834" s="126"/>
      <c r="C834" s="220" t="s">
        <v>2480</v>
      </c>
      <c r="D834" s="419"/>
      <c r="E834" s="316"/>
      <c r="F834" s="316"/>
      <c r="G834" s="317"/>
      <c r="H834" s="379"/>
      <c r="I834" s="317"/>
      <c r="J834" s="315" t="str">
        <f>IF(L834="","",VLOOKUP(L834,Presentación!$AL$3:$AM$574,2,FALSE))</f>
        <v/>
      </c>
      <c r="K834" s="429"/>
      <c r="L834" s="419"/>
      <c r="M834" s="316"/>
      <c r="N834" s="317"/>
      <c r="O834" s="419"/>
      <c r="P834" s="316"/>
      <c r="Q834" s="317"/>
      <c r="R834" s="379"/>
      <c r="S834" s="316"/>
      <c r="T834" s="317"/>
      <c r="U834" s="43" t="s">
        <v>2188</v>
      </c>
      <c r="V834" s="379"/>
      <c r="W834" s="316"/>
      <c r="X834" s="317"/>
      <c r="Y834" s="379"/>
      <c r="Z834" s="317"/>
      <c r="AA834" s="249"/>
      <c r="AB834" s="249"/>
      <c r="AC834" s="249"/>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CA834">
        <f t="shared" si="156"/>
        <v>0</v>
      </c>
      <c r="CB834">
        <f t="shared" si="157"/>
        <v>0</v>
      </c>
      <c r="CC834">
        <f t="shared" si="158"/>
        <v>0</v>
      </c>
      <c r="CD834">
        <f t="shared" si="159"/>
        <v>0</v>
      </c>
      <c r="CF834" t="b">
        <f t="shared" si="160"/>
        <v>0</v>
      </c>
      <c r="CG834" t="str">
        <f t="shared" si="161"/>
        <v/>
      </c>
      <c r="CH834" t="b">
        <f t="shared" si="162"/>
        <v>0</v>
      </c>
      <c r="CI834" t="str">
        <f t="shared" si="163"/>
        <v/>
      </c>
      <c r="CJ834" t="b">
        <f t="shared" si="164"/>
        <v>0</v>
      </c>
      <c r="CL834">
        <f t="shared" si="165"/>
        <v>0</v>
      </c>
      <c r="CM834">
        <f t="shared" si="166"/>
        <v>0</v>
      </c>
      <c r="CN834">
        <f t="shared" si="167"/>
        <v>0</v>
      </c>
      <c r="CO834">
        <f t="shared" si="168"/>
        <v>0</v>
      </c>
    </row>
    <row r="835" spans="2:93" ht="15" customHeight="1">
      <c r="B835" s="126"/>
      <c r="C835" s="220" t="s">
        <v>2481</v>
      </c>
      <c r="D835" s="419"/>
      <c r="E835" s="316"/>
      <c r="F835" s="316"/>
      <c r="G835" s="317"/>
      <c r="H835" s="379"/>
      <c r="I835" s="317"/>
      <c r="J835" s="315" t="str">
        <f>IF(L835="","",VLOOKUP(L835,Presentación!$AL$3:$AM$574,2,FALSE))</f>
        <v/>
      </c>
      <c r="K835" s="429"/>
      <c r="L835" s="419"/>
      <c r="M835" s="316"/>
      <c r="N835" s="317"/>
      <c r="O835" s="419"/>
      <c r="P835" s="316"/>
      <c r="Q835" s="317"/>
      <c r="R835" s="379"/>
      <c r="S835" s="316"/>
      <c r="T835" s="317"/>
      <c r="U835" s="43" t="s">
        <v>2188</v>
      </c>
      <c r="V835" s="379"/>
      <c r="W835" s="316"/>
      <c r="X835" s="317"/>
      <c r="Y835" s="379"/>
      <c r="Z835" s="317"/>
      <c r="AA835" s="249"/>
      <c r="AB835" s="249"/>
      <c r="AC835" s="249"/>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CA835">
        <f t="shared" si="156"/>
        <v>0</v>
      </c>
      <c r="CB835">
        <f t="shared" si="157"/>
        <v>0</v>
      </c>
      <c r="CC835">
        <f t="shared" si="158"/>
        <v>0</v>
      </c>
      <c r="CD835">
        <f t="shared" si="159"/>
        <v>0</v>
      </c>
      <c r="CF835" t="b">
        <f t="shared" si="160"/>
        <v>0</v>
      </c>
      <c r="CG835" t="str">
        <f t="shared" si="161"/>
        <v/>
      </c>
      <c r="CH835" t="b">
        <f t="shared" si="162"/>
        <v>0</v>
      </c>
      <c r="CI835" t="str">
        <f t="shared" si="163"/>
        <v/>
      </c>
      <c r="CJ835" t="b">
        <f t="shared" si="164"/>
        <v>0</v>
      </c>
      <c r="CL835">
        <f t="shared" si="165"/>
        <v>0</v>
      </c>
      <c r="CM835">
        <f t="shared" si="166"/>
        <v>0</v>
      </c>
      <c r="CN835">
        <f t="shared" si="167"/>
        <v>0</v>
      </c>
      <c r="CO835">
        <f t="shared" si="168"/>
        <v>0</v>
      </c>
    </row>
    <row r="836" spans="2:93" ht="15" customHeight="1">
      <c r="B836" s="126"/>
      <c r="C836" s="220" t="s">
        <v>2482</v>
      </c>
      <c r="D836" s="419"/>
      <c r="E836" s="316"/>
      <c r="F836" s="316"/>
      <c r="G836" s="317"/>
      <c r="H836" s="379"/>
      <c r="I836" s="317"/>
      <c r="J836" s="315" t="str">
        <f>IF(L836="","",VLOOKUP(L836,Presentación!$AL$3:$AM$574,2,FALSE))</f>
        <v/>
      </c>
      <c r="K836" s="429"/>
      <c r="L836" s="419"/>
      <c r="M836" s="316"/>
      <c r="N836" s="317"/>
      <c r="O836" s="419"/>
      <c r="P836" s="316"/>
      <c r="Q836" s="317"/>
      <c r="R836" s="379"/>
      <c r="S836" s="316"/>
      <c r="T836" s="317"/>
      <c r="U836" s="43" t="s">
        <v>2188</v>
      </c>
      <c r="V836" s="379"/>
      <c r="W836" s="316"/>
      <c r="X836" s="317"/>
      <c r="Y836" s="379"/>
      <c r="Z836" s="317"/>
      <c r="AA836" s="249"/>
      <c r="AB836" s="249"/>
      <c r="AC836" s="249"/>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CA836">
        <f t="shared" si="156"/>
        <v>0</v>
      </c>
      <c r="CB836">
        <f t="shared" si="157"/>
        <v>0</v>
      </c>
      <c r="CC836">
        <f t="shared" si="158"/>
        <v>0</v>
      </c>
      <c r="CD836">
        <f t="shared" si="159"/>
        <v>0</v>
      </c>
      <c r="CF836" t="b">
        <f t="shared" si="160"/>
        <v>0</v>
      </c>
      <c r="CG836" t="str">
        <f t="shared" si="161"/>
        <v/>
      </c>
      <c r="CH836" t="b">
        <f t="shared" si="162"/>
        <v>0</v>
      </c>
      <c r="CI836" t="str">
        <f t="shared" si="163"/>
        <v/>
      </c>
      <c r="CJ836" t="b">
        <f t="shared" si="164"/>
        <v>0</v>
      </c>
      <c r="CL836">
        <f t="shared" si="165"/>
        <v>0</v>
      </c>
      <c r="CM836">
        <f t="shared" si="166"/>
        <v>0</v>
      </c>
      <c r="CN836">
        <f t="shared" si="167"/>
        <v>0</v>
      </c>
      <c r="CO836">
        <f t="shared" si="168"/>
        <v>0</v>
      </c>
    </row>
    <row r="837" spans="2:93" ht="15" customHeight="1">
      <c r="B837" s="126"/>
      <c r="C837" s="220" t="s">
        <v>2483</v>
      </c>
      <c r="D837" s="419"/>
      <c r="E837" s="316"/>
      <c r="F837" s="316"/>
      <c r="G837" s="317"/>
      <c r="H837" s="379"/>
      <c r="I837" s="317"/>
      <c r="J837" s="315" t="str">
        <f>IF(L837="","",VLOOKUP(L837,Presentación!$AL$3:$AM$574,2,FALSE))</f>
        <v/>
      </c>
      <c r="K837" s="429"/>
      <c r="L837" s="419"/>
      <c r="M837" s="316"/>
      <c r="N837" s="317"/>
      <c r="O837" s="419"/>
      <c r="P837" s="316"/>
      <c r="Q837" s="317"/>
      <c r="R837" s="379"/>
      <c r="S837" s="316"/>
      <c r="T837" s="317"/>
      <c r="U837" s="43" t="s">
        <v>2188</v>
      </c>
      <c r="V837" s="379"/>
      <c r="W837" s="316"/>
      <c r="X837" s="317"/>
      <c r="Y837" s="379"/>
      <c r="Z837" s="317"/>
      <c r="AA837" s="249"/>
      <c r="AB837" s="249"/>
      <c r="AC837" s="249"/>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CA837">
        <f t="shared" si="156"/>
        <v>0</v>
      </c>
      <c r="CB837">
        <f t="shared" si="157"/>
        <v>0</v>
      </c>
      <c r="CC837">
        <f t="shared" si="158"/>
        <v>0</v>
      </c>
      <c r="CD837">
        <f t="shared" si="159"/>
        <v>0</v>
      </c>
      <c r="CF837" t="b">
        <f t="shared" si="160"/>
        <v>0</v>
      </c>
      <c r="CG837" t="str">
        <f t="shared" si="161"/>
        <v/>
      </c>
      <c r="CH837" t="b">
        <f t="shared" si="162"/>
        <v>0</v>
      </c>
      <c r="CI837" t="str">
        <f t="shared" si="163"/>
        <v/>
      </c>
      <c r="CJ837" t="b">
        <f t="shared" si="164"/>
        <v>0</v>
      </c>
      <c r="CL837">
        <f t="shared" si="165"/>
        <v>0</v>
      </c>
      <c r="CM837">
        <f t="shared" si="166"/>
        <v>0</v>
      </c>
      <c r="CN837">
        <f t="shared" si="167"/>
        <v>0</v>
      </c>
      <c r="CO837">
        <f t="shared" si="168"/>
        <v>0</v>
      </c>
    </row>
    <row r="838" spans="2:93" ht="15" customHeight="1">
      <c r="B838" s="126"/>
      <c r="C838" s="220" t="s">
        <v>2484</v>
      </c>
      <c r="D838" s="419"/>
      <c r="E838" s="316"/>
      <c r="F838" s="316"/>
      <c r="G838" s="317"/>
      <c r="H838" s="379"/>
      <c r="I838" s="317"/>
      <c r="J838" s="315" t="str">
        <f>IF(L838="","",VLOOKUP(L838,Presentación!$AL$3:$AM$574,2,FALSE))</f>
        <v/>
      </c>
      <c r="K838" s="429"/>
      <c r="L838" s="419"/>
      <c r="M838" s="316"/>
      <c r="N838" s="317"/>
      <c r="O838" s="419"/>
      <c r="P838" s="316"/>
      <c r="Q838" s="317"/>
      <c r="R838" s="379"/>
      <c r="S838" s="316"/>
      <c r="T838" s="317"/>
      <c r="U838" s="43" t="s">
        <v>2188</v>
      </c>
      <c r="V838" s="379"/>
      <c r="W838" s="316"/>
      <c r="X838" s="317"/>
      <c r="Y838" s="379"/>
      <c r="Z838" s="317"/>
      <c r="AA838" s="249"/>
      <c r="AB838" s="249"/>
      <c r="AC838" s="249"/>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CA838">
        <f t="shared" si="156"/>
        <v>0</v>
      </c>
      <c r="CB838">
        <f t="shared" si="157"/>
        <v>0</v>
      </c>
      <c r="CC838">
        <f t="shared" si="158"/>
        <v>0</v>
      </c>
      <c r="CD838">
        <f t="shared" si="159"/>
        <v>0</v>
      </c>
      <c r="CF838" t="b">
        <f t="shared" si="160"/>
        <v>0</v>
      </c>
      <c r="CG838" t="str">
        <f t="shared" si="161"/>
        <v/>
      </c>
      <c r="CH838" t="b">
        <f t="shared" si="162"/>
        <v>0</v>
      </c>
      <c r="CI838" t="str">
        <f t="shared" si="163"/>
        <v/>
      </c>
      <c r="CJ838" t="b">
        <f t="shared" si="164"/>
        <v>0</v>
      </c>
      <c r="CL838">
        <f t="shared" si="165"/>
        <v>0</v>
      </c>
      <c r="CM838">
        <f t="shared" si="166"/>
        <v>0</v>
      </c>
      <c r="CN838">
        <f t="shared" si="167"/>
        <v>0</v>
      </c>
      <c r="CO838">
        <f t="shared" si="168"/>
        <v>0</v>
      </c>
    </row>
    <row r="839" spans="2:93" ht="15" customHeight="1">
      <c r="B839" s="126"/>
      <c r="C839" s="220" t="s">
        <v>2485</v>
      </c>
      <c r="D839" s="419"/>
      <c r="E839" s="316"/>
      <c r="F839" s="316"/>
      <c r="G839" s="317"/>
      <c r="H839" s="379"/>
      <c r="I839" s="317"/>
      <c r="J839" s="315" t="str">
        <f>IF(L839="","",VLOOKUP(L839,Presentación!$AL$3:$AM$574,2,FALSE))</f>
        <v/>
      </c>
      <c r="K839" s="429"/>
      <c r="L839" s="419"/>
      <c r="M839" s="316"/>
      <c r="N839" s="317"/>
      <c r="O839" s="419"/>
      <c r="P839" s="316"/>
      <c r="Q839" s="317"/>
      <c r="R839" s="379"/>
      <c r="S839" s="316"/>
      <c r="T839" s="317"/>
      <c r="U839" s="43" t="s">
        <v>2188</v>
      </c>
      <c r="V839" s="379"/>
      <c r="W839" s="316"/>
      <c r="X839" s="317"/>
      <c r="Y839" s="379"/>
      <c r="Z839" s="317"/>
      <c r="AA839" s="249"/>
      <c r="AB839" s="249"/>
      <c r="AC839" s="249"/>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CA839">
        <f t="shared" si="156"/>
        <v>0</v>
      </c>
      <c r="CB839">
        <f t="shared" si="157"/>
        <v>0</v>
      </c>
      <c r="CC839">
        <f t="shared" si="158"/>
        <v>0</v>
      </c>
      <c r="CD839">
        <f t="shared" si="159"/>
        <v>0</v>
      </c>
      <c r="CF839" t="b">
        <f t="shared" si="160"/>
        <v>0</v>
      </c>
      <c r="CG839" t="str">
        <f t="shared" si="161"/>
        <v/>
      </c>
      <c r="CH839" t="b">
        <f t="shared" si="162"/>
        <v>0</v>
      </c>
      <c r="CI839" t="str">
        <f t="shared" si="163"/>
        <v/>
      </c>
      <c r="CJ839" t="b">
        <f t="shared" si="164"/>
        <v>0</v>
      </c>
      <c r="CL839">
        <f t="shared" si="165"/>
        <v>0</v>
      </c>
      <c r="CM839">
        <f t="shared" si="166"/>
        <v>0</v>
      </c>
      <c r="CN839">
        <f t="shared" si="167"/>
        <v>0</v>
      </c>
      <c r="CO839">
        <f t="shared" si="168"/>
        <v>0</v>
      </c>
    </row>
    <row r="840" spans="2:93" ht="15" customHeight="1">
      <c r="B840" s="126"/>
      <c r="C840" s="220" t="s">
        <v>2486</v>
      </c>
      <c r="D840" s="419"/>
      <c r="E840" s="316"/>
      <c r="F840" s="316"/>
      <c r="G840" s="317"/>
      <c r="H840" s="379"/>
      <c r="I840" s="317"/>
      <c r="J840" s="315" t="str">
        <f>IF(L840="","",VLOOKUP(L840,Presentación!$AL$3:$AM$574,2,FALSE))</f>
        <v/>
      </c>
      <c r="K840" s="429"/>
      <c r="L840" s="419"/>
      <c r="M840" s="316"/>
      <c r="N840" s="317"/>
      <c r="O840" s="419"/>
      <c r="P840" s="316"/>
      <c r="Q840" s="317"/>
      <c r="R840" s="379"/>
      <c r="S840" s="316"/>
      <c r="T840" s="317"/>
      <c r="U840" s="43" t="s">
        <v>2188</v>
      </c>
      <c r="V840" s="379"/>
      <c r="W840" s="316"/>
      <c r="X840" s="317"/>
      <c r="Y840" s="379"/>
      <c r="Z840" s="317"/>
      <c r="AA840" s="249"/>
      <c r="AB840" s="249"/>
      <c r="AC840" s="249"/>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CA840">
        <f t="shared" si="156"/>
        <v>0</v>
      </c>
      <c r="CB840">
        <f t="shared" si="157"/>
        <v>0</v>
      </c>
      <c r="CC840">
        <f t="shared" si="158"/>
        <v>0</v>
      </c>
      <c r="CD840">
        <f t="shared" si="159"/>
        <v>0</v>
      </c>
      <c r="CF840" t="b">
        <f t="shared" si="160"/>
        <v>0</v>
      </c>
      <c r="CG840" t="str">
        <f t="shared" si="161"/>
        <v/>
      </c>
      <c r="CH840" t="b">
        <f t="shared" si="162"/>
        <v>0</v>
      </c>
      <c r="CI840" t="str">
        <f t="shared" si="163"/>
        <v/>
      </c>
      <c r="CJ840" t="b">
        <f t="shared" si="164"/>
        <v>0</v>
      </c>
      <c r="CL840">
        <f t="shared" si="165"/>
        <v>0</v>
      </c>
      <c r="CM840">
        <f t="shared" si="166"/>
        <v>0</v>
      </c>
      <c r="CN840">
        <f t="shared" si="167"/>
        <v>0</v>
      </c>
      <c r="CO840">
        <f t="shared" si="168"/>
        <v>0</v>
      </c>
    </row>
    <row r="841" spans="2:93" ht="15" customHeight="1">
      <c r="B841" s="126"/>
      <c r="C841" s="220" t="s">
        <v>2487</v>
      </c>
      <c r="D841" s="419"/>
      <c r="E841" s="316"/>
      <c r="F841" s="316"/>
      <c r="G841" s="317"/>
      <c r="H841" s="379"/>
      <c r="I841" s="317"/>
      <c r="J841" s="315" t="str">
        <f>IF(L841="","",VLOOKUP(L841,Presentación!$AL$3:$AM$574,2,FALSE))</f>
        <v/>
      </c>
      <c r="K841" s="429"/>
      <c r="L841" s="419"/>
      <c r="M841" s="316"/>
      <c r="N841" s="317"/>
      <c r="O841" s="419"/>
      <c r="P841" s="316"/>
      <c r="Q841" s="317"/>
      <c r="R841" s="379"/>
      <c r="S841" s="316"/>
      <c r="T841" s="317"/>
      <c r="U841" s="43" t="s">
        <v>2188</v>
      </c>
      <c r="V841" s="379"/>
      <c r="W841" s="316"/>
      <c r="X841" s="317"/>
      <c r="Y841" s="379"/>
      <c r="Z841" s="317"/>
      <c r="AA841" s="249"/>
      <c r="AB841" s="249"/>
      <c r="AC841" s="249"/>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CA841">
        <f t="shared" si="156"/>
        <v>0</v>
      </c>
      <c r="CB841">
        <f t="shared" si="157"/>
        <v>0</v>
      </c>
      <c r="CC841">
        <f t="shared" si="158"/>
        <v>0</v>
      </c>
      <c r="CD841">
        <f t="shared" si="159"/>
        <v>0</v>
      </c>
      <c r="CF841" t="b">
        <f t="shared" si="160"/>
        <v>0</v>
      </c>
      <c r="CG841" t="str">
        <f t="shared" si="161"/>
        <v/>
      </c>
      <c r="CH841" t="b">
        <f t="shared" si="162"/>
        <v>0</v>
      </c>
      <c r="CI841" t="str">
        <f t="shared" si="163"/>
        <v/>
      </c>
      <c r="CJ841" t="b">
        <f t="shared" si="164"/>
        <v>0</v>
      </c>
      <c r="CL841">
        <f t="shared" si="165"/>
        <v>0</v>
      </c>
      <c r="CM841">
        <f t="shared" si="166"/>
        <v>0</v>
      </c>
      <c r="CN841">
        <f t="shared" si="167"/>
        <v>0</v>
      </c>
      <c r="CO841">
        <f t="shared" si="168"/>
        <v>0</v>
      </c>
    </row>
    <row r="842" spans="2:93" ht="15" customHeight="1">
      <c r="B842" s="126"/>
      <c r="C842" s="220" t="s">
        <v>2488</v>
      </c>
      <c r="D842" s="419"/>
      <c r="E842" s="316"/>
      <c r="F842" s="316"/>
      <c r="G842" s="317"/>
      <c r="H842" s="379"/>
      <c r="I842" s="317"/>
      <c r="J842" s="315" t="str">
        <f>IF(L842="","",VLOOKUP(L842,Presentación!$AL$3:$AM$574,2,FALSE))</f>
        <v/>
      </c>
      <c r="K842" s="429"/>
      <c r="L842" s="419"/>
      <c r="M842" s="316"/>
      <c r="N842" s="317"/>
      <c r="O842" s="419"/>
      <c r="P842" s="316"/>
      <c r="Q842" s="317"/>
      <c r="R842" s="379"/>
      <c r="S842" s="316"/>
      <c r="T842" s="317"/>
      <c r="U842" s="43" t="s">
        <v>2188</v>
      </c>
      <c r="V842" s="379"/>
      <c r="W842" s="316"/>
      <c r="X842" s="317"/>
      <c r="Y842" s="379"/>
      <c r="Z842" s="317"/>
      <c r="AA842" s="249"/>
      <c r="AB842" s="249"/>
      <c r="AC842" s="249"/>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CA842">
        <f t="shared" si="156"/>
        <v>0</v>
      </c>
      <c r="CB842">
        <f t="shared" si="157"/>
        <v>0</v>
      </c>
      <c r="CC842">
        <f t="shared" si="158"/>
        <v>0</v>
      </c>
      <c r="CD842">
        <f t="shared" si="159"/>
        <v>0</v>
      </c>
      <c r="CF842" t="b">
        <f t="shared" si="160"/>
        <v>0</v>
      </c>
      <c r="CG842" t="str">
        <f t="shared" si="161"/>
        <v/>
      </c>
      <c r="CH842" t="b">
        <f t="shared" si="162"/>
        <v>0</v>
      </c>
      <c r="CI842" t="str">
        <f t="shared" si="163"/>
        <v/>
      </c>
      <c r="CJ842" t="b">
        <f t="shared" si="164"/>
        <v>0</v>
      </c>
      <c r="CL842">
        <f t="shared" si="165"/>
        <v>0</v>
      </c>
      <c r="CM842">
        <f t="shared" si="166"/>
        <v>0</v>
      </c>
      <c r="CN842">
        <f t="shared" si="167"/>
        <v>0</v>
      </c>
      <c r="CO842">
        <f t="shared" si="168"/>
        <v>0</v>
      </c>
    </row>
    <row r="843" spans="2:93" ht="15" customHeight="1">
      <c r="B843" s="126"/>
      <c r="C843" s="220" t="s">
        <v>2489</v>
      </c>
      <c r="D843" s="419"/>
      <c r="E843" s="316"/>
      <c r="F843" s="316"/>
      <c r="G843" s="317"/>
      <c r="H843" s="379"/>
      <c r="I843" s="317"/>
      <c r="J843" s="315" t="str">
        <f>IF(L843="","",VLOOKUP(L843,Presentación!$AL$3:$AM$574,2,FALSE))</f>
        <v/>
      </c>
      <c r="K843" s="429"/>
      <c r="L843" s="419"/>
      <c r="M843" s="316"/>
      <c r="N843" s="317"/>
      <c r="O843" s="419"/>
      <c r="P843" s="316"/>
      <c r="Q843" s="317"/>
      <c r="R843" s="379"/>
      <c r="S843" s="316"/>
      <c r="T843" s="317"/>
      <c r="U843" s="43" t="s">
        <v>2188</v>
      </c>
      <c r="V843" s="379"/>
      <c r="W843" s="316"/>
      <c r="X843" s="317"/>
      <c r="Y843" s="379"/>
      <c r="Z843" s="317"/>
      <c r="AA843" s="249"/>
      <c r="AB843" s="249"/>
      <c r="AC843" s="249"/>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CA843">
        <f t="shared" si="156"/>
        <v>0</v>
      </c>
      <c r="CB843">
        <f t="shared" si="157"/>
        <v>0</v>
      </c>
      <c r="CC843">
        <f t="shared" si="158"/>
        <v>0</v>
      </c>
      <c r="CD843">
        <f t="shared" si="159"/>
        <v>0</v>
      </c>
      <c r="CF843" t="b">
        <f t="shared" si="160"/>
        <v>0</v>
      </c>
      <c r="CG843" t="str">
        <f t="shared" si="161"/>
        <v/>
      </c>
      <c r="CH843" t="b">
        <f t="shared" si="162"/>
        <v>0</v>
      </c>
      <c r="CI843" t="str">
        <f t="shared" si="163"/>
        <v/>
      </c>
      <c r="CJ843" t="b">
        <f t="shared" si="164"/>
        <v>0</v>
      </c>
      <c r="CL843">
        <f t="shared" si="165"/>
        <v>0</v>
      </c>
      <c r="CM843">
        <f t="shared" si="166"/>
        <v>0</v>
      </c>
      <c r="CN843">
        <f t="shared" si="167"/>
        <v>0</v>
      </c>
      <c r="CO843">
        <f t="shared" si="168"/>
        <v>0</v>
      </c>
    </row>
    <row r="844" spans="2:93" ht="15" customHeight="1">
      <c r="B844" s="126"/>
      <c r="C844" s="220" t="s">
        <v>2490</v>
      </c>
      <c r="D844" s="419"/>
      <c r="E844" s="316"/>
      <c r="F844" s="316"/>
      <c r="G844" s="317"/>
      <c r="H844" s="379"/>
      <c r="I844" s="317"/>
      <c r="J844" s="315" t="str">
        <f>IF(L844="","",VLOOKUP(L844,Presentación!$AL$3:$AM$574,2,FALSE))</f>
        <v/>
      </c>
      <c r="K844" s="429"/>
      <c r="L844" s="419"/>
      <c r="M844" s="316"/>
      <c r="N844" s="317"/>
      <c r="O844" s="419"/>
      <c r="P844" s="316"/>
      <c r="Q844" s="317"/>
      <c r="R844" s="379"/>
      <c r="S844" s="316"/>
      <c r="T844" s="317"/>
      <c r="U844" s="43" t="s">
        <v>2188</v>
      </c>
      <c r="V844" s="379"/>
      <c r="W844" s="316"/>
      <c r="X844" s="317"/>
      <c r="Y844" s="379"/>
      <c r="Z844" s="317"/>
      <c r="AA844" s="249"/>
      <c r="AB844" s="249"/>
      <c r="AC844" s="249"/>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CA844">
        <f t="shared" si="156"/>
        <v>0</v>
      </c>
      <c r="CB844">
        <f t="shared" si="157"/>
        <v>0</v>
      </c>
      <c r="CC844">
        <f t="shared" si="158"/>
        <v>0</v>
      </c>
      <c r="CD844">
        <f t="shared" si="159"/>
        <v>0</v>
      </c>
      <c r="CF844" t="b">
        <f t="shared" si="160"/>
        <v>0</v>
      </c>
      <c r="CG844" t="str">
        <f t="shared" si="161"/>
        <v/>
      </c>
      <c r="CH844" t="b">
        <f t="shared" si="162"/>
        <v>0</v>
      </c>
      <c r="CI844" t="str">
        <f t="shared" si="163"/>
        <v/>
      </c>
      <c r="CJ844" t="b">
        <f t="shared" si="164"/>
        <v>0</v>
      </c>
      <c r="CL844">
        <f t="shared" si="165"/>
        <v>0</v>
      </c>
      <c r="CM844">
        <f t="shared" si="166"/>
        <v>0</v>
      </c>
      <c r="CN844">
        <f t="shared" si="167"/>
        <v>0</v>
      </c>
      <c r="CO844">
        <f t="shared" si="168"/>
        <v>0</v>
      </c>
    </row>
    <row r="845" spans="2:93" ht="15" customHeight="1">
      <c r="B845" s="126"/>
      <c r="C845" s="220" t="s">
        <v>2491</v>
      </c>
      <c r="D845" s="419"/>
      <c r="E845" s="316"/>
      <c r="F845" s="316"/>
      <c r="G845" s="317"/>
      <c r="H845" s="379"/>
      <c r="I845" s="317"/>
      <c r="J845" s="315" t="str">
        <f>IF(L845="","",VLOOKUP(L845,Presentación!$AL$3:$AM$574,2,FALSE))</f>
        <v/>
      </c>
      <c r="K845" s="429"/>
      <c r="L845" s="419"/>
      <c r="M845" s="316"/>
      <c r="N845" s="317"/>
      <c r="O845" s="419"/>
      <c r="P845" s="316"/>
      <c r="Q845" s="317"/>
      <c r="R845" s="379"/>
      <c r="S845" s="316"/>
      <c r="T845" s="317"/>
      <c r="U845" s="43" t="s">
        <v>2188</v>
      </c>
      <c r="V845" s="379"/>
      <c r="W845" s="316"/>
      <c r="X845" s="317"/>
      <c r="Y845" s="379"/>
      <c r="Z845" s="317"/>
      <c r="AA845" s="249"/>
      <c r="AB845" s="249"/>
      <c r="AC845" s="249"/>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CA845">
        <f t="shared" si="156"/>
        <v>0</v>
      </c>
      <c r="CB845">
        <f t="shared" si="157"/>
        <v>0</v>
      </c>
      <c r="CC845">
        <f t="shared" si="158"/>
        <v>0</v>
      </c>
      <c r="CD845">
        <f t="shared" si="159"/>
        <v>0</v>
      </c>
      <c r="CF845" t="b">
        <f t="shared" si="160"/>
        <v>0</v>
      </c>
      <c r="CG845" t="str">
        <f t="shared" si="161"/>
        <v/>
      </c>
      <c r="CH845" t="b">
        <f t="shared" si="162"/>
        <v>0</v>
      </c>
      <c r="CI845" t="str">
        <f t="shared" si="163"/>
        <v/>
      </c>
      <c r="CJ845" t="b">
        <f t="shared" si="164"/>
        <v>0</v>
      </c>
      <c r="CL845">
        <f t="shared" si="165"/>
        <v>0</v>
      </c>
      <c r="CM845">
        <f t="shared" si="166"/>
        <v>0</v>
      </c>
      <c r="CN845">
        <f t="shared" si="167"/>
        <v>0</v>
      </c>
      <c r="CO845">
        <f t="shared" si="168"/>
        <v>0</v>
      </c>
    </row>
    <row r="846" spans="2:93" ht="15" customHeight="1">
      <c r="B846" s="126"/>
      <c r="C846" s="220" t="s">
        <v>2492</v>
      </c>
      <c r="D846" s="419"/>
      <c r="E846" s="316"/>
      <c r="F846" s="316"/>
      <c r="G846" s="317"/>
      <c r="H846" s="379"/>
      <c r="I846" s="317"/>
      <c r="J846" s="315" t="str">
        <f>IF(L846="","",VLOOKUP(L846,Presentación!$AL$3:$AM$574,2,FALSE))</f>
        <v/>
      </c>
      <c r="K846" s="429"/>
      <c r="L846" s="419"/>
      <c r="M846" s="316"/>
      <c r="N846" s="317"/>
      <c r="O846" s="419"/>
      <c r="P846" s="316"/>
      <c r="Q846" s="317"/>
      <c r="R846" s="379"/>
      <c r="S846" s="316"/>
      <c r="T846" s="317"/>
      <c r="U846" s="43" t="s">
        <v>2188</v>
      </c>
      <c r="V846" s="379"/>
      <c r="W846" s="316"/>
      <c r="X846" s="317"/>
      <c r="Y846" s="379"/>
      <c r="Z846" s="317"/>
      <c r="AA846" s="249"/>
      <c r="AB846" s="249"/>
      <c r="AC846" s="249"/>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CA846">
        <f t="shared" si="156"/>
        <v>0</v>
      </c>
      <c r="CB846">
        <f t="shared" si="157"/>
        <v>0</v>
      </c>
      <c r="CC846">
        <f t="shared" si="158"/>
        <v>0</v>
      </c>
      <c r="CD846">
        <f t="shared" si="159"/>
        <v>0</v>
      </c>
      <c r="CF846" t="b">
        <f t="shared" si="160"/>
        <v>0</v>
      </c>
      <c r="CG846" t="str">
        <f t="shared" si="161"/>
        <v/>
      </c>
      <c r="CH846" t="b">
        <f t="shared" si="162"/>
        <v>0</v>
      </c>
      <c r="CI846" t="str">
        <f t="shared" si="163"/>
        <v/>
      </c>
      <c r="CJ846" t="b">
        <f t="shared" si="164"/>
        <v>0</v>
      </c>
      <c r="CL846">
        <f t="shared" si="165"/>
        <v>0</v>
      </c>
      <c r="CM846">
        <f t="shared" si="166"/>
        <v>0</v>
      </c>
      <c r="CN846">
        <f t="shared" si="167"/>
        <v>0</v>
      </c>
      <c r="CO846">
        <f t="shared" si="168"/>
        <v>0</v>
      </c>
    </row>
    <row r="847" spans="2:93" ht="15" customHeight="1">
      <c r="B847" s="126"/>
      <c r="C847" s="220" t="s">
        <v>2493</v>
      </c>
      <c r="D847" s="419"/>
      <c r="E847" s="316"/>
      <c r="F847" s="316"/>
      <c r="G847" s="317"/>
      <c r="H847" s="379"/>
      <c r="I847" s="317"/>
      <c r="J847" s="315" t="str">
        <f>IF(L847="","",VLOOKUP(L847,Presentación!$AL$3:$AM$574,2,FALSE))</f>
        <v/>
      </c>
      <c r="K847" s="429"/>
      <c r="L847" s="419"/>
      <c r="M847" s="316"/>
      <c r="N847" s="317"/>
      <c r="O847" s="419"/>
      <c r="P847" s="316"/>
      <c r="Q847" s="317"/>
      <c r="R847" s="379"/>
      <c r="S847" s="316"/>
      <c r="T847" s="317"/>
      <c r="U847" s="43" t="s">
        <v>2188</v>
      </c>
      <c r="V847" s="379"/>
      <c r="W847" s="316"/>
      <c r="X847" s="317"/>
      <c r="Y847" s="379"/>
      <c r="Z847" s="317"/>
      <c r="AA847" s="249"/>
      <c r="AB847" s="249"/>
      <c r="AC847" s="249"/>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CA847">
        <f t="shared" si="156"/>
        <v>0</v>
      </c>
      <c r="CB847">
        <f t="shared" si="157"/>
        <v>0</v>
      </c>
      <c r="CC847">
        <f t="shared" si="158"/>
        <v>0</v>
      </c>
      <c r="CD847">
        <f t="shared" si="159"/>
        <v>0</v>
      </c>
      <c r="CF847" t="b">
        <f t="shared" si="160"/>
        <v>0</v>
      </c>
      <c r="CG847" t="str">
        <f t="shared" si="161"/>
        <v/>
      </c>
      <c r="CH847" t="b">
        <f t="shared" si="162"/>
        <v>0</v>
      </c>
      <c r="CI847" t="str">
        <f t="shared" si="163"/>
        <v/>
      </c>
      <c r="CJ847" t="b">
        <f t="shared" si="164"/>
        <v>0</v>
      </c>
      <c r="CL847">
        <f t="shared" si="165"/>
        <v>0</v>
      </c>
      <c r="CM847">
        <f t="shared" si="166"/>
        <v>0</v>
      </c>
      <c r="CN847">
        <f t="shared" si="167"/>
        <v>0</v>
      </c>
      <c r="CO847">
        <f t="shared" si="168"/>
        <v>0</v>
      </c>
    </row>
    <row r="848" spans="2:93" ht="15" customHeight="1">
      <c r="B848" s="126"/>
      <c r="C848" s="220" t="s">
        <v>2494</v>
      </c>
      <c r="D848" s="419"/>
      <c r="E848" s="316"/>
      <c r="F848" s="316"/>
      <c r="G848" s="317"/>
      <c r="H848" s="379"/>
      <c r="I848" s="317"/>
      <c r="J848" s="315" t="str">
        <f>IF(L848="","",VLOOKUP(L848,Presentación!$AL$3:$AM$574,2,FALSE))</f>
        <v/>
      </c>
      <c r="K848" s="429"/>
      <c r="L848" s="419"/>
      <c r="M848" s="316"/>
      <c r="N848" s="317"/>
      <c r="O848" s="419"/>
      <c r="P848" s="316"/>
      <c r="Q848" s="317"/>
      <c r="R848" s="379"/>
      <c r="S848" s="316"/>
      <c r="T848" s="317"/>
      <c r="U848" s="43" t="s">
        <v>2188</v>
      </c>
      <c r="V848" s="379"/>
      <c r="W848" s="316"/>
      <c r="X848" s="317"/>
      <c r="Y848" s="379"/>
      <c r="Z848" s="317"/>
      <c r="AA848" s="249"/>
      <c r="AB848" s="249"/>
      <c r="AC848" s="249"/>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CA848">
        <f t="shared" si="156"/>
        <v>0</v>
      </c>
      <c r="CB848">
        <f t="shared" si="157"/>
        <v>0</v>
      </c>
      <c r="CC848">
        <f t="shared" si="158"/>
        <v>0</v>
      </c>
      <c r="CD848">
        <f t="shared" si="159"/>
        <v>0</v>
      </c>
      <c r="CF848" t="b">
        <f t="shared" si="160"/>
        <v>0</v>
      </c>
      <c r="CG848" t="str">
        <f t="shared" si="161"/>
        <v/>
      </c>
      <c r="CH848" t="b">
        <f t="shared" si="162"/>
        <v>0</v>
      </c>
      <c r="CI848" t="str">
        <f t="shared" si="163"/>
        <v/>
      </c>
      <c r="CJ848" t="b">
        <f t="shared" si="164"/>
        <v>0</v>
      </c>
      <c r="CL848">
        <f t="shared" si="165"/>
        <v>0</v>
      </c>
      <c r="CM848">
        <f t="shared" si="166"/>
        <v>0</v>
      </c>
      <c r="CN848">
        <f t="shared" si="167"/>
        <v>0</v>
      </c>
      <c r="CO848">
        <f t="shared" si="168"/>
        <v>0</v>
      </c>
    </row>
    <row r="849" spans="2:93" ht="15" customHeight="1">
      <c r="B849" s="126"/>
      <c r="C849" s="220" t="s">
        <v>2495</v>
      </c>
      <c r="D849" s="419"/>
      <c r="E849" s="316"/>
      <c r="F849" s="316"/>
      <c r="G849" s="317"/>
      <c r="H849" s="379"/>
      <c r="I849" s="317"/>
      <c r="J849" s="315" t="str">
        <f>IF(L849="","",VLOOKUP(L849,Presentación!$AL$3:$AM$574,2,FALSE))</f>
        <v/>
      </c>
      <c r="K849" s="429"/>
      <c r="L849" s="419"/>
      <c r="M849" s="316"/>
      <c r="N849" s="317"/>
      <c r="O849" s="419"/>
      <c r="P849" s="316"/>
      <c r="Q849" s="317"/>
      <c r="R849" s="379"/>
      <c r="S849" s="316"/>
      <c r="T849" s="317"/>
      <c r="U849" s="43" t="s">
        <v>2188</v>
      </c>
      <c r="V849" s="379"/>
      <c r="W849" s="316"/>
      <c r="X849" s="317"/>
      <c r="Y849" s="379"/>
      <c r="Z849" s="317"/>
      <c r="AA849" s="249"/>
      <c r="AB849" s="249"/>
      <c r="AC849" s="249"/>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CA849">
        <f t="shared" si="156"/>
        <v>0</v>
      </c>
      <c r="CB849">
        <f t="shared" si="157"/>
        <v>0</v>
      </c>
      <c r="CC849">
        <f t="shared" si="158"/>
        <v>0</v>
      </c>
      <c r="CD849">
        <f t="shared" si="159"/>
        <v>0</v>
      </c>
      <c r="CF849" t="b">
        <f t="shared" si="160"/>
        <v>0</v>
      </c>
      <c r="CG849" t="str">
        <f t="shared" si="161"/>
        <v/>
      </c>
      <c r="CH849" t="b">
        <f t="shared" si="162"/>
        <v>0</v>
      </c>
      <c r="CI849" t="str">
        <f t="shared" si="163"/>
        <v/>
      </c>
      <c r="CJ849" t="b">
        <f t="shared" si="164"/>
        <v>0</v>
      </c>
      <c r="CL849">
        <f t="shared" si="165"/>
        <v>0</v>
      </c>
      <c r="CM849">
        <f t="shared" si="166"/>
        <v>0</v>
      </c>
      <c r="CN849">
        <f t="shared" si="167"/>
        <v>0</v>
      </c>
      <c r="CO849">
        <f t="shared" si="168"/>
        <v>0</v>
      </c>
    </row>
    <row r="850" spans="2:93" ht="15" customHeight="1">
      <c r="B850" s="126"/>
      <c r="C850" s="220" t="s">
        <v>2496</v>
      </c>
      <c r="D850" s="419"/>
      <c r="E850" s="316"/>
      <c r="F850" s="316"/>
      <c r="G850" s="317"/>
      <c r="H850" s="379"/>
      <c r="I850" s="317"/>
      <c r="J850" s="315" t="str">
        <f>IF(L850="","",VLOOKUP(L850,Presentación!$AL$3:$AM$574,2,FALSE))</f>
        <v/>
      </c>
      <c r="K850" s="429"/>
      <c r="L850" s="419"/>
      <c r="M850" s="316"/>
      <c r="N850" s="317"/>
      <c r="O850" s="419"/>
      <c r="P850" s="316"/>
      <c r="Q850" s="317"/>
      <c r="R850" s="379"/>
      <c r="S850" s="316"/>
      <c r="T850" s="317"/>
      <c r="U850" s="43" t="s">
        <v>2188</v>
      </c>
      <c r="V850" s="379"/>
      <c r="W850" s="316"/>
      <c r="X850" s="317"/>
      <c r="Y850" s="379"/>
      <c r="Z850" s="317"/>
      <c r="AA850" s="249"/>
      <c r="AB850" s="249"/>
      <c r="AC850" s="249"/>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CA850">
        <f t="shared" si="156"/>
        <v>0</v>
      </c>
      <c r="CB850">
        <f t="shared" si="157"/>
        <v>0</v>
      </c>
      <c r="CC850">
        <f t="shared" si="158"/>
        <v>0</v>
      </c>
      <c r="CD850">
        <f t="shared" si="159"/>
        <v>0</v>
      </c>
      <c r="CF850" t="b">
        <f t="shared" si="160"/>
        <v>0</v>
      </c>
      <c r="CG850" t="str">
        <f t="shared" si="161"/>
        <v/>
      </c>
      <c r="CH850" t="b">
        <f t="shared" si="162"/>
        <v>0</v>
      </c>
      <c r="CI850" t="str">
        <f t="shared" si="163"/>
        <v/>
      </c>
      <c r="CJ850" t="b">
        <f t="shared" si="164"/>
        <v>0</v>
      </c>
      <c r="CL850">
        <f t="shared" si="165"/>
        <v>0</v>
      </c>
      <c r="CM850">
        <f t="shared" si="166"/>
        <v>0</v>
      </c>
      <c r="CN850">
        <f t="shared" si="167"/>
        <v>0</v>
      </c>
      <c r="CO850">
        <f t="shared" si="168"/>
        <v>0</v>
      </c>
    </row>
    <row r="851" spans="2:93" ht="15" customHeight="1">
      <c r="B851" s="126"/>
      <c r="C851" s="220" t="s">
        <v>2497</v>
      </c>
      <c r="D851" s="419"/>
      <c r="E851" s="316"/>
      <c r="F851" s="316"/>
      <c r="G851" s="317"/>
      <c r="H851" s="379"/>
      <c r="I851" s="317"/>
      <c r="J851" s="315" t="str">
        <f>IF(L851="","",VLOOKUP(L851,Presentación!$AL$3:$AM$574,2,FALSE))</f>
        <v/>
      </c>
      <c r="K851" s="429"/>
      <c r="L851" s="419"/>
      <c r="M851" s="316"/>
      <c r="N851" s="317"/>
      <c r="O851" s="419"/>
      <c r="P851" s="316"/>
      <c r="Q851" s="317"/>
      <c r="R851" s="379"/>
      <c r="S851" s="316"/>
      <c r="T851" s="317"/>
      <c r="U851" s="43" t="s">
        <v>2188</v>
      </c>
      <c r="V851" s="379"/>
      <c r="W851" s="316"/>
      <c r="X851" s="317"/>
      <c r="Y851" s="379"/>
      <c r="Z851" s="317"/>
      <c r="AA851" s="249"/>
      <c r="AB851" s="249"/>
      <c r="AC851" s="249"/>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CA851">
        <f t="shared" si="156"/>
        <v>0</v>
      </c>
      <c r="CB851">
        <f t="shared" si="157"/>
        <v>0</v>
      </c>
      <c r="CC851">
        <f t="shared" si="158"/>
        <v>0</v>
      </c>
      <c r="CD851">
        <f t="shared" si="159"/>
        <v>0</v>
      </c>
      <c r="CF851" t="b">
        <f t="shared" si="160"/>
        <v>0</v>
      </c>
      <c r="CG851" t="str">
        <f t="shared" si="161"/>
        <v/>
      </c>
      <c r="CH851" t="b">
        <f t="shared" si="162"/>
        <v>0</v>
      </c>
      <c r="CI851" t="str">
        <f t="shared" si="163"/>
        <v/>
      </c>
      <c r="CJ851" t="b">
        <f t="shared" si="164"/>
        <v>0</v>
      </c>
      <c r="CL851">
        <f t="shared" si="165"/>
        <v>0</v>
      </c>
      <c r="CM851">
        <f t="shared" si="166"/>
        <v>0</v>
      </c>
      <c r="CN851">
        <f t="shared" si="167"/>
        <v>0</v>
      </c>
      <c r="CO851">
        <f t="shared" si="168"/>
        <v>0</v>
      </c>
    </row>
    <row r="852" spans="2:93" ht="15" customHeight="1">
      <c r="B852" s="126"/>
      <c r="C852" s="220" t="s">
        <v>2498</v>
      </c>
      <c r="D852" s="419"/>
      <c r="E852" s="316"/>
      <c r="F852" s="316"/>
      <c r="G852" s="317"/>
      <c r="H852" s="379"/>
      <c r="I852" s="317"/>
      <c r="J852" s="315" t="str">
        <f>IF(L852="","",VLOOKUP(L852,Presentación!$AL$3:$AM$574,2,FALSE))</f>
        <v/>
      </c>
      <c r="K852" s="429"/>
      <c r="L852" s="419"/>
      <c r="M852" s="316"/>
      <c r="N852" s="317"/>
      <c r="O852" s="419"/>
      <c r="P852" s="316"/>
      <c r="Q852" s="317"/>
      <c r="R852" s="379"/>
      <c r="S852" s="316"/>
      <c r="T852" s="317"/>
      <c r="U852" s="43" t="s">
        <v>2188</v>
      </c>
      <c r="V852" s="379"/>
      <c r="W852" s="316"/>
      <c r="X852" s="317"/>
      <c r="Y852" s="379"/>
      <c r="Z852" s="317"/>
      <c r="AA852" s="249"/>
      <c r="AB852" s="249"/>
      <c r="AC852" s="249"/>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CA852">
        <f t="shared" si="156"/>
        <v>0</v>
      </c>
      <c r="CB852">
        <f t="shared" si="157"/>
        <v>0</v>
      </c>
      <c r="CC852">
        <f t="shared" si="158"/>
        <v>0</v>
      </c>
      <c r="CD852">
        <f t="shared" si="159"/>
        <v>0</v>
      </c>
      <c r="CF852" t="b">
        <f t="shared" si="160"/>
        <v>0</v>
      </c>
      <c r="CG852" t="str">
        <f t="shared" si="161"/>
        <v/>
      </c>
      <c r="CH852" t="b">
        <f t="shared" si="162"/>
        <v>0</v>
      </c>
      <c r="CI852" t="str">
        <f t="shared" si="163"/>
        <v/>
      </c>
      <c r="CJ852" t="b">
        <f t="shared" si="164"/>
        <v>0</v>
      </c>
      <c r="CL852">
        <f t="shared" si="165"/>
        <v>0</v>
      </c>
      <c r="CM852">
        <f t="shared" si="166"/>
        <v>0</v>
      </c>
      <c r="CN852">
        <f t="shared" si="167"/>
        <v>0</v>
      </c>
      <c r="CO852">
        <f t="shared" si="168"/>
        <v>0</v>
      </c>
    </row>
    <row r="853" spans="2:93" ht="15" customHeight="1">
      <c r="B853" s="126"/>
      <c r="C853" s="220" t="s">
        <v>2499</v>
      </c>
      <c r="D853" s="419"/>
      <c r="E853" s="316"/>
      <c r="F853" s="316"/>
      <c r="G853" s="317"/>
      <c r="H853" s="379"/>
      <c r="I853" s="317"/>
      <c r="J853" s="315" t="str">
        <f>IF(L853="","",VLOOKUP(L853,Presentación!$AL$3:$AM$574,2,FALSE))</f>
        <v/>
      </c>
      <c r="K853" s="429"/>
      <c r="L853" s="419"/>
      <c r="M853" s="316"/>
      <c r="N853" s="317"/>
      <c r="O853" s="419"/>
      <c r="P853" s="316"/>
      <c r="Q853" s="317"/>
      <c r="R853" s="379"/>
      <c r="S853" s="316"/>
      <c r="T853" s="317"/>
      <c r="U853" s="43" t="s">
        <v>2188</v>
      </c>
      <c r="V853" s="379"/>
      <c r="W853" s="316"/>
      <c r="X853" s="317"/>
      <c r="Y853" s="379"/>
      <c r="Z853" s="317"/>
      <c r="AA853" s="249"/>
      <c r="AB853" s="249"/>
      <c r="AC853" s="249"/>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CA853">
        <f t="shared" si="156"/>
        <v>0</v>
      </c>
      <c r="CB853">
        <f t="shared" si="157"/>
        <v>0</v>
      </c>
      <c r="CC853">
        <f t="shared" si="158"/>
        <v>0</v>
      </c>
      <c r="CD853">
        <f t="shared" si="159"/>
        <v>0</v>
      </c>
      <c r="CF853" t="b">
        <f t="shared" si="160"/>
        <v>0</v>
      </c>
      <c r="CG853" t="str">
        <f t="shared" si="161"/>
        <v/>
      </c>
      <c r="CH853" t="b">
        <f t="shared" si="162"/>
        <v>0</v>
      </c>
      <c r="CI853" t="str">
        <f t="shared" si="163"/>
        <v/>
      </c>
      <c r="CJ853" t="b">
        <f t="shared" si="164"/>
        <v>0</v>
      </c>
      <c r="CL853">
        <f t="shared" si="165"/>
        <v>0</v>
      </c>
      <c r="CM853">
        <f t="shared" si="166"/>
        <v>0</v>
      </c>
      <c r="CN853">
        <f t="shared" si="167"/>
        <v>0</v>
      </c>
      <c r="CO853">
        <f t="shared" si="168"/>
        <v>0</v>
      </c>
    </row>
    <row r="854" spans="2:93" ht="15" customHeight="1">
      <c r="B854" s="126"/>
      <c r="C854" s="220" t="s">
        <v>2500</v>
      </c>
      <c r="D854" s="419"/>
      <c r="E854" s="316"/>
      <c r="F854" s="316"/>
      <c r="G854" s="317"/>
      <c r="H854" s="379"/>
      <c r="I854" s="317"/>
      <c r="J854" s="315" t="str">
        <f>IF(L854="","",VLOOKUP(L854,Presentación!$AL$3:$AM$574,2,FALSE))</f>
        <v/>
      </c>
      <c r="K854" s="429"/>
      <c r="L854" s="419"/>
      <c r="M854" s="316"/>
      <c r="N854" s="317"/>
      <c r="O854" s="419"/>
      <c r="P854" s="316"/>
      <c r="Q854" s="317"/>
      <c r="R854" s="379"/>
      <c r="S854" s="316"/>
      <c r="T854" s="317"/>
      <c r="U854" s="43" t="s">
        <v>2188</v>
      </c>
      <c r="V854" s="379"/>
      <c r="W854" s="316"/>
      <c r="X854" s="317"/>
      <c r="Y854" s="379"/>
      <c r="Z854" s="317"/>
      <c r="AA854" s="249"/>
      <c r="AB854" s="249"/>
      <c r="AC854" s="249"/>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CA854">
        <f t="shared" si="156"/>
        <v>0</v>
      </c>
      <c r="CB854">
        <f t="shared" si="157"/>
        <v>0</v>
      </c>
      <c r="CC854">
        <f t="shared" si="158"/>
        <v>0</v>
      </c>
      <c r="CD854">
        <f t="shared" si="159"/>
        <v>0</v>
      </c>
      <c r="CF854" t="b">
        <f t="shared" si="160"/>
        <v>0</v>
      </c>
      <c r="CG854" t="str">
        <f t="shared" si="161"/>
        <v/>
      </c>
      <c r="CH854" t="b">
        <f t="shared" si="162"/>
        <v>0</v>
      </c>
      <c r="CI854" t="str">
        <f t="shared" si="163"/>
        <v/>
      </c>
      <c r="CJ854" t="b">
        <f t="shared" si="164"/>
        <v>0</v>
      </c>
      <c r="CL854">
        <f t="shared" si="165"/>
        <v>0</v>
      </c>
      <c r="CM854">
        <f t="shared" si="166"/>
        <v>0</v>
      </c>
      <c r="CN854">
        <f t="shared" si="167"/>
        <v>0</v>
      </c>
      <c r="CO854">
        <f t="shared" si="168"/>
        <v>0</v>
      </c>
    </row>
    <row r="855" spans="2:93" ht="15" customHeight="1">
      <c r="B855" s="126"/>
      <c r="C855" s="220" t="s">
        <v>2501</v>
      </c>
      <c r="D855" s="419"/>
      <c r="E855" s="316"/>
      <c r="F855" s="316"/>
      <c r="G855" s="317"/>
      <c r="H855" s="379"/>
      <c r="I855" s="317"/>
      <c r="J855" s="315" t="str">
        <f>IF(L855="","",VLOOKUP(L855,Presentación!$AL$3:$AM$574,2,FALSE))</f>
        <v/>
      </c>
      <c r="K855" s="429"/>
      <c r="L855" s="419"/>
      <c r="M855" s="316"/>
      <c r="N855" s="317"/>
      <c r="O855" s="419"/>
      <c r="P855" s="316"/>
      <c r="Q855" s="317"/>
      <c r="R855" s="379"/>
      <c r="S855" s="316"/>
      <c r="T855" s="317"/>
      <c r="U855" s="43" t="s">
        <v>2188</v>
      </c>
      <c r="V855" s="379"/>
      <c r="W855" s="316"/>
      <c r="X855" s="317"/>
      <c r="Y855" s="379"/>
      <c r="Z855" s="317"/>
      <c r="AA855" s="249"/>
      <c r="AB855" s="249"/>
      <c r="AC855" s="249"/>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CA855">
        <f t="shared" si="156"/>
        <v>0</v>
      </c>
      <c r="CB855">
        <f t="shared" si="157"/>
        <v>0</v>
      </c>
      <c r="CC855">
        <f t="shared" si="158"/>
        <v>0</v>
      </c>
      <c r="CD855">
        <f t="shared" si="159"/>
        <v>0</v>
      </c>
      <c r="CF855" t="b">
        <f t="shared" si="160"/>
        <v>0</v>
      </c>
      <c r="CG855" t="str">
        <f t="shared" si="161"/>
        <v/>
      </c>
      <c r="CH855" t="b">
        <f t="shared" si="162"/>
        <v>0</v>
      </c>
      <c r="CI855" t="str">
        <f t="shared" si="163"/>
        <v/>
      </c>
      <c r="CJ855" t="b">
        <f t="shared" si="164"/>
        <v>0</v>
      </c>
      <c r="CL855">
        <f t="shared" si="165"/>
        <v>0</v>
      </c>
      <c r="CM855">
        <f t="shared" si="166"/>
        <v>0</v>
      </c>
      <c r="CN855">
        <f t="shared" si="167"/>
        <v>0</v>
      </c>
      <c r="CO855">
        <f t="shared" si="168"/>
        <v>0</v>
      </c>
    </row>
    <row r="856" spans="2:93" ht="15" customHeight="1">
      <c r="B856" s="126"/>
      <c r="C856" s="220" t="s">
        <v>2502</v>
      </c>
      <c r="D856" s="419"/>
      <c r="E856" s="316"/>
      <c r="F856" s="316"/>
      <c r="G856" s="317"/>
      <c r="H856" s="379"/>
      <c r="I856" s="317"/>
      <c r="J856" s="315" t="str">
        <f>IF(L856="","",VLOOKUP(L856,Presentación!$AL$3:$AM$574,2,FALSE))</f>
        <v/>
      </c>
      <c r="K856" s="429"/>
      <c r="L856" s="419"/>
      <c r="M856" s="316"/>
      <c r="N856" s="317"/>
      <c r="O856" s="419"/>
      <c r="P856" s="316"/>
      <c r="Q856" s="317"/>
      <c r="R856" s="379"/>
      <c r="S856" s="316"/>
      <c r="T856" s="317"/>
      <c r="U856" s="43" t="s">
        <v>2188</v>
      </c>
      <c r="V856" s="379"/>
      <c r="W856" s="316"/>
      <c r="X856" s="317"/>
      <c r="Y856" s="379"/>
      <c r="Z856" s="317"/>
      <c r="AA856" s="249"/>
      <c r="AB856" s="249"/>
      <c r="AC856" s="249"/>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CA856">
        <f t="shared" si="156"/>
        <v>0</v>
      </c>
      <c r="CB856">
        <f t="shared" si="157"/>
        <v>0</v>
      </c>
      <c r="CC856">
        <f t="shared" si="158"/>
        <v>0</v>
      </c>
      <c r="CD856">
        <f t="shared" si="159"/>
        <v>0</v>
      </c>
      <c r="CF856" t="b">
        <f t="shared" si="160"/>
        <v>0</v>
      </c>
      <c r="CG856" t="str">
        <f t="shared" si="161"/>
        <v/>
      </c>
      <c r="CH856" t="b">
        <f t="shared" si="162"/>
        <v>0</v>
      </c>
      <c r="CI856" t="str">
        <f t="shared" si="163"/>
        <v/>
      </c>
      <c r="CJ856" t="b">
        <f t="shared" si="164"/>
        <v>0</v>
      </c>
      <c r="CL856">
        <f t="shared" si="165"/>
        <v>0</v>
      </c>
      <c r="CM856">
        <f t="shared" si="166"/>
        <v>0</v>
      </c>
      <c r="CN856">
        <f t="shared" si="167"/>
        <v>0</v>
      </c>
      <c r="CO856">
        <f t="shared" si="168"/>
        <v>0</v>
      </c>
    </row>
    <row r="857" spans="2:93" ht="15" customHeight="1">
      <c r="B857" s="126"/>
      <c r="C857" s="220" t="s">
        <v>2503</v>
      </c>
      <c r="D857" s="419"/>
      <c r="E857" s="316"/>
      <c r="F857" s="316"/>
      <c r="G857" s="317"/>
      <c r="H857" s="379"/>
      <c r="I857" s="317"/>
      <c r="J857" s="315" t="str">
        <f>IF(L857="","",VLOOKUP(L857,Presentación!$AL$3:$AM$574,2,FALSE))</f>
        <v/>
      </c>
      <c r="K857" s="429"/>
      <c r="L857" s="419"/>
      <c r="M857" s="316"/>
      <c r="N857" s="317"/>
      <c r="O857" s="419"/>
      <c r="P857" s="316"/>
      <c r="Q857" s="317"/>
      <c r="R857" s="379"/>
      <c r="S857" s="316"/>
      <c r="T857" s="317"/>
      <c r="U857" s="43" t="s">
        <v>2188</v>
      </c>
      <c r="V857" s="379"/>
      <c r="W857" s="316"/>
      <c r="X857" s="317"/>
      <c r="Y857" s="379"/>
      <c r="Z857" s="317"/>
      <c r="AA857" s="249"/>
      <c r="AB857" s="249"/>
      <c r="AC857" s="249"/>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CA857">
        <f t="shared" si="156"/>
        <v>0</v>
      </c>
      <c r="CB857">
        <f t="shared" si="157"/>
        <v>0</v>
      </c>
      <c r="CC857">
        <f t="shared" si="158"/>
        <v>0</v>
      </c>
      <c r="CD857">
        <f t="shared" si="159"/>
        <v>0</v>
      </c>
      <c r="CF857" t="b">
        <f t="shared" si="160"/>
        <v>0</v>
      </c>
      <c r="CG857" t="str">
        <f t="shared" si="161"/>
        <v/>
      </c>
      <c r="CH857" t="b">
        <f t="shared" si="162"/>
        <v>0</v>
      </c>
      <c r="CI857" t="str">
        <f t="shared" si="163"/>
        <v/>
      </c>
      <c r="CJ857" t="b">
        <f t="shared" si="164"/>
        <v>0</v>
      </c>
      <c r="CL857">
        <f t="shared" si="165"/>
        <v>0</v>
      </c>
      <c r="CM857">
        <f t="shared" si="166"/>
        <v>0</v>
      </c>
      <c r="CN857">
        <f t="shared" si="167"/>
        <v>0</v>
      </c>
      <c r="CO857">
        <f t="shared" si="168"/>
        <v>0</v>
      </c>
    </row>
    <row r="858" spans="2:93" ht="15" customHeight="1">
      <c r="B858" s="126"/>
      <c r="C858" s="220" t="s">
        <v>2504</v>
      </c>
      <c r="D858" s="419"/>
      <c r="E858" s="316"/>
      <c r="F858" s="316"/>
      <c r="G858" s="317"/>
      <c r="H858" s="379"/>
      <c r="I858" s="317"/>
      <c r="J858" s="315" t="str">
        <f>IF(L858="","",VLOOKUP(L858,Presentación!$AL$3:$AM$574,2,FALSE))</f>
        <v/>
      </c>
      <c r="K858" s="429"/>
      <c r="L858" s="419"/>
      <c r="M858" s="316"/>
      <c r="N858" s="317"/>
      <c r="O858" s="419"/>
      <c r="P858" s="316"/>
      <c r="Q858" s="317"/>
      <c r="R858" s="379"/>
      <c r="S858" s="316"/>
      <c r="T858" s="317"/>
      <c r="U858" s="43" t="s">
        <v>2188</v>
      </c>
      <c r="V858" s="379"/>
      <c r="W858" s="316"/>
      <c r="X858" s="317"/>
      <c r="Y858" s="379"/>
      <c r="Z858" s="317"/>
      <c r="AA858" s="249"/>
      <c r="AB858" s="249"/>
      <c r="AC858" s="249"/>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CA858">
        <f t="shared" si="156"/>
        <v>0</v>
      </c>
      <c r="CB858">
        <f t="shared" si="157"/>
        <v>0</v>
      </c>
      <c r="CC858">
        <f t="shared" si="158"/>
        <v>0</v>
      </c>
      <c r="CD858">
        <f t="shared" si="159"/>
        <v>0</v>
      </c>
      <c r="CF858" t="b">
        <f t="shared" si="160"/>
        <v>0</v>
      </c>
      <c r="CG858" t="str">
        <f t="shared" si="161"/>
        <v/>
      </c>
      <c r="CH858" t="b">
        <f t="shared" si="162"/>
        <v>0</v>
      </c>
      <c r="CI858" t="str">
        <f t="shared" si="163"/>
        <v/>
      </c>
      <c r="CJ858" t="b">
        <f t="shared" si="164"/>
        <v>0</v>
      </c>
      <c r="CL858">
        <f t="shared" si="165"/>
        <v>0</v>
      </c>
      <c r="CM858">
        <f t="shared" si="166"/>
        <v>0</v>
      </c>
      <c r="CN858">
        <f t="shared" si="167"/>
        <v>0</v>
      </c>
      <c r="CO858">
        <f t="shared" si="168"/>
        <v>0</v>
      </c>
    </row>
    <row r="859" spans="2:93" ht="15" customHeight="1">
      <c r="B859" s="126"/>
      <c r="C859" s="220" t="s">
        <v>2505</v>
      </c>
      <c r="D859" s="419"/>
      <c r="E859" s="316"/>
      <c r="F859" s="316"/>
      <c r="G859" s="317"/>
      <c r="H859" s="379"/>
      <c r="I859" s="317"/>
      <c r="J859" s="315" t="str">
        <f>IF(L859="","",VLOOKUP(L859,Presentación!$AL$3:$AM$574,2,FALSE))</f>
        <v/>
      </c>
      <c r="K859" s="429"/>
      <c r="L859" s="419"/>
      <c r="M859" s="316"/>
      <c r="N859" s="317"/>
      <c r="O859" s="419"/>
      <c r="P859" s="316"/>
      <c r="Q859" s="317"/>
      <c r="R859" s="379"/>
      <c r="S859" s="316"/>
      <c r="T859" s="317"/>
      <c r="U859" s="43" t="s">
        <v>2188</v>
      </c>
      <c r="V859" s="379"/>
      <c r="W859" s="316"/>
      <c r="X859" s="317"/>
      <c r="Y859" s="379"/>
      <c r="Z859" s="317"/>
      <c r="AA859" s="249"/>
      <c r="AB859" s="249"/>
      <c r="AC859" s="249"/>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CA859">
        <f t="shared" si="156"/>
        <v>0</v>
      </c>
      <c r="CB859">
        <f t="shared" si="157"/>
        <v>0</v>
      </c>
      <c r="CC859">
        <f t="shared" si="158"/>
        <v>0</v>
      </c>
      <c r="CD859">
        <f t="shared" si="159"/>
        <v>0</v>
      </c>
      <c r="CF859" t="b">
        <f t="shared" si="160"/>
        <v>0</v>
      </c>
      <c r="CG859" t="str">
        <f t="shared" si="161"/>
        <v/>
      </c>
      <c r="CH859" t="b">
        <f t="shared" si="162"/>
        <v>0</v>
      </c>
      <c r="CI859" t="str">
        <f t="shared" si="163"/>
        <v/>
      </c>
      <c r="CJ859" t="b">
        <f t="shared" si="164"/>
        <v>0</v>
      </c>
      <c r="CL859">
        <f t="shared" si="165"/>
        <v>0</v>
      </c>
      <c r="CM859">
        <f t="shared" si="166"/>
        <v>0</v>
      </c>
      <c r="CN859">
        <f t="shared" si="167"/>
        <v>0</v>
      </c>
      <c r="CO859">
        <f t="shared" si="168"/>
        <v>0</v>
      </c>
    </row>
    <row r="860" spans="2:93" ht="15" customHeight="1">
      <c r="B860" s="126"/>
      <c r="C860" s="220" t="s">
        <v>2506</v>
      </c>
      <c r="D860" s="419"/>
      <c r="E860" s="316"/>
      <c r="F860" s="316"/>
      <c r="G860" s="317"/>
      <c r="H860" s="379"/>
      <c r="I860" s="317"/>
      <c r="J860" s="315" t="str">
        <f>IF(L860="","",VLOOKUP(L860,Presentación!$AL$3:$AM$574,2,FALSE))</f>
        <v/>
      </c>
      <c r="K860" s="429"/>
      <c r="L860" s="419"/>
      <c r="M860" s="316"/>
      <c r="N860" s="317"/>
      <c r="O860" s="419"/>
      <c r="P860" s="316"/>
      <c r="Q860" s="317"/>
      <c r="R860" s="379"/>
      <c r="S860" s="316"/>
      <c r="T860" s="317"/>
      <c r="U860" s="43" t="s">
        <v>2188</v>
      </c>
      <c r="V860" s="379"/>
      <c r="W860" s="316"/>
      <c r="X860" s="317"/>
      <c r="Y860" s="379"/>
      <c r="Z860" s="317"/>
      <c r="AA860" s="249"/>
      <c r="AB860" s="249"/>
      <c r="AC860" s="249"/>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CA860">
        <f t="shared" si="156"/>
        <v>0</v>
      </c>
      <c r="CB860">
        <f t="shared" si="157"/>
        <v>0</v>
      </c>
      <c r="CC860">
        <f t="shared" si="158"/>
        <v>0</v>
      </c>
      <c r="CD860">
        <f t="shared" si="159"/>
        <v>0</v>
      </c>
      <c r="CF860" t="b">
        <f t="shared" si="160"/>
        <v>0</v>
      </c>
      <c r="CG860" t="str">
        <f t="shared" si="161"/>
        <v/>
      </c>
      <c r="CH860" t="b">
        <f t="shared" si="162"/>
        <v>0</v>
      </c>
      <c r="CI860" t="str">
        <f t="shared" si="163"/>
        <v/>
      </c>
      <c r="CJ860" t="b">
        <f t="shared" si="164"/>
        <v>0</v>
      </c>
      <c r="CL860">
        <f t="shared" si="165"/>
        <v>0</v>
      </c>
      <c r="CM860">
        <f t="shared" si="166"/>
        <v>0</v>
      </c>
      <c r="CN860">
        <f t="shared" si="167"/>
        <v>0</v>
      </c>
      <c r="CO860">
        <f t="shared" si="168"/>
        <v>0</v>
      </c>
    </row>
    <row r="861" spans="2:93" ht="15" customHeight="1">
      <c r="B861" s="126"/>
      <c r="C861" s="220" t="s">
        <v>2507</v>
      </c>
      <c r="D861" s="419"/>
      <c r="E861" s="316"/>
      <c r="F861" s="316"/>
      <c r="G861" s="317"/>
      <c r="H861" s="379"/>
      <c r="I861" s="317"/>
      <c r="J861" s="315" t="str">
        <f>IF(L861="","",VLOOKUP(L861,Presentación!$AL$3:$AM$574,2,FALSE))</f>
        <v/>
      </c>
      <c r="K861" s="429"/>
      <c r="L861" s="419"/>
      <c r="M861" s="316"/>
      <c r="N861" s="317"/>
      <c r="O861" s="419"/>
      <c r="P861" s="316"/>
      <c r="Q861" s="317"/>
      <c r="R861" s="379"/>
      <c r="S861" s="316"/>
      <c r="T861" s="317"/>
      <c r="U861" s="43" t="s">
        <v>2188</v>
      </c>
      <c r="V861" s="379"/>
      <c r="W861" s="316"/>
      <c r="X861" s="317"/>
      <c r="Y861" s="379"/>
      <c r="Z861" s="317"/>
      <c r="AA861" s="249"/>
      <c r="AB861" s="249"/>
      <c r="AC861" s="249"/>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CA861">
        <f t="shared" si="156"/>
        <v>0</v>
      </c>
      <c r="CB861">
        <f t="shared" si="157"/>
        <v>0</v>
      </c>
      <c r="CC861">
        <f t="shared" si="158"/>
        <v>0</v>
      </c>
      <c r="CD861">
        <f t="shared" si="159"/>
        <v>0</v>
      </c>
      <c r="CF861" t="b">
        <f t="shared" si="160"/>
        <v>0</v>
      </c>
      <c r="CG861" t="str">
        <f t="shared" si="161"/>
        <v/>
      </c>
      <c r="CH861" t="b">
        <f t="shared" si="162"/>
        <v>0</v>
      </c>
      <c r="CI861" t="str">
        <f t="shared" si="163"/>
        <v/>
      </c>
      <c r="CJ861" t="b">
        <f t="shared" si="164"/>
        <v>0</v>
      </c>
      <c r="CL861">
        <f t="shared" si="165"/>
        <v>0</v>
      </c>
      <c r="CM861">
        <f t="shared" si="166"/>
        <v>0</v>
      </c>
      <c r="CN861">
        <f t="shared" si="167"/>
        <v>0</v>
      </c>
      <c r="CO861">
        <f t="shared" si="168"/>
        <v>0</v>
      </c>
    </row>
    <row r="862" spans="2:93" ht="15" customHeight="1">
      <c r="B862" s="126"/>
      <c r="C862" s="220" t="s">
        <v>2508</v>
      </c>
      <c r="D862" s="419"/>
      <c r="E862" s="316"/>
      <c r="F862" s="316"/>
      <c r="G862" s="317"/>
      <c r="H862" s="379"/>
      <c r="I862" s="317"/>
      <c r="J862" s="315" t="str">
        <f>IF(L862="","",VLOOKUP(L862,Presentación!$AL$3:$AM$574,2,FALSE))</f>
        <v/>
      </c>
      <c r="K862" s="429"/>
      <c r="L862" s="419"/>
      <c r="M862" s="316"/>
      <c r="N862" s="317"/>
      <c r="O862" s="419"/>
      <c r="P862" s="316"/>
      <c r="Q862" s="317"/>
      <c r="R862" s="379"/>
      <c r="S862" s="316"/>
      <c r="T862" s="317"/>
      <c r="U862" s="43" t="s">
        <v>2188</v>
      </c>
      <c r="V862" s="379"/>
      <c r="W862" s="316"/>
      <c r="X862" s="317"/>
      <c r="Y862" s="379"/>
      <c r="Z862" s="317"/>
      <c r="AA862" s="249"/>
      <c r="AB862" s="249"/>
      <c r="AC862" s="249"/>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CA862">
        <f t="shared" si="156"/>
        <v>0</v>
      </c>
      <c r="CB862">
        <f t="shared" si="157"/>
        <v>0</v>
      </c>
      <c r="CC862">
        <f t="shared" si="158"/>
        <v>0</v>
      </c>
      <c r="CD862">
        <f t="shared" si="159"/>
        <v>0</v>
      </c>
      <c r="CF862" t="b">
        <f t="shared" si="160"/>
        <v>0</v>
      </c>
      <c r="CG862" t="str">
        <f t="shared" si="161"/>
        <v/>
      </c>
      <c r="CH862" t="b">
        <f t="shared" si="162"/>
        <v>0</v>
      </c>
      <c r="CI862" t="str">
        <f t="shared" si="163"/>
        <v/>
      </c>
      <c r="CJ862" t="b">
        <f t="shared" si="164"/>
        <v>0</v>
      </c>
      <c r="CL862">
        <f t="shared" si="165"/>
        <v>0</v>
      </c>
      <c r="CM862">
        <f t="shared" si="166"/>
        <v>0</v>
      </c>
      <c r="CN862">
        <f t="shared" si="167"/>
        <v>0</v>
      </c>
      <c r="CO862">
        <f t="shared" si="168"/>
        <v>0</v>
      </c>
    </row>
    <row r="863" spans="2:93" ht="15" customHeight="1">
      <c r="B863" s="126"/>
      <c r="C863" s="220" t="s">
        <v>2509</v>
      </c>
      <c r="D863" s="419"/>
      <c r="E863" s="316"/>
      <c r="F863" s="316"/>
      <c r="G863" s="317"/>
      <c r="H863" s="379"/>
      <c r="I863" s="317"/>
      <c r="J863" s="315" t="str">
        <f>IF(L863="","",VLOOKUP(L863,Presentación!$AL$3:$AM$574,2,FALSE))</f>
        <v/>
      </c>
      <c r="K863" s="429"/>
      <c r="L863" s="419"/>
      <c r="M863" s="316"/>
      <c r="N863" s="317"/>
      <c r="O863" s="419"/>
      <c r="P863" s="316"/>
      <c r="Q863" s="317"/>
      <c r="R863" s="379"/>
      <c r="S863" s="316"/>
      <c r="T863" s="317"/>
      <c r="U863" s="43" t="s">
        <v>2188</v>
      </c>
      <c r="V863" s="379"/>
      <c r="W863" s="316"/>
      <c r="X863" s="317"/>
      <c r="Y863" s="379"/>
      <c r="Z863" s="317"/>
      <c r="AA863" s="249"/>
      <c r="AB863" s="249"/>
      <c r="AC863" s="249"/>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CA863">
        <f t="shared" si="156"/>
        <v>0</v>
      </c>
      <c r="CB863">
        <f t="shared" si="157"/>
        <v>0</v>
      </c>
      <c r="CC863">
        <f t="shared" si="158"/>
        <v>0</v>
      </c>
      <c r="CD863">
        <f t="shared" si="159"/>
        <v>0</v>
      </c>
      <c r="CF863" t="b">
        <f t="shared" si="160"/>
        <v>0</v>
      </c>
      <c r="CG863" t="str">
        <f t="shared" si="161"/>
        <v/>
      </c>
      <c r="CH863" t="b">
        <f t="shared" si="162"/>
        <v>0</v>
      </c>
      <c r="CI863" t="str">
        <f t="shared" si="163"/>
        <v/>
      </c>
      <c r="CJ863" t="b">
        <f t="shared" si="164"/>
        <v>0</v>
      </c>
      <c r="CL863">
        <f t="shared" si="165"/>
        <v>0</v>
      </c>
      <c r="CM863">
        <f t="shared" si="166"/>
        <v>0</v>
      </c>
      <c r="CN863">
        <f t="shared" si="167"/>
        <v>0</v>
      </c>
      <c r="CO863">
        <f t="shared" si="168"/>
        <v>0</v>
      </c>
    </row>
    <row r="864" spans="2:93" ht="15" customHeight="1">
      <c r="B864" s="126"/>
      <c r="C864" s="220" t="s">
        <v>2510</v>
      </c>
      <c r="D864" s="419"/>
      <c r="E864" s="316"/>
      <c r="F864" s="316"/>
      <c r="G864" s="317"/>
      <c r="H864" s="379"/>
      <c r="I864" s="317"/>
      <c r="J864" s="315" t="str">
        <f>IF(L864="","",VLOOKUP(L864,Presentación!$AL$3:$AM$574,2,FALSE))</f>
        <v/>
      </c>
      <c r="K864" s="429"/>
      <c r="L864" s="419"/>
      <c r="M864" s="316"/>
      <c r="N864" s="317"/>
      <c r="O864" s="419"/>
      <c r="P864" s="316"/>
      <c r="Q864" s="317"/>
      <c r="R864" s="379"/>
      <c r="S864" s="316"/>
      <c r="T864" s="317"/>
      <c r="U864" s="43" t="s">
        <v>2188</v>
      </c>
      <c r="V864" s="379"/>
      <c r="W864" s="316"/>
      <c r="X864" s="317"/>
      <c r="Y864" s="379"/>
      <c r="Z864" s="317"/>
      <c r="AA864" s="249"/>
      <c r="AB864" s="249"/>
      <c r="AC864" s="249"/>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CA864">
        <f t="shared" si="156"/>
        <v>0</v>
      </c>
      <c r="CB864">
        <f t="shared" si="157"/>
        <v>0</v>
      </c>
      <c r="CC864">
        <f t="shared" si="158"/>
        <v>0</v>
      </c>
      <c r="CD864">
        <f t="shared" si="159"/>
        <v>0</v>
      </c>
      <c r="CF864" t="b">
        <f t="shared" si="160"/>
        <v>0</v>
      </c>
      <c r="CG864" t="str">
        <f t="shared" si="161"/>
        <v/>
      </c>
      <c r="CH864" t="b">
        <f t="shared" si="162"/>
        <v>0</v>
      </c>
      <c r="CI864" t="str">
        <f t="shared" si="163"/>
        <v/>
      </c>
      <c r="CJ864" t="b">
        <f t="shared" si="164"/>
        <v>0</v>
      </c>
      <c r="CL864">
        <f t="shared" si="165"/>
        <v>0</v>
      </c>
      <c r="CM864">
        <f t="shared" si="166"/>
        <v>0</v>
      </c>
      <c r="CN864">
        <f t="shared" si="167"/>
        <v>0</v>
      </c>
      <c r="CO864">
        <f t="shared" si="168"/>
        <v>0</v>
      </c>
    </row>
    <row r="865" spans="2:93" ht="15" customHeight="1">
      <c r="B865" s="126"/>
      <c r="C865" s="220" t="s">
        <v>2511</v>
      </c>
      <c r="D865" s="419"/>
      <c r="E865" s="316"/>
      <c r="F865" s="316"/>
      <c r="G865" s="317"/>
      <c r="H865" s="379"/>
      <c r="I865" s="317"/>
      <c r="J865" s="315" t="str">
        <f>IF(L865="","",VLOOKUP(L865,Presentación!$AL$3:$AM$574,2,FALSE))</f>
        <v/>
      </c>
      <c r="K865" s="429"/>
      <c r="L865" s="419"/>
      <c r="M865" s="316"/>
      <c r="N865" s="317"/>
      <c r="O865" s="419"/>
      <c r="P865" s="316"/>
      <c r="Q865" s="317"/>
      <c r="R865" s="379"/>
      <c r="S865" s="316"/>
      <c r="T865" s="317"/>
      <c r="U865" s="43" t="s">
        <v>2188</v>
      </c>
      <c r="V865" s="379"/>
      <c r="W865" s="316"/>
      <c r="X865" s="317"/>
      <c r="Y865" s="379"/>
      <c r="Z865" s="317"/>
      <c r="AA865" s="249"/>
      <c r="AB865" s="249"/>
      <c r="AC865" s="249"/>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CA865">
        <f t="shared" ref="CA865:CA928" si="169">IF(COUNTIF(D865:AL865,"NS")&gt;0,1,0)</f>
        <v>0</v>
      </c>
      <c r="CB865">
        <f t="shared" ref="CB865:CB928" si="170">COUNTIF(AB865:AC865,"NS")</f>
        <v>0</v>
      </c>
      <c r="CC865">
        <f t="shared" ref="CC865:CC928" si="171">SUM(AB865:AC865)</f>
        <v>0</v>
      </c>
      <c r="CD865">
        <f t="shared" ref="CD865:CD928" si="172">IF(COUNTA(AA865:AC865)=0,0,IF(OR(AND(AA865=0,CB865&gt;0),AND(AA865="ns",CC865&gt;0),AND(AA865="ns",CB865=0,CC865=0)),1,IF(OR(AND(AA865&gt;0,CB865=2),AND(AA865="ns",CB865=2),AND(AA865="ns",CC865=0,CB865&gt;0),AA865=CC865),0,1)))</f>
        <v>0</v>
      </c>
      <c r="CF865" t="b">
        <f t="shared" ref="CF865:CF928" si="173">NOT(EXACT(D865,UPPER(D865)))</f>
        <v>0</v>
      </c>
      <c r="CG865" t="str">
        <f t="shared" ref="CG865:CG928" si="174">SUBSTITUTE( SUBSTITUTE( SUBSTITUTE( SUBSTITUTE( SUBSTITUTE( SUBSTITUTE( SUBSTITUTE( SUBSTITUTE( SUBSTITUTE( SUBSTITUTE(D865, "á", "a"), "é", "e"), "í", "i"), "ó", "o"), "ú", "u"), "Á", "A"), "É", "E"), "Í", "I"), "Ó", "O"), "Ú", "U")</f>
        <v/>
      </c>
      <c r="CH865" t="b">
        <f t="shared" ref="CH865:CH928" si="175">NOT(EXACT(D865,CG865))</f>
        <v>0</v>
      </c>
      <c r="CI865" t="str">
        <f t="shared" ref="CI865:CI928" si="176">SUBSTITUTE((SUBSTITUTE(SUBSTITUTE(SUBSTITUTE(D865,".",""),",",""),"(","")),")","")</f>
        <v/>
      </c>
      <c r="CJ865" t="b">
        <f t="shared" ref="CJ865:CJ928" si="177">NOT(EXACT(D865,CI865))</f>
        <v>0</v>
      </c>
      <c r="CL865">
        <f t="shared" ref="CL865:CL928" si="178">LEN(R865)</f>
        <v>0</v>
      </c>
      <c r="CM865">
        <f t="shared" ref="CM865:CM928" si="179">LEN(V865)</f>
        <v>0</v>
      </c>
      <c r="CN865">
        <f t="shared" ref="CN865:CN928" si="180">IF(AND(R865&lt;&gt;"NS",R865&lt;&gt;"NA",CL865&gt;8),1,0)</f>
        <v>0</v>
      </c>
      <c r="CO865">
        <f t="shared" ref="CO865:CO928" si="181">IF(AND(V865&lt;&gt;"NS",V865&lt;&gt;"NA",CM865&gt;9),1,0)</f>
        <v>0</v>
      </c>
    </row>
    <row r="866" spans="2:93" ht="15" customHeight="1">
      <c r="B866" s="126"/>
      <c r="C866" s="220" t="s">
        <v>2512</v>
      </c>
      <c r="D866" s="419"/>
      <c r="E866" s="316"/>
      <c r="F866" s="316"/>
      <c r="G866" s="317"/>
      <c r="H866" s="379"/>
      <c r="I866" s="317"/>
      <c r="J866" s="315" t="str">
        <f>IF(L866="","",VLOOKUP(L866,Presentación!$AL$3:$AM$574,2,FALSE))</f>
        <v/>
      </c>
      <c r="K866" s="429"/>
      <c r="L866" s="419"/>
      <c r="M866" s="316"/>
      <c r="N866" s="317"/>
      <c r="O866" s="419"/>
      <c r="P866" s="316"/>
      <c r="Q866" s="317"/>
      <c r="R866" s="379"/>
      <c r="S866" s="316"/>
      <c r="T866" s="317"/>
      <c r="U866" s="43" t="s">
        <v>2188</v>
      </c>
      <c r="V866" s="379"/>
      <c r="W866" s="316"/>
      <c r="X866" s="317"/>
      <c r="Y866" s="379"/>
      <c r="Z866" s="317"/>
      <c r="AA866" s="249"/>
      <c r="AB866" s="249"/>
      <c r="AC866" s="249"/>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CA866">
        <f t="shared" si="169"/>
        <v>0</v>
      </c>
      <c r="CB866">
        <f t="shared" si="170"/>
        <v>0</v>
      </c>
      <c r="CC866">
        <f t="shared" si="171"/>
        <v>0</v>
      </c>
      <c r="CD866">
        <f t="shared" si="172"/>
        <v>0</v>
      </c>
      <c r="CF866" t="b">
        <f t="shared" si="173"/>
        <v>0</v>
      </c>
      <c r="CG866" t="str">
        <f t="shared" si="174"/>
        <v/>
      </c>
      <c r="CH866" t="b">
        <f t="shared" si="175"/>
        <v>0</v>
      </c>
      <c r="CI866" t="str">
        <f t="shared" si="176"/>
        <v/>
      </c>
      <c r="CJ866" t="b">
        <f t="shared" si="177"/>
        <v>0</v>
      </c>
      <c r="CL866">
        <f t="shared" si="178"/>
        <v>0</v>
      </c>
      <c r="CM866">
        <f t="shared" si="179"/>
        <v>0</v>
      </c>
      <c r="CN866">
        <f t="shared" si="180"/>
        <v>0</v>
      </c>
      <c r="CO866">
        <f t="shared" si="181"/>
        <v>0</v>
      </c>
    </row>
    <row r="867" spans="2:93" ht="15" customHeight="1">
      <c r="B867" s="126"/>
      <c r="C867" s="220" t="s">
        <v>2513</v>
      </c>
      <c r="D867" s="419"/>
      <c r="E867" s="316"/>
      <c r="F867" s="316"/>
      <c r="G867" s="317"/>
      <c r="H867" s="379"/>
      <c r="I867" s="317"/>
      <c r="J867" s="315" t="str">
        <f>IF(L867="","",VLOOKUP(L867,Presentación!$AL$3:$AM$574,2,FALSE))</f>
        <v/>
      </c>
      <c r="K867" s="429"/>
      <c r="L867" s="419"/>
      <c r="M867" s="316"/>
      <c r="N867" s="317"/>
      <c r="O867" s="419"/>
      <c r="P867" s="316"/>
      <c r="Q867" s="317"/>
      <c r="R867" s="379"/>
      <c r="S867" s="316"/>
      <c r="T867" s="317"/>
      <c r="U867" s="43" t="s">
        <v>2188</v>
      </c>
      <c r="V867" s="379"/>
      <c r="W867" s="316"/>
      <c r="X867" s="317"/>
      <c r="Y867" s="379"/>
      <c r="Z867" s="317"/>
      <c r="AA867" s="249"/>
      <c r="AB867" s="249"/>
      <c r="AC867" s="249"/>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CA867">
        <f t="shared" si="169"/>
        <v>0</v>
      </c>
      <c r="CB867">
        <f t="shared" si="170"/>
        <v>0</v>
      </c>
      <c r="CC867">
        <f t="shared" si="171"/>
        <v>0</v>
      </c>
      <c r="CD867">
        <f t="shared" si="172"/>
        <v>0</v>
      </c>
      <c r="CF867" t="b">
        <f t="shared" si="173"/>
        <v>0</v>
      </c>
      <c r="CG867" t="str">
        <f t="shared" si="174"/>
        <v/>
      </c>
      <c r="CH867" t="b">
        <f t="shared" si="175"/>
        <v>0</v>
      </c>
      <c r="CI867" t="str">
        <f t="shared" si="176"/>
        <v/>
      </c>
      <c r="CJ867" t="b">
        <f t="shared" si="177"/>
        <v>0</v>
      </c>
      <c r="CL867">
        <f t="shared" si="178"/>
        <v>0</v>
      </c>
      <c r="CM867">
        <f t="shared" si="179"/>
        <v>0</v>
      </c>
      <c r="CN867">
        <f t="shared" si="180"/>
        <v>0</v>
      </c>
      <c r="CO867">
        <f t="shared" si="181"/>
        <v>0</v>
      </c>
    </row>
    <row r="868" spans="2:93" ht="15" customHeight="1">
      <c r="B868" s="126"/>
      <c r="C868" s="220" t="s">
        <v>2514</v>
      </c>
      <c r="D868" s="419"/>
      <c r="E868" s="316"/>
      <c r="F868" s="316"/>
      <c r="G868" s="317"/>
      <c r="H868" s="379"/>
      <c r="I868" s="317"/>
      <c r="J868" s="315" t="str">
        <f>IF(L868="","",VLOOKUP(L868,Presentación!$AL$3:$AM$574,2,FALSE))</f>
        <v/>
      </c>
      <c r="K868" s="429"/>
      <c r="L868" s="419"/>
      <c r="M868" s="316"/>
      <c r="N868" s="317"/>
      <c r="O868" s="419"/>
      <c r="P868" s="316"/>
      <c r="Q868" s="317"/>
      <c r="R868" s="379"/>
      <c r="S868" s="316"/>
      <c r="T868" s="317"/>
      <c r="U868" s="43" t="s">
        <v>2188</v>
      </c>
      <c r="V868" s="379"/>
      <c r="W868" s="316"/>
      <c r="X868" s="317"/>
      <c r="Y868" s="379"/>
      <c r="Z868" s="317"/>
      <c r="AA868" s="249"/>
      <c r="AB868" s="249"/>
      <c r="AC868" s="249"/>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CA868">
        <f t="shared" si="169"/>
        <v>0</v>
      </c>
      <c r="CB868">
        <f t="shared" si="170"/>
        <v>0</v>
      </c>
      <c r="CC868">
        <f t="shared" si="171"/>
        <v>0</v>
      </c>
      <c r="CD868">
        <f t="shared" si="172"/>
        <v>0</v>
      </c>
      <c r="CF868" t="b">
        <f t="shared" si="173"/>
        <v>0</v>
      </c>
      <c r="CG868" t="str">
        <f t="shared" si="174"/>
        <v/>
      </c>
      <c r="CH868" t="b">
        <f t="shared" si="175"/>
        <v>0</v>
      </c>
      <c r="CI868" t="str">
        <f t="shared" si="176"/>
        <v/>
      </c>
      <c r="CJ868" t="b">
        <f t="shared" si="177"/>
        <v>0</v>
      </c>
      <c r="CL868">
        <f t="shared" si="178"/>
        <v>0</v>
      </c>
      <c r="CM868">
        <f t="shared" si="179"/>
        <v>0</v>
      </c>
      <c r="CN868">
        <f t="shared" si="180"/>
        <v>0</v>
      </c>
      <c r="CO868">
        <f t="shared" si="181"/>
        <v>0</v>
      </c>
    </row>
    <row r="869" spans="2:93" ht="15" customHeight="1">
      <c r="B869" s="126"/>
      <c r="C869" s="220" t="s">
        <v>2515</v>
      </c>
      <c r="D869" s="419"/>
      <c r="E869" s="316"/>
      <c r="F869" s="316"/>
      <c r="G869" s="317"/>
      <c r="H869" s="379"/>
      <c r="I869" s="317"/>
      <c r="J869" s="315" t="str">
        <f>IF(L869="","",VLOOKUP(L869,Presentación!$AL$3:$AM$574,2,FALSE))</f>
        <v/>
      </c>
      <c r="K869" s="429"/>
      <c r="L869" s="419"/>
      <c r="M869" s="316"/>
      <c r="N869" s="317"/>
      <c r="O869" s="419"/>
      <c r="P869" s="316"/>
      <c r="Q869" s="317"/>
      <c r="R869" s="379"/>
      <c r="S869" s="316"/>
      <c r="T869" s="317"/>
      <c r="U869" s="43" t="s">
        <v>2188</v>
      </c>
      <c r="V869" s="379"/>
      <c r="W869" s="316"/>
      <c r="X869" s="317"/>
      <c r="Y869" s="379"/>
      <c r="Z869" s="317"/>
      <c r="AA869" s="249"/>
      <c r="AB869" s="249"/>
      <c r="AC869" s="249"/>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CA869">
        <f t="shared" si="169"/>
        <v>0</v>
      </c>
      <c r="CB869">
        <f t="shared" si="170"/>
        <v>0</v>
      </c>
      <c r="CC869">
        <f t="shared" si="171"/>
        <v>0</v>
      </c>
      <c r="CD869">
        <f t="shared" si="172"/>
        <v>0</v>
      </c>
      <c r="CF869" t="b">
        <f t="shared" si="173"/>
        <v>0</v>
      </c>
      <c r="CG869" t="str">
        <f t="shared" si="174"/>
        <v/>
      </c>
      <c r="CH869" t="b">
        <f t="shared" si="175"/>
        <v>0</v>
      </c>
      <c r="CI869" t="str">
        <f t="shared" si="176"/>
        <v/>
      </c>
      <c r="CJ869" t="b">
        <f t="shared" si="177"/>
        <v>0</v>
      </c>
      <c r="CL869">
        <f t="shared" si="178"/>
        <v>0</v>
      </c>
      <c r="CM869">
        <f t="shared" si="179"/>
        <v>0</v>
      </c>
      <c r="CN869">
        <f t="shared" si="180"/>
        <v>0</v>
      </c>
      <c r="CO869">
        <f t="shared" si="181"/>
        <v>0</v>
      </c>
    </row>
    <row r="870" spans="2:93" ht="15" customHeight="1">
      <c r="B870" s="126"/>
      <c r="C870" s="220" t="s">
        <v>2516</v>
      </c>
      <c r="D870" s="419"/>
      <c r="E870" s="316"/>
      <c r="F870" s="316"/>
      <c r="G870" s="317"/>
      <c r="H870" s="379"/>
      <c r="I870" s="317"/>
      <c r="J870" s="315" t="str">
        <f>IF(L870="","",VLOOKUP(L870,Presentación!$AL$3:$AM$574,2,FALSE))</f>
        <v/>
      </c>
      <c r="K870" s="429"/>
      <c r="L870" s="419"/>
      <c r="M870" s="316"/>
      <c r="N870" s="317"/>
      <c r="O870" s="419"/>
      <c r="P870" s="316"/>
      <c r="Q870" s="317"/>
      <c r="R870" s="379"/>
      <c r="S870" s="316"/>
      <c r="T870" s="317"/>
      <c r="U870" s="43" t="s">
        <v>2188</v>
      </c>
      <c r="V870" s="379"/>
      <c r="W870" s="316"/>
      <c r="X870" s="317"/>
      <c r="Y870" s="379"/>
      <c r="Z870" s="317"/>
      <c r="AA870" s="249"/>
      <c r="AB870" s="249"/>
      <c r="AC870" s="249"/>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CA870">
        <f t="shared" si="169"/>
        <v>0</v>
      </c>
      <c r="CB870">
        <f t="shared" si="170"/>
        <v>0</v>
      </c>
      <c r="CC870">
        <f t="shared" si="171"/>
        <v>0</v>
      </c>
      <c r="CD870">
        <f t="shared" si="172"/>
        <v>0</v>
      </c>
      <c r="CF870" t="b">
        <f t="shared" si="173"/>
        <v>0</v>
      </c>
      <c r="CG870" t="str">
        <f t="shared" si="174"/>
        <v/>
      </c>
      <c r="CH870" t="b">
        <f t="shared" si="175"/>
        <v>0</v>
      </c>
      <c r="CI870" t="str">
        <f t="shared" si="176"/>
        <v/>
      </c>
      <c r="CJ870" t="b">
        <f t="shared" si="177"/>
        <v>0</v>
      </c>
      <c r="CL870">
        <f t="shared" si="178"/>
        <v>0</v>
      </c>
      <c r="CM870">
        <f t="shared" si="179"/>
        <v>0</v>
      </c>
      <c r="CN870">
        <f t="shared" si="180"/>
        <v>0</v>
      </c>
      <c r="CO870">
        <f t="shared" si="181"/>
        <v>0</v>
      </c>
    </row>
    <row r="871" spans="2:93" ht="15" customHeight="1">
      <c r="B871" s="126"/>
      <c r="C871" s="220" t="s">
        <v>2517</v>
      </c>
      <c r="D871" s="419"/>
      <c r="E871" s="316"/>
      <c r="F871" s="316"/>
      <c r="G871" s="317"/>
      <c r="H871" s="379"/>
      <c r="I871" s="317"/>
      <c r="J871" s="315" t="str">
        <f>IF(L871="","",VLOOKUP(L871,Presentación!$AL$3:$AM$574,2,FALSE))</f>
        <v/>
      </c>
      <c r="K871" s="429"/>
      <c r="L871" s="419"/>
      <c r="M871" s="316"/>
      <c r="N871" s="317"/>
      <c r="O871" s="419"/>
      <c r="P871" s="316"/>
      <c r="Q871" s="317"/>
      <c r="R871" s="379"/>
      <c r="S871" s="316"/>
      <c r="T871" s="317"/>
      <c r="U871" s="43" t="s">
        <v>2188</v>
      </c>
      <c r="V871" s="379"/>
      <c r="W871" s="316"/>
      <c r="X871" s="317"/>
      <c r="Y871" s="379"/>
      <c r="Z871" s="317"/>
      <c r="AA871" s="249"/>
      <c r="AB871" s="249"/>
      <c r="AC871" s="249"/>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CA871">
        <f t="shared" si="169"/>
        <v>0</v>
      </c>
      <c r="CB871">
        <f t="shared" si="170"/>
        <v>0</v>
      </c>
      <c r="CC871">
        <f t="shared" si="171"/>
        <v>0</v>
      </c>
      <c r="CD871">
        <f t="shared" si="172"/>
        <v>0</v>
      </c>
      <c r="CF871" t="b">
        <f t="shared" si="173"/>
        <v>0</v>
      </c>
      <c r="CG871" t="str">
        <f t="shared" si="174"/>
        <v/>
      </c>
      <c r="CH871" t="b">
        <f t="shared" si="175"/>
        <v>0</v>
      </c>
      <c r="CI871" t="str">
        <f t="shared" si="176"/>
        <v/>
      </c>
      <c r="CJ871" t="b">
        <f t="shared" si="177"/>
        <v>0</v>
      </c>
      <c r="CL871">
        <f t="shared" si="178"/>
        <v>0</v>
      </c>
      <c r="CM871">
        <f t="shared" si="179"/>
        <v>0</v>
      </c>
      <c r="CN871">
        <f t="shared" si="180"/>
        <v>0</v>
      </c>
      <c r="CO871">
        <f t="shared" si="181"/>
        <v>0</v>
      </c>
    </row>
    <row r="872" spans="2:93" ht="15" customHeight="1">
      <c r="B872" s="126"/>
      <c r="C872" s="220" t="s">
        <v>2518</v>
      </c>
      <c r="D872" s="419"/>
      <c r="E872" s="316"/>
      <c r="F872" s="316"/>
      <c r="G872" s="317"/>
      <c r="H872" s="379"/>
      <c r="I872" s="317"/>
      <c r="J872" s="315" t="str">
        <f>IF(L872="","",VLOOKUP(L872,Presentación!$AL$3:$AM$574,2,FALSE))</f>
        <v/>
      </c>
      <c r="K872" s="429"/>
      <c r="L872" s="419"/>
      <c r="M872" s="316"/>
      <c r="N872" s="317"/>
      <c r="O872" s="419"/>
      <c r="P872" s="316"/>
      <c r="Q872" s="317"/>
      <c r="R872" s="379"/>
      <c r="S872" s="316"/>
      <c r="T872" s="317"/>
      <c r="U872" s="43" t="s">
        <v>2188</v>
      </c>
      <c r="V872" s="379"/>
      <c r="W872" s="316"/>
      <c r="X872" s="317"/>
      <c r="Y872" s="379"/>
      <c r="Z872" s="317"/>
      <c r="AA872" s="249"/>
      <c r="AB872" s="249"/>
      <c r="AC872" s="249"/>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CA872">
        <f t="shared" si="169"/>
        <v>0</v>
      </c>
      <c r="CB872">
        <f t="shared" si="170"/>
        <v>0</v>
      </c>
      <c r="CC872">
        <f t="shared" si="171"/>
        <v>0</v>
      </c>
      <c r="CD872">
        <f t="shared" si="172"/>
        <v>0</v>
      </c>
      <c r="CF872" t="b">
        <f t="shared" si="173"/>
        <v>0</v>
      </c>
      <c r="CG872" t="str">
        <f t="shared" si="174"/>
        <v/>
      </c>
      <c r="CH872" t="b">
        <f t="shared" si="175"/>
        <v>0</v>
      </c>
      <c r="CI872" t="str">
        <f t="shared" si="176"/>
        <v/>
      </c>
      <c r="CJ872" t="b">
        <f t="shared" si="177"/>
        <v>0</v>
      </c>
      <c r="CL872">
        <f t="shared" si="178"/>
        <v>0</v>
      </c>
      <c r="CM872">
        <f t="shared" si="179"/>
        <v>0</v>
      </c>
      <c r="CN872">
        <f t="shared" si="180"/>
        <v>0</v>
      </c>
      <c r="CO872">
        <f t="shared" si="181"/>
        <v>0</v>
      </c>
    </row>
    <row r="873" spans="2:93" ht="15" customHeight="1">
      <c r="B873" s="126"/>
      <c r="C873" s="220" t="s">
        <v>2519</v>
      </c>
      <c r="D873" s="419"/>
      <c r="E873" s="316"/>
      <c r="F873" s="316"/>
      <c r="G873" s="317"/>
      <c r="H873" s="379"/>
      <c r="I873" s="317"/>
      <c r="J873" s="315" t="str">
        <f>IF(L873="","",VLOOKUP(L873,Presentación!$AL$3:$AM$574,2,FALSE))</f>
        <v/>
      </c>
      <c r="K873" s="429"/>
      <c r="L873" s="419"/>
      <c r="M873" s="316"/>
      <c r="N873" s="317"/>
      <c r="O873" s="419"/>
      <c r="P873" s="316"/>
      <c r="Q873" s="317"/>
      <c r="R873" s="379"/>
      <c r="S873" s="316"/>
      <c r="T873" s="317"/>
      <c r="U873" s="43" t="s">
        <v>2188</v>
      </c>
      <c r="V873" s="379"/>
      <c r="W873" s="316"/>
      <c r="X873" s="317"/>
      <c r="Y873" s="379"/>
      <c r="Z873" s="317"/>
      <c r="AA873" s="249"/>
      <c r="AB873" s="249"/>
      <c r="AC873" s="249"/>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CA873">
        <f t="shared" si="169"/>
        <v>0</v>
      </c>
      <c r="CB873">
        <f t="shared" si="170"/>
        <v>0</v>
      </c>
      <c r="CC873">
        <f t="shared" si="171"/>
        <v>0</v>
      </c>
      <c r="CD873">
        <f t="shared" si="172"/>
        <v>0</v>
      </c>
      <c r="CF873" t="b">
        <f t="shared" si="173"/>
        <v>0</v>
      </c>
      <c r="CG873" t="str">
        <f t="shared" si="174"/>
        <v/>
      </c>
      <c r="CH873" t="b">
        <f t="shared" si="175"/>
        <v>0</v>
      </c>
      <c r="CI873" t="str">
        <f t="shared" si="176"/>
        <v/>
      </c>
      <c r="CJ873" t="b">
        <f t="shared" si="177"/>
        <v>0</v>
      </c>
      <c r="CL873">
        <f t="shared" si="178"/>
        <v>0</v>
      </c>
      <c r="CM873">
        <f t="shared" si="179"/>
        <v>0</v>
      </c>
      <c r="CN873">
        <f t="shared" si="180"/>
        <v>0</v>
      </c>
      <c r="CO873">
        <f t="shared" si="181"/>
        <v>0</v>
      </c>
    </row>
    <row r="874" spans="2:93" ht="15" customHeight="1">
      <c r="B874" s="126"/>
      <c r="C874" s="220" t="s">
        <v>2520</v>
      </c>
      <c r="D874" s="419"/>
      <c r="E874" s="316"/>
      <c r="F874" s="316"/>
      <c r="G874" s="317"/>
      <c r="H874" s="379"/>
      <c r="I874" s="317"/>
      <c r="J874" s="315" t="str">
        <f>IF(L874="","",VLOOKUP(L874,Presentación!$AL$3:$AM$574,2,FALSE))</f>
        <v/>
      </c>
      <c r="K874" s="429"/>
      <c r="L874" s="419"/>
      <c r="M874" s="316"/>
      <c r="N874" s="317"/>
      <c r="O874" s="419"/>
      <c r="P874" s="316"/>
      <c r="Q874" s="317"/>
      <c r="R874" s="379"/>
      <c r="S874" s="316"/>
      <c r="T874" s="317"/>
      <c r="U874" s="43" t="s">
        <v>2188</v>
      </c>
      <c r="V874" s="379"/>
      <c r="W874" s="316"/>
      <c r="X874" s="317"/>
      <c r="Y874" s="379"/>
      <c r="Z874" s="317"/>
      <c r="AA874" s="249"/>
      <c r="AB874" s="249"/>
      <c r="AC874" s="249"/>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CA874">
        <f t="shared" si="169"/>
        <v>0</v>
      </c>
      <c r="CB874">
        <f t="shared" si="170"/>
        <v>0</v>
      </c>
      <c r="CC874">
        <f t="shared" si="171"/>
        <v>0</v>
      </c>
      <c r="CD874">
        <f t="shared" si="172"/>
        <v>0</v>
      </c>
      <c r="CF874" t="b">
        <f t="shared" si="173"/>
        <v>0</v>
      </c>
      <c r="CG874" t="str">
        <f t="shared" si="174"/>
        <v/>
      </c>
      <c r="CH874" t="b">
        <f t="shared" si="175"/>
        <v>0</v>
      </c>
      <c r="CI874" t="str">
        <f t="shared" si="176"/>
        <v/>
      </c>
      <c r="CJ874" t="b">
        <f t="shared" si="177"/>
        <v>0</v>
      </c>
      <c r="CL874">
        <f t="shared" si="178"/>
        <v>0</v>
      </c>
      <c r="CM874">
        <f t="shared" si="179"/>
        <v>0</v>
      </c>
      <c r="CN874">
        <f t="shared" si="180"/>
        <v>0</v>
      </c>
      <c r="CO874">
        <f t="shared" si="181"/>
        <v>0</v>
      </c>
    </row>
    <row r="875" spans="2:93" ht="15" customHeight="1">
      <c r="B875" s="126"/>
      <c r="C875" s="220" t="s">
        <v>2521</v>
      </c>
      <c r="D875" s="419"/>
      <c r="E875" s="316"/>
      <c r="F875" s="316"/>
      <c r="G875" s="317"/>
      <c r="H875" s="379"/>
      <c r="I875" s="317"/>
      <c r="J875" s="315" t="str">
        <f>IF(L875="","",VLOOKUP(L875,Presentación!$AL$3:$AM$574,2,FALSE))</f>
        <v/>
      </c>
      <c r="K875" s="429"/>
      <c r="L875" s="419"/>
      <c r="M875" s="316"/>
      <c r="N875" s="317"/>
      <c r="O875" s="419"/>
      <c r="P875" s="316"/>
      <c r="Q875" s="317"/>
      <c r="R875" s="379"/>
      <c r="S875" s="316"/>
      <c r="T875" s="317"/>
      <c r="U875" s="43" t="s">
        <v>2188</v>
      </c>
      <c r="V875" s="379"/>
      <c r="W875" s="316"/>
      <c r="X875" s="317"/>
      <c r="Y875" s="379"/>
      <c r="Z875" s="317"/>
      <c r="AA875" s="249"/>
      <c r="AB875" s="249"/>
      <c r="AC875" s="249"/>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CA875">
        <f t="shared" si="169"/>
        <v>0</v>
      </c>
      <c r="CB875">
        <f t="shared" si="170"/>
        <v>0</v>
      </c>
      <c r="CC875">
        <f t="shared" si="171"/>
        <v>0</v>
      </c>
      <c r="CD875">
        <f t="shared" si="172"/>
        <v>0</v>
      </c>
      <c r="CF875" t="b">
        <f t="shared" si="173"/>
        <v>0</v>
      </c>
      <c r="CG875" t="str">
        <f t="shared" si="174"/>
        <v/>
      </c>
      <c r="CH875" t="b">
        <f t="shared" si="175"/>
        <v>0</v>
      </c>
      <c r="CI875" t="str">
        <f t="shared" si="176"/>
        <v/>
      </c>
      <c r="CJ875" t="b">
        <f t="shared" si="177"/>
        <v>0</v>
      </c>
      <c r="CL875">
        <f t="shared" si="178"/>
        <v>0</v>
      </c>
      <c r="CM875">
        <f t="shared" si="179"/>
        <v>0</v>
      </c>
      <c r="CN875">
        <f t="shared" si="180"/>
        <v>0</v>
      </c>
      <c r="CO875">
        <f t="shared" si="181"/>
        <v>0</v>
      </c>
    </row>
    <row r="876" spans="2:93" ht="15" customHeight="1">
      <c r="B876" s="126"/>
      <c r="C876" s="220" t="s">
        <v>2522</v>
      </c>
      <c r="D876" s="419"/>
      <c r="E876" s="316"/>
      <c r="F876" s="316"/>
      <c r="G876" s="317"/>
      <c r="H876" s="379"/>
      <c r="I876" s="317"/>
      <c r="J876" s="315" t="str">
        <f>IF(L876="","",VLOOKUP(L876,Presentación!$AL$3:$AM$574,2,FALSE))</f>
        <v/>
      </c>
      <c r="K876" s="429"/>
      <c r="L876" s="419"/>
      <c r="M876" s="316"/>
      <c r="N876" s="317"/>
      <c r="O876" s="419"/>
      <c r="P876" s="316"/>
      <c r="Q876" s="317"/>
      <c r="R876" s="379"/>
      <c r="S876" s="316"/>
      <c r="T876" s="317"/>
      <c r="U876" s="43" t="s">
        <v>2188</v>
      </c>
      <c r="V876" s="379"/>
      <c r="W876" s="316"/>
      <c r="X876" s="317"/>
      <c r="Y876" s="379"/>
      <c r="Z876" s="317"/>
      <c r="AA876" s="249"/>
      <c r="AB876" s="249"/>
      <c r="AC876" s="249"/>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CA876">
        <f t="shared" si="169"/>
        <v>0</v>
      </c>
      <c r="CB876">
        <f t="shared" si="170"/>
        <v>0</v>
      </c>
      <c r="CC876">
        <f t="shared" si="171"/>
        <v>0</v>
      </c>
      <c r="CD876">
        <f t="shared" si="172"/>
        <v>0</v>
      </c>
      <c r="CF876" t="b">
        <f t="shared" si="173"/>
        <v>0</v>
      </c>
      <c r="CG876" t="str">
        <f t="shared" si="174"/>
        <v/>
      </c>
      <c r="CH876" t="b">
        <f t="shared" si="175"/>
        <v>0</v>
      </c>
      <c r="CI876" t="str">
        <f t="shared" si="176"/>
        <v/>
      </c>
      <c r="CJ876" t="b">
        <f t="shared" si="177"/>
        <v>0</v>
      </c>
      <c r="CL876">
        <f t="shared" si="178"/>
        <v>0</v>
      </c>
      <c r="CM876">
        <f t="shared" si="179"/>
        <v>0</v>
      </c>
      <c r="CN876">
        <f t="shared" si="180"/>
        <v>0</v>
      </c>
      <c r="CO876">
        <f t="shared" si="181"/>
        <v>0</v>
      </c>
    </row>
    <row r="877" spans="2:93" ht="15" customHeight="1">
      <c r="B877" s="126"/>
      <c r="C877" s="220" t="s">
        <v>2523</v>
      </c>
      <c r="D877" s="419"/>
      <c r="E877" s="316"/>
      <c r="F877" s="316"/>
      <c r="G877" s="317"/>
      <c r="H877" s="379"/>
      <c r="I877" s="317"/>
      <c r="J877" s="315" t="str">
        <f>IF(L877="","",VLOOKUP(L877,Presentación!$AL$3:$AM$574,2,FALSE))</f>
        <v/>
      </c>
      <c r="K877" s="429"/>
      <c r="L877" s="419"/>
      <c r="M877" s="316"/>
      <c r="N877" s="317"/>
      <c r="O877" s="419"/>
      <c r="P877" s="316"/>
      <c r="Q877" s="317"/>
      <c r="R877" s="379"/>
      <c r="S877" s="316"/>
      <c r="T877" s="317"/>
      <c r="U877" s="43" t="s">
        <v>2188</v>
      </c>
      <c r="V877" s="379"/>
      <c r="W877" s="316"/>
      <c r="X877" s="317"/>
      <c r="Y877" s="379"/>
      <c r="Z877" s="317"/>
      <c r="AA877" s="249"/>
      <c r="AB877" s="249"/>
      <c r="AC877" s="249"/>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CA877">
        <f t="shared" si="169"/>
        <v>0</v>
      </c>
      <c r="CB877">
        <f t="shared" si="170"/>
        <v>0</v>
      </c>
      <c r="CC877">
        <f t="shared" si="171"/>
        <v>0</v>
      </c>
      <c r="CD877">
        <f t="shared" si="172"/>
        <v>0</v>
      </c>
      <c r="CF877" t="b">
        <f t="shared" si="173"/>
        <v>0</v>
      </c>
      <c r="CG877" t="str">
        <f t="shared" si="174"/>
        <v/>
      </c>
      <c r="CH877" t="b">
        <f t="shared" si="175"/>
        <v>0</v>
      </c>
      <c r="CI877" t="str">
        <f t="shared" si="176"/>
        <v/>
      </c>
      <c r="CJ877" t="b">
        <f t="shared" si="177"/>
        <v>0</v>
      </c>
      <c r="CL877">
        <f t="shared" si="178"/>
        <v>0</v>
      </c>
      <c r="CM877">
        <f t="shared" si="179"/>
        <v>0</v>
      </c>
      <c r="CN877">
        <f t="shared" si="180"/>
        <v>0</v>
      </c>
      <c r="CO877">
        <f t="shared" si="181"/>
        <v>0</v>
      </c>
    </row>
    <row r="878" spans="2:93" ht="15" customHeight="1">
      <c r="B878" s="126"/>
      <c r="C878" s="220" t="s">
        <v>2524</v>
      </c>
      <c r="D878" s="419"/>
      <c r="E878" s="316"/>
      <c r="F878" s="316"/>
      <c r="G878" s="317"/>
      <c r="H878" s="379"/>
      <c r="I878" s="317"/>
      <c r="J878" s="315" t="str">
        <f>IF(L878="","",VLOOKUP(L878,Presentación!$AL$3:$AM$574,2,FALSE))</f>
        <v/>
      </c>
      <c r="K878" s="429"/>
      <c r="L878" s="419"/>
      <c r="M878" s="316"/>
      <c r="N878" s="317"/>
      <c r="O878" s="419"/>
      <c r="P878" s="316"/>
      <c r="Q878" s="317"/>
      <c r="R878" s="379"/>
      <c r="S878" s="316"/>
      <c r="T878" s="317"/>
      <c r="U878" s="43" t="s">
        <v>2188</v>
      </c>
      <c r="V878" s="379"/>
      <c r="W878" s="316"/>
      <c r="X878" s="317"/>
      <c r="Y878" s="379"/>
      <c r="Z878" s="317"/>
      <c r="AA878" s="249"/>
      <c r="AB878" s="249"/>
      <c r="AC878" s="249"/>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CA878">
        <f t="shared" si="169"/>
        <v>0</v>
      </c>
      <c r="CB878">
        <f t="shared" si="170"/>
        <v>0</v>
      </c>
      <c r="CC878">
        <f t="shared" si="171"/>
        <v>0</v>
      </c>
      <c r="CD878">
        <f t="shared" si="172"/>
        <v>0</v>
      </c>
      <c r="CF878" t="b">
        <f t="shared" si="173"/>
        <v>0</v>
      </c>
      <c r="CG878" t="str">
        <f t="shared" si="174"/>
        <v/>
      </c>
      <c r="CH878" t="b">
        <f t="shared" si="175"/>
        <v>0</v>
      </c>
      <c r="CI878" t="str">
        <f t="shared" si="176"/>
        <v/>
      </c>
      <c r="CJ878" t="b">
        <f t="shared" si="177"/>
        <v>0</v>
      </c>
      <c r="CL878">
        <f t="shared" si="178"/>
        <v>0</v>
      </c>
      <c r="CM878">
        <f t="shared" si="179"/>
        <v>0</v>
      </c>
      <c r="CN878">
        <f t="shared" si="180"/>
        <v>0</v>
      </c>
      <c r="CO878">
        <f t="shared" si="181"/>
        <v>0</v>
      </c>
    </row>
    <row r="879" spans="2:93" ht="15" customHeight="1">
      <c r="B879" s="126"/>
      <c r="C879" s="220" t="s">
        <v>2525</v>
      </c>
      <c r="D879" s="419"/>
      <c r="E879" s="316"/>
      <c r="F879" s="316"/>
      <c r="G879" s="317"/>
      <c r="H879" s="379"/>
      <c r="I879" s="317"/>
      <c r="J879" s="315" t="str">
        <f>IF(L879="","",VLOOKUP(L879,Presentación!$AL$3:$AM$574,2,FALSE))</f>
        <v/>
      </c>
      <c r="K879" s="429"/>
      <c r="L879" s="419"/>
      <c r="M879" s="316"/>
      <c r="N879" s="317"/>
      <c r="O879" s="419"/>
      <c r="P879" s="316"/>
      <c r="Q879" s="317"/>
      <c r="R879" s="379"/>
      <c r="S879" s="316"/>
      <c r="T879" s="317"/>
      <c r="U879" s="43" t="s">
        <v>2188</v>
      </c>
      <c r="V879" s="379"/>
      <c r="W879" s="316"/>
      <c r="X879" s="317"/>
      <c r="Y879" s="379"/>
      <c r="Z879" s="317"/>
      <c r="AA879" s="249"/>
      <c r="AB879" s="249"/>
      <c r="AC879" s="249"/>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CA879">
        <f t="shared" si="169"/>
        <v>0</v>
      </c>
      <c r="CB879">
        <f t="shared" si="170"/>
        <v>0</v>
      </c>
      <c r="CC879">
        <f t="shared" si="171"/>
        <v>0</v>
      </c>
      <c r="CD879">
        <f t="shared" si="172"/>
        <v>0</v>
      </c>
      <c r="CF879" t="b">
        <f t="shared" si="173"/>
        <v>0</v>
      </c>
      <c r="CG879" t="str">
        <f t="shared" si="174"/>
        <v/>
      </c>
      <c r="CH879" t="b">
        <f t="shared" si="175"/>
        <v>0</v>
      </c>
      <c r="CI879" t="str">
        <f t="shared" si="176"/>
        <v/>
      </c>
      <c r="CJ879" t="b">
        <f t="shared" si="177"/>
        <v>0</v>
      </c>
      <c r="CL879">
        <f t="shared" si="178"/>
        <v>0</v>
      </c>
      <c r="CM879">
        <f t="shared" si="179"/>
        <v>0</v>
      </c>
      <c r="CN879">
        <f t="shared" si="180"/>
        <v>0</v>
      </c>
      <c r="CO879">
        <f t="shared" si="181"/>
        <v>0</v>
      </c>
    </row>
    <row r="880" spans="2:93" ht="15" customHeight="1">
      <c r="B880" s="126"/>
      <c r="C880" s="220" t="s">
        <v>2526</v>
      </c>
      <c r="D880" s="419"/>
      <c r="E880" s="316"/>
      <c r="F880" s="316"/>
      <c r="G880" s="317"/>
      <c r="H880" s="379"/>
      <c r="I880" s="317"/>
      <c r="J880" s="315" t="str">
        <f>IF(L880="","",VLOOKUP(L880,Presentación!$AL$3:$AM$574,2,FALSE))</f>
        <v/>
      </c>
      <c r="K880" s="429"/>
      <c r="L880" s="419"/>
      <c r="M880" s="316"/>
      <c r="N880" s="317"/>
      <c r="O880" s="419"/>
      <c r="P880" s="316"/>
      <c r="Q880" s="317"/>
      <c r="R880" s="379"/>
      <c r="S880" s="316"/>
      <c r="T880" s="317"/>
      <c r="U880" s="43" t="s">
        <v>2188</v>
      </c>
      <c r="V880" s="379"/>
      <c r="W880" s="316"/>
      <c r="X880" s="317"/>
      <c r="Y880" s="379"/>
      <c r="Z880" s="317"/>
      <c r="AA880" s="249"/>
      <c r="AB880" s="249"/>
      <c r="AC880" s="249"/>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CA880">
        <f t="shared" si="169"/>
        <v>0</v>
      </c>
      <c r="CB880">
        <f t="shared" si="170"/>
        <v>0</v>
      </c>
      <c r="CC880">
        <f t="shared" si="171"/>
        <v>0</v>
      </c>
      <c r="CD880">
        <f t="shared" si="172"/>
        <v>0</v>
      </c>
      <c r="CF880" t="b">
        <f t="shared" si="173"/>
        <v>0</v>
      </c>
      <c r="CG880" t="str">
        <f t="shared" si="174"/>
        <v/>
      </c>
      <c r="CH880" t="b">
        <f t="shared" si="175"/>
        <v>0</v>
      </c>
      <c r="CI880" t="str">
        <f t="shared" si="176"/>
        <v/>
      </c>
      <c r="CJ880" t="b">
        <f t="shared" si="177"/>
        <v>0</v>
      </c>
      <c r="CL880">
        <f t="shared" si="178"/>
        <v>0</v>
      </c>
      <c r="CM880">
        <f t="shared" si="179"/>
        <v>0</v>
      </c>
      <c r="CN880">
        <f t="shared" si="180"/>
        <v>0</v>
      </c>
      <c r="CO880">
        <f t="shared" si="181"/>
        <v>0</v>
      </c>
    </row>
    <row r="881" spans="2:93" ht="15" customHeight="1">
      <c r="B881" s="126"/>
      <c r="C881" s="220" t="s">
        <v>2527</v>
      </c>
      <c r="D881" s="419"/>
      <c r="E881" s="316"/>
      <c r="F881" s="316"/>
      <c r="G881" s="317"/>
      <c r="H881" s="379"/>
      <c r="I881" s="317"/>
      <c r="J881" s="315" t="str">
        <f>IF(L881="","",VLOOKUP(L881,Presentación!$AL$3:$AM$574,2,FALSE))</f>
        <v/>
      </c>
      <c r="K881" s="429"/>
      <c r="L881" s="419"/>
      <c r="M881" s="316"/>
      <c r="N881" s="317"/>
      <c r="O881" s="419"/>
      <c r="P881" s="316"/>
      <c r="Q881" s="317"/>
      <c r="R881" s="379"/>
      <c r="S881" s="316"/>
      <c r="T881" s="317"/>
      <c r="U881" s="43" t="s">
        <v>2188</v>
      </c>
      <c r="V881" s="379"/>
      <c r="W881" s="316"/>
      <c r="X881" s="317"/>
      <c r="Y881" s="379"/>
      <c r="Z881" s="317"/>
      <c r="AA881" s="249"/>
      <c r="AB881" s="249"/>
      <c r="AC881" s="249"/>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CA881">
        <f t="shared" si="169"/>
        <v>0</v>
      </c>
      <c r="CB881">
        <f t="shared" si="170"/>
        <v>0</v>
      </c>
      <c r="CC881">
        <f t="shared" si="171"/>
        <v>0</v>
      </c>
      <c r="CD881">
        <f t="shared" si="172"/>
        <v>0</v>
      </c>
      <c r="CF881" t="b">
        <f t="shared" si="173"/>
        <v>0</v>
      </c>
      <c r="CG881" t="str">
        <f t="shared" si="174"/>
        <v/>
      </c>
      <c r="CH881" t="b">
        <f t="shared" si="175"/>
        <v>0</v>
      </c>
      <c r="CI881" t="str">
        <f t="shared" si="176"/>
        <v/>
      </c>
      <c r="CJ881" t="b">
        <f t="shared" si="177"/>
        <v>0</v>
      </c>
      <c r="CL881">
        <f t="shared" si="178"/>
        <v>0</v>
      </c>
      <c r="CM881">
        <f t="shared" si="179"/>
        <v>0</v>
      </c>
      <c r="CN881">
        <f t="shared" si="180"/>
        <v>0</v>
      </c>
      <c r="CO881">
        <f t="shared" si="181"/>
        <v>0</v>
      </c>
    </row>
    <row r="882" spans="2:93" ht="15" customHeight="1">
      <c r="B882" s="126"/>
      <c r="C882" s="220" t="s">
        <v>2528</v>
      </c>
      <c r="D882" s="419"/>
      <c r="E882" s="316"/>
      <c r="F882" s="316"/>
      <c r="G882" s="317"/>
      <c r="H882" s="379"/>
      <c r="I882" s="317"/>
      <c r="J882" s="315" t="str">
        <f>IF(L882="","",VLOOKUP(L882,Presentación!$AL$3:$AM$574,2,FALSE))</f>
        <v/>
      </c>
      <c r="K882" s="429"/>
      <c r="L882" s="419"/>
      <c r="M882" s="316"/>
      <c r="N882" s="317"/>
      <c r="O882" s="419"/>
      <c r="P882" s="316"/>
      <c r="Q882" s="317"/>
      <c r="R882" s="379"/>
      <c r="S882" s="316"/>
      <c r="T882" s="317"/>
      <c r="U882" s="43" t="s">
        <v>2188</v>
      </c>
      <c r="V882" s="379"/>
      <c r="W882" s="316"/>
      <c r="X882" s="317"/>
      <c r="Y882" s="379"/>
      <c r="Z882" s="317"/>
      <c r="AA882" s="249"/>
      <c r="AB882" s="249"/>
      <c r="AC882" s="249"/>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CA882">
        <f t="shared" si="169"/>
        <v>0</v>
      </c>
      <c r="CB882">
        <f t="shared" si="170"/>
        <v>0</v>
      </c>
      <c r="CC882">
        <f t="shared" si="171"/>
        <v>0</v>
      </c>
      <c r="CD882">
        <f t="shared" si="172"/>
        <v>0</v>
      </c>
      <c r="CF882" t="b">
        <f t="shared" si="173"/>
        <v>0</v>
      </c>
      <c r="CG882" t="str">
        <f t="shared" si="174"/>
        <v/>
      </c>
      <c r="CH882" t="b">
        <f t="shared" si="175"/>
        <v>0</v>
      </c>
      <c r="CI882" t="str">
        <f t="shared" si="176"/>
        <v/>
      </c>
      <c r="CJ882" t="b">
        <f t="shared" si="177"/>
        <v>0</v>
      </c>
      <c r="CL882">
        <f t="shared" si="178"/>
        <v>0</v>
      </c>
      <c r="CM882">
        <f t="shared" si="179"/>
        <v>0</v>
      </c>
      <c r="CN882">
        <f t="shared" si="180"/>
        <v>0</v>
      </c>
      <c r="CO882">
        <f t="shared" si="181"/>
        <v>0</v>
      </c>
    </row>
    <row r="883" spans="2:93" ht="15" customHeight="1">
      <c r="B883" s="126"/>
      <c r="C883" s="220" t="s">
        <v>2529</v>
      </c>
      <c r="D883" s="419"/>
      <c r="E883" s="316"/>
      <c r="F883" s="316"/>
      <c r="G883" s="317"/>
      <c r="H883" s="379"/>
      <c r="I883" s="317"/>
      <c r="J883" s="315" t="str">
        <f>IF(L883="","",VLOOKUP(L883,Presentación!$AL$3:$AM$574,2,FALSE))</f>
        <v/>
      </c>
      <c r="K883" s="429"/>
      <c r="L883" s="419"/>
      <c r="M883" s="316"/>
      <c r="N883" s="317"/>
      <c r="O883" s="419"/>
      <c r="P883" s="316"/>
      <c r="Q883" s="317"/>
      <c r="R883" s="379"/>
      <c r="S883" s="316"/>
      <c r="T883" s="317"/>
      <c r="U883" s="43" t="s">
        <v>2188</v>
      </c>
      <c r="V883" s="379"/>
      <c r="W883" s="316"/>
      <c r="X883" s="317"/>
      <c r="Y883" s="379"/>
      <c r="Z883" s="317"/>
      <c r="AA883" s="249"/>
      <c r="AB883" s="249"/>
      <c r="AC883" s="249"/>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CA883">
        <f t="shared" si="169"/>
        <v>0</v>
      </c>
      <c r="CB883">
        <f t="shared" si="170"/>
        <v>0</v>
      </c>
      <c r="CC883">
        <f t="shared" si="171"/>
        <v>0</v>
      </c>
      <c r="CD883">
        <f t="shared" si="172"/>
        <v>0</v>
      </c>
      <c r="CF883" t="b">
        <f t="shared" si="173"/>
        <v>0</v>
      </c>
      <c r="CG883" t="str">
        <f t="shared" si="174"/>
        <v/>
      </c>
      <c r="CH883" t="b">
        <f t="shared" si="175"/>
        <v>0</v>
      </c>
      <c r="CI883" t="str">
        <f t="shared" si="176"/>
        <v/>
      </c>
      <c r="CJ883" t="b">
        <f t="shared" si="177"/>
        <v>0</v>
      </c>
      <c r="CL883">
        <f t="shared" si="178"/>
        <v>0</v>
      </c>
      <c r="CM883">
        <f t="shared" si="179"/>
        <v>0</v>
      </c>
      <c r="CN883">
        <f t="shared" si="180"/>
        <v>0</v>
      </c>
      <c r="CO883">
        <f t="shared" si="181"/>
        <v>0</v>
      </c>
    </row>
    <row r="884" spans="2:93" ht="15" customHeight="1">
      <c r="B884" s="126"/>
      <c r="C884" s="220" t="s">
        <v>2530</v>
      </c>
      <c r="D884" s="419"/>
      <c r="E884" s="316"/>
      <c r="F884" s="316"/>
      <c r="G884" s="317"/>
      <c r="H884" s="379"/>
      <c r="I884" s="317"/>
      <c r="J884" s="315" t="str">
        <f>IF(L884="","",VLOOKUP(L884,Presentación!$AL$3:$AM$574,2,FALSE))</f>
        <v/>
      </c>
      <c r="K884" s="429"/>
      <c r="L884" s="419"/>
      <c r="M884" s="316"/>
      <c r="N884" s="317"/>
      <c r="O884" s="419"/>
      <c r="P884" s="316"/>
      <c r="Q884" s="317"/>
      <c r="R884" s="379"/>
      <c r="S884" s="316"/>
      <c r="T884" s="317"/>
      <c r="U884" s="43" t="s">
        <v>2188</v>
      </c>
      <c r="V884" s="379"/>
      <c r="W884" s="316"/>
      <c r="X884" s="317"/>
      <c r="Y884" s="379"/>
      <c r="Z884" s="317"/>
      <c r="AA884" s="249"/>
      <c r="AB884" s="249"/>
      <c r="AC884" s="249"/>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CA884">
        <f t="shared" si="169"/>
        <v>0</v>
      </c>
      <c r="CB884">
        <f t="shared" si="170"/>
        <v>0</v>
      </c>
      <c r="CC884">
        <f t="shared" si="171"/>
        <v>0</v>
      </c>
      <c r="CD884">
        <f t="shared" si="172"/>
        <v>0</v>
      </c>
      <c r="CF884" t="b">
        <f t="shared" si="173"/>
        <v>0</v>
      </c>
      <c r="CG884" t="str">
        <f t="shared" si="174"/>
        <v/>
      </c>
      <c r="CH884" t="b">
        <f t="shared" si="175"/>
        <v>0</v>
      </c>
      <c r="CI884" t="str">
        <f t="shared" si="176"/>
        <v/>
      </c>
      <c r="CJ884" t="b">
        <f t="shared" si="177"/>
        <v>0</v>
      </c>
      <c r="CL884">
        <f t="shared" si="178"/>
        <v>0</v>
      </c>
      <c r="CM884">
        <f t="shared" si="179"/>
        <v>0</v>
      </c>
      <c r="CN884">
        <f t="shared" si="180"/>
        <v>0</v>
      </c>
      <c r="CO884">
        <f t="shared" si="181"/>
        <v>0</v>
      </c>
    </row>
    <row r="885" spans="2:93" ht="15" customHeight="1">
      <c r="B885" s="126"/>
      <c r="C885" s="220" t="s">
        <v>2531</v>
      </c>
      <c r="D885" s="419"/>
      <c r="E885" s="316"/>
      <c r="F885" s="316"/>
      <c r="G885" s="317"/>
      <c r="H885" s="379"/>
      <c r="I885" s="317"/>
      <c r="J885" s="315" t="str">
        <f>IF(L885="","",VLOOKUP(L885,Presentación!$AL$3:$AM$574,2,FALSE))</f>
        <v/>
      </c>
      <c r="K885" s="429"/>
      <c r="L885" s="419"/>
      <c r="M885" s="316"/>
      <c r="N885" s="317"/>
      <c r="O885" s="419"/>
      <c r="P885" s="316"/>
      <c r="Q885" s="317"/>
      <c r="R885" s="379"/>
      <c r="S885" s="316"/>
      <c r="T885" s="317"/>
      <c r="U885" s="43" t="s">
        <v>2188</v>
      </c>
      <c r="V885" s="379"/>
      <c r="W885" s="316"/>
      <c r="X885" s="317"/>
      <c r="Y885" s="379"/>
      <c r="Z885" s="317"/>
      <c r="AA885" s="249"/>
      <c r="AB885" s="249"/>
      <c r="AC885" s="249"/>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CA885">
        <f t="shared" si="169"/>
        <v>0</v>
      </c>
      <c r="CB885">
        <f t="shared" si="170"/>
        <v>0</v>
      </c>
      <c r="CC885">
        <f t="shared" si="171"/>
        <v>0</v>
      </c>
      <c r="CD885">
        <f t="shared" si="172"/>
        <v>0</v>
      </c>
      <c r="CF885" t="b">
        <f t="shared" si="173"/>
        <v>0</v>
      </c>
      <c r="CG885" t="str">
        <f t="shared" si="174"/>
        <v/>
      </c>
      <c r="CH885" t="b">
        <f t="shared" si="175"/>
        <v>0</v>
      </c>
      <c r="CI885" t="str">
        <f t="shared" si="176"/>
        <v/>
      </c>
      <c r="CJ885" t="b">
        <f t="shared" si="177"/>
        <v>0</v>
      </c>
      <c r="CL885">
        <f t="shared" si="178"/>
        <v>0</v>
      </c>
      <c r="CM885">
        <f t="shared" si="179"/>
        <v>0</v>
      </c>
      <c r="CN885">
        <f t="shared" si="180"/>
        <v>0</v>
      </c>
      <c r="CO885">
        <f t="shared" si="181"/>
        <v>0</v>
      </c>
    </row>
    <row r="886" spans="2:93" ht="15" customHeight="1">
      <c r="B886" s="126"/>
      <c r="C886" s="220" t="s">
        <v>2532</v>
      </c>
      <c r="D886" s="419"/>
      <c r="E886" s="316"/>
      <c r="F886" s="316"/>
      <c r="G886" s="317"/>
      <c r="H886" s="379"/>
      <c r="I886" s="317"/>
      <c r="J886" s="315" t="str">
        <f>IF(L886="","",VLOOKUP(L886,Presentación!$AL$3:$AM$574,2,FALSE))</f>
        <v/>
      </c>
      <c r="K886" s="429"/>
      <c r="L886" s="419"/>
      <c r="M886" s="316"/>
      <c r="N886" s="317"/>
      <c r="O886" s="419"/>
      <c r="P886" s="316"/>
      <c r="Q886" s="317"/>
      <c r="R886" s="379"/>
      <c r="S886" s="316"/>
      <c r="T886" s="317"/>
      <c r="U886" s="43" t="s">
        <v>2188</v>
      </c>
      <c r="V886" s="379"/>
      <c r="W886" s="316"/>
      <c r="X886" s="317"/>
      <c r="Y886" s="379"/>
      <c r="Z886" s="317"/>
      <c r="AA886" s="249"/>
      <c r="AB886" s="249"/>
      <c r="AC886" s="249"/>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CA886">
        <f t="shared" si="169"/>
        <v>0</v>
      </c>
      <c r="CB886">
        <f t="shared" si="170"/>
        <v>0</v>
      </c>
      <c r="CC886">
        <f t="shared" si="171"/>
        <v>0</v>
      </c>
      <c r="CD886">
        <f t="shared" si="172"/>
        <v>0</v>
      </c>
      <c r="CF886" t="b">
        <f t="shared" si="173"/>
        <v>0</v>
      </c>
      <c r="CG886" t="str">
        <f t="shared" si="174"/>
        <v/>
      </c>
      <c r="CH886" t="b">
        <f t="shared" si="175"/>
        <v>0</v>
      </c>
      <c r="CI886" t="str">
        <f t="shared" si="176"/>
        <v/>
      </c>
      <c r="CJ886" t="b">
        <f t="shared" si="177"/>
        <v>0</v>
      </c>
      <c r="CL886">
        <f t="shared" si="178"/>
        <v>0</v>
      </c>
      <c r="CM886">
        <f t="shared" si="179"/>
        <v>0</v>
      </c>
      <c r="CN886">
        <f t="shared" si="180"/>
        <v>0</v>
      </c>
      <c r="CO886">
        <f t="shared" si="181"/>
        <v>0</v>
      </c>
    </row>
    <row r="887" spans="2:93" ht="15" customHeight="1">
      <c r="B887" s="126"/>
      <c r="C887" s="220" t="s">
        <v>2533</v>
      </c>
      <c r="D887" s="419"/>
      <c r="E887" s="316"/>
      <c r="F887" s="316"/>
      <c r="G887" s="317"/>
      <c r="H887" s="379"/>
      <c r="I887" s="317"/>
      <c r="J887" s="315" t="str">
        <f>IF(L887="","",VLOOKUP(L887,Presentación!$AL$3:$AM$574,2,FALSE))</f>
        <v/>
      </c>
      <c r="K887" s="429"/>
      <c r="L887" s="419"/>
      <c r="M887" s="316"/>
      <c r="N887" s="317"/>
      <c r="O887" s="419"/>
      <c r="P887" s="316"/>
      <c r="Q887" s="317"/>
      <c r="R887" s="379"/>
      <c r="S887" s="316"/>
      <c r="T887" s="317"/>
      <c r="U887" s="43" t="s">
        <v>2188</v>
      </c>
      <c r="V887" s="379"/>
      <c r="W887" s="316"/>
      <c r="X887" s="317"/>
      <c r="Y887" s="379"/>
      <c r="Z887" s="317"/>
      <c r="AA887" s="249"/>
      <c r="AB887" s="249"/>
      <c r="AC887" s="249"/>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CA887">
        <f t="shared" si="169"/>
        <v>0</v>
      </c>
      <c r="CB887">
        <f t="shared" si="170"/>
        <v>0</v>
      </c>
      <c r="CC887">
        <f t="shared" si="171"/>
        <v>0</v>
      </c>
      <c r="CD887">
        <f t="shared" si="172"/>
        <v>0</v>
      </c>
      <c r="CF887" t="b">
        <f t="shared" si="173"/>
        <v>0</v>
      </c>
      <c r="CG887" t="str">
        <f t="shared" si="174"/>
        <v/>
      </c>
      <c r="CH887" t="b">
        <f t="shared" si="175"/>
        <v>0</v>
      </c>
      <c r="CI887" t="str">
        <f t="shared" si="176"/>
        <v/>
      </c>
      <c r="CJ887" t="b">
        <f t="shared" si="177"/>
        <v>0</v>
      </c>
      <c r="CL887">
        <f t="shared" si="178"/>
        <v>0</v>
      </c>
      <c r="CM887">
        <f t="shared" si="179"/>
        <v>0</v>
      </c>
      <c r="CN887">
        <f t="shared" si="180"/>
        <v>0</v>
      </c>
      <c r="CO887">
        <f t="shared" si="181"/>
        <v>0</v>
      </c>
    </row>
    <row r="888" spans="2:93" ht="15" customHeight="1">
      <c r="B888" s="126"/>
      <c r="C888" s="220" t="s">
        <v>2534</v>
      </c>
      <c r="D888" s="419"/>
      <c r="E888" s="316"/>
      <c r="F888" s="316"/>
      <c r="G888" s="317"/>
      <c r="H888" s="379"/>
      <c r="I888" s="317"/>
      <c r="J888" s="315" t="str">
        <f>IF(L888="","",VLOOKUP(L888,Presentación!$AL$3:$AM$574,2,FALSE))</f>
        <v/>
      </c>
      <c r="K888" s="429"/>
      <c r="L888" s="419"/>
      <c r="M888" s="316"/>
      <c r="N888" s="317"/>
      <c r="O888" s="419"/>
      <c r="P888" s="316"/>
      <c r="Q888" s="317"/>
      <c r="R888" s="379"/>
      <c r="S888" s="316"/>
      <c r="T888" s="317"/>
      <c r="U888" s="43" t="s">
        <v>2188</v>
      </c>
      <c r="V888" s="379"/>
      <c r="W888" s="316"/>
      <c r="X888" s="317"/>
      <c r="Y888" s="379"/>
      <c r="Z888" s="317"/>
      <c r="AA888" s="249"/>
      <c r="AB888" s="249"/>
      <c r="AC888" s="249"/>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CA888">
        <f t="shared" si="169"/>
        <v>0</v>
      </c>
      <c r="CB888">
        <f t="shared" si="170"/>
        <v>0</v>
      </c>
      <c r="CC888">
        <f t="shared" si="171"/>
        <v>0</v>
      </c>
      <c r="CD888">
        <f t="shared" si="172"/>
        <v>0</v>
      </c>
      <c r="CF888" t="b">
        <f t="shared" si="173"/>
        <v>0</v>
      </c>
      <c r="CG888" t="str">
        <f t="shared" si="174"/>
        <v/>
      </c>
      <c r="CH888" t="b">
        <f t="shared" si="175"/>
        <v>0</v>
      </c>
      <c r="CI888" t="str">
        <f t="shared" si="176"/>
        <v/>
      </c>
      <c r="CJ888" t="b">
        <f t="shared" si="177"/>
        <v>0</v>
      </c>
      <c r="CL888">
        <f t="shared" si="178"/>
        <v>0</v>
      </c>
      <c r="CM888">
        <f t="shared" si="179"/>
        <v>0</v>
      </c>
      <c r="CN888">
        <f t="shared" si="180"/>
        <v>0</v>
      </c>
      <c r="CO888">
        <f t="shared" si="181"/>
        <v>0</v>
      </c>
    </row>
    <row r="889" spans="2:93" ht="15" customHeight="1">
      <c r="B889" s="126"/>
      <c r="C889" s="220" t="s">
        <v>2535</v>
      </c>
      <c r="D889" s="419"/>
      <c r="E889" s="316"/>
      <c r="F889" s="316"/>
      <c r="G889" s="317"/>
      <c r="H889" s="379"/>
      <c r="I889" s="317"/>
      <c r="J889" s="315" t="str">
        <f>IF(L889="","",VLOOKUP(L889,Presentación!$AL$3:$AM$574,2,FALSE))</f>
        <v/>
      </c>
      <c r="K889" s="429"/>
      <c r="L889" s="419"/>
      <c r="M889" s="316"/>
      <c r="N889" s="317"/>
      <c r="O889" s="419"/>
      <c r="P889" s="316"/>
      <c r="Q889" s="317"/>
      <c r="R889" s="379"/>
      <c r="S889" s="316"/>
      <c r="T889" s="317"/>
      <c r="U889" s="43" t="s">
        <v>2188</v>
      </c>
      <c r="V889" s="379"/>
      <c r="W889" s="316"/>
      <c r="X889" s="317"/>
      <c r="Y889" s="379"/>
      <c r="Z889" s="317"/>
      <c r="AA889" s="249"/>
      <c r="AB889" s="249"/>
      <c r="AC889" s="249"/>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CA889">
        <f t="shared" si="169"/>
        <v>0</v>
      </c>
      <c r="CB889">
        <f t="shared" si="170"/>
        <v>0</v>
      </c>
      <c r="CC889">
        <f t="shared" si="171"/>
        <v>0</v>
      </c>
      <c r="CD889">
        <f t="shared" si="172"/>
        <v>0</v>
      </c>
      <c r="CF889" t="b">
        <f t="shared" si="173"/>
        <v>0</v>
      </c>
      <c r="CG889" t="str">
        <f t="shared" si="174"/>
        <v/>
      </c>
      <c r="CH889" t="b">
        <f t="shared" si="175"/>
        <v>0</v>
      </c>
      <c r="CI889" t="str">
        <f t="shared" si="176"/>
        <v/>
      </c>
      <c r="CJ889" t="b">
        <f t="shared" si="177"/>
        <v>0</v>
      </c>
      <c r="CL889">
        <f t="shared" si="178"/>
        <v>0</v>
      </c>
      <c r="CM889">
        <f t="shared" si="179"/>
        <v>0</v>
      </c>
      <c r="CN889">
        <f t="shared" si="180"/>
        <v>0</v>
      </c>
      <c r="CO889">
        <f t="shared" si="181"/>
        <v>0</v>
      </c>
    </row>
    <row r="890" spans="2:93" ht="15" customHeight="1">
      <c r="B890" s="126"/>
      <c r="C890" s="220" t="s">
        <v>2536</v>
      </c>
      <c r="D890" s="419"/>
      <c r="E890" s="316"/>
      <c r="F890" s="316"/>
      <c r="G890" s="317"/>
      <c r="H890" s="379"/>
      <c r="I890" s="317"/>
      <c r="J890" s="315" t="str">
        <f>IF(L890="","",VLOOKUP(L890,Presentación!$AL$3:$AM$574,2,FALSE))</f>
        <v/>
      </c>
      <c r="K890" s="429"/>
      <c r="L890" s="419"/>
      <c r="M890" s="316"/>
      <c r="N890" s="317"/>
      <c r="O890" s="419"/>
      <c r="P890" s="316"/>
      <c r="Q890" s="317"/>
      <c r="R890" s="379"/>
      <c r="S890" s="316"/>
      <c r="T890" s="317"/>
      <c r="U890" s="43" t="s">
        <v>2188</v>
      </c>
      <c r="V890" s="379"/>
      <c r="W890" s="316"/>
      <c r="X890" s="317"/>
      <c r="Y890" s="379"/>
      <c r="Z890" s="317"/>
      <c r="AA890" s="249"/>
      <c r="AB890" s="249"/>
      <c r="AC890" s="249"/>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CA890">
        <f t="shared" si="169"/>
        <v>0</v>
      </c>
      <c r="CB890">
        <f t="shared" si="170"/>
        <v>0</v>
      </c>
      <c r="CC890">
        <f t="shared" si="171"/>
        <v>0</v>
      </c>
      <c r="CD890">
        <f t="shared" si="172"/>
        <v>0</v>
      </c>
      <c r="CF890" t="b">
        <f t="shared" si="173"/>
        <v>0</v>
      </c>
      <c r="CG890" t="str">
        <f t="shared" si="174"/>
        <v/>
      </c>
      <c r="CH890" t="b">
        <f t="shared" si="175"/>
        <v>0</v>
      </c>
      <c r="CI890" t="str">
        <f t="shared" si="176"/>
        <v/>
      </c>
      <c r="CJ890" t="b">
        <f t="shared" si="177"/>
        <v>0</v>
      </c>
      <c r="CL890">
        <f t="shared" si="178"/>
        <v>0</v>
      </c>
      <c r="CM890">
        <f t="shared" si="179"/>
        <v>0</v>
      </c>
      <c r="CN890">
        <f t="shared" si="180"/>
        <v>0</v>
      </c>
      <c r="CO890">
        <f t="shared" si="181"/>
        <v>0</v>
      </c>
    </row>
    <row r="891" spans="2:93" ht="15" customHeight="1">
      <c r="B891" s="126"/>
      <c r="C891" s="220" t="s">
        <v>2537</v>
      </c>
      <c r="D891" s="419"/>
      <c r="E891" s="316"/>
      <c r="F891" s="316"/>
      <c r="G891" s="317"/>
      <c r="H891" s="379"/>
      <c r="I891" s="317"/>
      <c r="J891" s="315" t="str">
        <f>IF(L891="","",VLOOKUP(L891,Presentación!$AL$3:$AM$574,2,FALSE))</f>
        <v/>
      </c>
      <c r="K891" s="429"/>
      <c r="L891" s="419"/>
      <c r="M891" s="316"/>
      <c r="N891" s="317"/>
      <c r="O891" s="419"/>
      <c r="P891" s="316"/>
      <c r="Q891" s="317"/>
      <c r="R891" s="379"/>
      <c r="S891" s="316"/>
      <c r="T891" s="317"/>
      <c r="U891" s="43" t="s">
        <v>2188</v>
      </c>
      <c r="V891" s="379"/>
      <c r="W891" s="316"/>
      <c r="X891" s="317"/>
      <c r="Y891" s="379"/>
      <c r="Z891" s="317"/>
      <c r="AA891" s="249"/>
      <c r="AB891" s="249"/>
      <c r="AC891" s="249"/>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CA891">
        <f t="shared" si="169"/>
        <v>0</v>
      </c>
      <c r="CB891">
        <f t="shared" si="170"/>
        <v>0</v>
      </c>
      <c r="CC891">
        <f t="shared" si="171"/>
        <v>0</v>
      </c>
      <c r="CD891">
        <f t="shared" si="172"/>
        <v>0</v>
      </c>
      <c r="CF891" t="b">
        <f t="shared" si="173"/>
        <v>0</v>
      </c>
      <c r="CG891" t="str">
        <f t="shared" si="174"/>
        <v/>
      </c>
      <c r="CH891" t="b">
        <f t="shared" si="175"/>
        <v>0</v>
      </c>
      <c r="CI891" t="str">
        <f t="shared" si="176"/>
        <v/>
      </c>
      <c r="CJ891" t="b">
        <f t="shared" si="177"/>
        <v>0</v>
      </c>
      <c r="CL891">
        <f t="shared" si="178"/>
        <v>0</v>
      </c>
      <c r="CM891">
        <f t="shared" si="179"/>
        <v>0</v>
      </c>
      <c r="CN891">
        <f t="shared" si="180"/>
        <v>0</v>
      </c>
      <c r="CO891">
        <f t="shared" si="181"/>
        <v>0</v>
      </c>
    </row>
    <row r="892" spans="2:93" ht="15" customHeight="1">
      <c r="B892" s="126"/>
      <c r="C892" s="220" t="s">
        <v>2538</v>
      </c>
      <c r="D892" s="419"/>
      <c r="E892" s="316"/>
      <c r="F892" s="316"/>
      <c r="G892" s="317"/>
      <c r="H892" s="379"/>
      <c r="I892" s="317"/>
      <c r="J892" s="315" t="str">
        <f>IF(L892="","",VLOOKUP(L892,Presentación!$AL$3:$AM$574,2,FALSE))</f>
        <v/>
      </c>
      <c r="K892" s="429"/>
      <c r="L892" s="419"/>
      <c r="M892" s="316"/>
      <c r="N892" s="317"/>
      <c r="O892" s="419"/>
      <c r="P892" s="316"/>
      <c r="Q892" s="317"/>
      <c r="R892" s="379"/>
      <c r="S892" s="316"/>
      <c r="T892" s="317"/>
      <c r="U892" s="43" t="s">
        <v>2188</v>
      </c>
      <c r="V892" s="379"/>
      <c r="W892" s="316"/>
      <c r="X892" s="317"/>
      <c r="Y892" s="379"/>
      <c r="Z892" s="317"/>
      <c r="AA892" s="249"/>
      <c r="AB892" s="249"/>
      <c r="AC892" s="249"/>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CA892">
        <f t="shared" si="169"/>
        <v>0</v>
      </c>
      <c r="CB892">
        <f t="shared" si="170"/>
        <v>0</v>
      </c>
      <c r="CC892">
        <f t="shared" si="171"/>
        <v>0</v>
      </c>
      <c r="CD892">
        <f t="shared" si="172"/>
        <v>0</v>
      </c>
      <c r="CF892" t="b">
        <f t="shared" si="173"/>
        <v>0</v>
      </c>
      <c r="CG892" t="str">
        <f t="shared" si="174"/>
        <v/>
      </c>
      <c r="CH892" t="b">
        <f t="shared" si="175"/>
        <v>0</v>
      </c>
      <c r="CI892" t="str">
        <f t="shared" si="176"/>
        <v/>
      </c>
      <c r="CJ892" t="b">
        <f t="shared" si="177"/>
        <v>0</v>
      </c>
      <c r="CL892">
        <f t="shared" si="178"/>
        <v>0</v>
      </c>
      <c r="CM892">
        <f t="shared" si="179"/>
        <v>0</v>
      </c>
      <c r="CN892">
        <f t="shared" si="180"/>
        <v>0</v>
      </c>
      <c r="CO892">
        <f t="shared" si="181"/>
        <v>0</v>
      </c>
    </row>
    <row r="893" spans="2:93" ht="15" customHeight="1">
      <c r="B893" s="126"/>
      <c r="C893" s="220" t="s">
        <v>2539</v>
      </c>
      <c r="D893" s="419"/>
      <c r="E893" s="316"/>
      <c r="F893" s="316"/>
      <c r="G893" s="317"/>
      <c r="H893" s="379"/>
      <c r="I893" s="317"/>
      <c r="J893" s="315" t="str">
        <f>IF(L893="","",VLOOKUP(L893,Presentación!$AL$3:$AM$574,2,FALSE))</f>
        <v/>
      </c>
      <c r="K893" s="429"/>
      <c r="L893" s="419"/>
      <c r="M893" s="316"/>
      <c r="N893" s="317"/>
      <c r="O893" s="419"/>
      <c r="P893" s="316"/>
      <c r="Q893" s="317"/>
      <c r="R893" s="379"/>
      <c r="S893" s="316"/>
      <c r="T893" s="317"/>
      <c r="U893" s="43" t="s">
        <v>2188</v>
      </c>
      <c r="V893" s="379"/>
      <c r="W893" s="316"/>
      <c r="X893" s="317"/>
      <c r="Y893" s="379"/>
      <c r="Z893" s="317"/>
      <c r="AA893" s="249"/>
      <c r="AB893" s="249"/>
      <c r="AC893" s="249"/>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CA893">
        <f t="shared" si="169"/>
        <v>0</v>
      </c>
      <c r="CB893">
        <f t="shared" si="170"/>
        <v>0</v>
      </c>
      <c r="CC893">
        <f t="shared" si="171"/>
        <v>0</v>
      </c>
      <c r="CD893">
        <f t="shared" si="172"/>
        <v>0</v>
      </c>
      <c r="CF893" t="b">
        <f t="shared" si="173"/>
        <v>0</v>
      </c>
      <c r="CG893" t="str">
        <f t="shared" si="174"/>
        <v/>
      </c>
      <c r="CH893" t="b">
        <f t="shared" si="175"/>
        <v>0</v>
      </c>
      <c r="CI893" t="str">
        <f t="shared" si="176"/>
        <v/>
      </c>
      <c r="CJ893" t="b">
        <f t="shared" si="177"/>
        <v>0</v>
      </c>
      <c r="CL893">
        <f t="shared" si="178"/>
        <v>0</v>
      </c>
      <c r="CM893">
        <f t="shared" si="179"/>
        <v>0</v>
      </c>
      <c r="CN893">
        <f t="shared" si="180"/>
        <v>0</v>
      </c>
      <c r="CO893">
        <f t="shared" si="181"/>
        <v>0</v>
      </c>
    </row>
    <row r="894" spans="2:93" ht="15" customHeight="1">
      <c r="B894" s="126"/>
      <c r="C894" s="220" t="s">
        <v>2540</v>
      </c>
      <c r="D894" s="419"/>
      <c r="E894" s="316"/>
      <c r="F894" s="316"/>
      <c r="G894" s="317"/>
      <c r="H894" s="379"/>
      <c r="I894" s="317"/>
      <c r="J894" s="315" t="str">
        <f>IF(L894="","",VLOOKUP(L894,Presentación!$AL$3:$AM$574,2,FALSE))</f>
        <v/>
      </c>
      <c r="K894" s="429"/>
      <c r="L894" s="419"/>
      <c r="M894" s="316"/>
      <c r="N894" s="317"/>
      <c r="O894" s="419"/>
      <c r="P894" s="316"/>
      <c r="Q894" s="317"/>
      <c r="R894" s="379"/>
      <c r="S894" s="316"/>
      <c r="T894" s="317"/>
      <c r="U894" s="43" t="s">
        <v>2188</v>
      </c>
      <c r="V894" s="379"/>
      <c r="W894" s="316"/>
      <c r="X894" s="317"/>
      <c r="Y894" s="379"/>
      <c r="Z894" s="317"/>
      <c r="AA894" s="249"/>
      <c r="AB894" s="249"/>
      <c r="AC894" s="249"/>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CA894">
        <f t="shared" si="169"/>
        <v>0</v>
      </c>
      <c r="CB894">
        <f t="shared" si="170"/>
        <v>0</v>
      </c>
      <c r="CC894">
        <f t="shared" si="171"/>
        <v>0</v>
      </c>
      <c r="CD894">
        <f t="shared" si="172"/>
        <v>0</v>
      </c>
      <c r="CF894" t="b">
        <f t="shared" si="173"/>
        <v>0</v>
      </c>
      <c r="CG894" t="str">
        <f t="shared" si="174"/>
        <v/>
      </c>
      <c r="CH894" t="b">
        <f t="shared" si="175"/>
        <v>0</v>
      </c>
      <c r="CI894" t="str">
        <f t="shared" si="176"/>
        <v/>
      </c>
      <c r="CJ894" t="b">
        <f t="shared" si="177"/>
        <v>0</v>
      </c>
      <c r="CL894">
        <f t="shared" si="178"/>
        <v>0</v>
      </c>
      <c r="CM894">
        <f t="shared" si="179"/>
        <v>0</v>
      </c>
      <c r="CN894">
        <f t="shared" si="180"/>
        <v>0</v>
      </c>
      <c r="CO894">
        <f t="shared" si="181"/>
        <v>0</v>
      </c>
    </row>
    <row r="895" spans="2:93" ht="15" customHeight="1">
      <c r="B895" s="126"/>
      <c r="C895" s="220" t="s">
        <v>2541</v>
      </c>
      <c r="D895" s="419"/>
      <c r="E895" s="316"/>
      <c r="F895" s="316"/>
      <c r="G895" s="317"/>
      <c r="H895" s="379"/>
      <c r="I895" s="317"/>
      <c r="J895" s="315" t="str">
        <f>IF(L895="","",VLOOKUP(L895,Presentación!$AL$3:$AM$574,2,FALSE))</f>
        <v/>
      </c>
      <c r="K895" s="429"/>
      <c r="L895" s="419"/>
      <c r="M895" s="316"/>
      <c r="N895" s="317"/>
      <c r="O895" s="419"/>
      <c r="P895" s="316"/>
      <c r="Q895" s="317"/>
      <c r="R895" s="379"/>
      <c r="S895" s="316"/>
      <c r="T895" s="317"/>
      <c r="U895" s="43" t="s">
        <v>2188</v>
      </c>
      <c r="V895" s="379"/>
      <c r="W895" s="316"/>
      <c r="X895" s="317"/>
      <c r="Y895" s="379"/>
      <c r="Z895" s="317"/>
      <c r="AA895" s="249"/>
      <c r="AB895" s="249"/>
      <c r="AC895" s="249"/>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CA895">
        <f t="shared" si="169"/>
        <v>0</v>
      </c>
      <c r="CB895">
        <f t="shared" si="170"/>
        <v>0</v>
      </c>
      <c r="CC895">
        <f t="shared" si="171"/>
        <v>0</v>
      </c>
      <c r="CD895">
        <f t="shared" si="172"/>
        <v>0</v>
      </c>
      <c r="CF895" t="b">
        <f t="shared" si="173"/>
        <v>0</v>
      </c>
      <c r="CG895" t="str">
        <f t="shared" si="174"/>
        <v/>
      </c>
      <c r="CH895" t="b">
        <f t="shared" si="175"/>
        <v>0</v>
      </c>
      <c r="CI895" t="str">
        <f t="shared" si="176"/>
        <v/>
      </c>
      <c r="CJ895" t="b">
        <f t="shared" si="177"/>
        <v>0</v>
      </c>
      <c r="CL895">
        <f t="shared" si="178"/>
        <v>0</v>
      </c>
      <c r="CM895">
        <f t="shared" si="179"/>
        <v>0</v>
      </c>
      <c r="CN895">
        <f t="shared" si="180"/>
        <v>0</v>
      </c>
      <c r="CO895">
        <f t="shared" si="181"/>
        <v>0</v>
      </c>
    </row>
    <row r="896" spans="2:93" ht="15" customHeight="1">
      <c r="B896" s="126"/>
      <c r="C896" s="220" t="s">
        <v>2542</v>
      </c>
      <c r="D896" s="419"/>
      <c r="E896" s="316"/>
      <c r="F896" s="316"/>
      <c r="G896" s="317"/>
      <c r="H896" s="379"/>
      <c r="I896" s="317"/>
      <c r="J896" s="315" t="str">
        <f>IF(L896="","",VLOOKUP(L896,Presentación!$AL$3:$AM$574,2,FALSE))</f>
        <v/>
      </c>
      <c r="K896" s="429"/>
      <c r="L896" s="419"/>
      <c r="M896" s="316"/>
      <c r="N896" s="317"/>
      <c r="O896" s="419"/>
      <c r="P896" s="316"/>
      <c r="Q896" s="317"/>
      <c r="R896" s="379"/>
      <c r="S896" s="316"/>
      <c r="T896" s="317"/>
      <c r="U896" s="43" t="s">
        <v>2188</v>
      </c>
      <c r="V896" s="379"/>
      <c r="W896" s="316"/>
      <c r="X896" s="317"/>
      <c r="Y896" s="379"/>
      <c r="Z896" s="317"/>
      <c r="AA896" s="249"/>
      <c r="AB896" s="249"/>
      <c r="AC896" s="249"/>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CA896">
        <f t="shared" si="169"/>
        <v>0</v>
      </c>
      <c r="CB896">
        <f t="shared" si="170"/>
        <v>0</v>
      </c>
      <c r="CC896">
        <f t="shared" si="171"/>
        <v>0</v>
      </c>
      <c r="CD896">
        <f t="shared" si="172"/>
        <v>0</v>
      </c>
      <c r="CF896" t="b">
        <f t="shared" si="173"/>
        <v>0</v>
      </c>
      <c r="CG896" t="str">
        <f t="shared" si="174"/>
        <v/>
      </c>
      <c r="CH896" t="b">
        <f t="shared" si="175"/>
        <v>0</v>
      </c>
      <c r="CI896" t="str">
        <f t="shared" si="176"/>
        <v/>
      </c>
      <c r="CJ896" t="b">
        <f t="shared" si="177"/>
        <v>0</v>
      </c>
      <c r="CL896">
        <f t="shared" si="178"/>
        <v>0</v>
      </c>
      <c r="CM896">
        <f t="shared" si="179"/>
        <v>0</v>
      </c>
      <c r="CN896">
        <f t="shared" si="180"/>
        <v>0</v>
      </c>
      <c r="CO896">
        <f t="shared" si="181"/>
        <v>0</v>
      </c>
    </row>
    <row r="897" spans="2:93" ht="15" customHeight="1">
      <c r="B897" s="126"/>
      <c r="C897" s="220" t="s">
        <v>2543</v>
      </c>
      <c r="D897" s="419"/>
      <c r="E897" s="316"/>
      <c r="F897" s="316"/>
      <c r="G897" s="317"/>
      <c r="H897" s="379"/>
      <c r="I897" s="317"/>
      <c r="J897" s="315" t="str">
        <f>IF(L897="","",VLOOKUP(L897,Presentación!$AL$3:$AM$574,2,FALSE))</f>
        <v/>
      </c>
      <c r="K897" s="429"/>
      <c r="L897" s="419"/>
      <c r="M897" s="316"/>
      <c r="N897" s="317"/>
      <c r="O897" s="419"/>
      <c r="P897" s="316"/>
      <c r="Q897" s="317"/>
      <c r="R897" s="379"/>
      <c r="S897" s="316"/>
      <c r="T897" s="317"/>
      <c r="U897" s="43" t="s">
        <v>2188</v>
      </c>
      <c r="V897" s="379"/>
      <c r="W897" s="316"/>
      <c r="X897" s="317"/>
      <c r="Y897" s="379"/>
      <c r="Z897" s="317"/>
      <c r="AA897" s="249"/>
      <c r="AB897" s="249"/>
      <c r="AC897" s="249"/>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CA897">
        <f t="shared" si="169"/>
        <v>0</v>
      </c>
      <c r="CB897">
        <f t="shared" si="170"/>
        <v>0</v>
      </c>
      <c r="CC897">
        <f t="shared" si="171"/>
        <v>0</v>
      </c>
      <c r="CD897">
        <f t="shared" si="172"/>
        <v>0</v>
      </c>
      <c r="CF897" t="b">
        <f t="shared" si="173"/>
        <v>0</v>
      </c>
      <c r="CG897" t="str">
        <f t="shared" si="174"/>
        <v/>
      </c>
      <c r="CH897" t="b">
        <f t="shared" si="175"/>
        <v>0</v>
      </c>
      <c r="CI897" t="str">
        <f t="shared" si="176"/>
        <v/>
      </c>
      <c r="CJ897" t="b">
        <f t="shared" si="177"/>
        <v>0</v>
      </c>
      <c r="CL897">
        <f t="shared" si="178"/>
        <v>0</v>
      </c>
      <c r="CM897">
        <f t="shared" si="179"/>
        <v>0</v>
      </c>
      <c r="CN897">
        <f t="shared" si="180"/>
        <v>0</v>
      </c>
      <c r="CO897">
        <f t="shared" si="181"/>
        <v>0</v>
      </c>
    </row>
    <row r="898" spans="2:93" ht="15" customHeight="1">
      <c r="B898" s="126"/>
      <c r="C898" s="220" t="s">
        <v>2544</v>
      </c>
      <c r="D898" s="419"/>
      <c r="E898" s="316"/>
      <c r="F898" s="316"/>
      <c r="G898" s="317"/>
      <c r="H898" s="379"/>
      <c r="I898" s="317"/>
      <c r="J898" s="315" t="str">
        <f>IF(L898="","",VLOOKUP(L898,Presentación!$AL$3:$AM$574,2,FALSE))</f>
        <v/>
      </c>
      <c r="K898" s="429"/>
      <c r="L898" s="419"/>
      <c r="M898" s="316"/>
      <c r="N898" s="317"/>
      <c r="O898" s="419"/>
      <c r="P898" s="316"/>
      <c r="Q898" s="317"/>
      <c r="R898" s="379"/>
      <c r="S898" s="316"/>
      <c r="T898" s="317"/>
      <c r="U898" s="43" t="s">
        <v>2188</v>
      </c>
      <c r="V898" s="379"/>
      <c r="W898" s="316"/>
      <c r="X898" s="317"/>
      <c r="Y898" s="379"/>
      <c r="Z898" s="317"/>
      <c r="AA898" s="249"/>
      <c r="AB898" s="249"/>
      <c r="AC898" s="249"/>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CA898">
        <f t="shared" si="169"/>
        <v>0</v>
      </c>
      <c r="CB898">
        <f t="shared" si="170"/>
        <v>0</v>
      </c>
      <c r="CC898">
        <f t="shared" si="171"/>
        <v>0</v>
      </c>
      <c r="CD898">
        <f t="shared" si="172"/>
        <v>0</v>
      </c>
      <c r="CF898" t="b">
        <f t="shared" si="173"/>
        <v>0</v>
      </c>
      <c r="CG898" t="str">
        <f t="shared" si="174"/>
        <v/>
      </c>
      <c r="CH898" t="b">
        <f t="shared" si="175"/>
        <v>0</v>
      </c>
      <c r="CI898" t="str">
        <f t="shared" si="176"/>
        <v/>
      </c>
      <c r="CJ898" t="b">
        <f t="shared" si="177"/>
        <v>0</v>
      </c>
      <c r="CL898">
        <f t="shared" si="178"/>
        <v>0</v>
      </c>
      <c r="CM898">
        <f t="shared" si="179"/>
        <v>0</v>
      </c>
      <c r="CN898">
        <f t="shared" si="180"/>
        <v>0</v>
      </c>
      <c r="CO898">
        <f t="shared" si="181"/>
        <v>0</v>
      </c>
    </row>
    <row r="899" spans="2:93" ht="15" customHeight="1">
      <c r="B899" s="126"/>
      <c r="C899" s="220" t="s">
        <v>2545</v>
      </c>
      <c r="D899" s="419"/>
      <c r="E899" s="316"/>
      <c r="F899" s="316"/>
      <c r="G899" s="317"/>
      <c r="H899" s="379"/>
      <c r="I899" s="317"/>
      <c r="J899" s="315" t="str">
        <f>IF(L899="","",VLOOKUP(L899,Presentación!$AL$3:$AM$574,2,FALSE))</f>
        <v/>
      </c>
      <c r="K899" s="429"/>
      <c r="L899" s="419"/>
      <c r="M899" s="316"/>
      <c r="N899" s="317"/>
      <c r="O899" s="419"/>
      <c r="P899" s="316"/>
      <c r="Q899" s="317"/>
      <c r="R899" s="379"/>
      <c r="S899" s="316"/>
      <c r="T899" s="317"/>
      <c r="U899" s="43" t="s">
        <v>2188</v>
      </c>
      <c r="V899" s="379"/>
      <c r="W899" s="316"/>
      <c r="X899" s="317"/>
      <c r="Y899" s="379"/>
      <c r="Z899" s="317"/>
      <c r="AA899" s="249"/>
      <c r="AB899" s="249"/>
      <c r="AC899" s="249"/>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CA899">
        <f t="shared" si="169"/>
        <v>0</v>
      </c>
      <c r="CB899">
        <f t="shared" si="170"/>
        <v>0</v>
      </c>
      <c r="CC899">
        <f t="shared" si="171"/>
        <v>0</v>
      </c>
      <c r="CD899">
        <f t="shared" si="172"/>
        <v>0</v>
      </c>
      <c r="CF899" t="b">
        <f t="shared" si="173"/>
        <v>0</v>
      </c>
      <c r="CG899" t="str">
        <f t="shared" si="174"/>
        <v/>
      </c>
      <c r="CH899" t="b">
        <f t="shared" si="175"/>
        <v>0</v>
      </c>
      <c r="CI899" t="str">
        <f t="shared" si="176"/>
        <v/>
      </c>
      <c r="CJ899" t="b">
        <f t="shared" si="177"/>
        <v>0</v>
      </c>
      <c r="CL899">
        <f t="shared" si="178"/>
        <v>0</v>
      </c>
      <c r="CM899">
        <f t="shared" si="179"/>
        <v>0</v>
      </c>
      <c r="CN899">
        <f t="shared" si="180"/>
        <v>0</v>
      </c>
      <c r="CO899">
        <f t="shared" si="181"/>
        <v>0</v>
      </c>
    </row>
    <row r="900" spans="2:93" ht="15" customHeight="1">
      <c r="B900" s="126"/>
      <c r="C900" s="220" t="s">
        <v>2546</v>
      </c>
      <c r="D900" s="419"/>
      <c r="E900" s="316"/>
      <c r="F900" s="316"/>
      <c r="G900" s="317"/>
      <c r="H900" s="379"/>
      <c r="I900" s="317"/>
      <c r="J900" s="315" t="str">
        <f>IF(L900="","",VLOOKUP(L900,Presentación!$AL$3:$AM$574,2,FALSE))</f>
        <v/>
      </c>
      <c r="K900" s="429"/>
      <c r="L900" s="419"/>
      <c r="M900" s="316"/>
      <c r="N900" s="317"/>
      <c r="O900" s="419"/>
      <c r="P900" s="316"/>
      <c r="Q900" s="317"/>
      <c r="R900" s="379"/>
      <c r="S900" s="316"/>
      <c r="T900" s="317"/>
      <c r="U900" s="43" t="s">
        <v>2188</v>
      </c>
      <c r="V900" s="379"/>
      <c r="W900" s="316"/>
      <c r="X900" s="317"/>
      <c r="Y900" s="379"/>
      <c r="Z900" s="317"/>
      <c r="AA900" s="249"/>
      <c r="AB900" s="249"/>
      <c r="AC900" s="249"/>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CA900">
        <f t="shared" si="169"/>
        <v>0</v>
      </c>
      <c r="CB900">
        <f t="shared" si="170"/>
        <v>0</v>
      </c>
      <c r="CC900">
        <f t="shared" si="171"/>
        <v>0</v>
      </c>
      <c r="CD900">
        <f t="shared" si="172"/>
        <v>0</v>
      </c>
      <c r="CF900" t="b">
        <f t="shared" si="173"/>
        <v>0</v>
      </c>
      <c r="CG900" t="str">
        <f t="shared" si="174"/>
        <v/>
      </c>
      <c r="CH900" t="b">
        <f t="shared" si="175"/>
        <v>0</v>
      </c>
      <c r="CI900" t="str">
        <f t="shared" si="176"/>
        <v/>
      </c>
      <c r="CJ900" t="b">
        <f t="shared" si="177"/>
        <v>0</v>
      </c>
      <c r="CL900">
        <f t="shared" si="178"/>
        <v>0</v>
      </c>
      <c r="CM900">
        <f t="shared" si="179"/>
        <v>0</v>
      </c>
      <c r="CN900">
        <f t="shared" si="180"/>
        <v>0</v>
      </c>
      <c r="CO900">
        <f t="shared" si="181"/>
        <v>0</v>
      </c>
    </row>
    <row r="901" spans="2:93" ht="15" customHeight="1">
      <c r="B901" s="126"/>
      <c r="C901" s="220" t="s">
        <v>2547</v>
      </c>
      <c r="D901" s="419"/>
      <c r="E901" s="316"/>
      <c r="F901" s="316"/>
      <c r="G901" s="317"/>
      <c r="H901" s="379"/>
      <c r="I901" s="317"/>
      <c r="J901" s="315" t="str">
        <f>IF(L901="","",VLOOKUP(L901,Presentación!$AL$3:$AM$574,2,FALSE))</f>
        <v/>
      </c>
      <c r="K901" s="429"/>
      <c r="L901" s="419"/>
      <c r="M901" s="316"/>
      <c r="N901" s="317"/>
      <c r="O901" s="419"/>
      <c r="P901" s="316"/>
      <c r="Q901" s="317"/>
      <c r="R901" s="379"/>
      <c r="S901" s="316"/>
      <c r="T901" s="317"/>
      <c r="U901" s="43" t="s">
        <v>2188</v>
      </c>
      <c r="V901" s="379"/>
      <c r="W901" s="316"/>
      <c r="X901" s="317"/>
      <c r="Y901" s="379"/>
      <c r="Z901" s="317"/>
      <c r="AA901" s="249"/>
      <c r="AB901" s="249"/>
      <c r="AC901" s="249"/>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CA901">
        <f t="shared" si="169"/>
        <v>0</v>
      </c>
      <c r="CB901">
        <f t="shared" si="170"/>
        <v>0</v>
      </c>
      <c r="CC901">
        <f t="shared" si="171"/>
        <v>0</v>
      </c>
      <c r="CD901">
        <f t="shared" si="172"/>
        <v>0</v>
      </c>
      <c r="CF901" t="b">
        <f t="shared" si="173"/>
        <v>0</v>
      </c>
      <c r="CG901" t="str">
        <f t="shared" si="174"/>
        <v/>
      </c>
      <c r="CH901" t="b">
        <f t="shared" si="175"/>
        <v>0</v>
      </c>
      <c r="CI901" t="str">
        <f t="shared" si="176"/>
        <v/>
      </c>
      <c r="CJ901" t="b">
        <f t="shared" si="177"/>
        <v>0</v>
      </c>
      <c r="CL901">
        <f t="shared" si="178"/>
        <v>0</v>
      </c>
      <c r="CM901">
        <f t="shared" si="179"/>
        <v>0</v>
      </c>
      <c r="CN901">
        <f t="shared" si="180"/>
        <v>0</v>
      </c>
      <c r="CO901">
        <f t="shared" si="181"/>
        <v>0</v>
      </c>
    </row>
    <row r="902" spans="2:93" ht="15" customHeight="1">
      <c r="B902" s="126"/>
      <c r="C902" s="220" t="s">
        <v>2548</v>
      </c>
      <c r="D902" s="419"/>
      <c r="E902" s="316"/>
      <c r="F902" s="316"/>
      <c r="G902" s="317"/>
      <c r="H902" s="379"/>
      <c r="I902" s="317"/>
      <c r="J902" s="315" t="str">
        <f>IF(L902="","",VLOOKUP(L902,Presentación!$AL$3:$AM$574,2,FALSE))</f>
        <v/>
      </c>
      <c r="K902" s="429"/>
      <c r="L902" s="419"/>
      <c r="M902" s="316"/>
      <c r="N902" s="317"/>
      <c r="O902" s="419"/>
      <c r="P902" s="316"/>
      <c r="Q902" s="317"/>
      <c r="R902" s="379"/>
      <c r="S902" s="316"/>
      <c r="T902" s="317"/>
      <c r="U902" s="43" t="s">
        <v>2188</v>
      </c>
      <c r="V902" s="379"/>
      <c r="W902" s="316"/>
      <c r="X902" s="317"/>
      <c r="Y902" s="379"/>
      <c r="Z902" s="317"/>
      <c r="AA902" s="249"/>
      <c r="AB902" s="249"/>
      <c r="AC902" s="249"/>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CA902">
        <f t="shared" si="169"/>
        <v>0</v>
      </c>
      <c r="CB902">
        <f t="shared" si="170"/>
        <v>0</v>
      </c>
      <c r="CC902">
        <f t="shared" si="171"/>
        <v>0</v>
      </c>
      <c r="CD902">
        <f t="shared" si="172"/>
        <v>0</v>
      </c>
      <c r="CF902" t="b">
        <f t="shared" si="173"/>
        <v>0</v>
      </c>
      <c r="CG902" t="str">
        <f t="shared" si="174"/>
        <v/>
      </c>
      <c r="CH902" t="b">
        <f t="shared" si="175"/>
        <v>0</v>
      </c>
      <c r="CI902" t="str">
        <f t="shared" si="176"/>
        <v/>
      </c>
      <c r="CJ902" t="b">
        <f t="shared" si="177"/>
        <v>0</v>
      </c>
      <c r="CL902">
        <f t="shared" si="178"/>
        <v>0</v>
      </c>
      <c r="CM902">
        <f t="shared" si="179"/>
        <v>0</v>
      </c>
      <c r="CN902">
        <f t="shared" si="180"/>
        <v>0</v>
      </c>
      <c r="CO902">
        <f t="shared" si="181"/>
        <v>0</v>
      </c>
    </row>
    <row r="903" spans="2:93" ht="15" customHeight="1">
      <c r="B903" s="126"/>
      <c r="C903" s="220" t="s">
        <v>2549</v>
      </c>
      <c r="D903" s="419"/>
      <c r="E903" s="316"/>
      <c r="F903" s="316"/>
      <c r="G903" s="317"/>
      <c r="H903" s="379"/>
      <c r="I903" s="317"/>
      <c r="J903" s="315" t="str">
        <f>IF(L903="","",VLOOKUP(L903,Presentación!$AL$3:$AM$574,2,FALSE))</f>
        <v/>
      </c>
      <c r="K903" s="429"/>
      <c r="L903" s="419"/>
      <c r="M903" s="316"/>
      <c r="N903" s="317"/>
      <c r="O903" s="419"/>
      <c r="P903" s="316"/>
      <c r="Q903" s="317"/>
      <c r="R903" s="379"/>
      <c r="S903" s="316"/>
      <c r="T903" s="317"/>
      <c r="U903" s="43" t="s">
        <v>2188</v>
      </c>
      <c r="V903" s="379"/>
      <c r="W903" s="316"/>
      <c r="X903" s="317"/>
      <c r="Y903" s="379"/>
      <c r="Z903" s="317"/>
      <c r="AA903" s="249"/>
      <c r="AB903" s="249"/>
      <c r="AC903" s="249"/>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CA903">
        <f t="shared" si="169"/>
        <v>0</v>
      </c>
      <c r="CB903">
        <f t="shared" si="170"/>
        <v>0</v>
      </c>
      <c r="CC903">
        <f t="shared" si="171"/>
        <v>0</v>
      </c>
      <c r="CD903">
        <f t="shared" si="172"/>
        <v>0</v>
      </c>
      <c r="CF903" t="b">
        <f t="shared" si="173"/>
        <v>0</v>
      </c>
      <c r="CG903" t="str">
        <f t="shared" si="174"/>
        <v/>
      </c>
      <c r="CH903" t="b">
        <f t="shared" si="175"/>
        <v>0</v>
      </c>
      <c r="CI903" t="str">
        <f t="shared" si="176"/>
        <v/>
      </c>
      <c r="CJ903" t="b">
        <f t="shared" si="177"/>
        <v>0</v>
      </c>
      <c r="CL903">
        <f t="shared" si="178"/>
        <v>0</v>
      </c>
      <c r="CM903">
        <f t="shared" si="179"/>
        <v>0</v>
      </c>
      <c r="CN903">
        <f t="shared" si="180"/>
        <v>0</v>
      </c>
      <c r="CO903">
        <f t="shared" si="181"/>
        <v>0</v>
      </c>
    </row>
    <row r="904" spans="2:93" ht="15" customHeight="1">
      <c r="B904" s="126"/>
      <c r="C904" s="220" t="s">
        <v>2550</v>
      </c>
      <c r="D904" s="419"/>
      <c r="E904" s="316"/>
      <c r="F904" s="316"/>
      <c r="G904" s="317"/>
      <c r="H904" s="379"/>
      <c r="I904" s="317"/>
      <c r="J904" s="315" t="str">
        <f>IF(L904="","",VLOOKUP(L904,Presentación!$AL$3:$AM$574,2,FALSE))</f>
        <v/>
      </c>
      <c r="K904" s="429"/>
      <c r="L904" s="419"/>
      <c r="M904" s="316"/>
      <c r="N904" s="317"/>
      <c r="O904" s="419"/>
      <c r="P904" s="316"/>
      <c r="Q904" s="317"/>
      <c r="R904" s="379"/>
      <c r="S904" s="316"/>
      <c r="T904" s="317"/>
      <c r="U904" s="43" t="s">
        <v>2188</v>
      </c>
      <c r="V904" s="379"/>
      <c r="W904" s="316"/>
      <c r="X904" s="317"/>
      <c r="Y904" s="379"/>
      <c r="Z904" s="317"/>
      <c r="AA904" s="249"/>
      <c r="AB904" s="249"/>
      <c r="AC904" s="249"/>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CA904">
        <f t="shared" si="169"/>
        <v>0</v>
      </c>
      <c r="CB904">
        <f t="shared" si="170"/>
        <v>0</v>
      </c>
      <c r="CC904">
        <f t="shared" si="171"/>
        <v>0</v>
      </c>
      <c r="CD904">
        <f t="shared" si="172"/>
        <v>0</v>
      </c>
      <c r="CF904" t="b">
        <f t="shared" si="173"/>
        <v>0</v>
      </c>
      <c r="CG904" t="str">
        <f t="shared" si="174"/>
        <v/>
      </c>
      <c r="CH904" t="b">
        <f t="shared" si="175"/>
        <v>0</v>
      </c>
      <c r="CI904" t="str">
        <f t="shared" si="176"/>
        <v/>
      </c>
      <c r="CJ904" t="b">
        <f t="shared" si="177"/>
        <v>0</v>
      </c>
      <c r="CL904">
        <f t="shared" si="178"/>
        <v>0</v>
      </c>
      <c r="CM904">
        <f t="shared" si="179"/>
        <v>0</v>
      </c>
      <c r="CN904">
        <f t="shared" si="180"/>
        <v>0</v>
      </c>
      <c r="CO904">
        <f t="shared" si="181"/>
        <v>0</v>
      </c>
    </row>
    <row r="905" spans="2:93" ht="15" customHeight="1">
      <c r="B905" s="126"/>
      <c r="C905" s="220" t="s">
        <v>2551</v>
      </c>
      <c r="D905" s="419"/>
      <c r="E905" s="316"/>
      <c r="F905" s="316"/>
      <c r="G905" s="317"/>
      <c r="H905" s="379"/>
      <c r="I905" s="317"/>
      <c r="J905" s="315" t="str">
        <f>IF(L905="","",VLOOKUP(L905,Presentación!$AL$3:$AM$574,2,FALSE))</f>
        <v/>
      </c>
      <c r="K905" s="429"/>
      <c r="L905" s="419"/>
      <c r="M905" s="316"/>
      <c r="N905" s="317"/>
      <c r="O905" s="419"/>
      <c r="P905" s="316"/>
      <c r="Q905" s="317"/>
      <c r="R905" s="379"/>
      <c r="S905" s="316"/>
      <c r="T905" s="317"/>
      <c r="U905" s="43" t="s">
        <v>2188</v>
      </c>
      <c r="V905" s="379"/>
      <c r="W905" s="316"/>
      <c r="X905" s="317"/>
      <c r="Y905" s="379"/>
      <c r="Z905" s="317"/>
      <c r="AA905" s="249"/>
      <c r="AB905" s="249"/>
      <c r="AC905" s="249"/>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CA905">
        <f t="shared" si="169"/>
        <v>0</v>
      </c>
      <c r="CB905">
        <f t="shared" si="170"/>
        <v>0</v>
      </c>
      <c r="CC905">
        <f t="shared" si="171"/>
        <v>0</v>
      </c>
      <c r="CD905">
        <f t="shared" si="172"/>
        <v>0</v>
      </c>
      <c r="CF905" t="b">
        <f t="shared" si="173"/>
        <v>0</v>
      </c>
      <c r="CG905" t="str">
        <f t="shared" si="174"/>
        <v/>
      </c>
      <c r="CH905" t="b">
        <f t="shared" si="175"/>
        <v>0</v>
      </c>
      <c r="CI905" t="str">
        <f t="shared" si="176"/>
        <v/>
      </c>
      <c r="CJ905" t="b">
        <f t="shared" si="177"/>
        <v>0</v>
      </c>
      <c r="CL905">
        <f t="shared" si="178"/>
        <v>0</v>
      </c>
      <c r="CM905">
        <f t="shared" si="179"/>
        <v>0</v>
      </c>
      <c r="CN905">
        <f t="shared" si="180"/>
        <v>0</v>
      </c>
      <c r="CO905">
        <f t="shared" si="181"/>
        <v>0</v>
      </c>
    </row>
    <row r="906" spans="2:93" ht="15" customHeight="1">
      <c r="B906" s="126"/>
      <c r="C906" s="220" t="s">
        <v>2552</v>
      </c>
      <c r="D906" s="419"/>
      <c r="E906" s="316"/>
      <c r="F906" s="316"/>
      <c r="G906" s="317"/>
      <c r="H906" s="379"/>
      <c r="I906" s="317"/>
      <c r="J906" s="315" t="str">
        <f>IF(L906="","",VLOOKUP(L906,Presentación!$AL$3:$AM$574,2,FALSE))</f>
        <v/>
      </c>
      <c r="K906" s="429"/>
      <c r="L906" s="419"/>
      <c r="M906" s="316"/>
      <c r="N906" s="317"/>
      <c r="O906" s="419"/>
      <c r="P906" s="316"/>
      <c r="Q906" s="317"/>
      <c r="R906" s="379"/>
      <c r="S906" s="316"/>
      <c r="T906" s="317"/>
      <c r="U906" s="43" t="s">
        <v>2188</v>
      </c>
      <c r="V906" s="379"/>
      <c r="W906" s="316"/>
      <c r="X906" s="317"/>
      <c r="Y906" s="379"/>
      <c r="Z906" s="317"/>
      <c r="AA906" s="249"/>
      <c r="AB906" s="249"/>
      <c r="AC906" s="249"/>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CA906">
        <f t="shared" si="169"/>
        <v>0</v>
      </c>
      <c r="CB906">
        <f t="shared" si="170"/>
        <v>0</v>
      </c>
      <c r="CC906">
        <f t="shared" si="171"/>
        <v>0</v>
      </c>
      <c r="CD906">
        <f t="shared" si="172"/>
        <v>0</v>
      </c>
      <c r="CF906" t="b">
        <f t="shared" si="173"/>
        <v>0</v>
      </c>
      <c r="CG906" t="str">
        <f t="shared" si="174"/>
        <v/>
      </c>
      <c r="CH906" t="b">
        <f t="shared" si="175"/>
        <v>0</v>
      </c>
      <c r="CI906" t="str">
        <f t="shared" si="176"/>
        <v/>
      </c>
      <c r="CJ906" t="b">
        <f t="shared" si="177"/>
        <v>0</v>
      </c>
      <c r="CL906">
        <f t="shared" si="178"/>
        <v>0</v>
      </c>
      <c r="CM906">
        <f t="shared" si="179"/>
        <v>0</v>
      </c>
      <c r="CN906">
        <f t="shared" si="180"/>
        <v>0</v>
      </c>
      <c r="CO906">
        <f t="shared" si="181"/>
        <v>0</v>
      </c>
    </row>
    <row r="907" spans="2:93" ht="15" customHeight="1">
      <c r="B907" s="126"/>
      <c r="C907" s="220" t="s">
        <v>2553</v>
      </c>
      <c r="D907" s="419"/>
      <c r="E907" s="316"/>
      <c r="F907" s="316"/>
      <c r="G907" s="317"/>
      <c r="H907" s="379"/>
      <c r="I907" s="317"/>
      <c r="J907" s="315" t="str">
        <f>IF(L907="","",VLOOKUP(L907,Presentación!$AL$3:$AM$574,2,FALSE))</f>
        <v/>
      </c>
      <c r="K907" s="429"/>
      <c r="L907" s="419"/>
      <c r="M907" s="316"/>
      <c r="N907" s="317"/>
      <c r="O907" s="419"/>
      <c r="P907" s="316"/>
      <c r="Q907" s="317"/>
      <c r="R907" s="379"/>
      <c r="S907" s="316"/>
      <c r="T907" s="317"/>
      <c r="U907" s="43" t="s">
        <v>2188</v>
      </c>
      <c r="V907" s="379"/>
      <c r="W907" s="316"/>
      <c r="X907" s="317"/>
      <c r="Y907" s="379"/>
      <c r="Z907" s="317"/>
      <c r="AA907" s="249"/>
      <c r="AB907" s="249"/>
      <c r="AC907" s="249"/>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CA907">
        <f t="shared" si="169"/>
        <v>0</v>
      </c>
      <c r="CB907">
        <f t="shared" si="170"/>
        <v>0</v>
      </c>
      <c r="CC907">
        <f t="shared" si="171"/>
        <v>0</v>
      </c>
      <c r="CD907">
        <f t="shared" si="172"/>
        <v>0</v>
      </c>
      <c r="CF907" t="b">
        <f t="shared" si="173"/>
        <v>0</v>
      </c>
      <c r="CG907" t="str">
        <f t="shared" si="174"/>
        <v/>
      </c>
      <c r="CH907" t="b">
        <f t="shared" si="175"/>
        <v>0</v>
      </c>
      <c r="CI907" t="str">
        <f t="shared" si="176"/>
        <v/>
      </c>
      <c r="CJ907" t="b">
        <f t="shared" si="177"/>
        <v>0</v>
      </c>
      <c r="CL907">
        <f t="shared" si="178"/>
        <v>0</v>
      </c>
      <c r="CM907">
        <f t="shared" si="179"/>
        <v>0</v>
      </c>
      <c r="CN907">
        <f t="shared" si="180"/>
        <v>0</v>
      </c>
      <c r="CO907">
        <f t="shared" si="181"/>
        <v>0</v>
      </c>
    </row>
    <row r="908" spans="2:93" ht="15" customHeight="1">
      <c r="B908" s="126"/>
      <c r="C908" s="220" t="s">
        <v>2554</v>
      </c>
      <c r="D908" s="419"/>
      <c r="E908" s="316"/>
      <c r="F908" s="316"/>
      <c r="G908" s="317"/>
      <c r="H908" s="379"/>
      <c r="I908" s="317"/>
      <c r="J908" s="315" t="str">
        <f>IF(L908="","",VLOOKUP(L908,Presentación!$AL$3:$AM$574,2,FALSE))</f>
        <v/>
      </c>
      <c r="K908" s="429"/>
      <c r="L908" s="419"/>
      <c r="M908" s="316"/>
      <c r="N908" s="317"/>
      <c r="O908" s="419"/>
      <c r="P908" s="316"/>
      <c r="Q908" s="317"/>
      <c r="R908" s="379"/>
      <c r="S908" s="316"/>
      <c r="T908" s="317"/>
      <c r="U908" s="43" t="s">
        <v>2188</v>
      </c>
      <c r="V908" s="379"/>
      <c r="W908" s="316"/>
      <c r="X908" s="317"/>
      <c r="Y908" s="379"/>
      <c r="Z908" s="317"/>
      <c r="AA908" s="249"/>
      <c r="AB908" s="249"/>
      <c r="AC908" s="249"/>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CA908">
        <f t="shared" si="169"/>
        <v>0</v>
      </c>
      <c r="CB908">
        <f t="shared" si="170"/>
        <v>0</v>
      </c>
      <c r="CC908">
        <f t="shared" si="171"/>
        <v>0</v>
      </c>
      <c r="CD908">
        <f t="shared" si="172"/>
        <v>0</v>
      </c>
      <c r="CF908" t="b">
        <f t="shared" si="173"/>
        <v>0</v>
      </c>
      <c r="CG908" t="str">
        <f t="shared" si="174"/>
        <v/>
      </c>
      <c r="CH908" t="b">
        <f t="shared" si="175"/>
        <v>0</v>
      </c>
      <c r="CI908" t="str">
        <f t="shared" si="176"/>
        <v/>
      </c>
      <c r="CJ908" t="b">
        <f t="shared" si="177"/>
        <v>0</v>
      </c>
      <c r="CL908">
        <f t="shared" si="178"/>
        <v>0</v>
      </c>
      <c r="CM908">
        <f t="shared" si="179"/>
        <v>0</v>
      </c>
      <c r="CN908">
        <f t="shared" si="180"/>
        <v>0</v>
      </c>
      <c r="CO908">
        <f t="shared" si="181"/>
        <v>0</v>
      </c>
    </row>
    <row r="909" spans="2:93" ht="15" customHeight="1">
      <c r="B909" s="126"/>
      <c r="C909" s="220" t="s">
        <v>2555</v>
      </c>
      <c r="D909" s="419"/>
      <c r="E909" s="316"/>
      <c r="F909" s="316"/>
      <c r="G909" s="317"/>
      <c r="H909" s="379"/>
      <c r="I909" s="317"/>
      <c r="J909" s="315" t="str">
        <f>IF(L909="","",VLOOKUP(L909,Presentación!$AL$3:$AM$574,2,FALSE))</f>
        <v/>
      </c>
      <c r="K909" s="429"/>
      <c r="L909" s="419"/>
      <c r="M909" s="316"/>
      <c r="N909" s="317"/>
      <c r="O909" s="419"/>
      <c r="P909" s="316"/>
      <c r="Q909" s="317"/>
      <c r="R909" s="379"/>
      <c r="S909" s="316"/>
      <c r="T909" s="317"/>
      <c r="U909" s="43" t="s">
        <v>2188</v>
      </c>
      <c r="V909" s="379"/>
      <c r="W909" s="316"/>
      <c r="X909" s="317"/>
      <c r="Y909" s="379"/>
      <c r="Z909" s="317"/>
      <c r="AA909" s="249"/>
      <c r="AB909" s="249"/>
      <c r="AC909" s="249"/>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CA909">
        <f t="shared" si="169"/>
        <v>0</v>
      </c>
      <c r="CB909">
        <f t="shared" si="170"/>
        <v>0</v>
      </c>
      <c r="CC909">
        <f t="shared" si="171"/>
        <v>0</v>
      </c>
      <c r="CD909">
        <f t="shared" si="172"/>
        <v>0</v>
      </c>
      <c r="CF909" t="b">
        <f t="shared" si="173"/>
        <v>0</v>
      </c>
      <c r="CG909" t="str">
        <f t="shared" si="174"/>
        <v/>
      </c>
      <c r="CH909" t="b">
        <f t="shared" si="175"/>
        <v>0</v>
      </c>
      <c r="CI909" t="str">
        <f t="shared" si="176"/>
        <v/>
      </c>
      <c r="CJ909" t="b">
        <f t="shared" si="177"/>
        <v>0</v>
      </c>
      <c r="CL909">
        <f t="shared" si="178"/>
        <v>0</v>
      </c>
      <c r="CM909">
        <f t="shared" si="179"/>
        <v>0</v>
      </c>
      <c r="CN909">
        <f t="shared" si="180"/>
        <v>0</v>
      </c>
      <c r="CO909">
        <f t="shared" si="181"/>
        <v>0</v>
      </c>
    </row>
    <row r="910" spans="2:93" ht="15" customHeight="1">
      <c r="B910" s="126"/>
      <c r="C910" s="220" t="s">
        <v>2556</v>
      </c>
      <c r="D910" s="419"/>
      <c r="E910" s="316"/>
      <c r="F910" s="316"/>
      <c r="G910" s="317"/>
      <c r="H910" s="379"/>
      <c r="I910" s="317"/>
      <c r="J910" s="315" t="str">
        <f>IF(L910="","",VLOOKUP(L910,Presentación!$AL$3:$AM$574,2,FALSE))</f>
        <v/>
      </c>
      <c r="K910" s="429"/>
      <c r="L910" s="419"/>
      <c r="M910" s="316"/>
      <c r="N910" s="317"/>
      <c r="O910" s="419"/>
      <c r="P910" s="316"/>
      <c r="Q910" s="317"/>
      <c r="R910" s="379"/>
      <c r="S910" s="316"/>
      <c r="T910" s="317"/>
      <c r="U910" s="43" t="s">
        <v>2188</v>
      </c>
      <c r="V910" s="379"/>
      <c r="W910" s="316"/>
      <c r="X910" s="317"/>
      <c r="Y910" s="379"/>
      <c r="Z910" s="317"/>
      <c r="AA910" s="249"/>
      <c r="AB910" s="249"/>
      <c r="AC910" s="249"/>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CA910">
        <f t="shared" si="169"/>
        <v>0</v>
      </c>
      <c r="CB910">
        <f t="shared" si="170"/>
        <v>0</v>
      </c>
      <c r="CC910">
        <f t="shared" si="171"/>
        <v>0</v>
      </c>
      <c r="CD910">
        <f t="shared" si="172"/>
        <v>0</v>
      </c>
      <c r="CF910" t="b">
        <f t="shared" si="173"/>
        <v>0</v>
      </c>
      <c r="CG910" t="str">
        <f t="shared" si="174"/>
        <v/>
      </c>
      <c r="CH910" t="b">
        <f t="shared" si="175"/>
        <v>0</v>
      </c>
      <c r="CI910" t="str">
        <f t="shared" si="176"/>
        <v/>
      </c>
      <c r="CJ910" t="b">
        <f t="shared" si="177"/>
        <v>0</v>
      </c>
      <c r="CL910">
        <f t="shared" si="178"/>
        <v>0</v>
      </c>
      <c r="CM910">
        <f t="shared" si="179"/>
        <v>0</v>
      </c>
      <c r="CN910">
        <f t="shared" si="180"/>
        <v>0</v>
      </c>
      <c r="CO910">
        <f t="shared" si="181"/>
        <v>0</v>
      </c>
    </row>
    <row r="911" spans="2:93" ht="15" customHeight="1">
      <c r="B911" s="126"/>
      <c r="C911" s="220" t="s">
        <v>2557</v>
      </c>
      <c r="D911" s="419"/>
      <c r="E911" s="316"/>
      <c r="F911" s="316"/>
      <c r="G911" s="317"/>
      <c r="H911" s="379"/>
      <c r="I911" s="317"/>
      <c r="J911" s="315" t="str">
        <f>IF(L911="","",VLOOKUP(L911,Presentación!$AL$3:$AM$574,2,FALSE))</f>
        <v/>
      </c>
      <c r="K911" s="429"/>
      <c r="L911" s="419"/>
      <c r="M911" s="316"/>
      <c r="N911" s="317"/>
      <c r="O911" s="419"/>
      <c r="P911" s="316"/>
      <c r="Q911" s="317"/>
      <c r="R911" s="379"/>
      <c r="S911" s="316"/>
      <c r="T911" s="317"/>
      <c r="U911" s="43" t="s">
        <v>2188</v>
      </c>
      <c r="V911" s="379"/>
      <c r="W911" s="316"/>
      <c r="X911" s="317"/>
      <c r="Y911" s="379"/>
      <c r="Z911" s="317"/>
      <c r="AA911" s="249"/>
      <c r="AB911" s="249"/>
      <c r="AC911" s="249"/>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CA911">
        <f t="shared" si="169"/>
        <v>0</v>
      </c>
      <c r="CB911">
        <f t="shared" si="170"/>
        <v>0</v>
      </c>
      <c r="CC911">
        <f t="shared" si="171"/>
        <v>0</v>
      </c>
      <c r="CD911">
        <f t="shared" si="172"/>
        <v>0</v>
      </c>
      <c r="CF911" t="b">
        <f t="shared" si="173"/>
        <v>0</v>
      </c>
      <c r="CG911" t="str">
        <f t="shared" si="174"/>
        <v/>
      </c>
      <c r="CH911" t="b">
        <f t="shared" si="175"/>
        <v>0</v>
      </c>
      <c r="CI911" t="str">
        <f t="shared" si="176"/>
        <v/>
      </c>
      <c r="CJ911" t="b">
        <f t="shared" si="177"/>
        <v>0</v>
      </c>
      <c r="CL911">
        <f t="shared" si="178"/>
        <v>0</v>
      </c>
      <c r="CM911">
        <f t="shared" si="179"/>
        <v>0</v>
      </c>
      <c r="CN911">
        <f t="shared" si="180"/>
        <v>0</v>
      </c>
      <c r="CO911">
        <f t="shared" si="181"/>
        <v>0</v>
      </c>
    </row>
    <row r="912" spans="2:93" ht="15" customHeight="1">
      <c r="B912" s="126"/>
      <c r="C912" s="220" t="s">
        <v>2558</v>
      </c>
      <c r="D912" s="419"/>
      <c r="E912" s="316"/>
      <c r="F912" s="316"/>
      <c r="G912" s="317"/>
      <c r="H912" s="379"/>
      <c r="I912" s="317"/>
      <c r="J912" s="315" t="str">
        <f>IF(L912="","",VLOOKUP(L912,Presentación!$AL$3:$AM$574,2,FALSE))</f>
        <v/>
      </c>
      <c r="K912" s="429"/>
      <c r="L912" s="419"/>
      <c r="M912" s="316"/>
      <c r="N912" s="317"/>
      <c r="O912" s="419"/>
      <c r="P912" s="316"/>
      <c r="Q912" s="317"/>
      <c r="R912" s="379"/>
      <c r="S912" s="316"/>
      <c r="T912" s="317"/>
      <c r="U912" s="43" t="s">
        <v>2188</v>
      </c>
      <c r="V912" s="379"/>
      <c r="W912" s="316"/>
      <c r="X912" s="317"/>
      <c r="Y912" s="379"/>
      <c r="Z912" s="317"/>
      <c r="AA912" s="249"/>
      <c r="AB912" s="249"/>
      <c r="AC912" s="249"/>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CA912">
        <f t="shared" si="169"/>
        <v>0</v>
      </c>
      <c r="CB912">
        <f t="shared" si="170"/>
        <v>0</v>
      </c>
      <c r="CC912">
        <f t="shared" si="171"/>
        <v>0</v>
      </c>
      <c r="CD912">
        <f t="shared" si="172"/>
        <v>0</v>
      </c>
      <c r="CF912" t="b">
        <f t="shared" si="173"/>
        <v>0</v>
      </c>
      <c r="CG912" t="str">
        <f t="shared" si="174"/>
        <v/>
      </c>
      <c r="CH912" t="b">
        <f t="shared" si="175"/>
        <v>0</v>
      </c>
      <c r="CI912" t="str">
        <f t="shared" si="176"/>
        <v/>
      </c>
      <c r="CJ912" t="b">
        <f t="shared" si="177"/>
        <v>0</v>
      </c>
      <c r="CL912">
        <f t="shared" si="178"/>
        <v>0</v>
      </c>
      <c r="CM912">
        <f t="shared" si="179"/>
        <v>0</v>
      </c>
      <c r="CN912">
        <f t="shared" si="180"/>
        <v>0</v>
      </c>
      <c r="CO912">
        <f t="shared" si="181"/>
        <v>0</v>
      </c>
    </row>
    <row r="913" spans="2:93" ht="15" customHeight="1">
      <c r="B913" s="126"/>
      <c r="C913" s="220" t="s">
        <v>2559</v>
      </c>
      <c r="D913" s="419"/>
      <c r="E913" s="316"/>
      <c r="F913" s="316"/>
      <c r="G913" s="317"/>
      <c r="H913" s="379"/>
      <c r="I913" s="317"/>
      <c r="J913" s="315" t="str">
        <f>IF(L913="","",VLOOKUP(L913,Presentación!$AL$3:$AM$574,2,FALSE))</f>
        <v/>
      </c>
      <c r="K913" s="429"/>
      <c r="L913" s="419"/>
      <c r="M913" s="316"/>
      <c r="N913" s="317"/>
      <c r="O913" s="419"/>
      <c r="P913" s="316"/>
      <c r="Q913" s="317"/>
      <c r="R913" s="379"/>
      <c r="S913" s="316"/>
      <c r="T913" s="317"/>
      <c r="U913" s="43" t="s">
        <v>2188</v>
      </c>
      <c r="V913" s="379"/>
      <c r="W913" s="316"/>
      <c r="X913" s="317"/>
      <c r="Y913" s="379"/>
      <c r="Z913" s="317"/>
      <c r="AA913" s="249"/>
      <c r="AB913" s="249"/>
      <c r="AC913" s="249"/>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CA913">
        <f t="shared" si="169"/>
        <v>0</v>
      </c>
      <c r="CB913">
        <f t="shared" si="170"/>
        <v>0</v>
      </c>
      <c r="CC913">
        <f t="shared" si="171"/>
        <v>0</v>
      </c>
      <c r="CD913">
        <f t="shared" si="172"/>
        <v>0</v>
      </c>
      <c r="CF913" t="b">
        <f t="shared" si="173"/>
        <v>0</v>
      </c>
      <c r="CG913" t="str">
        <f t="shared" si="174"/>
        <v/>
      </c>
      <c r="CH913" t="b">
        <f t="shared" si="175"/>
        <v>0</v>
      </c>
      <c r="CI913" t="str">
        <f t="shared" si="176"/>
        <v/>
      </c>
      <c r="CJ913" t="b">
        <f t="shared" si="177"/>
        <v>0</v>
      </c>
      <c r="CL913">
        <f t="shared" si="178"/>
        <v>0</v>
      </c>
      <c r="CM913">
        <f t="shared" si="179"/>
        <v>0</v>
      </c>
      <c r="CN913">
        <f t="shared" si="180"/>
        <v>0</v>
      </c>
      <c r="CO913">
        <f t="shared" si="181"/>
        <v>0</v>
      </c>
    </row>
    <row r="914" spans="2:93" ht="15" customHeight="1">
      <c r="B914" s="126"/>
      <c r="C914" s="220" t="s">
        <v>2560</v>
      </c>
      <c r="D914" s="419"/>
      <c r="E914" s="316"/>
      <c r="F914" s="316"/>
      <c r="G914" s="317"/>
      <c r="H914" s="379"/>
      <c r="I914" s="317"/>
      <c r="J914" s="315" t="str">
        <f>IF(L914="","",VLOOKUP(L914,Presentación!$AL$3:$AM$574,2,FALSE))</f>
        <v/>
      </c>
      <c r="K914" s="429"/>
      <c r="L914" s="419"/>
      <c r="M914" s="316"/>
      <c r="N914" s="317"/>
      <c r="O914" s="419"/>
      <c r="P914" s="316"/>
      <c r="Q914" s="317"/>
      <c r="R914" s="379"/>
      <c r="S914" s="316"/>
      <c r="T914" s="317"/>
      <c r="U914" s="43" t="s">
        <v>2188</v>
      </c>
      <c r="V914" s="379"/>
      <c r="W914" s="316"/>
      <c r="X914" s="317"/>
      <c r="Y914" s="379"/>
      <c r="Z914" s="317"/>
      <c r="AA914" s="249"/>
      <c r="AB914" s="249"/>
      <c r="AC914" s="249"/>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CA914">
        <f t="shared" si="169"/>
        <v>0</v>
      </c>
      <c r="CB914">
        <f t="shared" si="170"/>
        <v>0</v>
      </c>
      <c r="CC914">
        <f t="shared" si="171"/>
        <v>0</v>
      </c>
      <c r="CD914">
        <f t="shared" si="172"/>
        <v>0</v>
      </c>
      <c r="CF914" t="b">
        <f t="shared" si="173"/>
        <v>0</v>
      </c>
      <c r="CG914" t="str">
        <f t="shared" si="174"/>
        <v/>
      </c>
      <c r="CH914" t="b">
        <f t="shared" si="175"/>
        <v>0</v>
      </c>
      <c r="CI914" t="str">
        <f t="shared" si="176"/>
        <v/>
      </c>
      <c r="CJ914" t="b">
        <f t="shared" si="177"/>
        <v>0</v>
      </c>
      <c r="CL914">
        <f t="shared" si="178"/>
        <v>0</v>
      </c>
      <c r="CM914">
        <f t="shared" si="179"/>
        <v>0</v>
      </c>
      <c r="CN914">
        <f t="shared" si="180"/>
        <v>0</v>
      </c>
      <c r="CO914">
        <f t="shared" si="181"/>
        <v>0</v>
      </c>
    </row>
    <row r="915" spans="2:93" ht="15" customHeight="1">
      <c r="B915" s="126"/>
      <c r="C915" s="220" t="s">
        <v>2561</v>
      </c>
      <c r="D915" s="419"/>
      <c r="E915" s="316"/>
      <c r="F915" s="316"/>
      <c r="G915" s="317"/>
      <c r="H915" s="379"/>
      <c r="I915" s="317"/>
      <c r="J915" s="315" t="str">
        <f>IF(L915="","",VLOOKUP(L915,Presentación!$AL$3:$AM$574,2,FALSE))</f>
        <v/>
      </c>
      <c r="K915" s="429"/>
      <c r="L915" s="419"/>
      <c r="M915" s="316"/>
      <c r="N915" s="317"/>
      <c r="O915" s="419"/>
      <c r="P915" s="316"/>
      <c r="Q915" s="317"/>
      <c r="R915" s="379"/>
      <c r="S915" s="316"/>
      <c r="T915" s="317"/>
      <c r="U915" s="43" t="s">
        <v>2188</v>
      </c>
      <c r="V915" s="379"/>
      <c r="W915" s="316"/>
      <c r="X915" s="317"/>
      <c r="Y915" s="379"/>
      <c r="Z915" s="317"/>
      <c r="AA915" s="249"/>
      <c r="AB915" s="249"/>
      <c r="AC915" s="249"/>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CA915">
        <f t="shared" si="169"/>
        <v>0</v>
      </c>
      <c r="CB915">
        <f t="shared" si="170"/>
        <v>0</v>
      </c>
      <c r="CC915">
        <f t="shared" si="171"/>
        <v>0</v>
      </c>
      <c r="CD915">
        <f t="shared" si="172"/>
        <v>0</v>
      </c>
      <c r="CF915" t="b">
        <f t="shared" si="173"/>
        <v>0</v>
      </c>
      <c r="CG915" t="str">
        <f t="shared" si="174"/>
        <v/>
      </c>
      <c r="CH915" t="b">
        <f t="shared" si="175"/>
        <v>0</v>
      </c>
      <c r="CI915" t="str">
        <f t="shared" si="176"/>
        <v/>
      </c>
      <c r="CJ915" t="b">
        <f t="shared" si="177"/>
        <v>0</v>
      </c>
      <c r="CL915">
        <f t="shared" si="178"/>
        <v>0</v>
      </c>
      <c r="CM915">
        <f t="shared" si="179"/>
        <v>0</v>
      </c>
      <c r="CN915">
        <f t="shared" si="180"/>
        <v>0</v>
      </c>
      <c r="CO915">
        <f t="shared" si="181"/>
        <v>0</v>
      </c>
    </row>
    <row r="916" spans="2:93" ht="15" customHeight="1">
      <c r="B916" s="126"/>
      <c r="C916" s="220" t="s">
        <v>2562</v>
      </c>
      <c r="D916" s="419"/>
      <c r="E916" s="316"/>
      <c r="F916" s="316"/>
      <c r="G916" s="317"/>
      <c r="H916" s="379"/>
      <c r="I916" s="317"/>
      <c r="J916" s="315" t="str">
        <f>IF(L916="","",VLOOKUP(L916,Presentación!$AL$3:$AM$574,2,FALSE))</f>
        <v/>
      </c>
      <c r="K916" s="429"/>
      <c r="L916" s="419"/>
      <c r="M916" s="316"/>
      <c r="N916" s="317"/>
      <c r="O916" s="419"/>
      <c r="P916" s="316"/>
      <c r="Q916" s="317"/>
      <c r="R916" s="379"/>
      <c r="S916" s="316"/>
      <c r="T916" s="317"/>
      <c r="U916" s="43" t="s">
        <v>2188</v>
      </c>
      <c r="V916" s="379"/>
      <c r="W916" s="316"/>
      <c r="X916" s="317"/>
      <c r="Y916" s="379"/>
      <c r="Z916" s="317"/>
      <c r="AA916" s="249"/>
      <c r="AB916" s="249"/>
      <c r="AC916" s="249"/>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CA916">
        <f t="shared" si="169"/>
        <v>0</v>
      </c>
      <c r="CB916">
        <f t="shared" si="170"/>
        <v>0</v>
      </c>
      <c r="CC916">
        <f t="shared" si="171"/>
        <v>0</v>
      </c>
      <c r="CD916">
        <f t="shared" si="172"/>
        <v>0</v>
      </c>
      <c r="CF916" t="b">
        <f t="shared" si="173"/>
        <v>0</v>
      </c>
      <c r="CG916" t="str">
        <f t="shared" si="174"/>
        <v/>
      </c>
      <c r="CH916" t="b">
        <f t="shared" si="175"/>
        <v>0</v>
      </c>
      <c r="CI916" t="str">
        <f t="shared" si="176"/>
        <v/>
      </c>
      <c r="CJ916" t="b">
        <f t="shared" si="177"/>
        <v>0</v>
      </c>
      <c r="CL916">
        <f t="shared" si="178"/>
        <v>0</v>
      </c>
      <c r="CM916">
        <f t="shared" si="179"/>
        <v>0</v>
      </c>
      <c r="CN916">
        <f t="shared" si="180"/>
        <v>0</v>
      </c>
      <c r="CO916">
        <f t="shared" si="181"/>
        <v>0</v>
      </c>
    </row>
    <row r="917" spans="2:93" ht="15" customHeight="1">
      <c r="B917" s="126"/>
      <c r="C917" s="220" t="s">
        <v>2563</v>
      </c>
      <c r="D917" s="419"/>
      <c r="E917" s="316"/>
      <c r="F917" s="316"/>
      <c r="G917" s="317"/>
      <c r="H917" s="379"/>
      <c r="I917" s="317"/>
      <c r="J917" s="315" t="str">
        <f>IF(L917="","",VLOOKUP(L917,Presentación!$AL$3:$AM$574,2,FALSE))</f>
        <v/>
      </c>
      <c r="K917" s="429"/>
      <c r="L917" s="419"/>
      <c r="M917" s="316"/>
      <c r="N917" s="317"/>
      <c r="O917" s="419"/>
      <c r="P917" s="316"/>
      <c r="Q917" s="317"/>
      <c r="R917" s="379"/>
      <c r="S917" s="316"/>
      <c r="T917" s="317"/>
      <c r="U917" s="43" t="s">
        <v>2188</v>
      </c>
      <c r="V917" s="379"/>
      <c r="W917" s="316"/>
      <c r="X917" s="317"/>
      <c r="Y917" s="379"/>
      <c r="Z917" s="317"/>
      <c r="AA917" s="249"/>
      <c r="AB917" s="249"/>
      <c r="AC917" s="249"/>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CA917">
        <f t="shared" si="169"/>
        <v>0</v>
      </c>
      <c r="CB917">
        <f t="shared" si="170"/>
        <v>0</v>
      </c>
      <c r="CC917">
        <f t="shared" si="171"/>
        <v>0</v>
      </c>
      <c r="CD917">
        <f t="shared" si="172"/>
        <v>0</v>
      </c>
      <c r="CF917" t="b">
        <f t="shared" si="173"/>
        <v>0</v>
      </c>
      <c r="CG917" t="str">
        <f t="shared" si="174"/>
        <v/>
      </c>
      <c r="CH917" t="b">
        <f t="shared" si="175"/>
        <v>0</v>
      </c>
      <c r="CI917" t="str">
        <f t="shared" si="176"/>
        <v/>
      </c>
      <c r="CJ917" t="b">
        <f t="shared" si="177"/>
        <v>0</v>
      </c>
      <c r="CL917">
        <f t="shared" si="178"/>
        <v>0</v>
      </c>
      <c r="CM917">
        <f t="shared" si="179"/>
        <v>0</v>
      </c>
      <c r="CN917">
        <f t="shared" si="180"/>
        <v>0</v>
      </c>
      <c r="CO917">
        <f t="shared" si="181"/>
        <v>0</v>
      </c>
    </row>
    <row r="918" spans="2:93" ht="15" customHeight="1">
      <c r="B918" s="126"/>
      <c r="C918" s="220" t="s">
        <v>2564</v>
      </c>
      <c r="D918" s="419"/>
      <c r="E918" s="316"/>
      <c r="F918" s="316"/>
      <c r="G918" s="317"/>
      <c r="H918" s="379"/>
      <c r="I918" s="317"/>
      <c r="J918" s="315" t="str">
        <f>IF(L918="","",VLOOKUP(L918,Presentación!$AL$3:$AM$574,2,FALSE))</f>
        <v/>
      </c>
      <c r="K918" s="429"/>
      <c r="L918" s="419"/>
      <c r="M918" s="316"/>
      <c r="N918" s="317"/>
      <c r="O918" s="419"/>
      <c r="P918" s="316"/>
      <c r="Q918" s="317"/>
      <c r="R918" s="379"/>
      <c r="S918" s="316"/>
      <c r="T918" s="317"/>
      <c r="U918" s="43" t="s">
        <v>2188</v>
      </c>
      <c r="V918" s="379"/>
      <c r="W918" s="316"/>
      <c r="X918" s="317"/>
      <c r="Y918" s="379"/>
      <c r="Z918" s="317"/>
      <c r="AA918" s="249"/>
      <c r="AB918" s="249"/>
      <c r="AC918" s="249"/>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CA918">
        <f t="shared" si="169"/>
        <v>0</v>
      </c>
      <c r="CB918">
        <f t="shared" si="170"/>
        <v>0</v>
      </c>
      <c r="CC918">
        <f t="shared" si="171"/>
        <v>0</v>
      </c>
      <c r="CD918">
        <f t="shared" si="172"/>
        <v>0</v>
      </c>
      <c r="CF918" t="b">
        <f t="shared" si="173"/>
        <v>0</v>
      </c>
      <c r="CG918" t="str">
        <f t="shared" si="174"/>
        <v/>
      </c>
      <c r="CH918" t="b">
        <f t="shared" si="175"/>
        <v>0</v>
      </c>
      <c r="CI918" t="str">
        <f t="shared" si="176"/>
        <v/>
      </c>
      <c r="CJ918" t="b">
        <f t="shared" si="177"/>
        <v>0</v>
      </c>
      <c r="CL918">
        <f t="shared" si="178"/>
        <v>0</v>
      </c>
      <c r="CM918">
        <f t="shared" si="179"/>
        <v>0</v>
      </c>
      <c r="CN918">
        <f t="shared" si="180"/>
        <v>0</v>
      </c>
      <c r="CO918">
        <f t="shared" si="181"/>
        <v>0</v>
      </c>
    </row>
    <row r="919" spans="2:93" ht="15" customHeight="1">
      <c r="B919" s="126"/>
      <c r="C919" s="220" t="s">
        <v>2565</v>
      </c>
      <c r="D919" s="419"/>
      <c r="E919" s="316"/>
      <c r="F919" s="316"/>
      <c r="G919" s="317"/>
      <c r="H919" s="379"/>
      <c r="I919" s="317"/>
      <c r="J919" s="315" t="str">
        <f>IF(L919="","",VLOOKUP(L919,Presentación!$AL$3:$AM$574,2,FALSE))</f>
        <v/>
      </c>
      <c r="K919" s="429"/>
      <c r="L919" s="419"/>
      <c r="M919" s="316"/>
      <c r="N919" s="317"/>
      <c r="O919" s="419"/>
      <c r="P919" s="316"/>
      <c r="Q919" s="317"/>
      <c r="R919" s="379"/>
      <c r="S919" s="316"/>
      <c r="T919" s="317"/>
      <c r="U919" s="43" t="s">
        <v>2188</v>
      </c>
      <c r="V919" s="379"/>
      <c r="W919" s="316"/>
      <c r="X919" s="317"/>
      <c r="Y919" s="379"/>
      <c r="Z919" s="317"/>
      <c r="AA919" s="249"/>
      <c r="AB919" s="249"/>
      <c r="AC919" s="249"/>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CA919">
        <f t="shared" si="169"/>
        <v>0</v>
      </c>
      <c r="CB919">
        <f t="shared" si="170"/>
        <v>0</v>
      </c>
      <c r="CC919">
        <f t="shared" si="171"/>
        <v>0</v>
      </c>
      <c r="CD919">
        <f t="shared" si="172"/>
        <v>0</v>
      </c>
      <c r="CF919" t="b">
        <f t="shared" si="173"/>
        <v>0</v>
      </c>
      <c r="CG919" t="str">
        <f t="shared" si="174"/>
        <v/>
      </c>
      <c r="CH919" t="b">
        <f t="shared" si="175"/>
        <v>0</v>
      </c>
      <c r="CI919" t="str">
        <f t="shared" si="176"/>
        <v/>
      </c>
      <c r="CJ919" t="b">
        <f t="shared" si="177"/>
        <v>0</v>
      </c>
      <c r="CL919">
        <f t="shared" si="178"/>
        <v>0</v>
      </c>
      <c r="CM919">
        <f t="shared" si="179"/>
        <v>0</v>
      </c>
      <c r="CN919">
        <f t="shared" si="180"/>
        <v>0</v>
      </c>
      <c r="CO919">
        <f t="shared" si="181"/>
        <v>0</v>
      </c>
    </row>
    <row r="920" spans="2:93" ht="15" customHeight="1">
      <c r="B920" s="126"/>
      <c r="C920" s="220" t="s">
        <v>2566</v>
      </c>
      <c r="D920" s="419"/>
      <c r="E920" s="316"/>
      <c r="F920" s="316"/>
      <c r="G920" s="317"/>
      <c r="H920" s="379"/>
      <c r="I920" s="317"/>
      <c r="J920" s="315" t="str">
        <f>IF(L920="","",VLOOKUP(L920,Presentación!$AL$3:$AM$574,2,FALSE))</f>
        <v/>
      </c>
      <c r="K920" s="429"/>
      <c r="L920" s="419"/>
      <c r="M920" s="316"/>
      <c r="N920" s="317"/>
      <c r="O920" s="419"/>
      <c r="P920" s="316"/>
      <c r="Q920" s="317"/>
      <c r="R920" s="379"/>
      <c r="S920" s="316"/>
      <c r="T920" s="317"/>
      <c r="U920" s="43" t="s">
        <v>2188</v>
      </c>
      <c r="V920" s="379"/>
      <c r="W920" s="316"/>
      <c r="X920" s="317"/>
      <c r="Y920" s="379"/>
      <c r="Z920" s="317"/>
      <c r="AA920" s="249"/>
      <c r="AB920" s="249"/>
      <c r="AC920" s="249"/>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CA920">
        <f t="shared" si="169"/>
        <v>0</v>
      </c>
      <c r="CB920">
        <f t="shared" si="170"/>
        <v>0</v>
      </c>
      <c r="CC920">
        <f t="shared" si="171"/>
        <v>0</v>
      </c>
      <c r="CD920">
        <f t="shared" si="172"/>
        <v>0</v>
      </c>
      <c r="CF920" t="b">
        <f t="shared" si="173"/>
        <v>0</v>
      </c>
      <c r="CG920" t="str">
        <f t="shared" si="174"/>
        <v/>
      </c>
      <c r="CH920" t="b">
        <f t="shared" si="175"/>
        <v>0</v>
      </c>
      <c r="CI920" t="str">
        <f t="shared" si="176"/>
        <v/>
      </c>
      <c r="CJ920" t="b">
        <f t="shared" si="177"/>
        <v>0</v>
      </c>
      <c r="CL920">
        <f t="shared" si="178"/>
        <v>0</v>
      </c>
      <c r="CM920">
        <f t="shared" si="179"/>
        <v>0</v>
      </c>
      <c r="CN920">
        <f t="shared" si="180"/>
        <v>0</v>
      </c>
      <c r="CO920">
        <f t="shared" si="181"/>
        <v>0</v>
      </c>
    </row>
    <row r="921" spans="2:93" ht="15" customHeight="1">
      <c r="B921" s="126"/>
      <c r="C921" s="220" t="s">
        <v>2567</v>
      </c>
      <c r="D921" s="419"/>
      <c r="E921" s="316"/>
      <c r="F921" s="316"/>
      <c r="G921" s="317"/>
      <c r="H921" s="379"/>
      <c r="I921" s="317"/>
      <c r="J921" s="315" t="str">
        <f>IF(L921="","",VLOOKUP(L921,Presentación!$AL$3:$AM$574,2,FALSE))</f>
        <v/>
      </c>
      <c r="K921" s="429"/>
      <c r="L921" s="419"/>
      <c r="M921" s="316"/>
      <c r="N921" s="317"/>
      <c r="O921" s="419"/>
      <c r="P921" s="316"/>
      <c r="Q921" s="317"/>
      <c r="R921" s="379"/>
      <c r="S921" s="316"/>
      <c r="T921" s="317"/>
      <c r="U921" s="43" t="s">
        <v>2188</v>
      </c>
      <c r="V921" s="379"/>
      <c r="W921" s="316"/>
      <c r="X921" s="317"/>
      <c r="Y921" s="379"/>
      <c r="Z921" s="317"/>
      <c r="AA921" s="249"/>
      <c r="AB921" s="249"/>
      <c r="AC921" s="249"/>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CA921">
        <f t="shared" si="169"/>
        <v>0</v>
      </c>
      <c r="CB921">
        <f t="shared" si="170"/>
        <v>0</v>
      </c>
      <c r="CC921">
        <f t="shared" si="171"/>
        <v>0</v>
      </c>
      <c r="CD921">
        <f t="shared" si="172"/>
        <v>0</v>
      </c>
      <c r="CF921" t="b">
        <f t="shared" si="173"/>
        <v>0</v>
      </c>
      <c r="CG921" t="str">
        <f t="shared" si="174"/>
        <v/>
      </c>
      <c r="CH921" t="b">
        <f t="shared" si="175"/>
        <v>0</v>
      </c>
      <c r="CI921" t="str">
        <f t="shared" si="176"/>
        <v/>
      </c>
      <c r="CJ921" t="b">
        <f t="shared" si="177"/>
        <v>0</v>
      </c>
      <c r="CL921">
        <f t="shared" si="178"/>
        <v>0</v>
      </c>
      <c r="CM921">
        <f t="shared" si="179"/>
        <v>0</v>
      </c>
      <c r="CN921">
        <f t="shared" si="180"/>
        <v>0</v>
      </c>
      <c r="CO921">
        <f t="shared" si="181"/>
        <v>0</v>
      </c>
    </row>
    <row r="922" spans="2:93" ht="15" customHeight="1">
      <c r="B922" s="126"/>
      <c r="C922" s="220" t="s">
        <v>2568</v>
      </c>
      <c r="D922" s="419"/>
      <c r="E922" s="316"/>
      <c r="F922" s="316"/>
      <c r="G922" s="317"/>
      <c r="H922" s="379"/>
      <c r="I922" s="317"/>
      <c r="J922" s="315" t="str">
        <f>IF(L922="","",VLOOKUP(L922,Presentación!$AL$3:$AM$574,2,FALSE))</f>
        <v/>
      </c>
      <c r="K922" s="429"/>
      <c r="L922" s="419"/>
      <c r="M922" s="316"/>
      <c r="N922" s="317"/>
      <c r="O922" s="419"/>
      <c r="P922" s="316"/>
      <c r="Q922" s="317"/>
      <c r="R922" s="379"/>
      <c r="S922" s="316"/>
      <c r="T922" s="317"/>
      <c r="U922" s="43" t="s">
        <v>2188</v>
      </c>
      <c r="V922" s="379"/>
      <c r="W922" s="316"/>
      <c r="X922" s="317"/>
      <c r="Y922" s="379"/>
      <c r="Z922" s="317"/>
      <c r="AA922" s="249"/>
      <c r="AB922" s="249"/>
      <c r="AC922" s="249"/>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CA922">
        <f t="shared" si="169"/>
        <v>0</v>
      </c>
      <c r="CB922">
        <f t="shared" si="170"/>
        <v>0</v>
      </c>
      <c r="CC922">
        <f t="shared" si="171"/>
        <v>0</v>
      </c>
      <c r="CD922">
        <f t="shared" si="172"/>
        <v>0</v>
      </c>
      <c r="CF922" t="b">
        <f t="shared" si="173"/>
        <v>0</v>
      </c>
      <c r="CG922" t="str">
        <f t="shared" si="174"/>
        <v/>
      </c>
      <c r="CH922" t="b">
        <f t="shared" si="175"/>
        <v>0</v>
      </c>
      <c r="CI922" t="str">
        <f t="shared" si="176"/>
        <v/>
      </c>
      <c r="CJ922" t="b">
        <f t="shared" si="177"/>
        <v>0</v>
      </c>
      <c r="CL922">
        <f t="shared" si="178"/>
        <v>0</v>
      </c>
      <c r="CM922">
        <f t="shared" si="179"/>
        <v>0</v>
      </c>
      <c r="CN922">
        <f t="shared" si="180"/>
        <v>0</v>
      </c>
      <c r="CO922">
        <f t="shared" si="181"/>
        <v>0</v>
      </c>
    </row>
    <row r="923" spans="2:93" ht="15" customHeight="1">
      <c r="B923" s="126"/>
      <c r="C923" s="220" t="s">
        <v>2569</v>
      </c>
      <c r="D923" s="419"/>
      <c r="E923" s="316"/>
      <c r="F923" s="316"/>
      <c r="G923" s="317"/>
      <c r="H923" s="379"/>
      <c r="I923" s="317"/>
      <c r="J923" s="315" t="str">
        <f>IF(L923="","",VLOOKUP(L923,Presentación!$AL$3:$AM$574,2,FALSE))</f>
        <v/>
      </c>
      <c r="K923" s="429"/>
      <c r="L923" s="419"/>
      <c r="M923" s="316"/>
      <c r="N923" s="317"/>
      <c r="O923" s="419"/>
      <c r="P923" s="316"/>
      <c r="Q923" s="317"/>
      <c r="R923" s="379"/>
      <c r="S923" s="316"/>
      <c r="T923" s="317"/>
      <c r="U923" s="43" t="s">
        <v>2188</v>
      </c>
      <c r="V923" s="379"/>
      <c r="W923" s="316"/>
      <c r="X923" s="317"/>
      <c r="Y923" s="379"/>
      <c r="Z923" s="317"/>
      <c r="AA923" s="249"/>
      <c r="AB923" s="249"/>
      <c r="AC923" s="249"/>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CA923">
        <f t="shared" si="169"/>
        <v>0</v>
      </c>
      <c r="CB923">
        <f t="shared" si="170"/>
        <v>0</v>
      </c>
      <c r="CC923">
        <f t="shared" si="171"/>
        <v>0</v>
      </c>
      <c r="CD923">
        <f t="shared" si="172"/>
        <v>0</v>
      </c>
      <c r="CF923" t="b">
        <f t="shared" si="173"/>
        <v>0</v>
      </c>
      <c r="CG923" t="str">
        <f t="shared" si="174"/>
        <v/>
      </c>
      <c r="CH923" t="b">
        <f t="shared" si="175"/>
        <v>0</v>
      </c>
      <c r="CI923" t="str">
        <f t="shared" si="176"/>
        <v/>
      </c>
      <c r="CJ923" t="b">
        <f t="shared" si="177"/>
        <v>0</v>
      </c>
      <c r="CL923">
        <f t="shared" si="178"/>
        <v>0</v>
      </c>
      <c r="CM923">
        <f t="shared" si="179"/>
        <v>0</v>
      </c>
      <c r="CN923">
        <f t="shared" si="180"/>
        <v>0</v>
      </c>
      <c r="CO923">
        <f t="shared" si="181"/>
        <v>0</v>
      </c>
    </row>
    <row r="924" spans="2:93" ht="15" customHeight="1">
      <c r="B924" s="126"/>
      <c r="C924" s="220" t="s">
        <v>2570</v>
      </c>
      <c r="D924" s="419"/>
      <c r="E924" s="316"/>
      <c r="F924" s="316"/>
      <c r="G924" s="317"/>
      <c r="H924" s="379"/>
      <c r="I924" s="317"/>
      <c r="J924" s="315" t="str">
        <f>IF(L924="","",VLOOKUP(L924,Presentación!$AL$3:$AM$574,2,FALSE))</f>
        <v/>
      </c>
      <c r="K924" s="429"/>
      <c r="L924" s="419"/>
      <c r="M924" s="316"/>
      <c r="N924" s="317"/>
      <c r="O924" s="419"/>
      <c r="P924" s="316"/>
      <c r="Q924" s="317"/>
      <c r="R924" s="379"/>
      <c r="S924" s="316"/>
      <c r="T924" s="317"/>
      <c r="U924" s="43" t="s">
        <v>2188</v>
      </c>
      <c r="V924" s="379"/>
      <c r="W924" s="316"/>
      <c r="X924" s="317"/>
      <c r="Y924" s="379"/>
      <c r="Z924" s="317"/>
      <c r="AA924" s="249"/>
      <c r="AB924" s="249"/>
      <c r="AC924" s="249"/>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CA924">
        <f t="shared" si="169"/>
        <v>0</v>
      </c>
      <c r="CB924">
        <f t="shared" si="170"/>
        <v>0</v>
      </c>
      <c r="CC924">
        <f t="shared" si="171"/>
        <v>0</v>
      </c>
      <c r="CD924">
        <f t="shared" si="172"/>
        <v>0</v>
      </c>
      <c r="CF924" t="b">
        <f t="shared" si="173"/>
        <v>0</v>
      </c>
      <c r="CG924" t="str">
        <f t="shared" si="174"/>
        <v/>
      </c>
      <c r="CH924" t="b">
        <f t="shared" si="175"/>
        <v>0</v>
      </c>
      <c r="CI924" t="str">
        <f t="shared" si="176"/>
        <v/>
      </c>
      <c r="CJ924" t="b">
        <f t="shared" si="177"/>
        <v>0</v>
      </c>
      <c r="CL924">
        <f t="shared" si="178"/>
        <v>0</v>
      </c>
      <c r="CM924">
        <f t="shared" si="179"/>
        <v>0</v>
      </c>
      <c r="CN924">
        <f t="shared" si="180"/>
        <v>0</v>
      </c>
      <c r="CO924">
        <f t="shared" si="181"/>
        <v>0</v>
      </c>
    </row>
    <row r="925" spans="2:93" ht="15" customHeight="1">
      <c r="B925" s="126"/>
      <c r="C925" s="220" t="s">
        <v>2571</v>
      </c>
      <c r="D925" s="419"/>
      <c r="E925" s="316"/>
      <c r="F925" s="316"/>
      <c r="G925" s="317"/>
      <c r="H925" s="379"/>
      <c r="I925" s="317"/>
      <c r="J925" s="315" t="str">
        <f>IF(L925="","",VLOOKUP(L925,Presentación!$AL$3:$AM$574,2,FALSE))</f>
        <v/>
      </c>
      <c r="K925" s="429"/>
      <c r="L925" s="419"/>
      <c r="M925" s="316"/>
      <c r="N925" s="317"/>
      <c r="O925" s="419"/>
      <c r="P925" s="316"/>
      <c r="Q925" s="317"/>
      <c r="R925" s="379"/>
      <c r="S925" s="316"/>
      <c r="T925" s="317"/>
      <c r="U925" s="43" t="s">
        <v>2188</v>
      </c>
      <c r="V925" s="379"/>
      <c r="W925" s="316"/>
      <c r="X925" s="317"/>
      <c r="Y925" s="379"/>
      <c r="Z925" s="317"/>
      <c r="AA925" s="249"/>
      <c r="AB925" s="249"/>
      <c r="AC925" s="249"/>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CA925">
        <f t="shared" si="169"/>
        <v>0</v>
      </c>
      <c r="CB925">
        <f t="shared" si="170"/>
        <v>0</v>
      </c>
      <c r="CC925">
        <f t="shared" si="171"/>
        <v>0</v>
      </c>
      <c r="CD925">
        <f t="shared" si="172"/>
        <v>0</v>
      </c>
      <c r="CF925" t="b">
        <f t="shared" si="173"/>
        <v>0</v>
      </c>
      <c r="CG925" t="str">
        <f t="shared" si="174"/>
        <v/>
      </c>
      <c r="CH925" t="b">
        <f t="shared" si="175"/>
        <v>0</v>
      </c>
      <c r="CI925" t="str">
        <f t="shared" si="176"/>
        <v/>
      </c>
      <c r="CJ925" t="b">
        <f t="shared" si="177"/>
        <v>0</v>
      </c>
      <c r="CL925">
        <f t="shared" si="178"/>
        <v>0</v>
      </c>
      <c r="CM925">
        <f t="shared" si="179"/>
        <v>0</v>
      </c>
      <c r="CN925">
        <f t="shared" si="180"/>
        <v>0</v>
      </c>
      <c r="CO925">
        <f t="shared" si="181"/>
        <v>0</v>
      </c>
    </row>
    <row r="926" spans="2:93" ht="15" customHeight="1">
      <c r="B926" s="126"/>
      <c r="C926" s="220" t="s">
        <v>2572</v>
      </c>
      <c r="D926" s="419"/>
      <c r="E926" s="316"/>
      <c r="F926" s="316"/>
      <c r="G926" s="317"/>
      <c r="H926" s="379"/>
      <c r="I926" s="317"/>
      <c r="J926" s="315" t="str">
        <f>IF(L926="","",VLOOKUP(L926,Presentación!$AL$3:$AM$574,2,FALSE))</f>
        <v/>
      </c>
      <c r="K926" s="429"/>
      <c r="L926" s="419"/>
      <c r="M926" s="316"/>
      <c r="N926" s="317"/>
      <c r="O926" s="419"/>
      <c r="P926" s="316"/>
      <c r="Q926" s="317"/>
      <c r="R926" s="379"/>
      <c r="S926" s="316"/>
      <c r="T926" s="317"/>
      <c r="U926" s="43" t="s">
        <v>2188</v>
      </c>
      <c r="V926" s="379"/>
      <c r="W926" s="316"/>
      <c r="X926" s="317"/>
      <c r="Y926" s="379"/>
      <c r="Z926" s="317"/>
      <c r="AA926" s="249"/>
      <c r="AB926" s="249"/>
      <c r="AC926" s="249"/>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CA926">
        <f t="shared" si="169"/>
        <v>0</v>
      </c>
      <c r="CB926">
        <f t="shared" si="170"/>
        <v>0</v>
      </c>
      <c r="CC926">
        <f t="shared" si="171"/>
        <v>0</v>
      </c>
      <c r="CD926">
        <f t="shared" si="172"/>
        <v>0</v>
      </c>
      <c r="CF926" t="b">
        <f t="shared" si="173"/>
        <v>0</v>
      </c>
      <c r="CG926" t="str">
        <f t="shared" si="174"/>
        <v/>
      </c>
      <c r="CH926" t="b">
        <f t="shared" si="175"/>
        <v>0</v>
      </c>
      <c r="CI926" t="str">
        <f t="shared" si="176"/>
        <v/>
      </c>
      <c r="CJ926" t="b">
        <f t="shared" si="177"/>
        <v>0</v>
      </c>
      <c r="CL926">
        <f t="shared" si="178"/>
        <v>0</v>
      </c>
      <c r="CM926">
        <f t="shared" si="179"/>
        <v>0</v>
      </c>
      <c r="CN926">
        <f t="shared" si="180"/>
        <v>0</v>
      </c>
      <c r="CO926">
        <f t="shared" si="181"/>
        <v>0</v>
      </c>
    </row>
    <row r="927" spans="2:93" ht="15" customHeight="1">
      <c r="B927" s="126"/>
      <c r="C927" s="220" t="s">
        <v>2573</v>
      </c>
      <c r="D927" s="419"/>
      <c r="E927" s="316"/>
      <c r="F927" s="316"/>
      <c r="G927" s="317"/>
      <c r="H927" s="379"/>
      <c r="I927" s="317"/>
      <c r="J927" s="315" t="str">
        <f>IF(L927="","",VLOOKUP(L927,Presentación!$AL$3:$AM$574,2,FALSE))</f>
        <v/>
      </c>
      <c r="K927" s="429"/>
      <c r="L927" s="419"/>
      <c r="M927" s="316"/>
      <c r="N927" s="317"/>
      <c r="O927" s="419"/>
      <c r="P927" s="316"/>
      <c r="Q927" s="317"/>
      <c r="R927" s="379"/>
      <c r="S927" s="316"/>
      <c r="T927" s="317"/>
      <c r="U927" s="43" t="s">
        <v>2188</v>
      </c>
      <c r="V927" s="379"/>
      <c r="W927" s="316"/>
      <c r="X927" s="317"/>
      <c r="Y927" s="379"/>
      <c r="Z927" s="317"/>
      <c r="AA927" s="249"/>
      <c r="AB927" s="249"/>
      <c r="AC927" s="249"/>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CA927">
        <f t="shared" si="169"/>
        <v>0</v>
      </c>
      <c r="CB927">
        <f t="shared" si="170"/>
        <v>0</v>
      </c>
      <c r="CC927">
        <f t="shared" si="171"/>
        <v>0</v>
      </c>
      <c r="CD927">
        <f t="shared" si="172"/>
        <v>0</v>
      </c>
      <c r="CF927" t="b">
        <f t="shared" si="173"/>
        <v>0</v>
      </c>
      <c r="CG927" t="str">
        <f t="shared" si="174"/>
        <v/>
      </c>
      <c r="CH927" t="b">
        <f t="shared" si="175"/>
        <v>0</v>
      </c>
      <c r="CI927" t="str">
        <f t="shared" si="176"/>
        <v/>
      </c>
      <c r="CJ927" t="b">
        <f t="shared" si="177"/>
        <v>0</v>
      </c>
      <c r="CL927">
        <f t="shared" si="178"/>
        <v>0</v>
      </c>
      <c r="CM927">
        <f t="shared" si="179"/>
        <v>0</v>
      </c>
      <c r="CN927">
        <f t="shared" si="180"/>
        <v>0</v>
      </c>
      <c r="CO927">
        <f t="shared" si="181"/>
        <v>0</v>
      </c>
    </row>
    <row r="928" spans="2:93" ht="15" customHeight="1">
      <c r="B928" s="126"/>
      <c r="C928" s="220" t="s">
        <v>2574</v>
      </c>
      <c r="D928" s="419"/>
      <c r="E928" s="316"/>
      <c r="F928" s="316"/>
      <c r="G928" s="317"/>
      <c r="H928" s="379"/>
      <c r="I928" s="317"/>
      <c r="J928" s="315" t="str">
        <f>IF(L928="","",VLOOKUP(L928,Presentación!$AL$3:$AM$574,2,FALSE))</f>
        <v/>
      </c>
      <c r="K928" s="429"/>
      <c r="L928" s="419"/>
      <c r="M928" s="316"/>
      <c r="N928" s="317"/>
      <c r="O928" s="419"/>
      <c r="P928" s="316"/>
      <c r="Q928" s="317"/>
      <c r="R928" s="379"/>
      <c r="S928" s="316"/>
      <c r="T928" s="317"/>
      <c r="U928" s="43" t="s">
        <v>2188</v>
      </c>
      <c r="V928" s="379"/>
      <c r="W928" s="316"/>
      <c r="X928" s="317"/>
      <c r="Y928" s="379"/>
      <c r="Z928" s="317"/>
      <c r="AA928" s="249"/>
      <c r="AB928" s="249"/>
      <c r="AC928" s="249"/>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CA928">
        <f t="shared" si="169"/>
        <v>0</v>
      </c>
      <c r="CB928">
        <f t="shared" si="170"/>
        <v>0</v>
      </c>
      <c r="CC928">
        <f t="shared" si="171"/>
        <v>0</v>
      </c>
      <c r="CD928">
        <f t="shared" si="172"/>
        <v>0</v>
      </c>
      <c r="CF928" t="b">
        <f t="shared" si="173"/>
        <v>0</v>
      </c>
      <c r="CG928" t="str">
        <f t="shared" si="174"/>
        <v/>
      </c>
      <c r="CH928" t="b">
        <f t="shared" si="175"/>
        <v>0</v>
      </c>
      <c r="CI928" t="str">
        <f t="shared" si="176"/>
        <v/>
      </c>
      <c r="CJ928" t="b">
        <f t="shared" si="177"/>
        <v>0</v>
      </c>
      <c r="CL928">
        <f t="shared" si="178"/>
        <v>0</v>
      </c>
      <c r="CM928">
        <f t="shared" si="179"/>
        <v>0</v>
      </c>
      <c r="CN928">
        <f t="shared" si="180"/>
        <v>0</v>
      </c>
      <c r="CO928">
        <f t="shared" si="181"/>
        <v>0</v>
      </c>
    </row>
    <row r="929" spans="2:93" ht="15" customHeight="1">
      <c r="B929" s="126"/>
      <c r="C929" s="220" t="s">
        <v>2575</v>
      </c>
      <c r="D929" s="419"/>
      <c r="E929" s="316"/>
      <c r="F929" s="316"/>
      <c r="G929" s="317"/>
      <c r="H929" s="379"/>
      <c r="I929" s="317"/>
      <c r="J929" s="315" t="str">
        <f>IF(L929="","",VLOOKUP(L929,Presentación!$AL$3:$AM$574,2,FALSE))</f>
        <v/>
      </c>
      <c r="K929" s="429"/>
      <c r="L929" s="419"/>
      <c r="M929" s="316"/>
      <c r="N929" s="317"/>
      <c r="O929" s="419"/>
      <c r="P929" s="316"/>
      <c r="Q929" s="317"/>
      <c r="R929" s="379"/>
      <c r="S929" s="316"/>
      <c r="T929" s="317"/>
      <c r="U929" s="43" t="s">
        <v>2188</v>
      </c>
      <c r="V929" s="379"/>
      <c r="W929" s="316"/>
      <c r="X929" s="317"/>
      <c r="Y929" s="379"/>
      <c r="Z929" s="317"/>
      <c r="AA929" s="249"/>
      <c r="AB929" s="249"/>
      <c r="AC929" s="249"/>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CA929">
        <f t="shared" ref="CA929:CA992" si="182">IF(COUNTIF(D929:AL929,"NS")&gt;0,1,0)</f>
        <v>0</v>
      </c>
      <c r="CB929">
        <f t="shared" ref="CB929:CB992" si="183">COUNTIF(AB929:AC929,"NS")</f>
        <v>0</v>
      </c>
      <c r="CC929">
        <f t="shared" ref="CC929:CC992" si="184">SUM(AB929:AC929)</f>
        <v>0</v>
      </c>
      <c r="CD929">
        <f t="shared" ref="CD929:CD992" si="185">IF(COUNTA(AA929:AC929)=0,0,IF(OR(AND(AA929=0,CB929&gt;0),AND(AA929="ns",CC929&gt;0),AND(AA929="ns",CB929=0,CC929=0)),1,IF(OR(AND(AA929&gt;0,CB929=2),AND(AA929="ns",CB929=2),AND(AA929="ns",CC929=0,CB929&gt;0),AA929=CC929),0,1)))</f>
        <v>0</v>
      </c>
      <c r="CF929" t="b">
        <f t="shared" ref="CF929:CF992" si="186">NOT(EXACT(D929,UPPER(D929)))</f>
        <v>0</v>
      </c>
      <c r="CG929" t="str">
        <f t="shared" ref="CG929:CG992" si="187">SUBSTITUTE( SUBSTITUTE( SUBSTITUTE( SUBSTITUTE( SUBSTITUTE( SUBSTITUTE( SUBSTITUTE( SUBSTITUTE( SUBSTITUTE( SUBSTITUTE(D929, "á", "a"), "é", "e"), "í", "i"), "ó", "o"), "ú", "u"), "Á", "A"), "É", "E"), "Í", "I"), "Ó", "O"), "Ú", "U")</f>
        <v/>
      </c>
      <c r="CH929" t="b">
        <f t="shared" ref="CH929:CH992" si="188">NOT(EXACT(D929,CG929))</f>
        <v>0</v>
      </c>
      <c r="CI929" t="str">
        <f t="shared" ref="CI929:CI992" si="189">SUBSTITUTE((SUBSTITUTE(SUBSTITUTE(SUBSTITUTE(D929,".",""),",",""),"(","")),")","")</f>
        <v/>
      </c>
      <c r="CJ929" t="b">
        <f t="shared" ref="CJ929:CJ992" si="190">NOT(EXACT(D929,CI929))</f>
        <v>0</v>
      </c>
      <c r="CL929">
        <f t="shared" ref="CL929:CL992" si="191">LEN(R929)</f>
        <v>0</v>
      </c>
      <c r="CM929">
        <f t="shared" ref="CM929:CM992" si="192">LEN(V929)</f>
        <v>0</v>
      </c>
      <c r="CN929">
        <f t="shared" ref="CN929:CN992" si="193">IF(AND(R929&lt;&gt;"NS",R929&lt;&gt;"NA",CL929&gt;8),1,0)</f>
        <v>0</v>
      </c>
      <c r="CO929">
        <f t="shared" ref="CO929:CO992" si="194">IF(AND(V929&lt;&gt;"NS",V929&lt;&gt;"NA",CM929&gt;9),1,0)</f>
        <v>0</v>
      </c>
    </row>
    <row r="930" spans="2:93" ht="15" customHeight="1">
      <c r="B930" s="126"/>
      <c r="C930" s="220" t="s">
        <v>2576</v>
      </c>
      <c r="D930" s="419"/>
      <c r="E930" s="316"/>
      <c r="F930" s="316"/>
      <c r="G930" s="317"/>
      <c r="H930" s="379"/>
      <c r="I930" s="317"/>
      <c r="J930" s="315" t="str">
        <f>IF(L930="","",VLOOKUP(L930,Presentación!$AL$3:$AM$574,2,FALSE))</f>
        <v/>
      </c>
      <c r="K930" s="429"/>
      <c r="L930" s="419"/>
      <c r="M930" s="316"/>
      <c r="N930" s="317"/>
      <c r="O930" s="419"/>
      <c r="P930" s="316"/>
      <c r="Q930" s="317"/>
      <c r="R930" s="379"/>
      <c r="S930" s="316"/>
      <c r="T930" s="317"/>
      <c r="U930" s="43" t="s">
        <v>2188</v>
      </c>
      <c r="V930" s="379"/>
      <c r="W930" s="316"/>
      <c r="X930" s="317"/>
      <c r="Y930" s="379"/>
      <c r="Z930" s="317"/>
      <c r="AA930" s="249"/>
      <c r="AB930" s="249"/>
      <c r="AC930" s="249"/>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CA930">
        <f t="shared" si="182"/>
        <v>0</v>
      </c>
      <c r="CB930">
        <f t="shared" si="183"/>
        <v>0</v>
      </c>
      <c r="CC930">
        <f t="shared" si="184"/>
        <v>0</v>
      </c>
      <c r="CD930">
        <f t="shared" si="185"/>
        <v>0</v>
      </c>
      <c r="CF930" t="b">
        <f t="shared" si="186"/>
        <v>0</v>
      </c>
      <c r="CG930" t="str">
        <f t="shared" si="187"/>
        <v/>
      </c>
      <c r="CH930" t="b">
        <f t="shared" si="188"/>
        <v>0</v>
      </c>
      <c r="CI930" t="str">
        <f t="shared" si="189"/>
        <v/>
      </c>
      <c r="CJ930" t="b">
        <f t="shared" si="190"/>
        <v>0</v>
      </c>
      <c r="CL930">
        <f t="shared" si="191"/>
        <v>0</v>
      </c>
      <c r="CM930">
        <f t="shared" si="192"/>
        <v>0</v>
      </c>
      <c r="CN930">
        <f t="shared" si="193"/>
        <v>0</v>
      </c>
      <c r="CO930">
        <f t="shared" si="194"/>
        <v>0</v>
      </c>
    </row>
    <row r="931" spans="2:93" ht="15" customHeight="1">
      <c r="B931" s="126"/>
      <c r="C931" s="220" t="s">
        <v>2577</v>
      </c>
      <c r="D931" s="419"/>
      <c r="E931" s="316"/>
      <c r="F931" s="316"/>
      <c r="G931" s="317"/>
      <c r="H931" s="379"/>
      <c r="I931" s="317"/>
      <c r="J931" s="315" t="str">
        <f>IF(L931="","",VLOOKUP(L931,Presentación!$AL$3:$AM$574,2,FALSE))</f>
        <v/>
      </c>
      <c r="K931" s="429"/>
      <c r="L931" s="419"/>
      <c r="M931" s="316"/>
      <c r="N931" s="317"/>
      <c r="O931" s="419"/>
      <c r="P931" s="316"/>
      <c r="Q931" s="317"/>
      <c r="R931" s="379"/>
      <c r="S931" s="316"/>
      <c r="T931" s="317"/>
      <c r="U931" s="43" t="s">
        <v>2188</v>
      </c>
      <c r="V931" s="379"/>
      <c r="W931" s="316"/>
      <c r="X931" s="317"/>
      <c r="Y931" s="379"/>
      <c r="Z931" s="317"/>
      <c r="AA931" s="249"/>
      <c r="AB931" s="249"/>
      <c r="AC931" s="249"/>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CA931">
        <f t="shared" si="182"/>
        <v>0</v>
      </c>
      <c r="CB931">
        <f t="shared" si="183"/>
        <v>0</v>
      </c>
      <c r="CC931">
        <f t="shared" si="184"/>
        <v>0</v>
      </c>
      <c r="CD931">
        <f t="shared" si="185"/>
        <v>0</v>
      </c>
      <c r="CF931" t="b">
        <f t="shared" si="186"/>
        <v>0</v>
      </c>
      <c r="CG931" t="str">
        <f t="shared" si="187"/>
        <v/>
      </c>
      <c r="CH931" t="b">
        <f t="shared" si="188"/>
        <v>0</v>
      </c>
      <c r="CI931" t="str">
        <f t="shared" si="189"/>
        <v/>
      </c>
      <c r="CJ931" t="b">
        <f t="shared" si="190"/>
        <v>0</v>
      </c>
      <c r="CL931">
        <f t="shared" si="191"/>
        <v>0</v>
      </c>
      <c r="CM931">
        <f t="shared" si="192"/>
        <v>0</v>
      </c>
      <c r="CN931">
        <f t="shared" si="193"/>
        <v>0</v>
      </c>
      <c r="CO931">
        <f t="shared" si="194"/>
        <v>0</v>
      </c>
    </row>
    <row r="932" spans="2:93" ht="15" customHeight="1">
      <c r="B932" s="126"/>
      <c r="C932" s="220" t="s">
        <v>2578</v>
      </c>
      <c r="D932" s="419"/>
      <c r="E932" s="316"/>
      <c r="F932" s="316"/>
      <c r="G932" s="317"/>
      <c r="H932" s="379"/>
      <c r="I932" s="317"/>
      <c r="J932" s="315" t="str">
        <f>IF(L932="","",VLOOKUP(L932,Presentación!$AL$3:$AM$574,2,FALSE))</f>
        <v/>
      </c>
      <c r="K932" s="429"/>
      <c r="L932" s="419"/>
      <c r="M932" s="316"/>
      <c r="N932" s="317"/>
      <c r="O932" s="419"/>
      <c r="P932" s="316"/>
      <c r="Q932" s="317"/>
      <c r="R932" s="379"/>
      <c r="S932" s="316"/>
      <c r="T932" s="317"/>
      <c r="U932" s="43" t="s">
        <v>2188</v>
      </c>
      <c r="V932" s="379"/>
      <c r="W932" s="316"/>
      <c r="X932" s="317"/>
      <c r="Y932" s="379"/>
      <c r="Z932" s="317"/>
      <c r="AA932" s="249"/>
      <c r="AB932" s="249"/>
      <c r="AC932" s="249"/>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CA932">
        <f t="shared" si="182"/>
        <v>0</v>
      </c>
      <c r="CB932">
        <f t="shared" si="183"/>
        <v>0</v>
      </c>
      <c r="CC932">
        <f t="shared" si="184"/>
        <v>0</v>
      </c>
      <c r="CD932">
        <f t="shared" si="185"/>
        <v>0</v>
      </c>
      <c r="CF932" t="b">
        <f t="shared" si="186"/>
        <v>0</v>
      </c>
      <c r="CG932" t="str">
        <f t="shared" si="187"/>
        <v/>
      </c>
      <c r="CH932" t="b">
        <f t="shared" si="188"/>
        <v>0</v>
      </c>
      <c r="CI932" t="str">
        <f t="shared" si="189"/>
        <v/>
      </c>
      <c r="CJ932" t="b">
        <f t="shared" si="190"/>
        <v>0</v>
      </c>
      <c r="CL932">
        <f t="shared" si="191"/>
        <v>0</v>
      </c>
      <c r="CM932">
        <f t="shared" si="192"/>
        <v>0</v>
      </c>
      <c r="CN932">
        <f t="shared" si="193"/>
        <v>0</v>
      </c>
      <c r="CO932">
        <f t="shared" si="194"/>
        <v>0</v>
      </c>
    </row>
    <row r="933" spans="2:93" ht="15" customHeight="1">
      <c r="B933" s="126"/>
      <c r="C933" s="220" t="s">
        <v>2579</v>
      </c>
      <c r="D933" s="419"/>
      <c r="E933" s="316"/>
      <c r="F933" s="316"/>
      <c r="G933" s="317"/>
      <c r="H933" s="379"/>
      <c r="I933" s="317"/>
      <c r="J933" s="315" t="str">
        <f>IF(L933="","",VLOOKUP(L933,Presentación!$AL$3:$AM$574,2,FALSE))</f>
        <v/>
      </c>
      <c r="K933" s="429"/>
      <c r="L933" s="419"/>
      <c r="M933" s="316"/>
      <c r="N933" s="317"/>
      <c r="O933" s="419"/>
      <c r="P933" s="316"/>
      <c r="Q933" s="317"/>
      <c r="R933" s="379"/>
      <c r="S933" s="316"/>
      <c r="T933" s="317"/>
      <c r="U933" s="43" t="s">
        <v>2188</v>
      </c>
      <c r="V933" s="379"/>
      <c r="W933" s="316"/>
      <c r="X933" s="317"/>
      <c r="Y933" s="379"/>
      <c r="Z933" s="317"/>
      <c r="AA933" s="249"/>
      <c r="AB933" s="249"/>
      <c r="AC933" s="249"/>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CA933">
        <f t="shared" si="182"/>
        <v>0</v>
      </c>
      <c r="CB933">
        <f t="shared" si="183"/>
        <v>0</v>
      </c>
      <c r="CC933">
        <f t="shared" si="184"/>
        <v>0</v>
      </c>
      <c r="CD933">
        <f t="shared" si="185"/>
        <v>0</v>
      </c>
      <c r="CF933" t="b">
        <f t="shared" si="186"/>
        <v>0</v>
      </c>
      <c r="CG933" t="str">
        <f t="shared" si="187"/>
        <v/>
      </c>
      <c r="CH933" t="b">
        <f t="shared" si="188"/>
        <v>0</v>
      </c>
      <c r="CI933" t="str">
        <f t="shared" si="189"/>
        <v/>
      </c>
      <c r="CJ933" t="b">
        <f t="shared" si="190"/>
        <v>0</v>
      </c>
      <c r="CL933">
        <f t="shared" si="191"/>
        <v>0</v>
      </c>
      <c r="CM933">
        <f t="shared" si="192"/>
        <v>0</v>
      </c>
      <c r="CN933">
        <f t="shared" si="193"/>
        <v>0</v>
      </c>
      <c r="CO933">
        <f t="shared" si="194"/>
        <v>0</v>
      </c>
    </row>
    <row r="934" spans="2:93" ht="15" customHeight="1">
      <c r="B934" s="126"/>
      <c r="C934" s="220" t="s">
        <v>2580</v>
      </c>
      <c r="D934" s="419"/>
      <c r="E934" s="316"/>
      <c r="F934" s="316"/>
      <c r="G934" s="317"/>
      <c r="H934" s="379"/>
      <c r="I934" s="317"/>
      <c r="J934" s="315" t="str">
        <f>IF(L934="","",VLOOKUP(L934,Presentación!$AL$3:$AM$574,2,FALSE))</f>
        <v/>
      </c>
      <c r="K934" s="429"/>
      <c r="L934" s="419"/>
      <c r="M934" s="316"/>
      <c r="N934" s="317"/>
      <c r="O934" s="419"/>
      <c r="P934" s="316"/>
      <c r="Q934" s="317"/>
      <c r="R934" s="379"/>
      <c r="S934" s="316"/>
      <c r="T934" s="317"/>
      <c r="U934" s="43" t="s">
        <v>2188</v>
      </c>
      <c r="V934" s="379"/>
      <c r="W934" s="316"/>
      <c r="X934" s="317"/>
      <c r="Y934" s="379"/>
      <c r="Z934" s="317"/>
      <c r="AA934" s="249"/>
      <c r="AB934" s="249"/>
      <c r="AC934" s="249"/>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CA934">
        <f t="shared" si="182"/>
        <v>0</v>
      </c>
      <c r="CB934">
        <f t="shared" si="183"/>
        <v>0</v>
      </c>
      <c r="CC934">
        <f t="shared" si="184"/>
        <v>0</v>
      </c>
      <c r="CD934">
        <f t="shared" si="185"/>
        <v>0</v>
      </c>
      <c r="CF934" t="b">
        <f t="shared" si="186"/>
        <v>0</v>
      </c>
      <c r="CG934" t="str">
        <f t="shared" si="187"/>
        <v/>
      </c>
      <c r="CH934" t="b">
        <f t="shared" si="188"/>
        <v>0</v>
      </c>
      <c r="CI934" t="str">
        <f t="shared" si="189"/>
        <v/>
      </c>
      <c r="CJ934" t="b">
        <f t="shared" si="190"/>
        <v>0</v>
      </c>
      <c r="CL934">
        <f t="shared" si="191"/>
        <v>0</v>
      </c>
      <c r="CM934">
        <f t="shared" si="192"/>
        <v>0</v>
      </c>
      <c r="CN934">
        <f t="shared" si="193"/>
        <v>0</v>
      </c>
      <c r="CO934">
        <f t="shared" si="194"/>
        <v>0</v>
      </c>
    </row>
    <row r="935" spans="2:93" ht="15" customHeight="1">
      <c r="B935" s="126"/>
      <c r="C935" s="220" t="s">
        <v>2581</v>
      </c>
      <c r="D935" s="419"/>
      <c r="E935" s="316"/>
      <c r="F935" s="316"/>
      <c r="G935" s="317"/>
      <c r="H935" s="379"/>
      <c r="I935" s="317"/>
      <c r="J935" s="315" t="str">
        <f>IF(L935="","",VLOOKUP(L935,Presentación!$AL$3:$AM$574,2,FALSE))</f>
        <v/>
      </c>
      <c r="K935" s="429"/>
      <c r="L935" s="419"/>
      <c r="M935" s="316"/>
      <c r="N935" s="317"/>
      <c r="O935" s="419"/>
      <c r="P935" s="316"/>
      <c r="Q935" s="317"/>
      <c r="R935" s="379"/>
      <c r="S935" s="316"/>
      <c r="T935" s="317"/>
      <c r="U935" s="43" t="s">
        <v>2188</v>
      </c>
      <c r="V935" s="379"/>
      <c r="W935" s="316"/>
      <c r="X935" s="317"/>
      <c r="Y935" s="379"/>
      <c r="Z935" s="317"/>
      <c r="AA935" s="249"/>
      <c r="AB935" s="249"/>
      <c r="AC935" s="249"/>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CA935">
        <f t="shared" si="182"/>
        <v>0</v>
      </c>
      <c r="CB935">
        <f t="shared" si="183"/>
        <v>0</v>
      </c>
      <c r="CC935">
        <f t="shared" si="184"/>
        <v>0</v>
      </c>
      <c r="CD935">
        <f t="shared" si="185"/>
        <v>0</v>
      </c>
      <c r="CF935" t="b">
        <f t="shared" si="186"/>
        <v>0</v>
      </c>
      <c r="CG935" t="str">
        <f t="shared" si="187"/>
        <v/>
      </c>
      <c r="CH935" t="b">
        <f t="shared" si="188"/>
        <v>0</v>
      </c>
      <c r="CI935" t="str">
        <f t="shared" si="189"/>
        <v/>
      </c>
      <c r="CJ935" t="b">
        <f t="shared" si="190"/>
        <v>0</v>
      </c>
      <c r="CL935">
        <f t="shared" si="191"/>
        <v>0</v>
      </c>
      <c r="CM935">
        <f t="shared" si="192"/>
        <v>0</v>
      </c>
      <c r="CN935">
        <f t="shared" si="193"/>
        <v>0</v>
      </c>
      <c r="CO935">
        <f t="shared" si="194"/>
        <v>0</v>
      </c>
    </row>
    <row r="936" spans="2:93" ht="15" customHeight="1">
      <c r="B936" s="126"/>
      <c r="C936" s="220" t="s">
        <v>2582</v>
      </c>
      <c r="D936" s="419"/>
      <c r="E936" s="316"/>
      <c r="F936" s="316"/>
      <c r="G936" s="317"/>
      <c r="H936" s="379"/>
      <c r="I936" s="317"/>
      <c r="J936" s="315" t="str">
        <f>IF(L936="","",VLOOKUP(L936,Presentación!$AL$3:$AM$574,2,FALSE))</f>
        <v/>
      </c>
      <c r="K936" s="429"/>
      <c r="L936" s="419"/>
      <c r="M936" s="316"/>
      <c r="N936" s="317"/>
      <c r="O936" s="419"/>
      <c r="P936" s="316"/>
      <c r="Q936" s="317"/>
      <c r="R936" s="379"/>
      <c r="S936" s="316"/>
      <c r="T936" s="317"/>
      <c r="U936" s="43" t="s">
        <v>2188</v>
      </c>
      <c r="V936" s="379"/>
      <c r="W936" s="316"/>
      <c r="X936" s="317"/>
      <c r="Y936" s="379"/>
      <c r="Z936" s="317"/>
      <c r="AA936" s="249"/>
      <c r="AB936" s="249"/>
      <c r="AC936" s="249"/>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CA936">
        <f t="shared" si="182"/>
        <v>0</v>
      </c>
      <c r="CB936">
        <f t="shared" si="183"/>
        <v>0</v>
      </c>
      <c r="CC936">
        <f t="shared" si="184"/>
        <v>0</v>
      </c>
      <c r="CD936">
        <f t="shared" si="185"/>
        <v>0</v>
      </c>
      <c r="CF936" t="b">
        <f t="shared" si="186"/>
        <v>0</v>
      </c>
      <c r="CG936" t="str">
        <f t="shared" si="187"/>
        <v/>
      </c>
      <c r="CH936" t="b">
        <f t="shared" si="188"/>
        <v>0</v>
      </c>
      <c r="CI936" t="str">
        <f t="shared" si="189"/>
        <v/>
      </c>
      <c r="CJ936" t="b">
        <f t="shared" si="190"/>
        <v>0</v>
      </c>
      <c r="CL936">
        <f t="shared" si="191"/>
        <v>0</v>
      </c>
      <c r="CM936">
        <f t="shared" si="192"/>
        <v>0</v>
      </c>
      <c r="CN936">
        <f t="shared" si="193"/>
        <v>0</v>
      </c>
      <c r="CO936">
        <f t="shared" si="194"/>
        <v>0</v>
      </c>
    </row>
    <row r="937" spans="2:93" ht="15" customHeight="1">
      <c r="B937" s="126"/>
      <c r="C937" s="220" t="s">
        <v>2583</v>
      </c>
      <c r="D937" s="419"/>
      <c r="E937" s="316"/>
      <c r="F937" s="316"/>
      <c r="G937" s="317"/>
      <c r="H937" s="379"/>
      <c r="I937" s="317"/>
      <c r="J937" s="315" t="str">
        <f>IF(L937="","",VLOOKUP(L937,Presentación!$AL$3:$AM$574,2,FALSE))</f>
        <v/>
      </c>
      <c r="K937" s="429"/>
      <c r="L937" s="419"/>
      <c r="M937" s="316"/>
      <c r="N937" s="317"/>
      <c r="O937" s="419"/>
      <c r="P937" s="316"/>
      <c r="Q937" s="317"/>
      <c r="R937" s="379"/>
      <c r="S937" s="316"/>
      <c r="T937" s="317"/>
      <c r="U937" s="43" t="s">
        <v>2188</v>
      </c>
      <c r="V937" s="379"/>
      <c r="W937" s="316"/>
      <c r="X937" s="317"/>
      <c r="Y937" s="379"/>
      <c r="Z937" s="317"/>
      <c r="AA937" s="249"/>
      <c r="AB937" s="249"/>
      <c r="AC937" s="249"/>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CA937">
        <f t="shared" si="182"/>
        <v>0</v>
      </c>
      <c r="CB937">
        <f t="shared" si="183"/>
        <v>0</v>
      </c>
      <c r="CC937">
        <f t="shared" si="184"/>
        <v>0</v>
      </c>
      <c r="CD937">
        <f t="shared" si="185"/>
        <v>0</v>
      </c>
      <c r="CF937" t="b">
        <f t="shared" si="186"/>
        <v>0</v>
      </c>
      <c r="CG937" t="str">
        <f t="shared" si="187"/>
        <v/>
      </c>
      <c r="CH937" t="b">
        <f t="shared" si="188"/>
        <v>0</v>
      </c>
      <c r="CI937" t="str">
        <f t="shared" si="189"/>
        <v/>
      </c>
      <c r="CJ937" t="b">
        <f t="shared" si="190"/>
        <v>0</v>
      </c>
      <c r="CL937">
        <f t="shared" si="191"/>
        <v>0</v>
      </c>
      <c r="CM937">
        <f t="shared" si="192"/>
        <v>0</v>
      </c>
      <c r="CN937">
        <f t="shared" si="193"/>
        <v>0</v>
      </c>
      <c r="CO937">
        <f t="shared" si="194"/>
        <v>0</v>
      </c>
    </row>
    <row r="938" spans="2:93" ht="15" customHeight="1">
      <c r="B938" s="126"/>
      <c r="C938" s="220" t="s">
        <v>2584</v>
      </c>
      <c r="D938" s="419"/>
      <c r="E938" s="316"/>
      <c r="F938" s="316"/>
      <c r="G938" s="317"/>
      <c r="H938" s="379"/>
      <c r="I938" s="317"/>
      <c r="J938" s="315" t="str">
        <f>IF(L938="","",VLOOKUP(L938,Presentación!$AL$3:$AM$574,2,FALSE))</f>
        <v/>
      </c>
      <c r="K938" s="429"/>
      <c r="L938" s="419"/>
      <c r="M938" s="316"/>
      <c r="N938" s="317"/>
      <c r="O938" s="419"/>
      <c r="P938" s="316"/>
      <c r="Q938" s="317"/>
      <c r="R938" s="379"/>
      <c r="S938" s="316"/>
      <c r="T938" s="317"/>
      <c r="U938" s="43" t="s">
        <v>2188</v>
      </c>
      <c r="V938" s="379"/>
      <c r="W938" s="316"/>
      <c r="X938" s="317"/>
      <c r="Y938" s="379"/>
      <c r="Z938" s="317"/>
      <c r="AA938" s="249"/>
      <c r="AB938" s="249"/>
      <c r="AC938" s="249"/>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CA938">
        <f t="shared" si="182"/>
        <v>0</v>
      </c>
      <c r="CB938">
        <f t="shared" si="183"/>
        <v>0</v>
      </c>
      <c r="CC938">
        <f t="shared" si="184"/>
        <v>0</v>
      </c>
      <c r="CD938">
        <f t="shared" si="185"/>
        <v>0</v>
      </c>
      <c r="CF938" t="b">
        <f t="shared" si="186"/>
        <v>0</v>
      </c>
      <c r="CG938" t="str">
        <f t="shared" si="187"/>
        <v/>
      </c>
      <c r="CH938" t="b">
        <f t="shared" si="188"/>
        <v>0</v>
      </c>
      <c r="CI938" t="str">
        <f t="shared" si="189"/>
        <v/>
      </c>
      <c r="CJ938" t="b">
        <f t="shared" si="190"/>
        <v>0</v>
      </c>
      <c r="CL938">
        <f t="shared" si="191"/>
        <v>0</v>
      </c>
      <c r="CM938">
        <f t="shared" si="192"/>
        <v>0</v>
      </c>
      <c r="CN938">
        <f t="shared" si="193"/>
        <v>0</v>
      </c>
      <c r="CO938">
        <f t="shared" si="194"/>
        <v>0</v>
      </c>
    </row>
    <row r="939" spans="2:93" ht="15" customHeight="1">
      <c r="B939" s="126"/>
      <c r="C939" s="220" t="s">
        <v>2585</v>
      </c>
      <c r="D939" s="419"/>
      <c r="E939" s="316"/>
      <c r="F939" s="316"/>
      <c r="G939" s="317"/>
      <c r="H939" s="379"/>
      <c r="I939" s="317"/>
      <c r="J939" s="315" t="str">
        <f>IF(L939="","",VLOOKUP(L939,Presentación!$AL$3:$AM$574,2,FALSE))</f>
        <v/>
      </c>
      <c r="K939" s="429"/>
      <c r="L939" s="419"/>
      <c r="M939" s="316"/>
      <c r="N939" s="317"/>
      <c r="O939" s="419"/>
      <c r="P939" s="316"/>
      <c r="Q939" s="317"/>
      <c r="R939" s="379"/>
      <c r="S939" s="316"/>
      <c r="T939" s="317"/>
      <c r="U939" s="43" t="s">
        <v>2188</v>
      </c>
      <c r="V939" s="379"/>
      <c r="W939" s="316"/>
      <c r="X939" s="317"/>
      <c r="Y939" s="379"/>
      <c r="Z939" s="317"/>
      <c r="AA939" s="249"/>
      <c r="AB939" s="249"/>
      <c r="AC939" s="249"/>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CA939">
        <f t="shared" si="182"/>
        <v>0</v>
      </c>
      <c r="CB939">
        <f t="shared" si="183"/>
        <v>0</v>
      </c>
      <c r="CC939">
        <f t="shared" si="184"/>
        <v>0</v>
      </c>
      <c r="CD939">
        <f t="shared" si="185"/>
        <v>0</v>
      </c>
      <c r="CF939" t="b">
        <f t="shared" si="186"/>
        <v>0</v>
      </c>
      <c r="CG939" t="str">
        <f t="shared" si="187"/>
        <v/>
      </c>
      <c r="CH939" t="b">
        <f t="shared" si="188"/>
        <v>0</v>
      </c>
      <c r="CI939" t="str">
        <f t="shared" si="189"/>
        <v/>
      </c>
      <c r="CJ939" t="b">
        <f t="shared" si="190"/>
        <v>0</v>
      </c>
      <c r="CL939">
        <f t="shared" si="191"/>
        <v>0</v>
      </c>
      <c r="CM939">
        <f t="shared" si="192"/>
        <v>0</v>
      </c>
      <c r="CN939">
        <f t="shared" si="193"/>
        <v>0</v>
      </c>
      <c r="CO939">
        <f t="shared" si="194"/>
        <v>0</v>
      </c>
    </row>
    <row r="940" spans="2:93" ht="15" customHeight="1">
      <c r="B940" s="126"/>
      <c r="C940" s="220" t="s">
        <v>2586</v>
      </c>
      <c r="D940" s="419"/>
      <c r="E940" s="316"/>
      <c r="F940" s="316"/>
      <c r="G940" s="317"/>
      <c r="H940" s="379"/>
      <c r="I940" s="317"/>
      <c r="J940" s="315" t="str">
        <f>IF(L940="","",VLOOKUP(L940,Presentación!$AL$3:$AM$574,2,FALSE))</f>
        <v/>
      </c>
      <c r="K940" s="429"/>
      <c r="L940" s="419"/>
      <c r="M940" s="316"/>
      <c r="N940" s="317"/>
      <c r="O940" s="419"/>
      <c r="P940" s="316"/>
      <c r="Q940" s="317"/>
      <c r="R940" s="379"/>
      <c r="S940" s="316"/>
      <c r="T940" s="317"/>
      <c r="U940" s="43" t="s">
        <v>2188</v>
      </c>
      <c r="V940" s="379"/>
      <c r="W940" s="316"/>
      <c r="X940" s="317"/>
      <c r="Y940" s="379"/>
      <c r="Z940" s="317"/>
      <c r="AA940" s="249"/>
      <c r="AB940" s="249"/>
      <c r="AC940" s="249"/>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CA940">
        <f t="shared" si="182"/>
        <v>0</v>
      </c>
      <c r="CB940">
        <f t="shared" si="183"/>
        <v>0</v>
      </c>
      <c r="CC940">
        <f t="shared" si="184"/>
        <v>0</v>
      </c>
      <c r="CD940">
        <f t="shared" si="185"/>
        <v>0</v>
      </c>
      <c r="CF940" t="b">
        <f t="shared" si="186"/>
        <v>0</v>
      </c>
      <c r="CG940" t="str">
        <f t="shared" si="187"/>
        <v/>
      </c>
      <c r="CH940" t="b">
        <f t="shared" si="188"/>
        <v>0</v>
      </c>
      <c r="CI940" t="str">
        <f t="shared" si="189"/>
        <v/>
      </c>
      <c r="CJ940" t="b">
        <f t="shared" si="190"/>
        <v>0</v>
      </c>
      <c r="CL940">
        <f t="shared" si="191"/>
        <v>0</v>
      </c>
      <c r="CM940">
        <f t="shared" si="192"/>
        <v>0</v>
      </c>
      <c r="CN940">
        <f t="shared" si="193"/>
        <v>0</v>
      </c>
      <c r="CO940">
        <f t="shared" si="194"/>
        <v>0</v>
      </c>
    </row>
    <row r="941" spans="2:93" ht="15" customHeight="1">
      <c r="B941" s="126"/>
      <c r="C941" s="220" t="s">
        <v>2587</v>
      </c>
      <c r="D941" s="419"/>
      <c r="E941" s="316"/>
      <c r="F941" s="316"/>
      <c r="G941" s="317"/>
      <c r="H941" s="379"/>
      <c r="I941" s="317"/>
      <c r="J941" s="315" t="str">
        <f>IF(L941="","",VLOOKUP(L941,Presentación!$AL$3:$AM$574,2,FALSE))</f>
        <v/>
      </c>
      <c r="K941" s="429"/>
      <c r="L941" s="419"/>
      <c r="M941" s="316"/>
      <c r="N941" s="317"/>
      <c r="O941" s="419"/>
      <c r="P941" s="316"/>
      <c r="Q941" s="317"/>
      <c r="R941" s="379"/>
      <c r="S941" s="316"/>
      <c r="T941" s="317"/>
      <c r="U941" s="43" t="s">
        <v>2188</v>
      </c>
      <c r="V941" s="379"/>
      <c r="W941" s="316"/>
      <c r="X941" s="317"/>
      <c r="Y941" s="379"/>
      <c r="Z941" s="317"/>
      <c r="AA941" s="249"/>
      <c r="AB941" s="249"/>
      <c r="AC941" s="249"/>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CA941">
        <f t="shared" si="182"/>
        <v>0</v>
      </c>
      <c r="CB941">
        <f t="shared" si="183"/>
        <v>0</v>
      </c>
      <c r="CC941">
        <f t="shared" si="184"/>
        <v>0</v>
      </c>
      <c r="CD941">
        <f t="shared" si="185"/>
        <v>0</v>
      </c>
      <c r="CF941" t="b">
        <f t="shared" si="186"/>
        <v>0</v>
      </c>
      <c r="CG941" t="str">
        <f t="shared" si="187"/>
        <v/>
      </c>
      <c r="CH941" t="b">
        <f t="shared" si="188"/>
        <v>0</v>
      </c>
      <c r="CI941" t="str">
        <f t="shared" si="189"/>
        <v/>
      </c>
      <c r="CJ941" t="b">
        <f t="shared" si="190"/>
        <v>0</v>
      </c>
      <c r="CL941">
        <f t="shared" si="191"/>
        <v>0</v>
      </c>
      <c r="CM941">
        <f t="shared" si="192"/>
        <v>0</v>
      </c>
      <c r="CN941">
        <f t="shared" si="193"/>
        <v>0</v>
      </c>
      <c r="CO941">
        <f t="shared" si="194"/>
        <v>0</v>
      </c>
    </row>
    <row r="942" spans="2:93" ht="15" customHeight="1">
      <c r="B942" s="126"/>
      <c r="C942" s="220" t="s">
        <v>2588</v>
      </c>
      <c r="D942" s="419"/>
      <c r="E942" s="316"/>
      <c r="F942" s="316"/>
      <c r="G942" s="317"/>
      <c r="H942" s="379"/>
      <c r="I942" s="317"/>
      <c r="J942" s="315" t="str">
        <f>IF(L942="","",VLOOKUP(L942,Presentación!$AL$3:$AM$574,2,FALSE))</f>
        <v/>
      </c>
      <c r="K942" s="429"/>
      <c r="L942" s="419"/>
      <c r="M942" s="316"/>
      <c r="N942" s="317"/>
      <c r="O942" s="419"/>
      <c r="P942" s="316"/>
      <c r="Q942" s="317"/>
      <c r="R942" s="379"/>
      <c r="S942" s="316"/>
      <c r="T942" s="317"/>
      <c r="U942" s="43" t="s">
        <v>2188</v>
      </c>
      <c r="V942" s="379"/>
      <c r="W942" s="316"/>
      <c r="X942" s="317"/>
      <c r="Y942" s="379"/>
      <c r="Z942" s="317"/>
      <c r="AA942" s="249"/>
      <c r="AB942" s="249"/>
      <c r="AC942" s="249"/>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CA942">
        <f t="shared" si="182"/>
        <v>0</v>
      </c>
      <c r="CB942">
        <f t="shared" si="183"/>
        <v>0</v>
      </c>
      <c r="CC942">
        <f t="shared" si="184"/>
        <v>0</v>
      </c>
      <c r="CD942">
        <f t="shared" si="185"/>
        <v>0</v>
      </c>
      <c r="CF942" t="b">
        <f t="shared" si="186"/>
        <v>0</v>
      </c>
      <c r="CG942" t="str">
        <f t="shared" si="187"/>
        <v/>
      </c>
      <c r="CH942" t="b">
        <f t="shared" si="188"/>
        <v>0</v>
      </c>
      <c r="CI942" t="str">
        <f t="shared" si="189"/>
        <v/>
      </c>
      <c r="CJ942" t="b">
        <f t="shared" si="190"/>
        <v>0</v>
      </c>
      <c r="CL942">
        <f t="shared" si="191"/>
        <v>0</v>
      </c>
      <c r="CM942">
        <f t="shared" si="192"/>
        <v>0</v>
      </c>
      <c r="CN942">
        <f t="shared" si="193"/>
        <v>0</v>
      </c>
      <c r="CO942">
        <f t="shared" si="194"/>
        <v>0</v>
      </c>
    </row>
    <row r="943" spans="2:93" ht="15" customHeight="1">
      <c r="B943" s="126"/>
      <c r="C943" s="220" t="s">
        <v>2589</v>
      </c>
      <c r="D943" s="419"/>
      <c r="E943" s="316"/>
      <c r="F943" s="316"/>
      <c r="G943" s="317"/>
      <c r="H943" s="379"/>
      <c r="I943" s="317"/>
      <c r="J943" s="315" t="str">
        <f>IF(L943="","",VLOOKUP(L943,Presentación!$AL$3:$AM$574,2,FALSE))</f>
        <v/>
      </c>
      <c r="K943" s="429"/>
      <c r="L943" s="419"/>
      <c r="M943" s="316"/>
      <c r="N943" s="317"/>
      <c r="O943" s="419"/>
      <c r="P943" s="316"/>
      <c r="Q943" s="317"/>
      <c r="R943" s="379"/>
      <c r="S943" s="316"/>
      <c r="T943" s="317"/>
      <c r="U943" s="43" t="s">
        <v>2188</v>
      </c>
      <c r="V943" s="379"/>
      <c r="W943" s="316"/>
      <c r="X943" s="317"/>
      <c r="Y943" s="379"/>
      <c r="Z943" s="317"/>
      <c r="AA943" s="249"/>
      <c r="AB943" s="249"/>
      <c r="AC943" s="249"/>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CA943">
        <f t="shared" si="182"/>
        <v>0</v>
      </c>
      <c r="CB943">
        <f t="shared" si="183"/>
        <v>0</v>
      </c>
      <c r="CC943">
        <f t="shared" si="184"/>
        <v>0</v>
      </c>
      <c r="CD943">
        <f t="shared" si="185"/>
        <v>0</v>
      </c>
      <c r="CF943" t="b">
        <f t="shared" si="186"/>
        <v>0</v>
      </c>
      <c r="CG943" t="str">
        <f t="shared" si="187"/>
        <v/>
      </c>
      <c r="CH943" t="b">
        <f t="shared" si="188"/>
        <v>0</v>
      </c>
      <c r="CI943" t="str">
        <f t="shared" si="189"/>
        <v/>
      </c>
      <c r="CJ943" t="b">
        <f t="shared" si="190"/>
        <v>0</v>
      </c>
      <c r="CL943">
        <f t="shared" si="191"/>
        <v>0</v>
      </c>
      <c r="CM943">
        <f t="shared" si="192"/>
        <v>0</v>
      </c>
      <c r="CN943">
        <f t="shared" si="193"/>
        <v>0</v>
      </c>
      <c r="CO943">
        <f t="shared" si="194"/>
        <v>0</v>
      </c>
    </row>
    <row r="944" spans="2:93" ht="15" customHeight="1">
      <c r="B944" s="126"/>
      <c r="C944" s="220" t="s">
        <v>2590</v>
      </c>
      <c r="D944" s="419"/>
      <c r="E944" s="316"/>
      <c r="F944" s="316"/>
      <c r="G944" s="317"/>
      <c r="H944" s="379"/>
      <c r="I944" s="317"/>
      <c r="J944" s="315" t="str">
        <f>IF(L944="","",VLOOKUP(L944,Presentación!$AL$3:$AM$574,2,FALSE))</f>
        <v/>
      </c>
      <c r="K944" s="429"/>
      <c r="L944" s="419"/>
      <c r="M944" s="316"/>
      <c r="N944" s="317"/>
      <c r="O944" s="419"/>
      <c r="P944" s="316"/>
      <c r="Q944" s="317"/>
      <c r="R944" s="379"/>
      <c r="S944" s="316"/>
      <c r="T944" s="317"/>
      <c r="U944" s="43" t="s">
        <v>2188</v>
      </c>
      <c r="V944" s="379"/>
      <c r="W944" s="316"/>
      <c r="X944" s="317"/>
      <c r="Y944" s="379"/>
      <c r="Z944" s="317"/>
      <c r="AA944" s="249"/>
      <c r="AB944" s="249"/>
      <c r="AC944" s="249"/>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CA944">
        <f t="shared" si="182"/>
        <v>0</v>
      </c>
      <c r="CB944">
        <f t="shared" si="183"/>
        <v>0</v>
      </c>
      <c r="CC944">
        <f t="shared" si="184"/>
        <v>0</v>
      </c>
      <c r="CD944">
        <f t="shared" si="185"/>
        <v>0</v>
      </c>
      <c r="CF944" t="b">
        <f t="shared" si="186"/>
        <v>0</v>
      </c>
      <c r="CG944" t="str">
        <f t="shared" si="187"/>
        <v/>
      </c>
      <c r="CH944" t="b">
        <f t="shared" si="188"/>
        <v>0</v>
      </c>
      <c r="CI944" t="str">
        <f t="shared" si="189"/>
        <v/>
      </c>
      <c r="CJ944" t="b">
        <f t="shared" si="190"/>
        <v>0</v>
      </c>
      <c r="CL944">
        <f t="shared" si="191"/>
        <v>0</v>
      </c>
      <c r="CM944">
        <f t="shared" si="192"/>
        <v>0</v>
      </c>
      <c r="CN944">
        <f t="shared" si="193"/>
        <v>0</v>
      </c>
      <c r="CO944">
        <f t="shared" si="194"/>
        <v>0</v>
      </c>
    </row>
    <row r="945" spans="2:93" ht="15" customHeight="1">
      <c r="B945" s="126"/>
      <c r="C945" s="220" t="s">
        <v>2591</v>
      </c>
      <c r="D945" s="419"/>
      <c r="E945" s="316"/>
      <c r="F945" s="316"/>
      <c r="G945" s="317"/>
      <c r="H945" s="379"/>
      <c r="I945" s="317"/>
      <c r="J945" s="315" t="str">
        <f>IF(L945="","",VLOOKUP(L945,Presentación!$AL$3:$AM$574,2,FALSE))</f>
        <v/>
      </c>
      <c r="K945" s="429"/>
      <c r="L945" s="419"/>
      <c r="M945" s="316"/>
      <c r="N945" s="317"/>
      <c r="O945" s="419"/>
      <c r="P945" s="316"/>
      <c r="Q945" s="317"/>
      <c r="R945" s="379"/>
      <c r="S945" s="316"/>
      <c r="T945" s="317"/>
      <c r="U945" s="43" t="s">
        <v>2188</v>
      </c>
      <c r="V945" s="379"/>
      <c r="W945" s="316"/>
      <c r="X945" s="317"/>
      <c r="Y945" s="379"/>
      <c r="Z945" s="317"/>
      <c r="AA945" s="249"/>
      <c r="AB945" s="249"/>
      <c r="AC945" s="249"/>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CA945">
        <f t="shared" si="182"/>
        <v>0</v>
      </c>
      <c r="CB945">
        <f t="shared" si="183"/>
        <v>0</v>
      </c>
      <c r="CC945">
        <f t="shared" si="184"/>
        <v>0</v>
      </c>
      <c r="CD945">
        <f t="shared" si="185"/>
        <v>0</v>
      </c>
      <c r="CF945" t="b">
        <f t="shared" si="186"/>
        <v>0</v>
      </c>
      <c r="CG945" t="str">
        <f t="shared" si="187"/>
        <v/>
      </c>
      <c r="CH945" t="b">
        <f t="shared" si="188"/>
        <v>0</v>
      </c>
      <c r="CI945" t="str">
        <f t="shared" si="189"/>
        <v/>
      </c>
      <c r="CJ945" t="b">
        <f t="shared" si="190"/>
        <v>0</v>
      </c>
      <c r="CL945">
        <f t="shared" si="191"/>
        <v>0</v>
      </c>
      <c r="CM945">
        <f t="shared" si="192"/>
        <v>0</v>
      </c>
      <c r="CN945">
        <f t="shared" si="193"/>
        <v>0</v>
      </c>
      <c r="CO945">
        <f t="shared" si="194"/>
        <v>0</v>
      </c>
    </row>
    <row r="946" spans="2:93" ht="15" customHeight="1">
      <c r="B946" s="126"/>
      <c r="C946" s="220" t="s">
        <v>2592</v>
      </c>
      <c r="D946" s="419"/>
      <c r="E946" s="316"/>
      <c r="F946" s="316"/>
      <c r="G946" s="317"/>
      <c r="H946" s="379"/>
      <c r="I946" s="317"/>
      <c r="J946" s="315" t="str">
        <f>IF(L946="","",VLOOKUP(L946,Presentación!$AL$3:$AM$574,2,FALSE))</f>
        <v/>
      </c>
      <c r="K946" s="429"/>
      <c r="L946" s="419"/>
      <c r="M946" s="316"/>
      <c r="N946" s="317"/>
      <c r="O946" s="419"/>
      <c r="P946" s="316"/>
      <c r="Q946" s="317"/>
      <c r="R946" s="379"/>
      <c r="S946" s="316"/>
      <c r="T946" s="317"/>
      <c r="U946" s="43" t="s">
        <v>2188</v>
      </c>
      <c r="V946" s="379"/>
      <c r="W946" s="316"/>
      <c r="X946" s="317"/>
      <c r="Y946" s="379"/>
      <c r="Z946" s="317"/>
      <c r="AA946" s="249"/>
      <c r="AB946" s="249"/>
      <c r="AC946" s="249"/>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CA946">
        <f t="shared" si="182"/>
        <v>0</v>
      </c>
      <c r="CB946">
        <f t="shared" si="183"/>
        <v>0</v>
      </c>
      <c r="CC946">
        <f t="shared" si="184"/>
        <v>0</v>
      </c>
      <c r="CD946">
        <f t="shared" si="185"/>
        <v>0</v>
      </c>
      <c r="CF946" t="b">
        <f t="shared" si="186"/>
        <v>0</v>
      </c>
      <c r="CG946" t="str">
        <f t="shared" si="187"/>
        <v/>
      </c>
      <c r="CH946" t="b">
        <f t="shared" si="188"/>
        <v>0</v>
      </c>
      <c r="CI946" t="str">
        <f t="shared" si="189"/>
        <v/>
      </c>
      <c r="CJ946" t="b">
        <f t="shared" si="190"/>
        <v>0</v>
      </c>
      <c r="CL946">
        <f t="shared" si="191"/>
        <v>0</v>
      </c>
      <c r="CM946">
        <f t="shared" si="192"/>
        <v>0</v>
      </c>
      <c r="CN946">
        <f t="shared" si="193"/>
        <v>0</v>
      </c>
      <c r="CO946">
        <f t="shared" si="194"/>
        <v>0</v>
      </c>
    </row>
    <row r="947" spans="2:93" ht="15" customHeight="1">
      <c r="B947" s="126"/>
      <c r="C947" s="220" t="s">
        <v>2593</v>
      </c>
      <c r="D947" s="419"/>
      <c r="E947" s="316"/>
      <c r="F947" s="316"/>
      <c r="G947" s="317"/>
      <c r="H947" s="379"/>
      <c r="I947" s="317"/>
      <c r="J947" s="315" t="str">
        <f>IF(L947="","",VLOOKUP(L947,Presentación!$AL$3:$AM$574,2,FALSE))</f>
        <v/>
      </c>
      <c r="K947" s="429"/>
      <c r="L947" s="419"/>
      <c r="M947" s="316"/>
      <c r="N947" s="317"/>
      <c r="O947" s="419"/>
      <c r="P947" s="316"/>
      <c r="Q947" s="317"/>
      <c r="R947" s="379"/>
      <c r="S947" s="316"/>
      <c r="T947" s="317"/>
      <c r="U947" s="43" t="s">
        <v>2188</v>
      </c>
      <c r="V947" s="379"/>
      <c r="W947" s="316"/>
      <c r="X947" s="317"/>
      <c r="Y947" s="379"/>
      <c r="Z947" s="317"/>
      <c r="AA947" s="249"/>
      <c r="AB947" s="249"/>
      <c r="AC947" s="249"/>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CA947">
        <f t="shared" si="182"/>
        <v>0</v>
      </c>
      <c r="CB947">
        <f t="shared" si="183"/>
        <v>0</v>
      </c>
      <c r="CC947">
        <f t="shared" si="184"/>
        <v>0</v>
      </c>
      <c r="CD947">
        <f t="shared" si="185"/>
        <v>0</v>
      </c>
      <c r="CF947" t="b">
        <f t="shared" si="186"/>
        <v>0</v>
      </c>
      <c r="CG947" t="str">
        <f t="shared" si="187"/>
        <v/>
      </c>
      <c r="CH947" t="b">
        <f t="shared" si="188"/>
        <v>0</v>
      </c>
      <c r="CI947" t="str">
        <f t="shared" si="189"/>
        <v/>
      </c>
      <c r="CJ947" t="b">
        <f t="shared" si="190"/>
        <v>0</v>
      </c>
      <c r="CL947">
        <f t="shared" si="191"/>
        <v>0</v>
      </c>
      <c r="CM947">
        <f t="shared" si="192"/>
        <v>0</v>
      </c>
      <c r="CN947">
        <f t="shared" si="193"/>
        <v>0</v>
      </c>
      <c r="CO947">
        <f t="shared" si="194"/>
        <v>0</v>
      </c>
    </row>
    <row r="948" spans="2:93" ht="15" customHeight="1">
      <c r="B948" s="126"/>
      <c r="C948" s="220" t="s">
        <v>2594</v>
      </c>
      <c r="D948" s="419"/>
      <c r="E948" s="316"/>
      <c r="F948" s="316"/>
      <c r="G948" s="317"/>
      <c r="H948" s="379"/>
      <c r="I948" s="317"/>
      <c r="J948" s="315" t="str">
        <f>IF(L948="","",VLOOKUP(L948,Presentación!$AL$3:$AM$574,2,FALSE))</f>
        <v/>
      </c>
      <c r="K948" s="429"/>
      <c r="L948" s="419"/>
      <c r="M948" s="316"/>
      <c r="N948" s="317"/>
      <c r="O948" s="419"/>
      <c r="P948" s="316"/>
      <c r="Q948" s="317"/>
      <c r="R948" s="379"/>
      <c r="S948" s="316"/>
      <c r="T948" s="317"/>
      <c r="U948" s="43" t="s">
        <v>2188</v>
      </c>
      <c r="V948" s="379"/>
      <c r="W948" s="316"/>
      <c r="X948" s="317"/>
      <c r="Y948" s="379"/>
      <c r="Z948" s="317"/>
      <c r="AA948" s="249"/>
      <c r="AB948" s="249"/>
      <c r="AC948" s="249"/>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CA948">
        <f t="shared" si="182"/>
        <v>0</v>
      </c>
      <c r="CB948">
        <f t="shared" si="183"/>
        <v>0</v>
      </c>
      <c r="CC948">
        <f t="shared" si="184"/>
        <v>0</v>
      </c>
      <c r="CD948">
        <f t="shared" si="185"/>
        <v>0</v>
      </c>
      <c r="CF948" t="b">
        <f t="shared" si="186"/>
        <v>0</v>
      </c>
      <c r="CG948" t="str">
        <f t="shared" si="187"/>
        <v/>
      </c>
      <c r="CH948" t="b">
        <f t="shared" si="188"/>
        <v>0</v>
      </c>
      <c r="CI948" t="str">
        <f t="shared" si="189"/>
        <v/>
      </c>
      <c r="CJ948" t="b">
        <f t="shared" si="190"/>
        <v>0</v>
      </c>
      <c r="CL948">
        <f t="shared" si="191"/>
        <v>0</v>
      </c>
      <c r="CM948">
        <f t="shared" si="192"/>
        <v>0</v>
      </c>
      <c r="CN948">
        <f t="shared" si="193"/>
        <v>0</v>
      </c>
      <c r="CO948">
        <f t="shared" si="194"/>
        <v>0</v>
      </c>
    </row>
    <row r="949" spans="2:93" ht="15" customHeight="1">
      <c r="B949" s="126"/>
      <c r="C949" s="220" t="s">
        <v>2595</v>
      </c>
      <c r="D949" s="419"/>
      <c r="E949" s="316"/>
      <c r="F949" s="316"/>
      <c r="G949" s="317"/>
      <c r="H949" s="379"/>
      <c r="I949" s="317"/>
      <c r="J949" s="315" t="str">
        <f>IF(L949="","",VLOOKUP(L949,Presentación!$AL$3:$AM$574,2,FALSE))</f>
        <v/>
      </c>
      <c r="K949" s="429"/>
      <c r="L949" s="419"/>
      <c r="M949" s="316"/>
      <c r="N949" s="317"/>
      <c r="O949" s="419"/>
      <c r="P949" s="316"/>
      <c r="Q949" s="317"/>
      <c r="R949" s="379"/>
      <c r="S949" s="316"/>
      <c r="T949" s="317"/>
      <c r="U949" s="43" t="s">
        <v>2188</v>
      </c>
      <c r="V949" s="379"/>
      <c r="W949" s="316"/>
      <c r="X949" s="317"/>
      <c r="Y949" s="379"/>
      <c r="Z949" s="317"/>
      <c r="AA949" s="249"/>
      <c r="AB949" s="249"/>
      <c r="AC949" s="249"/>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CA949">
        <f t="shared" si="182"/>
        <v>0</v>
      </c>
      <c r="CB949">
        <f t="shared" si="183"/>
        <v>0</v>
      </c>
      <c r="CC949">
        <f t="shared" si="184"/>
        <v>0</v>
      </c>
      <c r="CD949">
        <f t="shared" si="185"/>
        <v>0</v>
      </c>
      <c r="CF949" t="b">
        <f t="shared" si="186"/>
        <v>0</v>
      </c>
      <c r="CG949" t="str">
        <f t="shared" si="187"/>
        <v/>
      </c>
      <c r="CH949" t="b">
        <f t="shared" si="188"/>
        <v>0</v>
      </c>
      <c r="CI949" t="str">
        <f t="shared" si="189"/>
        <v/>
      </c>
      <c r="CJ949" t="b">
        <f t="shared" si="190"/>
        <v>0</v>
      </c>
      <c r="CL949">
        <f t="shared" si="191"/>
        <v>0</v>
      </c>
      <c r="CM949">
        <f t="shared" si="192"/>
        <v>0</v>
      </c>
      <c r="CN949">
        <f t="shared" si="193"/>
        <v>0</v>
      </c>
      <c r="CO949">
        <f t="shared" si="194"/>
        <v>0</v>
      </c>
    </row>
    <row r="950" spans="2:93" ht="15" customHeight="1">
      <c r="B950" s="126"/>
      <c r="C950" s="220" t="s">
        <v>2596</v>
      </c>
      <c r="D950" s="419"/>
      <c r="E950" s="316"/>
      <c r="F950" s="316"/>
      <c r="G950" s="317"/>
      <c r="H950" s="379"/>
      <c r="I950" s="317"/>
      <c r="J950" s="315" t="str">
        <f>IF(L950="","",VLOOKUP(L950,Presentación!$AL$3:$AM$574,2,FALSE))</f>
        <v/>
      </c>
      <c r="K950" s="429"/>
      <c r="L950" s="419"/>
      <c r="M950" s="316"/>
      <c r="N950" s="317"/>
      <c r="O950" s="419"/>
      <c r="P950" s="316"/>
      <c r="Q950" s="317"/>
      <c r="R950" s="379"/>
      <c r="S950" s="316"/>
      <c r="T950" s="317"/>
      <c r="U950" s="43" t="s">
        <v>2188</v>
      </c>
      <c r="V950" s="379"/>
      <c r="W950" s="316"/>
      <c r="X950" s="317"/>
      <c r="Y950" s="379"/>
      <c r="Z950" s="317"/>
      <c r="AA950" s="249"/>
      <c r="AB950" s="249"/>
      <c r="AC950" s="249"/>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CA950">
        <f t="shared" si="182"/>
        <v>0</v>
      </c>
      <c r="CB950">
        <f t="shared" si="183"/>
        <v>0</v>
      </c>
      <c r="CC950">
        <f t="shared" si="184"/>
        <v>0</v>
      </c>
      <c r="CD950">
        <f t="shared" si="185"/>
        <v>0</v>
      </c>
      <c r="CF950" t="b">
        <f t="shared" si="186"/>
        <v>0</v>
      </c>
      <c r="CG950" t="str">
        <f t="shared" si="187"/>
        <v/>
      </c>
      <c r="CH950" t="b">
        <f t="shared" si="188"/>
        <v>0</v>
      </c>
      <c r="CI950" t="str">
        <f t="shared" si="189"/>
        <v/>
      </c>
      <c r="CJ950" t="b">
        <f t="shared" si="190"/>
        <v>0</v>
      </c>
      <c r="CL950">
        <f t="shared" si="191"/>
        <v>0</v>
      </c>
      <c r="CM950">
        <f t="shared" si="192"/>
        <v>0</v>
      </c>
      <c r="CN950">
        <f t="shared" si="193"/>
        <v>0</v>
      </c>
      <c r="CO950">
        <f t="shared" si="194"/>
        <v>0</v>
      </c>
    </row>
    <row r="951" spans="2:93" ht="15" customHeight="1">
      <c r="B951" s="126"/>
      <c r="C951" s="220" t="s">
        <v>2597</v>
      </c>
      <c r="D951" s="419"/>
      <c r="E951" s="316"/>
      <c r="F951" s="316"/>
      <c r="G951" s="317"/>
      <c r="H951" s="379"/>
      <c r="I951" s="317"/>
      <c r="J951" s="315" t="str">
        <f>IF(L951="","",VLOOKUP(L951,Presentación!$AL$3:$AM$574,2,FALSE))</f>
        <v/>
      </c>
      <c r="K951" s="429"/>
      <c r="L951" s="419"/>
      <c r="M951" s="316"/>
      <c r="N951" s="317"/>
      <c r="O951" s="419"/>
      <c r="P951" s="316"/>
      <c r="Q951" s="317"/>
      <c r="R951" s="379"/>
      <c r="S951" s="316"/>
      <c r="T951" s="317"/>
      <c r="U951" s="43" t="s">
        <v>2188</v>
      </c>
      <c r="V951" s="379"/>
      <c r="W951" s="316"/>
      <c r="X951" s="317"/>
      <c r="Y951" s="379"/>
      <c r="Z951" s="317"/>
      <c r="AA951" s="249"/>
      <c r="AB951" s="249"/>
      <c r="AC951" s="249"/>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CA951">
        <f t="shared" si="182"/>
        <v>0</v>
      </c>
      <c r="CB951">
        <f t="shared" si="183"/>
        <v>0</v>
      </c>
      <c r="CC951">
        <f t="shared" si="184"/>
        <v>0</v>
      </c>
      <c r="CD951">
        <f t="shared" si="185"/>
        <v>0</v>
      </c>
      <c r="CF951" t="b">
        <f t="shared" si="186"/>
        <v>0</v>
      </c>
      <c r="CG951" t="str">
        <f t="shared" si="187"/>
        <v/>
      </c>
      <c r="CH951" t="b">
        <f t="shared" si="188"/>
        <v>0</v>
      </c>
      <c r="CI951" t="str">
        <f t="shared" si="189"/>
        <v/>
      </c>
      <c r="CJ951" t="b">
        <f t="shared" si="190"/>
        <v>0</v>
      </c>
      <c r="CL951">
        <f t="shared" si="191"/>
        <v>0</v>
      </c>
      <c r="CM951">
        <f t="shared" si="192"/>
        <v>0</v>
      </c>
      <c r="CN951">
        <f t="shared" si="193"/>
        <v>0</v>
      </c>
      <c r="CO951">
        <f t="shared" si="194"/>
        <v>0</v>
      </c>
    </row>
    <row r="952" spans="2:93" ht="15" customHeight="1">
      <c r="B952" s="126"/>
      <c r="C952" s="220" t="s">
        <v>2598</v>
      </c>
      <c r="D952" s="419"/>
      <c r="E952" s="316"/>
      <c r="F952" s="316"/>
      <c r="G952" s="317"/>
      <c r="H952" s="379"/>
      <c r="I952" s="317"/>
      <c r="J952" s="315" t="str">
        <f>IF(L952="","",VLOOKUP(L952,Presentación!$AL$3:$AM$574,2,FALSE))</f>
        <v/>
      </c>
      <c r="K952" s="429"/>
      <c r="L952" s="419"/>
      <c r="M952" s="316"/>
      <c r="N952" s="317"/>
      <c r="O952" s="419"/>
      <c r="P952" s="316"/>
      <c r="Q952" s="317"/>
      <c r="R952" s="379"/>
      <c r="S952" s="316"/>
      <c r="T952" s="317"/>
      <c r="U952" s="43" t="s">
        <v>2188</v>
      </c>
      <c r="V952" s="379"/>
      <c r="W952" s="316"/>
      <c r="X952" s="317"/>
      <c r="Y952" s="379"/>
      <c r="Z952" s="317"/>
      <c r="AA952" s="249"/>
      <c r="AB952" s="249"/>
      <c r="AC952" s="249"/>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CA952">
        <f t="shared" si="182"/>
        <v>0</v>
      </c>
      <c r="CB952">
        <f t="shared" si="183"/>
        <v>0</v>
      </c>
      <c r="CC952">
        <f t="shared" si="184"/>
        <v>0</v>
      </c>
      <c r="CD952">
        <f t="shared" si="185"/>
        <v>0</v>
      </c>
      <c r="CF952" t="b">
        <f t="shared" si="186"/>
        <v>0</v>
      </c>
      <c r="CG952" t="str">
        <f t="shared" si="187"/>
        <v/>
      </c>
      <c r="CH952" t="b">
        <f t="shared" si="188"/>
        <v>0</v>
      </c>
      <c r="CI952" t="str">
        <f t="shared" si="189"/>
        <v/>
      </c>
      <c r="CJ952" t="b">
        <f t="shared" si="190"/>
        <v>0</v>
      </c>
      <c r="CL952">
        <f t="shared" si="191"/>
        <v>0</v>
      </c>
      <c r="CM952">
        <f t="shared" si="192"/>
        <v>0</v>
      </c>
      <c r="CN952">
        <f t="shared" si="193"/>
        <v>0</v>
      </c>
      <c r="CO952">
        <f t="shared" si="194"/>
        <v>0</v>
      </c>
    </row>
    <row r="953" spans="2:93" ht="15" customHeight="1">
      <c r="B953" s="126"/>
      <c r="C953" s="220" t="s">
        <v>2599</v>
      </c>
      <c r="D953" s="419"/>
      <c r="E953" s="316"/>
      <c r="F953" s="316"/>
      <c r="G953" s="317"/>
      <c r="H953" s="379"/>
      <c r="I953" s="317"/>
      <c r="J953" s="315" t="str">
        <f>IF(L953="","",VLOOKUP(L953,Presentación!$AL$3:$AM$574,2,FALSE))</f>
        <v/>
      </c>
      <c r="K953" s="429"/>
      <c r="L953" s="419"/>
      <c r="M953" s="316"/>
      <c r="N953" s="317"/>
      <c r="O953" s="419"/>
      <c r="P953" s="316"/>
      <c r="Q953" s="317"/>
      <c r="R953" s="379"/>
      <c r="S953" s="316"/>
      <c r="T953" s="317"/>
      <c r="U953" s="43" t="s">
        <v>2188</v>
      </c>
      <c r="V953" s="379"/>
      <c r="W953" s="316"/>
      <c r="X953" s="317"/>
      <c r="Y953" s="379"/>
      <c r="Z953" s="317"/>
      <c r="AA953" s="249"/>
      <c r="AB953" s="249"/>
      <c r="AC953" s="249"/>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CA953">
        <f t="shared" si="182"/>
        <v>0</v>
      </c>
      <c r="CB953">
        <f t="shared" si="183"/>
        <v>0</v>
      </c>
      <c r="CC953">
        <f t="shared" si="184"/>
        <v>0</v>
      </c>
      <c r="CD953">
        <f t="shared" si="185"/>
        <v>0</v>
      </c>
      <c r="CF953" t="b">
        <f t="shared" si="186"/>
        <v>0</v>
      </c>
      <c r="CG953" t="str">
        <f t="shared" si="187"/>
        <v/>
      </c>
      <c r="CH953" t="b">
        <f t="shared" si="188"/>
        <v>0</v>
      </c>
      <c r="CI953" t="str">
        <f t="shared" si="189"/>
        <v/>
      </c>
      <c r="CJ953" t="b">
        <f t="shared" si="190"/>
        <v>0</v>
      </c>
      <c r="CL953">
        <f t="shared" si="191"/>
        <v>0</v>
      </c>
      <c r="CM953">
        <f t="shared" si="192"/>
        <v>0</v>
      </c>
      <c r="CN953">
        <f t="shared" si="193"/>
        <v>0</v>
      </c>
      <c r="CO953">
        <f t="shared" si="194"/>
        <v>0</v>
      </c>
    </row>
    <row r="954" spans="2:93" ht="15" customHeight="1">
      <c r="B954" s="126"/>
      <c r="C954" s="220" t="s">
        <v>2600</v>
      </c>
      <c r="D954" s="419"/>
      <c r="E954" s="316"/>
      <c r="F954" s="316"/>
      <c r="G954" s="317"/>
      <c r="H954" s="379"/>
      <c r="I954" s="317"/>
      <c r="J954" s="315" t="str">
        <f>IF(L954="","",VLOOKUP(L954,Presentación!$AL$3:$AM$574,2,FALSE))</f>
        <v/>
      </c>
      <c r="K954" s="429"/>
      <c r="L954" s="419"/>
      <c r="M954" s="316"/>
      <c r="N954" s="317"/>
      <c r="O954" s="419"/>
      <c r="P954" s="316"/>
      <c r="Q954" s="317"/>
      <c r="R954" s="379"/>
      <c r="S954" s="316"/>
      <c r="T954" s="317"/>
      <c r="U954" s="43" t="s">
        <v>2188</v>
      </c>
      <c r="V954" s="379"/>
      <c r="W954" s="316"/>
      <c r="X954" s="317"/>
      <c r="Y954" s="379"/>
      <c r="Z954" s="317"/>
      <c r="AA954" s="249"/>
      <c r="AB954" s="249"/>
      <c r="AC954" s="249"/>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CA954">
        <f t="shared" si="182"/>
        <v>0</v>
      </c>
      <c r="CB954">
        <f t="shared" si="183"/>
        <v>0</v>
      </c>
      <c r="CC954">
        <f t="shared" si="184"/>
        <v>0</v>
      </c>
      <c r="CD954">
        <f t="shared" si="185"/>
        <v>0</v>
      </c>
      <c r="CF954" t="b">
        <f t="shared" si="186"/>
        <v>0</v>
      </c>
      <c r="CG954" t="str">
        <f t="shared" si="187"/>
        <v/>
      </c>
      <c r="CH954" t="b">
        <f t="shared" si="188"/>
        <v>0</v>
      </c>
      <c r="CI954" t="str">
        <f t="shared" si="189"/>
        <v/>
      </c>
      <c r="CJ954" t="b">
        <f t="shared" si="190"/>
        <v>0</v>
      </c>
      <c r="CL954">
        <f t="shared" si="191"/>
        <v>0</v>
      </c>
      <c r="CM954">
        <f t="shared" si="192"/>
        <v>0</v>
      </c>
      <c r="CN954">
        <f t="shared" si="193"/>
        <v>0</v>
      </c>
      <c r="CO954">
        <f t="shared" si="194"/>
        <v>0</v>
      </c>
    </row>
    <row r="955" spans="2:93" ht="15" customHeight="1">
      <c r="B955" s="126"/>
      <c r="C955" s="220" t="s">
        <v>2601</v>
      </c>
      <c r="D955" s="419"/>
      <c r="E955" s="316"/>
      <c r="F955" s="316"/>
      <c r="G955" s="317"/>
      <c r="H955" s="379"/>
      <c r="I955" s="317"/>
      <c r="J955" s="315" t="str">
        <f>IF(L955="","",VLOOKUP(L955,Presentación!$AL$3:$AM$574,2,FALSE))</f>
        <v/>
      </c>
      <c r="K955" s="429"/>
      <c r="L955" s="419"/>
      <c r="M955" s="316"/>
      <c r="N955" s="317"/>
      <c r="O955" s="419"/>
      <c r="P955" s="316"/>
      <c r="Q955" s="317"/>
      <c r="R955" s="379"/>
      <c r="S955" s="316"/>
      <c r="T955" s="317"/>
      <c r="U955" s="43" t="s">
        <v>2188</v>
      </c>
      <c r="V955" s="379"/>
      <c r="W955" s="316"/>
      <c r="X955" s="317"/>
      <c r="Y955" s="379"/>
      <c r="Z955" s="317"/>
      <c r="AA955" s="249"/>
      <c r="AB955" s="249"/>
      <c r="AC955" s="249"/>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CA955">
        <f t="shared" si="182"/>
        <v>0</v>
      </c>
      <c r="CB955">
        <f t="shared" si="183"/>
        <v>0</v>
      </c>
      <c r="CC955">
        <f t="shared" si="184"/>
        <v>0</v>
      </c>
      <c r="CD955">
        <f t="shared" si="185"/>
        <v>0</v>
      </c>
      <c r="CF955" t="b">
        <f t="shared" si="186"/>
        <v>0</v>
      </c>
      <c r="CG955" t="str">
        <f t="shared" si="187"/>
        <v/>
      </c>
      <c r="CH955" t="b">
        <f t="shared" si="188"/>
        <v>0</v>
      </c>
      <c r="CI955" t="str">
        <f t="shared" si="189"/>
        <v/>
      </c>
      <c r="CJ955" t="b">
        <f t="shared" si="190"/>
        <v>0</v>
      </c>
      <c r="CL955">
        <f t="shared" si="191"/>
        <v>0</v>
      </c>
      <c r="CM955">
        <f t="shared" si="192"/>
        <v>0</v>
      </c>
      <c r="CN955">
        <f t="shared" si="193"/>
        <v>0</v>
      </c>
      <c r="CO955">
        <f t="shared" si="194"/>
        <v>0</v>
      </c>
    </row>
    <row r="956" spans="2:93" ht="15" customHeight="1">
      <c r="B956" s="126"/>
      <c r="C956" s="220" t="s">
        <v>2602</v>
      </c>
      <c r="D956" s="419"/>
      <c r="E956" s="316"/>
      <c r="F956" s="316"/>
      <c r="G956" s="317"/>
      <c r="H956" s="379"/>
      <c r="I956" s="317"/>
      <c r="J956" s="315" t="str">
        <f>IF(L956="","",VLOOKUP(L956,Presentación!$AL$3:$AM$574,2,FALSE))</f>
        <v/>
      </c>
      <c r="K956" s="429"/>
      <c r="L956" s="419"/>
      <c r="M956" s="316"/>
      <c r="N956" s="317"/>
      <c r="O956" s="419"/>
      <c r="P956" s="316"/>
      <c r="Q956" s="317"/>
      <c r="R956" s="379"/>
      <c r="S956" s="316"/>
      <c r="T956" s="317"/>
      <c r="U956" s="43" t="s">
        <v>2188</v>
      </c>
      <c r="V956" s="379"/>
      <c r="W956" s="316"/>
      <c r="X956" s="317"/>
      <c r="Y956" s="379"/>
      <c r="Z956" s="317"/>
      <c r="AA956" s="249"/>
      <c r="AB956" s="249"/>
      <c r="AC956" s="249"/>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CA956">
        <f t="shared" si="182"/>
        <v>0</v>
      </c>
      <c r="CB956">
        <f t="shared" si="183"/>
        <v>0</v>
      </c>
      <c r="CC956">
        <f t="shared" si="184"/>
        <v>0</v>
      </c>
      <c r="CD956">
        <f t="shared" si="185"/>
        <v>0</v>
      </c>
      <c r="CF956" t="b">
        <f t="shared" si="186"/>
        <v>0</v>
      </c>
      <c r="CG956" t="str">
        <f t="shared" si="187"/>
        <v/>
      </c>
      <c r="CH956" t="b">
        <f t="shared" si="188"/>
        <v>0</v>
      </c>
      <c r="CI956" t="str">
        <f t="shared" si="189"/>
        <v/>
      </c>
      <c r="CJ956" t="b">
        <f t="shared" si="190"/>
        <v>0</v>
      </c>
      <c r="CL956">
        <f t="shared" si="191"/>
        <v>0</v>
      </c>
      <c r="CM956">
        <f t="shared" si="192"/>
        <v>0</v>
      </c>
      <c r="CN956">
        <f t="shared" si="193"/>
        <v>0</v>
      </c>
      <c r="CO956">
        <f t="shared" si="194"/>
        <v>0</v>
      </c>
    </row>
    <row r="957" spans="2:93" ht="15" customHeight="1">
      <c r="B957" s="126"/>
      <c r="C957" s="220" t="s">
        <v>2603</v>
      </c>
      <c r="D957" s="419"/>
      <c r="E957" s="316"/>
      <c r="F957" s="316"/>
      <c r="G957" s="317"/>
      <c r="H957" s="379"/>
      <c r="I957" s="317"/>
      <c r="J957" s="315" t="str">
        <f>IF(L957="","",VLOOKUP(L957,Presentación!$AL$3:$AM$574,2,FALSE))</f>
        <v/>
      </c>
      <c r="K957" s="429"/>
      <c r="L957" s="419"/>
      <c r="M957" s="316"/>
      <c r="N957" s="317"/>
      <c r="O957" s="419"/>
      <c r="P957" s="316"/>
      <c r="Q957" s="317"/>
      <c r="R957" s="379"/>
      <c r="S957" s="316"/>
      <c r="T957" s="317"/>
      <c r="U957" s="43" t="s">
        <v>2188</v>
      </c>
      <c r="V957" s="379"/>
      <c r="W957" s="316"/>
      <c r="X957" s="317"/>
      <c r="Y957" s="379"/>
      <c r="Z957" s="317"/>
      <c r="AA957" s="249"/>
      <c r="AB957" s="249"/>
      <c r="AC957" s="249"/>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CA957">
        <f t="shared" si="182"/>
        <v>0</v>
      </c>
      <c r="CB957">
        <f t="shared" si="183"/>
        <v>0</v>
      </c>
      <c r="CC957">
        <f t="shared" si="184"/>
        <v>0</v>
      </c>
      <c r="CD957">
        <f t="shared" si="185"/>
        <v>0</v>
      </c>
      <c r="CF957" t="b">
        <f t="shared" si="186"/>
        <v>0</v>
      </c>
      <c r="CG957" t="str">
        <f t="shared" si="187"/>
        <v/>
      </c>
      <c r="CH957" t="b">
        <f t="shared" si="188"/>
        <v>0</v>
      </c>
      <c r="CI957" t="str">
        <f t="shared" si="189"/>
        <v/>
      </c>
      <c r="CJ957" t="b">
        <f t="shared" si="190"/>
        <v>0</v>
      </c>
      <c r="CL957">
        <f t="shared" si="191"/>
        <v>0</v>
      </c>
      <c r="CM957">
        <f t="shared" si="192"/>
        <v>0</v>
      </c>
      <c r="CN957">
        <f t="shared" si="193"/>
        <v>0</v>
      </c>
      <c r="CO957">
        <f t="shared" si="194"/>
        <v>0</v>
      </c>
    </row>
    <row r="958" spans="2:93" ht="15" customHeight="1">
      <c r="B958" s="126"/>
      <c r="C958" s="220" t="s">
        <v>2604</v>
      </c>
      <c r="D958" s="419"/>
      <c r="E958" s="316"/>
      <c r="F958" s="316"/>
      <c r="G958" s="317"/>
      <c r="H958" s="379"/>
      <c r="I958" s="317"/>
      <c r="J958" s="315" t="str">
        <f>IF(L958="","",VLOOKUP(L958,Presentación!$AL$3:$AM$574,2,FALSE))</f>
        <v/>
      </c>
      <c r="K958" s="429"/>
      <c r="L958" s="419"/>
      <c r="M958" s="316"/>
      <c r="N958" s="317"/>
      <c r="O958" s="419"/>
      <c r="P958" s="316"/>
      <c r="Q958" s="317"/>
      <c r="R958" s="379"/>
      <c r="S958" s="316"/>
      <c r="T958" s="317"/>
      <c r="U958" s="43" t="s">
        <v>2188</v>
      </c>
      <c r="V958" s="379"/>
      <c r="W958" s="316"/>
      <c r="X958" s="317"/>
      <c r="Y958" s="379"/>
      <c r="Z958" s="317"/>
      <c r="AA958" s="249"/>
      <c r="AB958" s="249"/>
      <c r="AC958" s="249"/>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CA958">
        <f t="shared" si="182"/>
        <v>0</v>
      </c>
      <c r="CB958">
        <f t="shared" si="183"/>
        <v>0</v>
      </c>
      <c r="CC958">
        <f t="shared" si="184"/>
        <v>0</v>
      </c>
      <c r="CD958">
        <f t="shared" si="185"/>
        <v>0</v>
      </c>
      <c r="CF958" t="b">
        <f t="shared" si="186"/>
        <v>0</v>
      </c>
      <c r="CG958" t="str">
        <f t="shared" si="187"/>
        <v/>
      </c>
      <c r="CH958" t="b">
        <f t="shared" si="188"/>
        <v>0</v>
      </c>
      <c r="CI958" t="str">
        <f t="shared" si="189"/>
        <v/>
      </c>
      <c r="CJ958" t="b">
        <f t="shared" si="190"/>
        <v>0</v>
      </c>
      <c r="CL958">
        <f t="shared" si="191"/>
        <v>0</v>
      </c>
      <c r="CM958">
        <f t="shared" si="192"/>
        <v>0</v>
      </c>
      <c r="CN958">
        <f t="shared" si="193"/>
        <v>0</v>
      </c>
      <c r="CO958">
        <f t="shared" si="194"/>
        <v>0</v>
      </c>
    </row>
    <row r="959" spans="2:93" ht="15" customHeight="1">
      <c r="B959" s="126"/>
      <c r="C959" s="220" t="s">
        <v>2605</v>
      </c>
      <c r="D959" s="419"/>
      <c r="E959" s="316"/>
      <c r="F959" s="316"/>
      <c r="G959" s="317"/>
      <c r="H959" s="379"/>
      <c r="I959" s="317"/>
      <c r="J959" s="315" t="str">
        <f>IF(L959="","",VLOOKUP(L959,Presentación!$AL$3:$AM$574,2,FALSE))</f>
        <v/>
      </c>
      <c r="K959" s="429"/>
      <c r="L959" s="419"/>
      <c r="M959" s="316"/>
      <c r="N959" s="317"/>
      <c r="O959" s="419"/>
      <c r="P959" s="316"/>
      <c r="Q959" s="317"/>
      <c r="R959" s="379"/>
      <c r="S959" s="316"/>
      <c r="T959" s="317"/>
      <c r="U959" s="43" t="s">
        <v>2188</v>
      </c>
      <c r="V959" s="379"/>
      <c r="W959" s="316"/>
      <c r="X959" s="317"/>
      <c r="Y959" s="379"/>
      <c r="Z959" s="317"/>
      <c r="AA959" s="249"/>
      <c r="AB959" s="249"/>
      <c r="AC959" s="249"/>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CA959">
        <f t="shared" si="182"/>
        <v>0</v>
      </c>
      <c r="CB959">
        <f t="shared" si="183"/>
        <v>0</v>
      </c>
      <c r="CC959">
        <f t="shared" si="184"/>
        <v>0</v>
      </c>
      <c r="CD959">
        <f t="shared" si="185"/>
        <v>0</v>
      </c>
      <c r="CF959" t="b">
        <f t="shared" si="186"/>
        <v>0</v>
      </c>
      <c r="CG959" t="str">
        <f t="shared" si="187"/>
        <v/>
      </c>
      <c r="CH959" t="b">
        <f t="shared" si="188"/>
        <v>0</v>
      </c>
      <c r="CI959" t="str">
        <f t="shared" si="189"/>
        <v/>
      </c>
      <c r="CJ959" t="b">
        <f t="shared" si="190"/>
        <v>0</v>
      </c>
      <c r="CL959">
        <f t="shared" si="191"/>
        <v>0</v>
      </c>
      <c r="CM959">
        <f t="shared" si="192"/>
        <v>0</v>
      </c>
      <c r="CN959">
        <f t="shared" si="193"/>
        <v>0</v>
      </c>
      <c r="CO959">
        <f t="shared" si="194"/>
        <v>0</v>
      </c>
    </row>
    <row r="960" spans="2:93" ht="15" customHeight="1">
      <c r="B960" s="126"/>
      <c r="C960" s="220" t="s">
        <v>2606</v>
      </c>
      <c r="D960" s="419"/>
      <c r="E960" s="316"/>
      <c r="F960" s="316"/>
      <c r="G960" s="317"/>
      <c r="H960" s="379"/>
      <c r="I960" s="317"/>
      <c r="J960" s="315" t="str">
        <f>IF(L960="","",VLOOKUP(L960,Presentación!$AL$3:$AM$574,2,FALSE))</f>
        <v/>
      </c>
      <c r="K960" s="429"/>
      <c r="L960" s="419"/>
      <c r="M960" s="316"/>
      <c r="N960" s="317"/>
      <c r="O960" s="419"/>
      <c r="P960" s="316"/>
      <c r="Q960" s="317"/>
      <c r="R960" s="379"/>
      <c r="S960" s="316"/>
      <c r="T960" s="317"/>
      <c r="U960" s="43" t="s">
        <v>2188</v>
      </c>
      <c r="V960" s="379"/>
      <c r="W960" s="316"/>
      <c r="X960" s="317"/>
      <c r="Y960" s="379"/>
      <c r="Z960" s="317"/>
      <c r="AA960" s="249"/>
      <c r="AB960" s="249"/>
      <c r="AC960" s="249"/>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CA960">
        <f t="shared" si="182"/>
        <v>0</v>
      </c>
      <c r="CB960">
        <f t="shared" si="183"/>
        <v>0</v>
      </c>
      <c r="CC960">
        <f t="shared" si="184"/>
        <v>0</v>
      </c>
      <c r="CD960">
        <f t="shared" si="185"/>
        <v>0</v>
      </c>
      <c r="CF960" t="b">
        <f t="shared" si="186"/>
        <v>0</v>
      </c>
      <c r="CG960" t="str">
        <f t="shared" si="187"/>
        <v/>
      </c>
      <c r="CH960" t="b">
        <f t="shared" si="188"/>
        <v>0</v>
      </c>
      <c r="CI960" t="str">
        <f t="shared" si="189"/>
        <v/>
      </c>
      <c r="CJ960" t="b">
        <f t="shared" si="190"/>
        <v>0</v>
      </c>
      <c r="CL960">
        <f t="shared" si="191"/>
        <v>0</v>
      </c>
      <c r="CM960">
        <f t="shared" si="192"/>
        <v>0</v>
      </c>
      <c r="CN960">
        <f t="shared" si="193"/>
        <v>0</v>
      </c>
      <c r="CO960">
        <f t="shared" si="194"/>
        <v>0</v>
      </c>
    </row>
    <row r="961" spans="2:93" ht="15" customHeight="1">
      <c r="B961" s="126"/>
      <c r="C961" s="220" t="s">
        <v>2607</v>
      </c>
      <c r="D961" s="419"/>
      <c r="E961" s="316"/>
      <c r="F961" s="316"/>
      <c r="G961" s="317"/>
      <c r="H961" s="379"/>
      <c r="I961" s="317"/>
      <c r="J961" s="315" t="str">
        <f>IF(L961="","",VLOOKUP(L961,Presentación!$AL$3:$AM$574,2,FALSE))</f>
        <v/>
      </c>
      <c r="K961" s="429"/>
      <c r="L961" s="419"/>
      <c r="M961" s="316"/>
      <c r="N961" s="317"/>
      <c r="O961" s="419"/>
      <c r="P961" s="316"/>
      <c r="Q961" s="317"/>
      <c r="R961" s="379"/>
      <c r="S961" s="316"/>
      <c r="T961" s="317"/>
      <c r="U961" s="43" t="s">
        <v>2188</v>
      </c>
      <c r="V961" s="379"/>
      <c r="W961" s="316"/>
      <c r="X961" s="317"/>
      <c r="Y961" s="379"/>
      <c r="Z961" s="317"/>
      <c r="AA961" s="249"/>
      <c r="AB961" s="249"/>
      <c r="AC961" s="249"/>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CA961">
        <f t="shared" si="182"/>
        <v>0</v>
      </c>
      <c r="CB961">
        <f t="shared" si="183"/>
        <v>0</v>
      </c>
      <c r="CC961">
        <f t="shared" si="184"/>
        <v>0</v>
      </c>
      <c r="CD961">
        <f t="shared" si="185"/>
        <v>0</v>
      </c>
      <c r="CF961" t="b">
        <f t="shared" si="186"/>
        <v>0</v>
      </c>
      <c r="CG961" t="str">
        <f t="shared" si="187"/>
        <v/>
      </c>
      <c r="CH961" t="b">
        <f t="shared" si="188"/>
        <v>0</v>
      </c>
      <c r="CI961" t="str">
        <f t="shared" si="189"/>
        <v/>
      </c>
      <c r="CJ961" t="b">
        <f t="shared" si="190"/>
        <v>0</v>
      </c>
      <c r="CL961">
        <f t="shared" si="191"/>
        <v>0</v>
      </c>
      <c r="CM961">
        <f t="shared" si="192"/>
        <v>0</v>
      </c>
      <c r="CN961">
        <f t="shared" si="193"/>
        <v>0</v>
      </c>
      <c r="CO961">
        <f t="shared" si="194"/>
        <v>0</v>
      </c>
    </row>
    <row r="962" spans="2:93" ht="15" customHeight="1">
      <c r="B962" s="126"/>
      <c r="C962" s="220" t="s">
        <v>2608</v>
      </c>
      <c r="D962" s="419"/>
      <c r="E962" s="316"/>
      <c r="F962" s="316"/>
      <c r="G962" s="317"/>
      <c r="H962" s="379"/>
      <c r="I962" s="317"/>
      <c r="J962" s="315" t="str">
        <f>IF(L962="","",VLOOKUP(L962,Presentación!$AL$3:$AM$574,2,FALSE))</f>
        <v/>
      </c>
      <c r="K962" s="429"/>
      <c r="L962" s="419"/>
      <c r="M962" s="316"/>
      <c r="N962" s="317"/>
      <c r="O962" s="419"/>
      <c r="P962" s="316"/>
      <c r="Q962" s="317"/>
      <c r="R962" s="379"/>
      <c r="S962" s="316"/>
      <c r="T962" s="317"/>
      <c r="U962" s="43" t="s">
        <v>2188</v>
      </c>
      <c r="V962" s="379"/>
      <c r="W962" s="316"/>
      <c r="X962" s="317"/>
      <c r="Y962" s="379"/>
      <c r="Z962" s="317"/>
      <c r="AA962" s="249"/>
      <c r="AB962" s="249"/>
      <c r="AC962" s="249"/>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CA962">
        <f t="shared" si="182"/>
        <v>0</v>
      </c>
      <c r="CB962">
        <f t="shared" si="183"/>
        <v>0</v>
      </c>
      <c r="CC962">
        <f t="shared" si="184"/>
        <v>0</v>
      </c>
      <c r="CD962">
        <f t="shared" si="185"/>
        <v>0</v>
      </c>
      <c r="CF962" t="b">
        <f t="shared" si="186"/>
        <v>0</v>
      </c>
      <c r="CG962" t="str">
        <f t="shared" si="187"/>
        <v/>
      </c>
      <c r="CH962" t="b">
        <f t="shared" si="188"/>
        <v>0</v>
      </c>
      <c r="CI962" t="str">
        <f t="shared" si="189"/>
        <v/>
      </c>
      <c r="CJ962" t="b">
        <f t="shared" si="190"/>
        <v>0</v>
      </c>
      <c r="CL962">
        <f t="shared" si="191"/>
        <v>0</v>
      </c>
      <c r="CM962">
        <f t="shared" si="192"/>
        <v>0</v>
      </c>
      <c r="CN962">
        <f t="shared" si="193"/>
        <v>0</v>
      </c>
      <c r="CO962">
        <f t="shared" si="194"/>
        <v>0</v>
      </c>
    </row>
    <row r="963" spans="2:93" ht="15" customHeight="1">
      <c r="B963" s="126"/>
      <c r="C963" s="220" t="s">
        <v>2609</v>
      </c>
      <c r="D963" s="419"/>
      <c r="E963" s="316"/>
      <c r="F963" s="316"/>
      <c r="G963" s="317"/>
      <c r="H963" s="379"/>
      <c r="I963" s="317"/>
      <c r="J963" s="315" t="str">
        <f>IF(L963="","",VLOOKUP(L963,Presentación!$AL$3:$AM$574,2,FALSE))</f>
        <v/>
      </c>
      <c r="K963" s="429"/>
      <c r="L963" s="419"/>
      <c r="M963" s="316"/>
      <c r="N963" s="317"/>
      <c r="O963" s="419"/>
      <c r="P963" s="316"/>
      <c r="Q963" s="317"/>
      <c r="R963" s="379"/>
      <c r="S963" s="316"/>
      <c r="T963" s="317"/>
      <c r="U963" s="43" t="s">
        <v>2188</v>
      </c>
      <c r="V963" s="379"/>
      <c r="W963" s="316"/>
      <c r="X963" s="317"/>
      <c r="Y963" s="379"/>
      <c r="Z963" s="317"/>
      <c r="AA963" s="249"/>
      <c r="AB963" s="249"/>
      <c r="AC963" s="249"/>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CA963">
        <f t="shared" si="182"/>
        <v>0</v>
      </c>
      <c r="CB963">
        <f t="shared" si="183"/>
        <v>0</v>
      </c>
      <c r="CC963">
        <f t="shared" si="184"/>
        <v>0</v>
      </c>
      <c r="CD963">
        <f t="shared" si="185"/>
        <v>0</v>
      </c>
      <c r="CF963" t="b">
        <f t="shared" si="186"/>
        <v>0</v>
      </c>
      <c r="CG963" t="str">
        <f t="shared" si="187"/>
        <v/>
      </c>
      <c r="CH963" t="b">
        <f t="shared" si="188"/>
        <v>0</v>
      </c>
      <c r="CI963" t="str">
        <f t="shared" si="189"/>
        <v/>
      </c>
      <c r="CJ963" t="b">
        <f t="shared" si="190"/>
        <v>0</v>
      </c>
      <c r="CL963">
        <f t="shared" si="191"/>
        <v>0</v>
      </c>
      <c r="CM963">
        <f t="shared" si="192"/>
        <v>0</v>
      </c>
      <c r="CN963">
        <f t="shared" si="193"/>
        <v>0</v>
      </c>
      <c r="CO963">
        <f t="shared" si="194"/>
        <v>0</v>
      </c>
    </row>
    <row r="964" spans="2:93" ht="15" customHeight="1">
      <c r="B964" s="126"/>
      <c r="C964" s="220" t="s">
        <v>2610</v>
      </c>
      <c r="D964" s="419"/>
      <c r="E964" s="316"/>
      <c r="F964" s="316"/>
      <c r="G964" s="317"/>
      <c r="H964" s="379"/>
      <c r="I964" s="317"/>
      <c r="J964" s="315" t="str">
        <f>IF(L964="","",VLOOKUP(L964,Presentación!$AL$3:$AM$574,2,FALSE))</f>
        <v/>
      </c>
      <c r="K964" s="429"/>
      <c r="L964" s="419"/>
      <c r="M964" s="316"/>
      <c r="N964" s="317"/>
      <c r="O964" s="419"/>
      <c r="P964" s="316"/>
      <c r="Q964" s="317"/>
      <c r="R964" s="379"/>
      <c r="S964" s="316"/>
      <c r="T964" s="317"/>
      <c r="U964" s="43" t="s">
        <v>2188</v>
      </c>
      <c r="V964" s="379"/>
      <c r="W964" s="316"/>
      <c r="X964" s="317"/>
      <c r="Y964" s="379"/>
      <c r="Z964" s="317"/>
      <c r="AA964" s="249"/>
      <c r="AB964" s="249"/>
      <c r="AC964" s="249"/>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CA964">
        <f t="shared" si="182"/>
        <v>0</v>
      </c>
      <c r="CB964">
        <f t="shared" si="183"/>
        <v>0</v>
      </c>
      <c r="CC964">
        <f t="shared" si="184"/>
        <v>0</v>
      </c>
      <c r="CD964">
        <f t="shared" si="185"/>
        <v>0</v>
      </c>
      <c r="CF964" t="b">
        <f t="shared" si="186"/>
        <v>0</v>
      </c>
      <c r="CG964" t="str">
        <f t="shared" si="187"/>
        <v/>
      </c>
      <c r="CH964" t="b">
        <f t="shared" si="188"/>
        <v>0</v>
      </c>
      <c r="CI964" t="str">
        <f t="shared" si="189"/>
        <v/>
      </c>
      <c r="CJ964" t="b">
        <f t="shared" si="190"/>
        <v>0</v>
      </c>
      <c r="CL964">
        <f t="shared" si="191"/>
        <v>0</v>
      </c>
      <c r="CM964">
        <f t="shared" si="192"/>
        <v>0</v>
      </c>
      <c r="CN964">
        <f t="shared" si="193"/>
        <v>0</v>
      </c>
      <c r="CO964">
        <f t="shared" si="194"/>
        <v>0</v>
      </c>
    </row>
    <row r="965" spans="2:93" ht="15" customHeight="1">
      <c r="B965" s="126"/>
      <c r="C965" s="220" t="s">
        <v>2611</v>
      </c>
      <c r="D965" s="419"/>
      <c r="E965" s="316"/>
      <c r="F965" s="316"/>
      <c r="G965" s="317"/>
      <c r="H965" s="379"/>
      <c r="I965" s="317"/>
      <c r="J965" s="315" t="str">
        <f>IF(L965="","",VLOOKUP(L965,Presentación!$AL$3:$AM$574,2,FALSE))</f>
        <v/>
      </c>
      <c r="K965" s="429"/>
      <c r="L965" s="419"/>
      <c r="M965" s="316"/>
      <c r="N965" s="317"/>
      <c r="O965" s="419"/>
      <c r="P965" s="316"/>
      <c r="Q965" s="317"/>
      <c r="R965" s="379"/>
      <c r="S965" s="316"/>
      <c r="T965" s="317"/>
      <c r="U965" s="43" t="s">
        <v>2188</v>
      </c>
      <c r="V965" s="379"/>
      <c r="W965" s="316"/>
      <c r="X965" s="317"/>
      <c r="Y965" s="379"/>
      <c r="Z965" s="317"/>
      <c r="AA965" s="249"/>
      <c r="AB965" s="249"/>
      <c r="AC965" s="249"/>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CA965">
        <f t="shared" si="182"/>
        <v>0</v>
      </c>
      <c r="CB965">
        <f t="shared" si="183"/>
        <v>0</v>
      </c>
      <c r="CC965">
        <f t="shared" si="184"/>
        <v>0</v>
      </c>
      <c r="CD965">
        <f t="shared" si="185"/>
        <v>0</v>
      </c>
      <c r="CF965" t="b">
        <f t="shared" si="186"/>
        <v>0</v>
      </c>
      <c r="CG965" t="str">
        <f t="shared" si="187"/>
        <v/>
      </c>
      <c r="CH965" t="b">
        <f t="shared" si="188"/>
        <v>0</v>
      </c>
      <c r="CI965" t="str">
        <f t="shared" si="189"/>
        <v/>
      </c>
      <c r="CJ965" t="b">
        <f t="shared" si="190"/>
        <v>0</v>
      </c>
      <c r="CL965">
        <f t="shared" si="191"/>
        <v>0</v>
      </c>
      <c r="CM965">
        <f t="shared" si="192"/>
        <v>0</v>
      </c>
      <c r="CN965">
        <f t="shared" si="193"/>
        <v>0</v>
      </c>
      <c r="CO965">
        <f t="shared" si="194"/>
        <v>0</v>
      </c>
    </row>
    <row r="966" spans="2:93" ht="15" customHeight="1">
      <c r="B966" s="126"/>
      <c r="C966" s="220" t="s">
        <v>2612</v>
      </c>
      <c r="D966" s="419"/>
      <c r="E966" s="316"/>
      <c r="F966" s="316"/>
      <c r="G966" s="317"/>
      <c r="H966" s="379"/>
      <c r="I966" s="317"/>
      <c r="J966" s="315" t="str">
        <f>IF(L966="","",VLOOKUP(L966,Presentación!$AL$3:$AM$574,2,FALSE))</f>
        <v/>
      </c>
      <c r="K966" s="429"/>
      <c r="L966" s="419"/>
      <c r="M966" s="316"/>
      <c r="N966" s="317"/>
      <c r="O966" s="419"/>
      <c r="P966" s="316"/>
      <c r="Q966" s="317"/>
      <c r="R966" s="379"/>
      <c r="S966" s="316"/>
      <c r="T966" s="317"/>
      <c r="U966" s="43" t="s">
        <v>2188</v>
      </c>
      <c r="V966" s="379"/>
      <c r="W966" s="316"/>
      <c r="X966" s="317"/>
      <c r="Y966" s="379"/>
      <c r="Z966" s="317"/>
      <c r="AA966" s="249"/>
      <c r="AB966" s="249"/>
      <c r="AC966" s="249"/>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CA966">
        <f t="shared" si="182"/>
        <v>0</v>
      </c>
      <c r="CB966">
        <f t="shared" si="183"/>
        <v>0</v>
      </c>
      <c r="CC966">
        <f t="shared" si="184"/>
        <v>0</v>
      </c>
      <c r="CD966">
        <f t="shared" si="185"/>
        <v>0</v>
      </c>
      <c r="CF966" t="b">
        <f t="shared" si="186"/>
        <v>0</v>
      </c>
      <c r="CG966" t="str">
        <f t="shared" si="187"/>
        <v/>
      </c>
      <c r="CH966" t="b">
        <f t="shared" si="188"/>
        <v>0</v>
      </c>
      <c r="CI966" t="str">
        <f t="shared" si="189"/>
        <v/>
      </c>
      <c r="CJ966" t="b">
        <f t="shared" si="190"/>
        <v>0</v>
      </c>
      <c r="CL966">
        <f t="shared" si="191"/>
        <v>0</v>
      </c>
      <c r="CM966">
        <f t="shared" si="192"/>
        <v>0</v>
      </c>
      <c r="CN966">
        <f t="shared" si="193"/>
        <v>0</v>
      </c>
      <c r="CO966">
        <f t="shared" si="194"/>
        <v>0</v>
      </c>
    </row>
    <row r="967" spans="2:93" ht="15" customHeight="1">
      <c r="B967" s="126"/>
      <c r="C967" s="220" t="s">
        <v>2613</v>
      </c>
      <c r="D967" s="419"/>
      <c r="E967" s="316"/>
      <c r="F967" s="316"/>
      <c r="G967" s="317"/>
      <c r="H967" s="379"/>
      <c r="I967" s="317"/>
      <c r="J967" s="315" t="str">
        <f>IF(L967="","",VLOOKUP(L967,Presentación!$AL$3:$AM$574,2,FALSE))</f>
        <v/>
      </c>
      <c r="K967" s="429"/>
      <c r="L967" s="419"/>
      <c r="M967" s="316"/>
      <c r="N967" s="317"/>
      <c r="O967" s="419"/>
      <c r="P967" s="316"/>
      <c r="Q967" s="317"/>
      <c r="R967" s="379"/>
      <c r="S967" s="316"/>
      <c r="T967" s="317"/>
      <c r="U967" s="43" t="s">
        <v>2188</v>
      </c>
      <c r="V967" s="379"/>
      <c r="W967" s="316"/>
      <c r="X967" s="317"/>
      <c r="Y967" s="379"/>
      <c r="Z967" s="317"/>
      <c r="AA967" s="249"/>
      <c r="AB967" s="249"/>
      <c r="AC967" s="249"/>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CA967">
        <f t="shared" si="182"/>
        <v>0</v>
      </c>
      <c r="CB967">
        <f t="shared" si="183"/>
        <v>0</v>
      </c>
      <c r="CC967">
        <f t="shared" si="184"/>
        <v>0</v>
      </c>
      <c r="CD967">
        <f t="shared" si="185"/>
        <v>0</v>
      </c>
      <c r="CF967" t="b">
        <f t="shared" si="186"/>
        <v>0</v>
      </c>
      <c r="CG967" t="str">
        <f t="shared" si="187"/>
        <v/>
      </c>
      <c r="CH967" t="b">
        <f t="shared" si="188"/>
        <v>0</v>
      </c>
      <c r="CI967" t="str">
        <f t="shared" si="189"/>
        <v/>
      </c>
      <c r="CJ967" t="b">
        <f t="shared" si="190"/>
        <v>0</v>
      </c>
      <c r="CL967">
        <f t="shared" si="191"/>
        <v>0</v>
      </c>
      <c r="CM967">
        <f t="shared" si="192"/>
        <v>0</v>
      </c>
      <c r="CN967">
        <f t="shared" si="193"/>
        <v>0</v>
      </c>
      <c r="CO967">
        <f t="shared" si="194"/>
        <v>0</v>
      </c>
    </row>
    <row r="968" spans="2:93" ht="15" customHeight="1">
      <c r="B968" s="126"/>
      <c r="C968" s="220" t="s">
        <v>2614</v>
      </c>
      <c r="D968" s="419"/>
      <c r="E968" s="316"/>
      <c r="F968" s="316"/>
      <c r="G968" s="317"/>
      <c r="H968" s="379"/>
      <c r="I968" s="317"/>
      <c r="J968" s="315" t="str">
        <f>IF(L968="","",VLOOKUP(L968,Presentación!$AL$3:$AM$574,2,FALSE))</f>
        <v/>
      </c>
      <c r="K968" s="429"/>
      <c r="L968" s="419"/>
      <c r="M968" s="316"/>
      <c r="N968" s="317"/>
      <c r="O968" s="419"/>
      <c r="P968" s="316"/>
      <c r="Q968" s="317"/>
      <c r="R968" s="379"/>
      <c r="S968" s="316"/>
      <c r="T968" s="317"/>
      <c r="U968" s="43" t="s">
        <v>2188</v>
      </c>
      <c r="V968" s="379"/>
      <c r="W968" s="316"/>
      <c r="X968" s="317"/>
      <c r="Y968" s="379"/>
      <c r="Z968" s="317"/>
      <c r="AA968" s="249"/>
      <c r="AB968" s="249"/>
      <c r="AC968" s="249"/>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CA968">
        <f t="shared" si="182"/>
        <v>0</v>
      </c>
      <c r="CB968">
        <f t="shared" si="183"/>
        <v>0</v>
      </c>
      <c r="CC968">
        <f t="shared" si="184"/>
        <v>0</v>
      </c>
      <c r="CD968">
        <f t="shared" si="185"/>
        <v>0</v>
      </c>
      <c r="CF968" t="b">
        <f t="shared" si="186"/>
        <v>0</v>
      </c>
      <c r="CG968" t="str">
        <f t="shared" si="187"/>
        <v/>
      </c>
      <c r="CH968" t="b">
        <f t="shared" si="188"/>
        <v>0</v>
      </c>
      <c r="CI968" t="str">
        <f t="shared" si="189"/>
        <v/>
      </c>
      <c r="CJ968" t="b">
        <f t="shared" si="190"/>
        <v>0</v>
      </c>
      <c r="CL968">
        <f t="shared" si="191"/>
        <v>0</v>
      </c>
      <c r="CM968">
        <f t="shared" si="192"/>
        <v>0</v>
      </c>
      <c r="CN968">
        <f t="shared" si="193"/>
        <v>0</v>
      </c>
      <c r="CO968">
        <f t="shared" si="194"/>
        <v>0</v>
      </c>
    </row>
    <row r="969" spans="2:93" ht="15" customHeight="1">
      <c r="B969" s="126"/>
      <c r="C969" s="220" t="s">
        <v>2615</v>
      </c>
      <c r="D969" s="419"/>
      <c r="E969" s="316"/>
      <c r="F969" s="316"/>
      <c r="G969" s="317"/>
      <c r="H969" s="379"/>
      <c r="I969" s="317"/>
      <c r="J969" s="315" t="str">
        <f>IF(L969="","",VLOOKUP(L969,Presentación!$AL$3:$AM$574,2,FALSE))</f>
        <v/>
      </c>
      <c r="K969" s="429"/>
      <c r="L969" s="419"/>
      <c r="M969" s="316"/>
      <c r="N969" s="317"/>
      <c r="O969" s="419"/>
      <c r="P969" s="316"/>
      <c r="Q969" s="317"/>
      <c r="R969" s="379"/>
      <c r="S969" s="316"/>
      <c r="T969" s="317"/>
      <c r="U969" s="43" t="s">
        <v>2188</v>
      </c>
      <c r="V969" s="379"/>
      <c r="W969" s="316"/>
      <c r="X969" s="317"/>
      <c r="Y969" s="379"/>
      <c r="Z969" s="317"/>
      <c r="AA969" s="249"/>
      <c r="AB969" s="249"/>
      <c r="AC969" s="249"/>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CA969">
        <f t="shared" si="182"/>
        <v>0</v>
      </c>
      <c r="CB969">
        <f t="shared" si="183"/>
        <v>0</v>
      </c>
      <c r="CC969">
        <f t="shared" si="184"/>
        <v>0</v>
      </c>
      <c r="CD969">
        <f t="shared" si="185"/>
        <v>0</v>
      </c>
      <c r="CF969" t="b">
        <f t="shared" si="186"/>
        <v>0</v>
      </c>
      <c r="CG969" t="str">
        <f t="shared" si="187"/>
        <v/>
      </c>
      <c r="CH969" t="b">
        <f t="shared" si="188"/>
        <v>0</v>
      </c>
      <c r="CI969" t="str">
        <f t="shared" si="189"/>
        <v/>
      </c>
      <c r="CJ969" t="b">
        <f t="shared" si="190"/>
        <v>0</v>
      </c>
      <c r="CL969">
        <f t="shared" si="191"/>
        <v>0</v>
      </c>
      <c r="CM969">
        <f t="shared" si="192"/>
        <v>0</v>
      </c>
      <c r="CN969">
        <f t="shared" si="193"/>
        <v>0</v>
      </c>
      <c r="CO969">
        <f t="shared" si="194"/>
        <v>0</v>
      </c>
    </row>
    <row r="970" spans="2:93" ht="15" customHeight="1">
      <c r="B970" s="126"/>
      <c r="C970" s="220" t="s">
        <v>2616</v>
      </c>
      <c r="D970" s="419"/>
      <c r="E970" s="316"/>
      <c r="F970" s="316"/>
      <c r="G970" s="317"/>
      <c r="H970" s="379"/>
      <c r="I970" s="317"/>
      <c r="J970" s="315" t="str">
        <f>IF(L970="","",VLOOKUP(L970,Presentación!$AL$3:$AM$574,2,FALSE))</f>
        <v/>
      </c>
      <c r="K970" s="429"/>
      <c r="L970" s="419"/>
      <c r="M970" s="316"/>
      <c r="N970" s="317"/>
      <c r="O970" s="419"/>
      <c r="P970" s="316"/>
      <c r="Q970" s="317"/>
      <c r="R970" s="379"/>
      <c r="S970" s="316"/>
      <c r="T970" s="317"/>
      <c r="U970" s="43" t="s">
        <v>2188</v>
      </c>
      <c r="V970" s="379"/>
      <c r="W970" s="316"/>
      <c r="X970" s="317"/>
      <c r="Y970" s="379"/>
      <c r="Z970" s="317"/>
      <c r="AA970" s="249"/>
      <c r="AB970" s="249"/>
      <c r="AC970" s="249"/>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CA970">
        <f t="shared" si="182"/>
        <v>0</v>
      </c>
      <c r="CB970">
        <f t="shared" si="183"/>
        <v>0</v>
      </c>
      <c r="CC970">
        <f t="shared" si="184"/>
        <v>0</v>
      </c>
      <c r="CD970">
        <f t="shared" si="185"/>
        <v>0</v>
      </c>
      <c r="CF970" t="b">
        <f t="shared" si="186"/>
        <v>0</v>
      </c>
      <c r="CG970" t="str">
        <f t="shared" si="187"/>
        <v/>
      </c>
      <c r="CH970" t="b">
        <f t="shared" si="188"/>
        <v>0</v>
      </c>
      <c r="CI970" t="str">
        <f t="shared" si="189"/>
        <v/>
      </c>
      <c r="CJ970" t="b">
        <f t="shared" si="190"/>
        <v>0</v>
      </c>
      <c r="CL970">
        <f t="shared" si="191"/>
        <v>0</v>
      </c>
      <c r="CM970">
        <f t="shared" si="192"/>
        <v>0</v>
      </c>
      <c r="CN970">
        <f t="shared" si="193"/>
        <v>0</v>
      </c>
      <c r="CO970">
        <f t="shared" si="194"/>
        <v>0</v>
      </c>
    </row>
    <row r="971" spans="2:93" ht="15" customHeight="1">
      <c r="B971" s="126"/>
      <c r="C971" s="220" t="s">
        <v>2617</v>
      </c>
      <c r="D971" s="419"/>
      <c r="E971" s="316"/>
      <c r="F971" s="316"/>
      <c r="G971" s="317"/>
      <c r="H971" s="379"/>
      <c r="I971" s="317"/>
      <c r="J971" s="315" t="str">
        <f>IF(L971="","",VLOOKUP(L971,Presentación!$AL$3:$AM$574,2,FALSE))</f>
        <v/>
      </c>
      <c r="K971" s="429"/>
      <c r="L971" s="419"/>
      <c r="M971" s="316"/>
      <c r="N971" s="317"/>
      <c r="O971" s="419"/>
      <c r="P971" s="316"/>
      <c r="Q971" s="317"/>
      <c r="R971" s="379"/>
      <c r="S971" s="316"/>
      <c r="T971" s="317"/>
      <c r="U971" s="43" t="s">
        <v>2188</v>
      </c>
      <c r="V971" s="379"/>
      <c r="W971" s="316"/>
      <c r="X971" s="317"/>
      <c r="Y971" s="379"/>
      <c r="Z971" s="317"/>
      <c r="AA971" s="249"/>
      <c r="AB971" s="249"/>
      <c r="AC971" s="249"/>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CA971">
        <f t="shared" si="182"/>
        <v>0</v>
      </c>
      <c r="CB971">
        <f t="shared" si="183"/>
        <v>0</v>
      </c>
      <c r="CC971">
        <f t="shared" si="184"/>
        <v>0</v>
      </c>
      <c r="CD971">
        <f t="shared" si="185"/>
        <v>0</v>
      </c>
      <c r="CF971" t="b">
        <f t="shared" si="186"/>
        <v>0</v>
      </c>
      <c r="CG971" t="str">
        <f t="shared" si="187"/>
        <v/>
      </c>
      <c r="CH971" t="b">
        <f t="shared" si="188"/>
        <v>0</v>
      </c>
      <c r="CI971" t="str">
        <f t="shared" si="189"/>
        <v/>
      </c>
      <c r="CJ971" t="b">
        <f t="shared" si="190"/>
        <v>0</v>
      </c>
      <c r="CL971">
        <f t="shared" si="191"/>
        <v>0</v>
      </c>
      <c r="CM971">
        <f t="shared" si="192"/>
        <v>0</v>
      </c>
      <c r="CN971">
        <f t="shared" si="193"/>
        <v>0</v>
      </c>
      <c r="CO971">
        <f t="shared" si="194"/>
        <v>0</v>
      </c>
    </row>
    <row r="972" spans="2:93" ht="15" customHeight="1">
      <c r="B972" s="126"/>
      <c r="C972" s="220" t="s">
        <v>2618</v>
      </c>
      <c r="D972" s="419"/>
      <c r="E972" s="316"/>
      <c r="F972" s="316"/>
      <c r="G972" s="317"/>
      <c r="H972" s="379"/>
      <c r="I972" s="317"/>
      <c r="J972" s="315" t="str">
        <f>IF(L972="","",VLOOKUP(L972,Presentación!$AL$3:$AM$574,2,FALSE))</f>
        <v/>
      </c>
      <c r="K972" s="429"/>
      <c r="L972" s="419"/>
      <c r="M972" s="316"/>
      <c r="N972" s="317"/>
      <c r="O972" s="419"/>
      <c r="P972" s="316"/>
      <c r="Q972" s="317"/>
      <c r="R972" s="379"/>
      <c r="S972" s="316"/>
      <c r="T972" s="317"/>
      <c r="U972" s="43" t="s">
        <v>2188</v>
      </c>
      <c r="V972" s="379"/>
      <c r="W972" s="316"/>
      <c r="X972" s="317"/>
      <c r="Y972" s="379"/>
      <c r="Z972" s="317"/>
      <c r="AA972" s="249"/>
      <c r="AB972" s="249"/>
      <c r="AC972" s="249"/>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CA972">
        <f t="shared" si="182"/>
        <v>0</v>
      </c>
      <c r="CB972">
        <f t="shared" si="183"/>
        <v>0</v>
      </c>
      <c r="CC972">
        <f t="shared" si="184"/>
        <v>0</v>
      </c>
      <c r="CD972">
        <f t="shared" si="185"/>
        <v>0</v>
      </c>
      <c r="CF972" t="b">
        <f t="shared" si="186"/>
        <v>0</v>
      </c>
      <c r="CG972" t="str">
        <f t="shared" si="187"/>
        <v/>
      </c>
      <c r="CH972" t="b">
        <f t="shared" si="188"/>
        <v>0</v>
      </c>
      <c r="CI972" t="str">
        <f t="shared" si="189"/>
        <v/>
      </c>
      <c r="CJ972" t="b">
        <f t="shared" si="190"/>
        <v>0</v>
      </c>
      <c r="CL972">
        <f t="shared" si="191"/>
        <v>0</v>
      </c>
      <c r="CM972">
        <f t="shared" si="192"/>
        <v>0</v>
      </c>
      <c r="CN972">
        <f t="shared" si="193"/>
        <v>0</v>
      </c>
      <c r="CO972">
        <f t="shared" si="194"/>
        <v>0</v>
      </c>
    </row>
    <row r="973" spans="2:93" ht="15" customHeight="1">
      <c r="B973" s="126"/>
      <c r="C973" s="220" t="s">
        <v>2619</v>
      </c>
      <c r="D973" s="419"/>
      <c r="E973" s="316"/>
      <c r="F973" s="316"/>
      <c r="G973" s="317"/>
      <c r="H973" s="379"/>
      <c r="I973" s="317"/>
      <c r="J973" s="315" t="str">
        <f>IF(L973="","",VLOOKUP(L973,Presentación!$AL$3:$AM$574,2,FALSE))</f>
        <v/>
      </c>
      <c r="K973" s="429"/>
      <c r="L973" s="419"/>
      <c r="M973" s="316"/>
      <c r="N973" s="317"/>
      <c r="O973" s="419"/>
      <c r="P973" s="316"/>
      <c r="Q973" s="317"/>
      <c r="R973" s="379"/>
      <c r="S973" s="316"/>
      <c r="T973" s="317"/>
      <c r="U973" s="43" t="s">
        <v>2188</v>
      </c>
      <c r="V973" s="379"/>
      <c r="W973" s="316"/>
      <c r="X973" s="317"/>
      <c r="Y973" s="379"/>
      <c r="Z973" s="317"/>
      <c r="AA973" s="249"/>
      <c r="AB973" s="249"/>
      <c r="AC973" s="249"/>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CA973">
        <f t="shared" si="182"/>
        <v>0</v>
      </c>
      <c r="CB973">
        <f t="shared" si="183"/>
        <v>0</v>
      </c>
      <c r="CC973">
        <f t="shared" si="184"/>
        <v>0</v>
      </c>
      <c r="CD973">
        <f t="shared" si="185"/>
        <v>0</v>
      </c>
      <c r="CF973" t="b">
        <f t="shared" si="186"/>
        <v>0</v>
      </c>
      <c r="CG973" t="str">
        <f t="shared" si="187"/>
        <v/>
      </c>
      <c r="CH973" t="b">
        <f t="shared" si="188"/>
        <v>0</v>
      </c>
      <c r="CI973" t="str">
        <f t="shared" si="189"/>
        <v/>
      </c>
      <c r="CJ973" t="b">
        <f t="shared" si="190"/>
        <v>0</v>
      </c>
      <c r="CL973">
        <f t="shared" si="191"/>
        <v>0</v>
      </c>
      <c r="CM973">
        <f t="shared" si="192"/>
        <v>0</v>
      </c>
      <c r="CN973">
        <f t="shared" si="193"/>
        <v>0</v>
      </c>
      <c r="CO973">
        <f t="shared" si="194"/>
        <v>0</v>
      </c>
    </row>
    <row r="974" spans="2:93" ht="15" customHeight="1">
      <c r="B974" s="126"/>
      <c r="C974" s="220" t="s">
        <v>2620</v>
      </c>
      <c r="D974" s="419"/>
      <c r="E974" s="316"/>
      <c r="F974" s="316"/>
      <c r="G974" s="317"/>
      <c r="H974" s="379"/>
      <c r="I974" s="317"/>
      <c r="J974" s="315" t="str">
        <f>IF(L974="","",VLOOKUP(L974,Presentación!$AL$3:$AM$574,2,FALSE))</f>
        <v/>
      </c>
      <c r="K974" s="429"/>
      <c r="L974" s="419"/>
      <c r="M974" s="316"/>
      <c r="N974" s="317"/>
      <c r="O974" s="419"/>
      <c r="P974" s="316"/>
      <c r="Q974" s="317"/>
      <c r="R974" s="379"/>
      <c r="S974" s="316"/>
      <c r="T974" s="317"/>
      <c r="U974" s="43" t="s">
        <v>2188</v>
      </c>
      <c r="V974" s="379"/>
      <c r="W974" s="316"/>
      <c r="X974" s="317"/>
      <c r="Y974" s="379"/>
      <c r="Z974" s="317"/>
      <c r="AA974" s="249"/>
      <c r="AB974" s="249"/>
      <c r="AC974" s="249"/>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CA974">
        <f t="shared" si="182"/>
        <v>0</v>
      </c>
      <c r="CB974">
        <f t="shared" si="183"/>
        <v>0</v>
      </c>
      <c r="CC974">
        <f t="shared" si="184"/>
        <v>0</v>
      </c>
      <c r="CD974">
        <f t="shared" si="185"/>
        <v>0</v>
      </c>
      <c r="CF974" t="b">
        <f t="shared" si="186"/>
        <v>0</v>
      </c>
      <c r="CG974" t="str">
        <f t="shared" si="187"/>
        <v/>
      </c>
      <c r="CH974" t="b">
        <f t="shared" si="188"/>
        <v>0</v>
      </c>
      <c r="CI974" t="str">
        <f t="shared" si="189"/>
        <v/>
      </c>
      <c r="CJ974" t="b">
        <f t="shared" si="190"/>
        <v>0</v>
      </c>
      <c r="CL974">
        <f t="shared" si="191"/>
        <v>0</v>
      </c>
      <c r="CM974">
        <f t="shared" si="192"/>
        <v>0</v>
      </c>
      <c r="CN974">
        <f t="shared" si="193"/>
        <v>0</v>
      </c>
      <c r="CO974">
        <f t="shared" si="194"/>
        <v>0</v>
      </c>
    </row>
    <row r="975" spans="2:93" ht="15" customHeight="1">
      <c r="B975" s="126"/>
      <c r="C975" s="220" t="s">
        <v>2621</v>
      </c>
      <c r="D975" s="419"/>
      <c r="E975" s="316"/>
      <c r="F975" s="316"/>
      <c r="G975" s="317"/>
      <c r="H975" s="379"/>
      <c r="I975" s="317"/>
      <c r="J975" s="315" t="str">
        <f>IF(L975="","",VLOOKUP(L975,Presentación!$AL$3:$AM$574,2,FALSE))</f>
        <v/>
      </c>
      <c r="K975" s="429"/>
      <c r="L975" s="419"/>
      <c r="M975" s="316"/>
      <c r="N975" s="317"/>
      <c r="O975" s="419"/>
      <c r="P975" s="316"/>
      <c r="Q975" s="317"/>
      <c r="R975" s="379"/>
      <c r="S975" s="316"/>
      <c r="T975" s="317"/>
      <c r="U975" s="43" t="s">
        <v>2188</v>
      </c>
      <c r="V975" s="379"/>
      <c r="W975" s="316"/>
      <c r="X975" s="317"/>
      <c r="Y975" s="379"/>
      <c r="Z975" s="317"/>
      <c r="AA975" s="249"/>
      <c r="AB975" s="249"/>
      <c r="AC975" s="249"/>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CA975">
        <f t="shared" si="182"/>
        <v>0</v>
      </c>
      <c r="CB975">
        <f t="shared" si="183"/>
        <v>0</v>
      </c>
      <c r="CC975">
        <f t="shared" si="184"/>
        <v>0</v>
      </c>
      <c r="CD975">
        <f t="shared" si="185"/>
        <v>0</v>
      </c>
      <c r="CF975" t="b">
        <f t="shared" si="186"/>
        <v>0</v>
      </c>
      <c r="CG975" t="str">
        <f t="shared" si="187"/>
        <v/>
      </c>
      <c r="CH975" t="b">
        <f t="shared" si="188"/>
        <v>0</v>
      </c>
      <c r="CI975" t="str">
        <f t="shared" si="189"/>
        <v/>
      </c>
      <c r="CJ975" t="b">
        <f t="shared" si="190"/>
        <v>0</v>
      </c>
      <c r="CL975">
        <f t="shared" si="191"/>
        <v>0</v>
      </c>
      <c r="CM975">
        <f t="shared" si="192"/>
        <v>0</v>
      </c>
      <c r="CN975">
        <f t="shared" si="193"/>
        <v>0</v>
      </c>
      <c r="CO975">
        <f t="shared" si="194"/>
        <v>0</v>
      </c>
    </row>
    <row r="976" spans="2:93" ht="15" customHeight="1">
      <c r="B976" s="126"/>
      <c r="C976" s="220" t="s">
        <v>2622</v>
      </c>
      <c r="D976" s="419"/>
      <c r="E976" s="316"/>
      <c r="F976" s="316"/>
      <c r="G976" s="317"/>
      <c r="H976" s="379"/>
      <c r="I976" s="317"/>
      <c r="J976" s="315" t="str">
        <f>IF(L976="","",VLOOKUP(L976,Presentación!$AL$3:$AM$574,2,FALSE))</f>
        <v/>
      </c>
      <c r="K976" s="429"/>
      <c r="L976" s="419"/>
      <c r="M976" s="316"/>
      <c r="N976" s="317"/>
      <c r="O976" s="419"/>
      <c r="P976" s="316"/>
      <c r="Q976" s="317"/>
      <c r="R976" s="379"/>
      <c r="S976" s="316"/>
      <c r="T976" s="317"/>
      <c r="U976" s="43" t="s">
        <v>2188</v>
      </c>
      <c r="V976" s="379"/>
      <c r="W976" s="316"/>
      <c r="X976" s="317"/>
      <c r="Y976" s="379"/>
      <c r="Z976" s="317"/>
      <c r="AA976" s="249"/>
      <c r="AB976" s="249"/>
      <c r="AC976" s="249"/>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CA976">
        <f t="shared" si="182"/>
        <v>0</v>
      </c>
      <c r="CB976">
        <f t="shared" si="183"/>
        <v>0</v>
      </c>
      <c r="CC976">
        <f t="shared" si="184"/>
        <v>0</v>
      </c>
      <c r="CD976">
        <f t="shared" si="185"/>
        <v>0</v>
      </c>
      <c r="CF976" t="b">
        <f t="shared" si="186"/>
        <v>0</v>
      </c>
      <c r="CG976" t="str">
        <f t="shared" si="187"/>
        <v/>
      </c>
      <c r="CH976" t="b">
        <f t="shared" si="188"/>
        <v>0</v>
      </c>
      <c r="CI976" t="str">
        <f t="shared" si="189"/>
        <v/>
      </c>
      <c r="CJ976" t="b">
        <f t="shared" si="190"/>
        <v>0</v>
      </c>
      <c r="CL976">
        <f t="shared" si="191"/>
        <v>0</v>
      </c>
      <c r="CM976">
        <f t="shared" si="192"/>
        <v>0</v>
      </c>
      <c r="CN976">
        <f t="shared" si="193"/>
        <v>0</v>
      </c>
      <c r="CO976">
        <f t="shared" si="194"/>
        <v>0</v>
      </c>
    </row>
    <row r="977" spans="2:93" ht="15" customHeight="1">
      <c r="B977" s="126"/>
      <c r="C977" s="220" t="s">
        <v>2623</v>
      </c>
      <c r="D977" s="419"/>
      <c r="E977" s="316"/>
      <c r="F977" s="316"/>
      <c r="G977" s="317"/>
      <c r="H977" s="379"/>
      <c r="I977" s="317"/>
      <c r="J977" s="315" t="str">
        <f>IF(L977="","",VLOOKUP(L977,Presentación!$AL$3:$AM$574,2,FALSE))</f>
        <v/>
      </c>
      <c r="K977" s="429"/>
      <c r="L977" s="419"/>
      <c r="M977" s="316"/>
      <c r="N977" s="317"/>
      <c r="O977" s="419"/>
      <c r="P977" s="316"/>
      <c r="Q977" s="317"/>
      <c r="R977" s="379"/>
      <c r="S977" s="316"/>
      <c r="T977" s="317"/>
      <c r="U977" s="43" t="s">
        <v>2188</v>
      </c>
      <c r="V977" s="379"/>
      <c r="W977" s="316"/>
      <c r="X977" s="317"/>
      <c r="Y977" s="379"/>
      <c r="Z977" s="317"/>
      <c r="AA977" s="249"/>
      <c r="AB977" s="249"/>
      <c r="AC977" s="249"/>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CA977">
        <f t="shared" si="182"/>
        <v>0</v>
      </c>
      <c r="CB977">
        <f t="shared" si="183"/>
        <v>0</v>
      </c>
      <c r="CC977">
        <f t="shared" si="184"/>
        <v>0</v>
      </c>
      <c r="CD977">
        <f t="shared" si="185"/>
        <v>0</v>
      </c>
      <c r="CF977" t="b">
        <f t="shared" si="186"/>
        <v>0</v>
      </c>
      <c r="CG977" t="str">
        <f t="shared" si="187"/>
        <v/>
      </c>
      <c r="CH977" t="b">
        <f t="shared" si="188"/>
        <v>0</v>
      </c>
      <c r="CI977" t="str">
        <f t="shared" si="189"/>
        <v/>
      </c>
      <c r="CJ977" t="b">
        <f t="shared" si="190"/>
        <v>0</v>
      </c>
      <c r="CL977">
        <f t="shared" si="191"/>
        <v>0</v>
      </c>
      <c r="CM977">
        <f t="shared" si="192"/>
        <v>0</v>
      </c>
      <c r="CN977">
        <f t="shared" si="193"/>
        <v>0</v>
      </c>
      <c r="CO977">
        <f t="shared" si="194"/>
        <v>0</v>
      </c>
    </row>
    <row r="978" spans="2:93" ht="15" customHeight="1">
      <c r="B978" s="126"/>
      <c r="C978" s="220" t="s">
        <v>2624</v>
      </c>
      <c r="D978" s="419"/>
      <c r="E978" s="316"/>
      <c r="F978" s="316"/>
      <c r="G978" s="317"/>
      <c r="H978" s="379"/>
      <c r="I978" s="317"/>
      <c r="J978" s="315" t="str">
        <f>IF(L978="","",VLOOKUP(L978,Presentación!$AL$3:$AM$574,2,FALSE))</f>
        <v/>
      </c>
      <c r="K978" s="429"/>
      <c r="L978" s="419"/>
      <c r="M978" s="316"/>
      <c r="N978" s="317"/>
      <c r="O978" s="419"/>
      <c r="P978" s="316"/>
      <c r="Q978" s="317"/>
      <c r="R978" s="379"/>
      <c r="S978" s="316"/>
      <c r="T978" s="317"/>
      <c r="U978" s="43" t="s">
        <v>2188</v>
      </c>
      <c r="V978" s="379"/>
      <c r="W978" s="316"/>
      <c r="X978" s="317"/>
      <c r="Y978" s="379"/>
      <c r="Z978" s="317"/>
      <c r="AA978" s="249"/>
      <c r="AB978" s="249"/>
      <c r="AC978" s="249"/>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CA978">
        <f t="shared" si="182"/>
        <v>0</v>
      </c>
      <c r="CB978">
        <f t="shared" si="183"/>
        <v>0</v>
      </c>
      <c r="CC978">
        <f t="shared" si="184"/>
        <v>0</v>
      </c>
      <c r="CD978">
        <f t="shared" si="185"/>
        <v>0</v>
      </c>
      <c r="CF978" t="b">
        <f t="shared" si="186"/>
        <v>0</v>
      </c>
      <c r="CG978" t="str">
        <f t="shared" si="187"/>
        <v/>
      </c>
      <c r="CH978" t="b">
        <f t="shared" si="188"/>
        <v>0</v>
      </c>
      <c r="CI978" t="str">
        <f t="shared" si="189"/>
        <v/>
      </c>
      <c r="CJ978" t="b">
        <f t="shared" si="190"/>
        <v>0</v>
      </c>
      <c r="CL978">
        <f t="shared" si="191"/>
        <v>0</v>
      </c>
      <c r="CM978">
        <f t="shared" si="192"/>
        <v>0</v>
      </c>
      <c r="CN978">
        <f t="shared" si="193"/>
        <v>0</v>
      </c>
      <c r="CO978">
        <f t="shared" si="194"/>
        <v>0</v>
      </c>
    </row>
    <row r="979" spans="2:93" ht="15" customHeight="1">
      <c r="B979" s="126"/>
      <c r="C979" s="220" t="s">
        <v>2625</v>
      </c>
      <c r="D979" s="419"/>
      <c r="E979" s="316"/>
      <c r="F979" s="316"/>
      <c r="G979" s="317"/>
      <c r="H979" s="379"/>
      <c r="I979" s="317"/>
      <c r="J979" s="315" t="str">
        <f>IF(L979="","",VLOOKUP(L979,Presentación!$AL$3:$AM$574,2,FALSE))</f>
        <v/>
      </c>
      <c r="K979" s="429"/>
      <c r="L979" s="419"/>
      <c r="M979" s="316"/>
      <c r="N979" s="317"/>
      <c r="O979" s="419"/>
      <c r="P979" s="316"/>
      <c r="Q979" s="317"/>
      <c r="R979" s="379"/>
      <c r="S979" s="316"/>
      <c r="T979" s="317"/>
      <c r="U979" s="43" t="s">
        <v>2188</v>
      </c>
      <c r="V979" s="379"/>
      <c r="W979" s="316"/>
      <c r="X979" s="317"/>
      <c r="Y979" s="379"/>
      <c r="Z979" s="317"/>
      <c r="AA979" s="249"/>
      <c r="AB979" s="249"/>
      <c r="AC979" s="249"/>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CA979">
        <f t="shared" si="182"/>
        <v>0</v>
      </c>
      <c r="CB979">
        <f t="shared" si="183"/>
        <v>0</v>
      </c>
      <c r="CC979">
        <f t="shared" si="184"/>
        <v>0</v>
      </c>
      <c r="CD979">
        <f t="shared" si="185"/>
        <v>0</v>
      </c>
      <c r="CF979" t="b">
        <f t="shared" si="186"/>
        <v>0</v>
      </c>
      <c r="CG979" t="str">
        <f t="shared" si="187"/>
        <v/>
      </c>
      <c r="CH979" t="b">
        <f t="shared" si="188"/>
        <v>0</v>
      </c>
      <c r="CI979" t="str">
        <f t="shared" si="189"/>
        <v/>
      </c>
      <c r="CJ979" t="b">
        <f t="shared" si="190"/>
        <v>0</v>
      </c>
      <c r="CL979">
        <f t="shared" si="191"/>
        <v>0</v>
      </c>
      <c r="CM979">
        <f t="shared" si="192"/>
        <v>0</v>
      </c>
      <c r="CN979">
        <f t="shared" si="193"/>
        <v>0</v>
      </c>
      <c r="CO979">
        <f t="shared" si="194"/>
        <v>0</v>
      </c>
    </row>
    <row r="980" spans="2:93" ht="15" customHeight="1">
      <c r="B980" s="126"/>
      <c r="C980" s="220" t="s">
        <v>2626</v>
      </c>
      <c r="D980" s="419"/>
      <c r="E980" s="316"/>
      <c r="F980" s="316"/>
      <c r="G980" s="317"/>
      <c r="H980" s="379"/>
      <c r="I980" s="317"/>
      <c r="J980" s="315" t="str">
        <f>IF(L980="","",VLOOKUP(L980,Presentación!$AL$3:$AM$574,2,FALSE))</f>
        <v/>
      </c>
      <c r="K980" s="429"/>
      <c r="L980" s="419"/>
      <c r="M980" s="316"/>
      <c r="N980" s="317"/>
      <c r="O980" s="419"/>
      <c r="P980" s="316"/>
      <c r="Q980" s="317"/>
      <c r="R980" s="379"/>
      <c r="S980" s="316"/>
      <c r="T980" s="317"/>
      <c r="U980" s="43" t="s">
        <v>2188</v>
      </c>
      <c r="V980" s="379"/>
      <c r="W980" s="316"/>
      <c r="X980" s="317"/>
      <c r="Y980" s="379"/>
      <c r="Z980" s="317"/>
      <c r="AA980" s="249"/>
      <c r="AB980" s="249"/>
      <c r="AC980" s="249"/>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CA980">
        <f t="shared" si="182"/>
        <v>0</v>
      </c>
      <c r="CB980">
        <f t="shared" si="183"/>
        <v>0</v>
      </c>
      <c r="CC980">
        <f t="shared" si="184"/>
        <v>0</v>
      </c>
      <c r="CD980">
        <f t="shared" si="185"/>
        <v>0</v>
      </c>
      <c r="CF980" t="b">
        <f t="shared" si="186"/>
        <v>0</v>
      </c>
      <c r="CG980" t="str">
        <f t="shared" si="187"/>
        <v/>
      </c>
      <c r="CH980" t="b">
        <f t="shared" si="188"/>
        <v>0</v>
      </c>
      <c r="CI980" t="str">
        <f t="shared" si="189"/>
        <v/>
      </c>
      <c r="CJ980" t="b">
        <f t="shared" si="190"/>
        <v>0</v>
      </c>
      <c r="CL980">
        <f t="shared" si="191"/>
        <v>0</v>
      </c>
      <c r="CM980">
        <f t="shared" si="192"/>
        <v>0</v>
      </c>
      <c r="CN980">
        <f t="shared" si="193"/>
        <v>0</v>
      </c>
      <c r="CO980">
        <f t="shared" si="194"/>
        <v>0</v>
      </c>
    </row>
    <row r="981" spans="2:93" ht="15" customHeight="1">
      <c r="B981" s="126"/>
      <c r="C981" s="220" t="s">
        <v>2627</v>
      </c>
      <c r="D981" s="419"/>
      <c r="E981" s="316"/>
      <c r="F981" s="316"/>
      <c r="G981" s="317"/>
      <c r="H981" s="379"/>
      <c r="I981" s="317"/>
      <c r="J981" s="315" t="str">
        <f>IF(L981="","",VLOOKUP(L981,Presentación!$AL$3:$AM$574,2,FALSE))</f>
        <v/>
      </c>
      <c r="K981" s="429"/>
      <c r="L981" s="419"/>
      <c r="M981" s="316"/>
      <c r="N981" s="317"/>
      <c r="O981" s="419"/>
      <c r="P981" s="316"/>
      <c r="Q981" s="317"/>
      <c r="R981" s="379"/>
      <c r="S981" s="316"/>
      <c r="T981" s="317"/>
      <c r="U981" s="43" t="s">
        <v>2188</v>
      </c>
      <c r="V981" s="379"/>
      <c r="W981" s="316"/>
      <c r="X981" s="317"/>
      <c r="Y981" s="379"/>
      <c r="Z981" s="317"/>
      <c r="AA981" s="249"/>
      <c r="AB981" s="249"/>
      <c r="AC981" s="249"/>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CA981">
        <f t="shared" si="182"/>
        <v>0</v>
      </c>
      <c r="CB981">
        <f t="shared" si="183"/>
        <v>0</v>
      </c>
      <c r="CC981">
        <f t="shared" si="184"/>
        <v>0</v>
      </c>
      <c r="CD981">
        <f t="shared" si="185"/>
        <v>0</v>
      </c>
      <c r="CF981" t="b">
        <f t="shared" si="186"/>
        <v>0</v>
      </c>
      <c r="CG981" t="str">
        <f t="shared" si="187"/>
        <v/>
      </c>
      <c r="CH981" t="b">
        <f t="shared" si="188"/>
        <v>0</v>
      </c>
      <c r="CI981" t="str">
        <f t="shared" si="189"/>
        <v/>
      </c>
      <c r="CJ981" t="b">
        <f t="shared" si="190"/>
        <v>0</v>
      </c>
      <c r="CL981">
        <f t="shared" si="191"/>
        <v>0</v>
      </c>
      <c r="CM981">
        <f t="shared" si="192"/>
        <v>0</v>
      </c>
      <c r="CN981">
        <f t="shared" si="193"/>
        <v>0</v>
      </c>
      <c r="CO981">
        <f t="shared" si="194"/>
        <v>0</v>
      </c>
    </row>
    <row r="982" spans="2:93" ht="15" customHeight="1">
      <c r="B982" s="126"/>
      <c r="C982" s="220" t="s">
        <v>2628</v>
      </c>
      <c r="D982" s="419"/>
      <c r="E982" s="316"/>
      <c r="F982" s="316"/>
      <c r="G982" s="317"/>
      <c r="H982" s="379"/>
      <c r="I982" s="317"/>
      <c r="J982" s="315" t="str">
        <f>IF(L982="","",VLOOKUP(L982,Presentación!$AL$3:$AM$574,2,FALSE))</f>
        <v/>
      </c>
      <c r="K982" s="429"/>
      <c r="L982" s="419"/>
      <c r="M982" s="316"/>
      <c r="N982" s="317"/>
      <c r="O982" s="419"/>
      <c r="P982" s="316"/>
      <c r="Q982" s="317"/>
      <c r="R982" s="379"/>
      <c r="S982" s="316"/>
      <c r="T982" s="317"/>
      <c r="U982" s="43" t="s">
        <v>2188</v>
      </c>
      <c r="V982" s="379"/>
      <c r="W982" s="316"/>
      <c r="X982" s="317"/>
      <c r="Y982" s="379"/>
      <c r="Z982" s="317"/>
      <c r="AA982" s="249"/>
      <c r="AB982" s="249"/>
      <c r="AC982" s="249"/>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CA982">
        <f t="shared" si="182"/>
        <v>0</v>
      </c>
      <c r="CB982">
        <f t="shared" si="183"/>
        <v>0</v>
      </c>
      <c r="CC982">
        <f t="shared" si="184"/>
        <v>0</v>
      </c>
      <c r="CD982">
        <f t="shared" si="185"/>
        <v>0</v>
      </c>
      <c r="CF982" t="b">
        <f t="shared" si="186"/>
        <v>0</v>
      </c>
      <c r="CG982" t="str">
        <f t="shared" si="187"/>
        <v/>
      </c>
      <c r="CH982" t="b">
        <f t="shared" si="188"/>
        <v>0</v>
      </c>
      <c r="CI982" t="str">
        <f t="shared" si="189"/>
        <v/>
      </c>
      <c r="CJ982" t="b">
        <f t="shared" si="190"/>
        <v>0</v>
      </c>
      <c r="CL982">
        <f t="shared" si="191"/>
        <v>0</v>
      </c>
      <c r="CM982">
        <f t="shared" si="192"/>
        <v>0</v>
      </c>
      <c r="CN982">
        <f t="shared" si="193"/>
        <v>0</v>
      </c>
      <c r="CO982">
        <f t="shared" si="194"/>
        <v>0</v>
      </c>
    </row>
    <row r="983" spans="2:93" ht="15" customHeight="1">
      <c r="B983" s="126"/>
      <c r="C983" s="220" t="s">
        <v>2629</v>
      </c>
      <c r="D983" s="419"/>
      <c r="E983" s="316"/>
      <c r="F983" s="316"/>
      <c r="G983" s="317"/>
      <c r="H983" s="379"/>
      <c r="I983" s="317"/>
      <c r="J983" s="315" t="str">
        <f>IF(L983="","",VLOOKUP(L983,Presentación!$AL$3:$AM$574,2,FALSE))</f>
        <v/>
      </c>
      <c r="K983" s="429"/>
      <c r="L983" s="419"/>
      <c r="M983" s="316"/>
      <c r="N983" s="317"/>
      <c r="O983" s="419"/>
      <c r="P983" s="316"/>
      <c r="Q983" s="317"/>
      <c r="R983" s="379"/>
      <c r="S983" s="316"/>
      <c r="T983" s="317"/>
      <c r="U983" s="43" t="s">
        <v>2188</v>
      </c>
      <c r="V983" s="379"/>
      <c r="W983" s="316"/>
      <c r="X983" s="317"/>
      <c r="Y983" s="379"/>
      <c r="Z983" s="317"/>
      <c r="AA983" s="249"/>
      <c r="AB983" s="249"/>
      <c r="AC983" s="249"/>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CA983">
        <f t="shared" si="182"/>
        <v>0</v>
      </c>
      <c r="CB983">
        <f t="shared" si="183"/>
        <v>0</v>
      </c>
      <c r="CC983">
        <f t="shared" si="184"/>
        <v>0</v>
      </c>
      <c r="CD983">
        <f t="shared" si="185"/>
        <v>0</v>
      </c>
      <c r="CF983" t="b">
        <f t="shared" si="186"/>
        <v>0</v>
      </c>
      <c r="CG983" t="str">
        <f t="shared" si="187"/>
        <v/>
      </c>
      <c r="CH983" t="b">
        <f t="shared" si="188"/>
        <v>0</v>
      </c>
      <c r="CI983" t="str">
        <f t="shared" si="189"/>
        <v/>
      </c>
      <c r="CJ983" t="b">
        <f t="shared" si="190"/>
        <v>0</v>
      </c>
      <c r="CL983">
        <f t="shared" si="191"/>
        <v>0</v>
      </c>
      <c r="CM983">
        <f t="shared" si="192"/>
        <v>0</v>
      </c>
      <c r="CN983">
        <f t="shared" si="193"/>
        <v>0</v>
      </c>
      <c r="CO983">
        <f t="shared" si="194"/>
        <v>0</v>
      </c>
    </row>
    <row r="984" spans="2:93" ht="15" customHeight="1">
      <c r="B984" s="126"/>
      <c r="C984" s="220" t="s">
        <v>2630</v>
      </c>
      <c r="D984" s="419"/>
      <c r="E984" s="316"/>
      <c r="F984" s="316"/>
      <c r="G984" s="317"/>
      <c r="H984" s="379"/>
      <c r="I984" s="317"/>
      <c r="J984" s="315" t="str">
        <f>IF(L984="","",VLOOKUP(L984,Presentación!$AL$3:$AM$574,2,FALSE))</f>
        <v/>
      </c>
      <c r="K984" s="429"/>
      <c r="L984" s="419"/>
      <c r="M984" s="316"/>
      <c r="N984" s="317"/>
      <c r="O984" s="419"/>
      <c r="P984" s="316"/>
      <c r="Q984" s="317"/>
      <c r="R984" s="379"/>
      <c r="S984" s="316"/>
      <c r="T984" s="317"/>
      <c r="U984" s="43" t="s">
        <v>2188</v>
      </c>
      <c r="V984" s="379"/>
      <c r="W984" s="316"/>
      <c r="X984" s="317"/>
      <c r="Y984" s="379"/>
      <c r="Z984" s="317"/>
      <c r="AA984" s="249"/>
      <c r="AB984" s="249"/>
      <c r="AC984" s="249"/>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CA984">
        <f t="shared" si="182"/>
        <v>0</v>
      </c>
      <c r="CB984">
        <f t="shared" si="183"/>
        <v>0</v>
      </c>
      <c r="CC984">
        <f t="shared" si="184"/>
        <v>0</v>
      </c>
      <c r="CD984">
        <f t="shared" si="185"/>
        <v>0</v>
      </c>
      <c r="CF984" t="b">
        <f t="shared" si="186"/>
        <v>0</v>
      </c>
      <c r="CG984" t="str">
        <f t="shared" si="187"/>
        <v/>
      </c>
      <c r="CH984" t="b">
        <f t="shared" si="188"/>
        <v>0</v>
      </c>
      <c r="CI984" t="str">
        <f t="shared" si="189"/>
        <v/>
      </c>
      <c r="CJ984" t="b">
        <f t="shared" si="190"/>
        <v>0</v>
      </c>
      <c r="CL984">
        <f t="shared" si="191"/>
        <v>0</v>
      </c>
      <c r="CM984">
        <f t="shared" si="192"/>
        <v>0</v>
      </c>
      <c r="CN984">
        <f t="shared" si="193"/>
        <v>0</v>
      </c>
      <c r="CO984">
        <f t="shared" si="194"/>
        <v>0</v>
      </c>
    </row>
    <row r="985" spans="2:93" ht="15" customHeight="1">
      <c r="B985" s="126"/>
      <c r="C985" s="220" t="s">
        <v>2631</v>
      </c>
      <c r="D985" s="419"/>
      <c r="E985" s="316"/>
      <c r="F985" s="316"/>
      <c r="G985" s="317"/>
      <c r="H985" s="379"/>
      <c r="I985" s="317"/>
      <c r="J985" s="315" t="str">
        <f>IF(L985="","",VLOOKUP(L985,Presentación!$AL$3:$AM$574,2,FALSE))</f>
        <v/>
      </c>
      <c r="K985" s="429"/>
      <c r="L985" s="419"/>
      <c r="M985" s="316"/>
      <c r="N985" s="317"/>
      <c r="O985" s="419"/>
      <c r="P985" s="316"/>
      <c r="Q985" s="317"/>
      <c r="R985" s="379"/>
      <c r="S985" s="316"/>
      <c r="T985" s="317"/>
      <c r="U985" s="43" t="s">
        <v>2188</v>
      </c>
      <c r="V985" s="379"/>
      <c r="W985" s="316"/>
      <c r="X985" s="317"/>
      <c r="Y985" s="379"/>
      <c r="Z985" s="317"/>
      <c r="AA985" s="249"/>
      <c r="AB985" s="249"/>
      <c r="AC985" s="249"/>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CA985">
        <f t="shared" si="182"/>
        <v>0</v>
      </c>
      <c r="CB985">
        <f t="shared" si="183"/>
        <v>0</v>
      </c>
      <c r="CC985">
        <f t="shared" si="184"/>
        <v>0</v>
      </c>
      <c r="CD985">
        <f t="shared" si="185"/>
        <v>0</v>
      </c>
      <c r="CF985" t="b">
        <f t="shared" si="186"/>
        <v>0</v>
      </c>
      <c r="CG985" t="str">
        <f t="shared" si="187"/>
        <v/>
      </c>
      <c r="CH985" t="b">
        <f t="shared" si="188"/>
        <v>0</v>
      </c>
      <c r="CI985" t="str">
        <f t="shared" si="189"/>
        <v/>
      </c>
      <c r="CJ985" t="b">
        <f t="shared" si="190"/>
        <v>0</v>
      </c>
      <c r="CL985">
        <f t="shared" si="191"/>
        <v>0</v>
      </c>
      <c r="CM985">
        <f t="shared" si="192"/>
        <v>0</v>
      </c>
      <c r="CN985">
        <f t="shared" si="193"/>
        <v>0</v>
      </c>
      <c r="CO985">
        <f t="shared" si="194"/>
        <v>0</v>
      </c>
    </row>
    <row r="986" spans="2:93" ht="15" customHeight="1">
      <c r="B986" s="126"/>
      <c r="C986" s="220" t="s">
        <v>2632</v>
      </c>
      <c r="D986" s="419"/>
      <c r="E986" s="316"/>
      <c r="F986" s="316"/>
      <c r="G986" s="317"/>
      <c r="H986" s="379"/>
      <c r="I986" s="317"/>
      <c r="J986" s="315" t="str">
        <f>IF(L986="","",VLOOKUP(L986,Presentación!$AL$3:$AM$574,2,FALSE))</f>
        <v/>
      </c>
      <c r="K986" s="429"/>
      <c r="L986" s="419"/>
      <c r="M986" s="316"/>
      <c r="N986" s="317"/>
      <c r="O986" s="419"/>
      <c r="P986" s="316"/>
      <c r="Q986" s="317"/>
      <c r="R986" s="379"/>
      <c r="S986" s="316"/>
      <c r="T986" s="317"/>
      <c r="U986" s="43" t="s">
        <v>2188</v>
      </c>
      <c r="V986" s="379"/>
      <c r="W986" s="316"/>
      <c r="X986" s="317"/>
      <c r="Y986" s="379"/>
      <c r="Z986" s="317"/>
      <c r="AA986" s="249"/>
      <c r="AB986" s="249"/>
      <c r="AC986" s="249"/>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CA986">
        <f t="shared" si="182"/>
        <v>0</v>
      </c>
      <c r="CB986">
        <f t="shared" si="183"/>
        <v>0</v>
      </c>
      <c r="CC986">
        <f t="shared" si="184"/>
        <v>0</v>
      </c>
      <c r="CD986">
        <f t="shared" si="185"/>
        <v>0</v>
      </c>
      <c r="CF986" t="b">
        <f t="shared" si="186"/>
        <v>0</v>
      </c>
      <c r="CG986" t="str">
        <f t="shared" si="187"/>
        <v/>
      </c>
      <c r="CH986" t="b">
        <f t="shared" si="188"/>
        <v>0</v>
      </c>
      <c r="CI986" t="str">
        <f t="shared" si="189"/>
        <v/>
      </c>
      <c r="CJ986" t="b">
        <f t="shared" si="190"/>
        <v>0</v>
      </c>
      <c r="CL986">
        <f t="shared" si="191"/>
        <v>0</v>
      </c>
      <c r="CM986">
        <f t="shared" si="192"/>
        <v>0</v>
      </c>
      <c r="CN986">
        <f t="shared" si="193"/>
        <v>0</v>
      </c>
      <c r="CO986">
        <f t="shared" si="194"/>
        <v>0</v>
      </c>
    </row>
    <row r="987" spans="2:93" ht="15" customHeight="1">
      <c r="B987" s="126"/>
      <c r="C987" s="220" t="s">
        <v>2633</v>
      </c>
      <c r="D987" s="419"/>
      <c r="E987" s="316"/>
      <c r="F987" s="316"/>
      <c r="G987" s="317"/>
      <c r="H987" s="379"/>
      <c r="I987" s="317"/>
      <c r="J987" s="315" t="str">
        <f>IF(L987="","",VLOOKUP(L987,Presentación!$AL$3:$AM$574,2,FALSE))</f>
        <v/>
      </c>
      <c r="K987" s="429"/>
      <c r="L987" s="419"/>
      <c r="M987" s="316"/>
      <c r="N987" s="317"/>
      <c r="O987" s="419"/>
      <c r="P987" s="316"/>
      <c r="Q987" s="317"/>
      <c r="R987" s="379"/>
      <c r="S987" s="316"/>
      <c r="T987" s="317"/>
      <c r="U987" s="43" t="s">
        <v>2188</v>
      </c>
      <c r="V987" s="379"/>
      <c r="W987" s="316"/>
      <c r="X987" s="317"/>
      <c r="Y987" s="379"/>
      <c r="Z987" s="317"/>
      <c r="AA987" s="249"/>
      <c r="AB987" s="249"/>
      <c r="AC987" s="249"/>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CA987">
        <f t="shared" si="182"/>
        <v>0</v>
      </c>
      <c r="CB987">
        <f t="shared" si="183"/>
        <v>0</v>
      </c>
      <c r="CC987">
        <f t="shared" si="184"/>
        <v>0</v>
      </c>
      <c r="CD987">
        <f t="shared" si="185"/>
        <v>0</v>
      </c>
      <c r="CF987" t="b">
        <f t="shared" si="186"/>
        <v>0</v>
      </c>
      <c r="CG987" t="str">
        <f t="shared" si="187"/>
        <v/>
      </c>
      <c r="CH987" t="b">
        <f t="shared" si="188"/>
        <v>0</v>
      </c>
      <c r="CI987" t="str">
        <f t="shared" si="189"/>
        <v/>
      </c>
      <c r="CJ987" t="b">
        <f t="shared" si="190"/>
        <v>0</v>
      </c>
      <c r="CL987">
        <f t="shared" si="191"/>
        <v>0</v>
      </c>
      <c r="CM987">
        <f t="shared" si="192"/>
        <v>0</v>
      </c>
      <c r="CN987">
        <f t="shared" si="193"/>
        <v>0</v>
      </c>
      <c r="CO987">
        <f t="shared" si="194"/>
        <v>0</v>
      </c>
    </row>
    <row r="988" spans="2:93" ht="15" customHeight="1">
      <c r="B988" s="126"/>
      <c r="C988" s="220" t="s">
        <v>2634</v>
      </c>
      <c r="D988" s="419"/>
      <c r="E988" s="316"/>
      <c r="F988" s="316"/>
      <c r="G988" s="317"/>
      <c r="H988" s="379"/>
      <c r="I988" s="317"/>
      <c r="J988" s="315" t="str">
        <f>IF(L988="","",VLOOKUP(L988,Presentación!$AL$3:$AM$574,2,FALSE))</f>
        <v/>
      </c>
      <c r="K988" s="429"/>
      <c r="L988" s="419"/>
      <c r="M988" s="316"/>
      <c r="N988" s="317"/>
      <c r="O988" s="419"/>
      <c r="P988" s="316"/>
      <c r="Q988" s="317"/>
      <c r="R988" s="379"/>
      <c r="S988" s="316"/>
      <c r="T988" s="317"/>
      <c r="U988" s="43" t="s">
        <v>2188</v>
      </c>
      <c r="V988" s="379"/>
      <c r="W988" s="316"/>
      <c r="X988" s="317"/>
      <c r="Y988" s="379"/>
      <c r="Z988" s="317"/>
      <c r="AA988" s="249"/>
      <c r="AB988" s="249"/>
      <c r="AC988" s="249"/>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CA988">
        <f t="shared" si="182"/>
        <v>0</v>
      </c>
      <c r="CB988">
        <f t="shared" si="183"/>
        <v>0</v>
      </c>
      <c r="CC988">
        <f t="shared" si="184"/>
        <v>0</v>
      </c>
      <c r="CD988">
        <f t="shared" si="185"/>
        <v>0</v>
      </c>
      <c r="CF988" t="b">
        <f t="shared" si="186"/>
        <v>0</v>
      </c>
      <c r="CG988" t="str">
        <f t="shared" si="187"/>
        <v/>
      </c>
      <c r="CH988" t="b">
        <f t="shared" si="188"/>
        <v>0</v>
      </c>
      <c r="CI988" t="str">
        <f t="shared" si="189"/>
        <v/>
      </c>
      <c r="CJ988" t="b">
        <f t="shared" si="190"/>
        <v>0</v>
      </c>
      <c r="CL988">
        <f t="shared" si="191"/>
        <v>0</v>
      </c>
      <c r="CM988">
        <f t="shared" si="192"/>
        <v>0</v>
      </c>
      <c r="CN988">
        <f t="shared" si="193"/>
        <v>0</v>
      </c>
      <c r="CO988">
        <f t="shared" si="194"/>
        <v>0</v>
      </c>
    </row>
    <row r="989" spans="2:93" ht="15" customHeight="1">
      <c r="B989" s="126"/>
      <c r="C989" s="220" t="s">
        <v>2635</v>
      </c>
      <c r="D989" s="419"/>
      <c r="E989" s="316"/>
      <c r="F989" s="316"/>
      <c r="G989" s="317"/>
      <c r="H989" s="379"/>
      <c r="I989" s="317"/>
      <c r="J989" s="315" t="str">
        <f>IF(L989="","",VLOOKUP(L989,Presentación!$AL$3:$AM$574,2,FALSE))</f>
        <v/>
      </c>
      <c r="K989" s="429"/>
      <c r="L989" s="419"/>
      <c r="M989" s="316"/>
      <c r="N989" s="317"/>
      <c r="O989" s="419"/>
      <c r="P989" s="316"/>
      <c r="Q989" s="317"/>
      <c r="R989" s="379"/>
      <c r="S989" s="316"/>
      <c r="T989" s="317"/>
      <c r="U989" s="43" t="s">
        <v>2188</v>
      </c>
      <c r="V989" s="379"/>
      <c r="W989" s="316"/>
      <c r="X989" s="317"/>
      <c r="Y989" s="379"/>
      <c r="Z989" s="317"/>
      <c r="AA989" s="249"/>
      <c r="AB989" s="249"/>
      <c r="AC989" s="249"/>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CA989">
        <f t="shared" si="182"/>
        <v>0</v>
      </c>
      <c r="CB989">
        <f t="shared" si="183"/>
        <v>0</v>
      </c>
      <c r="CC989">
        <f t="shared" si="184"/>
        <v>0</v>
      </c>
      <c r="CD989">
        <f t="shared" si="185"/>
        <v>0</v>
      </c>
      <c r="CF989" t="b">
        <f t="shared" si="186"/>
        <v>0</v>
      </c>
      <c r="CG989" t="str">
        <f t="shared" si="187"/>
        <v/>
      </c>
      <c r="CH989" t="b">
        <f t="shared" si="188"/>
        <v>0</v>
      </c>
      <c r="CI989" t="str">
        <f t="shared" si="189"/>
        <v/>
      </c>
      <c r="CJ989" t="b">
        <f t="shared" si="190"/>
        <v>0</v>
      </c>
      <c r="CL989">
        <f t="shared" si="191"/>
        <v>0</v>
      </c>
      <c r="CM989">
        <f t="shared" si="192"/>
        <v>0</v>
      </c>
      <c r="CN989">
        <f t="shared" si="193"/>
        <v>0</v>
      </c>
      <c r="CO989">
        <f t="shared" si="194"/>
        <v>0</v>
      </c>
    </row>
    <row r="990" spans="2:93" ht="15" customHeight="1">
      <c r="B990" s="126"/>
      <c r="C990" s="220" t="s">
        <v>2636</v>
      </c>
      <c r="D990" s="419"/>
      <c r="E990" s="316"/>
      <c r="F990" s="316"/>
      <c r="G990" s="317"/>
      <c r="H990" s="379"/>
      <c r="I990" s="317"/>
      <c r="J990" s="315" t="str">
        <f>IF(L990="","",VLOOKUP(L990,Presentación!$AL$3:$AM$574,2,FALSE))</f>
        <v/>
      </c>
      <c r="K990" s="429"/>
      <c r="L990" s="419"/>
      <c r="M990" s="316"/>
      <c r="N990" s="317"/>
      <c r="O990" s="419"/>
      <c r="P990" s="316"/>
      <c r="Q990" s="317"/>
      <c r="R990" s="379"/>
      <c r="S990" s="316"/>
      <c r="T990" s="317"/>
      <c r="U990" s="43" t="s">
        <v>2188</v>
      </c>
      <c r="V990" s="379"/>
      <c r="W990" s="316"/>
      <c r="X990" s="317"/>
      <c r="Y990" s="379"/>
      <c r="Z990" s="317"/>
      <c r="AA990" s="249"/>
      <c r="AB990" s="249"/>
      <c r="AC990" s="249"/>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CA990">
        <f t="shared" si="182"/>
        <v>0</v>
      </c>
      <c r="CB990">
        <f t="shared" si="183"/>
        <v>0</v>
      </c>
      <c r="CC990">
        <f t="shared" si="184"/>
        <v>0</v>
      </c>
      <c r="CD990">
        <f t="shared" si="185"/>
        <v>0</v>
      </c>
      <c r="CF990" t="b">
        <f t="shared" si="186"/>
        <v>0</v>
      </c>
      <c r="CG990" t="str">
        <f t="shared" si="187"/>
        <v/>
      </c>
      <c r="CH990" t="b">
        <f t="shared" si="188"/>
        <v>0</v>
      </c>
      <c r="CI990" t="str">
        <f t="shared" si="189"/>
        <v/>
      </c>
      <c r="CJ990" t="b">
        <f t="shared" si="190"/>
        <v>0</v>
      </c>
      <c r="CL990">
        <f t="shared" si="191"/>
        <v>0</v>
      </c>
      <c r="CM990">
        <f t="shared" si="192"/>
        <v>0</v>
      </c>
      <c r="CN990">
        <f t="shared" si="193"/>
        <v>0</v>
      </c>
      <c r="CO990">
        <f t="shared" si="194"/>
        <v>0</v>
      </c>
    </row>
    <row r="991" spans="2:93" ht="15" customHeight="1">
      <c r="B991" s="126"/>
      <c r="C991" s="220" t="s">
        <v>2637</v>
      </c>
      <c r="D991" s="419"/>
      <c r="E991" s="316"/>
      <c r="F991" s="316"/>
      <c r="G991" s="317"/>
      <c r="H991" s="379"/>
      <c r="I991" s="317"/>
      <c r="J991" s="315" t="str">
        <f>IF(L991="","",VLOOKUP(L991,Presentación!$AL$3:$AM$574,2,FALSE))</f>
        <v/>
      </c>
      <c r="K991" s="429"/>
      <c r="L991" s="419"/>
      <c r="M991" s="316"/>
      <c r="N991" s="317"/>
      <c r="O991" s="419"/>
      <c r="P991" s="316"/>
      <c r="Q991" s="317"/>
      <c r="R991" s="379"/>
      <c r="S991" s="316"/>
      <c r="T991" s="317"/>
      <c r="U991" s="43" t="s">
        <v>2188</v>
      </c>
      <c r="V991" s="379"/>
      <c r="W991" s="316"/>
      <c r="X991" s="317"/>
      <c r="Y991" s="379"/>
      <c r="Z991" s="317"/>
      <c r="AA991" s="249"/>
      <c r="AB991" s="249"/>
      <c r="AC991" s="249"/>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CA991">
        <f t="shared" si="182"/>
        <v>0</v>
      </c>
      <c r="CB991">
        <f t="shared" si="183"/>
        <v>0</v>
      </c>
      <c r="CC991">
        <f t="shared" si="184"/>
        <v>0</v>
      </c>
      <c r="CD991">
        <f t="shared" si="185"/>
        <v>0</v>
      </c>
      <c r="CF991" t="b">
        <f t="shared" si="186"/>
        <v>0</v>
      </c>
      <c r="CG991" t="str">
        <f t="shared" si="187"/>
        <v/>
      </c>
      <c r="CH991" t="b">
        <f t="shared" si="188"/>
        <v>0</v>
      </c>
      <c r="CI991" t="str">
        <f t="shared" si="189"/>
        <v/>
      </c>
      <c r="CJ991" t="b">
        <f t="shared" si="190"/>
        <v>0</v>
      </c>
      <c r="CL991">
        <f t="shared" si="191"/>
        <v>0</v>
      </c>
      <c r="CM991">
        <f t="shared" si="192"/>
        <v>0</v>
      </c>
      <c r="CN991">
        <f t="shared" si="193"/>
        <v>0</v>
      </c>
      <c r="CO991">
        <f t="shared" si="194"/>
        <v>0</v>
      </c>
    </row>
    <row r="992" spans="2:93" ht="15" customHeight="1">
      <c r="B992" s="126"/>
      <c r="C992" s="220" t="s">
        <v>2638</v>
      </c>
      <c r="D992" s="419"/>
      <c r="E992" s="316"/>
      <c r="F992" s="316"/>
      <c r="G992" s="317"/>
      <c r="H992" s="379"/>
      <c r="I992" s="317"/>
      <c r="J992" s="315" t="str">
        <f>IF(L992="","",VLOOKUP(L992,Presentación!$AL$3:$AM$574,2,FALSE))</f>
        <v/>
      </c>
      <c r="K992" s="429"/>
      <c r="L992" s="419"/>
      <c r="M992" s="316"/>
      <c r="N992" s="317"/>
      <c r="O992" s="419"/>
      <c r="P992" s="316"/>
      <c r="Q992" s="317"/>
      <c r="R992" s="379"/>
      <c r="S992" s="316"/>
      <c r="T992" s="317"/>
      <c r="U992" s="43" t="s">
        <v>2188</v>
      </c>
      <c r="V992" s="379"/>
      <c r="W992" s="316"/>
      <c r="X992" s="317"/>
      <c r="Y992" s="379"/>
      <c r="Z992" s="317"/>
      <c r="AA992" s="249"/>
      <c r="AB992" s="249"/>
      <c r="AC992" s="249"/>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CA992">
        <f t="shared" si="182"/>
        <v>0</v>
      </c>
      <c r="CB992">
        <f t="shared" si="183"/>
        <v>0</v>
      </c>
      <c r="CC992">
        <f t="shared" si="184"/>
        <v>0</v>
      </c>
      <c r="CD992">
        <f t="shared" si="185"/>
        <v>0</v>
      </c>
      <c r="CF992" t="b">
        <f t="shared" si="186"/>
        <v>0</v>
      </c>
      <c r="CG992" t="str">
        <f t="shared" si="187"/>
        <v/>
      </c>
      <c r="CH992" t="b">
        <f t="shared" si="188"/>
        <v>0</v>
      </c>
      <c r="CI992" t="str">
        <f t="shared" si="189"/>
        <v/>
      </c>
      <c r="CJ992" t="b">
        <f t="shared" si="190"/>
        <v>0</v>
      </c>
      <c r="CL992">
        <f t="shared" si="191"/>
        <v>0</v>
      </c>
      <c r="CM992">
        <f t="shared" si="192"/>
        <v>0</v>
      </c>
      <c r="CN992">
        <f t="shared" si="193"/>
        <v>0</v>
      </c>
      <c r="CO992">
        <f t="shared" si="194"/>
        <v>0</v>
      </c>
    </row>
    <row r="993" spans="2:93" ht="15" customHeight="1">
      <c r="B993" s="126"/>
      <c r="C993" s="220" t="s">
        <v>2639</v>
      </c>
      <c r="D993" s="419"/>
      <c r="E993" s="316"/>
      <c r="F993" s="316"/>
      <c r="G993" s="317"/>
      <c r="H993" s="379"/>
      <c r="I993" s="317"/>
      <c r="J993" s="315" t="str">
        <f>IF(L993="","",VLOOKUP(L993,Presentación!$AL$3:$AM$574,2,FALSE))</f>
        <v/>
      </c>
      <c r="K993" s="429"/>
      <c r="L993" s="419"/>
      <c r="M993" s="316"/>
      <c r="N993" s="317"/>
      <c r="O993" s="419"/>
      <c r="P993" s="316"/>
      <c r="Q993" s="317"/>
      <c r="R993" s="379"/>
      <c r="S993" s="316"/>
      <c r="T993" s="317"/>
      <c r="U993" s="43" t="s">
        <v>2188</v>
      </c>
      <c r="V993" s="379"/>
      <c r="W993" s="316"/>
      <c r="X993" s="317"/>
      <c r="Y993" s="379"/>
      <c r="Z993" s="317"/>
      <c r="AA993" s="249"/>
      <c r="AB993" s="249"/>
      <c r="AC993" s="249"/>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CA993">
        <f t="shared" ref="CA993:CA1056" si="195">IF(COUNTIF(D993:AL993,"NS")&gt;0,1,0)</f>
        <v>0</v>
      </c>
      <c r="CB993">
        <f t="shared" ref="CB993:CB1056" si="196">COUNTIF(AB993:AC993,"NS")</f>
        <v>0</v>
      </c>
      <c r="CC993">
        <f t="shared" ref="CC993:CC1056" si="197">SUM(AB993:AC993)</f>
        <v>0</v>
      </c>
      <c r="CD993">
        <f t="shared" ref="CD993:CD1056" si="198">IF(COUNTA(AA993:AC993)=0,0,IF(OR(AND(AA993=0,CB993&gt;0),AND(AA993="ns",CC993&gt;0),AND(AA993="ns",CB993=0,CC993=0)),1,IF(OR(AND(AA993&gt;0,CB993=2),AND(AA993="ns",CB993=2),AND(AA993="ns",CC993=0,CB993&gt;0),AA993=CC993),0,1)))</f>
        <v>0</v>
      </c>
      <c r="CF993" t="b">
        <f t="shared" ref="CF993:CF1056" si="199">NOT(EXACT(D993,UPPER(D993)))</f>
        <v>0</v>
      </c>
      <c r="CG993" t="str">
        <f t="shared" ref="CG993:CG1056" si="200">SUBSTITUTE( SUBSTITUTE( SUBSTITUTE( SUBSTITUTE( SUBSTITUTE( SUBSTITUTE( SUBSTITUTE( SUBSTITUTE( SUBSTITUTE( SUBSTITUTE(D993, "á", "a"), "é", "e"), "í", "i"), "ó", "o"), "ú", "u"), "Á", "A"), "É", "E"), "Í", "I"), "Ó", "O"), "Ú", "U")</f>
        <v/>
      </c>
      <c r="CH993" t="b">
        <f t="shared" ref="CH993:CH1056" si="201">NOT(EXACT(D993,CG993))</f>
        <v>0</v>
      </c>
      <c r="CI993" t="str">
        <f t="shared" ref="CI993:CI1056" si="202">SUBSTITUTE((SUBSTITUTE(SUBSTITUTE(SUBSTITUTE(D993,".",""),",",""),"(","")),")","")</f>
        <v/>
      </c>
      <c r="CJ993" t="b">
        <f t="shared" ref="CJ993:CJ1056" si="203">NOT(EXACT(D993,CI993))</f>
        <v>0</v>
      </c>
      <c r="CL993">
        <f t="shared" ref="CL993:CL1056" si="204">LEN(R993)</f>
        <v>0</v>
      </c>
      <c r="CM993">
        <f t="shared" ref="CM993:CM1056" si="205">LEN(V993)</f>
        <v>0</v>
      </c>
      <c r="CN993">
        <f t="shared" ref="CN993:CN1056" si="206">IF(AND(R993&lt;&gt;"NS",R993&lt;&gt;"NA",CL993&gt;8),1,0)</f>
        <v>0</v>
      </c>
      <c r="CO993">
        <f t="shared" ref="CO993:CO1056" si="207">IF(AND(V993&lt;&gt;"NS",V993&lt;&gt;"NA",CM993&gt;9),1,0)</f>
        <v>0</v>
      </c>
    </row>
    <row r="994" spans="2:93" ht="15" customHeight="1">
      <c r="B994" s="126"/>
      <c r="C994" s="220" t="s">
        <v>2640</v>
      </c>
      <c r="D994" s="419"/>
      <c r="E994" s="316"/>
      <c r="F994" s="316"/>
      <c r="G994" s="317"/>
      <c r="H994" s="379"/>
      <c r="I994" s="317"/>
      <c r="J994" s="315" t="str">
        <f>IF(L994="","",VLOOKUP(L994,Presentación!$AL$3:$AM$574,2,FALSE))</f>
        <v/>
      </c>
      <c r="K994" s="429"/>
      <c r="L994" s="419"/>
      <c r="M994" s="316"/>
      <c r="N994" s="317"/>
      <c r="O994" s="419"/>
      <c r="P994" s="316"/>
      <c r="Q994" s="317"/>
      <c r="R994" s="379"/>
      <c r="S994" s="316"/>
      <c r="T994" s="317"/>
      <c r="U994" s="43" t="s">
        <v>2188</v>
      </c>
      <c r="V994" s="379"/>
      <c r="W994" s="316"/>
      <c r="X994" s="317"/>
      <c r="Y994" s="379"/>
      <c r="Z994" s="317"/>
      <c r="AA994" s="249"/>
      <c r="AB994" s="249"/>
      <c r="AC994" s="249"/>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CA994">
        <f t="shared" si="195"/>
        <v>0</v>
      </c>
      <c r="CB994">
        <f t="shared" si="196"/>
        <v>0</v>
      </c>
      <c r="CC994">
        <f t="shared" si="197"/>
        <v>0</v>
      </c>
      <c r="CD994">
        <f t="shared" si="198"/>
        <v>0</v>
      </c>
      <c r="CF994" t="b">
        <f t="shared" si="199"/>
        <v>0</v>
      </c>
      <c r="CG994" t="str">
        <f t="shared" si="200"/>
        <v/>
      </c>
      <c r="CH994" t="b">
        <f t="shared" si="201"/>
        <v>0</v>
      </c>
      <c r="CI994" t="str">
        <f t="shared" si="202"/>
        <v/>
      </c>
      <c r="CJ994" t="b">
        <f t="shared" si="203"/>
        <v>0</v>
      </c>
      <c r="CL994">
        <f t="shared" si="204"/>
        <v>0</v>
      </c>
      <c r="CM994">
        <f t="shared" si="205"/>
        <v>0</v>
      </c>
      <c r="CN994">
        <f t="shared" si="206"/>
        <v>0</v>
      </c>
      <c r="CO994">
        <f t="shared" si="207"/>
        <v>0</v>
      </c>
    </row>
    <row r="995" spans="2:93" ht="15" customHeight="1">
      <c r="B995" s="126"/>
      <c r="C995" s="220" t="s">
        <v>2641</v>
      </c>
      <c r="D995" s="419"/>
      <c r="E995" s="316"/>
      <c r="F995" s="316"/>
      <c r="G995" s="317"/>
      <c r="H995" s="379"/>
      <c r="I995" s="317"/>
      <c r="J995" s="315" t="str">
        <f>IF(L995="","",VLOOKUP(L995,Presentación!$AL$3:$AM$574,2,FALSE))</f>
        <v/>
      </c>
      <c r="K995" s="429"/>
      <c r="L995" s="419"/>
      <c r="M995" s="316"/>
      <c r="N995" s="317"/>
      <c r="O995" s="419"/>
      <c r="P995" s="316"/>
      <c r="Q995" s="317"/>
      <c r="R995" s="379"/>
      <c r="S995" s="316"/>
      <c r="T995" s="317"/>
      <c r="U995" s="43" t="s">
        <v>2188</v>
      </c>
      <c r="V995" s="379"/>
      <c r="W995" s="316"/>
      <c r="X995" s="317"/>
      <c r="Y995" s="379"/>
      <c r="Z995" s="317"/>
      <c r="AA995" s="249"/>
      <c r="AB995" s="249"/>
      <c r="AC995" s="249"/>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CA995">
        <f t="shared" si="195"/>
        <v>0</v>
      </c>
      <c r="CB995">
        <f t="shared" si="196"/>
        <v>0</v>
      </c>
      <c r="CC995">
        <f t="shared" si="197"/>
        <v>0</v>
      </c>
      <c r="CD995">
        <f t="shared" si="198"/>
        <v>0</v>
      </c>
      <c r="CF995" t="b">
        <f t="shared" si="199"/>
        <v>0</v>
      </c>
      <c r="CG995" t="str">
        <f t="shared" si="200"/>
        <v/>
      </c>
      <c r="CH995" t="b">
        <f t="shared" si="201"/>
        <v>0</v>
      </c>
      <c r="CI995" t="str">
        <f t="shared" si="202"/>
        <v/>
      </c>
      <c r="CJ995" t="b">
        <f t="shared" si="203"/>
        <v>0</v>
      </c>
      <c r="CL995">
        <f t="shared" si="204"/>
        <v>0</v>
      </c>
      <c r="CM995">
        <f t="shared" si="205"/>
        <v>0</v>
      </c>
      <c r="CN995">
        <f t="shared" si="206"/>
        <v>0</v>
      </c>
      <c r="CO995">
        <f t="shared" si="207"/>
        <v>0</v>
      </c>
    </row>
    <row r="996" spans="2:93" ht="15" customHeight="1">
      <c r="B996" s="126"/>
      <c r="C996" s="220" t="s">
        <v>2642</v>
      </c>
      <c r="D996" s="419"/>
      <c r="E996" s="316"/>
      <c r="F996" s="316"/>
      <c r="G996" s="317"/>
      <c r="H996" s="379"/>
      <c r="I996" s="317"/>
      <c r="J996" s="315" t="str">
        <f>IF(L996="","",VLOOKUP(L996,Presentación!$AL$3:$AM$574,2,FALSE))</f>
        <v/>
      </c>
      <c r="K996" s="429"/>
      <c r="L996" s="419"/>
      <c r="M996" s="316"/>
      <c r="N996" s="317"/>
      <c r="O996" s="419"/>
      <c r="P996" s="316"/>
      <c r="Q996" s="317"/>
      <c r="R996" s="379"/>
      <c r="S996" s="316"/>
      <c r="T996" s="317"/>
      <c r="U996" s="43" t="s">
        <v>2188</v>
      </c>
      <c r="V996" s="379"/>
      <c r="W996" s="316"/>
      <c r="X996" s="317"/>
      <c r="Y996" s="379"/>
      <c r="Z996" s="317"/>
      <c r="AA996" s="249"/>
      <c r="AB996" s="249"/>
      <c r="AC996" s="249"/>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CA996">
        <f t="shared" si="195"/>
        <v>0</v>
      </c>
      <c r="CB996">
        <f t="shared" si="196"/>
        <v>0</v>
      </c>
      <c r="CC996">
        <f t="shared" si="197"/>
        <v>0</v>
      </c>
      <c r="CD996">
        <f t="shared" si="198"/>
        <v>0</v>
      </c>
      <c r="CF996" t="b">
        <f t="shared" si="199"/>
        <v>0</v>
      </c>
      <c r="CG996" t="str">
        <f t="shared" si="200"/>
        <v/>
      </c>
      <c r="CH996" t="b">
        <f t="shared" si="201"/>
        <v>0</v>
      </c>
      <c r="CI996" t="str">
        <f t="shared" si="202"/>
        <v/>
      </c>
      <c r="CJ996" t="b">
        <f t="shared" si="203"/>
        <v>0</v>
      </c>
      <c r="CL996">
        <f t="shared" si="204"/>
        <v>0</v>
      </c>
      <c r="CM996">
        <f t="shared" si="205"/>
        <v>0</v>
      </c>
      <c r="CN996">
        <f t="shared" si="206"/>
        <v>0</v>
      </c>
      <c r="CO996">
        <f t="shared" si="207"/>
        <v>0</v>
      </c>
    </row>
    <row r="997" spans="2:93" ht="15" customHeight="1">
      <c r="B997" s="126"/>
      <c r="C997" s="220" t="s">
        <v>2643</v>
      </c>
      <c r="D997" s="419"/>
      <c r="E997" s="316"/>
      <c r="F997" s="316"/>
      <c r="G997" s="317"/>
      <c r="H997" s="379"/>
      <c r="I997" s="317"/>
      <c r="J997" s="315" t="str">
        <f>IF(L997="","",VLOOKUP(L997,Presentación!$AL$3:$AM$574,2,FALSE))</f>
        <v/>
      </c>
      <c r="K997" s="429"/>
      <c r="L997" s="419"/>
      <c r="M997" s="316"/>
      <c r="N997" s="317"/>
      <c r="O997" s="419"/>
      <c r="P997" s="316"/>
      <c r="Q997" s="317"/>
      <c r="R997" s="379"/>
      <c r="S997" s="316"/>
      <c r="T997" s="317"/>
      <c r="U997" s="43" t="s">
        <v>2188</v>
      </c>
      <c r="V997" s="379"/>
      <c r="W997" s="316"/>
      <c r="X997" s="317"/>
      <c r="Y997" s="379"/>
      <c r="Z997" s="317"/>
      <c r="AA997" s="249"/>
      <c r="AB997" s="249"/>
      <c r="AC997" s="249"/>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CA997">
        <f t="shared" si="195"/>
        <v>0</v>
      </c>
      <c r="CB997">
        <f t="shared" si="196"/>
        <v>0</v>
      </c>
      <c r="CC997">
        <f t="shared" si="197"/>
        <v>0</v>
      </c>
      <c r="CD997">
        <f t="shared" si="198"/>
        <v>0</v>
      </c>
      <c r="CF997" t="b">
        <f t="shared" si="199"/>
        <v>0</v>
      </c>
      <c r="CG997" t="str">
        <f t="shared" si="200"/>
        <v/>
      </c>
      <c r="CH997" t="b">
        <f t="shared" si="201"/>
        <v>0</v>
      </c>
      <c r="CI997" t="str">
        <f t="shared" si="202"/>
        <v/>
      </c>
      <c r="CJ997" t="b">
        <f t="shared" si="203"/>
        <v>0</v>
      </c>
      <c r="CL997">
        <f t="shared" si="204"/>
        <v>0</v>
      </c>
      <c r="CM997">
        <f t="shared" si="205"/>
        <v>0</v>
      </c>
      <c r="CN997">
        <f t="shared" si="206"/>
        <v>0</v>
      </c>
      <c r="CO997">
        <f t="shared" si="207"/>
        <v>0</v>
      </c>
    </row>
    <row r="998" spans="2:93" ht="15" customHeight="1">
      <c r="B998" s="126"/>
      <c r="C998" s="220" t="s">
        <v>2644</v>
      </c>
      <c r="D998" s="419"/>
      <c r="E998" s="316"/>
      <c r="F998" s="316"/>
      <c r="G998" s="317"/>
      <c r="H998" s="379"/>
      <c r="I998" s="317"/>
      <c r="J998" s="315" t="str">
        <f>IF(L998="","",VLOOKUP(L998,Presentación!$AL$3:$AM$574,2,FALSE))</f>
        <v/>
      </c>
      <c r="K998" s="429"/>
      <c r="L998" s="419"/>
      <c r="M998" s="316"/>
      <c r="N998" s="317"/>
      <c r="O998" s="419"/>
      <c r="P998" s="316"/>
      <c r="Q998" s="317"/>
      <c r="R998" s="379"/>
      <c r="S998" s="316"/>
      <c r="T998" s="317"/>
      <c r="U998" s="43" t="s">
        <v>2188</v>
      </c>
      <c r="V998" s="379"/>
      <c r="W998" s="316"/>
      <c r="X998" s="317"/>
      <c r="Y998" s="379"/>
      <c r="Z998" s="317"/>
      <c r="AA998" s="249"/>
      <c r="AB998" s="249"/>
      <c r="AC998" s="249"/>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CA998">
        <f t="shared" si="195"/>
        <v>0</v>
      </c>
      <c r="CB998">
        <f t="shared" si="196"/>
        <v>0</v>
      </c>
      <c r="CC998">
        <f t="shared" si="197"/>
        <v>0</v>
      </c>
      <c r="CD998">
        <f t="shared" si="198"/>
        <v>0</v>
      </c>
      <c r="CF998" t="b">
        <f t="shared" si="199"/>
        <v>0</v>
      </c>
      <c r="CG998" t="str">
        <f t="shared" si="200"/>
        <v/>
      </c>
      <c r="CH998" t="b">
        <f t="shared" si="201"/>
        <v>0</v>
      </c>
      <c r="CI998" t="str">
        <f t="shared" si="202"/>
        <v/>
      </c>
      <c r="CJ998" t="b">
        <f t="shared" si="203"/>
        <v>0</v>
      </c>
      <c r="CL998">
        <f t="shared" si="204"/>
        <v>0</v>
      </c>
      <c r="CM998">
        <f t="shared" si="205"/>
        <v>0</v>
      </c>
      <c r="CN998">
        <f t="shared" si="206"/>
        <v>0</v>
      </c>
      <c r="CO998">
        <f t="shared" si="207"/>
        <v>0</v>
      </c>
    </row>
    <row r="999" spans="2:93" ht="15" customHeight="1">
      <c r="B999" s="126"/>
      <c r="C999" s="220" t="s">
        <v>2645</v>
      </c>
      <c r="D999" s="419"/>
      <c r="E999" s="316"/>
      <c r="F999" s="316"/>
      <c r="G999" s="317"/>
      <c r="H999" s="379"/>
      <c r="I999" s="317"/>
      <c r="J999" s="315" t="str">
        <f>IF(L999="","",VLOOKUP(L999,Presentación!$AL$3:$AM$574,2,FALSE))</f>
        <v/>
      </c>
      <c r="K999" s="429"/>
      <c r="L999" s="419"/>
      <c r="M999" s="316"/>
      <c r="N999" s="317"/>
      <c r="O999" s="419"/>
      <c r="P999" s="316"/>
      <c r="Q999" s="317"/>
      <c r="R999" s="379"/>
      <c r="S999" s="316"/>
      <c r="T999" s="317"/>
      <c r="U999" s="43" t="s">
        <v>2188</v>
      </c>
      <c r="V999" s="379"/>
      <c r="W999" s="316"/>
      <c r="X999" s="317"/>
      <c r="Y999" s="379"/>
      <c r="Z999" s="317"/>
      <c r="AA999" s="249"/>
      <c r="AB999" s="249"/>
      <c r="AC999" s="249"/>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CA999">
        <f t="shared" si="195"/>
        <v>0</v>
      </c>
      <c r="CB999">
        <f t="shared" si="196"/>
        <v>0</v>
      </c>
      <c r="CC999">
        <f t="shared" si="197"/>
        <v>0</v>
      </c>
      <c r="CD999">
        <f t="shared" si="198"/>
        <v>0</v>
      </c>
      <c r="CF999" t="b">
        <f t="shared" si="199"/>
        <v>0</v>
      </c>
      <c r="CG999" t="str">
        <f t="shared" si="200"/>
        <v/>
      </c>
      <c r="CH999" t="b">
        <f t="shared" si="201"/>
        <v>0</v>
      </c>
      <c r="CI999" t="str">
        <f t="shared" si="202"/>
        <v/>
      </c>
      <c r="CJ999" t="b">
        <f t="shared" si="203"/>
        <v>0</v>
      </c>
      <c r="CL999">
        <f t="shared" si="204"/>
        <v>0</v>
      </c>
      <c r="CM999">
        <f t="shared" si="205"/>
        <v>0</v>
      </c>
      <c r="CN999">
        <f t="shared" si="206"/>
        <v>0</v>
      </c>
      <c r="CO999">
        <f t="shared" si="207"/>
        <v>0</v>
      </c>
    </row>
    <row r="1000" spans="2:93" ht="15" customHeight="1">
      <c r="B1000" s="126"/>
      <c r="C1000" s="220" t="s">
        <v>2646</v>
      </c>
      <c r="D1000" s="419"/>
      <c r="E1000" s="316"/>
      <c r="F1000" s="316"/>
      <c r="G1000" s="317"/>
      <c r="H1000" s="379"/>
      <c r="I1000" s="317"/>
      <c r="J1000" s="315" t="str">
        <f>IF(L1000="","",VLOOKUP(L1000,Presentación!$AL$3:$AM$574,2,FALSE))</f>
        <v/>
      </c>
      <c r="K1000" s="429"/>
      <c r="L1000" s="419"/>
      <c r="M1000" s="316"/>
      <c r="N1000" s="317"/>
      <c r="O1000" s="419"/>
      <c r="P1000" s="316"/>
      <c r="Q1000" s="317"/>
      <c r="R1000" s="379"/>
      <c r="S1000" s="316"/>
      <c r="T1000" s="317"/>
      <c r="U1000" s="43" t="s">
        <v>2188</v>
      </c>
      <c r="V1000" s="379"/>
      <c r="W1000" s="316"/>
      <c r="X1000" s="317"/>
      <c r="Y1000" s="379"/>
      <c r="Z1000" s="317"/>
      <c r="AA1000" s="249"/>
      <c r="AB1000" s="249"/>
      <c r="AC1000" s="249"/>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CA1000">
        <f t="shared" si="195"/>
        <v>0</v>
      </c>
      <c r="CB1000">
        <f t="shared" si="196"/>
        <v>0</v>
      </c>
      <c r="CC1000">
        <f t="shared" si="197"/>
        <v>0</v>
      </c>
      <c r="CD1000">
        <f t="shared" si="198"/>
        <v>0</v>
      </c>
      <c r="CF1000" t="b">
        <f t="shared" si="199"/>
        <v>0</v>
      </c>
      <c r="CG1000" t="str">
        <f t="shared" si="200"/>
        <v/>
      </c>
      <c r="CH1000" t="b">
        <f t="shared" si="201"/>
        <v>0</v>
      </c>
      <c r="CI1000" t="str">
        <f t="shared" si="202"/>
        <v/>
      </c>
      <c r="CJ1000" t="b">
        <f t="shared" si="203"/>
        <v>0</v>
      </c>
      <c r="CL1000">
        <f t="shared" si="204"/>
        <v>0</v>
      </c>
      <c r="CM1000">
        <f t="shared" si="205"/>
        <v>0</v>
      </c>
      <c r="CN1000">
        <f t="shared" si="206"/>
        <v>0</v>
      </c>
      <c r="CO1000">
        <f t="shared" si="207"/>
        <v>0</v>
      </c>
    </row>
    <row r="1001" spans="2:93" ht="15" customHeight="1">
      <c r="B1001" s="126"/>
      <c r="C1001" s="220" t="s">
        <v>2647</v>
      </c>
      <c r="D1001" s="419"/>
      <c r="E1001" s="316"/>
      <c r="F1001" s="316"/>
      <c r="G1001" s="317"/>
      <c r="H1001" s="379"/>
      <c r="I1001" s="317"/>
      <c r="J1001" s="315" t="str">
        <f>IF(L1001="","",VLOOKUP(L1001,Presentación!$AL$3:$AM$574,2,FALSE))</f>
        <v/>
      </c>
      <c r="K1001" s="429"/>
      <c r="L1001" s="419"/>
      <c r="M1001" s="316"/>
      <c r="N1001" s="317"/>
      <c r="O1001" s="419"/>
      <c r="P1001" s="316"/>
      <c r="Q1001" s="317"/>
      <c r="R1001" s="379"/>
      <c r="S1001" s="316"/>
      <c r="T1001" s="317"/>
      <c r="U1001" s="43" t="s">
        <v>2188</v>
      </c>
      <c r="V1001" s="379"/>
      <c r="W1001" s="316"/>
      <c r="X1001" s="317"/>
      <c r="Y1001" s="379"/>
      <c r="Z1001" s="317"/>
      <c r="AA1001" s="249"/>
      <c r="AB1001" s="249"/>
      <c r="AC1001" s="249"/>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CA1001">
        <f t="shared" si="195"/>
        <v>0</v>
      </c>
      <c r="CB1001">
        <f t="shared" si="196"/>
        <v>0</v>
      </c>
      <c r="CC1001">
        <f t="shared" si="197"/>
        <v>0</v>
      </c>
      <c r="CD1001">
        <f t="shared" si="198"/>
        <v>0</v>
      </c>
      <c r="CF1001" t="b">
        <f t="shared" si="199"/>
        <v>0</v>
      </c>
      <c r="CG1001" t="str">
        <f t="shared" si="200"/>
        <v/>
      </c>
      <c r="CH1001" t="b">
        <f t="shared" si="201"/>
        <v>0</v>
      </c>
      <c r="CI1001" t="str">
        <f t="shared" si="202"/>
        <v/>
      </c>
      <c r="CJ1001" t="b">
        <f t="shared" si="203"/>
        <v>0</v>
      </c>
      <c r="CL1001">
        <f t="shared" si="204"/>
        <v>0</v>
      </c>
      <c r="CM1001">
        <f t="shared" si="205"/>
        <v>0</v>
      </c>
      <c r="CN1001">
        <f t="shared" si="206"/>
        <v>0</v>
      </c>
      <c r="CO1001">
        <f t="shared" si="207"/>
        <v>0</v>
      </c>
    </row>
    <row r="1002" spans="2:93" ht="15" customHeight="1">
      <c r="B1002" s="126"/>
      <c r="C1002" s="220" t="s">
        <v>2648</v>
      </c>
      <c r="D1002" s="419"/>
      <c r="E1002" s="316"/>
      <c r="F1002" s="316"/>
      <c r="G1002" s="317"/>
      <c r="H1002" s="379"/>
      <c r="I1002" s="317"/>
      <c r="J1002" s="315" t="str">
        <f>IF(L1002="","",VLOOKUP(L1002,Presentación!$AL$3:$AM$574,2,FALSE))</f>
        <v/>
      </c>
      <c r="K1002" s="429"/>
      <c r="L1002" s="419"/>
      <c r="M1002" s="316"/>
      <c r="N1002" s="317"/>
      <c r="O1002" s="419"/>
      <c r="P1002" s="316"/>
      <c r="Q1002" s="317"/>
      <c r="R1002" s="379"/>
      <c r="S1002" s="316"/>
      <c r="T1002" s="317"/>
      <c r="U1002" s="43" t="s">
        <v>2188</v>
      </c>
      <c r="V1002" s="379"/>
      <c r="W1002" s="316"/>
      <c r="X1002" s="317"/>
      <c r="Y1002" s="379"/>
      <c r="Z1002" s="317"/>
      <c r="AA1002" s="249"/>
      <c r="AB1002" s="249"/>
      <c r="AC1002" s="249"/>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CA1002">
        <f t="shared" si="195"/>
        <v>0</v>
      </c>
      <c r="CB1002">
        <f t="shared" si="196"/>
        <v>0</v>
      </c>
      <c r="CC1002">
        <f t="shared" si="197"/>
        <v>0</v>
      </c>
      <c r="CD1002">
        <f t="shared" si="198"/>
        <v>0</v>
      </c>
      <c r="CF1002" t="b">
        <f t="shared" si="199"/>
        <v>0</v>
      </c>
      <c r="CG1002" t="str">
        <f t="shared" si="200"/>
        <v/>
      </c>
      <c r="CH1002" t="b">
        <f t="shared" si="201"/>
        <v>0</v>
      </c>
      <c r="CI1002" t="str">
        <f t="shared" si="202"/>
        <v/>
      </c>
      <c r="CJ1002" t="b">
        <f t="shared" si="203"/>
        <v>0</v>
      </c>
      <c r="CL1002">
        <f t="shared" si="204"/>
        <v>0</v>
      </c>
      <c r="CM1002">
        <f t="shared" si="205"/>
        <v>0</v>
      </c>
      <c r="CN1002">
        <f t="shared" si="206"/>
        <v>0</v>
      </c>
      <c r="CO1002">
        <f t="shared" si="207"/>
        <v>0</v>
      </c>
    </row>
    <row r="1003" spans="2:93" ht="15" customHeight="1">
      <c r="B1003" s="126"/>
      <c r="C1003" s="220" t="s">
        <v>2649</v>
      </c>
      <c r="D1003" s="419"/>
      <c r="E1003" s="316"/>
      <c r="F1003" s="316"/>
      <c r="G1003" s="317"/>
      <c r="H1003" s="379"/>
      <c r="I1003" s="317"/>
      <c r="J1003" s="315" t="str">
        <f>IF(L1003="","",VLOOKUP(L1003,Presentación!$AL$3:$AM$574,2,FALSE))</f>
        <v/>
      </c>
      <c r="K1003" s="429"/>
      <c r="L1003" s="419"/>
      <c r="M1003" s="316"/>
      <c r="N1003" s="317"/>
      <c r="O1003" s="419"/>
      <c r="P1003" s="316"/>
      <c r="Q1003" s="317"/>
      <c r="R1003" s="379"/>
      <c r="S1003" s="316"/>
      <c r="T1003" s="317"/>
      <c r="U1003" s="43" t="s">
        <v>2188</v>
      </c>
      <c r="V1003" s="379"/>
      <c r="W1003" s="316"/>
      <c r="X1003" s="317"/>
      <c r="Y1003" s="379"/>
      <c r="Z1003" s="317"/>
      <c r="AA1003" s="249"/>
      <c r="AB1003" s="249"/>
      <c r="AC1003" s="249"/>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CA1003">
        <f t="shared" si="195"/>
        <v>0</v>
      </c>
      <c r="CB1003">
        <f t="shared" si="196"/>
        <v>0</v>
      </c>
      <c r="CC1003">
        <f t="shared" si="197"/>
        <v>0</v>
      </c>
      <c r="CD1003">
        <f t="shared" si="198"/>
        <v>0</v>
      </c>
      <c r="CF1003" t="b">
        <f t="shared" si="199"/>
        <v>0</v>
      </c>
      <c r="CG1003" t="str">
        <f t="shared" si="200"/>
        <v/>
      </c>
      <c r="CH1003" t="b">
        <f t="shared" si="201"/>
        <v>0</v>
      </c>
      <c r="CI1003" t="str">
        <f t="shared" si="202"/>
        <v/>
      </c>
      <c r="CJ1003" t="b">
        <f t="shared" si="203"/>
        <v>0</v>
      </c>
      <c r="CL1003">
        <f t="shared" si="204"/>
        <v>0</v>
      </c>
      <c r="CM1003">
        <f t="shared" si="205"/>
        <v>0</v>
      </c>
      <c r="CN1003">
        <f t="shared" si="206"/>
        <v>0</v>
      </c>
      <c r="CO1003">
        <f t="shared" si="207"/>
        <v>0</v>
      </c>
    </row>
    <row r="1004" spans="2:93" ht="15" customHeight="1">
      <c r="B1004" s="126"/>
      <c r="C1004" s="220" t="s">
        <v>2650</v>
      </c>
      <c r="D1004" s="419"/>
      <c r="E1004" s="316"/>
      <c r="F1004" s="316"/>
      <c r="G1004" s="317"/>
      <c r="H1004" s="379"/>
      <c r="I1004" s="317"/>
      <c r="J1004" s="315" t="str">
        <f>IF(L1004="","",VLOOKUP(L1004,Presentación!$AL$3:$AM$574,2,FALSE))</f>
        <v/>
      </c>
      <c r="K1004" s="429"/>
      <c r="L1004" s="419"/>
      <c r="M1004" s="316"/>
      <c r="N1004" s="317"/>
      <c r="O1004" s="419"/>
      <c r="P1004" s="316"/>
      <c r="Q1004" s="317"/>
      <c r="R1004" s="379"/>
      <c r="S1004" s="316"/>
      <c r="T1004" s="317"/>
      <c r="U1004" s="43" t="s">
        <v>2188</v>
      </c>
      <c r="V1004" s="379"/>
      <c r="W1004" s="316"/>
      <c r="X1004" s="317"/>
      <c r="Y1004" s="379"/>
      <c r="Z1004" s="317"/>
      <c r="AA1004" s="249"/>
      <c r="AB1004" s="249"/>
      <c r="AC1004" s="249"/>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CA1004">
        <f t="shared" si="195"/>
        <v>0</v>
      </c>
      <c r="CB1004">
        <f t="shared" si="196"/>
        <v>0</v>
      </c>
      <c r="CC1004">
        <f t="shared" si="197"/>
        <v>0</v>
      </c>
      <c r="CD1004">
        <f t="shared" si="198"/>
        <v>0</v>
      </c>
      <c r="CF1004" t="b">
        <f t="shared" si="199"/>
        <v>0</v>
      </c>
      <c r="CG1004" t="str">
        <f t="shared" si="200"/>
        <v/>
      </c>
      <c r="CH1004" t="b">
        <f t="shared" si="201"/>
        <v>0</v>
      </c>
      <c r="CI1004" t="str">
        <f t="shared" si="202"/>
        <v/>
      </c>
      <c r="CJ1004" t="b">
        <f t="shared" si="203"/>
        <v>0</v>
      </c>
      <c r="CL1004">
        <f t="shared" si="204"/>
        <v>0</v>
      </c>
      <c r="CM1004">
        <f t="shared" si="205"/>
        <v>0</v>
      </c>
      <c r="CN1004">
        <f t="shared" si="206"/>
        <v>0</v>
      </c>
      <c r="CO1004">
        <f t="shared" si="207"/>
        <v>0</v>
      </c>
    </row>
    <row r="1005" spans="2:93" ht="15" customHeight="1">
      <c r="B1005" s="126"/>
      <c r="C1005" s="220" t="s">
        <v>2651</v>
      </c>
      <c r="D1005" s="419"/>
      <c r="E1005" s="316"/>
      <c r="F1005" s="316"/>
      <c r="G1005" s="317"/>
      <c r="H1005" s="379"/>
      <c r="I1005" s="317"/>
      <c r="J1005" s="315" t="str">
        <f>IF(L1005="","",VLOOKUP(L1005,Presentación!$AL$3:$AM$574,2,FALSE))</f>
        <v/>
      </c>
      <c r="K1005" s="429"/>
      <c r="L1005" s="419"/>
      <c r="M1005" s="316"/>
      <c r="N1005" s="317"/>
      <c r="O1005" s="419"/>
      <c r="P1005" s="316"/>
      <c r="Q1005" s="317"/>
      <c r="R1005" s="379"/>
      <c r="S1005" s="316"/>
      <c r="T1005" s="317"/>
      <c r="U1005" s="43" t="s">
        <v>2188</v>
      </c>
      <c r="V1005" s="379"/>
      <c r="W1005" s="316"/>
      <c r="X1005" s="317"/>
      <c r="Y1005" s="379"/>
      <c r="Z1005" s="317"/>
      <c r="AA1005" s="249"/>
      <c r="AB1005" s="249"/>
      <c r="AC1005" s="249"/>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CA1005">
        <f t="shared" si="195"/>
        <v>0</v>
      </c>
      <c r="CB1005">
        <f t="shared" si="196"/>
        <v>0</v>
      </c>
      <c r="CC1005">
        <f t="shared" si="197"/>
        <v>0</v>
      </c>
      <c r="CD1005">
        <f t="shared" si="198"/>
        <v>0</v>
      </c>
      <c r="CF1005" t="b">
        <f t="shared" si="199"/>
        <v>0</v>
      </c>
      <c r="CG1005" t="str">
        <f t="shared" si="200"/>
        <v/>
      </c>
      <c r="CH1005" t="b">
        <f t="shared" si="201"/>
        <v>0</v>
      </c>
      <c r="CI1005" t="str">
        <f t="shared" si="202"/>
        <v/>
      </c>
      <c r="CJ1005" t="b">
        <f t="shared" si="203"/>
        <v>0</v>
      </c>
      <c r="CL1005">
        <f t="shared" si="204"/>
        <v>0</v>
      </c>
      <c r="CM1005">
        <f t="shared" si="205"/>
        <v>0</v>
      </c>
      <c r="CN1005">
        <f t="shared" si="206"/>
        <v>0</v>
      </c>
      <c r="CO1005">
        <f t="shared" si="207"/>
        <v>0</v>
      </c>
    </row>
    <row r="1006" spans="2:93" ht="15" customHeight="1">
      <c r="B1006" s="126"/>
      <c r="C1006" s="220" t="s">
        <v>2652</v>
      </c>
      <c r="D1006" s="419"/>
      <c r="E1006" s="316"/>
      <c r="F1006" s="316"/>
      <c r="G1006" s="317"/>
      <c r="H1006" s="379"/>
      <c r="I1006" s="317"/>
      <c r="J1006" s="315" t="str">
        <f>IF(L1006="","",VLOOKUP(L1006,Presentación!$AL$3:$AM$574,2,FALSE))</f>
        <v/>
      </c>
      <c r="K1006" s="429"/>
      <c r="L1006" s="419"/>
      <c r="M1006" s="316"/>
      <c r="N1006" s="317"/>
      <c r="O1006" s="419"/>
      <c r="P1006" s="316"/>
      <c r="Q1006" s="317"/>
      <c r="R1006" s="379"/>
      <c r="S1006" s="316"/>
      <c r="T1006" s="317"/>
      <c r="U1006" s="43" t="s">
        <v>2188</v>
      </c>
      <c r="V1006" s="379"/>
      <c r="W1006" s="316"/>
      <c r="X1006" s="317"/>
      <c r="Y1006" s="379"/>
      <c r="Z1006" s="317"/>
      <c r="AA1006" s="249"/>
      <c r="AB1006" s="249"/>
      <c r="AC1006" s="249"/>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CA1006">
        <f t="shared" si="195"/>
        <v>0</v>
      </c>
      <c r="CB1006">
        <f t="shared" si="196"/>
        <v>0</v>
      </c>
      <c r="CC1006">
        <f t="shared" si="197"/>
        <v>0</v>
      </c>
      <c r="CD1006">
        <f t="shared" si="198"/>
        <v>0</v>
      </c>
      <c r="CF1006" t="b">
        <f t="shared" si="199"/>
        <v>0</v>
      </c>
      <c r="CG1006" t="str">
        <f t="shared" si="200"/>
        <v/>
      </c>
      <c r="CH1006" t="b">
        <f t="shared" si="201"/>
        <v>0</v>
      </c>
      <c r="CI1006" t="str">
        <f t="shared" si="202"/>
        <v/>
      </c>
      <c r="CJ1006" t="b">
        <f t="shared" si="203"/>
        <v>0</v>
      </c>
      <c r="CL1006">
        <f t="shared" si="204"/>
        <v>0</v>
      </c>
      <c r="CM1006">
        <f t="shared" si="205"/>
        <v>0</v>
      </c>
      <c r="CN1006">
        <f t="shared" si="206"/>
        <v>0</v>
      </c>
      <c r="CO1006">
        <f t="shared" si="207"/>
        <v>0</v>
      </c>
    </row>
    <row r="1007" spans="2:93" ht="15" customHeight="1">
      <c r="B1007" s="126"/>
      <c r="C1007" s="220" t="s">
        <v>2653</v>
      </c>
      <c r="D1007" s="419"/>
      <c r="E1007" s="316"/>
      <c r="F1007" s="316"/>
      <c r="G1007" s="317"/>
      <c r="H1007" s="379"/>
      <c r="I1007" s="317"/>
      <c r="J1007" s="315" t="str">
        <f>IF(L1007="","",VLOOKUP(L1007,Presentación!$AL$3:$AM$574,2,FALSE))</f>
        <v/>
      </c>
      <c r="K1007" s="429"/>
      <c r="L1007" s="419"/>
      <c r="M1007" s="316"/>
      <c r="N1007" s="317"/>
      <c r="O1007" s="419"/>
      <c r="P1007" s="316"/>
      <c r="Q1007" s="317"/>
      <c r="R1007" s="379"/>
      <c r="S1007" s="316"/>
      <c r="T1007" s="317"/>
      <c r="U1007" s="43" t="s">
        <v>2188</v>
      </c>
      <c r="V1007" s="379"/>
      <c r="W1007" s="316"/>
      <c r="X1007" s="317"/>
      <c r="Y1007" s="379"/>
      <c r="Z1007" s="317"/>
      <c r="AA1007" s="249"/>
      <c r="AB1007" s="249"/>
      <c r="AC1007" s="249"/>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CA1007">
        <f t="shared" si="195"/>
        <v>0</v>
      </c>
      <c r="CB1007">
        <f t="shared" si="196"/>
        <v>0</v>
      </c>
      <c r="CC1007">
        <f t="shared" si="197"/>
        <v>0</v>
      </c>
      <c r="CD1007">
        <f t="shared" si="198"/>
        <v>0</v>
      </c>
      <c r="CF1007" t="b">
        <f t="shared" si="199"/>
        <v>0</v>
      </c>
      <c r="CG1007" t="str">
        <f t="shared" si="200"/>
        <v/>
      </c>
      <c r="CH1007" t="b">
        <f t="shared" si="201"/>
        <v>0</v>
      </c>
      <c r="CI1007" t="str">
        <f t="shared" si="202"/>
        <v/>
      </c>
      <c r="CJ1007" t="b">
        <f t="shared" si="203"/>
        <v>0</v>
      </c>
      <c r="CL1007">
        <f t="shared" si="204"/>
        <v>0</v>
      </c>
      <c r="CM1007">
        <f t="shared" si="205"/>
        <v>0</v>
      </c>
      <c r="CN1007">
        <f t="shared" si="206"/>
        <v>0</v>
      </c>
      <c r="CO1007">
        <f t="shared" si="207"/>
        <v>0</v>
      </c>
    </row>
    <row r="1008" spans="2:93" ht="15" customHeight="1">
      <c r="B1008" s="126"/>
      <c r="C1008" s="220" t="s">
        <v>2654</v>
      </c>
      <c r="D1008" s="419"/>
      <c r="E1008" s="316"/>
      <c r="F1008" s="316"/>
      <c r="G1008" s="317"/>
      <c r="H1008" s="379"/>
      <c r="I1008" s="317"/>
      <c r="J1008" s="315" t="str">
        <f>IF(L1008="","",VLOOKUP(L1008,Presentación!$AL$3:$AM$574,2,FALSE))</f>
        <v/>
      </c>
      <c r="K1008" s="429"/>
      <c r="L1008" s="419"/>
      <c r="M1008" s="316"/>
      <c r="N1008" s="317"/>
      <c r="O1008" s="419"/>
      <c r="P1008" s="316"/>
      <c r="Q1008" s="317"/>
      <c r="R1008" s="379"/>
      <c r="S1008" s="316"/>
      <c r="T1008" s="317"/>
      <c r="U1008" s="43" t="s">
        <v>2188</v>
      </c>
      <c r="V1008" s="379"/>
      <c r="W1008" s="316"/>
      <c r="X1008" s="317"/>
      <c r="Y1008" s="379"/>
      <c r="Z1008" s="317"/>
      <c r="AA1008" s="249"/>
      <c r="AB1008" s="249"/>
      <c r="AC1008" s="249"/>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CA1008">
        <f t="shared" si="195"/>
        <v>0</v>
      </c>
      <c r="CB1008">
        <f t="shared" si="196"/>
        <v>0</v>
      </c>
      <c r="CC1008">
        <f t="shared" si="197"/>
        <v>0</v>
      </c>
      <c r="CD1008">
        <f t="shared" si="198"/>
        <v>0</v>
      </c>
      <c r="CF1008" t="b">
        <f t="shared" si="199"/>
        <v>0</v>
      </c>
      <c r="CG1008" t="str">
        <f t="shared" si="200"/>
        <v/>
      </c>
      <c r="CH1008" t="b">
        <f t="shared" si="201"/>
        <v>0</v>
      </c>
      <c r="CI1008" t="str">
        <f t="shared" si="202"/>
        <v/>
      </c>
      <c r="CJ1008" t="b">
        <f t="shared" si="203"/>
        <v>0</v>
      </c>
      <c r="CL1008">
        <f t="shared" si="204"/>
        <v>0</v>
      </c>
      <c r="CM1008">
        <f t="shared" si="205"/>
        <v>0</v>
      </c>
      <c r="CN1008">
        <f t="shared" si="206"/>
        <v>0</v>
      </c>
      <c r="CO1008">
        <f t="shared" si="207"/>
        <v>0</v>
      </c>
    </row>
    <row r="1009" spans="2:93" ht="15" customHeight="1">
      <c r="B1009" s="126"/>
      <c r="C1009" s="220" t="s">
        <v>2655</v>
      </c>
      <c r="D1009" s="419"/>
      <c r="E1009" s="316"/>
      <c r="F1009" s="316"/>
      <c r="G1009" s="317"/>
      <c r="H1009" s="379"/>
      <c r="I1009" s="317"/>
      <c r="J1009" s="315" t="str">
        <f>IF(L1009="","",VLOOKUP(L1009,Presentación!$AL$3:$AM$574,2,FALSE))</f>
        <v/>
      </c>
      <c r="K1009" s="429"/>
      <c r="L1009" s="419"/>
      <c r="M1009" s="316"/>
      <c r="N1009" s="317"/>
      <c r="O1009" s="419"/>
      <c r="P1009" s="316"/>
      <c r="Q1009" s="317"/>
      <c r="R1009" s="379"/>
      <c r="S1009" s="316"/>
      <c r="T1009" s="317"/>
      <c r="U1009" s="43" t="s">
        <v>2188</v>
      </c>
      <c r="V1009" s="379"/>
      <c r="W1009" s="316"/>
      <c r="X1009" s="317"/>
      <c r="Y1009" s="379"/>
      <c r="Z1009" s="317"/>
      <c r="AA1009" s="249"/>
      <c r="AB1009" s="249"/>
      <c r="AC1009" s="249"/>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CA1009">
        <f t="shared" si="195"/>
        <v>0</v>
      </c>
      <c r="CB1009">
        <f t="shared" si="196"/>
        <v>0</v>
      </c>
      <c r="CC1009">
        <f t="shared" si="197"/>
        <v>0</v>
      </c>
      <c r="CD1009">
        <f t="shared" si="198"/>
        <v>0</v>
      </c>
      <c r="CF1009" t="b">
        <f t="shared" si="199"/>
        <v>0</v>
      </c>
      <c r="CG1009" t="str">
        <f t="shared" si="200"/>
        <v/>
      </c>
      <c r="CH1009" t="b">
        <f t="shared" si="201"/>
        <v>0</v>
      </c>
      <c r="CI1009" t="str">
        <f t="shared" si="202"/>
        <v/>
      </c>
      <c r="CJ1009" t="b">
        <f t="shared" si="203"/>
        <v>0</v>
      </c>
      <c r="CL1009">
        <f t="shared" si="204"/>
        <v>0</v>
      </c>
      <c r="CM1009">
        <f t="shared" si="205"/>
        <v>0</v>
      </c>
      <c r="CN1009">
        <f t="shared" si="206"/>
        <v>0</v>
      </c>
      <c r="CO1009">
        <f t="shared" si="207"/>
        <v>0</v>
      </c>
    </row>
    <row r="1010" spans="2:93" ht="15" customHeight="1">
      <c r="B1010" s="126"/>
      <c r="C1010" s="220" t="s">
        <v>2656</v>
      </c>
      <c r="D1010" s="419"/>
      <c r="E1010" s="316"/>
      <c r="F1010" s="316"/>
      <c r="G1010" s="317"/>
      <c r="H1010" s="379"/>
      <c r="I1010" s="317"/>
      <c r="J1010" s="315" t="str">
        <f>IF(L1010="","",VLOOKUP(L1010,Presentación!$AL$3:$AM$574,2,FALSE))</f>
        <v/>
      </c>
      <c r="K1010" s="429"/>
      <c r="L1010" s="419"/>
      <c r="M1010" s="316"/>
      <c r="N1010" s="317"/>
      <c r="O1010" s="419"/>
      <c r="P1010" s="316"/>
      <c r="Q1010" s="317"/>
      <c r="R1010" s="379"/>
      <c r="S1010" s="316"/>
      <c r="T1010" s="317"/>
      <c r="U1010" s="43" t="s">
        <v>2188</v>
      </c>
      <c r="V1010" s="379"/>
      <c r="W1010" s="316"/>
      <c r="X1010" s="317"/>
      <c r="Y1010" s="379"/>
      <c r="Z1010" s="317"/>
      <c r="AA1010" s="249"/>
      <c r="AB1010" s="249"/>
      <c r="AC1010" s="249"/>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CA1010">
        <f t="shared" si="195"/>
        <v>0</v>
      </c>
      <c r="CB1010">
        <f t="shared" si="196"/>
        <v>0</v>
      </c>
      <c r="CC1010">
        <f t="shared" si="197"/>
        <v>0</v>
      </c>
      <c r="CD1010">
        <f t="shared" si="198"/>
        <v>0</v>
      </c>
      <c r="CF1010" t="b">
        <f t="shared" si="199"/>
        <v>0</v>
      </c>
      <c r="CG1010" t="str">
        <f t="shared" si="200"/>
        <v/>
      </c>
      <c r="CH1010" t="b">
        <f t="shared" si="201"/>
        <v>0</v>
      </c>
      <c r="CI1010" t="str">
        <f t="shared" si="202"/>
        <v/>
      </c>
      <c r="CJ1010" t="b">
        <f t="shared" si="203"/>
        <v>0</v>
      </c>
      <c r="CL1010">
        <f t="shared" si="204"/>
        <v>0</v>
      </c>
      <c r="CM1010">
        <f t="shared" si="205"/>
        <v>0</v>
      </c>
      <c r="CN1010">
        <f t="shared" si="206"/>
        <v>0</v>
      </c>
      <c r="CO1010">
        <f t="shared" si="207"/>
        <v>0</v>
      </c>
    </row>
    <row r="1011" spans="2:93" ht="15" customHeight="1">
      <c r="B1011" s="126"/>
      <c r="C1011" s="220" t="s">
        <v>2657</v>
      </c>
      <c r="D1011" s="419"/>
      <c r="E1011" s="316"/>
      <c r="F1011" s="316"/>
      <c r="G1011" s="317"/>
      <c r="H1011" s="379"/>
      <c r="I1011" s="317"/>
      <c r="J1011" s="315" t="str">
        <f>IF(L1011="","",VLOOKUP(L1011,Presentación!$AL$3:$AM$574,2,FALSE))</f>
        <v/>
      </c>
      <c r="K1011" s="429"/>
      <c r="L1011" s="419"/>
      <c r="M1011" s="316"/>
      <c r="N1011" s="317"/>
      <c r="O1011" s="419"/>
      <c r="P1011" s="316"/>
      <c r="Q1011" s="317"/>
      <c r="R1011" s="379"/>
      <c r="S1011" s="316"/>
      <c r="T1011" s="317"/>
      <c r="U1011" s="43" t="s">
        <v>2188</v>
      </c>
      <c r="V1011" s="379"/>
      <c r="W1011" s="316"/>
      <c r="X1011" s="317"/>
      <c r="Y1011" s="379"/>
      <c r="Z1011" s="317"/>
      <c r="AA1011" s="249"/>
      <c r="AB1011" s="249"/>
      <c r="AC1011" s="249"/>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CA1011">
        <f t="shared" si="195"/>
        <v>0</v>
      </c>
      <c r="CB1011">
        <f t="shared" si="196"/>
        <v>0</v>
      </c>
      <c r="CC1011">
        <f t="shared" si="197"/>
        <v>0</v>
      </c>
      <c r="CD1011">
        <f t="shared" si="198"/>
        <v>0</v>
      </c>
      <c r="CF1011" t="b">
        <f t="shared" si="199"/>
        <v>0</v>
      </c>
      <c r="CG1011" t="str">
        <f t="shared" si="200"/>
        <v/>
      </c>
      <c r="CH1011" t="b">
        <f t="shared" si="201"/>
        <v>0</v>
      </c>
      <c r="CI1011" t="str">
        <f t="shared" si="202"/>
        <v/>
      </c>
      <c r="CJ1011" t="b">
        <f t="shared" si="203"/>
        <v>0</v>
      </c>
      <c r="CL1011">
        <f t="shared" si="204"/>
        <v>0</v>
      </c>
      <c r="CM1011">
        <f t="shared" si="205"/>
        <v>0</v>
      </c>
      <c r="CN1011">
        <f t="shared" si="206"/>
        <v>0</v>
      </c>
      <c r="CO1011">
        <f t="shared" si="207"/>
        <v>0</v>
      </c>
    </row>
    <row r="1012" spans="2:93" ht="15" customHeight="1">
      <c r="B1012" s="126"/>
      <c r="C1012" s="220" t="s">
        <v>2658</v>
      </c>
      <c r="D1012" s="419"/>
      <c r="E1012" s="316"/>
      <c r="F1012" s="316"/>
      <c r="G1012" s="317"/>
      <c r="H1012" s="379"/>
      <c r="I1012" s="317"/>
      <c r="J1012" s="315" t="str">
        <f>IF(L1012="","",VLOOKUP(L1012,Presentación!$AL$3:$AM$574,2,FALSE))</f>
        <v/>
      </c>
      <c r="K1012" s="429"/>
      <c r="L1012" s="419"/>
      <c r="M1012" s="316"/>
      <c r="N1012" s="317"/>
      <c r="O1012" s="419"/>
      <c r="P1012" s="316"/>
      <c r="Q1012" s="317"/>
      <c r="R1012" s="379"/>
      <c r="S1012" s="316"/>
      <c r="T1012" s="317"/>
      <c r="U1012" s="43" t="s">
        <v>2188</v>
      </c>
      <c r="V1012" s="379"/>
      <c r="W1012" s="316"/>
      <c r="X1012" s="317"/>
      <c r="Y1012" s="379"/>
      <c r="Z1012" s="317"/>
      <c r="AA1012" s="249"/>
      <c r="AB1012" s="249"/>
      <c r="AC1012" s="249"/>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CA1012">
        <f t="shared" si="195"/>
        <v>0</v>
      </c>
      <c r="CB1012">
        <f t="shared" si="196"/>
        <v>0</v>
      </c>
      <c r="CC1012">
        <f t="shared" si="197"/>
        <v>0</v>
      </c>
      <c r="CD1012">
        <f t="shared" si="198"/>
        <v>0</v>
      </c>
      <c r="CF1012" t="b">
        <f t="shared" si="199"/>
        <v>0</v>
      </c>
      <c r="CG1012" t="str">
        <f t="shared" si="200"/>
        <v/>
      </c>
      <c r="CH1012" t="b">
        <f t="shared" si="201"/>
        <v>0</v>
      </c>
      <c r="CI1012" t="str">
        <f t="shared" si="202"/>
        <v/>
      </c>
      <c r="CJ1012" t="b">
        <f t="shared" si="203"/>
        <v>0</v>
      </c>
      <c r="CL1012">
        <f t="shared" si="204"/>
        <v>0</v>
      </c>
      <c r="CM1012">
        <f t="shared" si="205"/>
        <v>0</v>
      </c>
      <c r="CN1012">
        <f t="shared" si="206"/>
        <v>0</v>
      </c>
      <c r="CO1012">
        <f t="shared" si="207"/>
        <v>0</v>
      </c>
    </row>
    <row r="1013" spans="2:93" ht="15" customHeight="1">
      <c r="B1013" s="126"/>
      <c r="C1013" s="220" t="s">
        <v>2659</v>
      </c>
      <c r="D1013" s="419"/>
      <c r="E1013" s="316"/>
      <c r="F1013" s="316"/>
      <c r="G1013" s="317"/>
      <c r="H1013" s="379"/>
      <c r="I1013" s="317"/>
      <c r="J1013" s="315" t="str">
        <f>IF(L1013="","",VLOOKUP(L1013,Presentación!$AL$3:$AM$574,2,FALSE))</f>
        <v/>
      </c>
      <c r="K1013" s="429"/>
      <c r="L1013" s="419"/>
      <c r="M1013" s="316"/>
      <c r="N1013" s="317"/>
      <c r="O1013" s="419"/>
      <c r="P1013" s="316"/>
      <c r="Q1013" s="317"/>
      <c r="R1013" s="379"/>
      <c r="S1013" s="316"/>
      <c r="T1013" s="317"/>
      <c r="U1013" s="43" t="s">
        <v>2188</v>
      </c>
      <c r="V1013" s="379"/>
      <c r="W1013" s="316"/>
      <c r="X1013" s="317"/>
      <c r="Y1013" s="379"/>
      <c r="Z1013" s="317"/>
      <c r="AA1013" s="249"/>
      <c r="AB1013" s="249"/>
      <c r="AC1013" s="249"/>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CA1013">
        <f t="shared" si="195"/>
        <v>0</v>
      </c>
      <c r="CB1013">
        <f t="shared" si="196"/>
        <v>0</v>
      </c>
      <c r="CC1013">
        <f t="shared" si="197"/>
        <v>0</v>
      </c>
      <c r="CD1013">
        <f t="shared" si="198"/>
        <v>0</v>
      </c>
      <c r="CF1013" t="b">
        <f t="shared" si="199"/>
        <v>0</v>
      </c>
      <c r="CG1013" t="str">
        <f t="shared" si="200"/>
        <v/>
      </c>
      <c r="CH1013" t="b">
        <f t="shared" si="201"/>
        <v>0</v>
      </c>
      <c r="CI1013" t="str">
        <f t="shared" si="202"/>
        <v/>
      </c>
      <c r="CJ1013" t="b">
        <f t="shared" si="203"/>
        <v>0</v>
      </c>
      <c r="CL1013">
        <f t="shared" si="204"/>
        <v>0</v>
      </c>
      <c r="CM1013">
        <f t="shared" si="205"/>
        <v>0</v>
      </c>
      <c r="CN1013">
        <f t="shared" si="206"/>
        <v>0</v>
      </c>
      <c r="CO1013">
        <f t="shared" si="207"/>
        <v>0</v>
      </c>
    </row>
    <row r="1014" spans="2:93" ht="15" customHeight="1">
      <c r="B1014" s="126"/>
      <c r="C1014" s="220" t="s">
        <v>2660</v>
      </c>
      <c r="D1014" s="419"/>
      <c r="E1014" s="316"/>
      <c r="F1014" s="316"/>
      <c r="G1014" s="317"/>
      <c r="H1014" s="379"/>
      <c r="I1014" s="317"/>
      <c r="J1014" s="315" t="str">
        <f>IF(L1014="","",VLOOKUP(L1014,Presentación!$AL$3:$AM$574,2,FALSE))</f>
        <v/>
      </c>
      <c r="K1014" s="429"/>
      <c r="L1014" s="419"/>
      <c r="M1014" s="316"/>
      <c r="N1014" s="317"/>
      <c r="O1014" s="419"/>
      <c r="P1014" s="316"/>
      <c r="Q1014" s="317"/>
      <c r="R1014" s="379"/>
      <c r="S1014" s="316"/>
      <c r="T1014" s="317"/>
      <c r="U1014" s="43" t="s">
        <v>2188</v>
      </c>
      <c r="V1014" s="379"/>
      <c r="W1014" s="316"/>
      <c r="X1014" s="317"/>
      <c r="Y1014" s="379"/>
      <c r="Z1014" s="317"/>
      <c r="AA1014" s="249"/>
      <c r="AB1014" s="249"/>
      <c r="AC1014" s="249"/>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CA1014">
        <f t="shared" si="195"/>
        <v>0</v>
      </c>
      <c r="CB1014">
        <f t="shared" si="196"/>
        <v>0</v>
      </c>
      <c r="CC1014">
        <f t="shared" si="197"/>
        <v>0</v>
      </c>
      <c r="CD1014">
        <f t="shared" si="198"/>
        <v>0</v>
      </c>
      <c r="CF1014" t="b">
        <f t="shared" si="199"/>
        <v>0</v>
      </c>
      <c r="CG1014" t="str">
        <f t="shared" si="200"/>
        <v/>
      </c>
      <c r="CH1014" t="b">
        <f t="shared" si="201"/>
        <v>0</v>
      </c>
      <c r="CI1014" t="str">
        <f t="shared" si="202"/>
        <v/>
      </c>
      <c r="CJ1014" t="b">
        <f t="shared" si="203"/>
        <v>0</v>
      </c>
      <c r="CL1014">
        <f t="shared" si="204"/>
        <v>0</v>
      </c>
      <c r="CM1014">
        <f t="shared" si="205"/>
        <v>0</v>
      </c>
      <c r="CN1014">
        <f t="shared" si="206"/>
        <v>0</v>
      </c>
      <c r="CO1014">
        <f t="shared" si="207"/>
        <v>0</v>
      </c>
    </row>
    <row r="1015" spans="2:93" ht="15" customHeight="1">
      <c r="B1015" s="126"/>
      <c r="C1015" s="220" t="s">
        <v>2661</v>
      </c>
      <c r="D1015" s="419"/>
      <c r="E1015" s="316"/>
      <c r="F1015" s="316"/>
      <c r="G1015" s="317"/>
      <c r="H1015" s="379"/>
      <c r="I1015" s="317"/>
      <c r="J1015" s="315" t="str">
        <f>IF(L1015="","",VLOOKUP(L1015,Presentación!$AL$3:$AM$574,2,FALSE))</f>
        <v/>
      </c>
      <c r="K1015" s="429"/>
      <c r="L1015" s="419"/>
      <c r="M1015" s="316"/>
      <c r="N1015" s="317"/>
      <c r="O1015" s="419"/>
      <c r="P1015" s="316"/>
      <c r="Q1015" s="317"/>
      <c r="R1015" s="379"/>
      <c r="S1015" s="316"/>
      <c r="T1015" s="317"/>
      <c r="U1015" s="43" t="s">
        <v>2188</v>
      </c>
      <c r="V1015" s="379"/>
      <c r="W1015" s="316"/>
      <c r="X1015" s="317"/>
      <c r="Y1015" s="379"/>
      <c r="Z1015" s="317"/>
      <c r="AA1015" s="249"/>
      <c r="AB1015" s="249"/>
      <c r="AC1015" s="249"/>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CA1015">
        <f t="shared" si="195"/>
        <v>0</v>
      </c>
      <c r="CB1015">
        <f t="shared" si="196"/>
        <v>0</v>
      </c>
      <c r="CC1015">
        <f t="shared" si="197"/>
        <v>0</v>
      </c>
      <c r="CD1015">
        <f t="shared" si="198"/>
        <v>0</v>
      </c>
      <c r="CF1015" t="b">
        <f t="shared" si="199"/>
        <v>0</v>
      </c>
      <c r="CG1015" t="str">
        <f t="shared" si="200"/>
        <v/>
      </c>
      <c r="CH1015" t="b">
        <f t="shared" si="201"/>
        <v>0</v>
      </c>
      <c r="CI1015" t="str">
        <f t="shared" si="202"/>
        <v/>
      </c>
      <c r="CJ1015" t="b">
        <f t="shared" si="203"/>
        <v>0</v>
      </c>
      <c r="CL1015">
        <f t="shared" si="204"/>
        <v>0</v>
      </c>
      <c r="CM1015">
        <f t="shared" si="205"/>
        <v>0</v>
      </c>
      <c r="CN1015">
        <f t="shared" si="206"/>
        <v>0</v>
      </c>
      <c r="CO1015">
        <f t="shared" si="207"/>
        <v>0</v>
      </c>
    </row>
    <row r="1016" spans="2:93" ht="15" customHeight="1">
      <c r="B1016" s="126"/>
      <c r="C1016" s="220" t="s">
        <v>2662</v>
      </c>
      <c r="D1016" s="419"/>
      <c r="E1016" s="316"/>
      <c r="F1016" s="316"/>
      <c r="G1016" s="317"/>
      <c r="H1016" s="379"/>
      <c r="I1016" s="317"/>
      <c r="J1016" s="315" t="str">
        <f>IF(L1016="","",VLOOKUP(L1016,Presentación!$AL$3:$AM$574,2,FALSE))</f>
        <v/>
      </c>
      <c r="K1016" s="429"/>
      <c r="L1016" s="419"/>
      <c r="M1016" s="316"/>
      <c r="N1016" s="317"/>
      <c r="O1016" s="419"/>
      <c r="P1016" s="316"/>
      <c r="Q1016" s="317"/>
      <c r="R1016" s="379"/>
      <c r="S1016" s="316"/>
      <c r="T1016" s="317"/>
      <c r="U1016" s="43" t="s">
        <v>2188</v>
      </c>
      <c r="V1016" s="379"/>
      <c r="W1016" s="316"/>
      <c r="X1016" s="317"/>
      <c r="Y1016" s="379"/>
      <c r="Z1016" s="317"/>
      <c r="AA1016" s="249"/>
      <c r="AB1016" s="249"/>
      <c r="AC1016" s="249"/>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CA1016">
        <f t="shared" si="195"/>
        <v>0</v>
      </c>
      <c r="CB1016">
        <f t="shared" si="196"/>
        <v>0</v>
      </c>
      <c r="CC1016">
        <f t="shared" si="197"/>
        <v>0</v>
      </c>
      <c r="CD1016">
        <f t="shared" si="198"/>
        <v>0</v>
      </c>
      <c r="CF1016" t="b">
        <f t="shared" si="199"/>
        <v>0</v>
      </c>
      <c r="CG1016" t="str">
        <f t="shared" si="200"/>
        <v/>
      </c>
      <c r="CH1016" t="b">
        <f t="shared" si="201"/>
        <v>0</v>
      </c>
      <c r="CI1016" t="str">
        <f t="shared" si="202"/>
        <v/>
      </c>
      <c r="CJ1016" t="b">
        <f t="shared" si="203"/>
        <v>0</v>
      </c>
      <c r="CL1016">
        <f t="shared" si="204"/>
        <v>0</v>
      </c>
      <c r="CM1016">
        <f t="shared" si="205"/>
        <v>0</v>
      </c>
      <c r="CN1016">
        <f t="shared" si="206"/>
        <v>0</v>
      </c>
      <c r="CO1016">
        <f t="shared" si="207"/>
        <v>0</v>
      </c>
    </row>
    <row r="1017" spans="2:93" ht="15" customHeight="1">
      <c r="B1017" s="126"/>
      <c r="C1017" s="220" t="s">
        <v>2663</v>
      </c>
      <c r="D1017" s="419"/>
      <c r="E1017" s="316"/>
      <c r="F1017" s="316"/>
      <c r="G1017" s="317"/>
      <c r="H1017" s="379"/>
      <c r="I1017" s="317"/>
      <c r="J1017" s="315" t="str">
        <f>IF(L1017="","",VLOOKUP(L1017,Presentación!$AL$3:$AM$574,2,FALSE))</f>
        <v/>
      </c>
      <c r="K1017" s="429"/>
      <c r="L1017" s="419"/>
      <c r="M1017" s="316"/>
      <c r="N1017" s="317"/>
      <c r="O1017" s="419"/>
      <c r="P1017" s="316"/>
      <c r="Q1017" s="317"/>
      <c r="R1017" s="379"/>
      <c r="S1017" s="316"/>
      <c r="T1017" s="317"/>
      <c r="U1017" s="43" t="s">
        <v>2188</v>
      </c>
      <c r="V1017" s="379"/>
      <c r="W1017" s="316"/>
      <c r="X1017" s="317"/>
      <c r="Y1017" s="379"/>
      <c r="Z1017" s="317"/>
      <c r="AA1017" s="249"/>
      <c r="AB1017" s="249"/>
      <c r="AC1017" s="249"/>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CA1017">
        <f t="shared" si="195"/>
        <v>0</v>
      </c>
      <c r="CB1017">
        <f t="shared" si="196"/>
        <v>0</v>
      </c>
      <c r="CC1017">
        <f t="shared" si="197"/>
        <v>0</v>
      </c>
      <c r="CD1017">
        <f t="shared" si="198"/>
        <v>0</v>
      </c>
      <c r="CF1017" t="b">
        <f t="shared" si="199"/>
        <v>0</v>
      </c>
      <c r="CG1017" t="str">
        <f t="shared" si="200"/>
        <v/>
      </c>
      <c r="CH1017" t="b">
        <f t="shared" si="201"/>
        <v>0</v>
      </c>
      <c r="CI1017" t="str">
        <f t="shared" si="202"/>
        <v/>
      </c>
      <c r="CJ1017" t="b">
        <f t="shared" si="203"/>
        <v>0</v>
      </c>
      <c r="CL1017">
        <f t="shared" si="204"/>
        <v>0</v>
      </c>
      <c r="CM1017">
        <f t="shared" si="205"/>
        <v>0</v>
      </c>
      <c r="CN1017">
        <f t="shared" si="206"/>
        <v>0</v>
      </c>
      <c r="CO1017">
        <f t="shared" si="207"/>
        <v>0</v>
      </c>
    </row>
    <row r="1018" spans="2:93" ht="15" customHeight="1">
      <c r="B1018" s="126"/>
      <c r="C1018" s="220" t="s">
        <v>2664</v>
      </c>
      <c r="D1018" s="419"/>
      <c r="E1018" s="316"/>
      <c r="F1018" s="316"/>
      <c r="G1018" s="317"/>
      <c r="H1018" s="379"/>
      <c r="I1018" s="317"/>
      <c r="J1018" s="315" t="str">
        <f>IF(L1018="","",VLOOKUP(L1018,Presentación!$AL$3:$AM$574,2,FALSE))</f>
        <v/>
      </c>
      <c r="K1018" s="429"/>
      <c r="L1018" s="419"/>
      <c r="M1018" s="316"/>
      <c r="N1018" s="317"/>
      <c r="O1018" s="419"/>
      <c r="P1018" s="316"/>
      <c r="Q1018" s="317"/>
      <c r="R1018" s="379"/>
      <c r="S1018" s="316"/>
      <c r="T1018" s="317"/>
      <c r="U1018" s="43" t="s">
        <v>2188</v>
      </c>
      <c r="V1018" s="379"/>
      <c r="W1018" s="316"/>
      <c r="X1018" s="317"/>
      <c r="Y1018" s="379"/>
      <c r="Z1018" s="317"/>
      <c r="AA1018" s="249"/>
      <c r="AB1018" s="249"/>
      <c r="AC1018" s="249"/>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CA1018">
        <f t="shared" si="195"/>
        <v>0</v>
      </c>
      <c r="CB1018">
        <f t="shared" si="196"/>
        <v>0</v>
      </c>
      <c r="CC1018">
        <f t="shared" si="197"/>
        <v>0</v>
      </c>
      <c r="CD1018">
        <f t="shared" si="198"/>
        <v>0</v>
      </c>
      <c r="CF1018" t="b">
        <f t="shared" si="199"/>
        <v>0</v>
      </c>
      <c r="CG1018" t="str">
        <f t="shared" si="200"/>
        <v/>
      </c>
      <c r="CH1018" t="b">
        <f t="shared" si="201"/>
        <v>0</v>
      </c>
      <c r="CI1018" t="str">
        <f t="shared" si="202"/>
        <v/>
      </c>
      <c r="CJ1018" t="b">
        <f t="shared" si="203"/>
        <v>0</v>
      </c>
      <c r="CL1018">
        <f t="shared" si="204"/>
        <v>0</v>
      </c>
      <c r="CM1018">
        <f t="shared" si="205"/>
        <v>0</v>
      </c>
      <c r="CN1018">
        <f t="shared" si="206"/>
        <v>0</v>
      </c>
      <c r="CO1018">
        <f t="shared" si="207"/>
        <v>0</v>
      </c>
    </row>
    <row r="1019" spans="2:93" ht="15" customHeight="1">
      <c r="B1019" s="126"/>
      <c r="C1019" s="220" t="s">
        <v>2665</v>
      </c>
      <c r="D1019" s="419"/>
      <c r="E1019" s="316"/>
      <c r="F1019" s="316"/>
      <c r="G1019" s="317"/>
      <c r="H1019" s="379"/>
      <c r="I1019" s="317"/>
      <c r="J1019" s="315" t="str">
        <f>IF(L1019="","",VLOOKUP(L1019,Presentación!$AL$3:$AM$574,2,FALSE))</f>
        <v/>
      </c>
      <c r="K1019" s="429"/>
      <c r="L1019" s="419"/>
      <c r="M1019" s="316"/>
      <c r="N1019" s="317"/>
      <c r="O1019" s="419"/>
      <c r="P1019" s="316"/>
      <c r="Q1019" s="317"/>
      <c r="R1019" s="379"/>
      <c r="S1019" s="316"/>
      <c r="T1019" s="317"/>
      <c r="U1019" s="43" t="s">
        <v>2188</v>
      </c>
      <c r="V1019" s="379"/>
      <c r="W1019" s="316"/>
      <c r="X1019" s="317"/>
      <c r="Y1019" s="379"/>
      <c r="Z1019" s="317"/>
      <c r="AA1019" s="249"/>
      <c r="AB1019" s="249"/>
      <c r="AC1019" s="249"/>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CA1019">
        <f t="shared" si="195"/>
        <v>0</v>
      </c>
      <c r="CB1019">
        <f t="shared" si="196"/>
        <v>0</v>
      </c>
      <c r="CC1019">
        <f t="shared" si="197"/>
        <v>0</v>
      </c>
      <c r="CD1019">
        <f t="shared" si="198"/>
        <v>0</v>
      </c>
      <c r="CF1019" t="b">
        <f t="shared" si="199"/>
        <v>0</v>
      </c>
      <c r="CG1019" t="str">
        <f t="shared" si="200"/>
        <v/>
      </c>
      <c r="CH1019" t="b">
        <f t="shared" si="201"/>
        <v>0</v>
      </c>
      <c r="CI1019" t="str">
        <f t="shared" si="202"/>
        <v/>
      </c>
      <c r="CJ1019" t="b">
        <f t="shared" si="203"/>
        <v>0</v>
      </c>
      <c r="CL1019">
        <f t="shared" si="204"/>
        <v>0</v>
      </c>
      <c r="CM1019">
        <f t="shared" si="205"/>
        <v>0</v>
      </c>
      <c r="CN1019">
        <f t="shared" si="206"/>
        <v>0</v>
      </c>
      <c r="CO1019">
        <f t="shared" si="207"/>
        <v>0</v>
      </c>
    </row>
    <row r="1020" spans="2:93" ht="15" customHeight="1">
      <c r="B1020" s="126"/>
      <c r="C1020" s="220" t="s">
        <v>2666</v>
      </c>
      <c r="D1020" s="419"/>
      <c r="E1020" s="316"/>
      <c r="F1020" s="316"/>
      <c r="G1020" s="317"/>
      <c r="H1020" s="379"/>
      <c r="I1020" s="317"/>
      <c r="J1020" s="315" t="str">
        <f>IF(L1020="","",VLOOKUP(L1020,Presentación!$AL$3:$AM$574,2,FALSE))</f>
        <v/>
      </c>
      <c r="K1020" s="429"/>
      <c r="L1020" s="419"/>
      <c r="M1020" s="316"/>
      <c r="N1020" s="317"/>
      <c r="O1020" s="419"/>
      <c r="P1020" s="316"/>
      <c r="Q1020" s="317"/>
      <c r="R1020" s="379"/>
      <c r="S1020" s="316"/>
      <c r="T1020" s="317"/>
      <c r="U1020" s="43" t="s">
        <v>2188</v>
      </c>
      <c r="V1020" s="379"/>
      <c r="W1020" s="316"/>
      <c r="X1020" s="317"/>
      <c r="Y1020" s="379"/>
      <c r="Z1020" s="317"/>
      <c r="AA1020" s="249"/>
      <c r="AB1020" s="249"/>
      <c r="AC1020" s="249"/>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CA1020">
        <f t="shared" si="195"/>
        <v>0</v>
      </c>
      <c r="CB1020">
        <f t="shared" si="196"/>
        <v>0</v>
      </c>
      <c r="CC1020">
        <f t="shared" si="197"/>
        <v>0</v>
      </c>
      <c r="CD1020">
        <f t="shared" si="198"/>
        <v>0</v>
      </c>
      <c r="CF1020" t="b">
        <f t="shared" si="199"/>
        <v>0</v>
      </c>
      <c r="CG1020" t="str">
        <f t="shared" si="200"/>
        <v/>
      </c>
      <c r="CH1020" t="b">
        <f t="shared" si="201"/>
        <v>0</v>
      </c>
      <c r="CI1020" t="str">
        <f t="shared" si="202"/>
        <v/>
      </c>
      <c r="CJ1020" t="b">
        <f t="shared" si="203"/>
        <v>0</v>
      </c>
      <c r="CL1020">
        <f t="shared" si="204"/>
        <v>0</v>
      </c>
      <c r="CM1020">
        <f t="shared" si="205"/>
        <v>0</v>
      </c>
      <c r="CN1020">
        <f t="shared" si="206"/>
        <v>0</v>
      </c>
      <c r="CO1020">
        <f t="shared" si="207"/>
        <v>0</v>
      </c>
    </row>
    <row r="1021" spans="2:93" ht="15" customHeight="1">
      <c r="B1021" s="126"/>
      <c r="C1021" s="220" t="s">
        <v>2667</v>
      </c>
      <c r="D1021" s="419"/>
      <c r="E1021" s="316"/>
      <c r="F1021" s="316"/>
      <c r="G1021" s="317"/>
      <c r="H1021" s="379"/>
      <c r="I1021" s="317"/>
      <c r="J1021" s="315" t="str">
        <f>IF(L1021="","",VLOOKUP(L1021,Presentación!$AL$3:$AM$574,2,FALSE))</f>
        <v/>
      </c>
      <c r="K1021" s="429"/>
      <c r="L1021" s="419"/>
      <c r="M1021" s="316"/>
      <c r="N1021" s="317"/>
      <c r="O1021" s="419"/>
      <c r="P1021" s="316"/>
      <c r="Q1021" s="317"/>
      <c r="R1021" s="379"/>
      <c r="S1021" s="316"/>
      <c r="T1021" s="317"/>
      <c r="U1021" s="43" t="s">
        <v>2188</v>
      </c>
      <c r="V1021" s="379"/>
      <c r="W1021" s="316"/>
      <c r="X1021" s="317"/>
      <c r="Y1021" s="379"/>
      <c r="Z1021" s="317"/>
      <c r="AA1021" s="249"/>
      <c r="AB1021" s="249"/>
      <c r="AC1021" s="249"/>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CA1021">
        <f t="shared" si="195"/>
        <v>0</v>
      </c>
      <c r="CB1021">
        <f t="shared" si="196"/>
        <v>0</v>
      </c>
      <c r="CC1021">
        <f t="shared" si="197"/>
        <v>0</v>
      </c>
      <c r="CD1021">
        <f t="shared" si="198"/>
        <v>0</v>
      </c>
      <c r="CF1021" t="b">
        <f t="shared" si="199"/>
        <v>0</v>
      </c>
      <c r="CG1021" t="str">
        <f t="shared" si="200"/>
        <v/>
      </c>
      <c r="CH1021" t="b">
        <f t="shared" si="201"/>
        <v>0</v>
      </c>
      <c r="CI1021" t="str">
        <f t="shared" si="202"/>
        <v/>
      </c>
      <c r="CJ1021" t="b">
        <f t="shared" si="203"/>
        <v>0</v>
      </c>
      <c r="CL1021">
        <f t="shared" si="204"/>
        <v>0</v>
      </c>
      <c r="CM1021">
        <f t="shared" si="205"/>
        <v>0</v>
      </c>
      <c r="CN1021">
        <f t="shared" si="206"/>
        <v>0</v>
      </c>
      <c r="CO1021">
        <f t="shared" si="207"/>
        <v>0</v>
      </c>
    </row>
    <row r="1022" spans="2:93" ht="15" customHeight="1">
      <c r="B1022" s="126"/>
      <c r="C1022" s="220" t="s">
        <v>2668</v>
      </c>
      <c r="D1022" s="419"/>
      <c r="E1022" s="316"/>
      <c r="F1022" s="316"/>
      <c r="G1022" s="317"/>
      <c r="H1022" s="379"/>
      <c r="I1022" s="317"/>
      <c r="J1022" s="315" t="str">
        <f>IF(L1022="","",VLOOKUP(L1022,Presentación!$AL$3:$AM$574,2,FALSE))</f>
        <v/>
      </c>
      <c r="K1022" s="429"/>
      <c r="L1022" s="419"/>
      <c r="M1022" s="316"/>
      <c r="N1022" s="317"/>
      <c r="O1022" s="419"/>
      <c r="P1022" s="316"/>
      <c r="Q1022" s="317"/>
      <c r="R1022" s="379"/>
      <c r="S1022" s="316"/>
      <c r="T1022" s="317"/>
      <c r="U1022" s="43" t="s">
        <v>2188</v>
      </c>
      <c r="V1022" s="379"/>
      <c r="W1022" s="316"/>
      <c r="X1022" s="317"/>
      <c r="Y1022" s="379"/>
      <c r="Z1022" s="317"/>
      <c r="AA1022" s="249"/>
      <c r="AB1022" s="249"/>
      <c r="AC1022" s="249"/>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CA1022">
        <f t="shared" si="195"/>
        <v>0</v>
      </c>
      <c r="CB1022">
        <f t="shared" si="196"/>
        <v>0</v>
      </c>
      <c r="CC1022">
        <f t="shared" si="197"/>
        <v>0</v>
      </c>
      <c r="CD1022">
        <f t="shared" si="198"/>
        <v>0</v>
      </c>
      <c r="CF1022" t="b">
        <f t="shared" si="199"/>
        <v>0</v>
      </c>
      <c r="CG1022" t="str">
        <f t="shared" si="200"/>
        <v/>
      </c>
      <c r="CH1022" t="b">
        <f t="shared" si="201"/>
        <v>0</v>
      </c>
      <c r="CI1022" t="str">
        <f t="shared" si="202"/>
        <v/>
      </c>
      <c r="CJ1022" t="b">
        <f t="shared" si="203"/>
        <v>0</v>
      </c>
      <c r="CL1022">
        <f t="shared" si="204"/>
        <v>0</v>
      </c>
      <c r="CM1022">
        <f t="shared" si="205"/>
        <v>0</v>
      </c>
      <c r="CN1022">
        <f t="shared" si="206"/>
        <v>0</v>
      </c>
      <c r="CO1022">
        <f t="shared" si="207"/>
        <v>0</v>
      </c>
    </row>
    <row r="1023" spans="2:93" ht="15" customHeight="1">
      <c r="B1023" s="126"/>
      <c r="C1023" s="220" t="s">
        <v>2669</v>
      </c>
      <c r="D1023" s="419"/>
      <c r="E1023" s="316"/>
      <c r="F1023" s="316"/>
      <c r="G1023" s="317"/>
      <c r="H1023" s="379"/>
      <c r="I1023" s="317"/>
      <c r="J1023" s="315" t="str">
        <f>IF(L1023="","",VLOOKUP(L1023,Presentación!$AL$3:$AM$574,2,FALSE))</f>
        <v/>
      </c>
      <c r="K1023" s="429"/>
      <c r="L1023" s="419"/>
      <c r="M1023" s="316"/>
      <c r="N1023" s="317"/>
      <c r="O1023" s="419"/>
      <c r="P1023" s="316"/>
      <c r="Q1023" s="317"/>
      <c r="R1023" s="379"/>
      <c r="S1023" s="316"/>
      <c r="T1023" s="317"/>
      <c r="U1023" s="43" t="s">
        <v>2188</v>
      </c>
      <c r="V1023" s="379"/>
      <c r="W1023" s="316"/>
      <c r="X1023" s="317"/>
      <c r="Y1023" s="379"/>
      <c r="Z1023" s="317"/>
      <c r="AA1023" s="249"/>
      <c r="AB1023" s="249"/>
      <c r="AC1023" s="249"/>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CA1023">
        <f t="shared" si="195"/>
        <v>0</v>
      </c>
      <c r="CB1023">
        <f t="shared" si="196"/>
        <v>0</v>
      </c>
      <c r="CC1023">
        <f t="shared" si="197"/>
        <v>0</v>
      </c>
      <c r="CD1023">
        <f t="shared" si="198"/>
        <v>0</v>
      </c>
      <c r="CF1023" t="b">
        <f t="shared" si="199"/>
        <v>0</v>
      </c>
      <c r="CG1023" t="str">
        <f t="shared" si="200"/>
        <v/>
      </c>
      <c r="CH1023" t="b">
        <f t="shared" si="201"/>
        <v>0</v>
      </c>
      <c r="CI1023" t="str">
        <f t="shared" si="202"/>
        <v/>
      </c>
      <c r="CJ1023" t="b">
        <f t="shared" si="203"/>
        <v>0</v>
      </c>
      <c r="CL1023">
        <f t="shared" si="204"/>
        <v>0</v>
      </c>
      <c r="CM1023">
        <f t="shared" si="205"/>
        <v>0</v>
      </c>
      <c r="CN1023">
        <f t="shared" si="206"/>
        <v>0</v>
      </c>
      <c r="CO1023">
        <f t="shared" si="207"/>
        <v>0</v>
      </c>
    </row>
    <row r="1024" spans="2:93" ht="15" customHeight="1">
      <c r="B1024" s="126"/>
      <c r="C1024" s="220" t="s">
        <v>2670</v>
      </c>
      <c r="D1024" s="419"/>
      <c r="E1024" s="316"/>
      <c r="F1024" s="316"/>
      <c r="G1024" s="317"/>
      <c r="H1024" s="379"/>
      <c r="I1024" s="317"/>
      <c r="J1024" s="315" t="str">
        <f>IF(L1024="","",VLOOKUP(L1024,Presentación!$AL$3:$AM$574,2,FALSE))</f>
        <v/>
      </c>
      <c r="K1024" s="429"/>
      <c r="L1024" s="419"/>
      <c r="M1024" s="316"/>
      <c r="N1024" s="317"/>
      <c r="O1024" s="419"/>
      <c r="P1024" s="316"/>
      <c r="Q1024" s="317"/>
      <c r="R1024" s="379"/>
      <c r="S1024" s="316"/>
      <c r="T1024" s="317"/>
      <c r="U1024" s="43" t="s">
        <v>2188</v>
      </c>
      <c r="V1024" s="379"/>
      <c r="W1024" s="316"/>
      <c r="X1024" s="317"/>
      <c r="Y1024" s="379"/>
      <c r="Z1024" s="317"/>
      <c r="AA1024" s="249"/>
      <c r="AB1024" s="249"/>
      <c r="AC1024" s="249"/>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CA1024">
        <f t="shared" si="195"/>
        <v>0</v>
      </c>
      <c r="CB1024">
        <f t="shared" si="196"/>
        <v>0</v>
      </c>
      <c r="CC1024">
        <f t="shared" si="197"/>
        <v>0</v>
      </c>
      <c r="CD1024">
        <f t="shared" si="198"/>
        <v>0</v>
      </c>
      <c r="CF1024" t="b">
        <f t="shared" si="199"/>
        <v>0</v>
      </c>
      <c r="CG1024" t="str">
        <f t="shared" si="200"/>
        <v/>
      </c>
      <c r="CH1024" t="b">
        <f t="shared" si="201"/>
        <v>0</v>
      </c>
      <c r="CI1024" t="str">
        <f t="shared" si="202"/>
        <v/>
      </c>
      <c r="CJ1024" t="b">
        <f t="shared" si="203"/>
        <v>0</v>
      </c>
      <c r="CL1024">
        <f t="shared" si="204"/>
        <v>0</v>
      </c>
      <c r="CM1024">
        <f t="shared" si="205"/>
        <v>0</v>
      </c>
      <c r="CN1024">
        <f t="shared" si="206"/>
        <v>0</v>
      </c>
      <c r="CO1024">
        <f t="shared" si="207"/>
        <v>0</v>
      </c>
    </row>
    <row r="1025" spans="2:93" ht="15" customHeight="1">
      <c r="B1025" s="126"/>
      <c r="C1025" s="220" t="s">
        <v>2671</v>
      </c>
      <c r="D1025" s="419"/>
      <c r="E1025" s="316"/>
      <c r="F1025" s="316"/>
      <c r="G1025" s="317"/>
      <c r="H1025" s="379"/>
      <c r="I1025" s="317"/>
      <c r="J1025" s="315" t="str">
        <f>IF(L1025="","",VLOOKUP(L1025,Presentación!$AL$3:$AM$574,2,FALSE))</f>
        <v/>
      </c>
      <c r="K1025" s="429"/>
      <c r="L1025" s="419"/>
      <c r="M1025" s="316"/>
      <c r="N1025" s="317"/>
      <c r="O1025" s="419"/>
      <c r="P1025" s="316"/>
      <c r="Q1025" s="317"/>
      <c r="R1025" s="379"/>
      <c r="S1025" s="316"/>
      <c r="T1025" s="317"/>
      <c r="U1025" s="43" t="s">
        <v>2188</v>
      </c>
      <c r="V1025" s="379"/>
      <c r="W1025" s="316"/>
      <c r="X1025" s="317"/>
      <c r="Y1025" s="379"/>
      <c r="Z1025" s="317"/>
      <c r="AA1025" s="249"/>
      <c r="AB1025" s="249"/>
      <c r="AC1025" s="249"/>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CA1025">
        <f t="shared" si="195"/>
        <v>0</v>
      </c>
      <c r="CB1025">
        <f t="shared" si="196"/>
        <v>0</v>
      </c>
      <c r="CC1025">
        <f t="shared" si="197"/>
        <v>0</v>
      </c>
      <c r="CD1025">
        <f t="shared" si="198"/>
        <v>0</v>
      </c>
      <c r="CF1025" t="b">
        <f t="shared" si="199"/>
        <v>0</v>
      </c>
      <c r="CG1025" t="str">
        <f t="shared" si="200"/>
        <v/>
      </c>
      <c r="CH1025" t="b">
        <f t="shared" si="201"/>
        <v>0</v>
      </c>
      <c r="CI1025" t="str">
        <f t="shared" si="202"/>
        <v/>
      </c>
      <c r="CJ1025" t="b">
        <f t="shared" si="203"/>
        <v>0</v>
      </c>
      <c r="CL1025">
        <f t="shared" si="204"/>
        <v>0</v>
      </c>
      <c r="CM1025">
        <f t="shared" si="205"/>
        <v>0</v>
      </c>
      <c r="CN1025">
        <f t="shared" si="206"/>
        <v>0</v>
      </c>
      <c r="CO1025">
        <f t="shared" si="207"/>
        <v>0</v>
      </c>
    </row>
    <row r="1026" spans="2:93" ht="15" customHeight="1">
      <c r="B1026" s="126"/>
      <c r="C1026" s="220" t="s">
        <v>2672</v>
      </c>
      <c r="D1026" s="419"/>
      <c r="E1026" s="316"/>
      <c r="F1026" s="316"/>
      <c r="G1026" s="317"/>
      <c r="H1026" s="379"/>
      <c r="I1026" s="317"/>
      <c r="J1026" s="315" t="str">
        <f>IF(L1026="","",VLOOKUP(L1026,Presentación!$AL$3:$AM$574,2,FALSE))</f>
        <v/>
      </c>
      <c r="K1026" s="429"/>
      <c r="L1026" s="419"/>
      <c r="M1026" s="316"/>
      <c r="N1026" s="317"/>
      <c r="O1026" s="419"/>
      <c r="P1026" s="316"/>
      <c r="Q1026" s="317"/>
      <c r="R1026" s="379"/>
      <c r="S1026" s="316"/>
      <c r="T1026" s="317"/>
      <c r="U1026" s="43" t="s">
        <v>2188</v>
      </c>
      <c r="V1026" s="379"/>
      <c r="W1026" s="316"/>
      <c r="X1026" s="317"/>
      <c r="Y1026" s="379"/>
      <c r="Z1026" s="317"/>
      <c r="AA1026" s="249"/>
      <c r="AB1026" s="249"/>
      <c r="AC1026" s="249"/>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CA1026">
        <f t="shared" si="195"/>
        <v>0</v>
      </c>
      <c r="CB1026">
        <f t="shared" si="196"/>
        <v>0</v>
      </c>
      <c r="CC1026">
        <f t="shared" si="197"/>
        <v>0</v>
      </c>
      <c r="CD1026">
        <f t="shared" si="198"/>
        <v>0</v>
      </c>
      <c r="CF1026" t="b">
        <f t="shared" si="199"/>
        <v>0</v>
      </c>
      <c r="CG1026" t="str">
        <f t="shared" si="200"/>
        <v/>
      </c>
      <c r="CH1026" t="b">
        <f t="shared" si="201"/>
        <v>0</v>
      </c>
      <c r="CI1026" t="str">
        <f t="shared" si="202"/>
        <v/>
      </c>
      <c r="CJ1026" t="b">
        <f t="shared" si="203"/>
        <v>0</v>
      </c>
      <c r="CL1026">
        <f t="shared" si="204"/>
        <v>0</v>
      </c>
      <c r="CM1026">
        <f t="shared" si="205"/>
        <v>0</v>
      </c>
      <c r="CN1026">
        <f t="shared" si="206"/>
        <v>0</v>
      </c>
      <c r="CO1026">
        <f t="shared" si="207"/>
        <v>0</v>
      </c>
    </row>
    <row r="1027" spans="2:93" ht="15" customHeight="1">
      <c r="B1027" s="126"/>
      <c r="C1027" s="220" t="s">
        <v>2673</v>
      </c>
      <c r="D1027" s="419"/>
      <c r="E1027" s="316"/>
      <c r="F1027" s="316"/>
      <c r="G1027" s="317"/>
      <c r="H1027" s="379"/>
      <c r="I1027" s="317"/>
      <c r="J1027" s="315" t="str">
        <f>IF(L1027="","",VLOOKUP(L1027,Presentación!$AL$3:$AM$574,2,FALSE))</f>
        <v/>
      </c>
      <c r="K1027" s="429"/>
      <c r="L1027" s="419"/>
      <c r="M1027" s="316"/>
      <c r="N1027" s="317"/>
      <c r="O1027" s="419"/>
      <c r="P1027" s="316"/>
      <c r="Q1027" s="317"/>
      <c r="R1027" s="379"/>
      <c r="S1027" s="316"/>
      <c r="T1027" s="317"/>
      <c r="U1027" s="43" t="s">
        <v>2188</v>
      </c>
      <c r="V1027" s="379"/>
      <c r="W1027" s="316"/>
      <c r="X1027" s="317"/>
      <c r="Y1027" s="379"/>
      <c r="Z1027" s="317"/>
      <c r="AA1027" s="249"/>
      <c r="AB1027" s="249"/>
      <c r="AC1027" s="249"/>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CA1027">
        <f t="shared" si="195"/>
        <v>0</v>
      </c>
      <c r="CB1027">
        <f t="shared" si="196"/>
        <v>0</v>
      </c>
      <c r="CC1027">
        <f t="shared" si="197"/>
        <v>0</v>
      </c>
      <c r="CD1027">
        <f t="shared" si="198"/>
        <v>0</v>
      </c>
      <c r="CF1027" t="b">
        <f t="shared" si="199"/>
        <v>0</v>
      </c>
      <c r="CG1027" t="str">
        <f t="shared" si="200"/>
        <v/>
      </c>
      <c r="CH1027" t="b">
        <f t="shared" si="201"/>
        <v>0</v>
      </c>
      <c r="CI1027" t="str">
        <f t="shared" si="202"/>
        <v/>
      </c>
      <c r="CJ1027" t="b">
        <f t="shared" si="203"/>
        <v>0</v>
      </c>
      <c r="CL1027">
        <f t="shared" si="204"/>
        <v>0</v>
      </c>
      <c r="CM1027">
        <f t="shared" si="205"/>
        <v>0</v>
      </c>
      <c r="CN1027">
        <f t="shared" si="206"/>
        <v>0</v>
      </c>
      <c r="CO1027">
        <f t="shared" si="207"/>
        <v>0</v>
      </c>
    </row>
    <row r="1028" spans="2:93" ht="15" customHeight="1">
      <c r="B1028" s="126"/>
      <c r="C1028" s="220" t="s">
        <v>2674</v>
      </c>
      <c r="D1028" s="419"/>
      <c r="E1028" s="316"/>
      <c r="F1028" s="316"/>
      <c r="G1028" s="317"/>
      <c r="H1028" s="379"/>
      <c r="I1028" s="317"/>
      <c r="J1028" s="315" t="str">
        <f>IF(L1028="","",VLOOKUP(L1028,Presentación!$AL$3:$AM$574,2,FALSE))</f>
        <v/>
      </c>
      <c r="K1028" s="429"/>
      <c r="L1028" s="419"/>
      <c r="M1028" s="316"/>
      <c r="N1028" s="317"/>
      <c r="O1028" s="419"/>
      <c r="P1028" s="316"/>
      <c r="Q1028" s="317"/>
      <c r="R1028" s="379"/>
      <c r="S1028" s="316"/>
      <c r="T1028" s="317"/>
      <c r="U1028" s="43" t="s">
        <v>2188</v>
      </c>
      <c r="V1028" s="379"/>
      <c r="W1028" s="316"/>
      <c r="X1028" s="317"/>
      <c r="Y1028" s="379"/>
      <c r="Z1028" s="317"/>
      <c r="AA1028" s="249"/>
      <c r="AB1028" s="249"/>
      <c r="AC1028" s="249"/>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CA1028">
        <f t="shared" si="195"/>
        <v>0</v>
      </c>
      <c r="CB1028">
        <f t="shared" si="196"/>
        <v>0</v>
      </c>
      <c r="CC1028">
        <f t="shared" si="197"/>
        <v>0</v>
      </c>
      <c r="CD1028">
        <f t="shared" si="198"/>
        <v>0</v>
      </c>
      <c r="CF1028" t="b">
        <f t="shared" si="199"/>
        <v>0</v>
      </c>
      <c r="CG1028" t="str">
        <f t="shared" si="200"/>
        <v/>
      </c>
      <c r="CH1028" t="b">
        <f t="shared" si="201"/>
        <v>0</v>
      </c>
      <c r="CI1028" t="str">
        <f t="shared" si="202"/>
        <v/>
      </c>
      <c r="CJ1028" t="b">
        <f t="shared" si="203"/>
        <v>0</v>
      </c>
      <c r="CL1028">
        <f t="shared" si="204"/>
        <v>0</v>
      </c>
      <c r="CM1028">
        <f t="shared" si="205"/>
        <v>0</v>
      </c>
      <c r="CN1028">
        <f t="shared" si="206"/>
        <v>0</v>
      </c>
      <c r="CO1028">
        <f t="shared" si="207"/>
        <v>0</v>
      </c>
    </row>
    <row r="1029" spans="2:93" ht="15" customHeight="1">
      <c r="B1029" s="126"/>
      <c r="C1029" s="220" t="s">
        <v>2675</v>
      </c>
      <c r="D1029" s="419"/>
      <c r="E1029" s="316"/>
      <c r="F1029" s="316"/>
      <c r="G1029" s="317"/>
      <c r="H1029" s="379"/>
      <c r="I1029" s="317"/>
      <c r="J1029" s="315" t="str">
        <f>IF(L1029="","",VLOOKUP(L1029,Presentación!$AL$3:$AM$574,2,FALSE))</f>
        <v/>
      </c>
      <c r="K1029" s="429"/>
      <c r="L1029" s="419"/>
      <c r="M1029" s="316"/>
      <c r="N1029" s="317"/>
      <c r="O1029" s="419"/>
      <c r="P1029" s="316"/>
      <c r="Q1029" s="317"/>
      <c r="R1029" s="379"/>
      <c r="S1029" s="316"/>
      <c r="T1029" s="317"/>
      <c r="U1029" s="43" t="s">
        <v>2188</v>
      </c>
      <c r="V1029" s="379"/>
      <c r="W1029" s="316"/>
      <c r="X1029" s="317"/>
      <c r="Y1029" s="379"/>
      <c r="Z1029" s="317"/>
      <c r="AA1029" s="249"/>
      <c r="AB1029" s="249"/>
      <c r="AC1029" s="249"/>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CA1029">
        <f t="shared" si="195"/>
        <v>0</v>
      </c>
      <c r="CB1029">
        <f t="shared" si="196"/>
        <v>0</v>
      </c>
      <c r="CC1029">
        <f t="shared" si="197"/>
        <v>0</v>
      </c>
      <c r="CD1029">
        <f t="shared" si="198"/>
        <v>0</v>
      </c>
      <c r="CF1029" t="b">
        <f t="shared" si="199"/>
        <v>0</v>
      </c>
      <c r="CG1029" t="str">
        <f t="shared" si="200"/>
        <v/>
      </c>
      <c r="CH1029" t="b">
        <f t="shared" si="201"/>
        <v>0</v>
      </c>
      <c r="CI1029" t="str">
        <f t="shared" si="202"/>
        <v/>
      </c>
      <c r="CJ1029" t="b">
        <f t="shared" si="203"/>
        <v>0</v>
      </c>
      <c r="CL1029">
        <f t="shared" si="204"/>
        <v>0</v>
      </c>
      <c r="CM1029">
        <f t="shared" si="205"/>
        <v>0</v>
      </c>
      <c r="CN1029">
        <f t="shared" si="206"/>
        <v>0</v>
      </c>
      <c r="CO1029">
        <f t="shared" si="207"/>
        <v>0</v>
      </c>
    </row>
    <row r="1030" spans="2:93" ht="15" customHeight="1">
      <c r="B1030" s="126"/>
      <c r="C1030" s="220" t="s">
        <v>2676</v>
      </c>
      <c r="D1030" s="419"/>
      <c r="E1030" s="316"/>
      <c r="F1030" s="316"/>
      <c r="G1030" s="317"/>
      <c r="H1030" s="379"/>
      <c r="I1030" s="317"/>
      <c r="J1030" s="315" t="str">
        <f>IF(L1030="","",VLOOKUP(L1030,Presentación!$AL$3:$AM$574,2,FALSE))</f>
        <v/>
      </c>
      <c r="K1030" s="429"/>
      <c r="L1030" s="419"/>
      <c r="M1030" s="316"/>
      <c r="N1030" s="317"/>
      <c r="O1030" s="419"/>
      <c r="P1030" s="316"/>
      <c r="Q1030" s="317"/>
      <c r="R1030" s="379"/>
      <c r="S1030" s="316"/>
      <c r="T1030" s="317"/>
      <c r="U1030" s="43" t="s">
        <v>2188</v>
      </c>
      <c r="V1030" s="379"/>
      <c r="W1030" s="316"/>
      <c r="X1030" s="317"/>
      <c r="Y1030" s="379"/>
      <c r="Z1030" s="317"/>
      <c r="AA1030" s="249"/>
      <c r="AB1030" s="249"/>
      <c r="AC1030" s="249"/>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CA1030">
        <f t="shared" si="195"/>
        <v>0</v>
      </c>
      <c r="CB1030">
        <f t="shared" si="196"/>
        <v>0</v>
      </c>
      <c r="CC1030">
        <f t="shared" si="197"/>
        <v>0</v>
      </c>
      <c r="CD1030">
        <f t="shared" si="198"/>
        <v>0</v>
      </c>
      <c r="CF1030" t="b">
        <f t="shared" si="199"/>
        <v>0</v>
      </c>
      <c r="CG1030" t="str">
        <f t="shared" si="200"/>
        <v/>
      </c>
      <c r="CH1030" t="b">
        <f t="shared" si="201"/>
        <v>0</v>
      </c>
      <c r="CI1030" t="str">
        <f t="shared" si="202"/>
        <v/>
      </c>
      <c r="CJ1030" t="b">
        <f t="shared" si="203"/>
        <v>0</v>
      </c>
      <c r="CL1030">
        <f t="shared" si="204"/>
        <v>0</v>
      </c>
      <c r="CM1030">
        <f t="shared" si="205"/>
        <v>0</v>
      </c>
      <c r="CN1030">
        <f t="shared" si="206"/>
        <v>0</v>
      </c>
      <c r="CO1030">
        <f t="shared" si="207"/>
        <v>0</v>
      </c>
    </row>
    <row r="1031" spans="2:93" ht="15" customHeight="1">
      <c r="B1031" s="126"/>
      <c r="C1031" s="220" t="s">
        <v>2677</v>
      </c>
      <c r="D1031" s="419"/>
      <c r="E1031" s="316"/>
      <c r="F1031" s="316"/>
      <c r="G1031" s="317"/>
      <c r="H1031" s="379"/>
      <c r="I1031" s="317"/>
      <c r="J1031" s="315" t="str">
        <f>IF(L1031="","",VLOOKUP(L1031,Presentación!$AL$3:$AM$574,2,FALSE))</f>
        <v/>
      </c>
      <c r="K1031" s="429"/>
      <c r="L1031" s="419"/>
      <c r="M1031" s="316"/>
      <c r="N1031" s="317"/>
      <c r="O1031" s="419"/>
      <c r="P1031" s="316"/>
      <c r="Q1031" s="317"/>
      <c r="R1031" s="379"/>
      <c r="S1031" s="316"/>
      <c r="T1031" s="317"/>
      <c r="U1031" s="43" t="s">
        <v>2188</v>
      </c>
      <c r="V1031" s="379"/>
      <c r="W1031" s="316"/>
      <c r="X1031" s="317"/>
      <c r="Y1031" s="379"/>
      <c r="Z1031" s="317"/>
      <c r="AA1031" s="249"/>
      <c r="AB1031" s="249"/>
      <c r="AC1031" s="249"/>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CA1031">
        <f t="shared" si="195"/>
        <v>0</v>
      </c>
      <c r="CB1031">
        <f t="shared" si="196"/>
        <v>0</v>
      </c>
      <c r="CC1031">
        <f t="shared" si="197"/>
        <v>0</v>
      </c>
      <c r="CD1031">
        <f t="shared" si="198"/>
        <v>0</v>
      </c>
      <c r="CF1031" t="b">
        <f t="shared" si="199"/>
        <v>0</v>
      </c>
      <c r="CG1031" t="str">
        <f t="shared" si="200"/>
        <v/>
      </c>
      <c r="CH1031" t="b">
        <f t="shared" si="201"/>
        <v>0</v>
      </c>
      <c r="CI1031" t="str">
        <f t="shared" si="202"/>
        <v/>
      </c>
      <c r="CJ1031" t="b">
        <f t="shared" si="203"/>
        <v>0</v>
      </c>
      <c r="CL1031">
        <f t="shared" si="204"/>
        <v>0</v>
      </c>
      <c r="CM1031">
        <f t="shared" si="205"/>
        <v>0</v>
      </c>
      <c r="CN1031">
        <f t="shared" si="206"/>
        <v>0</v>
      </c>
      <c r="CO1031">
        <f t="shared" si="207"/>
        <v>0</v>
      </c>
    </row>
    <row r="1032" spans="2:93" ht="15" customHeight="1">
      <c r="B1032" s="126"/>
      <c r="C1032" s="220" t="s">
        <v>2678</v>
      </c>
      <c r="D1032" s="419"/>
      <c r="E1032" s="316"/>
      <c r="F1032" s="316"/>
      <c r="G1032" s="317"/>
      <c r="H1032" s="379"/>
      <c r="I1032" s="317"/>
      <c r="J1032" s="315" t="str">
        <f>IF(L1032="","",VLOOKUP(L1032,Presentación!$AL$3:$AM$574,2,FALSE))</f>
        <v/>
      </c>
      <c r="K1032" s="429"/>
      <c r="L1032" s="419"/>
      <c r="M1032" s="316"/>
      <c r="N1032" s="317"/>
      <c r="O1032" s="419"/>
      <c r="P1032" s="316"/>
      <c r="Q1032" s="317"/>
      <c r="R1032" s="379"/>
      <c r="S1032" s="316"/>
      <c r="T1032" s="317"/>
      <c r="U1032" s="43" t="s">
        <v>2188</v>
      </c>
      <c r="V1032" s="379"/>
      <c r="W1032" s="316"/>
      <c r="X1032" s="317"/>
      <c r="Y1032" s="379"/>
      <c r="Z1032" s="317"/>
      <c r="AA1032" s="249"/>
      <c r="AB1032" s="249"/>
      <c r="AC1032" s="249"/>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CA1032">
        <f t="shared" si="195"/>
        <v>0</v>
      </c>
      <c r="CB1032">
        <f t="shared" si="196"/>
        <v>0</v>
      </c>
      <c r="CC1032">
        <f t="shared" si="197"/>
        <v>0</v>
      </c>
      <c r="CD1032">
        <f t="shared" si="198"/>
        <v>0</v>
      </c>
      <c r="CF1032" t="b">
        <f t="shared" si="199"/>
        <v>0</v>
      </c>
      <c r="CG1032" t="str">
        <f t="shared" si="200"/>
        <v/>
      </c>
      <c r="CH1032" t="b">
        <f t="shared" si="201"/>
        <v>0</v>
      </c>
      <c r="CI1032" t="str">
        <f t="shared" si="202"/>
        <v/>
      </c>
      <c r="CJ1032" t="b">
        <f t="shared" si="203"/>
        <v>0</v>
      </c>
      <c r="CL1032">
        <f t="shared" si="204"/>
        <v>0</v>
      </c>
      <c r="CM1032">
        <f t="shared" si="205"/>
        <v>0</v>
      </c>
      <c r="CN1032">
        <f t="shared" si="206"/>
        <v>0</v>
      </c>
      <c r="CO1032">
        <f t="shared" si="207"/>
        <v>0</v>
      </c>
    </row>
    <row r="1033" spans="2:93" ht="15" customHeight="1">
      <c r="B1033" s="126"/>
      <c r="C1033" s="220" t="s">
        <v>2679</v>
      </c>
      <c r="D1033" s="419"/>
      <c r="E1033" s="316"/>
      <c r="F1033" s="316"/>
      <c r="G1033" s="317"/>
      <c r="H1033" s="379"/>
      <c r="I1033" s="317"/>
      <c r="J1033" s="315" t="str">
        <f>IF(L1033="","",VLOOKUP(L1033,Presentación!$AL$3:$AM$574,2,FALSE))</f>
        <v/>
      </c>
      <c r="K1033" s="429"/>
      <c r="L1033" s="419"/>
      <c r="M1033" s="316"/>
      <c r="N1033" s="317"/>
      <c r="O1033" s="419"/>
      <c r="P1033" s="316"/>
      <c r="Q1033" s="317"/>
      <c r="R1033" s="379"/>
      <c r="S1033" s="316"/>
      <c r="T1033" s="317"/>
      <c r="U1033" s="43" t="s">
        <v>2188</v>
      </c>
      <c r="V1033" s="379"/>
      <c r="W1033" s="316"/>
      <c r="X1033" s="317"/>
      <c r="Y1033" s="379"/>
      <c r="Z1033" s="317"/>
      <c r="AA1033" s="249"/>
      <c r="AB1033" s="249"/>
      <c r="AC1033" s="249"/>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CA1033">
        <f t="shared" si="195"/>
        <v>0</v>
      </c>
      <c r="CB1033">
        <f t="shared" si="196"/>
        <v>0</v>
      </c>
      <c r="CC1033">
        <f t="shared" si="197"/>
        <v>0</v>
      </c>
      <c r="CD1033">
        <f t="shared" si="198"/>
        <v>0</v>
      </c>
      <c r="CF1033" t="b">
        <f t="shared" si="199"/>
        <v>0</v>
      </c>
      <c r="CG1033" t="str">
        <f t="shared" si="200"/>
        <v/>
      </c>
      <c r="CH1033" t="b">
        <f t="shared" si="201"/>
        <v>0</v>
      </c>
      <c r="CI1033" t="str">
        <f t="shared" si="202"/>
        <v/>
      </c>
      <c r="CJ1033" t="b">
        <f t="shared" si="203"/>
        <v>0</v>
      </c>
      <c r="CL1033">
        <f t="shared" si="204"/>
        <v>0</v>
      </c>
      <c r="CM1033">
        <f t="shared" si="205"/>
        <v>0</v>
      </c>
      <c r="CN1033">
        <f t="shared" si="206"/>
        <v>0</v>
      </c>
      <c r="CO1033">
        <f t="shared" si="207"/>
        <v>0</v>
      </c>
    </row>
    <row r="1034" spans="2:93" ht="15" customHeight="1">
      <c r="B1034" s="126"/>
      <c r="C1034" s="220" t="s">
        <v>2680</v>
      </c>
      <c r="D1034" s="419"/>
      <c r="E1034" s="316"/>
      <c r="F1034" s="316"/>
      <c r="G1034" s="317"/>
      <c r="H1034" s="379"/>
      <c r="I1034" s="317"/>
      <c r="J1034" s="315" t="str">
        <f>IF(L1034="","",VLOOKUP(L1034,Presentación!$AL$3:$AM$574,2,FALSE))</f>
        <v/>
      </c>
      <c r="K1034" s="429"/>
      <c r="L1034" s="419"/>
      <c r="M1034" s="316"/>
      <c r="N1034" s="317"/>
      <c r="O1034" s="419"/>
      <c r="P1034" s="316"/>
      <c r="Q1034" s="317"/>
      <c r="R1034" s="379"/>
      <c r="S1034" s="316"/>
      <c r="T1034" s="317"/>
      <c r="U1034" s="43" t="s">
        <v>2188</v>
      </c>
      <c r="V1034" s="379"/>
      <c r="W1034" s="316"/>
      <c r="X1034" s="317"/>
      <c r="Y1034" s="379"/>
      <c r="Z1034" s="317"/>
      <c r="AA1034" s="249"/>
      <c r="AB1034" s="249"/>
      <c r="AC1034" s="249"/>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CA1034">
        <f t="shared" si="195"/>
        <v>0</v>
      </c>
      <c r="CB1034">
        <f t="shared" si="196"/>
        <v>0</v>
      </c>
      <c r="CC1034">
        <f t="shared" si="197"/>
        <v>0</v>
      </c>
      <c r="CD1034">
        <f t="shared" si="198"/>
        <v>0</v>
      </c>
      <c r="CF1034" t="b">
        <f t="shared" si="199"/>
        <v>0</v>
      </c>
      <c r="CG1034" t="str">
        <f t="shared" si="200"/>
        <v/>
      </c>
      <c r="CH1034" t="b">
        <f t="shared" si="201"/>
        <v>0</v>
      </c>
      <c r="CI1034" t="str">
        <f t="shared" si="202"/>
        <v/>
      </c>
      <c r="CJ1034" t="b">
        <f t="shared" si="203"/>
        <v>0</v>
      </c>
      <c r="CL1034">
        <f t="shared" si="204"/>
        <v>0</v>
      </c>
      <c r="CM1034">
        <f t="shared" si="205"/>
        <v>0</v>
      </c>
      <c r="CN1034">
        <f t="shared" si="206"/>
        <v>0</v>
      </c>
      <c r="CO1034">
        <f t="shared" si="207"/>
        <v>0</v>
      </c>
    </row>
    <row r="1035" spans="2:93" ht="15" customHeight="1">
      <c r="B1035" s="126"/>
      <c r="C1035" s="220" t="s">
        <v>2681</v>
      </c>
      <c r="D1035" s="419"/>
      <c r="E1035" s="316"/>
      <c r="F1035" s="316"/>
      <c r="G1035" s="317"/>
      <c r="H1035" s="379"/>
      <c r="I1035" s="317"/>
      <c r="J1035" s="315" t="str">
        <f>IF(L1035="","",VLOOKUP(L1035,Presentación!$AL$3:$AM$574,2,FALSE))</f>
        <v/>
      </c>
      <c r="K1035" s="429"/>
      <c r="L1035" s="419"/>
      <c r="M1035" s="316"/>
      <c r="N1035" s="317"/>
      <c r="O1035" s="419"/>
      <c r="P1035" s="316"/>
      <c r="Q1035" s="317"/>
      <c r="R1035" s="379"/>
      <c r="S1035" s="316"/>
      <c r="T1035" s="317"/>
      <c r="U1035" s="43" t="s">
        <v>2188</v>
      </c>
      <c r="V1035" s="379"/>
      <c r="W1035" s="316"/>
      <c r="X1035" s="317"/>
      <c r="Y1035" s="379"/>
      <c r="Z1035" s="317"/>
      <c r="AA1035" s="249"/>
      <c r="AB1035" s="249"/>
      <c r="AC1035" s="249"/>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CA1035">
        <f t="shared" si="195"/>
        <v>0</v>
      </c>
      <c r="CB1035">
        <f t="shared" si="196"/>
        <v>0</v>
      </c>
      <c r="CC1035">
        <f t="shared" si="197"/>
        <v>0</v>
      </c>
      <c r="CD1035">
        <f t="shared" si="198"/>
        <v>0</v>
      </c>
      <c r="CF1035" t="b">
        <f t="shared" si="199"/>
        <v>0</v>
      </c>
      <c r="CG1035" t="str">
        <f t="shared" si="200"/>
        <v/>
      </c>
      <c r="CH1035" t="b">
        <f t="shared" si="201"/>
        <v>0</v>
      </c>
      <c r="CI1035" t="str">
        <f t="shared" si="202"/>
        <v/>
      </c>
      <c r="CJ1035" t="b">
        <f t="shared" si="203"/>
        <v>0</v>
      </c>
      <c r="CL1035">
        <f t="shared" si="204"/>
        <v>0</v>
      </c>
      <c r="CM1035">
        <f t="shared" si="205"/>
        <v>0</v>
      </c>
      <c r="CN1035">
        <f t="shared" si="206"/>
        <v>0</v>
      </c>
      <c r="CO1035">
        <f t="shared" si="207"/>
        <v>0</v>
      </c>
    </row>
    <row r="1036" spans="2:93" ht="15" customHeight="1">
      <c r="B1036" s="126"/>
      <c r="C1036" s="220" t="s">
        <v>2682</v>
      </c>
      <c r="D1036" s="419"/>
      <c r="E1036" s="316"/>
      <c r="F1036" s="316"/>
      <c r="G1036" s="317"/>
      <c r="H1036" s="379"/>
      <c r="I1036" s="317"/>
      <c r="J1036" s="315" t="str">
        <f>IF(L1036="","",VLOOKUP(L1036,Presentación!$AL$3:$AM$574,2,FALSE))</f>
        <v/>
      </c>
      <c r="K1036" s="429"/>
      <c r="L1036" s="419"/>
      <c r="M1036" s="316"/>
      <c r="N1036" s="317"/>
      <c r="O1036" s="419"/>
      <c r="P1036" s="316"/>
      <c r="Q1036" s="317"/>
      <c r="R1036" s="379"/>
      <c r="S1036" s="316"/>
      <c r="T1036" s="317"/>
      <c r="U1036" s="43" t="s">
        <v>2188</v>
      </c>
      <c r="V1036" s="379"/>
      <c r="W1036" s="316"/>
      <c r="X1036" s="317"/>
      <c r="Y1036" s="379"/>
      <c r="Z1036" s="317"/>
      <c r="AA1036" s="249"/>
      <c r="AB1036" s="249"/>
      <c r="AC1036" s="249"/>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CA1036">
        <f t="shared" si="195"/>
        <v>0</v>
      </c>
      <c r="CB1036">
        <f t="shared" si="196"/>
        <v>0</v>
      </c>
      <c r="CC1036">
        <f t="shared" si="197"/>
        <v>0</v>
      </c>
      <c r="CD1036">
        <f t="shared" si="198"/>
        <v>0</v>
      </c>
      <c r="CF1036" t="b">
        <f t="shared" si="199"/>
        <v>0</v>
      </c>
      <c r="CG1036" t="str">
        <f t="shared" si="200"/>
        <v/>
      </c>
      <c r="CH1036" t="b">
        <f t="shared" si="201"/>
        <v>0</v>
      </c>
      <c r="CI1036" t="str">
        <f t="shared" si="202"/>
        <v/>
      </c>
      <c r="CJ1036" t="b">
        <f t="shared" si="203"/>
        <v>0</v>
      </c>
      <c r="CL1036">
        <f t="shared" si="204"/>
        <v>0</v>
      </c>
      <c r="CM1036">
        <f t="shared" si="205"/>
        <v>0</v>
      </c>
      <c r="CN1036">
        <f t="shared" si="206"/>
        <v>0</v>
      </c>
      <c r="CO1036">
        <f t="shared" si="207"/>
        <v>0</v>
      </c>
    </row>
    <row r="1037" spans="2:93" ht="15" customHeight="1">
      <c r="B1037" s="126"/>
      <c r="C1037" s="220" t="s">
        <v>2683</v>
      </c>
      <c r="D1037" s="419"/>
      <c r="E1037" s="316"/>
      <c r="F1037" s="316"/>
      <c r="G1037" s="317"/>
      <c r="H1037" s="379"/>
      <c r="I1037" s="317"/>
      <c r="J1037" s="315" t="str">
        <f>IF(L1037="","",VLOOKUP(L1037,Presentación!$AL$3:$AM$574,2,FALSE))</f>
        <v/>
      </c>
      <c r="K1037" s="429"/>
      <c r="L1037" s="419"/>
      <c r="M1037" s="316"/>
      <c r="N1037" s="317"/>
      <c r="O1037" s="419"/>
      <c r="P1037" s="316"/>
      <c r="Q1037" s="317"/>
      <c r="R1037" s="379"/>
      <c r="S1037" s="316"/>
      <c r="T1037" s="317"/>
      <c r="U1037" s="43" t="s">
        <v>2188</v>
      </c>
      <c r="V1037" s="379"/>
      <c r="W1037" s="316"/>
      <c r="X1037" s="317"/>
      <c r="Y1037" s="379"/>
      <c r="Z1037" s="317"/>
      <c r="AA1037" s="249"/>
      <c r="AB1037" s="249"/>
      <c r="AC1037" s="249"/>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CA1037">
        <f t="shared" si="195"/>
        <v>0</v>
      </c>
      <c r="CB1037">
        <f t="shared" si="196"/>
        <v>0</v>
      </c>
      <c r="CC1037">
        <f t="shared" si="197"/>
        <v>0</v>
      </c>
      <c r="CD1037">
        <f t="shared" si="198"/>
        <v>0</v>
      </c>
      <c r="CF1037" t="b">
        <f t="shared" si="199"/>
        <v>0</v>
      </c>
      <c r="CG1037" t="str">
        <f t="shared" si="200"/>
        <v/>
      </c>
      <c r="CH1037" t="b">
        <f t="shared" si="201"/>
        <v>0</v>
      </c>
      <c r="CI1037" t="str">
        <f t="shared" si="202"/>
        <v/>
      </c>
      <c r="CJ1037" t="b">
        <f t="shared" si="203"/>
        <v>0</v>
      </c>
      <c r="CL1037">
        <f t="shared" si="204"/>
        <v>0</v>
      </c>
      <c r="CM1037">
        <f t="shared" si="205"/>
        <v>0</v>
      </c>
      <c r="CN1037">
        <f t="shared" si="206"/>
        <v>0</v>
      </c>
      <c r="CO1037">
        <f t="shared" si="207"/>
        <v>0</v>
      </c>
    </row>
    <row r="1038" spans="2:93" ht="15" customHeight="1">
      <c r="B1038" s="126"/>
      <c r="C1038" s="220" t="s">
        <v>2684</v>
      </c>
      <c r="D1038" s="419"/>
      <c r="E1038" s="316"/>
      <c r="F1038" s="316"/>
      <c r="G1038" s="317"/>
      <c r="H1038" s="379"/>
      <c r="I1038" s="317"/>
      <c r="J1038" s="315" t="str">
        <f>IF(L1038="","",VLOOKUP(L1038,Presentación!$AL$3:$AM$574,2,FALSE))</f>
        <v/>
      </c>
      <c r="K1038" s="429"/>
      <c r="L1038" s="419"/>
      <c r="M1038" s="316"/>
      <c r="N1038" s="317"/>
      <c r="O1038" s="419"/>
      <c r="P1038" s="316"/>
      <c r="Q1038" s="317"/>
      <c r="R1038" s="379"/>
      <c r="S1038" s="316"/>
      <c r="T1038" s="317"/>
      <c r="U1038" s="43" t="s">
        <v>2188</v>
      </c>
      <c r="V1038" s="379"/>
      <c r="W1038" s="316"/>
      <c r="X1038" s="317"/>
      <c r="Y1038" s="379"/>
      <c r="Z1038" s="317"/>
      <c r="AA1038" s="249"/>
      <c r="AB1038" s="249"/>
      <c r="AC1038" s="249"/>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CA1038">
        <f t="shared" si="195"/>
        <v>0</v>
      </c>
      <c r="CB1038">
        <f t="shared" si="196"/>
        <v>0</v>
      </c>
      <c r="CC1038">
        <f t="shared" si="197"/>
        <v>0</v>
      </c>
      <c r="CD1038">
        <f t="shared" si="198"/>
        <v>0</v>
      </c>
      <c r="CF1038" t="b">
        <f t="shared" si="199"/>
        <v>0</v>
      </c>
      <c r="CG1038" t="str">
        <f t="shared" si="200"/>
        <v/>
      </c>
      <c r="CH1038" t="b">
        <f t="shared" si="201"/>
        <v>0</v>
      </c>
      <c r="CI1038" t="str">
        <f t="shared" si="202"/>
        <v/>
      </c>
      <c r="CJ1038" t="b">
        <f t="shared" si="203"/>
        <v>0</v>
      </c>
      <c r="CL1038">
        <f t="shared" si="204"/>
        <v>0</v>
      </c>
      <c r="CM1038">
        <f t="shared" si="205"/>
        <v>0</v>
      </c>
      <c r="CN1038">
        <f t="shared" si="206"/>
        <v>0</v>
      </c>
      <c r="CO1038">
        <f t="shared" si="207"/>
        <v>0</v>
      </c>
    </row>
    <row r="1039" spans="2:93" ht="15" customHeight="1">
      <c r="B1039" s="126"/>
      <c r="C1039" s="220" t="s">
        <v>2685</v>
      </c>
      <c r="D1039" s="419"/>
      <c r="E1039" s="316"/>
      <c r="F1039" s="316"/>
      <c r="G1039" s="317"/>
      <c r="H1039" s="379"/>
      <c r="I1039" s="317"/>
      <c r="J1039" s="315" t="str">
        <f>IF(L1039="","",VLOOKUP(L1039,Presentación!$AL$3:$AM$574,2,FALSE))</f>
        <v/>
      </c>
      <c r="K1039" s="429"/>
      <c r="L1039" s="419"/>
      <c r="M1039" s="316"/>
      <c r="N1039" s="317"/>
      <c r="O1039" s="419"/>
      <c r="P1039" s="316"/>
      <c r="Q1039" s="317"/>
      <c r="R1039" s="379"/>
      <c r="S1039" s="316"/>
      <c r="T1039" s="317"/>
      <c r="U1039" s="43" t="s">
        <v>2188</v>
      </c>
      <c r="V1039" s="379"/>
      <c r="W1039" s="316"/>
      <c r="X1039" s="317"/>
      <c r="Y1039" s="379"/>
      <c r="Z1039" s="317"/>
      <c r="AA1039" s="249"/>
      <c r="AB1039" s="249"/>
      <c r="AC1039" s="249"/>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CA1039">
        <f t="shared" si="195"/>
        <v>0</v>
      </c>
      <c r="CB1039">
        <f t="shared" si="196"/>
        <v>0</v>
      </c>
      <c r="CC1039">
        <f t="shared" si="197"/>
        <v>0</v>
      </c>
      <c r="CD1039">
        <f t="shared" si="198"/>
        <v>0</v>
      </c>
      <c r="CF1039" t="b">
        <f t="shared" si="199"/>
        <v>0</v>
      </c>
      <c r="CG1039" t="str">
        <f t="shared" si="200"/>
        <v/>
      </c>
      <c r="CH1039" t="b">
        <f t="shared" si="201"/>
        <v>0</v>
      </c>
      <c r="CI1039" t="str">
        <f t="shared" si="202"/>
        <v/>
      </c>
      <c r="CJ1039" t="b">
        <f t="shared" si="203"/>
        <v>0</v>
      </c>
      <c r="CL1039">
        <f t="shared" si="204"/>
        <v>0</v>
      </c>
      <c r="CM1039">
        <f t="shared" si="205"/>
        <v>0</v>
      </c>
      <c r="CN1039">
        <f t="shared" si="206"/>
        <v>0</v>
      </c>
      <c r="CO1039">
        <f t="shared" si="207"/>
        <v>0</v>
      </c>
    </row>
    <row r="1040" spans="2:93" ht="15" customHeight="1">
      <c r="B1040" s="126"/>
      <c r="C1040" s="220" t="s">
        <v>2686</v>
      </c>
      <c r="D1040" s="419"/>
      <c r="E1040" s="316"/>
      <c r="F1040" s="316"/>
      <c r="G1040" s="317"/>
      <c r="H1040" s="379"/>
      <c r="I1040" s="317"/>
      <c r="J1040" s="315" t="str">
        <f>IF(L1040="","",VLOOKUP(L1040,Presentación!$AL$3:$AM$574,2,FALSE))</f>
        <v/>
      </c>
      <c r="K1040" s="429"/>
      <c r="L1040" s="419"/>
      <c r="M1040" s="316"/>
      <c r="N1040" s="317"/>
      <c r="O1040" s="419"/>
      <c r="P1040" s="316"/>
      <c r="Q1040" s="317"/>
      <c r="R1040" s="379"/>
      <c r="S1040" s="316"/>
      <c r="T1040" s="317"/>
      <c r="U1040" s="43" t="s">
        <v>2188</v>
      </c>
      <c r="V1040" s="379"/>
      <c r="W1040" s="316"/>
      <c r="X1040" s="317"/>
      <c r="Y1040" s="379"/>
      <c r="Z1040" s="317"/>
      <c r="AA1040" s="249"/>
      <c r="AB1040" s="249"/>
      <c r="AC1040" s="249"/>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CA1040">
        <f t="shared" si="195"/>
        <v>0</v>
      </c>
      <c r="CB1040">
        <f t="shared" si="196"/>
        <v>0</v>
      </c>
      <c r="CC1040">
        <f t="shared" si="197"/>
        <v>0</v>
      </c>
      <c r="CD1040">
        <f t="shared" si="198"/>
        <v>0</v>
      </c>
      <c r="CF1040" t="b">
        <f t="shared" si="199"/>
        <v>0</v>
      </c>
      <c r="CG1040" t="str">
        <f t="shared" si="200"/>
        <v/>
      </c>
      <c r="CH1040" t="b">
        <f t="shared" si="201"/>
        <v>0</v>
      </c>
      <c r="CI1040" t="str">
        <f t="shared" si="202"/>
        <v/>
      </c>
      <c r="CJ1040" t="b">
        <f t="shared" si="203"/>
        <v>0</v>
      </c>
      <c r="CL1040">
        <f t="shared" si="204"/>
        <v>0</v>
      </c>
      <c r="CM1040">
        <f t="shared" si="205"/>
        <v>0</v>
      </c>
      <c r="CN1040">
        <f t="shared" si="206"/>
        <v>0</v>
      </c>
      <c r="CO1040">
        <f t="shared" si="207"/>
        <v>0</v>
      </c>
    </row>
    <row r="1041" spans="2:93" ht="15" customHeight="1">
      <c r="B1041" s="126"/>
      <c r="C1041" s="220" t="s">
        <v>2687</v>
      </c>
      <c r="D1041" s="419"/>
      <c r="E1041" s="316"/>
      <c r="F1041" s="316"/>
      <c r="G1041" s="317"/>
      <c r="H1041" s="379"/>
      <c r="I1041" s="317"/>
      <c r="J1041" s="315" t="str">
        <f>IF(L1041="","",VLOOKUP(L1041,Presentación!$AL$3:$AM$574,2,FALSE))</f>
        <v/>
      </c>
      <c r="K1041" s="429"/>
      <c r="L1041" s="419"/>
      <c r="M1041" s="316"/>
      <c r="N1041" s="317"/>
      <c r="O1041" s="419"/>
      <c r="P1041" s="316"/>
      <c r="Q1041" s="317"/>
      <c r="R1041" s="379"/>
      <c r="S1041" s="316"/>
      <c r="T1041" s="317"/>
      <c r="U1041" s="43" t="s">
        <v>2188</v>
      </c>
      <c r="V1041" s="379"/>
      <c r="W1041" s="316"/>
      <c r="X1041" s="317"/>
      <c r="Y1041" s="379"/>
      <c r="Z1041" s="317"/>
      <c r="AA1041" s="249"/>
      <c r="AB1041" s="249"/>
      <c r="AC1041" s="249"/>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CA1041">
        <f t="shared" si="195"/>
        <v>0</v>
      </c>
      <c r="CB1041">
        <f t="shared" si="196"/>
        <v>0</v>
      </c>
      <c r="CC1041">
        <f t="shared" si="197"/>
        <v>0</v>
      </c>
      <c r="CD1041">
        <f t="shared" si="198"/>
        <v>0</v>
      </c>
      <c r="CF1041" t="b">
        <f t="shared" si="199"/>
        <v>0</v>
      </c>
      <c r="CG1041" t="str">
        <f t="shared" si="200"/>
        <v/>
      </c>
      <c r="CH1041" t="b">
        <f t="shared" si="201"/>
        <v>0</v>
      </c>
      <c r="CI1041" t="str">
        <f t="shared" si="202"/>
        <v/>
      </c>
      <c r="CJ1041" t="b">
        <f t="shared" si="203"/>
        <v>0</v>
      </c>
      <c r="CL1041">
        <f t="shared" si="204"/>
        <v>0</v>
      </c>
      <c r="CM1041">
        <f t="shared" si="205"/>
        <v>0</v>
      </c>
      <c r="CN1041">
        <f t="shared" si="206"/>
        <v>0</v>
      </c>
      <c r="CO1041">
        <f t="shared" si="207"/>
        <v>0</v>
      </c>
    </row>
    <row r="1042" spans="2:93" ht="15" customHeight="1">
      <c r="B1042" s="126"/>
      <c r="C1042" s="220" t="s">
        <v>2688</v>
      </c>
      <c r="D1042" s="419"/>
      <c r="E1042" s="316"/>
      <c r="F1042" s="316"/>
      <c r="G1042" s="317"/>
      <c r="H1042" s="379"/>
      <c r="I1042" s="317"/>
      <c r="J1042" s="315" t="str">
        <f>IF(L1042="","",VLOOKUP(L1042,Presentación!$AL$3:$AM$574,2,FALSE))</f>
        <v/>
      </c>
      <c r="K1042" s="429"/>
      <c r="L1042" s="419"/>
      <c r="M1042" s="316"/>
      <c r="N1042" s="317"/>
      <c r="O1042" s="419"/>
      <c r="P1042" s="316"/>
      <c r="Q1042" s="317"/>
      <c r="R1042" s="379"/>
      <c r="S1042" s="316"/>
      <c r="T1042" s="317"/>
      <c r="U1042" s="43" t="s">
        <v>2188</v>
      </c>
      <c r="V1042" s="379"/>
      <c r="W1042" s="316"/>
      <c r="X1042" s="317"/>
      <c r="Y1042" s="379"/>
      <c r="Z1042" s="317"/>
      <c r="AA1042" s="249"/>
      <c r="AB1042" s="249"/>
      <c r="AC1042" s="249"/>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CA1042">
        <f t="shared" si="195"/>
        <v>0</v>
      </c>
      <c r="CB1042">
        <f t="shared" si="196"/>
        <v>0</v>
      </c>
      <c r="CC1042">
        <f t="shared" si="197"/>
        <v>0</v>
      </c>
      <c r="CD1042">
        <f t="shared" si="198"/>
        <v>0</v>
      </c>
      <c r="CF1042" t="b">
        <f t="shared" si="199"/>
        <v>0</v>
      </c>
      <c r="CG1042" t="str">
        <f t="shared" si="200"/>
        <v/>
      </c>
      <c r="CH1042" t="b">
        <f t="shared" si="201"/>
        <v>0</v>
      </c>
      <c r="CI1042" t="str">
        <f t="shared" si="202"/>
        <v/>
      </c>
      <c r="CJ1042" t="b">
        <f t="shared" si="203"/>
        <v>0</v>
      </c>
      <c r="CL1042">
        <f t="shared" si="204"/>
        <v>0</v>
      </c>
      <c r="CM1042">
        <f t="shared" si="205"/>
        <v>0</v>
      </c>
      <c r="CN1042">
        <f t="shared" si="206"/>
        <v>0</v>
      </c>
      <c r="CO1042">
        <f t="shared" si="207"/>
        <v>0</v>
      </c>
    </row>
    <row r="1043" spans="2:93" ht="15" customHeight="1">
      <c r="B1043" s="126"/>
      <c r="C1043" s="220" t="s">
        <v>2689</v>
      </c>
      <c r="D1043" s="419"/>
      <c r="E1043" s="316"/>
      <c r="F1043" s="316"/>
      <c r="G1043" s="317"/>
      <c r="H1043" s="379"/>
      <c r="I1043" s="317"/>
      <c r="J1043" s="315" t="str">
        <f>IF(L1043="","",VLOOKUP(L1043,Presentación!$AL$3:$AM$574,2,FALSE))</f>
        <v/>
      </c>
      <c r="K1043" s="429"/>
      <c r="L1043" s="419"/>
      <c r="M1043" s="316"/>
      <c r="N1043" s="317"/>
      <c r="O1043" s="419"/>
      <c r="P1043" s="316"/>
      <c r="Q1043" s="317"/>
      <c r="R1043" s="379"/>
      <c r="S1043" s="316"/>
      <c r="T1043" s="317"/>
      <c r="U1043" s="43" t="s">
        <v>2188</v>
      </c>
      <c r="V1043" s="379"/>
      <c r="W1043" s="316"/>
      <c r="X1043" s="317"/>
      <c r="Y1043" s="379"/>
      <c r="Z1043" s="317"/>
      <c r="AA1043" s="249"/>
      <c r="AB1043" s="249"/>
      <c r="AC1043" s="249"/>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CA1043">
        <f t="shared" si="195"/>
        <v>0</v>
      </c>
      <c r="CB1043">
        <f t="shared" si="196"/>
        <v>0</v>
      </c>
      <c r="CC1043">
        <f t="shared" si="197"/>
        <v>0</v>
      </c>
      <c r="CD1043">
        <f t="shared" si="198"/>
        <v>0</v>
      </c>
      <c r="CF1043" t="b">
        <f t="shared" si="199"/>
        <v>0</v>
      </c>
      <c r="CG1043" t="str">
        <f t="shared" si="200"/>
        <v/>
      </c>
      <c r="CH1043" t="b">
        <f t="shared" si="201"/>
        <v>0</v>
      </c>
      <c r="CI1043" t="str">
        <f t="shared" si="202"/>
        <v/>
      </c>
      <c r="CJ1043" t="b">
        <f t="shared" si="203"/>
        <v>0</v>
      </c>
      <c r="CL1043">
        <f t="shared" si="204"/>
        <v>0</v>
      </c>
      <c r="CM1043">
        <f t="shared" si="205"/>
        <v>0</v>
      </c>
      <c r="CN1043">
        <f t="shared" si="206"/>
        <v>0</v>
      </c>
      <c r="CO1043">
        <f t="shared" si="207"/>
        <v>0</v>
      </c>
    </row>
    <row r="1044" spans="2:93" ht="15" customHeight="1">
      <c r="B1044" s="126"/>
      <c r="C1044" s="220" t="s">
        <v>2690</v>
      </c>
      <c r="D1044" s="419"/>
      <c r="E1044" s="316"/>
      <c r="F1044" s="316"/>
      <c r="G1044" s="317"/>
      <c r="H1044" s="379"/>
      <c r="I1044" s="317"/>
      <c r="J1044" s="315" t="str">
        <f>IF(L1044="","",VLOOKUP(L1044,Presentación!$AL$3:$AM$574,2,FALSE))</f>
        <v/>
      </c>
      <c r="K1044" s="429"/>
      <c r="L1044" s="419"/>
      <c r="M1044" s="316"/>
      <c r="N1044" s="317"/>
      <c r="O1044" s="419"/>
      <c r="P1044" s="316"/>
      <c r="Q1044" s="317"/>
      <c r="R1044" s="379"/>
      <c r="S1044" s="316"/>
      <c r="T1044" s="317"/>
      <c r="U1044" s="43" t="s">
        <v>2188</v>
      </c>
      <c r="V1044" s="379"/>
      <c r="W1044" s="316"/>
      <c r="X1044" s="317"/>
      <c r="Y1044" s="379"/>
      <c r="Z1044" s="317"/>
      <c r="AA1044" s="249"/>
      <c r="AB1044" s="249"/>
      <c r="AC1044" s="249"/>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CA1044">
        <f t="shared" si="195"/>
        <v>0</v>
      </c>
      <c r="CB1044">
        <f t="shared" si="196"/>
        <v>0</v>
      </c>
      <c r="CC1044">
        <f t="shared" si="197"/>
        <v>0</v>
      </c>
      <c r="CD1044">
        <f t="shared" si="198"/>
        <v>0</v>
      </c>
      <c r="CF1044" t="b">
        <f t="shared" si="199"/>
        <v>0</v>
      </c>
      <c r="CG1044" t="str">
        <f t="shared" si="200"/>
        <v/>
      </c>
      <c r="CH1044" t="b">
        <f t="shared" si="201"/>
        <v>0</v>
      </c>
      <c r="CI1044" t="str">
        <f t="shared" si="202"/>
        <v/>
      </c>
      <c r="CJ1044" t="b">
        <f t="shared" si="203"/>
        <v>0</v>
      </c>
      <c r="CL1044">
        <f t="shared" si="204"/>
        <v>0</v>
      </c>
      <c r="CM1044">
        <f t="shared" si="205"/>
        <v>0</v>
      </c>
      <c r="CN1044">
        <f t="shared" si="206"/>
        <v>0</v>
      </c>
      <c r="CO1044">
        <f t="shared" si="207"/>
        <v>0</v>
      </c>
    </row>
    <row r="1045" spans="2:93" ht="15" customHeight="1">
      <c r="B1045" s="126"/>
      <c r="C1045" s="220" t="s">
        <v>2691</v>
      </c>
      <c r="D1045" s="419"/>
      <c r="E1045" s="316"/>
      <c r="F1045" s="316"/>
      <c r="G1045" s="317"/>
      <c r="H1045" s="379"/>
      <c r="I1045" s="317"/>
      <c r="J1045" s="315" t="str">
        <f>IF(L1045="","",VLOOKUP(L1045,Presentación!$AL$3:$AM$574,2,FALSE))</f>
        <v/>
      </c>
      <c r="K1045" s="429"/>
      <c r="L1045" s="419"/>
      <c r="M1045" s="316"/>
      <c r="N1045" s="317"/>
      <c r="O1045" s="419"/>
      <c r="P1045" s="316"/>
      <c r="Q1045" s="317"/>
      <c r="R1045" s="379"/>
      <c r="S1045" s="316"/>
      <c r="T1045" s="317"/>
      <c r="U1045" s="43" t="s">
        <v>2188</v>
      </c>
      <c r="V1045" s="379"/>
      <c r="W1045" s="316"/>
      <c r="X1045" s="317"/>
      <c r="Y1045" s="379"/>
      <c r="Z1045" s="317"/>
      <c r="AA1045" s="249"/>
      <c r="AB1045" s="249"/>
      <c r="AC1045" s="249"/>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CA1045">
        <f t="shared" si="195"/>
        <v>0</v>
      </c>
      <c r="CB1045">
        <f t="shared" si="196"/>
        <v>0</v>
      </c>
      <c r="CC1045">
        <f t="shared" si="197"/>
        <v>0</v>
      </c>
      <c r="CD1045">
        <f t="shared" si="198"/>
        <v>0</v>
      </c>
      <c r="CF1045" t="b">
        <f t="shared" si="199"/>
        <v>0</v>
      </c>
      <c r="CG1045" t="str">
        <f t="shared" si="200"/>
        <v/>
      </c>
      <c r="CH1045" t="b">
        <f t="shared" si="201"/>
        <v>0</v>
      </c>
      <c r="CI1045" t="str">
        <f t="shared" si="202"/>
        <v/>
      </c>
      <c r="CJ1045" t="b">
        <f t="shared" si="203"/>
        <v>0</v>
      </c>
      <c r="CL1045">
        <f t="shared" si="204"/>
        <v>0</v>
      </c>
      <c r="CM1045">
        <f t="shared" si="205"/>
        <v>0</v>
      </c>
      <c r="CN1045">
        <f t="shared" si="206"/>
        <v>0</v>
      </c>
      <c r="CO1045">
        <f t="shared" si="207"/>
        <v>0</v>
      </c>
    </row>
    <row r="1046" spans="2:93" ht="15" customHeight="1">
      <c r="B1046" s="126"/>
      <c r="C1046" s="220" t="s">
        <v>2692</v>
      </c>
      <c r="D1046" s="419"/>
      <c r="E1046" s="316"/>
      <c r="F1046" s="316"/>
      <c r="G1046" s="317"/>
      <c r="H1046" s="379"/>
      <c r="I1046" s="317"/>
      <c r="J1046" s="315" t="str">
        <f>IF(L1046="","",VLOOKUP(L1046,Presentación!$AL$3:$AM$574,2,FALSE))</f>
        <v/>
      </c>
      <c r="K1046" s="429"/>
      <c r="L1046" s="419"/>
      <c r="M1046" s="316"/>
      <c r="N1046" s="317"/>
      <c r="O1046" s="419"/>
      <c r="P1046" s="316"/>
      <c r="Q1046" s="317"/>
      <c r="R1046" s="379"/>
      <c r="S1046" s="316"/>
      <c r="T1046" s="317"/>
      <c r="U1046" s="43" t="s">
        <v>2188</v>
      </c>
      <c r="V1046" s="379"/>
      <c r="W1046" s="316"/>
      <c r="X1046" s="317"/>
      <c r="Y1046" s="379"/>
      <c r="Z1046" s="317"/>
      <c r="AA1046" s="249"/>
      <c r="AB1046" s="249"/>
      <c r="AC1046" s="249"/>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CA1046">
        <f t="shared" si="195"/>
        <v>0</v>
      </c>
      <c r="CB1046">
        <f t="shared" si="196"/>
        <v>0</v>
      </c>
      <c r="CC1046">
        <f t="shared" si="197"/>
        <v>0</v>
      </c>
      <c r="CD1046">
        <f t="shared" si="198"/>
        <v>0</v>
      </c>
      <c r="CF1046" t="b">
        <f t="shared" si="199"/>
        <v>0</v>
      </c>
      <c r="CG1046" t="str">
        <f t="shared" si="200"/>
        <v/>
      </c>
      <c r="CH1046" t="b">
        <f t="shared" si="201"/>
        <v>0</v>
      </c>
      <c r="CI1046" t="str">
        <f t="shared" si="202"/>
        <v/>
      </c>
      <c r="CJ1046" t="b">
        <f t="shared" si="203"/>
        <v>0</v>
      </c>
      <c r="CL1046">
        <f t="shared" si="204"/>
        <v>0</v>
      </c>
      <c r="CM1046">
        <f t="shared" si="205"/>
        <v>0</v>
      </c>
      <c r="CN1046">
        <f t="shared" si="206"/>
        <v>0</v>
      </c>
      <c r="CO1046">
        <f t="shared" si="207"/>
        <v>0</v>
      </c>
    </row>
    <row r="1047" spans="2:93" ht="15" customHeight="1">
      <c r="B1047" s="126"/>
      <c r="C1047" s="220" t="s">
        <v>2693</v>
      </c>
      <c r="D1047" s="419"/>
      <c r="E1047" s="316"/>
      <c r="F1047" s="316"/>
      <c r="G1047" s="317"/>
      <c r="H1047" s="379"/>
      <c r="I1047" s="317"/>
      <c r="J1047" s="315" t="str">
        <f>IF(L1047="","",VLOOKUP(L1047,Presentación!$AL$3:$AM$574,2,FALSE))</f>
        <v/>
      </c>
      <c r="K1047" s="429"/>
      <c r="L1047" s="419"/>
      <c r="M1047" s="316"/>
      <c r="N1047" s="317"/>
      <c r="O1047" s="419"/>
      <c r="P1047" s="316"/>
      <c r="Q1047" s="317"/>
      <c r="R1047" s="379"/>
      <c r="S1047" s="316"/>
      <c r="T1047" s="317"/>
      <c r="U1047" s="43" t="s">
        <v>2188</v>
      </c>
      <c r="V1047" s="379"/>
      <c r="W1047" s="316"/>
      <c r="X1047" s="317"/>
      <c r="Y1047" s="379"/>
      <c r="Z1047" s="317"/>
      <c r="AA1047" s="249"/>
      <c r="AB1047" s="249"/>
      <c r="AC1047" s="249"/>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CA1047">
        <f t="shared" si="195"/>
        <v>0</v>
      </c>
      <c r="CB1047">
        <f t="shared" si="196"/>
        <v>0</v>
      </c>
      <c r="CC1047">
        <f t="shared" si="197"/>
        <v>0</v>
      </c>
      <c r="CD1047">
        <f t="shared" si="198"/>
        <v>0</v>
      </c>
      <c r="CF1047" t="b">
        <f t="shared" si="199"/>
        <v>0</v>
      </c>
      <c r="CG1047" t="str">
        <f t="shared" si="200"/>
        <v/>
      </c>
      <c r="CH1047" t="b">
        <f t="shared" si="201"/>
        <v>0</v>
      </c>
      <c r="CI1047" t="str">
        <f t="shared" si="202"/>
        <v/>
      </c>
      <c r="CJ1047" t="b">
        <f t="shared" si="203"/>
        <v>0</v>
      </c>
      <c r="CL1047">
        <f t="shared" si="204"/>
        <v>0</v>
      </c>
      <c r="CM1047">
        <f t="shared" si="205"/>
        <v>0</v>
      </c>
      <c r="CN1047">
        <f t="shared" si="206"/>
        <v>0</v>
      </c>
      <c r="CO1047">
        <f t="shared" si="207"/>
        <v>0</v>
      </c>
    </row>
    <row r="1048" spans="2:93" ht="15" customHeight="1">
      <c r="B1048" s="126"/>
      <c r="C1048" s="220" t="s">
        <v>2694</v>
      </c>
      <c r="D1048" s="419"/>
      <c r="E1048" s="316"/>
      <c r="F1048" s="316"/>
      <c r="G1048" s="317"/>
      <c r="H1048" s="379"/>
      <c r="I1048" s="317"/>
      <c r="J1048" s="315" t="str">
        <f>IF(L1048="","",VLOOKUP(L1048,Presentación!$AL$3:$AM$574,2,FALSE))</f>
        <v/>
      </c>
      <c r="K1048" s="429"/>
      <c r="L1048" s="419"/>
      <c r="M1048" s="316"/>
      <c r="N1048" s="317"/>
      <c r="O1048" s="419"/>
      <c r="P1048" s="316"/>
      <c r="Q1048" s="317"/>
      <c r="R1048" s="379"/>
      <c r="S1048" s="316"/>
      <c r="T1048" s="317"/>
      <c r="U1048" s="43" t="s">
        <v>2188</v>
      </c>
      <c r="V1048" s="379"/>
      <c r="W1048" s="316"/>
      <c r="X1048" s="317"/>
      <c r="Y1048" s="379"/>
      <c r="Z1048" s="317"/>
      <c r="AA1048" s="249"/>
      <c r="AB1048" s="249"/>
      <c r="AC1048" s="249"/>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CA1048">
        <f t="shared" si="195"/>
        <v>0</v>
      </c>
      <c r="CB1048">
        <f t="shared" si="196"/>
        <v>0</v>
      </c>
      <c r="CC1048">
        <f t="shared" si="197"/>
        <v>0</v>
      </c>
      <c r="CD1048">
        <f t="shared" si="198"/>
        <v>0</v>
      </c>
      <c r="CF1048" t="b">
        <f t="shared" si="199"/>
        <v>0</v>
      </c>
      <c r="CG1048" t="str">
        <f t="shared" si="200"/>
        <v/>
      </c>
      <c r="CH1048" t="b">
        <f t="shared" si="201"/>
        <v>0</v>
      </c>
      <c r="CI1048" t="str">
        <f t="shared" si="202"/>
        <v/>
      </c>
      <c r="CJ1048" t="b">
        <f t="shared" si="203"/>
        <v>0</v>
      </c>
      <c r="CL1048">
        <f t="shared" si="204"/>
        <v>0</v>
      </c>
      <c r="CM1048">
        <f t="shared" si="205"/>
        <v>0</v>
      </c>
      <c r="CN1048">
        <f t="shared" si="206"/>
        <v>0</v>
      </c>
      <c r="CO1048">
        <f t="shared" si="207"/>
        <v>0</v>
      </c>
    </row>
    <row r="1049" spans="2:93" ht="15" customHeight="1">
      <c r="B1049" s="126"/>
      <c r="C1049" s="220" t="s">
        <v>2695</v>
      </c>
      <c r="D1049" s="419"/>
      <c r="E1049" s="316"/>
      <c r="F1049" s="316"/>
      <c r="G1049" s="317"/>
      <c r="H1049" s="379"/>
      <c r="I1049" s="317"/>
      <c r="J1049" s="315" t="str">
        <f>IF(L1049="","",VLOOKUP(L1049,Presentación!$AL$3:$AM$574,2,FALSE))</f>
        <v/>
      </c>
      <c r="K1049" s="429"/>
      <c r="L1049" s="419"/>
      <c r="M1049" s="316"/>
      <c r="N1049" s="317"/>
      <c r="O1049" s="419"/>
      <c r="P1049" s="316"/>
      <c r="Q1049" s="317"/>
      <c r="R1049" s="379"/>
      <c r="S1049" s="316"/>
      <c r="T1049" s="317"/>
      <c r="U1049" s="43" t="s">
        <v>2188</v>
      </c>
      <c r="V1049" s="379"/>
      <c r="W1049" s="316"/>
      <c r="X1049" s="317"/>
      <c r="Y1049" s="379"/>
      <c r="Z1049" s="317"/>
      <c r="AA1049" s="249"/>
      <c r="AB1049" s="249"/>
      <c r="AC1049" s="249"/>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CA1049">
        <f t="shared" si="195"/>
        <v>0</v>
      </c>
      <c r="CB1049">
        <f t="shared" si="196"/>
        <v>0</v>
      </c>
      <c r="CC1049">
        <f t="shared" si="197"/>
        <v>0</v>
      </c>
      <c r="CD1049">
        <f t="shared" si="198"/>
        <v>0</v>
      </c>
      <c r="CF1049" t="b">
        <f t="shared" si="199"/>
        <v>0</v>
      </c>
      <c r="CG1049" t="str">
        <f t="shared" si="200"/>
        <v/>
      </c>
      <c r="CH1049" t="b">
        <f t="shared" si="201"/>
        <v>0</v>
      </c>
      <c r="CI1049" t="str">
        <f t="shared" si="202"/>
        <v/>
      </c>
      <c r="CJ1049" t="b">
        <f t="shared" si="203"/>
        <v>0</v>
      </c>
      <c r="CL1049">
        <f t="shared" si="204"/>
        <v>0</v>
      </c>
      <c r="CM1049">
        <f t="shared" si="205"/>
        <v>0</v>
      </c>
      <c r="CN1049">
        <f t="shared" si="206"/>
        <v>0</v>
      </c>
      <c r="CO1049">
        <f t="shared" si="207"/>
        <v>0</v>
      </c>
    </row>
    <row r="1050" spans="2:93" ht="15" customHeight="1">
      <c r="B1050" s="126"/>
      <c r="C1050" s="220" t="s">
        <v>2696</v>
      </c>
      <c r="D1050" s="419"/>
      <c r="E1050" s="316"/>
      <c r="F1050" s="316"/>
      <c r="G1050" s="317"/>
      <c r="H1050" s="379"/>
      <c r="I1050" s="317"/>
      <c r="J1050" s="315" t="str">
        <f>IF(L1050="","",VLOOKUP(L1050,Presentación!$AL$3:$AM$574,2,FALSE))</f>
        <v/>
      </c>
      <c r="K1050" s="429"/>
      <c r="L1050" s="419"/>
      <c r="M1050" s="316"/>
      <c r="N1050" s="317"/>
      <c r="O1050" s="419"/>
      <c r="P1050" s="316"/>
      <c r="Q1050" s="317"/>
      <c r="R1050" s="379"/>
      <c r="S1050" s="316"/>
      <c r="T1050" s="317"/>
      <c r="U1050" s="43" t="s">
        <v>2188</v>
      </c>
      <c r="V1050" s="379"/>
      <c r="W1050" s="316"/>
      <c r="X1050" s="317"/>
      <c r="Y1050" s="379"/>
      <c r="Z1050" s="317"/>
      <c r="AA1050" s="249"/>
      <c r="AB1050" s="249"/>
      <c r="AC1050" s="249"/>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CA1050">
        <f t="shared" si="195"/>
        <v>0</v>
      </c>
      <c r="CB1050">
        <f t="shared" si="196"/>
        <v>0</v>
      </c>
      <c r="CC1050">
        <f t="shared" si="197"/>
        <v>0</v>
      </c>
      <c r="CD1050">
        <f t="shared" si="198"/>
        <v>0</v>
      </c>
      <c r="CF1050" t="b">
        <f t="shared" si="199"/>
        <v>0</v>
      </c>
      <c r="CG1050" t="str">
        <f t="shared" si="200"/>
        <v/>
      </c>
      <c r="CH1050" t="b">
        <f t="shared" si="201"/>
        <v>0</v>
      </c>
      <c r="CI1050" t="str">
        <f t="shared" si="202"/>
        <v/>
      </c>
      <c r="CJ1050" t="b">
        <f t="shared" si="203"/>
        <v>0</v>
      </c>
      <c r="CL1050">
        <f t="shared" si="204"/>
        <v>0</v>
      </c>
      <c r="CM1050">
        <f t="shared" si="205"/>
        <v>0</v>
      </c>
      <c r="CN1050">
        <f t="shared" si="206"/>
        <v>0</v>
      </c>
      <c r="CO1050">
        <f t="shared" si="207"/>
        <v>0</v>
      </c>
    </row>
    <row r="1051" spans="2:93" ht="15" customHeight="1">
      <c r="B1051" s="126"/>
      <c r="C1051" s="220" t="s">
        <v>2697</v>
      </c>
      <c r="D1051" s="419"/>
      <c r="E1051" s="316"/>
      <c r="F1051" s="316"/>
      <c r="G1051" s="317"/>
      <c r="H1051" s="379"/>
      <c r="I1051" s="317"/>
      <c r="J1051" s="315" t="str">
        <f>IF(L1051="","",VLOOKUP(L1051,Presentación!$AL$3:$AM$574,2,FALSE))</f>
        <v/>
      </c>
      <c r="K1051" s="429"/>
      <c r="L1051" s="419"/>
      <c r="M1051" s="316"/>
      <c r="N1051" s="317"/>
      <c r="O1051" s="419"/>
      <c r="P1051" s="316"/>
      <c r="Q1051" s="317"/>
      <c r="R1051" s="379"/>
      <c r="S1051" s="316"/>
      <c r="T1051" s="317"/>
      <c r="U1051" s="43" t="s">
        <v>2188</v>
      </c>
      <c r="V1051" s="379"/>
      <c r="W1051" s="316"/>
      <c r="X1051" s="317"/>
      <c r="Y1051" s="379"/>
      <c r="Z1051" s="317"/>
      <c r="AA1051" s="249"/>
      <c r="AB1051" s="249"/>
      <c r="AC1051" s="249"/>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CA1051">
        <f t="shared" si="195"/>
        <v>0</v>
      </c>
      <c r="CB1051">
        <f t="shared" si="196"/>
        <v>0</v>
      </c>
      <c r="CC1051">
        <f t="shared" si="197"/>
        <v>0</v>
      </c>
      <c r="CD1051">
        <f t="shared" si="198"/>
        <v>0</v>
      </c>
      <c r="CF1051" t="b">
        <f t="shared" si="199"/>
        <v>0</v>
      </c>
      <c r="CG1051" t="str">
        <f t="shared" si="200"/>
        <v/>
      </c>
      <c r="CH1051" t="b">
        <f t="shared" si="201"/>
        <v>0</v>
      </c>
      <c r="CI1051" t="str">
        <f t="shared" si="202"/>
        <v/>
      </c>
      <c r="CJ1051" t="b">
        <f t="shared" si="203"/>
        <v>0</v>
      </c>
      <c r="CL1051">
        <f t="shared" si="204"/>
        <v>0</v>
      </c>
      <c r="CM1051">
        <f t="shared" si="205"/>
        <v>0</v>
      </c>
      <c r="CN1051">
        <f t="shared" si="206"/>
        <v>0</v>
      </c>
      <c r="CO1051">
        <f t="shared" si="207"/>
        <v>0</v>
      </c>
    </row>
    <row r="1052" spans="2:93" ht="15" customHeight="1">
      <c r="B1052" s="126"/>
      <c r="C1052" s="220" t="s">
        <v>2698</v>
      </c>
      <c r="D1052" s="419"/>
      <c r="E1052" s="316"/>
      <c r="F1052" s="316"/>
      <c r="G1052" s="317"/>
      <c r="H1052" s="379"/>
      <c r="I1052" s="317"/>
      <c r="J1052" s="315" t="str">
        <f>IF(L1052="","",VLOOKUP(L1052,Presentación!$AL$3:$AM$574,2,FALSE))</f>
        <v/>
      </c>
      <c r="K1052" s="429"/>
      <c r="L1052" s="419"/>
      <c r="M1052" s="316"/>
      <c r="N1052" s="317"/>
      <c r="O1052" s="419"/>
      <c r="P1052" s="316"/>
      <c r="Q1052" s="317"/>
      <c r="R1052" s="379"/>
      <c r="S1052" s="316"/>
      <c r="T1052" s="317"/>
      <c r="U1052" s="43" t="s">
        <v>2188</v>
      </c>
      <c r="V1052" s="379"/>
      <c r="W1052" s="316"/>
      <c r="X1052" s="317"/>
      <c r="Y1052" s="379"/>
      <c r="Z1052" s="317"/>
      <c r="AA1052" s="249"/>
      <c r="AB1052" s="249"/>
      <c r="AC1052" s="249"/>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CA1052">
        <f t="shared" si="195"/>
        <v>0</v>
      </c>
      <c r="CB1052">
        <f t="shared" si="196"/>
        <v>0</v>
      </c>
      <c r="CC1052">
        <f t="shared" si="197"/>
        <v>0</v>
      </c>
      <c r="CD1052">
        <f t="shared" si="198"/>
        <v>0</v>
      </c>
      <c r="CF1052" t="b">
        <f t="shared" si="199"/>
        <v>0</v>
      </c>
      <c r="CG1052" t="str">
        <f t="shared" si="200"/>
        <v/>
      </c>
      <c r="CH1052" t="b">
        <f t="shared" si="201"/>
        <v>0</v>
      </c>
      <c r="CI1052" t="str">
        <f t="shared" si="202"/>
        <v/>
      </c>
      <c r="CJ1052" t="b">
        <f t="shared" si="203"/>
        <v>0</v>
      </c>
      <c r="CL1052">
        <f t="shared" si="204"/>
        <v>0</v>
      </c>
      <c r="CM1052">
        <f t="shared" si="205"/>
        <v>0</v>
      </c>
      <c r="CN1052">
        <f t="shared" si="206"/>
        <v>0</v>
      </c>
      <c r="CO1052">
        <f t="shared" si="207"/>
        <v>0</v>
      </c>
    </row>
    <row r="1053" spans="2:93" ht="15" customHeight="1">
      <c r="B1053" s="126"/>
      <c r="C1053" s="220" t="s">
        <v>2699</v>
      </c>
      <c r="D1053" s="419"/>
      <c r="E1053" s="316"/>
      <c r="F1053" s="316"/>
      <c r="G1053" s="317"/>
      <c r="H1053" s="379"/>
      <c r="I1053" s="317"/>
      <c r="J1053" s="315" t="str">
        <f>IF(L1053="","",VLOOKUP(L1053,Presentación!$AL$3:$AM$574,2,FALSE))</f>
        <v/>
      </c>
      <c r="K1053" s="429"/>
      <c r="L1053" s="419"/>
      <c r="M1053" s="316"/>
      <c r="N1053" s="317"/>
      <c r="O1053" s="419"/>
      <c r="P1053" s="316"/>
      <c r="Q1053" s="317"/>
      <c r="R1053" s="379"/>
      <c r="S1053" s="316"/>
      <c r="T1053" s="317"/>
      <c r="U1053" s="43" t="s">
        <v>2188</v>
      </c>
      <c r="V1053" s="379"/>
      <c r="W1053" s="316"/>
      <c r="X1053" s="317"/>
      <c r="Y1053" s="379"/>
      <c r="Z1053" s="317"/>
      <c r="AA1053" s="249"/>
      <c r="AB1053" s="249"/>
      <c r="AC1053" s="249"/>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CA1053">
        <f t="shared" si="195"/>
        <v>0</v>
      </c>
      <c r="CB1053">
        <f t="shared" si="196"/>
        <v>0</v>
      </c>
      <c r="CC1053">
        <f t="shared" si="197"/>
        <v>0</v>
      </c>
      <c r="CD1053">
        <f t="shared" si="198"/>
        <v>0</v>
      </c>
      <c r="CF1053" t="b">
        <f t="shared" si="199"/>
        <v>0</v>
      </c>
      <c r="CG1053" t="str">
        <f t="shared" si="200"/>
        <v/>
      </c>
      <c r="CH1053" t="b">
        <f t="shared" si="201"/>
        <v>0</v>
      </c>
      <c r="CI1053" t="str">
        <f t="shared" si="202"/>
        <v/>
      </c>
      <c r="CJ1053" t="b">
        <f t="shared" si="203"/>
        <v>0</v>
      </c>
      <c r="CL1053">
        <f t="shared" si="204"/>
        <v>0</v>
      </c>
      <c r="CM1053">
        <f t="shared" si="205"/>
        <v>0</v>
      </c>
      <c r="CN1053">
        <f t="shared" si="206"/>
        <v>0</v>
      </c>
      <c r="CO1053">
        <f t="shared" si="207"/>
        <v>0</v>
      </c>
    </row>
    <row r="1054" spans="2:93" ht="15" customHeight="1">
      <c r="B1054" s="126"/>
      <c r="C1054" s="220" t="s">
        <v>2700</v>
      </c>
      <c r="D1054" s="419"/>
      <c r="E1054" s="316"/>
      <c r="F1054" s="316"/>
      <c r="G1054" s="317"/>
      <c r="H1054" s="379"/>
      <c r="I1054" s="317"/>
      <c r="J1054" s="315" t="str">
        <f>IF(L1054="","",VLOOKUP(L1054,Presentación!$AL$3:$AM$574,2,FALSE))</f>
        <v/>
      </c>
      <c r="K1054" s="429"/>
      <c r="L1054" s="419"/>
      <c r="M1054" s="316"/>
      <c r="N1054" s="317"/>
      <c r="O1054" s="419"/>
      <c r="P1054" s="316"/>
      <c r="Q1054" s="317"/>
      <c r="R1054" s="379"/>
      <c r="S1054" s="316"/>
      <c r="T1054" s="317"/>
      <c r="U1054" s="43" t="s">
        <v>2188</v>
      </c>
      <c r="V1054" s="379"/>
      <c r="W1054" s="316"/>
      <c r="X1054" s="317"/>
      <c r="Y1054" s="379"/>
      <c r="Z1054" s="317"/>
      <c r="AA1054" s="249"/>
      <c r="AB1054" s="249"/>
      <c r="AC1054" s="249"/>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CA1054">
        <f t="shared" si="195"/>
        <v>0</v>
      </c>
      <c r="CB1054">
        <f t="shared" si="196"/>
        <v>0</v>
      </c>
      <c r="CC1054">
        <f t="shared" si="197"/>
        <v>0</v>
      </c>
      <c r="CD1054">
        <f t="shared" si="198"/>
        <v>0</v>
      </c>
      <c r="CF1054" t="b">
        <f t="shared" si="199"/>
        <v>0</v>
      </c>
      <c r="CG1054" t="str">
        <f t="shared" si="200"/>
        <v/>
      </c>
      <c r="CH1054" t="b">
        <f t="shared" si="201"/>
        <v>0</v>
      </c>
      <c r="CI1054" t="str">
        <f t="shared" si="202"/>
        <v/>
      </c>
      <c r="CJ1054" t="b">
        <f t="shared" si="203"/>
        <v>0</v>
      </c>
      <c r="CL1054">
        <f t="shared" si="204"/>
        <v>0</v>
      </c>
      <c r="CM1054">
        <f t="shared" si="205"/>
        <v>0</v>
      </c>
      <c r="CN1054">
        <f t="shared" si="206"/>
        <v>0</v>
      </c>
      <c r="CO1054">
        <f t="shared" si="207"/>
        <v>0</v>
      </c>
    </row>
    <row r="1055" spans="2:93" ht="15" customHeight="1">
      <c r="B1055" s="126"/>
      <c r="C1055" s="220" t="s">
        <v>2701</v>
      </c>
      <c r="D1055" s="419"/>
      <c r="E1055" s="316"/>
      <c r="F1055" s="316"/>
      <c r="G1055" s="317"/>
      <c r="H1055" s="379"/>
      <c r="I1055" s="317"/>
      <c r="J1055" s="315" t="str">
        <f>IF(L1055="","",VLOOKUP(L1055,Presentación!$AL$3:$AM$574,2,FALSE))</f>
        <v/>
      </c>
      <c r="K1055" s="429"/>
      <c r="L1055" s="419"/>
      <c r="M1055" s="316"/>
      <c r="N1055" s="317"/>
      <c r="O1055" s="419"/>
      <c r="P1055" s="316"/>
      <c r="Q1055" s="317"/>
      <c r="R1055" s="379"/>
      <c r="S1055" s="316"/>
      <c r="T1055" s="317"/>
      <c r="U1055" s="43" t="s">
        <v>2188</v>
      </c>
      <c r="V1055" s="379"/>
      <c r="W1055" s="316"/>
      <c r="X1055" s="317"/>
      <c r="Y1055" s="379"/>
      <c r="Z1055" s="317"/>
      <c r="AA1055" s="249"/>
      <c r="AB1055" s="249"/>
      <c r="AC1055" s="249"/>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CA1055">
        <f t="shared" si="195"/>
        <v>0</v>
      </c>
      <c r="CB1055">
        <f t="shared" si="196"/>
        <v>0</v>
      </c>
      <c r="CC1055">
        <f t="shared" si="197"/>
        <v>0</v>
      </c>
      <c r="CD1055">
        <f t="shared" si="198"/>
        <v>0</v>
      </c>
      <c r="CF1055" t="b">
        <f t="shared" si="199"/>
        <v>0</v>
      </c>
      <c r="CG1055" t="str">
        <f t="shared" si="200"/>
        <v/>
      </c>
      <c r="CH1055" t="b">
        <f t="shared" si="201"/>
        <v>0</v>
      </c>
      <c r="CI1055" t="str">
        <f t="shared" si="202"/>
        <v/>
      </c>
      <c r="CJ1055" t="b">
        <f t="shared" si="203"/>
        <v>0</v>
      </c>
      <c r="CL1055">
        <f t="shared" si="204"/>
        <v>0</v>
      </c>
      <c r="CM1055">
        <f t="shared" si="205"/>
        <v>0</v>
      </c>
      <c r="CN1055">
        <f t="shared" si="206"/>
        <v>0</v>
      </c>
      <c r="CO1055">
        <f t="shared" si="207"/>
        <v>0</v>
      </c>
    </row>
    <row r="1056" spans="2:93" ht="15" customHeight="1">
      <c r="B1056" s="126"/>
      <c r="C1056" s="220" t="s">
        <v>2702</v>
      </c>
      <c r="D1056" s="419"/>
      <c r="E1056" s="316"/>
      <c r="F1056" s="316"/>
      <c r="G1056" s="317"/>
      <c r="H1056" s="379"/>
      <c r="I1056" s="317"/>
      <c r="J1056" s="315" t="str">
        <f>IF(L1056="","",VLOOKUP(L1056,Presentación!$AL$3:$AM$574,2,FALSE))</f>
        <v/>
      </c>
      <c r="K1056" s="429"/>
      <c r="L1056" s="419"/>
      <c r="M1056" s="316"/>
      <c r="N1056" s="317"/>
      <c r="O1056" s="419"/>
      <c r="P1056" s="316"/>
      <c r="Q1056" s="317"/>
      <c r="R1056" s="379"/>
      <c r="S1056" s="316"/>
      <c r="T1056" s="317"/>
      <c r="U1056" s="43" t="s">
        <v>2188</v>
      </c>
      <c r="V1056" s="379"/>
      <c r="W1056" s="316"/>
      <c r="X1056" s="317"/>
      <c r="Y1056" s="379"/>
      <c r="Z1056" s="317"/>
      <c r="AA1056" s="249"/>
      <c r="AB1056" s="249"/>
      <c r="AC1056" s="249"/>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CA1056">
        <f t="shared" si="195"/>
        <v>0</v>
      </c>
      <c r="CB1056">
        <f t="shared" si="196"/>
        <v>0</v>
      </c>
      <c r="CC1056">
        <f t="shared" si="197"/>
        <v>0</v>
      </c>
      <c r="CD1056">
        <f t="shared" si="198"/>
        <v>0</v>
      </c>
      <c r="CF1056" t="b">
        <f t="shared" si="199"/>
        <v>0</v>
      </c>
      <c r="CG1056" t="str">
        <f t="shared" si="200"/>
        <v/>
      </c>
      <c r="CH1056" t="b">
        <f t="shared" si="201"/>
        <v>0</v>
      </c>
      <c r="CI1056" t="str">
        <f t="shared" si="202"/>
        <v/>
      </c>
      <c r="CJ1056" t="b">
        <f t="shared" si="203"/>
        <v>0</v>
      </c>
      <c r="CL1056">
        <f t="shared" si="204"/>
        <v>0</v>
      </c>
      <c r="CM1056">
        <f t="shared" si="205"/>
        <v>0</v>
      </c>
      <c r="CN1056">
        <f t="shared" si="206"/>
        <v>0</v>
      </c>
      <c r="CO1056">
        <f t="shared" si="207"/>
        <v>0</v>
      </c>
    </row>
    <row r="1057" spans="2:93" ht="15" customHeight="1">
      <c r="B1057" s="126"/>
      <c r="C1057" s="220" t="s">
        <v>2703</v>
      </c>
      <c r="D1057" s="419"/>
      <c r="E1057" s="316"/>
      <c r="F1057" s="316"/>
      <c r="G1057" s="317"/>
      <c r="H1057" s="379"/>
      <c r="I1057" s="317"/>
      <c r="J1057" s="315" t="str">
        <f>IF(L1057="","",VLOOKUP(L1057,Presentación!$AL$3:$AM$574,2,FALSE))</f>
        <v/>
      </c>
      <c r="K1057" s="429"/>
      <c r="L1057" s="419"/>
      <c r="M1057" s="316"/>
      <c r="N1057" s="317"/>
      <c r="O1057" s="419"/>
      <c r="P1057" s="316"/>
      <c r="Q1057" s="317"/>
      <c r="R1057" s="379"/>
      <c r="S1057" s="316"/>
      <c r="T1057" s="317"/>
      <c r="U1057" s="43" t="s">
        <v>2188</v>
      </c>
      <c r="V1057" s="379"/>
      <c r="W1057" s="316"/>
      <c r="X1057" s="317"/>
      <c r="Y1057" s="379"/>
      <c r="Z1057" s="317"/>
      <c r="AA1057" s="249"/>
      <c r="AB1057" s="249"/>
      <c r="AC1057" s="249"/>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CA1057">
        <f t="shared" ref="CA1057:CA1120" si="208">IF(COUNTIF(D1057:AL1057,"NS")&gt;0,1,0)</f>
        <v>0</v>
      </c>
      <c r="CB1057">
        <f t="shared" ref="CB1057:CB1120" si="209">COUNTIF(AB1057:AC1057,"NS")</f>
        <v>0</v>
      </c>
      <c r="CC1057">
        <f t="shared" ref="CC1057:CC1120" si="210">SUM(AB1057:AC1057)</f>
        <v>0</v>
      </c>
      <c r="CD1057">
        <f t="shared" ref="CD1057:CD1120" si="211">IF(COUNTA(AA1057:AC1057)=0,0,IF(OR(AND(AA1057=0,CB1057&gt;0),AND(AA1057="ns",CC1057&gt;0),AND(AA1057="ns",CB1057=0,CC1057=0)),1,IF(OR(AND(AA1057&gt;0,CB1057=2),AND(AA1057="ns",CB1057=2),AND(AA1057="ns",CC1057=0,CB1057&gt;0),AA1057=CC1057),0,1)))</f>
        <v>0</v>
      </c>
      <c r="CF1057" t="b">
        <f t="shared" ref="CF1057:CF1120" si="212">NOT(EXACT(D1057,UPPER(D1057)))</f>
        <v>0</v>
      </c>
      <c r="CG1057" t="str">
        <f t="shared" ref="CG1057:CG1120" si="213">SUBSTITUTE( SUBSTITUTE( SUBSTITUTE( SUBSTITUTE( SUBSTITUTE( SUBSTITUTE( SUBSTITUTE( SUBSTITUTE( SUBSTITUTE( SUBSTITUTE(D1057, "á", "a"), "é", "e"), "í", "i"), "ó", "o"), "ú", "u"), "Á", "A"), "É", "E"), "Í", "I"), "Ó", "O"), "Ú", "U")</f>
        <v/>
      </c>
      <c r="CH1057" t="b">
        <f t="shared" ref="CH1057:CH1120" si="214">NOT(EXACT(D1057,CG1057))</f>
        <v>0</v>
      </c>
      <c r="CI1057" t="str">
        <f t="shared" ref="CI1057:CI1120" si="215">SUBSTITUTE((SUBSTITUTE(SUBSTITUTE(SUBSTITUTE(D1057,".",""),",",""),"(","")),")","")</f>
        <v/>
      </c>
      <c r="CJ1057" t="b">
        <f t="shared" ref="CJ1057:CJ1120" si="216">NOT(EXACT(D1057,CI1057))</f>
        <v>0</v>
      </c>
      <c r="CL1057">
        <f t="shared" ref="CL1057:CL1120" si="217">LEN(R1057)</f>
        <v>0</v>
      </c>
      <c r="CM1057">
        <f t="shared" ref="CM1057:CM1120" si="218">LEN(V1057)</f>
        <v>0</v>
      </c>
      <c r="CN1057">
        <f t="shared" ref="CN1057:CN1120" si="219">IF(AND(R1057&lt;&gt;"NS",R1057&lt;&gt;"NA",CL1057&gt;8),1,0)</f>
        <v>0</v>
      </c>
      <c r="CO1057">
        <f t="shared" ref="CO1057:CO1120" si="220">IF(AND(V1057&lt;&gt;"NS",V1057&lt;&gt;"NA",CM1057&gt;9),1,0)</f>
        <v>0</v>
      </c>
    </row>
    <row r="1058" spans="2:93" ht="15" customHeight="1">
      <c r="B1058" s="126"/>
      <c r="C1058" s="220" t="s">
        <v>2704</v>
      </c>
      <c r="D1058" s="419"/>
      <c r="E1058" s="316"/>
      <c r="F1058" s="316"/>
      <c r="G1058" s="317"/>
      <c r="H1058" s="379"/>
      <c r="I1058" s="317"/>
      <c r="J1058" s="315" t="str">
        <f>IF(L1058="","",VLOOKUP(L1058,Presentación!$AL$3:$AM$574,2,FALSE))</f>
        <v/>
      </c>
      <c r="K1058" s="429"/>
      <c r="L1058" s="419"/>
      <c r="M1058" s="316"/>
      <c r="N1058" s="317"/>
      <c r="O1058" s="419"/>
      <c r="P1058" s="316"/>
      <c r="Q1058" s="317"/>
      <c r="R1058" s="379"/>
      <c r="S1058" s="316"/>
      <c r="T1058" s="317"/>
      <c r="U1058" s="43" t="s">
        <v>2188</v>
      </c>
      <c r="V1058" s="379"/>
      <c r="W1058" s="316"/>
      <c r="X1058" s="317"/>
      <c r="Y1058" s="379"/>
      <c r="Z1058" s="317"/>
      <c r="AA1058" s="249"/>
      <c r="AB1058" s="249"/>
      <c r="AC1058" s="249"/>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CA1058">
        <f t="shared" si="208"/>
        <v>0</v>
      </c>
      <c r="CB1058">
        <f t="shared" si="209"/>
        <v>0</v>
      </c>
      <c r="CC1058">
        <f t="shared" si="210"/>
        <v>0</v>
      </c>
      <c r="CD1058">
        <f t="shared" si="211"/>
        <v>0</v>
      </c>
      <c r="CF1058" t="b">
        <f t="shared" si="212"/>
        <v>0</v>
      </c>
      <c r="CG1058" t="str">
        <f t="shared" si="213"/>
        <v/>
      </c>
      <c r="CH1058" t="b">
        <f t="shared" si="214"/>
        <v>0</v>
      </c>
      <c r="CI1058" t="str">
        <f t="shared" si="215"/>
        <v/>
      </c>
      <c r="CJ1058" t="b">
        <f t="shared" si="216"/>
        <v>0</v>
      </c>
      <c r="CL1058">
        <f t="shared" si="217"/>
        <v>0</v>
      </c>
      <c r="CM1058">
        <f t="shared" si="218"/>
        <v>0</v>
      </c>
      <c r="CN1058">
        <f t="shared" si="219"/>
        <v>0</v>
      </c>
      <c r="CO1058">
        <f t="shared" si="220"/>
        <v>0</v>
      </c>
    </row>
    <row r="1059" spans="2:93" ht="15" customHeight="1">
      <c r="B1059" s="126"/>
      <c r="C1059" s="220" t="s">
        <v>2705</v>
      </c>
      <c r="D1059" s="419"/>
      <c r="E1059" s="316"/>
      <c r="F1059" s="316"/>
      <c r="G1059" s="317"/>
      <c r="H1059" s="379"/>
      <c r="I1059" s="317"/>
      <c r="J1059" s="315" t="str">
        <f>IF(L1059="","",VLOOKUP(L1059,Presentación!$AL$3:$AM$574,2,FALSE))</f>
        <v/>
      </c>
      <c r="K1059" s="429"/>
      <c r="L1059" s="419"/>
      <c r="M1059" s="316"/>
      <c r="N1059" s="317"/>
      <c r="O1059" s="419"/>
      <c r="P1059" s="316"/>
      <c r="Q1059" s="317"/>
      <c r="R1059" s="379"/>
      <c r="S1059" s="316"/>
      <c r="T1059" s="317"/>
      <c r="U1059" s="43" t="s">
        <v>2188</v>
      </c>
      <c r="V1059" s="379"/>
      <c r="W1059" s="316"/>
      <c r="X1059" s="317"/>
      <c r="Y1059" s="379"/>
      <c r="Z1059" s="317"/>
      <c r="AA1059" s="249"/>
      <c r="AB1059" s="249"/>
      <c r="AC1059" s="249"/>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CA1059">
        <f t="shared" si="208"/>
        <v>0</v>
      </c>
      <c r="CB1059">
        <f t="shared" si="209"/>
        <v>0</v>
      </c>
      <c r="CC1059">
        <f t="shared" si="210"/>
        <v>0</v>
      </c>
      <c r="CD1059">
        <f t="shared" si="211"/>
        <v>0</v>
      </c>
      <c r="CF1059" t="b">
        <f t="shared" si="212"/>
        <v>0</v>
      </c>
      <c r="CG1059" t="str">
        <f t="shared" si="213"/>
        <v/>
      </c>
      <c r="CH1059" t="b">
        <f t="shared" si="214"/>
        <v>0</v>
      </c>
      <c r="CI1059" t="str">
        <f t="shared" si="215"/>
        <v/>
      </c>
      <c r="CJ1059" t="b">
        <f t="shared" si="216"/>
        <v>0</v>
      </c>
      <c r="CL1059">
        <f t="shared" si="217"/>
        <v>0</v>
      </c>
      <c r="CM1059">
        <f t="shared" si="218"/>
        <v>0</v>
      </c>
      <c r="CN1059">
        <f t="shared" si="219"/>
        <v>0</v>
      </c>
      <c r="CO1059">
        <f t="shared" si="220"/>
        <v>0</v>
      </c>
    </row>
    <row r="1060" spans="2:93" ht="15" customHeight="1">
      <c r="B1060" s="126"/>
      <c r="C1060" s="220" t="s">
        <v>2706</v>
      </c>
      <c r="D1060" s="419"/>
      <c r="E1060" s="316"/>
      <c r="F1060" s="316"/>
      <c r="G1060" s="317"/>
      <c r="H1060" s="379"/>
      <c r="I1060" s="317"/>
      <c r="J1060" s="315" t="str">
        <f>IF(L1060="","",VLOOKUP(L1060,Presentación!$AL$3:$AM$574,2,FALSE))</f>
        <v/>
      </c>
      <c r="K1060" s="429"/>
      <c r="L1060" s="419"/>
      <c r="M1060" s="316"/>
      <c r="N1060" s="317"/>
      <c r="O1060" s="419"/>
      <c r="P1060" s="316"/>
      <c r="Q1060" s="317"/>
      <c r="R1060" s="379"/>
      <c r="S1060" s="316"/>
      <c r="T1060" s="317"/>
      <c r="U1060" s="43" t="s">
        <v>2188</v>
      </c>
      <c r="V1060" s="379"/>
      <c r="W1060" s="316"/>
      <c r="X1060" s="317"/>
      <c r="Y1060" s="379"/>
      <c r="Z1060" s="317"/>
      <c r="AA1060" s="249"/>
      <c r="AB1060" s="249"/>
      <c r="AC1060" s="249"/>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CA1060">
        <f t="shared" si="208"/>
        <v>0</v>
      </c>
      <c r="CB1060">
        <f t="shared" si="209"/>
        <v>0</v>
      </c>
      <c r="CC1060">
        <f t="shared" si="210"/>
        <v>0</v>
      </c>
      <c r="CD1060">
        <f t="shared" si="211"/>
        <v>0</v>
      </c>
      <c r="CF1060" t="b">
        <f t="shared" si="212"/>
        <v>0</v>
      </c>
      <c r="CG1060" t="str">
        <f t="shared" si="213"/>
        <v/>
      </c>
      <c r="CH1060" t="b">
        <f t="shared" si="214"/>
        <v>0</v>
      </c>
      <c r="CI1060" t="str">
        <f t="shared" si="215"/>
        <v/>
      </c>
      <c r="CJ1060" t="b">
        <f t="shared" si="216"/>
        <v>0</v>
      </c>
      <c r="CL1060">
        <f t="shared" si="217"/>
        <v>0</v>
      </c>
      <c r="CM1060">
        <f t="shared" si="218"/>
        <v>0</v>
      </c>
      <c r="CN1060">
        <f t="shared" si="219"/>
        <v>0</v>
      </c>
      <c r="CO1060">
        <f t="shared" si="220"/>
        <v>0</v>
      </c>
    </row>
    <row r="1061" spans="2:93" ht="15" customHeight="1">
      <c r="B1061" s="126"/>
      <c r="C1061" s="220" t="s">
        <v>2707</v>
      </c>
      <c r="D1061" s="419"/>
      <c r="E1061" s="316"/>
      <c r="F1061" s="316"/>
      <c r="G1061" s="317"/>
      <c r="H1061" s="379"/>
      <c r="I1061" s="317"/>
      <c r="J1061" s="315" t="str">
        <f>IF(L1061="","",VLOOKUP(L1061,Presentación!$AL$3:$AM$574,2,FALSE))</f>
        <v/>
      </c>
      <c r="K1061" s="429"/>
      <c r="L1061" s="419"/>
      <c r="M1061" s="316"/>
      <c r="N1061" s="317"/>
      <c r="O1061" s="419"/>
      <c r="P1061" s="316"/>
      <c r="Q1061" s="317"/>
      <c r="R1061" s="379"/>
      <c r="S1061" s="316"/>
      <c r="T1061" s="317"/>
      <c r="U1061" s="43" t="s">
        <v>2188</v>
      </c>
      <c r="V1061" s="379"/>
      <c r="W1061" s="316"/>
      <c r="X1061" s="317"/>
      <c r="Y1061" s="379"/>
      <c r="Z1061" s="317"/>
      <c r="AA1061" s="249"/>
      <c r="AB1061" s="249"/>
      <c r="AC1061" s="249"/>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CA1061">
        <f t="shared" si="208"/>
        <v>0</v>
      </c>
      <c r="CB1061">
        <f t="shared" si="209"/>
        <v>0</v>
      </c>
      <c r="CC1061">
        <f t="shared" si="210"/>
        <v>0</v>
      </c>
      <c r="CD1061">
        <f t="shared" si="211"/>
        <v>0</v>
      </c>
      <c r="CF1061" t="b">
        <f t="shared" si="212"/>
        <v>0</v>
      </c>
      <c r="CG1061" t="str">
        <f t="shared" si="213"/>
        <v/>
      </c>
      <c r="CH1061" t="b">
        <f t="shared" si="214"/>
        <v>0</v>
      </c>
      <c r="CI1061" t="str">
        <f t="shared" si="215"/>
        <v/>
      </c>
      <c r="CJ1061" t="b">
        <f t="shared" si="216"/>
        <v>0</v>
      </c>
      <c r="CL1061">
        <f t="shared" si="217"/>
        <v>0</v>
      </c>
      <c r="CM1061">
        <f t="shared" si="218"/>
        <v>0</v>
      </c>
      <c r="CN1061">
        <f t="shared" si="219"/>
        <v>0</v>
      </c>
      <c r="CO1061">
        <f t="shared" si="220"/>
        <v>0</v>
      </c>
    </row>
    <row r="1062" spans="2:93" ht="15" customHeight="1">
      <c r="B1062" s="126"/>
      <c r="C1062" s="220" t="s">
        <v>2708</v>
      </c>
      <c r="D1062" s="419"/>
      <c r="E1062" s="316"/>
      <c r="F1062" s="316"/>
      <c r="G1062" s="317"/>
      <c r="H1062" s="379"/>
      <c r="I1062" s="317"/>
      <c r="J1062" s="315" t="str">
        <f>IF(L1062="","",VLOOKUP(L1062,Presentación!$AL$3:$AM$574,2,FALSE))</f>
        <v/>
      </c>
      <c r="K1062" s="429"/>
      <c r="L1062" s="419"/>
      <c r="M1062" s="316"/>
      <c r="N1062" s="317"/>
      <c r="O1062" s="419"/>
      <c r="P1062" s="316"/>
      <c r="Q1062" s="317"/>
      <c r="R1062" s="379"/>
      <c r="S1062" s="316"/>
      <c r="T1062" s="317"/>
      <c r="U1062" s="43" t="s">
        <v>2188</v>
      </c>
      <c r="V1062" s="379"/>
      <c r="W1062" s="316"/>
      <c r="X1062" s="317"/>
      <c r="Y1062" s="379"/>
      <c r="Z1062" s="317"/>
      <c r="AA1062" s="249"/>
      <c r="AB1062" s="249"/>
      <c r="AC1062" s="249"/>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CA1062">
        <f t="shared" si="208"/>
        <v>0</v>
      </c>
      <c r="CB1062">
        <f t="shared" si="209"/>
        <v>0</v>
      </c>
      <c r="CC1062">
        <f t="shared" si="210"/>
        <v>0</v>
      </c>
      <c r="CD1062">
        <f t="shared" si="211"/>
        <v>0</v>
      </c>
      <c r="CF1062" t="b">
        <f t="shared" si="212"/>
        <v>0</v>
      </c>
      <c r="CG1062" t="str">
        <f t="shared" si="213"/>
        <v/>
      </c>
      <c r="CH1062" t="b">
        <f t="shared" si="214"/>
        <v>0</v>
      </c>
      <c r="CI1062" t="str">
        <f t="shared" si="215"/>
        <v/>
      </c>
      <c r="CJ1062" t="b">
        <f t="shared" si="216"/>
        <v>0</v>
      </c>
      <c r="CL1062">
        <f t="shared" si="217"/>
        <v>0</v>
      </c>
      <c r="CM1062">
        <f t="shared" si="218"/>
        <v>0</v>
      </c>
      <c r="CN1062">
        <f t="shared" si="219"/>
        <v>0</v>
      </c>
      <c r="CO1062">
        <f t="shared" si="220"/>
        <v>0</v>
      </c>
    </row>
    <row r="1063" spans="2:93" ht="15" customHeight="1">
      <c r="B1063" s="126"/>
      <c r="C1063" s="220" t="s">
        <v>2709</v>
      </c>
      <c r="D1063" s="419"/>
      <c r="E1063" s="316"/>
      <c r="F1063" s="316"/>
      <c r="G1063" s="317"/>
      <c r="H1063" s="379"/>
      <c r="I1063" s="317"/>
      <c r="J1063" s="315" t="str">
        <f>IF(L1063="","",VLOOKUP(L1063,Presentación!$AL$3:$AM$574,2,FALSE))</f>
        <v/>
      </c>
      <c r="K1063" s="429"/>
      <c r="L1063" s="419"/>
      <c r="M1063" s="316"/>
      <c r="N1063" s="317"/>
      <c r="O1063" s="419"/>
      <c r="P1063" s="316"/>
      <c r="Q1063" s="317"/>
      <c r="R1063" s="379"/>
      <c r="S1063" s="316"/>
      <c r="T1063" s="317"/>
      <c r="U1063" s="43" t="s">
        <v>2188</v>
      </c>
      <c r="V1063" s="379"/>
      <c r="W1063" s="316"/>
      <c r="X1063" s="317"/>
      <c r="Y1063" s="379"/>
      <c r="Z1063" s="317"/>
      <c r="AA1063" s="249"/>
      <c r="AB1063" s="249"/>
      <c r="AC1063" s="249"/>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CA1063">
        <f t="shared" si="208"/>
        <v>0</v>
      </c>
      <c r="CB1063">
        <f t="shared" si="209"/>
        <v>0</v>
      </c>
      <c r="CC1063">
        <f t="shared" si="210"/>
        <v>0</v>
      </c>
      <c r="CD1063">
        <f t="shared" si="211"/>
        <v>0</v>
      </c>
      <c r="CF1063" t="b">
        <f t="shared" si="212"/>
        <v>0</v>
      </c>
      <c r="CG1063" t="str">
        <f t="shared" si="213"/>
        <v/>
      </c>
      <c r="CH1063" t="b">
        <f t="shared" si="214"/>
        <v>0</v>
      </c>
      <c r="CI1063" t="str">
        <f t="shared" si="215"/>
        <v/>
      </c>
      <c r="CJ1063" t="b">
        <f t="shared" si="216"/>
        <v>0</v>
      </c>
      <c r="CL1063">
        <f t="shared" si="217"/>
        <v>0</v>
      </c>
      <c r="CM1063">
        <f t="shared" si="218"/>
        <v>0</v>
      </c>
      <c r="CN1063">
        <f t="shared" si="219"/>
        <v>0</v>
      </c>
      <c r="CO1063">
        <f t="shared" si="220"/>
        <v>0</v>
      </c>
    </row>
    <row r="1064" spans="2:93" ht="15" customHeight="1">
      <c r="B1064" s="126"/>
      <c r="C1064" s="220" t="s">
        <v>2710</v>
      </c>
      <c r="D1064" s="419"/>
      <c r="E1064" s="316"/>
      <c r="F1064" s="316"/>
      <c r="G1064" s="317"/>
      <c r="H1064" s="379"/>
      <c r="I1064" s="317"/>
      <c r="J1064" s="315" t="str">
        <f>IF(L1064="","",VLOOKUP(L1064,Presentación!$AL$3:$AM$574,2,FALSE))</f>
        <v/>
      </c>
      <c r="K1064" s="429"/>
      <c r="L1064" s="419"/>
      <c r="M1064" s="316"/>
      <c r="N1064" s="317"/>
      <c r="O1064" s="419"/>
      <c r="P1064" s="316"/>
      <c r="Q1064" s="317"/>
      <c r="R1064" s="379"/>
      <c r="S1064" s="316"/>
      <c r="T1064" s="317"/>
      <c r="U1064" s="43" t="s">
        <v>2188</v>
      </c>
      <c r="V1064" s="379"/>
      <c r="W1064" s="316"/>
      <c r="X1064" s="317"/>
      <c r="Y1064" s="379"/>
      <c r="Z1064" s="317"/>
      <c r="AA1064" s="249"/>
      <c r="AB1064" s="249"/>
      <c r="AC1064" s="249"/>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CA1064">
        <f t="shared" si="208"/>
        <v>0</v>
      </c>
      <c r="CB1064">
        <f t="shared" si="209"/>
        <v>0</v>
      </c>
      <c r="CC1064">
        <f t="shared" si="210"/>
        <v>0</v>
      </c>
      <c r="CD1064">
        <f t="shared" si="211"/>
        <v>0</v>
      </c>
      <c r="CF1064" t="b">
        <f t="shared" si="212"/>
        <v>0</v>
      </c>
      <c r="CG1064" t="str">
        <f t="shared" si="213"/>
        <v/>
      </c>
      <c r="CH1064" t="b">
        <f t="shared" si="214"/>
        <v>0</v>
      </c>
      <c r="CI1064" t="str">
        <f t="shared" si="215"/>
        <v/>
      </c>
      <c r="CJ1064" t="b">
        <f t="shared" si="216"/>
        <v>0</v>
      </c>
      <c r="CL1064">
        <f t="shared" si="217"/>
        <v>0</v>
      </c>
      <c r="CM1064">
        <f t="shared" si="218"/>
        <v>0</v>
      </c>
      <c r="CN1064">
        <f t="shared" si="219"/>
        <v>0</v>
      </c>
      <c r="CO1064">
        <f t="shared" si="220"/>
        <v>0</v>
      </c>
    </row>
    <row r="1065" spans="2:93" ht="15" customHeight="1">
      <c r="B1065" s="126"/>
      <c r="C1065" s="220" t="s">
        <v>2711</v>
      </c>
      <c r="D1065" s="419"/>
      <c r="E1065" s="316"/>
      <c r="F1065" s="316"/>
      <c r="G1065" s="317"/>
      <c r="H1065" s="379"/>
      <c r="I1065" s="317"/>
      <c r="J1065" s="315" t="str">
        <f>IF(L1065="","",VLOOKUP(L1065,Presentación!$AL$3:$AM$574,2,FALSE))</f>
        <v/>
      </c>
      <c r="K1065" s="429"/>
      <c r="L1065" s="419"/>
      <c r="M1065" s="316"/>
      <c r="N1065" s="317"/>
      <c r="O1065" s="419"/>
      <c r="P1065" s="316"/>
      <c r="Q1065" s="317"/>
      <c r="R1065" s="379"/>
      <c r="S1065" s="316"/>
      <c r="T1065" s="317"/>
      <c r="U1065" s="43" t="s">
        <v>2188</v>
      </c>
      <c r="V1065" s="379"/>
      <c r="W1065" s="316"/>
      <c r="X1065" s="317"/>
      <c r="Y1065" s="379"/>
      <c r="Z1065" s="317"/>
      <c r="AA1065" s="249"/>
      <c r="AB1065" s="249"/>
      <c r="AC1065" s="249"/>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CA1065">
        <f t="shared" si="208"/>
        <v>0</v>
      </c>
      <c r="CB1065">
        <f t="shared" si="209"/>
        <v>0</v>
      </c>
      <c r="CC1065">
        <f t="shared" si="210"/>
        <v>0</v>
      </c>
      <c r="CD1065">
        <f t="shared" si="211"/>
        <v>0</v>
      </c>
      <c r="CF1065" t="b">
        <f t="shared" si="212"/>
        <v>0</v>
      </c>
      <c r="CG1065" t="str">
        <f t="shared" si="213"/>
        <v/>
      </c>
      <c r="CH1065" t="b">
        <f t="shared" si="214"/>
        <v>0</v>
      </c>
      <c r="CI1065" t="str">
        <f t="shared" si="215"/>
        <v/>
      </c>
      <c r="CJ1065" t="b">
        <f t="shared" si="216"/>
        <v>0</v>
      </c>
      <c r="CL1065">
        <f t="shared" si="217"/>
        <v>0</v>
      </c>
      <c r="CM1065">
        <f t="shared" si="218"/>
        <v>0</v>
      </c>
      <c r="CN1065">
        <f t="shared" si="219"/>
        <v>0</v>
      </c>
      <c r="CO1065">
        <f t="shared" si="220"/>
        <v>0</v>
      </c>
    </row>
    <row r="1066" spans="2:93" ht="15" customHeight="1">
      <c r="B1066" s="126"/>
      <c r="C1066" s="220" t="s">
        <v>2712</v>
      </c>
      <c r="D1066" s="419"/>
      <c r="E1066" s="316"/>
      <c r="F1066" s="316"/>
      <c r="G1066" s="317"/>
      <c r="H1066" s="379"/>
      <c r="I1066" s="317"/>
      <c r="J1066" s="315" t="str">
        <f>IF(L1066="","",VLOOKUP(L1066,Presentación!$AL$3:$AM$574,2,FALSE))</f>
        <v/>
      </c>
      <c r="K1066" s="429"/>
      <c r="L1066" s="419"/>
      <c r="M1066" s="316"/>
      <c r="N1066" s="317"/>
      <c r="O1066" s="419"/>
      <c r="P1066" s="316"/>
      <c r="Q1066" s="317"/>
      <c r="R1066" s="379"/>
      <c r="S1066" s="316"/>
      <c r="T1066" s="317"/>
      <c r="U1066" s="43" t="s">
        <v>2188</v>
      </c>
      <c r="V1066" s="379"/>
      <c r="W1066" s="316"/>
      <c r="X1066" s="317"/>
      <c r="Y1066" s="379"/>
      <c r="Z1066" s="317"/>
      <c r="AA1066" s="249"/>
      <c r="AB1066" s="249"/>
      <c r="AC1066" s="249"/>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CA1066">
        <f t="shared" si="208"/>
        <v>0</v>
      </c>
      <c r="CB1066">
        <f t="shared" si="209"/>
        <v>0</v>
      </c>
      <c r="CC1066">
        <f t="shared" si="210"/>
        <v>0</v>
      </c>
      <c r="CD1066">
        <f t="shared" si="211"/>
        <v>0</v>
      </c>
      <c r="CF1066" t="b">
        <f t="shared" si="212"/>
        <v>0</v>
      </c>
      <c r="CG1066" t="str">
        <f t="shared" si="213"/>
        <v/>
      </c>
      <c r="CH1066" t="b">
        <f t="shared" si="214"/>
        <v>0</v>
      </c>
      <c r="CI1066" t="str">
        <f t="shared" si="215"/>
        <v/>
      </c>
      <c r="CJ1066" t="b">
        <f t="shared" si="216"/>
        <v>0</v>
      </c>
      <c r="CL1066">
        <f t="shared" si="217"/>
        <v>0</v>
      </c>
      <c r="CM1066">
        <f t="shared" si="218"/>
        <v>0</v>
      </c>
      <c r="CN1066">
        <f t="shared" si="219"/>
        <v>0</v>
      </c>
      <c r="CO1066">
        <f t="shared" si="220"/>
        <v>0</v>
      </c>
    </row>
    <row r="1067" spans="2:93" ht="15" customHeight="1">
      <c r="B1067" s="126"/>
      <c r="C1067" s="220" t="s">
        <v>2713</v>
      </c>
      <c r="D1067" s="419"/>
      <c r="E1067" s="316"/>
      <c r="F1067" s="316"/>
      <c r="G1067" s="317"/>
      <c r="H1067" s="379"/>
      <c r="I1067" s="317"/>
      <c r="J1067" s="315" t="str">
        <f>IF(L1067="","",VLOOKUP(L1067,Presentación!$AL$3:$AM$574,2,FALSE))</f>
        <v/>
      </c>
      <c r="K1067" s="429"/>
      <c r="L1067" s="419"/>
      <c r="M1067" s="316"/>
      <c r="N1067" s="317"/>
      <c r="O1067" s="419"/>
      <c r="P1067" s="316"/>
      <c r="Q1067" s="317"/>
      <c r="R1067" s="379"/>
      <c r="S1067" s="316"/>
      <c r="T1067" s="317"/>
      <c r="U1067" s="43" t="s">
        <v>2188</v>
      </c>
      <c r="V1067" s="379"/>
      <c r="W1067" s="316"/>
      <c r="X1067" s="317"/>
      <c r="Y1067" s="379"/>
      <c r="Z1067" s="317"/>
      <c r="AA1067" s="249"/>
      <c r="AB1067" s="249"/>
      <c r="AC1067" s="249"/>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CA1067">
        <f t="shared" si="208"/>
        <v>0</v>
      </c>
      <c r="CB1067">
        <f t="shared" si="209"/>
        <v>0</v>
      </c>
      <c r="CC1067">
        <f t="shared" si="210"/>
        <v>0</v>
      </c>
      <c r="CD1067">
        <f t="shared" si="211"/>
        <v>0</v>
      </c>
      <c r="CF1067" t="b">
        <f t="shared" si="212"/>
        <v>0</v>
      </c>
      <c r="CG1067" t="str">
        <f t="shared" si="213"/>
        <v/>
      </c>
      <c r="CH1067" t="b">
        <f t="shared" si="214"/>
        <v>0</v>
      </c>
      <c r="CI1067" t="str">
        <f t="shared" si="215"/>
        <v/>
      </c>
      <c r="CJ1067" t="b">
        <f t="shared" si="216"/>
        <v>0</v>
      </c>
      <c r="CL1067">
        <f t="shared" si="217"/>
        <v>0</v>
      </c>
      <c r="CM1067">
        <f t="shared" si="218"/>
        <v>0</v>
      </c>
      <c r="CN1067">
        <f t="shared" si="219"/>
        <v>0</v>
      </c>
      <c r="CO1067">
        <f t="shared" si="220"/>
        <v>0</v>
      </c>
    </row>
    <row r="1068" spans="2:93" ht="15" customHeight="1">
      <c r="B1068" s="126"/>
      <c r="C1068" s="220" t="s">
        <v>2714</v>
      </c>
      <c r="D1068" s="419"/>
      <c r="E1068" s="316"/>
      <c r="F1068" s="316"/>
      <c r="G1068" s="317"/>
      <c r="H1068" s="379"/>
      <c r="I1068" s="317"/>
      <c r="J1068" s="315" t="str">
        <f>IF(L1068="","",VLOOKUP(L1068,Presentación!$AL$3:$AM$574,2,FALSE))</f>
        <v/>
      </c>
      <c r="K1068" s="429"/>
      <c r="L1068" s="419"/>
      <c r="M1068" s="316"/>
      <c r="N1068" s="317"/>
      <c r="O1068" s="419"/>
      <c r="P1068" s="316"/>
      <c r="Q1068" s="317"/>
      <c r="R1068" s="379"/>
      <c r="S1068" s="316"/>
      <c r="T1068" s="317"/>
      <c r="U1068" s="43" t="s">
        <v>2188</v>
      </c>
      <c r="V1068" s="379"/>
      <c r="W1068" s="316"/>
      <c r="X1068" s="317"/>
      <c r="Y1068" s="379"/>
      <c r="Z1068" s="317"/>
      <c r="AA1068" s="249"/>
      <c r="AB1068" s="249"/>
      <c r="AC1068" s="249"/>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CA1068">
        <f t="shared" si="208"/>
        <v>0</v>
      </c>
      <c r="CB1068">
        <f t="shared" si="209"/>
        <v>0</v>
      </c>
      <c r="CC1068">
        <f t="shared" si="210"/>
        <v>0</v>
      </c>
      <c r="CD1068">
        <f t="shared" si="211"/>
        <v>0</v>
      </c>
      <c r="CF1068" t="b">
        <f t="shared" si="212"/>
        <v>0</v>
      </c>
      <c r="CG1068" t="str">
        <f t="shared" si="213"/>
        <v/>
      </c>
      <c r="CH1068" t="b">
        <f t="shared" si="214"/>
        <v>0</v>
      </c>
      <c r="CI1068" t="str">
        <f t="shared" si="215"/>
        <v/>
      </c>
      <c r="CJ1068" t="b">
        <f t="shared" si="216"/>
        <v>0</v>
      </c>
      <c r="CL1068">
        <f t="shared" si="217"/>
        <v>0</v>
      </c>
      <c r="CM1068">
        <f t="shared" si="218"/>
        <v>0</v>
      </c>
      <c r="CN1068">
        <f t="shared" si="219"/>
        <v>0</v>
      </c>
      <c r="CO1068">
        <f t="shared" si="220"/>
        <v>0</v>
      </c>
    </row>
    <row r="1069" spans="2:93" ht="15" customHeight="1">
      <c r="B1069" s="126"/>
      <c r="C1069" s="220" t="s">
        <v>2715</v>
      </c>
      <c r="D1069" s="419"/>
      <c r="E1069" s="316"/>
      <c r="F1069" s="316"/>
      <c r="G1069" s="317"/>
      <c r="H1069" s="379"/>
      <c r="I1069" s="317"/>
      <c r="J1069" s="315" t="str">
        <f>IF(L1069="","",VLOOKUP(L1069,Presentación!$AL$3:$AM$574,2,FALSE))</f>
        <v/>
      </c>
      <c r="K1069" s="429"/>
      <c r="L1069" s="419"/>
      <c r="M1069" s="316"/>
      <c r="N1069" s="317"/>
      <c r="O1069" s="419"/>
      <c r="P1069" s="316"/>
      <c r="Q1069" s="317"/>
      <c r="R1069" s="379"/>
      <c r="S1069" s="316"/>
      <c r="T1069" s="317"/>
      <c r="U1069" s="43" t="s">
        <v>2188</v>
      </c>
      <c r="V1069" s="379"/>
      <c r="W1069" s="316"/>
      <c r="X1069" s="317"/>
      <c r="Y1069" s="379"/>
      <c r="Z1069" s="317"/>
      <c r="AA1069" s="249"/>
      <c r="AB1069" s="249"/>
      <c r="AC1069" s="249"/>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CA1069">
        <f t="shared" si="208"/>
        <v>0</v>
      </c>
      <c r="CB1069">
        <f t="shared" si="209"/>
        <v>0</v>
      </c>
      <c r="CC1069">
        <f t="shared" si="210"/>
        <v>0</v>
      </c>
      <c r="CD1069">
        <f t="shared" si="211"/>
        <v>0</v>
      </c>
      <c r="CF1069" t="b">
        <f t="shared" si="212"/>
        <v>0</v>
      </c>
      <c r="CG1069" t="str">
        <f t="shared" si="213"/>
        <v/>
      </c>
      <c r="CH1069" t="b">
        <f t="shared" si="214"/>
        <v>0</v>
      </c>
      <c r="CI1069" t="str">
        <f t="shared" si="215"/>
        <v/>
      </c>
      <c r="CJ1069" t="b">
        <f t="shared" si="216"/>
        <v>0</v>
      </c>
      <c r="CL1069">
        <f t="shared" si="217"/>
        <v>0</v>
      </c>
      <c r="CM1069">
        <f t="shared" si="218"/>
        <v>0</v>
      </c>
      <c r="CN1069">
        <f t="shared" si="219"/>
        <v>0</v>
      </c>
      <c r="CO1069">
        <f t="shared" si="220"/>
        <v>0</v>
      </c>
    </row>
    <row r="1070" spans="2:93" ht="15" customHeight="1">
      <c r="B1070" s="126"/>
      <c r="C1070" s="220" t="s">
        <v>2716</v>
      </c>
      <c r="D1070" s="419"/>
      <c r="E1070" s="316"/>
      <c r="F1070" s="316"/>
      <c r="G1070" s="317"/>
      <c r="H1070" s="379"/>
      <c r="I1070" s="317"/>
      <c r="J1070" s="315" t="str">
        <f>IF(L1070="","",VLOOKUP(L1070,Presentación!$AL$3:$AM$574,2,FALSE))</f>
        <v/>
      </c>
      <c r="K1070" s="429"/>
      <c r="L1070" s="419"/>
      <c r="M1070" s="316"/>
      <c r="N1070" s="317"/>
      <c r="O1070" s="419"/>
      <c r="P1070" s="316"/>
      <c r="Q1070" s="317"/>
      <c r="R1070" s="379"/>
      <c r="S1070" s="316"/>
      <c r="T1070" s="317"/>
      <c r="U1070" s="43" t="s">
        <v>2188</v>
      </c>
      <c r="V1070" s="379"/>
      <c r="W1070" s="316"/>
      <c r="X1070" s="317"/>
      <c r="Y1070" s="379"/>
      <c r="Z1070" s="317"/>
      <c r="AA1070" s="249"/>
      <c r="AB1070" s="249"/>
      <c r="AC1070" s="249"/>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CA1070">
        <f t="shared" si="208"/>
        <v>0</v>
      </c>
      <c r="CB1070">
        <f t="shared" si="209"/>
        <v>0</v>
      </c>
      <c r="CC1070">
        <f t="shared" si="210"/>
        <v>0</v>
      </c>
      <c r="CD1070">
        <f t="shared" si="211"/>
        <v>0</v>
      </c>
      <c r="CF1070" t="b">
        <f t="shared" si="212"/>
        <v>0</v>
      </c>
      <c r="CG1070" t="str">
        <f t="shared" si="213"/>
        <v/>
      </c>
      <c r="CH1070" t="b">
        <f t="shared" si="214"/>
        <v>0</v>
      </c>
      <c r="CI1070" t="str">
        <f t="shared" si="215"/>
        <v/>
      </c>
      <c r="CJ1070" t="b">
        <f t="shared" si="216"/>
        <v>0</v>
      </c>
      <c r="CL1070">
        <f t="shared" si="217"/>
        <v>0</v>
      </c>
      <c r="CM1070">
        <f t="shared" si="218"/>
        <v>0</v>
      </c>
      <c r="CN1070">
        <f t="shared" si="219"/>
        <v>0</v>
      </c>
      <c r="CO1070">
        <f t="shared" si="220"/>
        <v>0</v>
      </c>
    </row>
    <row r="1071" spans="2:93" ht="15" customHeight="1">
      <c r="B1071" s="126"/>
      <c r="C1071" s="220" t="s">
        <v>2717</v>
      </c>
      <c r="D1071" s="419"/>
      <c r="E1071" s="316"/>
      <c r="F1071" s="316"/>
      <c r="G1071" s="317"/>
      <c r="H1071" s="379"/>
      <c r="I1071" s="317"/>
      <c r="J1071" s="315" t="str">
        <f>IF(L1071="","",VLOOKUP(L1071,Presentación!$AL$3:$AM$574,2,FALSE))</f>
        <v/>
      </c>
      <c r="K1071" s="429"/>
      <c r="L1071" s="419"/>
      <c r="M1071" s="316"/>
      <c r="N1071" s="317"/>
      <c r="O1071" s="419"/>
      <c r="P1071" s="316"/>
      <c r="Q1071" s="317"/>
      <c r="R1071" s="379"/>
      <c r="S1071" s="316"/>
      <c r="T1071" s="317"/>
      <c r="U1071" s="43" t="s">
        <v>2188</v>
      </c>
      <c r="V1071" s="379"/>
      <c r="W1071" s="316"/>
      <c r="X1071" s="317"/>
      <c r="Y1071" s="379"/>
      <c r="Z1071" s="317"/>
      <c r="AA1071" s="249"/>
      <c r="AB1071" s="249"/>
      <c r="AC1071" s="249"/>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CA1071">
        <f t="shared" si="208"/>
        <v>0</v>
      </c>
      <c r="CB1071">
        <f t="shared" si="209"/>
        <v>0</v>
      </c>
      <c r="CC1071">
        <f t="shared" si="210"/>
        <v>0</v>
      </c>
      <c r="CD1071">
        <f t="shared" si="211"/>
        <v>0</v>
      </c>
      <c r="CF1071" t="b">
        <f t="shared" si="212"/>
        <v>0</v>
      </c>
      <c r="CG1071" t="str">
        <f t="shared" si="213"/>
        <v/>
      </c>
      <c r="CH1071" t="b">
        <f t="shared" si="214"/>
        <v>0</v>
      </c>
      <c r="CI1071" t="str">
        <f t="shared" si="215"/>
        <v/>
      </c>
      <c r="CJ1071" t="b">
        <f t="shared" si="216"/>
        <v>0</v>
      </c>
      <c r="CL1071">
        <f t="shared" si="217"/>
        <v>0</v>
      </c>
      <c r="CM1071">
        <f t="shared" si="218"/>
        <v>0</v>
      </c>
      <c r="CN1071">
        <f t="shared" si="219"/>
        <v>0</v>
      </c>
      <c r="CO1071">
        <f t="shared" si="220"/>
        <v>0</v>
      </c>
    </row>
    <row r="1072" spans="2:93" ht="15" customHeight="1">
      <c r="B1072" s="126"/>
      <c r="C1072" s="220" t="s">
        <v>2718</v>
      </c>
      <c r="D1072" s="419"/>
      <c r="E1072" s="316"/>
      <c r="F1072" s="316"/>
      <c r="G1072" s="317"/>
      <c r="H1072" s="379"/>
      <c r="I1072" s="317"/>
      <c r="J1072" s="315" t="str">
        <f>IF(L1072="","",VLOOKUP(L1072,Presentación!$AL$3:$AM$574,2,FALSE))</f>
        <v/>
      </c>
      <c r="K1072" s="429"/>
      <c r="L1072" s="419"/>
      <c r="M1072" s="316"/>
      <c r="N1072" s="317"/>
      <c r="O1072" s="419"/>
      <c r="P1072" s="316"/>
      <c r="Q1072" s="317"/>
      <c r="R1072" s="379"/>
      <c r="S1072" s="316"/>
      <c r="T1072" s="317"/>
      <c r="U1072" s="43" t="s">
        <v>2188</v>
      </c>
      <c r="V1072" s="379"/>
      <c r="W1072" s="316"/>
      <c r="X1072" s="317"/>
      <c r="Y1072" s="379"/>
      <c r="Z1072" s="317"/>
      <c r="AA1072" s="249"/>
      <c r="AB1072" s="249"/>
      <c r="AC1072" s="249"/>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CA1072">
        <f t="shared" si="208"/>
        <v>0</v>
      </c>
      <c r="CB1072">
        <f t="shared" si="209"/>
        <v>0</v>
      </c>
      <c r="CC1072">
        <f t="shared" si="210"/>
        <v>0</v>
      </c>
      <c r="CD1072">
        <f t="shared" si="211"/>
        <v>0</v>
      </c>
      <c r="CF1072" t="b">
        <f t="shared" si="212"/>
        <v>0</v>
      </c>
      <c r="CG1072" t="str">
        <f t="shared" si="213"/>
        <v/>
      </c>
      <c r="CH1072" t="b">
        <f t="shared" si="214"/>
        <v>0</v>
      </c>
      <c r="CI1072" t="str">
        <f t="shared" si="215"/>
        <v/>
      </c>
      <c r="CJ1072" t="b">
        <f t="shared" si="216"/>
        <v>0</v>
      </c>
      <c r="CL1072">
        <f t="shared" si="217"/>
        <v>0</v>
      </c>
      <c r="CM1072">
        <f t="shared" si="218"/>
        <v>0</v>
      </c>
      <c r="CN1072">
        <f t="shared" si="219"/>
        <v>0</v>
      </c>
      <c r="CO1072">
        <f t="shared" si="220"/>
        <v>0</v>
      </c>
    </row>
    <row r="1073" spans="2:93" ht="15" customHeight="1">
      <c r="B1073" s="126"/>
      <c r="C1073" s="220" t="s">
        <v>2719</v>
      </c>
      <c r="D1073" s="419"/>
      <c r="E1073" s="316"/>
      <c r="F1073" s="316"/>
      <c r="G1073" s="317"/>
      <c r="H1073" s="379"/>
      <c r="I1073" s="317"/>
      <c r="J1073" s="315" t="str">
        <f>IF(L1073="","",VLOOKUP(L1073,Presentación!$AL$3:$AM$574,2,FALSE))</f>
        <v/>
      </c>
      <c r="K1073" s="429"/>
      <c r="L1073" s="419"/>
      <c r="M1073" s="316"/>
      <c r="N1073" s="317"/>
      <c r="O1073" s="419"/>
      <c r="P1073" s="316"/>
      <c r="Q1073" s="317"/>
      <c r="R1073" s="379"/>
      <c r="S1073" s="316"/>
      <c r="T1073" s="317"/>
      <c r="U1073" s="43" t="s">
        <v>2188</v>
      </c>
      <c r="V1073" s="379"/>
      <c r="W1073" s="316"/>
      <c r="X1073" s="317"/>
      <c r="Y1073" s="379"/>
      <c r="Z1073" s="317"/>
      <c r="AA1073" s="249"/>
      <c r="AB1073" s="249"/>
      <c r="AC1073" s="249"/>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CA1073">
        <f t="shared" si="208"/>
        <v>0</v>
      </c>
      <c r="CB1073">
        <f t="shared" si="209"/>
        <v>0</v>
      </c>
      <c r="CC1073">
        <f t="shared" si="210"/>
        <v>0</v>
      </c>
      <c r="CD1073">
        <f t="shared" si="211"/>
        <v>0</v>
      </c>
      <c r="CF1073" t="b">
        <f t="shared" si="212"/>
        <v>0</v>
      </c>
      <c r="CG1073" t="str">
        <f t="shared" si="213"/>
        <v/>
      </c>
      <c r="CH1073" t="b">
        <f t="shared" si="214"/>
        <v>0</v>
      </c>
      <c r="CI1073" t="str">
        <f t="shared" si="215"/>
        <v/>
      </c>
      <c r="CJ1073" t="b">
        <f t="shared" si="216"/>
        <v>0</v>
      </c>
      <c r="CL1073">
        <f t="shared" si="217"/>
        <v>0</v>
      </c>
      <c r="CM1073">
        <f t="shared" si="218"/>
        <v>0</v>
      </c>
      <c r="CN1073">
        <f t="shared" si="219"/>
        <v>0</v>
      </c>
      <c r="CO1073">
        <f t="shared" si="220"/>
        <v>0</v>
      </c>
    </row>
    <row r="1074" spans="2:93" ht="15" customHeight="1">
      <c r="B1074" s="126"/>
      <c r="C1074" s="220" t="s">
        <v>2720</v>
      </c>
      <c r="D1074" s="419"/>
      <c r="E1074" s="316"/>
      <c r="F1074" s="316"/>
      <c r="G1074" s="317"/>
      <c r="H1074" s="379"/>
      <c r="I1074" s="317"/>
      <c r="J1074" s="315" t="str">
        <f>IF(L1074="","",VLOOKUP(L1074,Presentación!$AL$3:$AM$574,2,FALSE))</f>
        <v/>
      </c>
      <c r="K1074" s="429"/>
      <c r="L1074" s="419"/>
      <c r="M1074" s="316"/>
      <c r="N1074" s="317"/>
      <c r="O1074" s="419"/>
      <c r="P1074" s="316"/>
      <c r="Q1074" s="317"/>
      <c r="R1074" s="379"/>
      <c r="S1074" s="316"/>
      <c r="T1074" s="317"/>
      <c r="U1074" s="43" t="s">
        <v>2188</v>
      </c>
      <c r="V1074" s="379"/>
      <c r="W1074" s="316"/>
      <c r="X1074" s="317"/>
      <c r="Y1074" s="379"/>
      <c r="Z1074" s="317"/>
      <c r="AA1074" s="249"/>
      <c r="AB1074" s="249"/>
      <c r="AC1074" s="249"/>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CA1074">
        <f t="shared" si="208"/>
        <v>0</v>
      </c>
      <c r="CB1074">
        <f t="shared" si="209"/>
        <v>0</v>
      </c>
      <c r="CC1074">
        <f t="shared" si="210"/>
        <v>0</v>
      </c>
      <c r="CD1074">
        <f t="shared" si="211"/>
        <v>0</v>
      </c>
      <c r="CF1074" t="b">
        <f t="shared" si="212"/>
        <v>0</v>
      </c>
      <c r="CG1074" t="str">
        <f t="shared" si="213"/>
        <v/>
      </c>
      <c r="CH1074" t="b">
        <f t="shared" si="214"/>
        <v>0</v>
      </c>
      <c r="CI1074" t="str">
        <f t="shared" si="215"/>
        <v/>
      </c>
      <c r="CJ1074" t="b">
        <f t="shared" si="216"/>
        <v>0</v>
      </c>
      <c r="CL1074">
        <f t="shared" si="217"/>
        <v>0</v>
      </c>
      <c r="CM1074">
        <f t="shared" si="218"/>
        <v>0</v>
      </c>
      <c r="CN1074">
        <f t="shared" si="219"/>
        <v>0</v>
      </c>
      <c r="CO1074">
        <f t="shared" si="220"/>
        <v>0</v>
      </c>
    </row>
    <row r="1075" spans="2:93" ht="15" customHeight="1">
      <c r="B1075" s="126"/>
      <c r="C1075" s="220" t="s">
        <v>2721</v>
      </c>
      <c r="D1075" s="419"/>
      <c r="E1075" s="316"/>
      <c r="F1075" s="316"/>
      <c r="G1075" s="317"/>
      <c r="H1075" s="379"/>
      <c r="I1075" s="317"/>
      <c r="J1075" s="315" t="str">
        <f>IF(L1075="","",VLOOKUP(L1075,Presentación!$AL$3:$AM$574,2,FALSE))</f>
        <v/>
      </c>
      <c r="K1075" s="429"/>
      <c r="L1075" s="419"/>
      <c r="M1075" s="316"/>
      <c r="N1075" s="317"/>
      <c r="O1075" s="419"/>
      <c r="P1075" s="316"/>
      <c r="Q1075" s="317"/>
      <c r="R1075" s="379"/>
      <c r="S1075" s="316"/>
      <c r="T1075" s="317"/>
      <c r="U1075" s="43" t="s">
        <v>2188</v>
      </c>
      <c r="V1075" s="379"/>
      <c r="W1075" s="316"/>
      <c r="X1075" s="317"/>
      <c r="Y1075" s="379"/>
      <c r="Z1075" s="317"/>
      <c r="AA1075" s="249"/>
      <c r="AB1075" s="249"/>
      <c r="AC1075" s="249"/>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CA1075">
        <f t="shared" si="208"/>
        <v>0</v>
      </c>
      <c r="CB1075">
        <f t="shared" si="209"/>
        <v>0</v>
      </c>
      <c r="CC1075">
        <f t="shared" si="210"/>
        <v>0</v>
      </c>
      <c r="CD1075">
        <f t="shared" si="211"/>
        <v>0</v>
      </c>
      <c r="CF1075" t="b">
        <f t="shared" si="212"/>
        <v>0</v>
      </c>
      <c r="CG1075" t="str">
        <f t="shared" si="213"/>
        <v/>
      </c>
      <c r="CH1075" t="b">
        <f t="shared" si="214"/>
        <v>0</v>
      </c>
      <c r="CI1075" t="str">
        <f t="shared" si="215"/>
        <v/>
      </c>
      <c r="CJ1075" t="b">
        <f t="shared" si="216"/>
        <v>0</v>
      </c>
      <c r="CL1075">
        <f t="shared" si="217"/>
        <v>0</v>
      </c>
      <c r="CM1075">
        <f t="shared" si="218"/>
        <v>0</v>
      </c>
      <c r="CN1075">
        <f t="shared" si="219"/>
        <v>0</v>
      </c>
      <c r="CO1075">
        <f t="shared" si="220"/>
        <v>0</v>
      </c>
    </row>
    <row r="1076" spans="2:93" ht="15" customHeight="1">
      <c r="B1076" s="126"/>
      <c r="C1076" s="220" t="s">
        <v>2722</v>
      </c>
      <c r="D1076" s="419"/>
      <c r="E1076" s="316"/>
      <c r="F1076" s="316"/>
      <c r="G1076" s="317"/>
      <c r="H1076" s="379"/>
      <c r="I1076" s="317"/>
      <c r="J1076" s="315" t="str">
        <f>IF(L1076="","",VLOOKUP(L1076,Presentación!$AL$3:$AM$574,2,FALSE))</f>
        <v/>
      </c>
      <c r="K1076" s="429"/>
      <c r="L1076" s="419"/>
      <c r="M1076" s="316"/>
      <c r="N1076" s="317"/>
      <c r="O1076" s="419"/>
      <c r="P1076" s="316"/>
      <c r="Q1076" s="317"/>
      <c r="R1076" s="379"/>
      <c r="S1076" s="316"/>
      <c r="T1076" s="317"/>
      <c r="U1076" s="43" t="s">
        <v>2188</v>
      </c>
      <c r="V1076" s="379"/>
      <c r="W1076" s="316"/>
      <c r="X1076" s="317"/>
      <c r="Y1076" s="379"/>
      <c r="Z1076" s="317"/>
      <c r="AA1076" s="249"/>
      <c r="AB1076" s="249"/>
      <c r="AC1076" s="249"/>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CA1076">
        <f t="shared" si="208"/>
        <v>0</v>
      </c>
      <c r="CB1076">
        <f t="shared" si="209"/>
        <v>0</v>
      </c>
      <c r="CC1076">
        <f t="shared" si="210"/>
        <v>0</v>
      </c>
      <c r="CD1076">
        <f t="shared" si="211"/>
        <v>0</v>
      </c>
      <c r="CF1076" t="b">
        <f t="shared" si="212"/>
        <v>0</v>
      </c>
      <c r="CG1076" t="str">
        <f t="shared" si="213"/>
        <v/>
      </c>
      <c r="CH1076" t="b">
        <f t="shared" si="214"/>
        <v>0</v>
      </c>
      <c r="CI1076" t="str">
        <f t="shared" si="215"/>
        <v/>
      </c>
      <c r="CJ1076" t="b">
        <f t="shared" si="216"/>
        <v>0</v>
      </c>
      <c r="CL1076">
        <f t="shared" si="217"/>
        <v>0</v>
      </c>
      <c r="CM1076">
        <f t="shared" si="218"/>
        <v>0</v>
      </c>
      <c r="CN1076">
        <f t="shared" si="219"/>
        <v>0</v>
      </c>
      <c r="CO1076">
        <f t="shared" si="220"/>
        <v>0</v>
      </c>
    </row>
    <row r="1077" spans="2:93" ht="15" customHeight="1">
      <c r="B1077" s="126"/>
      <c r="C1077" s="220" t="s">
        <v>2723</v>
      </c>
      <c r="D1077" s="419"/>
      <c r="E1077" s="316"/>
      <c r="F1077" s="316"/>
      <c r="G1077" s="317"/>
      <c r="H1077" s="379"/>
      <c r="I1077" s="317"/>
      <c r="J1077" s="315" t="str">
        <f>IF(L1077="","",VLOOKUP(L1077,Presentación!$AL$3:$AM$574,2,FALSE))</f>
        <v/>
      </c>
      <c r="K1077" s="429"/>
      <c r="L1077" s="419"/>
      <c r="M1077" s="316"/>
      <c r="N1077" s="317"/>
      <c r="O1077" s="419"/>
      <c r="P1077" s="316"/>
      <c r="Q1077" s="317"/>
      <c r="R1077" s="379"/>
      <c r="S1077" s="316"/>
      <c r="T1077" s="317"/>
      <c r="U1077" s="43" t="s">
        <v>2188</v>
      </c>
      <c r="V1077" s="379"/>
      <c r="W1077" s="316"/>
      <c r="X1077" s="317"/>
      <c r="Y1077" s="379"/>
      <c r="Z1077" s="317"/>
      <c r="AA1077" s="249"/>
      <c r="AB1077" s="249"/>
      <c r="AC1077" s="249"/>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CA1077">
        <f t="shared" si="208"/>
        <v>0</v>
      </c>
      <c r="CB1077">
        <f t="shared" si="209"/>
        <v>0</v>
      </c>
      <c r="CC1077">
        <f t="shared" si="210"/>
        <v>0</v>
      </c>
      <c r="CD1077">
        <f t="shared" si="211"/>
        <v>0</v>
      </c>
      <c r="CF1077" t="b">
        <f t="shared" si="212"/>
        <v>0</v>
      </c>
      <c r="CG1077" t="str">
        <f t="shared" si="213"/>
        <v/>
      </c>
      <c r="CH1077" t="b">
        <f t="shared" si="214"/>
        <v>0</v>
      </c>
      <c r="CI1077" t="str">
        <f t="shared" si="215"/>
        <v/>
      </c>
      <c r="CJ1077" t="b">
        <f t="shared" si="216"/>
        <v>0</v>
      </c>
      <c r="CL1077">
        <f t="shared" si="217"/>
        <v>0</v>
      </c>
      <c r="CM1077">
        <f t="shared" si="218"/>
        <v>0</v>
      </c>
      <c r="CN1077">
        <f t="shared" si="219"/>
        <v>0</v>
      </c>
      <c r="CO1077">
        <f t="shared" si="220"/>
        <v>0</v>
      </c>
    </row>
    <row r="1078" spans="2:93" ht="15" customHeight="1">
      <c r="B1078" s="126"/>
      <c r="C1078" s="220" t="s">
        <v>2724</v>
      </c>
      <c r="D1078" s="419"/>
      <c r="E1078" s="316"/>
      <c r="F1078" s="316"/>
      <c r="G1078" s="317"/>
      <c r="H1078" s="379"/>
      <c r="I1078" s="317"/>
      <c r="J1078" s="315" t="str">
        <f>IF(L1078="","",VLOOKUP(L1078,Presentación!$AL$3:$AM$574,2,FALSE))</f>
        <v/>
      </c>
      <c r="K1078" s="429"/>
      <c r="L1078" s="419"/>
      <c r="M1078" s="316"/>
      <c r="N1078" s="317"/>
      <c r="O1078" s="419"/>
      <c r="P1078" s="316"/>
      <c r="Q1078" s="317"/>
      <c r="R1078" s="379"/>
      <c r="S1078" s="316"/>
      <c r="T1078" s="317"/>
      <c r="U1078" s="43" t="s">
        <v>2188</v>
      </c>
      <c r="V1078" s="379"/>
      <c r="W1078" s="316"/>
      <c r="X1078" s="317"/>
      <c r="Y1078" s="379"/>
      <c r="Z1078" s="317"/>
      <c r="AA1078" s="249"/>
      <c r="AB1078" s="249"/>
      <c r="AC1078" s="249"/>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CA1078">
        <f t="shared" si="208"/>
        <v>0</v>
      </c>
      <c r="CB1078">
        <f t="shared" si="209"/>
        <v>0</v>
      </c>
      <c r="CC1078">
        <f t="shared" si="210"/>
        <v>0</v>
      </c>
      <c r="CD1078">
        <f t="shared" si="211"/>
        <v>0</v>
      </c>
      <c r="CF1078" t="b">
        <f t="shared" si="212"/>
        <v>0</v>
      </c>
      <c r="CG1078" t="str">
        <f t="shared" si="213"/>
        <v/>
      </c>
      <c r="CH1078" t="b">
        <f t="shared" si="214"/>
        <v>0</v>
      </c>
      <c r="CI1078" t="str">
        <f t="shared" si="215"/>
        <v/>
      </c>
      <c r="CJ1078" t="b">
        <f t="shared" si="216"/>
        <v>0</v>
      </c>
      <c r="CL1078">
        <f t="shared" si="217"/>
        <v>0</v>
      </c>
      <c r="CM1078">
        <f t="shared" si="218"/>
        <v>0</v>
      </c>
      <c r="CN1078">
        <f t="shared" si="219"/>
        <v>0</v>
      </c>
      <c r="CO1078">
        <f t="shared" si="220"/>
        <v>0</v>
      </c>
    </row>
    <row r="1079" spans="2:93" ht="15" customHeight="1">
      <c r="B1079" s="126"/>
      <c r="C1079" s="220" t="s">
        <v>2725</v>
      </c>
      <c r="D1079" s="419"/>
      <c r="E1079" s="316"/>
      <c r="F1079" s="316"/>
      <c r="G1079" s="317"/>
      <c r="H1079" s="379"/>
      <c r="I1079" s="317"/>
      <c r="J1079" s="315" t="str">
        <f>IF(L1079="","",VLOOKUP(L1079,Presentación!$AL$3:$AM$574,2,FALSE))</f>
        <v/>
      </c>
      <c r="K1079" s="429"/>
      <c r="L1079" s="419"/>
      <c r="M1079" s="316"/>
      <c r="N1079" s="317"/>
      <c r="O1079" s="419"/>
      <c r="P1079" s="316"/>
      <c r="Q1079" s="317"/>
      <c r="R1079" s="379"/>
      <c r="S1079" s="316"/>
      <c r="T1079" s="317"/>
      <c r="U1079" s="43" t="s">
        <v>2188</v>
      </c>
      <c r="V1079" s="379"/>
      <c r="W1079" s="316"/>
      <c r="X1079" s="317"/>
      <c r="Y1079" s="379"/>
      <c r="Z1079" s="317"/>
      <c r="AA1079" s="249"/>
      <c r="AB1079" s="249"/>
      <c r="AC1079" s="249"/>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CA1079">
        <f t="shared" si="208"/>
        <v>0</v>
      </c>
      <c r="CB1079">
        <f t="shared" si="209"/>
        <v>0</v>
      </c>
      <c r="CC1079">
        <f t="shared" si="210"/>
        <v>0</v>
      </c>
      <c r="CD1079">
        <f t="shared" si="211"/>
        <v>0</v>
      </c>
      <c r="CF1079" t="b">
        <f t="shared" si="212"/>
        <v>0</v>
      </c>
      <c r="CG1079" t="str">
        <f t="shared" si="213"/>
        <v/>
      </c>
      <c r="CH1079" t="b">
        <f t="shared" si="214"/>
        <v>0</v>
      </c>
      <c r="CI1079" t="str">
        <f t="shared" si="215"/>
        <v/>
      </c>
      <c r="CJ1079" t="b">
        <f t="shared" si="216"/>
        <v>0</v>
      </c>
      <c r="CL1079">
        <f t="shared" si="217"/>
        <v>0</v>
      </c>
      <c r="CM1079">
        <f t="shared" si="218"/>
        <v>0</v>
      </c>
      <c r="CN1079">
        <f t="shared" si="219"/>
        <v>0</v>
      </c>
      <c r="CO1079">
        <f t="shared" si="220"/>
        <v>0</v>
      </c>
    </row>
    <row r="1080" spans="2:93" ht="15" customHeight="1">
      <c r="B1080" s="126"/>
      <c r="C1080" s="220" t="s">
        <v>2726</v>
      </c>
      <c r="D1080" s="419"/>
      <c r="E1080" s="316"/>
      <c r="F1080" s="316"/>
      <c r="G1080" s="317"/>
      <c r="H1080" s="379"/>
      <c r="I1080" s="317"/>
      <c r="J1080" s="315" t="str">
        <f>IF(L1080="","",VLOOKUP(L1080,Presentación!$AL$3:$AM$574,2,FALSE))</f>
        <v/>
      </c>
      <c r="K1080" s="429"/>
      <c r="L1080" s="419"/>
      <c r="M1080" s="316"/>
      <c r="N1080" s="317"/>
      <c r="O1080" s="419"/>
      <c r="P1080" s="316"/>
      <c r="Q1080" s="317"/>
      <c r="R1080" s="379"/>
      <c r="S1080" s="316"/>
      <c r="T1080" s="317"/>
      <c r="U1080" s="43" t="s">
        <v>2188</v>
      </c>
      <c r="V1080" s="379"/>
      <c r="W1080" s="316"/>
      <c r="X1080" s="317"/>
      <c r="Y1080" s="379"/>
      <c r="Z1080" s="317"/>
      <c r="AA1080" s="249"/>
      <c r="AB1080" s="249"/>
      <c r="AC1080" s="249"/>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CA1080">
        <f t="shared" si="208"/>
        <v>0</v>
      </c>
      <c r="CB1080">
        <f t="shared" si="209"/>
        <v>0</v>
      </c>
      <c r="CC1080">
        <f t="shared" si="210"/>
        <v>0</v>
      </c>
      <c r="CD1080">
        <f t="shared" si="211"/>
        <v>0</v>
      </c>
      <c r="CF1080" t="b">
        <f t="shared" si="212"/>
        <v>0</v>
      </c>
      <c r="CG1080" t="str">
        <f t="shared" si="213"/>
        <v/>
      </c>
      <c r="CH1080" t="b">
        <f t="shared" si="214"/>
        <v>0</v>
      </c>
      <c r="CI1080" t="str">
        <f t="shared" si="215"/>
        <v/>
      </c>
      <c r="CJ1080" t="b">
        <f t="shared" si="216"/>
        <v>0</v>
      </c>
      <c r="CL1080">
        <f t="shared" si="217"/>
        <v>0</v>
      </c>
      <c r="CM1080">
        <f t="shared" si="218"/>
        <v>0</v>
      </c>
      <c r="CN1080">
        <f t="shared" si="219"/>
        <v>0</v>
      </c>
      <c r="CO1080">
        <f t="shared" si="220"/>
        <v>0</v>
      </c>
    </row>
    <row r="1081" spans="2:93" ht="15" customHeight="1">
      <c r="B1081" s="126"/>
      <c r="C1081" s="220" t="s">
        <v>2727</v>
      </c>
      <c r="D1081" s="419"/>
      <c r="E1081" s="316"/>
      <c r="F1081" s="316"/>
      <c r="G1081" s="317"/>
      <c r="H1081" s="379"/>
      <c r="I1081" s="317"/>
      <c r="J1081" s="315" t="str">
        <f>IF(L1081="","",VLOOKUP(L1081,Presentación!$AL$3:$AM$574,2,FALSE))</f>
        <v/>
      </c>
      <c r="K1081" s="429"/>
      <c r="L1081" s="419"/>
      <c r="M1081" s="316"/>
      <c r="N1081" s="317"/>
      <c r="O1081" s="419"/>
      <c r="P1081" s="316"/>
      <c r="Q1081" s="317"/>
      <c r="R1081" s="379"/>
      <c r="S1081" s="316"/>
      <c r="T1081" s="317"/>
      <c r="U1081" s="43" t="s">
        <v>2188</v>
      </c>
      <c r="V1081" s="379"/>
      <c r="W1081" s="316"/>
      <c r="X1081" s="317"/>
      <c r="Y1081" s="379"/>
      <c r="Z1081" s="317"/>
      <c r="AA1081" s="249"/>
      <c r="AB1081" s="249"/>
      <c r="AC1081" s="249"/>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CA1081">
        <f t="shared" si="208"/>
        <v>0</v>
      </c>
      <c r="CB1081">
        <f t="shared" si="209"/>
        <v>0</v>
      </c>
      <c r="CC1081">
        <f t="shared" si="210"/>
        <v>0</v>
      </c>
      <c r="CD1081">
        <f t="shared" si="211"/>
        <v>0</v>
      </c>
      <c r="CF1081" t="b">
        <f t="shared" si="212"/>
        <v>0</v>
      </c>
      <c r="CG1081" t="str">
        <f t="shared" si="213"/>
        <v/>
      </c>
      <c r="CH1081" t="b">
        <f t="shared" si="214"/>
        <v>0</v>
      </c>
      <c r="CI1081" t="str">
        <f t="shared" si="215"/>
        <v/>
      </c>
      <c r="CJ1081" t="b">
        <f t="shared" si="216"/>
        <v>0</v>
      </c>
      <c r="CL1081">
        <f t="shared" si="217"/>
        <v>0</v>
      </c>
      <c r="CM1081">
        <f t="shared" si="218"/>
        <v>0</v>
      </c>
      <c r="CN1081">
        <f t="shared" si="219"/>
        <v>0</v>
      </c>
      <c r="CO1081">
        <f t="shared" si="220"/>
        <v>0</v>
      </c>
    </row>
    <row r="1082" spans="2:93" ht="15" customHeight="1">
      <c r="B1082" s="126"/>
      <c r="C1082" s="220" t="s">
        <v>2728</v>
      </c>
      <c r="D1082" s="419"/>
      <c r="E1082" s="316"/>
      <c r="F1082" s="316"/>
      <c r="G1082" s="317"/>
      <c r="H1082" s="379"/>
      <c r="I1082" s="317"/>
      <c r="J1082" s="315" t="str">
        <f>IF(L1082="","",VLOOKUP(L1082,Presentación!$AL$3:$AM$574,2,FALSE))</f>
        <v/>
      </c>
      <c r="K1082" s="429"/>
      <c r="L1082" s="419"/>
      <c r="M1082" s="316"/>
      <c r="N1082" s="317"/>
      <c r="O1082" s="419"/>
      <c r="P1082" s="316"/>
      <c r="Q1082" s="317"/>
      <c r="R1082" s="379"/>
      <c r="S1082" s="316"/>
      <c r="T1082" s="317"/>
      <c r="U1082" s="43" t="s">
        <v>2188</v>
      </c>
      <c r="V1082" s="379"/>
      <c r="W1082" s="316"/>
      <c r="X1082" s="317"/>
      <c r="Y1082" s="379"/>
      <c r="Z1082" s="317"/>
      <c r="AA1082" s="249"/>
      <c r="AB1082" s="249"/>
      <c r="AC1082" s="249"/>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CA1082">
        <f t="shared" si="208"/>
        <v>0</v>
      </c>
      <c r="CB1082">
        <f t="shared" si="209"/>
        <v>0</v>
      </c>
      <c r="CC1082">
        <f t="shared" si="210"/>
        <v>0</v>
      </c>
      <c r="CD1082">
        <f t="shared" si="211"/>
        <v>0</v>
      </c>
      <c r="CF1082" t="b">
        <f t="shared" si="212"/>
        <v>0</v>
      </c>
      <c r="CG1082" t="str">
        <f t="shared" si="213"/>
        <v/>
      </c>
      <c r="CH1082" t="b">
        <f t="shared" si="214"/>
        <v>0</v>
      </c>
      <c r="CI1082" t="str">
        <f t="shared" si="215"/>
        <v/>
      </c>
      <c r="CJ1082" t="b">
        <f t="shared" si="216"/>
        <v>0</v>
      </c>
      <c r="CL1082">
        <f t="shared" si="217"/>
        <v>0</v>
      </c>
      <c r="CM1082">
        <f t="shared" si="218"/>
        <v>0</v>
      </c>
      <c r="CN1082">
        <f t="shared" si="219"/>
        <v>0</v>
      </c>
      <c r="CO1082">
        <f t="shared" si="220"/>
        <v>0</v>
      </c>
    </row>
    <row r="1083" spans="2:93" ht="15" customHeight="1">
      <c r="B1083" s="126"/>
      <c r="C1083" s="220" t="s">
        <v>2729</v>
      </c>
      <c r="D1083" s="419"/>
      <c r="E1083" s="316"/>
      <c r="F1083" s="316"/>
      <c r="G1083" s="317"/>
      <c r="H1083" s="379"/>
      <c r="I1083" s="317"/>
      <c r="J1083" s="315" t="str">
        <f>IF(L1083="","",VLOOKUP(L1083,Presentación!$AL$3:$AM$574,2,FALSE))</f>
        <v/>
      </c>
      <c r="K1083" s="429"/>
      <c r="L1083" s="419"/>
      <c r="M1083" s="316"/>
      <c r="N1083" s="317"/>
      <c r="O1083" s="419"/>
      <c r="P1083" s="316"/>
      <c r="Q1083" s="317"/>
      <c r="R1083" s="379"/>
      <c r="S1083" s="316"/>
      <c r="T1083" s="317"/>
      <c r="U1083" s="43" t="s">
        <v>2188</v>
      </c>
      <c r="V1083" s="379"/>
      <c r="W1083" s="316"/>
      <c r="X1083" s="317"/>
      <c r="Y1083" s="379"/>
      <c r="Z1083" s="317"/>
      <c r="AA1083" s="249"/>
      <c r="AB1083" s="249"/>
      <c r="AC1083" s="249"/>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CA1083">
        <f t="shared" si="208"/>
        <v>0</v>
      </c>
      <c r="CB1083">
        <f t="shared" si="209"/>
        <v>0</v>
      </c>
      <c r="CC1083">
        <f t="shared" si="210"/>
        <v>0</v>
      </c>
      <c r="CD1083">
        <f t="shared" si="211"/>
        <v>0</v>
      </c>
      <c r="CF1083" t="b">
        <f t="shared" si="212"/>
        <v>0</v>
      </c>
      <c r="CG1083" t="str">
        <f t="shared" si="213"/>
        <v/>
      </c>
      <c r="CH1083" t="b">
        <f t="shared" si="214"/>
        <v>0</v>
      </c>
      <c r="CI1083" t="str">
        <f t="shared" si="215"/>
        <v/>
      </c>
      <c r="CJ1083" t="b">
        <f t="shared" si="216"/>
        <v>0</v>
      </c>
      <c r="CL1083">
        <f t="shared" si="217"/>
        <v>0</v>
      </c>
      <c r="CM1083">
        <f t="shared" si="218"/>
        <v>0</v>
      </c>
      <c r="CN1083">
        <f t="shared" si="219"/>
        <v>0</v>
      </c>
      <c r="CO1083">
        <f t="shared" si="220"/>
        <v>0</v>
      </c>
    </row>
    <row r="1084" spans="2:93" ht="15" customHeight="1">
      <c r="B1084" s="126"/>
      <c r="C1084" s="220" t="s">
        <v>2730</v>
      </c>
      <c r="D1084" s="419"/>
      <c r="E1084" s="316"/>
      <c r="F1084" s="316"/>
      <c r="G1084" s="317"/>
      <c r="H1084" s="379"/>
      <c r="I1084" s="317"/>
      <c r="J1084" s="315" t="str">
        <f>IF(L1084="","",VLOOKUP(L1084,Presentación!$AL$3:$AM$574,2,FALSE))</f>
        <v/>
      </c>
      <c r="K1084" s="429"/>
      <c r="L1084" s="419"/>
      <c r="M1084" s="316"/>
      <c r="N1084" s="317"/>
      <c r="O1084" s="419"/>
      <c r="P1084" s="316"/>
      <c r="Q1084" s="317"/>
      <c r="R1084" s="379"/>
      <c r="S1084" s="316"/>
      <c r="T1084" s="317"/>
      <c r="U1084" s="43" t="s">
        <v>2188</v>
      </c>
      <c r="V1084" s="379"/>
      <c r="W1084" s="316"/>
      <c r="X1084" s="317"/>
      <c r="Y1084" s="379"/>
      <c r="Z1084" s="317"/>
      <c r="AA1084" s="249"/>
      <c r="AB1084" s="249"/>
      <c r="AC1084" s="249"/>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CA1084">
        <f t="shared" si="208"/>
        <v>0</v>
      </c>
      <c r="CB1084">
        <f t="shared" si="209"/>
        <v>0</v>
      </c>
      <c r="CC1084">
        <f t="shared" si="210"/>
        <v>0</v>
      </c>
      <c r="CD1084">
        <f t="shared" si="211"/>
        <v>0</v>
      </c>
      <c r="CF1084" t="b">
        <f t="shared" si="212"/>
        <v>0</v>
      </c>
      <c r="CG1084" t="str">
        <f t="shared" si="213"/>
        <v/>
      </c>
      <c r="CH1084" t="b">
        <f t="shared" si="214"/>
        <v>0</v>
      </c>
      <c r="CI1084" t="str">
        <f t="shared" si="215"/>
        <v/>
      </c>
      <c r="CJ1084" t="b">
        <f t="shared" si="216"/>
        <v>0</v>
      </c>
      <c r="CL1084">
        <f t="shared" si="217"/>
        <v>0</v>
      </c>
      <c r="CM1084">
        <f t="shared" si="218"/>
        <v>0</v>
      </c>
      <c r="CN1084">
        <f t="shared" si="219"/>
        <v>0</v>
      </c>
      <c r="CO1084">
        <f t="shared" si="220"/>
        <v>0</v>
      </c>
    </row>
    <row r="1085" spans="2:93" ht="15" customHeight="1">
      <c r="B1085" s="126"/>
      <c r="C1085" s="220" t="s">
        <v>2731</v>
      </c>
      <c r="D1085" s="419"/>
      <c r="E1085" s="316"/>
      <c r="F1085" s="316"/>
      <c r="G1085" s="317"/>
      <c r="H1085" s="379"/>
      <c r="I1085" s="317"/>
      <c r="J1085" s="315" t="str">
        <f>IF(L1085="","",VLOOKUP(L1085,Presentación!$AL$3:$AM$574,2,FALSE))</f>
        <v/>
      </c>
      <c r="K1085" s="429"/>
      <c r="L1085" s="419"/>
      <c r="M1085" s="316"/>
      <c r="N1085" s="317"/>
      <c r="O1085" s="419"/>
      <c r="P1085" s="316"/>
      <c r="Q1085" s="317"/>
      <c r="R1085" s="379"/>
      <c r="S1085" s="316"/>
      <c r="T1085" s="317"/>
      <c r="U1085" s="43" t="s">
        <v>2188</v>
      </c>
      <c r="V1085" s="379"/>
      <c r="W1085" s="316"/>
      <c r="X1085" s="317"/>
      <c r="Y1085" s="379"/>
      <c r="Z1085" s="317"/>
      <c r="AA1085" s="249"/>
      <c r="AB1085" s="249"/>
      <c r="AC1085" s="249"/>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CA1085">
        <f t="shared" si="208"/>
        <v>0</v>
      </c>
      <c r="CB1085">
        <f t="shared" si="209"/>
        <v>0</v>
      </c>
      <c r="CC1085">
        <f t="shared" si="210"/>
        <v>0</v>
      </c>
      <c r="CD1085">
        <f t="shared" si="211"/>
        <v>0</v>
      </c>
      <c r="CF1085" t="b">
        <f t="shared" si="212"/>
        <v>0</v>
      </c>
      <c r="CG1085" t="str">
        <f t="shared" si="213"/>
        <v/>
      </c>
      <c r="CH1085" t="b">
        <f t="shared" si="214"/>
        <v>0</v>
      </c>
      <c r="CI1085" t="str">
        <f t="shared" si="215"/>
        <v/>
      </c>
      <c r="CJ1085" t="b">
        <f t="shared" si="216"/>
        <v>0</v>
      </c>
      <c r="CL1085">
        <f t="shared" si="217"/>
        <v>0</v>
      </c>
      <c r="CM1085">
        <f t="shared" si="218"/>
        <v>0</v>
      </c>
      <c r="CN1085">
        <f t="shared" si="219"/>
        <v>0</v>
      </c>
      <c r="CO1085">
        <f t="shared" si="220"/>
        <v>0</v>
      </c>
    </row>
    <row r="1086" spans="2:93" ht="15" customHeight="1">
      <c r="B1086" s="126"/>
      <c r="C1086" s="220" t="s">
        <v>2732</v>
      </c>
      <c r="D1086" s="419"/>
      <c r="E1086" s="316"/>
      <c r="F1086" s="316"/>
      <c r="G1086" s="317"/>
      <c r="H1086" s="379"/>
      <c r="I1086" s="317"/>
      <c r="J1086" s="315" t="str">
        <f>IF(L1086="","",VLOOKUP(L1086,Presentación!$AL$3:$AM$574,2,FALSE))</f>
        <v/>
      </c>
      <c r="K1086" s="429"/>
      <c r="L1086" s="419"/>
      <c r="M1086" s="316"/>
      <c r="N1086" s="317"/>
      <c r="O1086" s="419"/>
      <c r="P1086" s="316"/>
      <c r="Q1086" s="317"/>
      <c r="R1086" s="379"/>
      <c r="S1086" s="316"/>
      <c r="T1086" s="317"/>
      <c r="U1086" s="43" t="s">
        <v>2188</v>
      </c>
      <c r="V1086" s="379"/>
      <c r="W1086" s="316"/>
      <c r="X1086" s="317"/>
      <c r="Y1086" s="379"/>
      <c r="Z1086" s="317"/>
      <c r="AA1086" s="249"/>
      <c r="AB1086" s="249"/>
      <c r="AC1086" s="249"/>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CA1086">
        <f t="shared" si="208"/>
        <v>0</v>
      </c>
      <c r="CB1086">
        <f t="shared" si="209"/>
        <v>0</v>
      </c>
      <c r="CC1086">
        <f t="shared" si="210"/>
        <v>0</v>
      </c>
      <c r="CD1086">
        <f t="shared" si="211"/>
        <v>0</v>
      </c>
      <c r="CF1086" t="b">
        <f t="shared" si="212"/>
        <v>0</v>
      </c>
      <c r="CG1086" t="str">
        <f t="shared" si="213"/>
        <v/>
      </c>
      <c r="CH1086" t="b">
        <f t="shared" si="214"/>
        <v>0</v>
      </c>
      <c r="CI1086" t="str">
        <f t="shared" si="215"/>
        <v/>
      </c>
      <c r="CJ1086" t="b">
        <f t="shared" si="216"/>
        <v>0</v>
      </c>
      <c r="CL1086">
        <f t="shared" si="217"/>
        <v>0</v>
      </c>
      <c r="CM1086">
        <f t="shared" si="218"/>
        <v>0</v>
      </c>
      <c r="CN1086">
        <f t="shared" si="219"/>
        <v>0</v>
      </c>
      <c r="CO1086">
        <f t="shared" si="220"/>
        <v>0</v>
      </c>
    </row>
    <row r="1087" spans="2:93" ht="15" customHeight="1">
      <c r="B1087" s="126"/>
      <c r="C1087" s="220" t="s">
        <v>2733</v>
      </c>
      <c r="D1087" s="419"/>
      <c r="E1087" s="316"/>
      <c r="F1087" s="316"/>
      <c r="G1087" s="317"/>
      <c r="H1087" s="379"/>
      <c r="I1087" s="317"/>
      <c r="J1087" s="315" t="str">
        <f>IF(L1087="","",VLOOKUP(L1087,Presentación!$AL$3:$AM$574,2,FALSE))</f>
        <v/>
      </c>
      <c r="K1087" s="429"/>
      <c r="L1087" s="419"/>
      <c r="M1087" s="316"/>
      <c r="N1087" s="317"/>
      <c r="O1087" s="419"/>
      <c r="P1087" s="316"/>
      <c r="Q1087" s="317"/>
      <c r="R1087" s="379"/>
      <c r="S1087" s="316"/>
      <c r="T1087" s="317"/>
      <c r="U1087" s="43" t="s">
        <v>2188</v>
      </c>
      <c r="V1087" s="379"/>
      <c r="W1087" s="316"/>
      <c r="X1087" s="317"/>
      <c r="Y1087" s="379"/>
      <c r="Z1087" s="317"/>
      <c r="AA1087" s="249"/>
      <c r="AB1087" s="249"/>
      <c r="AC1087" s="249"/>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CA1087">
        <f t="shared" si="208"/>
        <v>0</v>
      </c>
      <c r="CB1087">
        <f t="shared" si="209"/>
        <v>0</v>
      </c>
      <c r="CC1087">
        <f t="shared" si="210"/>
        <v>0</v>
      </c>
      <c r="CD1087">
        <f t="shared" si="211"/>
        <v>0</v>
      </c>
      <c r="CF1087" t="b">
        <f t="shared" si="212"/>
        <v>0</v>
      </c>
      <c r="CG1087" t="str">
        <f t="shared" si="213"/>
        <v/>
      </c>
      <c r="CH1087" t="b">
        <f t="shared" si="214"/>
        <v>0</v>
      </c>
      <c r="CI1087" t="str">
        <f t="shared" si="215"/>
        <v/>
      </c>
      <c r="CJ1087" t="b">
        <f t="shared" si="216"/>
        <v>0</v>
      </c>
      <c r="CL1087">
        <f t="shared" si="217"/>
        <v>0</v>
      </c>
      <c r="CM1087">
        <f t="shared" si="218"/>
        <v>0</v>
      </c>
      <c r="CN1087">
        <f t="shared" si="219"/>
        <v>0</v>
      </c>
      <c r="CO1087">
        <f t="shared" si="220"/>
        <v>0</v>
      </c>
    </row>
    <row r="1088" spans="2:93" ht="15" customHeight="1">
      <c r="B1088" s="126"/>
      <c r="C1088" s="220" t="s">
        <v>2734</v>
      </c>
      <c r="D1088" s="419"/>
      <c r="E1088" s="316"/>
      <c r="F1088" s="316"/>
      <c r="G1088" s="317"/>
      <c r="H1088" s="379"/>
      <c r="I1088" s="317"/>
      <c r="J1088" s="315" t="str">
        <f>IF(L1088="","",VLOOKUP(L1088,Presentación!$AL$3:$AM$574,2,FALSE))</f>
        <v/>
      </c>
      <c r="K1088" s="429"/>
      <c r="L1088" s="419"/>
      <c r="M1088" s="316"/>
      <c r="N1088" s="317"/>
      <c r="O1088" s="419"/>
      <c r="P1088" s="316"/>
      <c r="Q1088" s="317"/>
      <c r="R1088" s="379"/>
      <c r="S1088" s="316"/>
      <c r="T1088" s="317"/>
      <c r="U1088" s="43" t="s">
        <v>2188</v>
      </c>
      <c r="V1088" s="379"/>
      <c r="W1088" s="316"/>
      <c r="X1088" s="317"/>
      <c r="Y1088" s="379"/>
      <c r="Z1088" s="317"/>
      <c r="AA1088" s="249"/>
      <c r="AB1088" s="249"/>
      <c r="AC1088" s="249"/>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CA1088">
        <f t="shared" si="208"/>
        <v>0</v>
      </c>
      <c r="CB1088">
        <f t="shared" si="209"/>
        <v>0</v>
      </c>
      <c r="CC1088">
        <f t="shared" si="210"/>
        <v>0</v>
      </c>
      <c r="CD1088">
        <f t="shared" si="211"/>
        <v>0</v>
      </c>
      <c r="CF1088" t="b">
        <f t="shared" si="212"/>
        <v>0</v>
      </c>
      <c r="CG1088" t="str">
        <f t="shared" si="213"/>
        <v/>
      </c>
      <c r="CH1088" t="b">
        <f t="shared" si="214"/>
        <v>0</v>
      </c>
      <c r="CI1088" t="str">
        <f t="shared" si="215"/>
        <v/>
      </c>
      <c r="CJ1088" t="b">
        <f t="shared" si="216"/>
        <v>0</v>
      </c>
      <c r="CL1088">
        <f t="shared" si="217"/>
        <v>0</v>
      </c>
      <c r="CM1088">
        <f t="shared" si="218"/>
        <v>0</v>
      </c>
      <c r="CN1088">
        <f t="shared" si="219"/>
        <v>0</v>
      </c>
      <c r="CO1088">
        <f t="shared" si="220"/>
        <v>0</v>
      </c>
    </row>
    <row r="1089" spans="2:93" ht="15" customHeight="1">
      <c r="B1089" s="126"/>
      <c r="C1089" s="220" t="s">
        <v>2735</v>
      </c>
      <c r="D1089" s="419"/>
      <c r="E1089" s="316"/>
      <c r="F1089" s="316"/>
      <c r="G1089" s="317"/>
      <c r="H1089" s="379"/>
      <c r="I1089" s="317"/>
      <c r="J1089" s="315" t="str">
        <f>IF(L1089="","",VLOOKUP(L1089,Presentación!$AL$3:$AM$574,2,FALSE))</f>
        <v/>
      </c>
      <c r="K1089" s="429"/>
      <c r="L1089" s="419"/>
      <c r="M1089" s="316"/>
      <c r="N1089" s="317"/>
      <c r="O1089" s="419"/>
      <c r="P1089" s="316"/>
      <c r="Q1089" s="317"/>
      <c r="R1089" s="379"/>
      <c r="S1089" s="316"/>
      <c r="T1089" s="317"/>
      <c r="U1089" s="43" t="s">
        <v>2188</v>
      </c>
      <c r="V1089" s="379"/>
      <c r="W1089" s="316"/>
      <c r="X1089" s="317"/>
      <c r="Y1089" s="379"/>
      <c r="Z1089" s="317"/>
      <c r="AA1089" s="249"/>
      <c r="AB1089" s="249"/>
      <c r="AC1089" s="249"/>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CA1089">
        <f t="shared" si="208"/>
        <v>0</v>
      </c>
      <c r="CB1089">
        <f t="shared" si="209"/>
        <v>0</v>
      </c>
      <c r="CC1089">
        <f t="shared" si="210"/>
        <v>0</v>
      </c>
      <c r="CD1089">
        <f t="shared" si="211"/>
        <v>0</v>
      </c>
      <c r="CF1089" t="b">
        <f t="shared" si="212"/>
        <v>0</v>
      </c>
      <c r="CG1089" t="str">
        <f t="shared" si="213"/>
        <v/>
      </c>
      <c r="CH1089" t="b">
        <f t="shared" si="214"/>
        <v>0</v>
      </c>
      <c r="CI1089" t="str">
        <f t="shared" si="215"/>
        <v/>
      </c>
      <c r="CJ1089" t="b">
        <f t="shared" si="216"/>
        <v>0</v>
      </c>
      <c r="CL1089">
        <f t="shared" si="217"/>
        <v>0</v>
      </c>
      <c r="CM1089">
        <f t="shared" si="218"/>
        <v>0</v>
      </c>
      <c r="CN1089">
        <f t="shared" si="219"/>
        <v>0</v>
      </c>
      <c r="CO1089">
        <f t="shared" si="220"/>
        <v>0</v>
      </c>
    </row>
    <row r="1090" spans="2:93" ht="15" customHeight="1">
      <c r="B1090" s="126"/>
      <c r="C1090" s="220" t="s">
        <v>2736</v>
      </c>
      <c r="D1090" s="419"/>
      <c r="E1090" s="316"/>
      <c r="F1090" s="316"/>
      <c r="G1090" s="317"/>
      <c r="H1090" s="379"/>
      <c r="I1090" s="317"/>
      <c r="J1090" s="315" t="str">
        <f>IF(L1090="","",VLOOKUP(L1090,Presentación!$AL$3:$AM$574,2,FALSE))</f>
        <v/>
      </c>
      <c r="K1090" s="429"/>
      <c r="L1090" s="419"/>
      <c r="M1090" s="316"/>
      <c r="N1090" s="317"/>
      <c r="O1090" s="419"/>
      <c r="P1090" s="316"/>
      <c r="Q1090" s="317"/>
      <c r="R1090" s="379"/>
      <c r="S1090" s="316"/>
      <c r="T1090" s="317"/>
      <c r="U1090" s="43" t="s">
        <v>2188</v>
      </c>
      <c r="V1090" s="379"/>
      <c r="W1090" s="316"/>
      <c r="X1090" s="317"/>
      <c r="Y1090" s="379"/>
      <c r="Z1090" s="317"/>
      <c r="AA1090" s="249"/>
      <c r="AB1090" s="249"/>
      <c r="AC1090" s="249"/>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CA1090">
        <f t="shared" si="208"/>
        <v>0</v>
      </c>
      <c r="CB1090">
        <f t="shared" si="209"/>
        <v>0</v>
      </c>
      <c r="CC1090">
        <f t="shared" si="210"/>
        <v>0</v>
      </c>
      <c r="CD1090">
        <f t="shared" si="211"/>
        <v>0</v>
      </c>
      <c r="CF1090" t="b">
        <f t="shared" si="212"/>
        <v>0</v>
      </c>
      <c r="CG1090" t="str">
        <f t="shared" si="213"/>
        <v/>
      </c>
      <c r="CH1090" t="b">
        <f t="shared" si="214"/>
        <v>0</v>
      </c>
      <c r="CI1090" t="str">
        <f t="shared" si="215"/>
        <v/>
      </c>
      <c r="CJ1090" t="b">
        <f t="shared" si="216"/>
        <v>0</v>
      </c>
      <c r="CL1090">
        <f t="shared" si="217"/>
        <v>0</v>
      </c>
      <c r="CM1090">
        <f t="shared" si="218"/>
        <v>0</v>
      </c>
      <c r="CN1090">
        <f t="shared" si="219"/>
        <v>0</v>
      </c>
      <c r="CO1090">
        <f t="shared" si="220"/>
        <v>0</v>
      </c>
    </row>
    <row r="1091" spans="2:93" ht="15" customHeight="1">
      <c r="B1091" s="126"/>
      <c r="C1091" s="220" t="s">
        <v>2737</v>
      </c>
      <c r="D1091" s="419"/>
      <c r="E1091" s="316"/>
      <c r="F1091" s="316"/>
      <c r="G1091" s="317"/>
      <c r="H1091" s="379"/>
      <c r="I1091" s="317"/>
      <c r="J1091" s="315" t="str">
        <f>IF(L1091="","",VLOOKUP(L1091,Presentación!$AL$3:$AM$574,2,FALSE))</f>
        <v/>
      </c>
      <c r="K1091" s="429"/>
      <c r="L1091" s="419"/>
      <c r="M1091" s="316"/>
      <c r="N1091" s="317"/>
      <c r="O1091" s="419"/>
      <c r="P1091" s="316"/>
      <c r="Q1091" s="317"/>
      <c r="R1091" s="379"/>
      <c r="S1091" s="316"/>
      <c r="T1091" s="317"/>
      <c r="U1091" s="43" t="s">
        <v>2188</v>
      </c>
      <c r="V1091" s="379"/>
      <c r="W1091" s="316"/>
      <c r="X1091" s="317"/>
      <c r="Y1091" s="379"/>
      <c r="Z1091" s="317"/>
      <c r="AA1091" s="249"/>
      <c r="AB1091" s="249"/>
      <c r="AC1091" s="249"/>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CA1091">
        <f t="shared" si="208"/>
        <v>0</v>
      </c>
      <c r="CB1091">
        <f t="shared" si="209"/>
        <v>0</v>
      </c>
      <c r="CC1091">
        <f t="shared" si="210"/>
        <v>0</v>
      </c>
      <c r="CD1091">
        <f t="shared" si="211"/>
        <v>0</v>
      </c>
      <c r="CF1091" t="b">
        <f t="shared" si="212"/>
        <v>0</v>
      </c>
      <c r="CG1091" t="str">
        <f t="shared" si="213"/>
        <v/>
      </c>
      <c r="CH1091" t="b">
        <f t="shared" si="214"/>
        <v>0</v>
      </c>
      <c r="CI1091" t="str">
        <f t="shared" si="215"/>
        <v/>
      </c>
      <c r="CJ1091" t="b">
        <f t="shared" si="216"/>
        <v>0</v>
      </c>
      <c r="CL1091">
        <f t="shared" si="217"/>
        <v>0</v>
      </c>
      <c r="CM1091">
        <f t="shared" si="218"/>
        <v>0</v>
      </c>
      <c r="CN1091">
        <f t="shared" si="219"/>
        <v>0</v>
      </c>
      <c r="CO1091">
        <f t="shared" si="220"/>
        <v>0</v>
      </c>
    </row>
    <row r="1092" spans="2:93" ht="15" customHeight="1">
      <c r="B1092" s="126"/>
      <c r="C1092" s="220" t="s">
        <v>2738</v>
      </c>
      <c r="D1092" s="419"/>
      <c r="E1092" s="316"/>
      <c r="F1092" s="316"/>
      <c r="G1092" s="317"/>
      <c r="H1092" s="379"/>
      <c r="I1092" s="317"/>
      <c r="J1092" s="315" t="str">
        <f>IF(L1092="","",VLOOKUP(L1092,Presentación!$AL$3:$AM$574,2,FALSE))</f>
        <v/>
      </c>
      <c r="K1092" s="429"/>
      <c r="L1092" s="419"/>
      <c r="M1092" s="316"/>
      <c r="N1092" s="317"/>
      <c r="O1092" s="419"/>
      <c r="P1092" s="316"/>
      <c r="Q1092" s="317"/>
      <c r="R1092" s="379"/>
      <c r="S1092" s="316"/>
      <c r="T1092" s="317"/>
      <c r="U1092" s="43" t="s">
        <v>2188</v>
      </c>
      <c r="V1092" s="379"/>
      <c r="W1092" s="316"/>
      <c r="X1092" s="317"/>
      <c r="Y1092" s="379"/>
      <c r="Z1092" s="317"/>
      <c r="AA1092" s="249"/>
      <c r="AB1092" s="249"/>
      <c r="AC1092" s="249"/>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CA1092">
        <f t="shared" si="208"/>
        <v>0</v>
      </c>
      <c r="CB1092">
        <f t="shared" si="209"/>
        <v>0</v>
      </c>
      <c r="CC1092">
        <f t="shared" si="210"/>
        <v>0</v>
      </c>
      <c r="CD1092">
        <f t="shared" si="211"/>
        <v>0</v>
      </c>
      <c r="CF1092" t="b">
        <f t="shared" si="212"/>
        <v>0</v>
      </c>
      <c r="CG1092" t="str">
        <f t="shared" si="213"/>
        <v/>
      </c>
      <c r="CH1092" t="b">
        <f t="shared" si="214"/>
        <v>0</v>
      </c>
      <c r="CI1092" t="str">
        <f t="shared" si="215"/>
        <v/>
      </c>
      <c r="CJ1092" t="b">
        <f t="shared" si="216"/>
        <v>0</v>
      </c>
      <c r="CL1092">
        <f t="shared" si="217"/>
        <v>0</v>
      </c>
      <c r="CM1092">
        <f t="shared" si="218"/>
        <v>0</v>
      </c>
      <c r="CN1092">
        <f t="shared" si="219"/>
        <v>0</v>
      </c>
      <c r="CO1092">
        <f t="shared" si="220"/>
        <v>0</v>
      </c>
    </row>
    <row r="1093" spans="2:93" ht="15" customHeight="1">
      <c r="B1093" s="126"/>
      <c r="C1093" s="220" t="s">
        <v>2739</v>
      </c>
      <c r="D1093" s="419"/>
      <c r="E1093" s="316"/>
      <c r="F1093" s="316"/>
      <c r="G1093" s="317"/>
      <c r="H1093" s="379"/>
      <c r="I1093" s="317"/>
      <c r="J1093" s="315" t="str">
        <f>IF(L1093="","",VLOOKUP(L1093,Presentación!$AL$3:$AM$574,2,FALSE))</f>
        <v/>
      </c>
      <c r="K1093" s="429"/>
      <c r="L1093" s="419"/>
      <c r="M1093" s="316"/>
      <c r="N1093" s="317"/>
      <c r="O1093" s="419"/>
      <c r="P1093" s="316"/>
      <c r="Q1093" s="317"/>
      <c r="R1093" s="379"/>
      <c r="S1093" s="316"/>
      <c r="T1093" s="317"/>
      <c r="U1093" s="43" t="s">
        <v>2188</v>
      </c>
      <c r="V1093" s="379"/>
      <c r="W1093" s="316"/>
      <c r="X1093" s="317"/>
      <c r="Y1093" s="379"/>
      <c r="Z1093" s="317"/>
      <c r="AA1093" s="249"/>
      <c r="AB1093" s="249"/>
      <c r="AC1093" s="249"/>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CA1093">
        <f t="shared" si="208"/>
        <v>0</v>
      </c>
      <c r="CB1093">
        <f t="shared" si="209"/>
        <v>0</v>
      </c>
      <c r="CC1093">
        <f t="shared" si="210"/>
        <v>0</v>
      </c>
      <c r="CD1093">
        <f t="shared" si="211"/>
        <v>0</v>
      </c>
      <c r="CF1093" t="b">
        <f t="shared" si="212"/>
        <v>0</v>
      </c>
      <c r="CG1093" t="str">
        <f t="shared" si="213"/>
        <v/>
      </c>
      <c r="CH1093" t="b">
        <f t="shared" si="214"/>
        <v>0</v>
      </c>
      <c r="CI1093" t="str">
        <f t="shared" si="215"/>
        <v/>
      </c>
      <c r="CJ1093" t="b">
        <f t="shared" si="216"/>
        <v>0</v>
      </c>
      <c r="CL1093">
        <f t="shared" si="217"/>
        <v>0</v>
      </c>
      <c r="CM1093">
        <f t="shared" si="218"/>
        <v>0</v>
      </c>
      <c r="CN1093">
        <f t="shared" si="219"/>
        <v>0</v>
      </c>
      <c r="CO1093">
        <f t="shared" si="220"/>
        <v>0</v>
      </c>
    </row>
    <row r="1094" spans="2:93" ht="15" customHeight="1">
      <c r="B1094" s="126"/>
      <c r="C1094" s="220" t="s">
        <v>2740</v>
      </c>
      <c r="D1094" s="419"/>
      <c r="E1094" s="316"/>
      <c r="F1094" s="316"/>
      <c r="G1094" s="317"/>
      <c r="H1094" s="379"/>
      <c r="I1094" s="317"/>
      <c r="J1094" s="315" t="str">
        <f>IF(L1094="","",VLOOKUP(L1094,Presentación!$AL$3:$AM$574,2,FALSE))</f>
        <v/>
      </c>
      <c r="K1094" s="429"/>
      <c r="L1094" s="419"/>
      <c r="M1094" s="316"/>
      <c r="N1094" s="317"/>
      <c r="O1094" s="419"/>
      <c r="P1094" s="316"/>
      <c r="Q1094" s="317"/>
      <c r="R1094" s="379"/>
      <c r="S1094" s="316"/>
      <c r="T1094" s="317"/>
      <c r="U1094" s="43" t="s">
        <v>2188</v>
      </c>
      <c r="V1094" s="379"/>
      <c r="W1094" s="316"/>
      <c r="X1094" s="317"/>
      <c r="Y1094" s="379"/>
      <c r="Z1094" s="317"/>
      <c r="AA1094" s="249"/>
      <c r="AB1094" s="249"/>
      <c r="AC1094" s="249"/>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CA1094">
        <f t="shared" si="208"/>
        <v>0</v>
      </c>
      <c r="CB1094">
        <f t="shared" si="209"/>
        <v>0</v>
      </c>
      <c r="CC1094">
        <f t="shared" si="210"/>
        <v>0</v>
      </c>
      <c r="CD1094">
        <f t="shared" si="211"/>
        <v>0</v>
      </c>
      <c r="CF1094" t="b">
        <f t="shared" si="212"/>
        <v>0</v>
      </c>
      <c r="CG1094" t="str">
        <f t="shared" si="213"/>
        <v/>
      </c>
      <c r="CH1094" t="b">
        <f t="shared" si="214"/>
        <v>0</v>
      </c>
      <c r="CI1094" t="str">
        <f t="shared" si="215"/>
        <v/>
      </c>
      <c r="CJ1094" t="b">
        <f t="shared" si="216"/>
        <v>0</v>
      </c>
      <c r="CL1094">
        <f t="shared" si="217"/>
        <v>0</v>
      </c>
      <c r="CM1094">
        <f t="shared" si="218"/>
        <v>0</v>
      </c>
      <c r="CN1094">
        <f t="shared" si="219"/>
        <v>0</v>
      </c>
      <c r="CO1094">
        <f t="shared" si="220"/>
        <v>0</v>
      </c>
    </row>
    <row r="1095" spans="2:93" ht="15" customHeight="1">
      <c r="B1095" s="126"/>
      <c r="C1095" s="220" t="s">
        <v>2741</v>
      </c>
      <c r="D1095" s="419"/>
      <c r="E1095" s="316"/>
      <c r="F1095" s="316"/>
      <c r="G1095" s="317"/>
      <c r="H1095" s="379"/>
      <c r="I1095" s="317"/>
      <c r="J1095" s="315" t="str">
        <f>IF(L1095="","",VLOOKUP(L1095,Presentación!$AL$3:$AM$574,2,FALSE))</f>
        <v/>
      </c>
      <c r="K1095" s="429"/>
      <c r="L1095" s="419"/>
      <c r="M1095" s="316"/>
      <c r="N1095" s="317"/>
      <c r="O1095" s="419"/>
      <c r="P1095" s="316"/>
      <c r="Q1095" s="317"/>
      <c r="R1095" s="379"/>
      <c r="S1095" s="316"/>
      <c r="T1095" s="317"/>
      <c r="U1095" s="43" t="s">
        <v>2188</v>
      </c>
      <c r="V1095" s="379"/>
      <c r="W1095" s="316"/>
      <c r="X1095" s="317"/>
      <c r="Y1095" s="379"/>
      <c r="Z1095" s="317"/>
      <c r="AA1095" s="249"/>
      <c r="AB1095" s="249"/>
      <c r="AC1095" s="249"/>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CA1095">
        <f t="shared" si="208"/>
        <v>0</v>
      </c>
      <c r="CB1095">
        <f t="shared" si="209"/>
        <v>0</v>
      </c>
      <c r="CC1095">
        <f t="shared" si="210"/>
        <v>0</v>
      </c>
      <c r="CD1095">
        <f t="shared" si="211"/>
        <v>0</v>
      </c>
      <c r="CF1095" t="b">
        <f t="shared" si="212"/>
        <v>0</v>
      </c>
      <c r="CG1095" t="str">
        <f t="shared" si="213"/>
        <v/>
      </c>
      <c r="CH1095" t="b">
        <f t="shared" si="214"/>
        <v>0</v>
      </c>
      <c r="CI1095" t="str">
        <f t="shared" si="215"/>
        <v/>
      </c>
      <c r="CJ1095" t="b">
        <f t="shared" si="216"/>
        <v>0</v>
      </c>
      <c r="CL1095">
        <f t="shared" si="217"/>
        <v>0</v>
      </c>
      <c r="CM1095">
        <f t="shared" si="218"/>
        <v>0</v>
      </c>
      <c r="CN1095">
        <f t="shared" si="219"/>
        <v>0</v>
      </c>
      <c r="CO1095">
        <f t="shared" si="220"/>
        <v>0</v>
      </c>
    </row>
    <row r="1096" spans="2:93" ht="15" customHeight="1">
      <c r="B1096" s="126"/>
      <c r="C1096" s="220" t="s">
        <v>2742</v>
      </c>
      <c r="D1096" s="419"/>
      <c r="E1096" s="316"/>
      <c r="F1096" s="316"/>
      <c r="G1096" s="317"/>
      <c r="H1096" s="379"/>
      <c r="I1096" s="317"/>
      <c r="J1096" s="315" t="str">
        <f>IF(L1096="","",VLOOKUP(L1096,Presentación!$AL$3:$AM$574,2,FALSE))</f>
        <v/>
      </c>
      <c r="K1096" s="429"/>
      <c r="L1096" s="419"/>
      <c r="M1096" s="316"/>
      <c r="N1096" s="317"/>
      <c r="O1096" s="419"/>
      <c r="P1096" s="316"/>
      <c r="Q1096" s="317"/>
      <c r="R1096" s="379"/>
      <c r="S1096" s="316"/>
      <c r="T1096" s="317"/>
      <c r="U1096" s="43" t="s">
        <v>2188</v>
      </c>
      <c r="V1096" s="379"/>
      <c r="W1096" s="316"/>
      <c r="X1096" s="317"/>
      <c r="Y1096" s="379"/>
      <c r="Z1096" s="317"/>
      <c r="AA1096" s="249"/>
      <c r="AB1096" s="249"/>
      <c r="AC1096" s="249"/>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CA1096">
        <f t="shared" si="208"/>
        <v>0</v>
      </c>
      <c r="CB1096">
        <f t="shared" si="209"/>
        <v>0</v>
      </c>
      <c r="CC1096">
        <f t="shared" si="210"/>
        <v>0</v>
      </c>
      <c r="CD1096">
        <f t="shared" si="211"/>
        <v>0</v>
      </c>
      <c r="CF1096" t="b">
        <f t="shared" si="212"/>
        <v>0</v>
      </c>
      <c r="CG1096" t="str">
        <f t="shared" si="213"/>
        <v/>
      </c>
      <c r="CH1096" t="b">
        <f t="shared" si="214"/>
        <v>0</v>
      </c>
      <c r="CI1096" t="str">
        <f t="shared" si="215"/>
        <v/>
      </c>
      <c r="CJ1096" t="b">
        <f t="shared" si="216"/>
        <v>0</v>
      </c>
      <c r="CL1096">
        <f t="shared" si="217"/>
        <v>0</v>
      </c>
      <c r="CM1096">
        <f t="shared" si="218"/>
        <v>0</v>
      </c>
      <c r="CN1096">
        <f t="shared" si="219"/>
        <v>0</v>
      </c>
      <c r="CO1096">
        <f t="shared" si="220"/>
        <v>0</v>
      </c>
    </row>
    <row r="1097" spans="2:93" ht="15" customHeight="1">
      <c r="B1097" s="126"/>
      <c r="C1097" s="220" t="s">
        <v>2743</v>
      </c>
      <c r="D1097" s="419"/>
      <c r="E1097" s="316"/>
      <c r="F1097" s="316"/>
      <c r="G1097" s="317"/>
      <c r="H1097" s="379"/>
      <c r="I1097" s="317"/>
      <c r="J1097" s="315" t="str">
        <f>IF(L1097="","",VLOOKUP(L1097,Presentación!$AL$3:$AM$574,2,FALSE))</f>
        <v/>
      </c>
      <c r="K1097" s="429"/>
      <c r="L1097" s="419"/>
      <c r="M1097" s="316"/>
      <c r="N1097" s="317"/>
      <c r="O1097" s="419"/>
      <c r="P1097" s="316"/>
      <c r="Q1097" s="317"/>
      <c r="R1097" s="379"/>
      <c r="S1097" s="316"/>
      <c r="T1097" s="317"/>
      <c r="U1097" s="43" t="s">
        <v>2188</v>
      </c>
      <c r="V1097" s="379"/>
      <c r="W1097" s="316"/>
      <c r="X1097" s="317"/>
      <c r="Y1097" s="379"/>
      <c r="Z1097" s="317"/>
      <c r="AA1097" s="249"/>
      <c r="AB1097" s="249"/>
      <c r="AC1097" s="249"/>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CA1097">
        <f t="shared" si="208"/>
        <v>0</v>
      </c>
      <c r="CB1097">
        <f t="shared" si="209"/>
        <v>0</v>
      </c>
      <c r="CC1097">
        <f t="shared" si="210"/>
        <v>0</v>
      </c>
      <c r="CD1097">
        <f t="shared" si="211"/>
        <v>0</v>
      </c>
      <c r="CF1097" t="b">
        <f t="shared" si="212"/>
        <v>0</v>
      </c>
      <c r="CG1097" t="str">
        <f t="shared" si="213"/>
        <v/>
      </c>
      <c r="CH1097" t="b">
        <f t="shared" si="214"/>
        <v>0</v>
      </c>
      <c r="CI1097" t="str">
        <f t="shared" si="215"/>
        <v/>
      </c>
      <c r="CJ1097" t="b">
        <f t="shared" si="216"/>
        <v>0</v>
      </c>
      <c r="CL1097">
        <f t="shared" si="217"/>
        <v>0</v>
      </c>
      <c r="CM1097">
        <f t="shared" si="218"/>
        <v>0</v>
      </c>
      <c r="CN1097">
        <f t="shared" si="219"/>
        <v>0</v>
      </c>
      <c r="CO1097">
        <f t="shared" si="220"/>
        <v>0</v>
      </c>
    </row>
    <row r="1098" spans="2:93" ht="15" customHeight="1">
      <c r="B1098" s="126"/>
      <c r="C1098" s="220" t="s">
        <v>2744</v>
      </c>
      <c r="D1098" s="419"/>
      <c r="E1098" s="316"/>
      <c r="F1098" s="316"/>
      <c r="G1098" s="317"/>
      <c r="H1098" s="379"/>
      <c r="I1098" s="317"/>
      <c r="J1098" s="315" t="str">
        <f>IF(L1098="","",VLOOKUP(L1098,Presentación!$AL$3:$AM$574,2,FALSE))</f>
        <v/>
      </c>
      <c r="K1098" s="429"/>
      <c r="L1098" s="419"/>
      <c r="M1098" s="316"/>
      <c r="N1098" s="317"/>
      <c r="O1098" s="419"/>
      <c r="P1098" s="316"/>
      <c r="Q1098" s="317"/>
      <c r="R1098" s="379"/>
      <c r="S1098" s="316"/>
      <c r="T1098" s="317"/>
      <c r="U1098" s="43" t="s">
        <v>2188</v>
      </c>
      <c r="V1098" s="379"/>
      <c r="W1098" s="316"/>
      <c r="X1098" s="317"/>
      <c r="Y1098" s="379"/>
      <c r="Z1098" s="317"/>
      <c r="AA1098" s="249"/>
      <c r="AB1098" s="249"/>
      <c r="AC1098" s="249"/>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CA1098">
        <f t="shared" si="208"/>
        <v>0</v>
      </c>
      <c r="CB1098">
        <f t="shared" si="209"/>
        <v>0</v>
      </c>
      <c r="CC1098">
        <f t="shared" si="210"/>
        <v>0</v>
      </c>
      <c r="CD1098">
        <f t="shared" si="211"/>
        <v>0</v>
      </c>
      <c r="CF1098" t="b">
        <f t="shared" si="212"/>
        <v>0</v>
      </c>
      <c r="CG1098" t="str">
        <f t="shared" si="213"/>
        <v/>
      </c>
      <c r="CH1098" t="b">
        <f t="shared" si="214"/>
        <v>0</v>
      </c>
      <c r="CI1098" t="str">
        <f t="shared" si="215"/>
        <v/>
      </c>
      <c r="CJ1098" t="b">
        <f t="shared" si="216"/>
        <v>0</v>
      </c>
      <c r="CL1098">
        <f t="shared" si="217"/>
        <v>0</v>
      </c>
      <c r="CM1098">
        <f t="shared" si="218"/>
        <v>0</v>
      </c>
      <c r="CN1098">
        <f t="shared" si="219"/>
        <v>0</v>
      </c>
      <c r="CO1098">
        <f t="shared" si="220"/>
        <v>0</v>
      </c>
    </row>
    <row r="1099" spans="2:93" ht="15" customHeight="1">
      <c r="B1099" s="126"/>
      <c r="C1099" s="220" t="s">
        <v>2745</v>
      </c>
      <c r="D1099" s="419"/>
      <c r="E1099" s="316"/>
      <c r="F1099" s="316"/>
      <c r="G1099" s="317"/>
      <c r="H1099" s="379"/>
      <c r="I1099" s="317"/>
      <c r="J1099" s="315" t="str">
        <f>IF(L1099="","",VLOOKUP(L1099,Presentación!$AL$3:$AM$574,2,FALSE))</f>
        <v/>
      </c>
      <c r="K1099" s="429"/>
      <c r="L1099" s="419"/>
      <c r="M1099" s="316"/>
      <c r="N1099" s="317"/>
      <c r="O1099" s="419"/>
      <c r="P1099" s="316"/>
      <c r="Q1099" s="317"/>
      <c r="R1099" s="379"/>
      <c r="S1099" s="316"/>
      <c r="T1099" s="317"/>
      <c r="U1099" s="43" t="s">
        <v>2188</v>
      </c>
      <c r="V1099" s="379"/>
      <c r="W1099" s="316"/>
      <c r="X1099" s="317"/>
      <c r="Y1099" s="379"/>
      <c r="Z1099" s="317"/>
      <c r="AA1099" s="249"/>
      <c r="AB1099" s="249"/>
      <c r="AC1099" s="249"/>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CA1099">
        <f t="shared" si="208"/>
        <v>0</v>
      </c>
      <c r="CB1099">
        <f t="shared" si="209"/>
        <v>0</v>
      </c>
      <c r="CC1099">
        <f t="shared" si="210"/>
        <v>0</v>
      </c>
      <c r="CD1099">
        <f t="shared" si="211"/>
        <v>0</v>
      </c>
      <c r="CF1099" t="b">
        <f t="shared" si="212"/>
        <v>0</v>
      </c>
      <c r="CG1099" t="str">
        <f t="shared" si="213"/>
        <v/>
      </c>
      <c r="CH1099" t="b">
        <f t="shared" si="214"/>
        <v>0</v>
      </c>
      <c r="CI1099" t="str">
        <f t="shared" si="215"/>
        <v/>
      </c>
      <c r="CJ1099" t="b">
        <f t="shared" si="216"/>
        <v>0</v>
      </c>
      <c r="CL1099">
        <f t="shared" si="217"/>
        <v>0</v>
      </c>
      <c r="CM1099">
        <f t="shared" si="218"/>
        <v>0</v>
      </c>
      <c r="CN1099">
        <f t="shared" si="219"/>
        <v>0</v>
      </c>
      <c r="CO1099">
        <f t="shared" si="220"/>
        <v>0</v>
      </c>
    </row>
    <row r="1100" spans="2:93" ht="15" customHeight="1">
      <c r="B1100" s="126"/>
      <c r="C1100" s="220" t="s">
        <v>2746</v>
      </c>
      <c r="D1100" s="419"/>
      <c r="E1100" s="316"/>
      <c r="F1100" s="316"/>
      <c r="G1100" s="317"/>
      <c r="H1100" s="379"/>
      <c r="I1100" s="317"/>
      <c r="J1100" s="315" t="str">
        <f>IF(L1100="","",VLOOKUP(L1100,Presentación!$AL$3:$AM$574,2,FALSE))</f>
        <v/>
      </c>
      <c r="K1100" s="429"/>
      <c r="L1100" s="419"/>
      <c r="M1100" s="316"/>
      <c r="N1100" s="317"/>
      <c r="O1100" s="419"/>
      <c r="P1100" s="316"/>
      <c r="Q1100" s="317"/>
      <c r="R1100" s="379"/>
      <c r="S1100" s="316"/>
      <c r="T1100" s="317"/>
      <c r="U1100" s="43" t="s">
        <v>2188</v>
      </c>
      <c r="V1100" s="379"/>
      <c r="W1100" s="316"/>
      <c r="X1100" s="317"/>
      <c r="Y1100" s="379"/>
      <c r="Z1100" s="317"/>
      <c r="AA1100" s="249"/>
      <c r="AB1100" s="249"/>
      <c r="AC1100" s="249"/>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CA1100">
        <f t="shared" si="208"/>
        <v>0</v>
      </c>
      <c r="CB1100">
        <f t="shared" si="209"/>
        <v>0</v>
      </c>
      <c r="CC1100">
        <f t="shared" si="210"/>
        <v>0</v>
      </c>
      <c r="CD1100">
        <f t="shared" si="211"/>
        <v>0</v>
      </c>
      <c r="CF1100" t="b">
        <f t="shared" si="212"/>
        <v>0</v>
      </c>
      <c r="CG1100" t="str">
        <f t="shared" si="213"/>
        <v/>
      </c>
      <c r="CH1100" t="b">
        <f t="shared" si="214"/>
        <v>0</v>
      </c>
      <c r="CI1100" t="str">
        <f t="shared" si="215"/>
        <v/>
      </c>
      <c r="CJ1100" t="b">
        <f t="shared" si="216"/>
        <v>0</v>
      </c>
      <c r="CL1100">
        <f t="shared" si="217"/>
        <v>0</v>
      </c>
      <c r="CM1100">
        <f t="shared" si="218"/>
        <v>0</v>
      </c>
      <c r="CN1100">
        <f t="shared" si="219"/>
        <v>0</v>
      </c>
      <c r="CO1100">
        <f t="shared" si="220"/>
        <v>0</v>
      </c>
    </row>
    <row r="1101" spans="2:93" ht="15" customHeight="1">
      <c r="B1101" s="126"/>
      <c r="C1101" s="220" t="s">
        <v>2747</v>
      </c>
      <c r="D1101" s="419"/>
      <c r="E1101" s="316"/>
      <c r="F1101" s="316"/>
      <c r="G1101" s="317"/>
      <c r="H1101" s="379"/>
      <c r="I1101" s="317"/>
      <c r="J1101" s="315" t="str">
        <f>IF(L1101="","",VLOOKUP(L1101,Presentación!$AL$3:$AM$574,2,FALSE))</f>
        <v/>
      </c>
      <c r="K1101" s="429"/>
      <c r="L1101" s="419"/>
      <c r="M1101" s="316"/>
      <c r="N1101" s="317"/>
      <c r="O1101" s="419"/>
      <c r="P1101" s="316"/>
      <c r="Q1101" s="317"/>
      <c r="R1101" s="379"/>
      <c r="S1101" s="316"/>
      <c r="T1101" s="317"/>
      <c r="U1101" s="43" t="s">
        <v>2188</v>
      </c>
      <c r="V1101" s="379"/>
      <c r="W1101" s="316"/>
      <c r="X1101" s="317"/>
      <c r="Y1101" s="379"/>
      <c r="Z1101" s="317"/>
      <c r="AA1101" s="249"/>
      <c r="AB1101" s="249"/>
      <c r="AC1101" s="249"/>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CA1101">
        <f t="shared" si="208"/>
        <v>0</v>
      </c>
      <c r="CB1101">
        <f t="shared" si="209"/>
        <v>0</v>
      </c>
      <c r="CC1101">
        <f t="shared" si="210"/>
        <v>0</v>
      </c>
      <c r="CD1101">
        <f t="shared" si="211"/>
        <v>0</v>
      </c>
      <c r="CF1101" t="b">
        <f t="shared" si="212"/>
        <v>0</v>
      </c>
      <c r="CG1101" t="str">
        <f t="shared" si="213"/>
        <v/>
      </c>
      <c r="CH1101" t="b">
        <f t="shared" si="214"/>
        <v>0</v>
      </c>
      <c r="CI1101" t="str">
        <f t="shared" si="215"/>
        <v/>
      </c>
      <c r="CJ1101" t="b">
        <f t="shared" si="216"/>
        <v>0</v>
      </c>
      <c r="CL1101">
        <f t="shared" si="217"/>
        <v>0</v>
      </c>
      <c r="CM1101">
        <f t="shared" si="218"/>
        <v>0</v>
      </c>
      <c r="CN1101">
        <f t="shared" si="219"/>
        <v>0</v>
      </c>
      <c r="CO1101">
        <f t="shared" si="220"/>
        <v>0</v>
      </c>
    </row>
    <row r="1102" spans="2:93" ht="15" customHeight="1">
      <c r="B1102" s="126"/>
      <c r="C1102" s="220" t="s">
        <v>2748</v>
      </c>
      <c r="D1102" s="419"/>
      <c r="E1102" s="316"/>
      <c r="F1102" s="316"/>
      <c r="G1102" s="317"/>
      <c r="H1102" s="379"/>
      <c r="I1102" s="317"/>
      <c r="J1102" s="315" t="str">
        <f>IF(L1102="","",VLOOKUP(L1102,Presentación!$AL$3:$AM$574,2,FALSE))</f>
        <v/>
      </c>
      <c r="K1102" s="429"/>
      <c r="L1102" s="419"/>
      <c r="M1102" s="316"/>
      <c r="N1102" s="317"/>
      <c r="O1102" s="419"/>
      <c r="P1102" s="316"/>
      <c r="Q1102" s="317"/>
      <c r="R1102" s="379"/>
      <c r="S1102" s="316"/>
      <c r="T1102" s="317"/>
      <c r="U1102" s="43" t="s">
        <v>2188</v>
      </c>
      <c r="V1102" s="379"/>
      <c r="W1102" s="316"/>
      <c r="X1102" s="317"/>
      <c r="Y1102" s="379"/>
      <c r="Z1102" s="317"/>
      <c r="AA1102" s="249"/>
      <c r="AB1102" s="249"/>
      <c r="AC1102" s="249"/>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CA1102">
        <f t="shared" si="208"/>
        <v>0</v>
      </c>
      <c r="CB1102">
        <f t="shared" si="209"/>
        <v>0</v>
      </c>
      <c r="CC1102">
        <f t="shared" si="210"/>
        <v>0</v>
      </c>
      <c r="CD1102">
        <f t="shared" si="211"/>
        <v>0</v>
      </c>
      <c r="CF1102" t="b">
        <f t="shared" si="212"/>
        <v>0</v>
      </c>
      <c r="CG1102" t="str">
        <f t="shared" si="213"/>
        <v/>
      </c>
      <c r="CH1102" t="b">
        <f t="shared" si="214"/>
        <v>0</v>
      </c>
      <c r="CI1102" t="str">
        <f t="shared" si="215"/>
        <v/>
      </c>
      <c r="CJ1102" t="b">
        <f t="shared" si="216"/>
        <v>0</v>
      </c>
      <c r="CL1102">
        <f t="shared" si="217"/>
        <v>0</v>
      </c>
      <c r="CM1102">
        <f t="shared" si="218"/>
        <v>0</v>
      </c>
      <c r="CN1102">
        <f t="shared" si="219"/>
        <v>0</v>
      </c>
      <c r="CO1102">
        <f t="shared" si="220"/>
        <v>0</v>
      </c>
    </row>
    <row r="1103" spans="2:93" ht="15" customHeight="1">
      <c r="B1103" s="126"/>
      <c r="C1103" s="220" t="s">
        <v>2749</v>
      </c>
      <c r="D1103" s="419"/>
      <c r="E1103" s="316"/>
      <c r="F1103" s="316"/>
      <c r="G1103" s="317"/>
      <c r="H1103" s="379"/>
      <c r="I1103" s="317"/>
      <c r="J1103" s="315" t="str">
        <f>IF(L1103="","",VLOOKUP(L1103,Presentación!$AL$3:$AM$574,2,FALSE))</f>
        <v/>
      </c>
      <c r="K1103" s="429"/>
      <c r="L1103" s="419"/>
      <c r="M1103" s="316"/>
      <c r="N1103" s="317"/>
      <c r="O1103" s="419"/>
      <c r="P1103" s="316"/>
      <c r="Q1103" s="317"/>
      <c r="R1103" s="379"/>
      <c r="S1103" s="316"/>
      <c r="T1103" s="317"/>
      <c r="U1103" s="43" t="s">
        <v>2188</v>
      </c>
      <c r="V1103" s="379"/>
      <c r="W1103" s="316"/>
      <c r="X1103" s="317"/>
      <c r="Y1103" s="379"/>
      <c r="Z1103" s="317"/>
      <c r="AA1103" s="249"/>
      <c r="AB1103" s="249"/>
      <c r="AC1103" s="249"/>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CA1103">
        <f t="shared" si="208"/>
        <v>0</v>
      </c>
      <c r="CB1103">
        <f t="shared" si="209"/>
        <v>0</v>
      </c>
      <c r="CC1103">
        <f t="shared" si="210"/>
        <v>0</v>
      </c>
      <c r="CD1103">
        <f t="shared" si="211"/>
        <v>0</v>
      </c>
      <c r="CF1103" t="b">
        <f t="shared" si="212"/>
        <v>0</v>
      </c>
      <c r="CG1103" t="str">
        <f t="shared" si="213"/>
        <v/>
      </c>
      <c r="CH1103" t="b">
        <f t="shared" si="214"/>
        <v>0</v>
      </c>
      <c r="CI1103" t="str">
        <f t="shared" si="215"/>
        <v/>
      </c>
      <c r="CJ1103" t="b">
        <f t="shared" si="216"/>
        <v>0</v>
      </c>
      <c r="CL1103">
        <f t="shared" si="217"/>
        <v>0</v>
      </c>
      <c r="CM1103">
        <f t="shared" si="218"/>
        <v>0</v>
      </c>
      <c r="CN1103">
        <f t="shared" si="219"/>
        <v>0</v>
      </c>
      <c r="CO1103">
        <f t="shared" si="220"/>
        <v>0</v>
      </c>
    </row>
    <row r="1104" spans="2:93" ht="15" customHeight="1">
      <c r="B1104" s="126"/>
      <c r="C1104" s="220" t="s">
        <v>2750</v>
      </c>
      <c r="D1104" s="419"/>
      <c r="E1104" s="316"/>
      <c r="F1104" s="316"/>
      <c r="G1104" s="317"/>
      <c r="H1104" s="379"/>
      <c r="I1104" s="317"/>
      <c r="J1104" s="315" t="str">
        <f>IF(L1104="","",VLOOKUP(L1104,Presentación!$AL$3:$AM$574,2,FALSE))</f>
        <v/>
      </c>
      <c r="K1104" s="429"/>
      <c r="L1104" s="419"/>
      <c r="M1104" s="316"/>
      <c r="N1104" s="317"/>
      <c r="O1104" s="419"/>
      <c r="P1104" s="316"/>
      <c r="Q1104" s="317"/>
      <c r="R1104" s="379"/>
      <c r="S1104" s="316"/>
      <c r="T1104" s="317"/>
      <c r="U1104" s="43" t="s">
        <v>2188</v>
      </c>
      <c r="V1104" s="379"/>
      <c r="W1104" s="316"/>
      <c r="X1104" s="317"/>
      <c r="Y1104" s="379"/>
      <c r="Z1104" s="317"/>
      <c r="AA1104" s="249"/>
      <c r="AB1104" s="249"/>
      <c r="AC1104" s="249"/>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CA1104">
        <f t="shared" si="208"/>
        <v>0</v>
      </c>
      <c r="CB1104">
        <f t="shared" si="209"/>
        <v>0</v>
      </c>
      <c r="CC1104">
        <f t="shared" si="210"/>
        <v>0</v>
      </c>
      <c r="CD1104">
        <f t="shared" si="211"/>
        <v>0</v>
      </c>
      <c r="CF1104" t="b">
        <f t="shared" si="212"/>
        <v>0</v>
      </c>
      <c r="CG1104" t="str">
        <f t="shared" si="213"/>
        <v/>
      </c>
      <c r="CH1104" t="b">
        <f t="shared" si="214"/>
        <v>0</v>
      </c>
      <c r="CI1104" t="str">
        <f t="shared" si="215"/>
        <v/>
      </c>
      <c r="CJ1104" t="b">
        <f t="shared" si="216"/>
        <v>0</v>
      </c>
      <c r="CL1104">
        <f t="shared" si="217"/>
        <v>0</v>
      </c>
      <c r="CM1104">
        <f t="shared" si="218"/>
        <v>0</v>
      </c>
      <c r="CN1104">
        <f t="shared" si="219"/>
        <v>0</v>
      </c>
      <c r="CO1104">
        <f t="shared" si="220"/>
        <v>0</v>
      </c>
    </row>
    <row r="1105" spans="2:93" ht="15" customHeight="1">
      <c r="B1105" s="126"/>
      <c r="C1105" s="220" t="s">
        <v>2751</v>
      </c>
      <c r="D1105" s="419"/>
      <c r="E1105" s="316"/>
      <c r="F1105" s="316"/>
      <c r="G1105" s="317"/>
      <c r="H1105" s="379"/>
      <c r="I1105" s="317"/>
      <c r="J1105" s="315" t="str">
        <f>IF(L1105="","",VLOOKUP(L1105,Presentación!$AL$3:$AM$574,2,FALSE))</f>
        <v/>
      </c>
      <c r="K1105" s="429"/>
      <c r="L1105" s="419"/>
      <c r="M1105" s="316"/>
      <c r="N1105" s="317"/>
      <c r="O1105" s="419"/>
      <c r="P1105" s="316"/>
      <c r="Q1105" s="317"/>
      <c r="R1105" s="379"/>
      <c r="S1105" s="316"/>
      <c r="T1105" s="317"/>
      <c r="U1105" s="43" t="s">
        <v>2188</v>
      </c>
      <c r="V1105" s="379"/>
      <c r="W1105" s="316"/>
      <c r="X1105" s="317"/>
      <c r="Y1105" s="379"/>
      <c r="Z1105" s="317"/>
      <c r="AA1105" s="249"/>
      <c r="AB1105" s="249"/>
      <c r="AC1105" s="249"/>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CA1105">
        <f t="shared" si="208"/>
        <v>0</v>
      </c>
      <c r="CB1105">
        <f t="shared" si="209"/>
        <v>0</v>
      </c>
      <c r="CC1105">
        <f t="shared" si="210"/>
        <v>0</v>
      </c>
      <c r="CD1105">
        <f t="shared" si="211"/>
        <v>0</v>
      </c>
      <c r="CF1105" t="b">
        <f t="shared" si="212"/>
        <v>0</v>
      </c>
      <c r="CG1105" t="str">
        <f t="shared" si="213"/>
        <v/>
      </c>
      <c r="CH1105" t="b">
        <f t="shared" si="214"/>
        <v>0</v>
      </c>
      <c r="CI1105" t="str">
        <f t="shared" si="215"/>
        <v/>
      </c>
      <c r="CJ1105" t="b">
        <f t="shared" si="216"/>
        <v>0</v>
      </c>
      <c r="CL1105">
        <f t="shared" si="217"/>
        <v>0</v>
      </c>
      <c r="CM1105">
        <f t="shared" si="218"/>
        <v>0</v>
      </c>
      <c r="CN1105">
        <f t="shared" si="219"/>
        <v>0</v>
      </c>
      <c r="CO1105">
        <f t="shared" si="220"/>
        <v>0</v>
      </c>
    </row>
    <row r="1106" spans="2:93" ht="15" customHeight="1">
      <c r="B1106" s="126"/>
      <c r="C1106" s="220" t="s">
        <v>2752</v>
      </c>
      <c r="D1106" s="419"/>
      <c r="E1106" s="316"/>
      <c r="F1106" s="316"/>
      <c r="G1106" s="317"/>
      <c r="H1106" s="379"/>
      <c r="I1106" s="317"/>
      <c r="J1106" s="315" t="str">
        <f>IF(L1106="","",VLOOKUP(L1106,Presentación!$AL$3:$AM$574,2,FALSE))</f>
        <v/>
      </c>
      <c r="K1106" s="429"/>
      <c r="L1106" s="419"/>
      <c r="M1106" s="316"/>
      <c r="N1106" s="317"/>
      <c r="O1106" s="419"/>
      <c r="P1106" s="316"/>
      <c r="Q1106" s="317"/>
      <c r="R1106" s="379"/>
      <c r="S1106" s="316"/>
      <c r="T1106" s="317"/>
      <c r="U1106" s="43" t="s">
        <v>2188</v>
      </c>
      <c r="V1106" s="379"/>
      <c r="W1106" s="316"/>
      <c r="X1106" s="317"/>
      <c r="Y1106" s="379"/>
      <c r="Z1106" s="317"/>
      <c r="AA1106" s="249"/>
      <c r="AB1106" s="249"/>
      <c r="AC1106" s="249"/>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CA1106">
        <f t="shared" si="208"/>
        <v>0</v>
      </c>
      <c r="CB1106">
        <f t="shared" si="209"/>
        <v>0</v>
      </c>
      <c r="CC1106">
        <f t="shared" si="210"/>
        <v>0</v>
      </c>
      <c r="CD1106">
        <f t="shared" si="211"/>
        <v>0</v>
      </c>
      <c r="CF1106" t="b">
        <f t="shared" si="212"/>
        <v>0</v>
      </c>
      <c r="CG1106" t="str">
        <f t="shared" si="213"/>
        <v/>
      </c>
      <c r="CH1106" t="b">
        <f t="shared" si="214"/>
        <v>0</v>
      </c>
      <c r="CI1106" t="str">
        <f t="shared" si="215"/>
        <v/>
      </c>
      <c r="CJ1106" t="b">
        <f t="shared" si="216"/>
        <v>0</v>
      </c>
      <c r="CL1106">
        <f t="shared" si="217"/>
        <v>0</v>
      </c>
      <c r="CM1106">
        <f t="shared" si="218"/>
        <v>0</v>
      </c>
      <c r="CN1106">
        <f t="shared" si="219"/>
        <v>0</v>
      </c>
      <c r="CO1106">
        <f t="shared" si="220"/>
        <v>0</v>
      </c>
    </row>
    <row r="1107" spans="2:93" ht="15" customHeight="1">
      <c r="B1107" s="126"/>
      <c r="C1107" s="220" t="s">
        <v>2753</v>
      </c>
      <c r="D1107" s="419"/>
      <c r="E1107" s="316"/>
      <c r="F1107" s="316"/>
      <c r="G1107" s="317"/>
      <c r="H1107" s="379"/>
      <c r="I1107" s="317"/>
      <c r="J1107" s="315" t="str">
        <f>IF(L1107="","",VLOOKUP(L1107,Presentación!$AL$3:$AM$574,2,FALSE))</f>
        <v/>
      </c>
      <c r="K1107" s="429"/>
      <c r="L1107" s="419"/>
      <c r="M1107" s="316"/>
      <c r="N1107" s="317"/>
      <c r="O1107" s="419"/>
      <c r="P1107" s="316"/>
      <c r="Q1107" s="317"/>
      <c r="R1107" s="379"/>
      <c r="S1107" s="316"/>
      <c r="T1107" s="317"/>
      <c r="U1107" s="43" t="s">
        <v>2188</v>
      </c>
      <c r="V1107" s="379"/>
      <c r="W1107" s="316"/>
      <c r="X1107" s="317"/>
      <c r="Y1107" s="379"/>
      <c r="Z1107" s="317"/>
      <c r="AA1107" s="249"/>
      <c r="AB1107" s="249"/>
      <c r="AC1107" s="249"/>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CA1107">
        <f t="shared" si="208"/>
        <v>0</v>
      </c>
      <c r="CB1107">
        <f t="shared" si="209"/>
        <v>0</v>
      </c>
      <c r="CC1107">
        <f t="shared" si="210"/>
        <v>0</v>
      </c>
      <c r="CD1107">
        <f t="shared" si="211"/>
        <v>0</v>
      </c>
      <c r="CF1107" t="b">
        <f t="shared" si="212"/>
        <v>0</v>
      </c>
      <c r="CG1107" t="str">
        <f t="shared" si="213"/>
        <v/>
      </c>
      <c r="CH1107" t="b">
        <f t="shared" si="214"/>
        <v>0</v>
      </c>
      <c r="CI1107" t="str">
        <f t="shared" si="215"/>
        <v/>
      </c>
      <c r="CJ1107" t="b">
        <f t="shared" si="216"/>
        <v>0</v>
      </c>
      <c r="CL1107">
        <f t="shared" si="217"/>
        <v>0</v>
      </c>
      <c r="CM1107">
        <f t="shared" si="218"/>
        <v>0</v>
      </c>
      <c r="CN1107">
        <f t="shared" si="219"/>
        <v>0</v>
      </c>
      <c r="CO1107">
        <f t="shared" si="220"/>
        <v>0</v>
      </c>
    </row>
    <row r="1108" spans="2:93" ht="15" customHeight="1">
      <c r="B1108" s="126"/>
      <c r="C1108" s="220" t="s">
        <v>2754</v>
      </c>
      <c r="D1108" s="419"/>
      <c r="E1108" s="316"/>
      <c r="F1108" s="316"/>
      <c r="G1108" s="317"/>
      <c r="H1108" s="379"/>
      <c r="I1108" s="317"/>
      <c r="J1108" s="315" t="str">
        <f>IF(L1108="","",VLOOKUP(L1108,Presentación!$AL$3:$AM$574,2,FALSE))</f>
        <v/>
      </c>
      <c r="K1108" s="429"/>
      <c r="L1108" s="419"/>
      <c r="M1108" s="316"/>
      <c r="N1108" s="317"/>
      <c r="O1108" s="419"/>
      <c r="P1108" s="316"/>
      <c r="Q1108" s="317"/>
      <c r="R1108" s="379"/>
      <c r="S1108" s="316"/>
      <c r="T1108" s="317"/>
      <c r="U1108" s="43" t="s">
        <v>2188</v>
      </c>
      <c r="V1108" s="379"/>
      <c r="W1108" s="316"/>
      <c r="X1108" s="317"/>
      <c r="Y1108" s="379"/>
      <c r="Z1108" s="317"/>
      <c r="AA1108" s="249"/>
      <c r="AB1108" s="249"/>
      <c r="AC1108" s="249"/>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CA1108">
        <f t="shared" si="208"/>
        <v>0</v>
      </c>
      <c r="CB1108">
        <f t="shared" si="209"/>
        <v>0</v>
      </c>
      <c r="CC1108">
        <f t="shared" si="210"/>
        <v>0</v>
      </c>
      <c r="CD1108">
        <f t="shared" si="211"/>
        <v>0</v>
      </c>
      <c r="CF1108" t="b">
        <f t="shared" si="212"/>
        <v>0</v>
      </c>
      <c r="CG1108" t="str">
        <f t="shared" si="213"/>
        <v/>
      </c>
      <c r="CH1108" t="b">
        <f t="shared" si="214"/>
        <v>0</v>
      </c>
      <c r="CI1108" t="str">
        <f t="shared" si="215"/>
        <v/>
      </c>
      <c r="CJ1108" t="b">
        <f t="shared" si="216"/>
        <v>0</v>
      </c>
      <c r="CL1108">
        <f t="shared" si="217"/>
        <v>0</v>
      </c>
      <c r="CM1108">
        <f t="shared" si="218"/>
        <v>0</v>
      </c>
      <c r="CN1108">
        <f t="shared" si="219"/>
        <v>0</v>
      </c>
      <c r="CO1108">
        <f t="shared" si="220"/>
        <v>0</v>
      </c>
    </row>
    <row r="1109" spans="2:93" ht="15" customHeight="1">
      <c r="B1109" s="126"/>
      <c r="C1109" s="220" t="s">
        <v>2755</v>
      </c>
      <c r="D1109" s="419"/>
      <c r="E1109" s="316"/>
      <c r="F1109" s="316"/>
      <c r="G1109" s="317"/>
      <c r="H1109" s="379"/>
      <c r="I1109" s="317"/>
      <c r="J1109" s="315" t="str">
        <f>IF(L1109="","",VLOOKUP(L1109,Presentación!$AL$3:$AM$574,2,FALSE))</f>
        <v/>
      </c>
      <c r="K1109" s="429"/>
      <c r="L1109" s="419"/>
      <c r="M1109" s="316"/>
      <c r="N1109" s="317"/>
      <c r="O1109" s="419"/>
      <c r="P1109" s="316"/>
      <c r="Q1109" s="317"/>
      <c r="R1109" s="379"/>
      <c r="S1109" s="316"/>
      <c r="T1109" s="317"/>
      <c r="U1109" s="43" t="s">
        <v>2188</v>
      </c>
      <c r="V1109" s="379"/>
      <c r="W1109" s="316"/>
      <c r="X1109" s="317"/>
      <c r="Y1109" s="379"/>
      <c r="Z1109" s="317"/>
      <c r="AA1109" s="249"/>
      <c r="AB1109" s="249"/>
      <c r="AC1109" s="249"/>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CA1109">
        <f t="shared" si="208"/>
        <v>0</v>
      </c>
      <c r="CB1109">
        <f t="shared" si="209"/>
        <v>0</v>
      </c>
      <c r="CC1109">
        <f t="shared" si="210"/>
        <v>0</v>
      </c>
      <c r="CD1109">
        <f t="shared" si="211"/>
        <v>0</v>
      </c>
      <c r="CF1109" t="b">
        <f t="shared" si="212"/>
        <v>0</v>
      </c>
      <c r="CG1109" t="str">
        <f t="shared" si="213"/>
        <v/>
      </c>
      <c r="CH1109" t="b">
        <f t="shared" si="214"/>
        <v>0</v>
      </c>
      <c r="CI1109" t="str">
        <f t="shared" si="215"/>
        <v/>
      </c>
      <c r="CJ1109" t="b">
        <f t="shared" si="216"/>
        <v>0</v>
      </c>
      <c r="CL1109">
        <f t="shared" si="217"/>
        <v>0</v>
      </c>
      <c r="CM1109">
        <f t="shared" si="218"/>
        <v>0</v>
      </c>
      <c r="CN1109">
        <f t="shared" si="219"/>
        <v>0</v>
      </c>
      <c r="CO1109">
        <f t="shared" si="220"/>
        <v>0</v>
      </c>
    </row>
    <row r="1110" spans="2:93" ht="15" customHeight="1">
      <c r="B1110" s="126"/>
      <c r="C1110" s="220" t="s">
        <v>2756</v>
      </c>
      <c r="D1110" s="419"/>
      <c r="E1110" s="316"/>
      <c r="F1110" s="316"/>
      <c r="G1110" s="317"/>
      <c r="H1110" s="379"/>
      <c r="I1110" s="317"/>
      <c r="J1110" s="315" t="str">
        <f>IF(L1110="","",VLOOKUP(L1110,Presentación!$AL$3:$AM$574,2,FALSE))</f>
        <v/>
      </c>
      <c r="K1110" s="429"/>
      <c r="L1110" s="419"/>
      <c r="M1110" s="316"/>
      <c r="N1110" s="317"/>
      <c r="O1110" s="419"/>
      <c r="P1110" s="316"/>
      <c r="Q1110" s="317"/>
      <c r="R1110" s="379"/>
      <c r="S1110" s="316"/>
      <c r="T1110" s="317"/>
      <c r="U1110" s="43" t="s">
        <v>2188</v>
      </c>
      <c r="V1110" s="379"/>
      <c r="W1110" s="316"/>
      <c r="X1110" s="317"/>
      <c r="Y1110" s="379"/>
      <c r="Z1110" s="317"/>
      <c r="AA1110" s="249"/>
      <c r="AB1110" s="249"/>
      <c r="AC1110" s="249"/>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CA1110">
        <f t="shared" si="208"/>
        <v>0</v>
      </c>
      <c r="CB1110">
        <f t="shared" si="209"/>
        <v>0</v>
      </c>
      <c r="CC1110">
        <f t="shared" si="210"/>
        <v>0</v>
      </c>
      <c r="CD1110">
        <f t="shared" si="211"/>
        <v>0</v>
      </c>
      <c r="CF1110" t="b">
        <f t="shared" si="212"/>
        <v>0</v>
      </c>
      <c r="CG1110" t="str">
        <f t="shared" si="213"/>
        <v/>
      </c>
      <c r="CH1110" t="b">
        <f t="shared" si="214"/>
        <v>0</v>
      </c>
      <c r="CI1110" t="str">
        <f t="shared" si="215"/>
        <v/>
      </c>
      <c r="CJ1110" t="b">
        <f t="shared" si="216"/>
        <v>0</v>
      </c>
      <c r="CL1110">
        <f t="shared" si="217"/>
        <v>0</v>
      </c>
      <c r="CM1110">
        <f t="shared" si="218"/>
        <v>0</v>
      </c>
      <c r="CN1110">
        <f t="shared" si="219"/>
        <v>0</v>
      </c>
      <c r="CO1110">
        <f t="shared" si="220"/>
        <v>0</v>
      </c>
    </row>
    <row r="1111" spans="2:93" ht="15" customHeight="1">
      <c r="B1111" s="126"/>
      <c r="C1111" s="220" t="s">
        <v>2757</v>
      </c>
      <c r="D1111" s="419"/>
      <c r="E1111" s="316"/>
      <c r="F1111" s="316"/>
      <c r="G1111" s="317"/>
      <c r="H1111" s="379"/>
      <c r="I1111" s="317"/>
      <c r="J1111" s="315" t="str">
        <f>IF(L1111="","",VLOOKUP(L1111,Presentación!$AL$3:$AM$574,2,FALSE))</f>
        <v/>
      </c>
      <c r="K1111" s="429"/>
      <c r="L1111" s="419"/>
      <c r="M1111" s="316"/>
      <c r="N1111" s="317"/>
      <c r="O1111" s="419"/>
      <c r="P1111" s="316"/>
      <c r="Q1111" s="317"/>
      <c r="R1111" s="379"/>
      <c r="S1111" s="316"/>
      <c r="T1111" s="317"/>
      <c r="U1111" s="43" t="s">
        <v>2188</v>
      </c>
      <c r="V1111" s="379"/>
      <c r="W1111" s="316"/>
      <c r="X1111" s="317"/>
      <c r="Y1111" s="379"/>
      <c r="Z1111" s="317"/>
      <c r="AA1111" s="249"/>
      <c r="AB1111" s="249"/>
      <c r="AC1111" s="249"/>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CA1111">
        <f t="shared" si="208"/>
        <v>0</v>
      </c>
      <c r="CB1111">
        <f t="shared" si="209"/>
        <v>0</v>
      </c>
      <c r="CC1111">
        <f t="shared" si="210"/>
        <v>0</v>
      </c>
      <c r="CD1111">
        <f t="shared" si="211"/>
        <v>0</v>
      </c>
      <c r="CF1111" t="b">
        <f t="shared" si="212"/>
        <v>0</v>
      </c>
      <c r="CG1111" t="str">
        <f t="shared" si="213"/>
        <v/>
      </c>
      <c r="CH1111" t="b">
        <f t="shared" si="214"/>
        <v>0</v>
      </c>
      <c r="CI1111" t="str">
        <f t="shared" si="215"/>
        <v/>
      </c>
      <c r="CJ1111" t="b">
        <f t="shared" si="216"/>
        <v>0</v>
      </c>
      <c r="CL1111">
        <f t="shared" si="217"/>
        <v>0</v>
      </c>
      <c r="CM1111">
        <f t="shared" si="218"/>
        <v>0</v>
      </c>
      <c r="CN1111">
        <f t="shared" si="219"/>
        <v>0</v>
      </c>
      <c r="CO1111">
        <f t="shared" si="220"/>
        <v>0</v>
      </c>
    </row>
    <row r="1112" spans="2:93" ht="15" customHeight="1">
      <c r="B1112" s="126"/>
      <c r="C1112" s="220" t="s">
        <v>2758</v>
      </c>
      <c r="D1112" s="419"/>
      <c r="E1112" s="316"/>
      <c r="F1112" s="316"/>
      <c r="G1112" s="317"/>
      <c r="H1112" s="379"/>
      <c r="I1112" s="317"/>
      <c r="J1112" s="315" t="str">
        <f>IF(L1112="","",VLOOKUP(L1112,Presentación!$AL$3:$AM$574,2,FALSE))</f>
        <v/>
      </c>
      <c r="K1112" s="429"/>
      <c r="L1112" s="419"/>
      <c r="M1112" s="316"/>
      <c r="N1112" s="317"/>
      <c r="O1112" s="419"/>
      <c r="P1112" s="316"/>
      <c r="Q1112" s="317"/>
      <c r="R1112" s="379"/>
      <c r="S1112" s="316"/>
      <c r="T1112" s="317"/>
      <c r="U1112" s="43" t="s">
        <v>2188</v>
      </c>
      <c r="V1112" s="379"/>
      <c r="W1112" s="316"/>
      <c r="X1112" s="317"/>
      <c r="Y1112" s="379"/>
      <c r="Z1112" s="317"/>
      <c r="AA1112" s="249"/>
      <c r="AB1112" s="249"/>
      <c r="AC1112" s="249"/>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CA1112">
        <f t="shared" si="208"/>
        <v>0</v>
      </c>
      <c r="CB1112">
        <f t="shared" si="209"/>
        <v>0</v>
      </c>
      <c r="CC1112">
        <f t="shared" si="210"/>
        <v>0</v>
      </c>
      <c r="CD1112">
        <f t="shared" si="211"/>
        <v>0</v>
      </c>
      <c r="CF1112" t="b">
        <f t="shared" si="212"/>
        <v>0</v>
      </c>
      <c r="CG1112" t="str">
        <f t="shared" si="213"/>
        <v/>
      </c>
      <c r="CH1112" t="b">
        <f t="shared" si="214"/>
        <v>0</v>
      </c>
      <c r="CI1112" t="str">
        <f t="shared" si="215"/>
        <v/>
      </c>
      <c r="CJ1112" t="b">
        <f t="shared" si="216"/>
        <v>0</v>
      </c>
      <c r="CL1112">
        <f t="shared" si="217"/>
        <v>0</v>
      </c>
      <c r="CM1112">
        <f t="shared" si="218"/>
        <v>0</v>
      </c>
      <c r="CN1112">
        <f t="shared" si="219"/>
        <v>0</v>
      </c>
      <c r="CO1112">
        <f t="shared" si="220"/>
        <v>0</v>
      </c>
    </row>
    <row r="1113" spans="2:93" ht="15" customHeight="1">
      <c r="B1113" s="126"/>
      <c r="C1113" s="220" t="s">
        <v>2759</v>
      </c>
      <c r="D1113" s="419"/>
      <c r="E1113" s="316"/>
      <c r="F1113" s="316"/>
      <c r="G1113" s="317"/>
      <c r="H1113" s="379"/>
      <c r="I1113" s="317"/>
      <c r="J1113" s="315" t="str">
        <f>IF(L1113="","",VLOOKUP(L1113,Presentación!$AL$3:$AM$574,2,FALSE))</f>
        <v/>
      </c>
      <c r="K1113" s="429"/>
      <c r="L1113" s="419"/>
      <c r="M1113" s="316"/>
      <c r="N1113" s="317"/>
      <c r="O1113" s="419"/>
      <c r="P1113" s="316"/>
      <c r="Q1113" s="317"/>
      <c r="R1113" s="379"/>
      <c r="S1113" s="316"/>
      <c r="T1113" s="317"/>
      <c r="U1113" s="43" t="s">
        <v>2188</v>
      </c>
      <c r="V1113" s="379"/>
      <c r="W1113" s="316"/>
      <c r="X1113" s="317"/>
      <c r="Y1113" s="379"/>
      <c r="Z1113" s="317"/>
      <c r="AA1113" s="249"/>
      <c r="AB1113" s="249"/>
      <c r="AC1113" s="249"/>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CA1113">
        <f t="shared" si="208"/>
        <v>0</v>
      </c>
      <c r="CB1113">
        <f t="shared" si="209"/>
        <v>0</v>
      </c>
      <c r="CC1113">
        <f t="shared" si="210"/>
        <v>0</v>
      </c>
      <c r="CD1113">
        <f t="shared" si="211"/>
        <v>0</v>
      </c>
      <c r="CF1113" t="b">
        <f t="shared" si="212"/>
        <v>0</v>
      </c>
      <c r="CG1113" t="str">
        <f t="shared" si="213"/>
        <v/>
      </c>
      <c r="CH1113" t="b">
        <f t="shared" si="214"/>
        <v>0</v>
      </c>
      <c r="CI1113" t="str">
        <f t="shared" si="215"/>
        <v/>
      </c>
      <c r="CJ1113" t="b">
        <f t="shared" si="216"/>
        <v>0</v>
      </c>
      <c r="CL1113">
        <f t="shared" si="217"/>
        <v>0</v>
      </c>
      <c r="CM1113">
        <f t="shared" si="218"/>
        <v>0</v>
      </c>
      <c r="CN1113">
        <f t="shared" si="219"/>
        <v>0</v>
      </c>
      <c r="CO1113">
        <f t="shared" si="220"/>
        <v>0</v>
      </c>
    </row>
    <row r="1114" spans="2:93" ht="15" customHeight="1">
      <c r="B1114" s="126"/>
      <c r="C1114" s="220" t="s">
        <v>2760</v>
      </c>
      <c r="D1114" s="419"/>
      <c r="E1114" s="316"/>
      <c r="F1114" s="316"/>
      <c r="G1114" s="317"/>
      <c r="H1114" s="379"/>
      <c r="I1114" s="317"/>
      <c r="J1114" s="315" t="str">
        <f>IF(L1114="","",VLOOKUP(L1114,Presentación!$AL$3:$AM$574,2,FALSE))</f>
        <v/>
      </c>
      <c r="K1114" s="429"/>
      <c r="L1114" s="419"/>
      <c r="M1114" s="316"/>
      <c r="N1114" s="317"/>
      <c r="O1114" s="419"/>
      <c r="P1114" s="316"/>
      <c r="Q1114" s="317"/>
      <c r="R1114" s="379"/>
      <c r="S1114" s="316"/>
      <c r="T1114" s="317"/>
      <c r="U1114" s="43" t="s">
        <v>2188</v>
      </c>
      <c r="V1114" s="379"/>
      <c r="W1114" s="316"/>
      <c r="X1114" s="317"/>
      <c r="Y1114" s="379"/>
      <c r="Z1114" s="317"/>
      <c r="AA1114" s="249"/>
      <c r="AB1114" s="249"/>
      <c r="AC1114" s="249"/>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CA1114">
        <f t="shared" si="208"/>
        <v>0</v>
      </c>
      <c r="CB1114">
        <f t="shared" si="209"/>
        <v>0</v>
      </c>
      <c r="CC1114">
        <f t="shared" si="210"/>
        <v>0</v>
      </c>
      <c r="CD1114">
        <f t="shared" si="211"/>
        <v>0</v>
      </c>
      <c r="CF1114" t="b">
        <f t="shared" si="212"/>
        <v>0</v>
      </c>
      <c r="CG1114" t="str">
        <f t="shared" si="213"/>
        <v/>
      </c>
      <c r="CH1114" t="b">
        <f t="shared" si="214"/>
        <v>0</v>
      </c>
      <c r="CI1114" t="str">
        <f t="shared" si="215"/>
        <v/>
      </c>
      <c r="CJ1114" t="b">
        <f t="shared" si="216"/>
        <v>0</v>
      </c>
      <c r="CL1114">
        <f t="shared" si="217"/>
        <v>0</v>
      </c>
      <c r="CM1114">
        <f t="shared" si="218"/>
        <v>0</v>
      </c>
      <c r="CN1114">
        <f t="shared" si="219"/>
        <v>0</v>
      </c>
      <c r="CO1114">
        <f t="shared" si="220"/>
        <v>0</v>
      </c>
    </row>
    <row r="1115" spans="2:93" ht="15" customHeight="1">
      <c r="B1115" s="126"/>
      <c r="C1115" s="220" t="s">
        <v>2761</v>
      </c>
      <c r="D1115" s="419"/>
      <c r="E1115" s="316"/>
      <c r="F1115" s="316"/>
      <c r="G1115" s="317"/>
      <c r="H1115" s="379"/>
      <c r="I1115" s="317"/>
      <c r="J1115" s="315" t="str">
        <f>IF(L1115="","",VLOOKUP(L1115,Presentación!$AL$3:$AM$574,2,FALSE))</f>
        <v/>
      </c>
      <c r="K1115" s="429"/>
      <c r="L1115" s="419"/>
      <c r="M1115" s="316"/>
      <c r="N1115" s="317"/>
      <c r="O1115" s="419"/>
      <c r="P1115" s="316"/>
      <c r="Q1115" s="317"/>
      <c r="R1115" s="379"/>
      <c r="S1115" s="316"/>
      <c r="T1115" s="317"/>
      <c r="U1115" s="43" t="s">
        <v>2188</v>
      </c>
      <c r="V1115" s="379"/>
      <c r="W1115" s="316"/>
      <c r="X1115" s="317"/>
      <c r="Y1115" s="379"/>
      <c r="Z1115" s="317"/>
      <c r="AA1115" s="249"/>
      <c r="AB1115" s="249"/>
      <c r="AC1115" s="249"/>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CA1115">
        <f t="shared" si="208"/>
        <v>0</v>
      </c>
      <c r="CB1115">
        <f t="shared" si="209"/>
        <v>0</v>
      </c>
      <c r="CC1115">
        <f t="shared" si="210"/>
        <v>0</v>
      </c>
      <c r="CD1115">
        <f t="shared" si="211"/>
        <v>0</v>
      </c>
      <c r="CF1115" t="b">
        <f t="shared" si="212"/>
        <v>0</v>
      </c>
      <c r="CG1115" t="str">
        <f t="shared" si="213"/>
        <v/>
      </c>
      <c r="CH1115" t="b">
        <f t="shared" si="214"/>
        <v>0</v>
      </c>
      <c r="CI1115" t="str">
        <f t="shared" si="215"/>
        <v/>
      </c>
      <c r="CJ1115" t="b">
        <f t="shared" si="216"/>
        <v>0</v>
      </c>
      <c r="CL1115">
        <f t="shared" si="217"/>
        <v>0</v>
      </c>
      <c r="CM1115">
        <f t="shared" si="218"/>
        <v>0</v>
      </c>
      <c r="CN1115">
        <f t="shared" si="219"/>
        <v>0</v>
      </c>
      <c r="CO1115">
        <f t="shared" si="220"/>
        <v>0</v>
      </c>
    </row>
    <row r="1116" spans="2:93" ht="15" customHeight="1">
      <c r="B1116" s="126"/>
      <c r="C1116" s="220" t="s">
        <v>2762</v>
      </c>
      <c r="D1116" s="419"/>
      <c r="E1116" s="316"/>
      <c r="F1116" s="316"/>
      <c r="G1116" s="317"/>
      <c r="H1116" s="379"/>
      <c r="I1116" s="317"/>
      <c r="J1116" s="315" t="str">
        <f>IF(L1116="","",VLOOKUP(L1116,Presentación!$AL$3:$AM$574,2,FALSE))</f>
        <v/>
      </c>
      <c r="K1116" s="429"/>
      <c r="L1116" s="419"/>
      <c r="M1116" s="316"/>
      <c r="N1116" s="317"/>
      <c r="O1116" s="419"/>
      <c r="P1116" s="316"/>
      <c r="Q1116" s="317"/>
      <c r="R1116" s="379"/>
      <c r="S1116" s="316"/>
      <c r="T1116" s="317"/>
      <c r="U1116" s="43" t="s">
        <v>2188</v>
      </c>
      <c r="V1116" s="379"/>
      <c r="W1116" s="316"/>
      <c r="X1116" s="317"/>
      <c r="Y1116" s="379"/>
      <c r="Z1116" s="317"/>
      <c r="AA1116" s="249"/>
      <c r="AB1116" s="249"/>
      <c r="AC1116" s="249"/>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CA1116">
        <f t="shared" si="208"/>
        <v>0</v>
      </c>
      <c r="CB1116">
        <f t="shared" si="209"/>
        <v>0</v>
      </c>
      <c r="CC1116">
        <f t="shared" si="210"/>
        <v>0</v>
      </c>
      <c r="CD1116">
        <f t="shared" si="211"/>
        <v>0</v>
      </c>
      <c r="CF1116" t="b">
        <f t="shared" si="212"/>
        <v>0</v>
      </c>
      <c r="CG1116" t="str">
        <f t="shared" si="213"/>
        <v/>
      </c>
      <c r="CH1116" t="b">
        <f t="shared" si="214"/>
        <v>0</v>
      </c>
      <c r="CI1116" t="str">
        <f t="shared" si="215"/>
        <v/>
      </c>
      <c r="CJ1116" t="b">
        <f t="shared" si="216"/>
        <v>0</v>
      </c>
      <c r="CL1116">
        <f t="shared" si="217"/>
        <v>0</v>
      </c>
      <c r="CM1116">
        <f t="shared" si="218"/>
        <v>0</v>
      </c>
      <c r="CN1116">
        <f t="shared" si="219"/>
        <v>0</v>
      </c>
      <c r="CO1116">
        <f t="shared" si="220"/>
        <v>0</v>
      </c>
    </row>
    <row r="1117" spans="2:93" ht="15" customHeight="1">
      <c r="B1117" s="126"/>
      <c r="C1117" s="220" t="s">
        <v>2763</v>
      </c>
      <c r="D1117" s="419"/>
      <c r="E1117" s="316"/>
      <c r="F1117" s="316"/>
      <c r="G1117" s="317"/>
      <c r="H1117" s="379"/>
      <c r="I1117" s="317"/>
      <c r="J1117" s="315" t="str">
        <f>IF(L1117="","",VLOOKUP(L1117,Presentación!$AL$3:$AM$574,2,FALSE))</f>
        <v/>
      </c>
      <c r="K1117" s="429"/>
      <c r="L1117" s="419"/>
      <c r="M1117" s="316"/>
      <c r="N1117" s="317"/>
      <c r="O1117" s="419"/>
      <c r="P1117" s="316"/>
      <c r="Q1117" s="317"/>
      <c r="R1117" s="379"/>
      <c r="S1117" s="316"/>
      <c r="T1117" s="317"/>
      <c r="U1117" s="43" t="s">
        <v>2188</v>
      </c>
      <c r="V1117" s="379"/>
      <c r="W1117" s="316"/>
      <c r="X1117" s="317"/>
      <c r="Y1117" s="379"/>
      <c r="Z1117" s="317"/>
      <c r="AA1117" s="249"/>
      <c r="AB1117" s="249"/>
      <c r="AC1117" s="249"/>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CA1117">
        <f t="shared" si="208"/>
        <v>0</v>
      </c>
      <c r="CB1117">
        <f t="shared" si="209"/>
        <v>0</v>
      </c>
      <c r="CC1117">
        <f t="shared" si="210"/>
        <v>0</v>
      </c>
      <c r="CD1117">
        <f t="shared" si="211"/>
        <v>0</v>
      </c>
      <c r="CF1117" t="b">
        <f t="shared" si="212"/>
        <v>0</v>
      </c>
      <c r="CG1117" t="str">
        <f t="shared" si="213"/>
        <v/>
      </c>
      <c r="CH1117" t="b">
        <f t="shared" si="214"/>
        <v>0</v>
      </c>
      <c r="CI1117" t="str">
        <f t="shared" si="215"/>
        <v/>
      </c>
      <c r="CJ1117" t="b">
        <f t="shared" si="216"/>
        <v>0</v>
      </c>
      <c r="CL1117">
        <f t="shared" si="217"/>
        <v>0</v>
      </c>
      <c r="CM1117">
        <f t="shared" si="218"/>
        <v>0</v>
      </c>
      <c r="CN1117">
        <f t="shared" si="219"/>
        <v>0</v>
      </c>
      <c r="CO1117">
        <f t="shared" si="220"/>
        <v>0</v>
      </c>
    </row>
    <row r="1118" spans="2:93" ht="15" customHeight="1">
      <c r="B1118" s="126"/>
      <c r="C1118" s="220" t="s">
        <v>2764</v>
      </c>
      <c r="D1118" s="419"/>
      <c r="E1118" s="316"/>
      <c r="F1118" s="316"/>
      <c r="G1118" s="317"/>
      <c r="H1118" s="379"/>
      <c r="I1118" s="317"/>
      <c r="J1118" s="315" t="str">
        <f>IF(L1118="","",VLOOKUP(L1118,Presentación!$AL$3:$AM$574,2,FALSE))</f>
        <v/>
      </c>
      <c r="K1118" s="429"/>
      <c r="L1118" s="419"/>
      <c r="M1118" s="316"/>
      <c r="N1118" s="317"/>
      <c r="O1118" s="419"/>
      <c r="P1118" s="316"/>
      <c r="Q1118" s="317"/>
      <c r="R1118" s="379"/>
      <c r="S1118" s="316"/>
      <c r="T1118" s="317"/>
      <c r="U1118" s="43" t="s">
        <v>2188</v>
      </c>
      <c r="V1118" s="379"/>
      <c r="W1118" s="316"/>
      <c r="X1118" s="317"/>
      <c r="Y1118" s="379"/>
      <c r="Z1118" s="317"/>
      <c r="AA1118" s="249"/>
      <c r="AB1118" s="249"/>
      <c r="AC1118" s="249"/>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CA1118">
        <f t="shared" si="208"/>
        <v>0</v>
      </c>
      <c r="CB1118">
        <f t="shared" si="209"/>
        <v>0</v>
      </c>
      <c r="CC1118">
        <f t="shared" si="210"/>
        <v>0</v>
      </c>
      <c r="CD1118">
        <f t="shared" si="211"/>
        <v>0</v>
      </c>
      <c r="CF1118" t="b">
        <f t="shared" si="212"/>
        <v>0</v>
      </c>
      <c r="CG1118" t="str">
        <f t="shared" si="213"/>
        <v/>
      </c>
      <c r="CH1118" t="b">
        <f t="shared" si="214"/>
        <v>0</v>
      </c>
      <c r="CI1118" t="str">
        <f t="shared" si="215"/>
        <v/>
      </c>
      <c r="CJ1118" t="b">
        <f t="shared" si="216"/>
        <v>0</v>
      </c>
      <c r="CL1118">
        <f t="shared" si="217"/>
        <v>0</v>
      </c>
      <c r="CM1118">
        <f t="shared" si="218"/>
        <v>0</v>
      </c>
      <c r="CN1118">
        <f t="shared" si="219"/>
        <v>0</v>
      </c>
      <c r="CO1118">
        <f t="shared" si="220"/>
        <v>0</v>
      </c>
    </row>
    <row r="1119" spans="2:93" ht="15" customHeight="1">
      <c r="B1119" s="126"/>
      <c r="C1119" s="220" t="s">
        <v>2765</v>
      </c>
      <c r="D1119" s="419"/>
      <c r="E1119" s="316"/>
      <c r="F1119" s="316"/>
      <c r="G1119" s="317"/>
      <c r="H1119" s="379"/>
      <c r="I1119" s="317"/>
      <c r="J1119" s="315" t="str">
        <f>IF(L1119="","",VLOOKUP(L1119,Presentación!$AL$3:$AM$574,2,FALSE))</f>
        <v/>
      </c>
      <c r="K1119" s="429"/>
      <c r="L1119" s="419"/>
      <c r="M1119" s="316"/>
      <c r="N1119" s="317"/>
      <c r="O1119" s="419"/>
      <c r="P1119" s="316"/>
      <c r="Q1119" s="317"/>
      <c r="R1119" s="379"/>
      <c r="S1119" s="316"/>
      <c r="T1119" s="317"/>
      <c r="U1119" s="43" t="s">
        <v>2188</v>
      </c>
      <c r="V1119" s="379"/>
      <c r="W1119" s="316"/>
      <c r="X1119" s="317"/>
      <c r="Y1119" s="379"/>
      <c r="Z1119" s="317"/>
      <c r="AA1119" s="249"/>
      <c r="AB1119" s="249"/>
      <c r="AC1119" s="249"/>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CA1119">
        <f t="shared" si="208"/>
        <v>0</v>
      </c>
      <c r="CB1119">
        <f t="shared" si="209"/>
        <v>0</v>
      </c>
      <c r="CC1119">
        <f t="shared" si="210"/>
        <v>0</v>
      </c>
      <c r="CD1119">
        <f t="shared" si="211"/>
        <v>0</v>
      </c>
      <c r="CF1119" t="b">
        <f t="shared" si="212"/>
        <v>0</v>
      </c>
      <c r="CG1119" t="str">
        <f t="shared" si="213"/>
        <v/>
      </c>
      <c r="CH1119" t="b">
        <f t="shared" si="214"/>
        <v>0</v>
      </c>
      <c r="CI1119" t="str">
        <f t="shared" si="215"/>
        <v/>
      </c>
      <c r="CJ1119" t="b">
        <f t="shared" si="216"/>
        <v>0</v>
      </c>
      <c r="CL1119">
        <f t="shared" si="217"/>
        <v>0</v>
      </c>
      <c r="CM1119">
        <f t="shared" si="218"/>
        <v>0</v>
      </c>
      <c r="CN1119">
        <f t="shared" si="219"/>
        <v>0</v>
      </c>
      <c r="CO1119">
        <f t="shared" si="220"/>
        <v>0</v>
      </c>
    </row>
    <row r="1120" spans="2:93" ht="15" customHeight="1">
      <c r="B1120" s="126"/>
      <c r="C1120" s="220" t="s">
        <v>2766</v>
      </c>
      <c r="D1120" s="419"/>
      <c r="E1120" s="316"/>
      <c r="F1120" s="316"/>
      <c r="G1120" s="317"/>
      <c r="H1120" s="379"/>
      <c r="I1120" s="317"/>
      <c r="J1120" s="315" t="str">
        <f>IF(L1120="","",VLOOKUP(L1120,Presentación!$AL$3:$AM$574,2,FALSE))</f>
        <v/>
      </c>
      <c r="K1120" s="429"/>
      <c r="L1120" s="419"/>
      <c r="M1120" s="316"/>
      <c r="N1120" s="317"/>
      <c r="O1120" s="419"/>
      <c r="P1120" s="316"/>
      <c r="Q1120" s="317"/>
      <c r="R1120" s="379"/>
      <c r="S1120" s="316"/>
      <c r="T1120" s="317"/>
      <c r="U1120" s="43" t="s">
        <v>2188</v>
      </c>
      <c r="V1120" s="379"/>
      <c r="W1120" s="316"/>
      <c r="X1120" s="317"/>
      <c r="Y1120" s="379"/>
      <c r="Z1120" s="317"/>
      <c r="AA1120" s="249"/>
      <c r="AB1120" s="249"/>
      <c r="AC1120" s="249"/>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CA1120">
        <f t="shared" si="208"/>
        <v>0</v>
      </c>
      <c r="CB1120">
        <f t="shared" si="209"/>
        <v>0</v>
      </c>
      <c r="CC1120">
        <f t="shared" si="210"/>
        <v>0</v>
      </c>
      <c r="CD1120">
        <f t="shared" si="211"/>
        <v>0</v>
      </c>
      <c r="CF1120" t="b">
        <f t="shared" si="212"/>
        <v>0</v>
      </c>
      <c r="CG1120" t="str">
        <f t="shared" si="213"/>
        <v/>
      </c>
      <c r="CH1120" t="b">
        <f t="shared" si="214"/>
        <v>0</v>
      </c>
      <c r="CI1120" t="str">
        <f t="shared" si="215"/>
        <v/>
      </c>
      <c r="CJ1120" t="b">
        <f t="shared" si="216"/>
        <v>0</v>
      </c>
      <c r="CL1120">
        <f t="shared" si="217"/>
        <v>0</v>
      </c>
      <c r="CM1120">
        <f t="shared" si="218"/>
        <v>0</v>
      </c>
      <c r="CN1120">
        <f t="shared" si="219"/>
        <v>0</v>
      </c>
      <c r="CO1120">
        <f t="shared" si="220"/>
        <v>0</v>
      </c>
    </row>
    <row r="1121" spans="2:93" ht="15" customHeight="1">
      <c r="B1121" s="126"/>
      <c r="C1121" s="220" t="s">
        <v>2767</v>
      </c>
      <c r="D1121" s="419"/>
      <c r="E1121" s="316"/>
      <c r="F1121" s="316"/>
      <c r="G1121" s="317"/>
      <c r="H1121" s="379"/>
      <c r="I1121" s="317"/>
      <c r="J1121" s="315" t="str">
        <f>IF(L1121="","",VLOOKUP(L1121,Presentación!$AL$3:$AM$574,2,FALSE))</f>
        <v/>
      </c>
      <c r="K1121" s="429"/>
      <c r="L1121" s="419"/>
      <c r="M1121" s="316"/>
      <c r="N1121" s="317"/>
      <c r="O1121" s="419"/>
      <c r="P1121" s="316"/>
      <c r="Q1121" s="317"/>
      <c r="R1121" s="379"/>
      <c r="S1121" s="316"/>
      <c r="T1121" s="317"/>
      <c r="U1121" s="43" t="s">
        <v>2188</v>
      </c>
      <c r="V1121" s="379"/>
      <c r="W1121" s="316"/>
      <c r="X1121" s="317"/>
      <c r="Y1121" s="379"/>
      <c r="Z1121" s="317"/>
      <c r="AA1121" s="249"/>
      <c r="AB1121" s="249"/>
      <c r="AC1121" s="249"/>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CA1121">
        <f t="shared" ref="CA1121:CA1184" si="221">IF(COUNTIF(D1121:AL1121,"NS")&gt;0,1,0)</f>
        <v>0</v>
      </c>
      <c r="CB1121">
        <f t="shared" ref="CB1121:CB1184" si="222">COUNTIF(AB1121:AC1121,"NS")</f>
        <v>0</v>
      </c>
      <c r="CC1121">
        <f t="shared" ref="CC1121:CC1184" si="223">SUM(AB1121:AC1121)</f>
        <v>0</v>
      </c>
      <c r="CD1121">
        <f t="shared" ref="CD1121:CD1184" si="224">IF(COUNTA(AA1121:AC1121)=0,0,IF(OR(AND(AA1121=0,CB1121&gt;0),AND(AA1121="ns",CC1121&gt;0),AND(AA1121="ns",CB1121=0,CC1121=0)),1,IF(OR(AND(AA1121&gt;0,CB1121=2),AND(AA1121="ns",CB1121=2),AND(AA1121="ns",CC1121=0,CB1121&gt;0),AA1121=CC1121),0,1)))</f>
        <v>0</v>
      </c>
      <c r="CF1121" t="b">
        <f t="shared" ref="CF1121:CF1184" si="225">NOT(EXACT(D1121,UPPER(D1121)))</f>
        <v>0</v>
      </c>
      <c r="CG1121" t="str">
        <f t="shared" ref="CG1121:CG1184" si="226">SUBSTITUTE( SUBSTITUTE( SUBSTITUTE( SUBSTITUTE( SUBSTITUTE( SUBSTITUTE( SUBSTITUTE( SUBSTITUTE( SUBSTITUTE( SUBSTITUTE(D1121, "á", "a"), "é", "e"), "í", "i"), "ó", "o"), "ú", "u"), "Á", "A"), "É", "E"), "Í", "I"), "Ó", "O"), "Ú", "U")</f>
        <v/>
      </c>
      <c r="CH1121" t="b">
        <f t="shared" ref="CH1121:CH1184" si="227">NOT(EXACT(D1121,CG1121))</f>
        <v>0</v>
      </c>
      <c r="CI1121" t="str">
        <f t="shared" ref="CI1121:CI1184" si="228">SUBSTITUTE((SUBSTITUTE(SUBSTITUTE(SUBSTITUTE(D1121,".",""),",",""),"(","")),")","")</f>
        <v/>
      </c>
      <c r="CJ1121" t="b">
        <f t="shared" ref="CJ1121:CJ1184" si="229">NOT(EXACT(D1121,CI1121))</f>
        <v>0</v>
      </c>
      <c r="CL1121">
        <f t="shared" ref="CL1121:CL1184" si="230">LEN(R1121)</f>
        <v>0</v>
      </c>
      <c r="CM1121">
        <f t="shared" ref="CM1121:CM1184" si="231">LEN(V1121)</f>
        <v>0</v>
      </c>
      <c r="CN1121">
        <f t="shared" ref="CN1121:CN1184" si="232">IF(AND(R1121&lt;&gt;"NS",R1121&lt;&gt;"NA",CL1121&gt;8),1,0)</f>
        <v>0</v>
      </c>
      <c r="CO1121">
        <f t="shared" ref="CO1121:CO1184" si="233">IF(AND(V1121&lt;&gt;"NS",V1121&lt;&gt;"NA",CM1121&gt;9),1,0)</f>
        <v>0</v>
      </c>
    </row>
    <row r="1122" spans="2:93" ht="15" customHeight="1">
      <c r="B1122" s="126"/>
      <c r="C1122" s="220" t="s">
        <v>2768</v>
      </c>
      <c r="D1122" s="419"/>
      <c r="E1122" s="316"/>
      <c r="F1122" s="316"/>
      <c r="G1122" s="317"/>
      <c r="H1122" s="379"/>
      <c r="I1122" s="317"/>
      <c r="J1122" s="315" t="str">
        <f>IF(L1122="","",VLOOKUP(L1122,Presentación!$AL$3:$AM$574,2,FALSE))</f>
        <v/>
      </c>
      <c r="K1122" s="429"/>
      <c r="L1122" s="419"/>
      <c r="M1122" s="316"/>
      <c r="N1122" s="317"/>
      <c r="O1122" s="419"/>
      <c r="P1122" s="316"/>
      <c r="Q1122" s="317"/>
      <c r="R1122" s="379"/>
      <c r="S1122" s="316"/>
      <c r="T1122" s="317"/>
      <c r="U1122" s="43" t="s">
        <v>2188</v>
      </c>
      <c r="V1122" s="379"/>
      <c r="W1122" s="316"/>
      <c r="X1122" s="317"/>
      <c r="Y1122" s="379"/>
      <c r="Z1122" s="317"/>
      <c r="AA1122" s="249"/>
      <c r="AB1122" s="249"/>
      <c r="AC1122" s="249"/>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CA1122">
        <f t="shared" si="221"/>
        <v>0</v>
      </c>
      <c r="CB1122">
        <f t="shared" si="222"/>
        <v>0</v>
      </c>
      <c r="CC1122">
        <f t="shared" si="223"/>
        <v>0</v>
      </c>
      <c r="CD1122">
        <f t="shared" si="224"/>
        <v>0</v>
      </c>
      <c r="CF1122" t="b">
        <f t="shared" si="225"/>
        <v>0</v>
      </c>
      <c r="CG1122" t="str">
        <f t="shared" si="226"/>
        <v/>
      </c>
      <c r="CH1122" t="b">
        <f t="shared" si="227"/>
        <v>0</v>
      </c>
      <c r="CI1122" t="str">
        <f t="shared" si="228"/>
        <v/>
      </c>
      <c r="CJ1122" t="b">
        <f t="shared" si="229"/>
        <v>0</v>
      </c>
      <c r="CL1122">
        <f t="shared" si="230"/>
        <v>0</v>
      </c>
      <c r="CM1122">
        <f t="shared" si="231"/>
        <v>0</v>
      </c>
      <c r="CN1122">
        <f t="shared" si="232"/>
        <v>0</v>
      </c>
      <c r="CO1122">
        <f t="shared" si="233"/>
        <v>0</v>
      </c>
    </row>
    <row r="1123" spans="2:93" ht="15" customHeight="1">
      <c r="B1123" s="126"/>
      <c r="C1123" s="220" t="s">
        <v>2769</v>
      </c>
      <c r="D1123" s="419"/>
      <c r="E1123" s="316"/>
      <c r="F1123" s="316"/>
      <c r="G1123" s="317"/>
      <c r="H1123" s="379"/>
      <c r="I1123" s="317"/>
      <c r="J1123" s="315" t="str">
        <f>IF(L1123="","",VLOOKUP(L1123,Presentación!$AL$3:$AM$574,2,FALSE))</f>
        <v/>
      </c>
      <c r="K1123" s="429"/>
      <c r="L1123" s="419"/>
      <c r="M1123" s="316"/>
      <c r="N1123" s="317"/>
      <c r="O1123" s="419"/>
      <c r="P1123" s="316"/>
      <c r="Q1123" s="317"/>
      <c r="R1123" s="379"/>
      <c r="S1123" s="316"/>
      <c r="T1123" s="317"/>
      <c r="U1123" s="43" t="s">
        <v>2188</v>
      </c>
      <c r="V1123" s="379"/>
      <c r="W1123" s="316"/>
      <c r="X1123" s="317"/>
      <c r="Y1123" s="379"/>
      <c r="Z1123" s="317"/>
      <c r="AA1123" s="249"/>
      <c r="AB1123" s="249"/>
      <c r="AC1123" s="249"/>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CA1123">
        <f t="shared" si="221"/>
        <v>0</v>
      </c>
      <c r="CB1123">
        <f t="shared" si="222"/>
        <v>0</v>
      </c>
      <c r="CC1123">
        <f t="shared" si="223"/>
        <v>0</v>
      </c>
      <c r="CD1123">
        <f t="shared" si="224"/>
        <v>0</v>
      </c>
      <c r="CF1123" t="b">
        <f t="shared" si="225"/>
        <v>0</v>
      </c>
      <c r="CG1123" t="str">
        <f t="shared" si="226"/>
        <v/>
      </c>
      <c r="CH1123" t="b">
        <f t="shared" si="227"/>
        <v>0</v>
      </c>
      <c r="CI1123" t="str">
        <f t="shared" si="228"/>
        <v/>
      </c>
      <c r="CJ1123" t="b">
        <f t="shared" si="229"/>
        <v>0</v>
      </c>
      <c r="CL1123">
        <f t="shared" si="230"/>
        <v>0</v>
      </c>
      <c r="CM1123">
        <f t="shared" si="231"/>
        <v>0</v>
      </c>
      <c r="CN1123">
        <f t="shared" si="232"/>
        <v>0</v>
      </c>
      <c r="CO1123">
        <f t="shared" si="233"/>
        <v>0</v>
      </c>
    </row>
    <row r="1124" spans="2:93" ht="15" customHeight="1">
      <c r="B1124" s="126"/>
      <c r="C1124" s="220" t="s">
        <v>2770</v>
      </c>
      <c r="D1124" s="419"/>
      <c r="E1124" s="316"/>
      <c r="F1124" s="316"/>
      <c r="G1124" s="317"/>
      <c r="H1124" s="379"/>
      <c r="I1124" s="317"/>
      <c r="J1124" s="315" t="str">
        <f>IF(L1124="","",VLOOKUP(L1124,Presentación!$AL$3:$AM$574,2,FALSE))</f>
        <v/>
      </c>
      <c r="K1124" s="429"/>
      <c r="L1124" s="419"/>
      <c r="M1124" s="316"/>
      <c r="N1124" s="317"/>
      <c r="O1124" s="419"/>
      <c r="P1124" s="316"/>
      <c r="Q1124" s="317"/>
      <c r="R1124" s="379"/>
      <c r="S1124" s="316"/>
      <c r="T1124" s="317"/>
      <c r="U1124" s="43" t="s">
        <v>2188</v>
      </c>
      <c r="V1124" s="379"/>
      <c r="W1124" s="316"/>
      <c r="X1124" s="317"/>
      <c r="Y1124" s="379"/>
      <c r="Z1124" s="317"/>
      <c r="AA1124" s="249"/>
      <c r="AB1124" s="249"/>
      <c r="AC1124" s="249"/>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CA1124">
        <f t="shared" si="221"/>
        <v>0</v>
      </c>
      <c r="CB1124">
        <f t="shared" si="222"/>
        <v>0</v>
      </c>
      <c r="CC1124">
        <f t="shared" si="223"/>
        <v>0</v>
      </c>
      <c r="CD1124">
        <f t="shared" si="224"/>
        <v>0</v>
      </c>
      <c r="CF1124" t="b">
        <f t="shared" si="225"/>
        <v>0</v>
      </c>
      <c r="CG1124" t="str">
        <f t="shared" si="226"/>
        <v/>
      </c>
      <c r="CH1124" t="b">
        <f t="shared" si="227"/>
        <v>0</v>
      </c>
      <c r="CI1124" t="str">
        <f t="shared" si="228"/>
        <v/>
      </c>
      <c r="CJ1124" t="b">
        <f t="shared" si="229"/>
        <v>0</v>
      </c>
      <c r="CL1124">
        <f t="shared" si="230"/>
        <v>0</v>
      </c>
      <c r="CM1124">
        <f t="shared" si="231"/>
        <v>0</v>
      </c>
      <c r="CN1124">
        <f t="shared" si="232"/>
        <v>0</v>
      </c>
      <c r="CO1124">
        <f t="shared" si="233"/>
        <v>0</v>
      </c>
    </row>
    <row r="1125" spans="2:93" ht="15" customHeight="1">
      <c r="B1125" s="126"/>
      <c r="C1125" s="220" t="s">
        <v>2771</v>
      </c>
      <c r="D1125" s="419"/>
      <c r="E1125" s="316"/>
      <c r="F1125" s="316"/>
      <c r="G1125" s="317"/>
      <c r="H1125" s="379"/>
      <c r="I1125" s="317"/>
      <c r="J1125" s="315" t="str">
        <f>IF(L1125="","",VLOOKUP(L1125,Presentación!$AL$3:$AM$574,2,FALSE))</f>
        <v/>
      </c>
      <c r="K1125" s="429"/>
      <c r="L1125" s="419"/>
      <c r="M1125" s="316"/>
      <c r="N1125" s="317"/>
      <c r="O1125" s="419"/>
      <c r="P1125" s="316"/>
      <c r="Q1125" s="317"/>
      <c r="R1125" s="379"/>
      <c r="S1125" s="316"/>
      <c r="T1125" s="317"/>
      <c r="U1125" s="43" t="s">
        <v>2188</v>
      </c>
      <c r="V1125" s="379"/>
      <c r="W1125" s="316"/>
      <c r="X1125" s="317"/>
      <c r="Y1125" s="379"/>
      <c r="Z1125" s="317"/>
      <c r="AA1125" s="249"/>
      <c r="AB1125" s="249"/>
      <c r="AC1125" s="249"/>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CA1125">
        <f t="shared" si="221"/>
        <v>0</v>
      </c>
      <c r="CB1125">
        <f t="shared" si="222"/>
        <v>0</v>
      </c>
      <c r="CC1125">
        <f t="shared" si="223"/>
        <v>0</v>
      </c>
      <c r="CD1125">
        <f t="shared" si="224"/>
        <v>0</v>
      </c>
      <c r="CF1125" t="b">
        <f t="shared" si="225"/>
        <v>0</v>
      </c>
      <c r="CG1125" t="str">
        <f t="shared" si="226"/>
        <v/>
      </c>
      <c r="CH1125" t="b">
        <f t="shared" si="227"/>
        <v>0</v>
      </c>
      <c r="CI1125" t="str">
        <f t="shared" si="228"/>
        <v/>
      </c>
      <c r="CJ1125" t="b">
        <f t="shared" si="229"/>
        <v>0</v>
      </c>
      <c r="CL1125">
        <f t="shared" si="230"/>
        <v>0</v>
      </c>
      <c r="CM1125">
        <f t="shared" si="231"/>
        <v>0</v>
      </c>
      <c r="CN1125">
        <f t="shared" si="232"/>
        <v>0</v>
      </c>
      <c r="CO1125">
        <f t="shared" si="233"/>
        <v>0</v>
      </c>
    </row>
    <row r="1126" spans="2:93" ht="15" customHeight="1">
      <c r="B1126" s="126"/>
      <c r="C1126" s="220" t="s">
        <v>2772</v>
      </c>
      <c r="D1126" s="419"/>
      <c r="E1126" s="316"/>
      <c r="F1126" s="316"/>
      <c r="G1126" s="317"/>
      <c r="H1126" s="379"/>
      <c r="I1126" s="317"/>
      <c r="J1126" s="315" t="str">
        <f>IF(L1126="","",VLOOKUP(L1126,Presentación!$AL$3:$AM$574,2,FALSE))</f>
        <v/>
      </c>
      <c r="K1126" s="429"/>
      <c r="L1126" s="419"/>
      <c r="M1126" s="316"/>
      <c r="N1126" s="317"/>
      <c r="O1126" s="419"/>
      <c r="P1126" s="316"/>
      <c r="Q1126" s="317"/>
      <c r="R1126" s="379"/>
      <c r="S1126" s="316"/>
      <c r="T1126" s="317"/>
      <c r="U1126" s="43" t="s">
        <v>2188</v>
      </c>
      <c r="V1126" s="379"/>
      <c r="W1126" s="316"/>
      <c r="X1126" s="317"/>
      <c r="Y1126" s="379"/>
      <c r="Z1126" s="317"/>
      <c r="AA1126" s="249"/>
      <c r="AB1126" s="249"/>
      <c r="AC1126" s="249"/>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CA1126">
        <f t="shared" si="221"/>
        <v>0</v>
      </c>
      <c r="CB1126">
        <f t="shared" si="222"/>
        <v>0</v>
      </c>
      <c r="CC1126">
        <f t="shared" si="223"/>
        <v>0</v>
      </c>
      <c r="CD1126">
        <f t="shared" si="224"/>
        <v>0</v>
      </c>
      <c r="CF1126" t="b">
        <f t="shared" si="225"/>
        <v>0</v>
      </c>
      <c r="CG1126" t="str">
        <f t="shared" si="226"/>
        <v/>
      </c>
      <c r="CH1126" t="b">
        <f t="shared" si="227"/>
        <v>0</v>
      </c>
      <c r="CI1126" t="str">
        <f t="shared" si="228"/>
        <v/>
      </c>
      <c r="CJ1126" t="b">
        <f t="shared" si="229"/>
        <v>0</v>
      </c>
      <c r="CL1126">
        <f t="shared" si="230"/>
        <v>0</v>
      </c>
      <c r="CM1126">
        <f t="shared" si="231"/>
        <v>0</v>
      </c>
      <c r="CN1126">
        <f t="shared" si="232"/>
        <v>0</v>
      </c>
      <c r="CO1126">
        <f t="shared" si="233"/>
        <v>0</v>
      </c>
    </row>
    <row r="1127" spans="2:93" ht="15" customHeight="1">
      <c r="B1127" s="126"/>
      <c r="C1127" s="220" t="s">
        <v>2773</v>
      </c>
      <c r="D1127" s="419"/>
      <c r="E1127" s="316"/>
      <c r="F1127" s="316"/>
      <c r="G1127" s="317"/>
      <c r="H1127" s="379"/>
      <c r="I1127" s="317"/>
      <c r="J1127" s="315" t="str">
        <f>IF(L1127="","",VLOOKUP(L1127,Presentación!$AL$3:$AM$574,2,FALSE))</f>
        <v/>
      </c>
      <c r="K1127" s="429"/>
      <c r="L1127" s="419"/>
      <c r="M1127" s="316"/>
      <c r="N1127" s="317"/>
      <c r="O1127" s="419"/>
      <c r="P1127" s="316"/>
      <c r="Q1127" s="317"/>
      <c r="R1127" s="379"/>
      <c r="S1127" s="316"/>
      <c r="T1127" s="317"/>
      <c r="U1127" s="43" t="s">
        <v>2188</v>
      </c>
      <c r="V1127" s="379"/>
      <c r="W1127" s="316"/>
      <c r="X1127" s="317"/>
      <c r="Y1127" s="379"/>
      <c r="Z1127" s="317"/>
      <c r="AA1127" s="249"/>
      <c r="AB1127" s="249"/>
      <c r="AC1127" s="249"/>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CA1127">
        <f t="shared" si="221"/>
        <v>0</v>
      </c>
      <c r="CB1127">
        <f t="shared" si="222"/>
        <v>0</v>
      </c>
      <c r="CC1127">
        <f t="shared" si="223"/>
        <v>0</v>
      </c>
      <c r="CD1127">
        <f t="shared" si="224"/>
        <v>0</v>
      </c>
      <c r="CF1127" t="b">
        <f t="shared" si="225"/>
        <v>0</v>
      </c>
      <c r="CG1127" t="str">
        <f t="shared" si="226"/>
        <v/>
      </c>
      <c r="CH1127" t="b">
        <f t="shared" si="227"/>
        <v>0</v>
      </c>
      <c r="CI1127" t="str">
        <f t="shared" si="228"/>
        <v/>
      </c>
      <c r="CJ1127" t="b">
        <f t="shared" si="229"/>
        <v>0</v>
      </c>
      <c r="CL1127">
        <f t="shared" si="230"/>
        <v>0</v>
      </c>
      <c r="CM1127">
        <f t="shared" si="231"/>
        <v>0</v>
      </c>
      <c r="CN1127">
        <f t="shared" si="232"/>
        <v>0</v>
      </c>
      <c r="CO1127">
        <f t="shared" si="233"/>
        <v>0</v>
      </c>
    </row>
    <row r="1128" spans="2:93" ht="15" customHeight="1">
      <c r="B1128" s="126"/>
      <c r="C1128" s="220" t="s">
        <v>2774</v>
      </c>
      <c r="D1128" s="419"/>
      <c r="E1128" s="316"/>
      <c r="F1128" s="316"/>
      <c r="G1128" s="317"/>
      <c r="H1128" s="379"/>
      <c r="I1128" s="317"/>
      <c r="J1128" s="315" t="str">
        <f>IF(L1128="","",VLOOKUP(L1128,Presentación!$AL$3:$AM$574,2,FALSE))</f>
        <v/>
      </c>
      <c r="K1128" s="429"/>
      <c r="L1128" s="419"/>
      <c r="M1128" s="316"/>
      <c r="N1128" s="317"/>
      <c r="O1128" s="419"/>
      <c r="P1128" s="316"/>
      <c r="Q1128" s="317"/>
      <c r="R1128" s="379"/>
      <c r="S1128" s="316"/>
      <c r="T1128" s="317"/>
      <c r="U1128" s="43" t="s">
        <v>2188</v>
      </c>
      <c r="V1128" s="379"/>
      <c r="W1128" s="316"/>
      <c r="X1128" s="317"/>
      <c r="Y1128" s="379"/>
      <c r="Z1128" s="317"/>
      <c r="AA1128" s="249"/>
      <c r="AB1128" s="249"/>
      <c r="AC1128" s="249"/>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CA1128">
        <f t="shared" si="221"/>
        <v>0</v>
      </c>
      <c r="CB1128">
        <f t="shared" si="222"/>
        <v>0</v>
      </c>
      <c r="CC1128">
        <f t="shared" si="223"/>
        <v>0</v>
      </c>
      <c r="CD1128">
        <f t="shared" si="224"/>
        <v>0</v>
      </c>
      <c r="CF1128" t="b">
        <f t="shared" si="225"/>
        <v>0</v>
      </c>
      <c r="CG1128" t="str">
        <f t="shared" si="226"/>
        <v/>
      </c>
      <c r="CH1128" t="b">
        <f t="shared" si="227"/>
        <v>0</v>
      </c>
      <c r="CI1128" t="str">
        <f t="shared" si="228"/>
        <v/>
      </c>
      <c r="CJ1128" t="b">
        <f t="shared" si="229"/>
        <v>0</v>
      </c>
      <c r="CL1128">
        <f t="shared" si="230"/>
        <v>0</v>
      </c>
      <c r="CM1128">
        <f t="shared" si="231"/>
        <v>0</v>
      </c>
      <c r="CN1128">
        <f t="shared" si="232"/>
        <v>0</v>
      </c>
      <c r="CO1128">
        <f t="shared" si="233"/>
        <v>0</v>
      </c>
    </row>
    <row r="1129" spans="2:93" ht="15" customHeight="1">
      <c r="B1129" s="126"/>
      <c r="C1129" s="220" t="s">
        <v>2775</v>
      </c>
      <c r="D1129" s="419"/>
      <c r="E1129" s="316"/>
      <c r="F1129" s="316"/>
      <c r="G1129" s="317"/>
      <c r="H1129" s="379"/>
      <c r="I1129" s="317"/>
      <c r="J1129" s="315" t="str">
        <f>IF(L1129="","",VLOOKUP(L1129,Presentación!$AL$3:$AM$574,2,FALSE))</f>
        <v/>
      </c>
      <c r="K1129" s="429"/>
      <c r="L1129" s="419"/>
      <c r="M1129" s="316"/>
      <c r="N1129" s="317"/>
      <c r="O1129" s="419"/>
      <c r="P1129" s="316"/>
      <c r="Q1129" s="317"/>
      <c r="R1129" s="379"/>
      <c r="S1129" s="316"/>
      <c r="T1129" s="317"/>
      <c r="U1129" s="43" t="s">
        <v>2188</v>
      </c>
      <c r="V1129" s="379"/>
      <c r="W1129" s="316"/>
      <c r="X1129" s="317"/>
      <c r="Y1129" s="379"/>
      <c r="Z1129" s="317"/>
      <c r="AA1129" s="249"/>
      <c r="AB1129" s="249"/>
      <c r="AC1129" s="249"/>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CA1129">
        <f t="shared" si="221"/>
        <v>0</v>
      </c>
      <c r="CB1129">
        <f t="shared" si="222"/>
        <v>0</v>
      </c>
      <c r="CC1129">
        <f t="shared" si="223"/>
        <v>0</v>
      </c>
      <c r="CD1129">
        <f t="shared" si="224"/>
        <v>0</v>
      </c>
      <c r="CF1129" t="b">
        <f t="shared" si="225"/>
        <v>0</v>
      </c>
      <c r="CG1129" t="str">
        <f t="shared" si="226"/>
        <v/>
      </c>
      <c r="CH1129" t="b">
        <f t="shared" si="227"/>
        <v>0</v>
      </c>
      <c r="CI1129" t="str">
        <f t="shared" si="228"/>
        <v/>
      </c>
      <c r="CJ1129" t="b">
        <f t="shared" si="229"/>
        <v>0</v>
      </c>
      <c r="CL1129">
        <f t="shared" si="230"/>
        <v>0</v>
      </c>
      <c r="CM1129">
        <f t="shared" si="231"/>
        <v>0</v>
      </c>
      <c r="CN1129">
        <f t="shared" si="232"/>
        <v>0</v>
      </c>
      <c r="CO1129">
        <f t="shared" si="233"/>
        <v>0</v>
      </c>
    </row>
    <row r="1130" spans="2:93" ht="15" customHeight="1">
      <c r="B1130" s="126"/>
      <c r="C1130" s="220" t="s">
        <v>2776</v>
      </c>
      <c r="D1130" s="419"/>
      <c r="E1130" s="316"/>
      <c r="F1130" s="316"/>
      <c r="G1130" s="317"/>
      <c r="H1130" s="379"/>
      <c r="I1130" s="317"/>
      <c r="J1130" s="315" t="str">
        <f>IF(L1130="","",VLOOKUP(L1130,Presentación!$AL$3:$AM$574,2,FALSE))</f>
        <v/>
      </c>
      <c r="K1130" s="429"/>
      <c r="L1130" s="419"/>
      <c r="M1130" s="316"/>
      <c r="N1130" s="317"/>
      <c r="O1130" s="419"/>
      <c r="P1130" s="316"/>
      <c r="Q1130" s="317"/>
      <c r="R1130" s="379"/>
      <c r="S1130" s="316"/>
      <c r="T1130" s="317"/>
      <c r="U1130" s="43" t="s">
        <v>2188</v>
      </c>
      <c r="V1130" s="379"/>
      <c r="W1130" s="316"/>
      <c r="X1130" s="317"/>
      <c r="Y1130" s="379"/>
      <c r="Z1130" s="317"/>
      <c r="AA1130" s="249"/>
      <c r="AB1130" s="249"/>
      <c r="AC1130" s="249"/>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CA1130">
        <f t="shared" si="221"/>
        <v>0</v>
      </c>
      <c r="CB1130">
        <f t="shared" si="222"/>
        <v>0</v>
      </c>
      <c r="CC1130">
        <f t="shared" si="223"/>
        <v>0</v>
      </c>
      <c r="CD1130">
        <f t="shared" si="224"/>
        <v>0</v>
      </c>
      <c r="CF1130" t="b">
        <f t="shared" si="225"/>
        <v>0</v>
      </c>
      <c r="CG1130" t="str">
        <f t="shared" si="226"/>
        <v/>
      </c>
      <c r="CH1130" t="b">
        <f t="shared" si="227"/>
        <v>0</v>
      </c>
      <c r="CI1130" t="str">
        <f t="shared" si="228"/>
        <v/>
      </c>
      <c r="CJ1130" t="b">
        <f t="shared" si="229"/>
        <v>0</v>
      </c>
      <c r="CL1130">
        <f t="shared" si="230"/>
        <v>0</v>
      </c>
      <c r="CM1130">
        <f t="shared" si="231"/>
        <v>0</v>
      </c>
      <c r="CN1130">
        <f t="shared" si="232"/>
        <v>0</v>
      </c>
      <c r="CO1130">
        <f t="shared" si="233"/>
        <v>0</v>
      </c>
    </row>
    <row r="1131" spans="2:93" ht="15" customHeight="1">
      <c r="B1131" s="126"/>
      <c r="C1131" s="220" t="s">
        <v>2777</v>
      </c>
      <c r="D1131" s="419"/>
      <c r="E1131" s="316"/>
      <c r="F1131" s="316"/>
      <c r="G1131" s="317"/>
      <c r="H1131" s="379"/>
      <c r="I1131" s="317"/>
      <c r="J1131" s="315" t="str">
        <f>IF(L1131="","",VLOOKUP(L1131,Presentación!$AL$3:$AM$574,2,FALSE))</f>
        <v/>
      </c>
      <c r="K1131" s="429"/>
      <c r="L1131" s="419"/>
      <c r="M1131" s="316"/>
      <c r="N1131" s="317"/>
      <c r="O1131" s="419"/>
      <c r="P1131" s="316"/>
      <c r="Q1131" s="317"/>
      <c r="R1131" s="379"/>
      <c r="S1131" s="316"/>
      <c r="T1131" s="317"/>
      <c r="U1131" s="43" t="s">
        <v>2188</v>
      </c>
      <c r="V1131" s="379"/>
      <c r="W1131" s="316"/>
      <c r="X1131" s="317"/>
      <c r="Y1131" s="379"/>
      <c r="Z1131" s="317"/>
      <c r="AA1131" s="249"/>
      <c r="AB1131" s="249"/>
      <c r="AC1131" s="249"/>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CA1131">
        <f t="shared" si="221"/>
        <v>0</v>
      </c>
      <c r="CB1131">
        <f t="shared" si="222"/>
        <v>0</v>
      </c>
      <c r="CC1131">
        <f t="shared" si="223"/>
        <v>0</v>
      </c>
      <c r="CD1131">
        <f t="shared" si="224"/>
        <v>0</v>
      </c>
      <c r="CF1131" t="b">
        <f t="shared" si="225"/>
        <v>0</v>
      </c>
      <c r="CG1131" t="str">
        <f t="shared" si="226"/>
        <v/>
      </c>
      <c r="CH1131" t="b">
        <f t="shared" si="227"/>
        <v>0</v>
      </c>
      <c r="CI1131" t="str">
        <f t="shared" si="228"/>
        <v/>
      </c>
      <c r="CJ1131" t="b">
        <f t="shared" si="229"/>
        <v>0</v>
      </c>
      <c r="CL1131">
        <f t="shared" si="230"/>
        <v>0</v>
      </c>
      <c r="CM1131">
        <f t="shared" si="231"/>
        <v>0</v>
      </c>
      <c r="CN1131">
        <f t="shared" si="232"/>
        <v>0</v>
      </c>
      <c r="CO1131">
        <f t="shared" si="233"/>
        <v>0</v>
      </c>
    </row>
    <row r="1132" spans="2:93" ht="15" customHeight="1">
      <c r="B1132" s="143"/>
      <c r="C1132" s="220" t="s">
        <v>2778</v>
      </c>
      <c r="D1132" s="419"/>
      <c r="E1132" s="316"/>
      <c r="F1132" s="316"/>
      <c r="G1132" s="317"/>
      <c r="H1132" s="379"/>
      <c r="I1132" s="317"/>
      <c r="J1132" s="315" t="str">
        <f>IF(L1132="","",VLOOKUP(L1132,Presentación!$AL$3:$AM$574,2,FALSE))</f>
        <v/>
      </c>
      <c r="K1132" s="429"/>
      <c r="L1132" s="419"/>
      <c r="M1132" s="316"/>
      <c r="N1132" s="317"/>
      <c r="O1132" s="419"/>
      <c r="P1132" s="316"/>
      <c r="Q1132" s="317"/>
      <c r="R1132" s="379"/>
      <c r="S1132" s="316"/>
      <c r="T1132" s="317"/>
      <c r="U1132" s="43" t="s">
        <v>2188</v>
      </c>
      <c r="V1132" s="379"/>
      <c r="W1132" s="316"/>
      <c r="X1132" s="317"/>
      <c r="Y1132" s="379"/>
      <c r="Z1132" s="317"/>
      <c r="AA1132" s="249"/>
      <c r="AB1132" s="249"/>
      <c r="AC1132" s="249"/>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CA1132">
        <f t="shared" si="221"/>
        <v>0</v>
      </c>
      <c r="CB1132">
        <f t="shared" si="222"/>
        <v>0</v>
      </c>
      <c r="CC1132">
        <f t="shared" si="223"/>
        <v>0</v>
      </c>
      <c r="CD1132">
        <f t="shared" si="224"/>
        <v>0</v>
      </c>
      <c r="CF1132" t="b">
        <f t="shared" si="225"/>
        <v>0</v>
      </c>
      <c r="CG1132" t="str">
        <f t="shared" si="226"/>
        <v/>
      </c>
      <c r="CH1132" t="b">
        <f t="shared" si="227"/>
        <v>0</v>
      </c>
      <c r="CI1132" t="str">
        <f t="shared" si="228"/>
        <v/>
      </c>
      <c r="CJ1132" t="b">
        <f t="shared" si="229"/>
        <v>0</v>
      </c>
      <c r="CL1132">
        <f t="shared" si="230"/>
        <v>0</v>
      </c>
      <c r="CM1132">
        <f t="shared" si="231"/>
        <v>0</v>
      </c>
      <c r="CN1132">
        <f t="shared" si="232"/>
        <v>0</v>
      </c>
      <c r="CO1132">
        <f t="shared" si="233"/>
        <v>0</v>
      </c>
    </row>
    <row r="1133" spans="2:93" ht="15" customHeight="1">
      <c r="B1133" s="143"/>
      <c r="C1133" s="220" t="s">
        <v>2779</v>
      </c>
      <c r="D1133" s="419"/>
      <c r="E1133" s="316"/>
      <c r="F1133" s="316"/>
      <c r="G1133" s="317"/>
      <c r="H1133" s="379"/>
      <c r="I1133" s="317"/>
      <c r="J1133" s="315" t="str">
        <f>IF(L1133="","",VLOOKUP(L1133,Presentación!$AL$3:$AM$574,2,FALSE))</f>
        <v/>
      </c>
      <c r="K1133" s="429"/>
      <c r="L1133" s="419"/>
      <c r="M1133" s="316"/>
      <c r="N1133" s="317"/>
      <c r="O1133" s="419"/>
      <c r="P1133" s="316"/>
      <c r="Q1133" s="317"/>
      <c r="R1133" s="379"/>
      <c r="S1133" s="316"/>
      <c r="T1133" s="317"/>
      <c r="U1133" s="43" t="s">
        <v>2188</v>
      </c>
      <c r="V1133" s="379"/>
      <c r="W1133" s="316"/>
      <c r="X1133" s="317"/>
      <c r="Y1133" s="379"/>
      <c r="Z1133" s="317"/>
      <c r="AA1133" s="249"/>
      <c r="AB1133" s="249"/>
      <c r="AC1133" s="249"/>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CA1133">
        <f t="shared" si="221"/>
        <v>0</v>
      </c>
      <c r="CB1133">
        <f t="shared" si="222"/>
        <v>0</v>
      </c>
      <c r="CC1133">
        <f t="shared" si="223"/>
        <v>0</v>
      </c>
      <c r="CD1133">
        <f t="shared" si="224"/>
        <v>0</v>
      </c>
      <c r="CF1133" t="b">
        <f t="shared" si="225"/>
        <v>0</v>
      </c>
      <c r="CG1133" t="str">
        <f t="shared" si="226"/>
        <v/>
      </c>
      <c r="CH1133" t="b">
        <f t="shared" si="227"/>
        <v>0</v>
      </c>
      <c r="CI1133" t="str">
        <f t="shared" si="228"/>
        <v/>
      </c>
      <c r="CJ1133" t="b">
        <f t="shared" si="229"/>
        <v>0</v>
      </c>
      <c r="CL1133">
        <f t="shared" si="230"/>
        <v>0</v>
      </c>
      <c r="CM1133">
        <f t="shared" si="231"/>
        <v>0</v>
      </c>
      <c r="CN1133">
        <f t="shared" si="232"/>
        <v>0</v>
      </c>
      <c r="CO1133">
        <f t="shared" si="233"/>
        <v>0</v>
      </c>
    </row>
    <row r="1134" spans="2:93" ht="15" customHeight="1">
      <c r="B1134" s="143"/>
      <c r="C1134" s="220" t="s">
        <v>2780</v>
      </c>
      <c r="D1134" s="419"/>
      <c r="E1134" s="316"/>
      <c r="F1134" s="316"/>
      <c r="G1134" s="317"/>
      <c r="H1134" s="379"/>
      <c r="I1134" s="317"/>
      <c r="J1134" s="315" t="str">
        <f>IF(L1134="","",VLOOKUP(L1134,Presentación!$AL$3:$AM$574,2,FALSE))</f>
        <v/>
      </c>
      <c r="K1134" s="429"/>
      <c r="L1134" s="419"/>
      <c r="M1134" s="316"/>
      <c r="N1134" s="317"/>
      <c r="O1134" s="419"/>
      <c r="P1134" s="316"/>
      <c r="Q1134" s="317"/>
      <c r="R1134" s="379"/>
      <c r="S1134" s="316"/>
      <c r="T1134" s="317"/>
      <c r="U1134" s="43" t="s">
        <v>2188</v>
      </c>
      <c r="V1134" s="379"/>
      <c r="W1134" s="316"/>
      <c r="X1134" s="317"/>
      <c r="Y1134" s="379"/>
      <c r="Z1134" s="317"/>
      <c r="AA1134" s="249"/>
      <c r="AB1134" s="249"/>
      <c r="AC1134" s="249"/>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CA1134">
        <f t="shared" si="221"/>
        <v>0</v>
      </c>
      <c r="CB1134">
        <f t="shared" si="222"/>
        <v>0</v>
      </c>
      <c r="CC1134">
        <f t="shared" si="223"/>
        <v>0</v>
      </c>
      <c r="CD1134">
        <f t="shared" si="224"/>
        <v>0</v>
      </c>
      <c r="CF1134" t="b">
        <f t="shared" si="225"/>
        <v>0</v>
      </c>
      <c r="CG1134" t="str">
        <f t="shared" si="226"/>
        <v/>
      </c>
      <c r="CH1134" t="b">
        <f t="shared" si="227"/>
        <v>0</v>
      </c>
      <c r="CI1134" t="str">
        <f t="shared" si="228"/>
        <v/>
      </c>
      <c r="CJ1134" t="b">
        <f t="shared" si="229"/>
        <v>0</v>
      </c>
      <c r="CL1134">
        <f t="shared" si="230"/>
        <v>0</v>
      </c>
      <c r="CM1134">
        <f t="shared" si="231"/>
        <v>0</v>
      </c>
      <c r="CN1134">
        <f t="shared" si="232"/>
        <v>0</v>
      </c>
      <c r="CO1134">
        <f t="shared" si="233"/>
        <v>0</v>
      </c>
    </row>
    <row r="1135" spans="2:93" ht="15" customHeight="1">
      <c r="B1135" s="143"/>
      <c r="C1135" s="220" t="s">
        <v>2781</v>
      </c>
      <c r="D1135" s="419"/>
      <c r="E1135" s="316"/>
      <c r="F1135" s="316"/>
      <c r="G1135" s="317"/>
      <c r="H1135" s="379"/>
      <c r="I1135" s="317"/>
      <c r="J1135" s="315" t="str">
        <f>IF(L1135="","",VLOOKUP(L1135,Presentación!$AL$3:$AM$574,2,FALSE))</f>
        <v/>
      </c>
      <c r="K1135" s="429"/>
      <c r="L1135" s="419"/>
      <c r="M1135" s="316"/>
      <c r="N1135" s="317"/>
      <c r="O1135" s="419"/>
      <c r="P1135" s="316"/>
      <c r="Q1135" s="317"/>
      <c r="R1135" s="379"/>
      <c r="S1135" s="316"/>
      <c r="T1135" s="317"/>
      <c r="U1135" s="43" t="s">
        <v>2188</v>
      </c>
      <c r="V1135" s="379"/>
      <c r="W1135" s="316"/>
      <c r="X1135" s="317"/>
      <c r="Y1135" s="379"/>
      <c r="Z1135" s="317"/>
      <c r="AA1135" s="249"/>
      <c r="AB1135" s="249"/>
      <c r="AC1135" s="249"/>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CA1135">
        <f t="shared" si="221"/>
        <v>0</v>
      </c>
      <c r="CB1135">
        <f t="shared" si="222"/>
        <v>0</v>
      </c>
      <c r="CC1135">
        <f t="shared" si="223"/>
        <v>0</v>
      </c>
      <c r="CD1135">
        <f t="shared" si="224"/>
        <v>0</v>
      </c>
      <c r="CF1135" t="b">
        <f t="shared" si="225"/>
        <v>0</v>
      </c>
      <c r="CG1135" t="str">
        <f t="shared" si="226"/>
        <v/>
      </c>
      <c r="CH1135" t="b">
        <f t="shared" si="227"/>
        <v>0</v>
      </c>
      <c r="CI1135" t="str">
        <f t="shared" si="228"/>
        <v/>
      </c>
      <c r="CJ1135" t="b">
        <f t="shared" si="229"/>
        <v>0</v>
      </c>
      <c r="CL1135">
        <f t="shared" si="230"/>
        <v>0</v>
      </c>
      <c r="CM1135">
        <f t="shared" si="231"/>
        <v>0</v>
      </c>
      <c r="CN1135">
        <f t="shared" si="232"/>
        <v>0</v>
      </c>
      <c r="CO1135">
        <f t="shared" si="233"/>
        <v>0</v>
      </c>
    </row>
    <row r="1136" spans="2:93" ht="15" customHeight="1">
      <c r="B1136" s="143"/>
      <c r="C1136" s="220" t="s">
        <v>2782</v>
      </c>
      <c r="D1136" s="419"/>
      <c r="E1136" s="316"/>
      <c r="F1136" s="316"/>
      <c r="G1136" s="317"/>
      <c r="H1136" s="379"/>
      <c r="I1136" s="317"/>
      <c r="J1136" s="315" t="str">
        <f>IF(L1136="","",VLOOKUP(L1136,Presentación!$AL$3:$AM$574,2,FALSE))</f>
        <v/>
      </c>
      <c r="K1136" s="429"/>
      <c r="L1136" s="419"/>
      <c r="M1136" s="316"/>
      <c r="N1136" s="317"/>
      <c r="O1136" s="419"/>
      <c r="P1136" s="316"/>
      <c r="Q1136" s="317"/>
      <c r="R1136" s="379"/>
      <c r="S1136" s="316"/>
      <c r="T1136" s="317"/>
      <c r="U1136" s="43" t="s">
        <v>2188</v>
      </c>
      <c r="V1136" s="379"/>
      <c r="W1136" s="316"/>
      <c r="X1136" s="317"/>
      <c r="Y1136" s="379"/>
      <c r="Z1136" s="317"/>
      <c r="AA1136" s="249"/>
      <c r="AB1136" s="249"/>
      <c r="AC1136" s="249"/>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CA1136">
        <f t="shared" si="221"/>
        <v>0</v>
      </c>
      <c r="CB1136">
        <f t="shared" si="222"/>
        <v>0</v>
      </c>
      <c r="CC1136">
        <f t="shared" si="223"/>
        <v>0</v>
      </c>
      <c r="CD1136">
        <f t="shared" si="224"/>
        <v>0</v>
      </c>
      <c r="CF1136" t="b">
        <f t="shared" si="225"/>
        <v>0</v>
      </c>
      <c r="CG1136" t="str">
        <f t="shared" si="226"/>
        <v/>
      </c>
      <c r="CH1136" t="b">
        <f t="shared" si="227"/>
        <v>0</v>
      </c>
      <c r="CI1136" t="str">
        <f t="shared" si="228"/>
        <v/>
      </c>
      <c r="CJ1136" t="b">
        <f t="shared" si="229"/>
        <v>0</v>
      </c>
      <c r="CL1136">
        <f t="shared" si="230"/>
        <v>0</v>
      </c>
      <c r="CM1136">
        <f t="shared" si="231"/>
        <v>0</v>
      </c>
      <c r="CN1136">
        <f t="shared" si="232"/>
        <v>0</v>
      </c>
      <c r="CO1136">
        <f t="shared" si="233"/>
        <v>0</v>
      </c>
    </row>
    <row r="1137" spans="2:93" ht="15" customHeight="1">
      <c r="B1137" s="143"/>
      <c r="C1137" s="220" t="s">
        <v>2783</v>
      </c>
      <c r="D1137" s="419"/>
      <c r="E1137" s="316"/>
      <c r="F1137" s="316"/>
      <c r="G1137" s="317"/>
      <c r="H1137" s="379"/>
      <c r="I1137" s="317"/>
      <c r="J1137" s="315" t="str">
        <f>IF(L1137="","",VLOOKUP(L1137,Presentación!$AL$3:$AM$574,2,FALSE))</f>
        <v/>
      </c>
      <c r="K1137" s="429"/>
      <c r="L1137" s="419"/>
      <c r="M1137" s="316"/>
      <c r="N1137" s="317"/>
      <c r="O1137" s="419"/>
      <c r="P1137" s="316"/>
      <c r="Q1137" s="317"/>
      <c r="R1137" s="379"/>
      <c r="S1137" s="316"/>
      <c r="T1137" s="317"/>
      <c r="U1137" s="43" t="s">
        <v>2188</v>
      </c>
      <c r="V1137" s="379"/>
      <c r="W1137" s="316"/>
      <c r="X1137" s="317"/>
      <c r="Y1137" s="379"/>
      <c r="Z1137" s="317"/>
      <c r="AA1137" s="249"/>
      <c r="AB1137" s="249"/>
      <c r="AC1137" s="249"/>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CA1137">
        <f t="shared" si="221"/>
        <v>0</v>
      </c>
      <c r="CB1137">
        <f t="shared" si="222"/>
        <v>0</v>
      </c>
      <c r="CC1137">
        <f t="shared" si="223"/>
        <v>0</v>
      </c>
      <c r="CD1137">
        <f t="shared" si="224"/>
        <v>0</v>
      </c>
      <c r="CF1137" t="b">
        <f t="shared" si="225"/>
        <v>0</v>
      </c>
      <c r="CG1137" t="str">
        <f t="shared" si="226"/>
        <v/>
      </c>
      <c r="CH1137" t="b">
        <f t="shared" si="227"/>
        <v>0</v>
      </c>
      <c r="CI1137" t="str">
        <f t="shared" si="228"/>
        <v/>
      </c>
      <c r="CJ1137" t="b">
        <f t="shared" si="229"/>
        <v>0</v>
      </c>
      <c r="CL1137">
        <f t="shared" si="230"/>
        <v>0</v>
      </c>
      <c r="CM1137">
        <f t="shared" si="231"/>
        <v>0</v>
      </c>
      <c r="CN1137">
        <f t="shared" si="232"/>
        <v>0</v>
      </c>
      <c r="CO1137">
        <f t="shared" si="233"/>
        <v>0</v>
      </c>
    </row>
    <row r="1138" spans="2:93" ht="15" customHeight="1">
      <c r="B1138" s="143"/>
      <c r="C1138" s="220" t="s">
        <v>2784</v>
      </c>
      <c r="D1138" s="419"/>
      <c r="E1138" s="316"/>
      <c r="F1138" s="316"/>
      <c r="G1138" s="317"/>
      <c r="H1138" s="379"/>
      <c r="I1138" s="317"/>
      <c r="J1138" s="315" t="str">
        <f>IF(L1138="","",VLOOKUP(L1138,Presentación!$AL$3:$AM$574,2,FALSE))</f>
        <v/>
      </c>
      <c r="K1138" s="429"/>
      <c r="L1138" s="419"/>
      <c r="M1138" s="316"/>
      <c r="N1138" s="317"/>
      <c r="O1138" s="419"/>
      <c r="P1138" s="316"/>
      <c r="Q1138" s="317"/>
      <c r="R1138" s="379"/>
      <c r="S1138" s="316"/>
      <c r="T1138" s="317"/>
      <c r="U1138" s="43" t="s">
        <v>2188</v>
      </c>
      <c r="V1138" s="379"/>
      <c r="W1138" s="316"/>
      <c r="X1138" s="317"/>
      <c r="Y1138" s="379"/>
      <c r="Z1138" s="317"/>
      <c r="AA1138" s="249"/>
      <c r="AB1138" s="249"/>
      <c r="AC1138" s="249"/>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CA1138">
        <f t="shared" si="221"/>
        <v>0</v>
      </c>
      <c r="CB1138">
        <f t="shared" si="222"/>
        <v>0</v>
      </c>
      <c r="CC1138">
        <f t="shared" si="223"/>
        <v>0</v>
      </c>
      <c r="CD1138">
        <f t="shared" si="224"/>
        <v>0</v>
      </c>
      <c r="CF1138" t="b">
        <f t="shared" si="225"/>
        <v>0</v>
      </c>
      <c r="CG1138" t="str">
        <f t="shared" si="226"/>
        <v/>
      </c>
      <c r="CH1138" t="b">
        <f t="shared" si="227"/>
        <v>0</v>
      </c>
      <c r="CI1138" t="str">
        <f t="shared" si="228"/>
        <v/>
      </c>
      <c r="CJ1138" t="b">
        <f t="shared" si="229"/>
        <v>0</v>
      </c>
      <c r="CL1138">
        <f t="shared" si="230"/>
        <v>0</v>
      </c>
      <c r="CM1138">
        <f t="shared" si="231"/>
        <v>0</v>
      </c>
      <c r="CN1138">
        <f t="shared" si="232"/>
        <v>0</v>
      </c>
      <c r="CO1138">
        <f t="shared" si="233"/>
        <v>0</v>
      </c>
    </row>
    <row r="1139" spans="2:93" ht="15" customHeight="1">
      <c r="B1139" s="143"/>
      <c r="C1139" s="220" t="s">
        <v>2785</v>
      </c>
      <c r="D1139" s="419"/>
      <c r="E1139" s="316"/>
      <c r="F1139" s="316"/>
      <c r="G1139" s="317"/>
      <c r="H1139" s="379"/>
      <c r="I1139" s="317"/>
      <c r="J1139" s="315" t="str">
        <f>IF(L1139="","",VLOOKUP(L1139,Presentación!$AL$3:$AM$574,2,FALSE))</f>
        <v/>
      </c>
      <c r="K1139" s="429"/>
      <c r="L1139" s="419"/>
      <c r="M1139" s="316"/>
      <c r="N1139" s="317"/>
      <c r="O1139" s="419"/>
      <c r="P1139" s="316"/>
      <c r="Q1139" s="317"/>
      <c r="R1139" s="379"/>
      <c r="S1139" s="316"/>
      <c r="T1139" s="317"/>
      <c r="U1139" s="43" t="s">
        <v>2188</v>
      </c>
      <c r="V1139" s="379"/>
      <c r="W1139" s="316"/>
      <c r="X1139" s="317"/>
      <c r="Y1139" s="379"/>
      <c r="Z1139" s="317"/>
      <c r="AA1139" s="249"/>
      <c r="AB1139" s="249"/>
      <c r="AC1139" s="249"/>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CA1139">
        <f t="shared" si="221"/>
        <v>0</v>
      </c>
      <c r="CB1139">
        <f t="shared" si="222"/>
        <v>0</v>
      </c>
      <c r="CC1139">
        <f t="shared" si="223"/>
        <v>0</v>
      </c>
      <c r="CD1139">
        <f t="shared" si="224"/>
        <v>0</v>
      </c>
      <c r="CF1139" t="b">
        <f t="shared" si="225"/>
        <v>0</v>
      </c>
      <c r="CG1139" t="str">
        <f t="shared" si="226"/>
        <v/>
      </c>
      <c r="CH1139" t="b">
        <f t="shared" si="227"/>
        <v>0</v>
      </c>
      <c r="CI1139" t="str">
        <f t="shared" si="228"/>
        <v/>
      </c>
      <c r="CJ1139" t="b">
        <f t="shared" si="229"/>
        <v>0</v>
      </c>
      <c r="CL1139">
        <f t="shared" si="230"/>
        <v>0</v>
      </c>
      <c r="CM1139">
        <f t="shared" si="231"/>
        <v>0</v>
      </c>
      <c r="CN1139">
        <f t="shared" si="232"/>
        <v>0</v>
      </c>
      <c r="CO1139">
        <f t="shared" si="233"/>
        <v>0</v>
      </c>
    </row>
    <row r="1140" spans="2:93" ht="15" customHeight="1">
      <c r="B1140" s="143"/>
      <c r="C1140" s="220" t="s">
        <v>2786</v>
      </c>
      <c r="D1140" s="419"/>
      <c r="E1140" s="316"/>
      <c r="F1140" s="316"/>
      <c r="G1140" s="317"/>
      <c r="H1140" s="379"/>
      <c r="I1140" s="317"/>
      <c r="J1140" s="315" t="str">
        <f>IF(L1140="","",VLOOKUP(L1140,Presentación!$AL$3:$AM$574,2,FALSE))</f>
        <v/>
      </c>
      <c r="K1140" s="429"/>
      <c r="L1140" s="419"/>
      <c r="M1140" s="316"/>
      <c r="N1140" s="317"/>
      <c r="O1140" s="419"/>
      <c r="P1140" s="316"/>
      <c r="Q1140" s="317"/>
      <c r="R1140" s="379"/>
      <c r="S1140" s="316"/>
      <c r="T1140" s="317"/>
      <c r="U1140" s="43" t="s">
        <v>2188</v>
      </c>
      <c r="V1140" s="379"/>
      <c r="W1140" s="316"/>
      <c r="X1140" s="317"/>
      <c r="Y1140" s="379"/>
      <c r="Z1140" s="317"/>
      <c r="AA1140" s="249"/>
      <c r="AB1140" s="249"/>
      <c r="AC1140" s="249"/>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CA1140">
        <f t="shared" si="221"/>
        <v>0</v>
      </c>
      <c r="CB1140">
        <f t="shared" si="222"/>
        <v>0</v>
      </c>
      <c r="CC1140">
        <f t="shared" si="223"/>
        <v>0</v>
      </c>
      <c r="CD1140">
        <f t="shared" si="224"/>
        <v>0</v>
      </c>
      <c r="CF1140" t="b">
        <f t="shared" si="225"/>
        <v>0</v>
      </c>
      <c r="CG1140" t="str">
        <f t="shared" si="226"/>
        <v/>
      </c>
      <c r="CH1140" t="b">
        <f t="shared" si="227"/>
        <v>0</v>
      </c>
      <c r="CI1140" t="str">
        <f t="shared" si="228"/>
        <v/>
      </c>
      <c r="CJ1140" t="b">
        <f t="shared" si="229"/>
        <v>0</v>
      </c>
      <c r="CL1140">
        <f t="shared" si="230"/>
        <v>0</v>
      </c>
      <c r="CM1140">
        <f t="shared" si="231"/>
        <v>0</v>
      </c>
      <c r="CN1140">
        <f t="shared" si="232"/>
        <v>0</v>
      </c>
      <c r="CO1140">
        <f t="shared" si="233"/>
        <v>0</v>
      </c>
    </row>
    <row r="1141" spans="2:93" ht="15" customHeight="1">
      <c r="B1141" s="143"/>
      <c r="C1141" s="220" t="s">
        <v>2787</v>
      </c>
      <c r="D1141" s="419"/>
      <c r="E1141" s="316"/>
      <c r="F1141" s="316"/>
      <c r="G1141" s="317"/>
      <c r="H1141" s="379"/>
      <c r="I1141" s="317"/>
      <c r="J1141" s="315" t="str">
        <f>IF(L1141="","",VLOOKUP(L1141,Presentación!$AL$3:$AM$574,2,FALSE))</f>
        <v/>
      </c>
      <c r="K1141" s="429"/>
      <c r="L1141" s="419"/>
      <c r="M1141" s="316"/>
      <c r="N1141" s="317"/>
      <c r="O1141" s="419"/>
      <c r="P1141" s="316"/>
      <c r="Q1141" s="317"/>
      <c r="R1141" s="379"/>
      <c r="S1141" s="316"/>
      <c r="T1141" s="317"/>
      <c r="U1141" s="43" t="s">
        <v>2188</v>
      </c>
      <c r="V1141" s="379"/>
      <c r="W1141" s="316"/>
      <c r="X1141" s="317"/>
      <c r="Y1141" s="379"/>
      <c r="Z1141" s="317"/>
      <c r="AA1141" s="249"/>
      <c r="AB1141" s="249"/>
      <c r="AC1141" s="249"/>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CA1141">
        <f t="shared" si="221"/>
        <v>0</v>
      </c>
      <c r="CB1141">
        <f t="shared" si="222"/>
        <v>0</v>
      </c>
      <c r="CC1141">
        <f t="shared" si="223"/>
        <v>0</v>
      </c>
      <c r="CD1141">
        <f t="shared" si="224"/>
        <v>0</v>
      </c>
      <c r="CF1141" t="b">
        <f t="shared" si="225"/>
        <v>0</v>
      </c>
      <c r="CG1141" t="str">
        <f t="shared" si="226"/>
        <v/>
      </c>
      <c r="CH1141" t="b">
        <f t="shared" si="227"/>
        <v>0</v>
      </c>
      <c r="CI1141" t="str">
        <f t="shared" si="228"/>
        <v/>
      </c>
      <c r="CJ1141" t="b">
        <f t="shared" si="229"/>
        <v>0</v>
      </c>
      <c r="CL1141">
        <f t="shared" si="230"/>
        <v>0</v>
      </c>
      <c r="CM1141">
        <f t="shared" si="231"/>
        <v>0</v>
      </c>
      <c r="CN1141">
        <f t="shared" si="232"/>
        <v>0</v>
      </c>
      <c r="CO1141">
        <f t="shared" si="233"/>
        <v>0</v>
      </c>
    </row>
    <row r="1142" spans="2:93" ht="15" customHeight="1">
      <c r="B1142" s="143"/>
      <c r="C1142" s="220" t="s">
        <v>2788</v>
      </c>
      <c r="D1142" s="419"/>
      <c r="E1142" s="316"/>
      <c r="F1142" s="316"/>
      <c r="G1142" s="317"/>
      <c r="H1142" s="379"/>
      <c r="I1142" s="317"/>
      <c r="J1142" s="315" t="str">
        <f>IF(L1142="","",VLOOKUP(L1142,Presentación!$AL$3:$AM$574,2,FALSE))</f>
        <v/>
      </c>
      <c r="K1142" s="429"/>
      <c r="L1142" s="419"/>
      <c r="M1142" s="316"/>
      <c r="N1142" s="317"/>
      <c r="O1142" s="419"/>
      <c r="P1142" s="316"/>
      <c r="Q1142" s="317"/>
      <c r="R1142" s="379"/>
      <c r="S1142" s="316"/>
      <c r="T1142" s="317"/>
      <c r="U1142" s="43" t="s">
        <v>2188</v>
      </c>
      <c r="V1142" s="379"/>
      <c r="W1142" s="316"/>
      <c r="X1142" s="317"/>
      <c r="Y1142" s="379"/>
      <c r="Z1142" s="317"/>
      <c r="AA1142" s="249"/>
      <c r="AB1142" s="249"/>
      <c r="AC1142" s="249"/>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CA1142">
        <f t="shared" si="221"/>
        <v>0</v>
      </c>
      <c r="CB1142">
        <f t="shared" si="222"/>
        <v>0</v>
      </c>
      <c r="CC1142">
        <f t="shared" si="223"/>
        <v>0</v>
      </c>
      <c r="CD1142">
        <f t="shared" si="224"/>
        <v>0</v>
      </c>
      <c r="CF1142" t="b">
        <f t="shared" si="225"/>
        <v>0</v>
      </c>
      <c r="CG1142" t="str">
        <f t="shared" si="226"/>
        <v/>
      </c>
      <c r="CH1142" t="b">
        <f t="shared" si="227"/>
        <v>0</v>
      </c>
      <c r="CI1142" t="str">
        <f t="shared" si="228"/>
        <v/>
      </c>
      <c r="CJ1142" t="b">
        <f t="shared" si="229"/>
        <v>0</v>
      </c>
      <c r="CL1142">
        <f t="shared" si="230"/>
        <v>0</v>
      </c>
      <c r="CM1142">
        <f t="shared" si="231"/>
        <v>0</v>
      </c>
      <c r="CN1142">
        <f t="shared" si="232"/>
        <v>0</v>
      </c>
      <c r="CO1142">
        <f t="shared" si="233"/>
        <v>0</v>
      </c>
    </row>
    <row r="1143" spans="2:93" ht="15" customHeight="1">
      <c r="B1143" s="143"/>
      <c r="C1143" s="220" t="s">
        <v>2789</v>
      </c>
      <c r="D1143" s="419"/>
      <c r="E1143" s="316"/>
      <c r="F1143" s="316"/>
      <c r="G1143" s="317"/>
      <c r="H1143" s="379"/>
      <c r="I1143" s="317"/>
      <c r="J1143" s="315" t="str">
        <f>IF(L1143="","",VLOOKUP(L1143,Presentación!$AL$3:$AM$574,2,FALSE))</f>
        <v/>
      </c>
      <c r="K1143" s="429"/>
      <c r="L1143" s="419"/>
      <c r="M1143" s="316"/>
      <c r="N1143" s="317"/>
      <c r="O1143" s="419"/>
      <c r="P1143" s="316"/>
      <c r="Q1143" s="317"/>
      <c r="R1143" s="379"/>
      <c r="S1143" s="316"/>
      <c r="T1143" s="317"/>
      <c r="U1143" s="43" t="s">
        <v>2188</v>
      </c>
      <c r="V1143" s="379"/>
      <c r="W1143" s="316"/>
      <c r="X1143" s="317"/>
      <c r="Y1143" s="379"/>
      <c r="Z1143" s="317"/>
      <c r="AA1143" s="249"/>
      <c r="AB1143" s="249"/>
      <c r="AC1143" s="249"/>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CA1143">
        <f t="shared" si="221"/>
        <v>0</v>
      </c>
      <c r="CB1143">
        <f t="shared" si="222"/>
        <v>0</v>
      </c>
      <c r="CC1143">
        <f t="shared" si="223"/>
        <v>0</v>
      </c>
      <c r="CD1143">
        <f t="shared" si="224"/>
        <v>0</v>
      </c>
      <c r="CF1143" t="b">
        <f t="shared" si="225"/>
        <v>0</v>
      </c>
      <c r="CG1143" t="str">
        <f t="shared" si="226"/>
        <v/>
      </c>
      <c r="CH1143" t="b">
        <f t="shared" si="227"/>
        <v>0</v>
      </c>
      <c r="CI1143" t="str">
        <f t="shared" si="228"/>
        <v/>
      </c>
      <c r="CJ1143" t="b">
        <f t="shared" si="229"/>
        <v>0</v>
      </c>
      <c r="CL1143">
        <f t="shared" si="230"/>
        <v>0</v>
      </c>
      <c r="CM1143">
        <f t="shared" si="231"/>
        <v>0</v>
      </c>
      <c r="CN1143">
        <f t="shared" si="232"/>
        <v>0</v>
      </c>
      <c r="CO1143">
        <f t="shared" si="233"/>
        <v>0</v>
      </c>
    </row>
    <row r="1144" spans="2:93" ht="15" customHeight="1">
      <c r="B1144" s="143"/>
      <c r="C1144" s="220" t="s">
        <v>2790</v>
      </c>
      <c r="D1144" s="419"/>
      <c r="E1144" s="316"/>
      <c r="F1144" s="316"/>
      <c r="G1144" s="317"/>
      <c r="H1144" s="379"/>
      <c r="I1144" s="317"/>
      <c r="J1144" s="315" t="str">
        <f>IF(L1144="","",VLOOKUP(L1144,Presentación!$AL$3:$AM$574,2,FALSE))</f>
        <v/>
      </c>
      <c r="K1144" s="429"/>
      <c r="L1144" s="419"/>
      <c r="M1144" s="316"/>
      <c r="N1144" s="317"/>
      <c r="O1144" s="419"/>
      <c r="P1144" s="316"/>
      <c r="Q1144" s="317"/>
      <c r="R1144" s="379"/>
      <c r="S1144" s="316"/>
      <c r="T1144" s="317"/>
      <c r="U1144" s="43" t="s">
        <v>2188</v>
      </c>
      <c r="V1144" s="379"/>
      <c r="W1144" s="316"/>
      <c r="X1144" s="317"/>
      <c r="Y1144" s="379"/>
      <c r="Z1144" s="317"/>
      <c r="AA1144" s="249"/>
      <c r="AB1144" s="249"/>
      <c r="AC1144" s="249"/>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CA1144">
        <f t="shared" si="221"/>
        <v>0</v>
      </c>
      <c r="CB1144">
        <f t="shared" si="222"/>
        <v>0</v>
      </c>
      <c r="CC1144">
        <f t="shared" si="223"/>
        <v>0</v>
      </c>
      <c r="CD1144">
        <f t="shared" si="224"/>
        <v>0</v>
      </c>
      <c r="CF1144" t="b">
        <f t="shared" si="225"/>
        <v>0</v>
      </c>
      <c r="CG1144" t="str">
        <f t="shared" si="226"/>
        <v/>
      </c>
      <c r="CH1144" t="b">
        <f t="shared" si="227"/>
        <v>0</v>
      </c>
      <c r="CI1144" t="str">
        <f t="shared" si="228"/>
        <v/>
      </c>
      <c r="CJ1144" t="b">
        <f t="shared" si="229"/>
        <v>0</v>
      </c>
      <c r="CL1144">
        <f t="shared" si="230"/>
        <v>0</v>
      </c>
      <c r="CM1144">
        <f t="shared" si="231"/>
        <v>0</v>
      </c>
      <c r="CN1144">
        <f t="shared" si="232"/>
        <v>0</v>
      </c>
      <c r="CO1144">
        <f t="shared" si="233"/>
        <v>0</v>
      </c>
    </row>
    <row r="1145" spans="2:93" ht="15" customHeight="1">
      <c r="B1145" s="143"/>
      <c r="C1145" s="220" t="s">
        <v>2791</v>
      </c>
      <c r="D1145" s="419"/>
      <c r="E1145" s="316"/>
      <c r="F1145" s="316"/>
      <c r="G1145" s="317"/>
      <c r="H1145" s="379"/>
      <c r="I1145" s="317"/>
      <c r="J1145" s="315" t="str">
        <f>IF(L1145="","",VLOOKUP(L1145,Presentación!$AL$3:$AM$574,2,FALSE))</f>
        <v/>
      </c>
      <c r="K1145" s="429"/>
      <c r="L1145" s="419"/>
      <c r="M1145" s="316"/>
      <c r="N1145" s="317"/>
      <c r="O1145" s="419"/>
      <c r="P1145" s="316"/>
      <c r="Q1145" s="317"/>
      <c r="R1145" s="379"/>
      <c r="S1145" s="316"/>
      <c r="T1145" s="317"/>
      <c r="U1145" s="43" t="s">
        <v>2188</v>
      </c>
      <c r="V1145" s="379"/>
      <c r="W1145" s="316"/>
      <c r="X1145" s="317"/>
      <c r="Y1145" s="379"/>
      <c r="Z1145" s="317"/>
      <c r="AA1145" s="249"/>
      <c r="AB1145" s="249"/>
      <c r="AC1145" s="249"/>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CA1145">
        <f t="shared" si="221"/>
        <v>0</v>
      </c>
      <c r="CB1145">
        <f t="shared" si="222"/>
        <v>0</v>
      </c>
      <c r="CC1145">
        <f t="shared" si="223"/>
        <v>0</v>
      </c>
      <c r="CD1145">
        <f t="shared" si="224"/>
        <v>0</v>
      </c>
      <c r="CF1145" t="b">
        <f t="shared" si="225"/>
        <v>0</v>
      </c>
      <c r="CG1145" t="str">
        <f t="shared" si="226"/>
        <v/>
      </c>
      <c r="CH1145" t="b">
        <f t="shared" si="227"/>
        <v>0</v>
      </c>
      <c r="CI1145" t="str">
        <f t="shared" si="228"/>
        <v/>
      </c>
      <c r="CJ1145" t="b">
        <f t="shared" si="229"/>
        <v>0</v>
      </c>
      <c r="CL1145">
        <f t="shared" si="230"/>
        <v>0</v>
      </c>
      <c r="CM1145">
        <f t="shared" si="231"/>
        <v>0</v>
      </c>
      <c r="CN1145">
        <f t="shared" si="232"/>
        <v>0</v>
      </c>
      <c r="CO1145">
        <f t="shared" si="233"/>
        <v>0</v>
      </c>
    </row>
    <row r="1146" spans="2:93" ht="15" customHeight="1">
      <c r="B1146" s="143"/>
      <c r="C1146" s="220" t="s">
        <v>2792</v>
      </c>
      <c r="D1146" s="419"/>
      <c r="E1146" s="316"/>
      <c r="F1146" s="316"/>
      <c r="G1146" s="317"/>
      <c r="H1146" s="379"/>
      <c r="I1146" s="317"/>
      <c r="J1146" s="315" t="str">
        <f>IF(L1146="","",VLOOKUP(L1146,Presentación!$AL$3:$AM$574,2,FALSE))</f>
        <v/>
      </c>
      <c r="K1146" s="429"/>
      <c r="L1146" s="419"/>
      <c r="M1146" s="316"/>
      <c r="N1146" s="317"/>
      <c r="O1146" s="419"/>
      <c r="P1146" s="316"/>
      <c r="Q1146" s="317"/>
      <c r="R1146" s="379"/>
      <c r="S1146" s="316"/>
      <c r="T1146" s="317"/>
      <c r="U1146" s="43" t="s">
        <v>2188</v>
      </c>
      <c r="V1146" s="379"/>
      <c r="W1146" s="316"/>
      <c r="X1146" s="317"/>
      <c r="Y1146" s="379"/>
      <c r="Z1146" s="317"/>
      <c r="AA1146" s="249"/>
      <c r="AB1146" s="249"/>
      <c r="AC1146" s="249"/>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CA1146">
        <f t="shared" si="221"/>
        <v>0</v>
      </c>
      <c r="CB1146">
        <f t="shared" si="222"/>
        <v>0</v>
      </c>
      <c r="CC1146">
        <f t="shared" si="223"/>
        <v>0</v>
      </c>
      <c r="CD1146">
        <f t="shared" si="224"/>
        <v>0</v>
      </c>
      <c r="CF1146" t="b">
        <f t="shared" si="225"/>
        <v>0</v>
      </c>
      <c r="CG1146" t="str">
        <f t="shared" si="226"/>
        <v/>
      </c>
      <c r="CH1146" t="b">
        <f t="shared" si="227"/>
        <v>0</v>
      </c>
      <c r="CI1146" t="str">
        <f t="shared" si="228"/>
        <v/>
      </c>
      <c r="CJ1146" t="b">
        <f t="shared" si="229"/>
        <v>0</v>
      </c>
      <c r="CL1146">
        <f t="shared" si="230"/>
        <v>0</v>
      </c>
      <c r="CM1146">
        <f t="shared" si="231"/>
        <v>0</v>
      </c>
      <c r="CN1146">
        <f t="shared" si="232"/>
        <v>0</v>
      </c>
      <c r="CO1146">
        <f t="shared" si="233"/>
        <v>0</v>
      </c>
    </row>
    <row r="1147" spans="2:93" ht="15" customHeight="1">
      <c r="B1147" s="143"/>
      <c r="C1147" s="220" t="s">
        <v>2793</v>
      </c>
      <c r="D1147" s="419"/>
      <c r="E1147" s="316"/>
      <c r="F1147" s="316"/>
      <c r="G1147" s="317"/>
      <c r="H1147" s="379"/>
      <c r="I1147" s="317"/>
      <c r="J1147" s="315" t="str">
        <f>IF(L1147="","",VLOOKUP(L1147,Presentación!$AL$3:$AM$574,2,FALSE))</f>
        <v/>
      </c>
      <c r="K1147" s="429"/>
      <c r="L1147" s="419"/>
      <c r="M1147" s="316"/>
      <c r="N1147" s="317"/>
      <c r="O1147" s="419"/>
      <c r="P1147" s="316"/>
      <c r="Q1147" s="317"/>
      <c r="R1147" s="379"/>
      <c r="S1147" s="316"/>
      <c r="T1147" s="317"/>
      <c r="U1147" s="43" t="s">
        <v>2188</v>
      </c>
      <c r="V1147" s="379"/>
      <c r="W1147" s="316"/>
      <c r="X1147" s="317"/>
      <c r="Y1147" s="379"/>
      <c r="Z1147" s="317"/>
      <c r="AA1147" s="249"/>
      <c r="AB1147" s="249"/>
      <c r="AC1147" s="249"/>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CA1147">
        <f t="shared" si="221"/>
        <v>0</v>
      </c>
      <c r="CB1147">
        <f t="shared" si="222"/>
        <v>0</v>
      </c>
      <c r="CC1147">
        <f t="shared" si="223"/>
        <v>0</v>
      </c>
      <c r="CD1147">
        <f t="shared" si="224"/>
        <v>0</v>
      </c>
      <c r="CF1147" t="b">
        <f t="shared" si="225"/>
        <v>0</v>
      </c>
      <c r="CG1147" t="str">
        <f t="shared" si="226"/>
        <v/>
      </c>
      <c r="CH1147" t="b">
        <f t="shared" si="227"/>
        <v>0</v>
      </c>
      <c r="CI1147" t="str">
        <f t="shared" si="228"/>
        <v/>
      </c>
      <c r="CJ1147" t="b">
        <f t="shared" si="229"/>
        <v>0</v>
      </c>
      <c r="CL1147">
        <f t="shared" si="230"/>
        <v>0</v>
      </c>
      <c r="CM1147">
        <f t="shared" si="231"/>
        <v>0</v>
      </c>
      <c r="CN1147">
        <f t="shared" si="232"/>
        <v>0</v>
      </c>
      <c r="CO1147">
        <f t="shared" si="233"/>
        <v>0</v>
      </c>
    </row>
    <row r="1148" spans="2:93" ht="15" customHeight="1">
      <c r="B1148" s="143"/>
      <c r="C1148" s="220" t="s">
        <v>2794</v>
      </c>
      <c r="D1148" s="419"/>
      <c r="E1148" s="316"/>
      <c r="F1148" s="316"/>
      <c r="G1148" s="317"/>
      <c r="H1148" s="379"/>
      <c r="I1148" s="317"/>
      <c r="J1148" s="315" t="str">
        <f>IF(L1148="","",VLOOKUP(L1148,Presentación!$AL$3:$AM$574,2,FALSE))</f>
        <v/>
      </c>
      <c r="K1148" s="429"/>
      <c r="L1148" s="419"/>
      <c r="M1148" s="316"/>
      <c r="N1148" s="317"/>
      <c r="O1148" s="419"/>
      <c r="P1148" s="316"/>
      <c r="Q1148" s="317"/>
      <c r="R1148" s="379"/>
      <c r="S1148" s="316"/>
      <c r="T1148" s="317"/>
      <c r="U1148" s="43" t="s">
        <v>2188</v>
      </c>
      <c r="V1148" s="379"/>
      <c r="W1148" s="316"/>
      <c r="X1148" s="317"/>
      <c r="Y1148" s="379"/>
      <c r="Z1148" s="317"/>
      <c r="AA1148" s="249"/>
      <c r="AB1148" s="249"/>
      <c r="AC1148" s="249"/>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CA1148">
        <f t="shared" si="221"/>
        <v>0</v>
      </c>
      <c r="CB1148">
        <f t="shared" si="222"/>
        <v>0</v>
      </c>
      <c r="CC1148">
        <f t="shared" si="223"/>
        <v>0</v>
      </c>
      <c r="CD1148">
        <f t="shared" si="224"/>
        <v>0</v>
      </c>
      <c r="CF1148" t="b">
        <f t="shared" si="225"/>
        <v>0</v>
      </c>
      <c r="CG1148" t="str">
        <f t="shared" si="226"/>
        <v/>
      </c>
      <c r="CH1148" t="b">
        <f t="shared" si="227"/>
        <v>0</v>
      </c>
      <c r="CI1148" t="str">
        <f t="shared" si="228"/>
        <v/>
      </c>
      <c r="CJ1148" t="b">
        <f t="shared" si="229"/>
        <v>0</v>
      </c>
      <c r="CL1148">
        <f t="shared" si="230"/>
        <v>0</v>
      </c>
      <c r="CM1148">
        <f t="shared" si="231"/>
        <v>0</v>
      </c>
      <c r="CN1148">
        <f t="shared" si="232"/>
        <v>0</v>
      </c>
      <c r="CO1148">
        <f t="shared" si="233"/>
        <v>0</v>
      </c>
    </row>
    <row r="1149" spans="2:93" ht="15" customHeight="1">
      <c r="B1149" s="143"/>
      <c r="C1149" s="220" t="s">
        <v>2795</v>
      </c>
      <c r="D1149" s="419"/>
      <c r="E1149" s="316"/>
      <c r="F1149" s="316"/>
      <c r="G1149" s="317"/>
      <c r="H1149" s="379"/>
      <c r="I1149" s="317"/>
      <c r="J1149" s="315" t="str">
        <f>IF(L1149="","",VLOOKUP(L1149,Presentación!$AL$3:$AM$574,2,FALSE))</f>
        <v/>
      </c>
      <c r="K1149" s="429"/>
      <c r="L1149" s="419"/>
      <c r="M1149" s="316"/>
      <c r="N1149" s="317"/>
      <c r="O1149" s="419"/>
      <c r="P1149" s="316"/>
      <c r="Q1149" s="317"/>
      <c r="R1149" s="379"/>
      <c r="S1149" s="316"/>
      <c r="T1149" s="317"/>
      <c r="U1149" s="43" t="s">
        <v>2188</v>
      </c>
      <c r="V1149" s="379"/>
      <c r="W1149" s="316"/>
      <c r="X1149" s="317"/>
      <c r="Y1149" s="379"/>
      <c r="Z1149" s="317"/>
      <c r="AA1149" s="249"/>
      <c r="AB1149" s="249"/>
      <c r="AC1149" s="249"/>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CA1149">
        <f t="shared" si="221"/>
        <v>0</v>
      </c>
      <c r="CB1149">
        <f t="shared" si="222"/>
        <v>0</v>
      </c>
      <c r="CC1149">
        <f t="shared" si="223"/>
        <v>0</v>
      </c>
      <c r="CD1149">
        <f t="shared" si="224"/>
        <v>0</v>
      </c>
      <c r="CF1149" t="b">
        <f t="shared" si="225"/>
        <v>0</v>
      </c>
      <c r="CG1149" t="str">
        <f t="shared" si="226"/>
        <v/>
      </c>
      <c r="CH1149" t="b">
        <f t="shared" si="227"/>
        <v>0</v>
      </c>
      <c r="CI1149" t="str">
        <f t="shared" si="228"/>
        <v/>
      </c>
      <c r="CJ1149" t="b">
        <f t="shared" si="229"/>
        <v>0</v>
      </c>
      <c r="CL1149">
        <f t="shared" si="230"/>
        <v>0</v>
      </c>
      <c r="CM1149">
        <f t="shared" si="231"/>
        <v>0</v>
      </c>
      <c r="CN1149">
        <f t="shared" si="232"/>
        <v>0</v>
      </c>
      <c r="CO1149">
        <f t="shared" si="233"/>
        <v>0</v>
      </c>
    </row>
    <row r="1150" spans="2:93" ht="15" customHeight="1">
      <c r="B1150" s="143"/>
      <c r="C1150" s="220" t="s">
        <v>2796</v>
      </c>
      <c r="D1150" s="419"/>
      <c r="E1150" s="316"/>
      <c r="F1150" s="316"/>
      <c r="G1150" s="317"/>
      <c r="H1150" s="379"/>
      <c r="I1150" s="317"/>
      <c r="J1150" s="315" t="str">
        <f>IF(L1150="","",VLOOKUP(L1150,Presentación!$AL$3:$AM$574,2,FALSE))</f>
        <v/>
      </c>
      <c r="K1150" s="429"/>
      <c r="L1150" s="419"/>
      <c r="M1150" s="316"/>
      <c r="N1150" s="317"/>
      <c r="O1150" s="419"/>
      <c r="P1150" s="316"/>
      <c r="Q1150" s="317"/>
      <c r="R1150" s="379"/>
      <c r="S1150" s="316"/>
      <c r="T1150" s="317"/>
      <c r="U1150" s="43" t="s">
        <v>2188</v>
      </c>
      <c r="V1150" s="379"/>
      <c r="W1150" s="316"/>
      <c r="X1150" s="317"/>
      <c r="Y1150" s="379"/>
      <c r="Z1150" s="317"/>
      <c r="AA1150" s="249"/>
      <c r="AB1150" s="249"/>
      <c r="AC1150" s="249"/>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CA1150">
        <f t="shared" si="221"/>
        <v>0</v>
      </c>
      <c r="CB1150">
        <f t="shared" si="222"/>
        <v>0</v>
      </c>
      <c r="CC1150">
        <f t="shared" si="223"/>
        <v>0</v>
      </c>
      <c r="CD1150">
        <f t="shared" si="224"/>
        <v>0</v>
      </c>
      <c r="CF1150" t="b">
        <f t="shared" si="225"/>
        <v>0</v>
      </c>
      <c r="CG1150" t="str">
        <f t="shared" si="226"/>
        <v/>
      </c>
      <c r="CH1150" t="b">
        <f t="shared" si="227"/>
        <v>0</v>
      </c>
      <c r="CI1150" t="str">
        <f t="shared" si="228"/>
        <v/>
      </c>
      <c r="CJ1150" t="b">
        <f t="shared" si="229"/>
        <v>0</v>
      </c>
      <c r="CL1150">
        <f t="shared" si="230"/>
        <v>0</v>
      </c>
      <c r="CM1150">
        <f t="shared" si="231"/>
        <v>0</v>
      </c>
      <c r="CN1150">
        <f t="shared" si="232"/>
        <v>0</v>
      </c>
      <c r="CO1150">
        <f t="shared" si="233"/>
        <v>0</v>
      </c>
    </row>
    <row r="1151" spans="2:93" ht="15" customHeight="1">
      <c r="B1151" s="143"/>
      <c r="C1151" s="220" t="s">
        <v>2797</v>
      </c>
      <c r="D1151" s="419"/>
      <c r="E1151" s="316"/>
      <c r="F1151" s="316"/>
      <c r="G1151" s="317"/>
      <c r="H1151" s="379"/>
      <c r="I1151" s="317"/>
      <c r="J1151" s="315" t="str">
        <f>IF(L1151="","",VLOOKUP(L1151,Presentación!$AL$3:$AM$574,2,FALSE))</f>
        <v/>
      </c>
      <c r="K1151" s="429"/>
      <c r="L1151" s="419"/>
      <c r="M1151" s="316"/>
      <c r="N1151" s="317"/>
      <c r="O1151" s="419"/>
      <c r="P1151" s="316"/>
      <c r="Q1151" s="317"/>
      <c r="R1151" s="379"/>
      <c r="S1151" s="316"/>
      <c r="T1151" s="317"/>
      <c r="U1151" s="43" t="s">
        <v>2188</v>
      </c>
      <c r="V1151" s="379"/>
      <c r="W1151" s="316"/>
      <c r="X1151" s="317"/>
      <c r="Y1151" s="379"/>
      <c r="Z1151" s="317"/>
      <c r="AA1151" s="249"/>
      <c r="AB1151" s="249"/>
      <c r="AC1151" s="249"/>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CA1151">
        <f t="shared" si="221"/>
        <v>0</v>
      </c>
      <c r="CB1151">
        <f t="shared" si="222"/>
        <v>0</v>
      </c>
      <c r="CC1151">
        <f t="shared" si="223"/>
        <v>0</v>
      </c>
      <c r="CD1151">
        <f t="shared" si="224"/>
        <v>0</v>
      </c>
      <c r="CF1151" t="b">
        <f t="shared" si="225"/>
        <v>0</v>
      </c>
      <c r="CG1151" t="str">
        <f t="shared" si="226"/>
        <v/>
      </c>
      <c r="CH1151" t="b">
        <f t="shared" si="227"/>
        <v>0</v>
      </c>
      <c r="CI1151" t="str">
        <f t="shared" si="228"/>
        <v/>
      </c>
      <c r="CJ1151" t="b">
        <f t="shared" si="229"/>
        <v>0</v>
      </c>
      <c r="CL1151">
        <f t="shared" si="230"/>
        <v>0</v>
      </c>
      <c r="CM1151">
        <f t="shared" si="231"/>
        <v>0</v>
      </c>
      <c r="CN1151">
        <f t="shared" si="232"/>
        <v>0</v>
      </c>
      <c r="CO1151">
        <f t="shared" si="233"/>
        <v>0</v>
      </c>
    </row>
    <row r="1152" spans="2:93" ht="15" customHeight="1">
      <c r="B1152" s="143"/>
      <c r="C1152" s="220" t="s">
        <v>2798</v>
      </c>
      <c r="D1152" s="419"/>
      <c r="E1152" s="316"/>
      <c r="F1152" s="316"/>
      <c r="G1152" s="317"/>
      <c r="H1152" s="379"/>
      <c r="I1152" s="317"/>
      <c r="J1152" s="315" t="str">
        <f>IF(L1152="","",VLOOKUP(L1152,Presentación!$AL$3:$AM$574,2,FALSE))</f>
        <v/>
      </c>
      <c r="K1152" s="429"/>
      <c r="L1152" s="419"/>
      <c r="M1152" s="316"/>
      <c r="N1152" s="317"/>
      <c r="O1152" s="419"/>
      <c r="P1152" s="316"/>
      <c r="Q1152" s="317"/>
      <c r="R1152" s="379"/>
      <c r="S1152" s="316"/>
      <c r="T1152" s="317"/>
      <c r="U1152" s="43" t="s">
        <v>2188</v>
      </c>
      <c r="V1152" s="379"/>
      <c r="W1152" s="316"/>
      <c r="X1152" s="317"/>
      <c r="Y1152" s="379"/>
      <c r="Z1152" s="317"/>
      <c r="AA1152" s="249"/>
      <c r="AB1152" s="249"/>
      <c r="AC1152" s="249"/>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CA1152">
        <f t="shared" si="221"/>
        <v>0</v>
      </c>
      <c r="CB1152">
        <f t="shared" si="222"/>
        <v>0</v>
      </c>
      <c r="CC1152">
        <f t="shared" si="223"/>
        <v>0</v>
      </c>
      <c r="CD1152">
        <f t="shared" si="224"/>
        <v>0</v>
      </c>
      <c r="CF1152" t="b">
        <f t="shared" si="225"/>
        <v>0</v>
      </c>
      <c r="CG1152" t="str">
        <f t="shared" si="226"/>
        <v/>
      </c>
      <c r="CH1152" t="b">
        <f t="shared" si="227"/>
        <v>0</v>
      </c>
      <c r="CI1152" t="str">
        <f t="shared" si="228"/>
        <v/>
      </c>
      <c r="CJ1152" t="b">
        <f t="shared" si="229"/>
        <v>0</v>
      </c>
      <c r="CL1152">
        <f t="shared" si="230"/>
        <v>0</v>
      </c>
      <c r="CM1152">
        <f t="shared" si="231"/>
        <v>0</v>
      </c>
      <c r="CN1152">
        <f t="shared" si="232"/>
        <v>0</v>
      </c>
      <c r="CO1152">
        <f t="shared" si="233"/>
        <v>0</v>
      </c>
    </row>
    <row r="1153" spans="2:93" ht="15" customHeight="1">
      <c r="B1153" s="126"/>
      <c r="C1153" s="220" t="s">
        <v>2799</v>
      </c>
      <c r="D1153" s="419"/>
      <c r="E1153" s="316"/>
      <c r="F1153" s="316"/>
      <c r="G1153" s="317"/>
      <c r="H1153" s="379"/>
      <c r="I1153" s="317"/>
      <c r="J1153" s="315" t="str">
        <f>IF(L1153="","",VLOOKUP(L1153,Presentación!$AL$3:$AM$574,2,FALSE))</f>
        <v/>
      </c>
      <c r="K1153" s="429"/>
      <c r="L1153" s="419"/>
      <c r="M1153" s="316"/>
      <c r="N1153" s="317"/>
      <c r="O1153" s="419"/>
      <c r="P1153" s="316"/>
      <c r="Q1153" s="317"/>
      <c r="R1153" s="379"/>
      <c r="S1153" s="316"/>
      <c r="T1153" s="317"/>
      <c r="U1153" s="43" t="s">
        <v>2188</v>
      </c>
      <c r="V1153" s="379"/>
      <c r="W1153" s="316"/>
      <c r="X1153" s="317"/>
      <c r="Y1153" s="379"/>
      <c r="Z1153" s="317"/>
      <c r="AA1153" s="249"/>
      <c r="AB1153" s="249"/>
      <c r="AC1153" s="249"/>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CA1153">
        <f t="shared" si="221"/>
        <v>0</v>
      </c>
      <c r="CB1153">
        <f t="shared" si="222"/>
        <v>0</v>
      </c>
      <c r="CC1153">
        <f t="shared" si="223"/>
        <v>0</v>
      </c>
      <c r="CD1153">
        <f t="shared" si="224"/>
        <v>0</v>
      </c>
      <c r="CF1153" t="b">
        <f t="shared" si="225"/>
        <v>0</v>
      </c>
      <c r="CG1153" t="str">
        <f t="shared" si="226"/>
        <v/>
      </c>
      <c r="CH1153" t="b">
        <f t="shared" si="227"/>
        <v>0</v>
      </c>
      <c r="CI1153" t="str">
        <f t="shared" si="228"/>
        <v/>
      </c>
      <c r="CJ1153" t="b">
        <f t="shared" si="229"/>
        <v>0</v>
      </c>
      <c r="CL1153">
        <f t="shared" si="230"/>
        <v>0</v>
      </c>
      <c r="CM1153">
        <f t="shared" si="231"/>
        <v>0</v>
      </c>
      <c r="CN1153">
        <f t="shared" si="232"/>
        <v>0</v>
      </c>
      <c r="CO1153">
        <f t="shared" si="233"/>
        <v>0</v>
      </c>
    </row>
    <row r="1154" spans="2:93" ht="15" customHeight="1">
      <c r="B1154" s="126"/>
      <c r="C1154" s="220" t="s">
        <v>2800</v>
      </c>
      <c r="D1154" s="419"/>
      <c r="E1154" s="316"/>
      <c r="F1154" s="316"/>
      <c r="G1154" s="317"/>
      <c r="H1154" s="379"/>
      <c r="I1154" s="317"/>
      <c r="J1154" s="315" t="str">
        <f>IF(L1154="","",VLOOKUP(L1154,Presentación!$AL$3:$AM$574,2,FALSE))</f>
        <v/>
      </c>
      <c r="K1154" s="429"/>
      <c r="L1154" s="419"/>
      <c r="M1154" s="316"/>
      <c r="N1154" s="317"/>
      <c r="O1154" s="419"/>
      <c r="P1154" s="316"/>
      <c r="Q1154" s="317"/>
      <c r="R1154" s="379"/>
      <c r="S1154" s="316"/>
      <c r="T1154" s="317"/>
      <c r="U1154" s="43" t="s">
        <v>2188</v>
      </c>
      <c r="V1154" s="379"/>
      <c r="W1154" s="316"/>
      <c r="X1154" s="317"/>
      <c r="Y1154" s="379"/>
      <c r="Z1154" s="317"/>
      <c r="AA1154" s="249"/>
      <c r="AB1154" s="249"/>
      <c r="AC1154" s="249"/>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CA1154">
        <f t="shared" si="221"/>
        <v>0</v>
      </c>
      <c r="CB1154">
        <f t="shared" si="222"/>
        <v>0</v>
      </c>
      <c r="CC1154">
        <f t="shared" si="223"/>
        <v>0</v>
      </c>
      <c r="CD1154">
        <f t="shared" si="224"/>
        <v>0</v>
      </c>
      <c r="CF1154" t="b">
        <f t="shared" si="225"/>
        <v>0</v>
      </c>
      <c r="CG1154" t="str">
        <f t="shared" si="226"/>
        <v/>
      </c>
      <c r="CH1154" t="b">
        <f t="shared" si="227"/>
        <v>0</v>
      </c>
      <c r="CI1154" t="str">
        <f t="shared" si="228"/>
        <v/>
      </c>
      <c r="CJ1154" t="b">
        <f t="shared" si="229"/>
        <v>0</v>
      </c>
      <c r="CL1154">
        <f t="shared" si="230"/>
        <v>0</v>
      </c>
      <c r="CM1154">
        <f t="shared" si="231"/>
        <v>0</v>
      </c>
      <c r="CN1154">
        <f t="shared" si="232"/>
        <v>0</v>
      </c>
      <c r="CO1154">
        <f t="shared" si="233"/>
        <v>0</v>
      </c>
    </row>
    <row r="1155" spans="2:93" ht="15" customHeight="1">
      <c r="B1155" s="126"/>
      <c r="C1155" s="220" t="s">
        <v>2801</v>
      </c>
      <c r="D1155" s="419"/>
      <c r="E1155" s="316"/>
      <c r="F1155" s="316"/>
      <c r="G1155" s="317"/>
      <c r="H1155" s="379"/>
      <c r="I1155" s="317"/>
      <c r="J1155" s="315" t="str">
        <f>IF(L1155="","",VLOOKUP(L1155,Presentación!$AL$3:$AM$574,2,FALSE))</f>
        <v/>
      </c>
      <c r="K1155" s="429"/>
      <c r="L1155" s="419"/>
      <c r="M1155" s="316"/>
      <c r="N1155" s="317"/>
      <c r="O1155" s="419"/>
      <c r="P1155" s="316"/>
      <c r="Q1155" s="317"/>
      <c r="R1155" s="379"/>
      <c r="S1155" s="316"/>
      <c r="T1155" s="317"/>
      <c r="U1155" s="43" t="s">
        <v>2188</v>
      </c>
      <c r="V1155" s="379"/>
      <c r="W1155" s="316"/>
      <c r="X1155" s="317"/>
      <c r="Y1155" s="379"/>
      <c r="Z1155" s="317"/>
      <c r="AA1155" s="249"/>
      <c r="AB1155" s="249"/>
      <c r="AC1155" s="249"/>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CA1155">
        <f t="shared" si="221"/>
        <v>0</v>
      </c>
      <c r="CB1155">
        <f t="shared" si="222"/>
        <v>0</v>
      </c>
      <c r="CC1155">
        <f t="shared" si="223"/>
        <v>0</v>
      </c>
      <c r="CD1155">
        <f t="shared" si="224"/>
        <v>0</v>
      </c>
      <c r="CF1155" t="b">
        <f t="shared" si="225"/>
        <v>0</v>
      </c>
      <c r="CG1155" t="str">
        <f t="shared" si="226"/>
        <v/>
      </c>
      <c r="CH1155" t="b">
        <f t="shared" si="227"/>
        <v>0</v>
      </c>
      <c r="CI1155" t="str">
        <f t="shared" si="228"/>
        <v/>
      </c>
      <c r="CJ1155" t="b">
        <f t="shared" si="229"/>
        <v>0</v>
      </c>
      <c r="CL1155">
        <f t="shared" si="230"/>
        <v>0</v>
      </c>
      <c r="CM1155">
        <f t="shared" si="231"/>
        <v>0</v>
      </c>
      <c r="CN1155">
        <f t="shared" si="232"/>
        <v>0</v>
      </c>
      <c r="CO1155">
        <f t="shared" si="233"/>
        <v>0</v>
      </c>
    </row>
    <row r="1156" spans="2:93" ht="15" customHeight="1">
      <c r="B1156" s="126"/>
      <c r="C1156" s="220" t="s">
        <v>2802</v>
      </c>
      <c r="D1156" s="419"/>
      <c r="E1156" s="316"/>
      <c r="F1156" s="316"/>
      <c r="G1156" s="317"/>
      <c r="H1156" s="379"/>
      <c r="I1156" s="317"/>
      <c r="J1156" s="315" t="str">
        <f>IF(L1156="","",VLOOKUP(L1156,Presentación!$AL$3:$AM$574,2,FALSE))</f>
        <v/>
      </c>
      <c r="K1156" s="429"/>
      <c r="L1156" s="419"/>
      <c r="M1156" s="316"/>
      <c r="N1156" s="317"/>
      <c r="O1156" s="419"/>
      <c r="P1156" s="316"/>
      <c r="Q1156" s="317"/>
      <c r="R1156" s="379"/>
      <c r="S1156" s="316"/>
      <c r="T1156" s="317"/>
      <c r="U1156" s="43" t="s">
        <v>2188</v>
      </c>
      <c r="V1156" s="379"/>
      <c r="W1156" s="316"/>
      <c r="X1156" s="317"/>
      <c r="Y1156" s="379"/>
      <c r="Z1156" s="317"/>
      <c r="AA1156" s="249"/>
      <c r="AB1156" s="249"/>
      <c r="AC1156" s="249"/>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CA1156">
        <f t="shared" si="221"/>
        <v>0</v>
      </c>
      <c r="CB1156">
        <f t="shared" si="222"/>
        <v>0</v>
      </c>
      <c r="CC1156">
        <f t="shared" si="223"/>
        <v>0</v>
      </c>
      <c r="CD1156">
        <f t="shared" si="224"/>
        <v>0</v>
      </c>
      <c r="CF1156" t="b">
        <f t="shared" si="225"/>
        <v>0</v>
      </c>
      <c r="CG1156" t="str">
        <f t="shared" si="226"/>
        <v/>
      </c>
      <c r="CH1156" t="b">
        <f t="shared" si="227"/>
        <v>0</v>
      </c>
      <c r="CI1156" t="str">
        <f t="shared" si="228"/>
        <v/>
      </c>
      <c r="CJ1156" t="b">
        <f t="shared" si="229"/>
        <v>0</v>
      </c>
      <c r="CL1156">
        <f t="shared" si="230"/>
        <v>0</v>
      </c>
      <c r="CM1156">
        <f t="shared" si="231"/>
        <v>0</v>
      </c>
      <c r="CN1156">
        <f t="shared" si="232"/>
        <v>0</v>
      </c>
      <c r="CO1156">
        <f t="shared" si="233"/>
        <v>0</v>
      </c>
    </row>
    <row r="1157" spans="2:93" ht="15" customHeight="1">
      <c r="B1157" s="126"/>
      <c r="C1157" s="220" t="s">
        <v>2803</v>
      </c>
      <c r="D1157" s="419"/>
      <c r="E1157" s="316"/>
      <c r="F1157" s="316"/>
      <c r="G1157" s="317"/>
      <c r="H1157" s="379"/>
      <c r="I1157" s="317"/>
      <c r="J1157" s="315" t="str">
        <f>IF(L1157="","",VLOOKUP(L1157,Presentación!$AL$3:$AM$574,2,FALSE))</f>
        <v/>
      </c>
      <c r="K1157" s="429"/>
      <c r="L1157" s="419"/>
      <c r="M1157" s="316"/>
      <c r="N1157" s="317"/>
      <c r="O1157" s="419"/>
      <c r="P1157" s="316"/>
      <c r="Q1157" s="317"/>
      <c r="R1157" s="379"/>
      <c r="S1157" s="316"/>
      <c r="T1157" s="317"/>
      <c r="U1157" s="43" t="s">
        <v>2188</v>
      </c>
      <c r="V1157" s="379"/>
      <c r="W1157" s="316"/>
      <c r="X1157" s="317"/>
      <c r="Y1157" s="379"/>
      <c r="Z1157" s="317"/>
      <c r="AA1157" s="249"/>
      <c r="AB1157" s="249"/>
      <c r="AC1157" s="249"/>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CA1157">
        <f t="shared" si="221"/>
        <v>0</v>
      </c>
      <c r="CB1157">
        <f t="shared" si="222"/>
        <v>0</v>
      </c>
      <c r="CC1157">
        <f t="shared" si="223"/>
        <v>0</v>
      </c>
      <c r="CD1157">
        <f t="shared" si="224"/>
        <v>0</v>
      </c>
      <c r="CF1157" t="b">
        <f t="shared" si="225"/>
        <v>0</v>
      </c>
      <c r="CG1157" t="str">
        <f t="shared" si="226"/>
        <v/>
      </c>
      <c r="CH1157" t="b">
        <f t="shared" si="227"/>
        <v>0</v>
      </c>
      <c r="CI1157" t="str">
        <f t="shared" si="228"/>
        <v/>
      </c>
      <c r="CJ1157" t="b">
        <f t="shared" si="229"/>
        <v>0</v>
      </c>
      <c r="CL1157">
        <f t="shared" si="230"/>
        <v>0</v>
      </c>
      <c r="CM1157">
        <f t="shared" si="231"/>
        <v>0</v>
      </c>
      <c r="CN1157">
        <f t="shared" si="232"/>
        <v>0</v>
      </c>
      <c r="CO1157">
        <f t="shared" si="233"/>
        <v>0</v>
      </c>
    </row>
    <row r="1158" spans="2:93" ht="15" customHeight="1">
      <c r="B1158" s="126"/>
      <c r="C1158" s="220" t="s">
        <v>2804</v>
      </c>
      <c r="D1158" s="419"/>
      <c r="E1158" s="316"/>
      <c r="F1158" s="316"/>
      <c r="G1158" s="317"/>
      <c r="H1158" s="379"/>
      <c r="I1158" s="317"/>
      <c r="J1158" s="315" t="str">
        <f>IF(L1158="","",VLOOKUP(L1158,Presentación!$AL$3:$AM$574,2,FALSE))</f>
        <v/>
      </c>
      <c r="K1158" s="429"/>
      <c r="L1158" s="419"/>
      <c r="M1158" s="316"/>
      <c r="N1158" s="317"/>
      <c r="O1158" s="419"/>
      <c r="P1158" s="316"/>
      <c r="Q1158" s="317"/>
      <c r="R1158" s="379"/>
      <c r="S1158" s="316"/>
      <c r="T1158" s="317"/>
      <c r="U1158" s="43" t="s">
        <v>2188</v>
      </c>
      <c r="V1158" s="379"/>
      <c r="W1158" s="316"/>
      <c r="X1158" s="317"/>
      <c r="Y1158" s="379"/>
      <c r="Z1158" s="317"/>
      <c r="AA1158" s="249"/>
      <c r="AB1158" s="249"/>
      <c r="AC1158" s="249"/>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CA1158">
        <f t="shared" si="221"/>
        <v>0</v>
      </c>
      <c r="CB1158">
        <f t="shared" si="222"/>
        <v>0</v>
      </c>
      <c r="CC1158">
        <f t="shared" si="223"/>
        <v>0</v>
      </c>
      <c r="CD1158">
        <f t="shared" si="224"/>
        <v>0</v>
      </c>
      <c r="CF1158" t="b">
        <f t="shared" si="225"/>
        <v>0</v>
      </c>
      <c r="CG1158" t="str">
        <f t="shared" si="226"/>
        <v/>
      </c>
      <c r="CH1158" t="b">
        <f t="shared" si="227"/>
        <v>0</v>
      </c>
      <c r="CI1158" t="str">
        <f t="shared" si="228"/>
        <v/>
      </c>
      <c r="CJ1158" t="b">
        <f t="shared" si="229"/>
        <v>0</v>
      </c>
      <c r="CL1158">
        <f t="shared" si="230"/>
        <v>0</v>
      </c>
      <c r="CM1158">
        <f t="shared" si="231"/>
        <v>0</v>
      </c>
      <c r="CN1158">
        <f t="shared" si="232"/>
        <v>0</v>
      </c>
      <c r="CO1158">
        <f t="shared" si="233"/>
        <v>0</v>
      </c>
    </row>
    <row r="1159" spans="2:93" ht="15" customHeight="1">
      <c r="B1159" s="126"/>
      <c r="C1159" s="220" t="s">
        <v>2805</v>
      </c>
      <c r="D1159" s="419"/>
      <c r="E1159" s="316"/>
      <c r="F1159" s="316"/>
      <c r="G1159" s="317"/>
      <c r="H1159" s="379"/>
      <c r="I1159" s="317"/>
      <c r="J1159" s="315" t="str">
        <f>IF(L1159="","",VLOOKUP(L1159,Presentación!$AL$3:$AM$574,2,FALSE))</f>
        <v/>
      </c>
      <c r="K1159" s="429"/>
      <c r="L1159" s="419"/>
      <c r="M1159" s="316"/>
      <c r="N1159" s="317"/>
      <c r="O1159" s="419"/>
      <c r="P1159" s="316"/>
      <c r="Q1159" s="317"/>
      <c r="R1159" s="379"/>
      <c r="S1159" s="316"/>
      <c r="T1159" s="317"/>
      <c r="U1159" s="43" t="s">
        <v>2188</v>
      </c>
      <c r="V1159" s="379"/>
      <c r="W1159" s="316"/>
      <c r="X1159" s="317"/>
      <c r="Y1159" s="379"/>
      <c r="Z1159" s="317"/>
      <c r="AA1159" s="249"/>
      <c r="AB1159" s="249"/>
      <c r="AC1159" s="249"/>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CA1159">
        <f t="shared" si="221"/>
        <v>0</v>
      </c>
      <c r="CB1159">
        <f t="shared" si="222"/>
        <v>0</v>
      </c>
      <c r="CC1159">
        <f t="shared" si="223"/>
        <v>0</v>
      </c>
      <c r="CD1159">
        <f t="shared" si="224"/>
        <v>0</v>
      </c>
      <c r="CF1159" t="b">
        <f t="shared" si="225"/>
        <v>0</v>
      </c>
      <c r="CG1159" t="str">
        <f t="shared" si="226"/>
        <v/>
      </c>
      <c r="CH1159" t="b">
        <f t="shared" si="227"/>
        <v>0</v>
      </c>
      <c r="CI1159" t="str">
        <f t="shared" si="228"/>
        <v/>
      </c>
      <c r="CJ1159" t="b">
        <f t="shared" si="229"/>
        <v>0</v>
      </c>
      <c r="CL1159">
        <f t="shared" si="230"/>
        <v>0</v>
      </c>
      <c r="CM1159">
        <f t="shared" si="231"/>
        <v>0</v>
      </c>
      <c r="CN1159">
        <f t="shared" si="232"/>
        <v>0</v>
      </c>
      <c r="CO1159">
        <f t="shared" si="233"/>
        <v>0</v>
      </c>
    </row>
    <row r="1160" spans="2:93" ht="15" customHeight="1">
      <c r="B1160" s="126"/>
      <c r="C1160" s="220" t="s">
        <v>2806</v>
      </c>
      <c r="D1160" s="419"/>
      <c r="E1160" s="316"/>
      <c r="F1160" s="316"/>
      <c r="G1160" s="317"/>
      <c r="H1160" s="379"/>
      <c r="I1160" s="317"/>
      <c r="J1160" s="315" t="str">
        <f>IF(L1160="","",VLOOKUP(L1160,Presentación!$AL$3:$AM$574,2,FALSE))</f>
        <v/>
      </c>
      <c r="K1160" s="429"/>
      <c r="L1160" s="419"/>
      <c r="M1160" s="316"/>
      <c r="N1160" s="317"/>
      <c r="O1160" s="419"/>
      <c r="P1160" s="316"/>
      <c r="Q1160" s="317"/>
      <c r="R1160" s="379"/>
      <c r="S1160" s="316"/>
      <c r="T1160" s="317"/>
      <c r="U1160" s="43" t="s">
        <v>2188</v>
      </c>
      <c r="V1160" s="379"/>
      <c r="W1160" s="316"/>
      <c r="X1160" s="317"/>
      <c r="Y1160" s="379"/>
      <c r="Z1160" s="317"/>
      <c r="AA1160" s="249"/>
      <c r="AB1160" s="249"/>
      <c r="AC1160" s="249"/>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CA1160">
        <f t="shared" si="221"/>
        <v>0</v>
      </c>
      <c r="CB1160">
        <f t="shared" si="222"/>
        <v>0</v>
      </c>
      <c r="CC1160">
        <f t="shared" si="223"/>
        <v>0</v>
      </c>
      <c r="CD1160">
        <f t="shared" si="224"/>
        <v>0</v>
      </c>
      <c r="CF1160" t="b">
        <f t="shared" si="225"/>
        <v>0</v>
      </c>
      <c r="CG1160" t="str">
        <f t="shared" si="226"/>
        <v/>
      </c>
      <c r="CH1160" t="b">
        <f t="shared" si="227"/>
        <v>0</v>
      </c>
      <c r="CI1160" t="str">
        <f t="shared" si="228"/>
        <v/>
      </c>
      <c r="CJ1160" t="b">
        <f t="shared" si="229"/>
        <v>0</v>
      </c>
      <c r="CL1160">
        <f t="shared" si="230"/>
        <v>0</v>
      </c>
      <c r="CM1160">
        <f t="shared" si="231"/>
        <v>0</v>
      </c>
      <c r="CN1160">
        <f t="shared" si="232"/>
        <v>0</v>
      </c>
      <c r="CO1160">
        <f t="shared" si="233"/>
        <v>0</v>
      </c>
    </row>
    <row r="1161" spans="2:93" ht="15" customHeight="1">
      <c r="B1161" s="126"/>
      <c r="C1161" s="220" t="s">
        <v>2807</v>
      </c>
      <c r="D1161" s="419"/>
      <c r="E1161" s="316"/>
      <c r="F1161" s="316"/>
      <c r="G1161" s="317"/>
      <c r="H1161" s="379"/>
      <c r="I1161" s="317"/>
      <c r="J1161" s="315" t="str">
        <f>IF(L1161="","",VLOOKUP(L1161,Presentación!$AL$3:$AM$574,2,FALSE))</f>
        <v/>
      </c>
      <c r="K1161" s="429"/>
      <c r="L1161" s="419"/>
      <c r="M1161" s="316"/>
      <c r="N1161" s="317"/>
      <c r="O1161" s="419"/>
      <c r="P1161" s="316"/>
      <c r="Q1161" s="317"/>
      <c r="R1161" s="379"/>
      <c r="S1161" s="316"/>
      <c r="T1161" s="317"/>
      <c r="U1161" s="43" t="s">
        <v>2188</v>
      </c>
      <c r="V1161" s="379"/>
      <c r="W1161" s="316"/>
      <c r="X1161" s="317"/>
      <c r="Y1161" s="379"/>
      <c r="Z1161" s="317"/>
      <c r="AA1161" s="249"/>
      <c r="AB1161" s="249"/>
      <c r="AC1161" s="249"/>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CA1161">
        <f t="shared" si="221"/>
        <v>0</v>
      </c>
      <c r="CB1161">
        <f t="shared" si="222"/>
        <v>0</v>
      </c>
      <c r="CC1161">
        <f t="shared" si="223"/>
        <v>0</v>
      </c>
      <c r="CD1161">
        <f t="shared" si="224"/>
        <v>0</v>
      </c>
      <c r="CF1161" t="b">
        <f t="shared" si="225"/>
        <v>0</v>
      </c>
      <c r="CG1161" t="str">
        <f t="shared" si="226"/>
        <v/>
      </c>
      <c r="CH1161" t="b">
        <f t="shared" si="227"/>
        <v>0</v>
      </c>
      <c r="CI1161" t="str">
        <f t="shared" si="228"/>
        <v/>
      </c>
      <c r="CJ1161" t="b">
        <f t="shared" si="229"/>
        <v>0</v>
      </c>
      <c r="CL1161">
        <f t="shared" si="230"/>
        <v>0</v>
      </c>
      <c r="CM1161">
        <f t="shared" si="231"/>
        <v>0</v>
      </c>
      <c r="CN1161">
        <f t="shared" si="232"/>
        <v>0</v>
      </c>
      <c r="CO1161">
        <f t="shared" si="233"/>
        <v>0</v>
      </c>
    </row>
    <row r="1162" spans="2:93" ht="15" customHeight="1">
      <c r="B1162" s="126"/>
      <c r="C1162" s="220" t="s">
        <v>2808</v>
      </c>
      <c r="D1162" s="419"/>
      <c r="E1162" s="316"/>
      <c r="F1162" s="316"/>
      <c r="G1162" s="317"/>
      <c r="H1162" s="379"/>
      <c r="I1162" s="317"/>
      <c r="J1162" s="315" t="str">
        <f>IF(L1162="","",VLOOKUP(L1162,Presentación!$AL$3:$AM$574,2,FALSE))</f>
        <v/>
      </c>
      <c r="K1162" s="429"/>
      <c r="L1162" s="419"/>
      <c r="M1162" s="316"/>
      <c r="N1162" s="317"/>
      <c r="O1162" s="419"/>
      <c r="P1162" s="316"/>
      <c r="Q1162" s="317"/>
      <c r="R1162" s="379"/>
      <c r="S1162" s="316"/>
      <c r="T1162" s="317"/>
      <c r="U1162" s="43" t="s">
        <v>2188</v>
      </c>
      <c r="V1162" s="379"/>
      <c r="W1162" s="316"/>
      <c r="X1162" s="317"/>
      <c r="Y1162" s="379"/>
      <c r="Z1162" s="317"/>
      <c r="AA1162" s="249"/>
      <c r="AB1162" s="249"/>
      <c r="AC1162" s="249"/>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CA1162">
        <f t="shared" si="221"/>
        <v>0</v>
      </c>
      <c r="CB1162">
        <f t="shared" si="222"/>
        <v>0</v>
      </c>
      <c r="CC1162">
        <f t="shared" si="223"/>
        <v>0</v>
      </c>
      <c r="CD1162">
        <f t="shared" si="224"/>
        <v>0</v>
      </c>
      <c r="CF1162" t="b">
        <f t="shared" si="225"/>
        <v>0</v>
      </c>
      <c r="CG1162" t="str">
        <f t="shared" si="226"/>
        <v/>
      </c>
      <c r="CH1162" t="b">
        <f t="shared" si="227"/>
        <v>0</v>
      </c>
      <c r="CI1162" t="str">
        <f t="shared" si="228"/>
        <v/>
      </c>
      <c r="CJ1162" t="b">
        <f t="shared" si="229"/>
        <v>0</v>
      </c>
      <c r="CL1162">
        <f t="shared" si="230"/>
        <v>0</v>
      </c>
      <c r="CM1162">
        <f t="shared" si="231"/>
        <v>0</v>
      </c>
      <c r="CN1162">
        <f t="shared" si="232"/>
        <v>0</v>
      </c>
      <c r="CO1162">
        <f t="shared" si="233"/>
        <v>0</v>
      </c>
    </row>
    <row r="1163" spans="2:93" ht="15" customHeight="1">
      <c r="B1163" s="126"/>
      <c r="C1163" s="220" t="s">
        <v>2809</v>
      </c>
      <c r="D1163" s="419"/>
      <c r="E1163" s="316"/>
      <c r="F1163" s="316"/>
      <c r="G1163" s="317"/>
      <c r="H1163" s="379"/>
      <c r="I1163" s="317"/>
      <c r="J1163" s="315" t="str">
        <f>IF(L1163="","",VLOOKUP(L1163,Presentación!$AL$3:$AM$574,2,FALSE))</f>
        <v/>
      </c>
      <c r="K1163" s="429"/>
      <c r="L1163" s="419"/>
      <c r="M1163" s="316"/>
      <c r="N1163" s="317"/>
      <c r="O1163" s="419"/>
      <c r="P1163" s="316"/>
      <c r="Q1163" s="317"/>
      <c r="R1163" s="379"/>
      <c r="S1163" s="316"/>
      <c r="T1163" s="317"/>
      <c r="U1163" s="43" t="s">
        <v>2188</v>
      </c>
      <c r="V1163" s="379"/>
      <c r="W1163" s="316"/>
      <c r="X1163" s="317"/>
      <c r="Y1163" s="379"/>
      <c r="Z1163" s="317"/>
      <c r="AA1163" s="249"/>
      <c r="AB1163" s="249"/>
      <c r="AC1163" s="249"/>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CA1163">
        <f t="shared" si="221"/>
        <v>0</v>
      </c>
      <c r="CB1163">
        <f t="shared" si="222"/>
        <v>0</v>
      </c>
      <c r="CC1163">
        <f t="shared" si="223"/>
        <v>0</v>
      </c>
      <c r="CD1163">
        <f t="shared" si="224"/>
        <v>0</v>
      </c>
      <c r="CF1163" t="b">
        <f t="shared" si="225"/>
        <v>0</v>
      </c>
      <c r="CG1163" t="str">
        <f t="shared" si="226"/>
        <v/>
      </c>
      <c r="CH1163" t="b">
        <f t="shared" si="227"/>
        <v>0</v>
      </c>
      <c r="CI1163" t="str">
        <f t="shared" si="228"/>
        <v/>
      </c>
      <c r="CJ1163" t="b">
        <f t="shared" si="229"/>
        <v>0</v>
      </c>
      <c r="CL1163">
        <f t="shared" si="230"/>
        <v>0</v>
      </c>
      <c r="CM1163">
        <f t="shared" si="231"/>
        <v>0</v>
      </c>
      <c r="CN1163">
        <f t="shared" si="232"/>
        <v>0</v>
      </c>
      <c r="CO1163">
        <f t="shared" si="233"/>
        <v>0</v>
      </c>
    </row>
    <row r="1164" spans="2:93" ht="15" customHeight="1">
      <c r="B1164" s="126"/>
      <c r="C1164" s="220" t="s">
        <v>2810</v>
      </c>
      <c r="D1164" s="419"/>
      <c r="E1164" s="316"/>
      <c r="F1164" s="316"/>
      <c r="G1164" s="317"/>
      <c r="H1164" s="379"/>
      <c r="I1164" s="317"/>
      <c r="J1164" s="315" t="str">
        <f>IF(L1164="","",VLOOKUP(L1164,Presentación!$AL$3:$AM$574,2,FALSE))</f>
        <v/>
      </c>
      <c r="K1164" s="429"/>
      <c r="L1164" s="419"/>
      <c r="M1164" s="316"/>
      <c r="N1164" s="317"/>
      <c r="O1164" s="419"/>
      <c r="P1164" s="316"/>
      <c r="Q1164" s="317"/>
      <c r="R1164" s="379"/>
      <c r="S1164" s="316"/>
      <c r="T1164" s="317"/>
      <c r="U1164" s="43" t="s">
        <v>2188</v>
      </c>
      <c r="V1164" s="379"/>
      <c r="W1164" s="316"/>
      <c r="X1164" s="317"/>
      <c r="Y1164" s="379"/>
      <c r="Z1164" s="317"/>
      <c r="AA1164" s="249"/>
      <c r="AB1164" s="249"/>
      <c r="AC1164" s="249"/>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CA1164">
        <f t="shared" si="221"/>
        <v>0</v>
      </c>
      <c r="CB1164">
        <f t="shared" si="222"/>
        <v>0</v>
      </c>
      <c r="CC1164">
        <f t="shared" si="223"/>
        <v>0</v>
      </c>
      <c r="CD1164">
        <f t="shared" si="224"/>
        <v>0</v>
      </c>
      <c r="CF1164" t="b">
        <f t="shared" si="225"/>
        <v>0</v>
      </c>
      <c r="CG1164" t="str">
        <f t="shared" si="226"/>
        <v/>
      </c>
      <c r="CH1164" t="b">
        <f t="shared" si="227"/>
        <v>0</v>
      </c>
      <c r="CI1164" t="str">
        <f t="shared" si="228"/>
        <v/>
      </c>
      <c r="CJ1164" t="b">
        <f t="shared" si="229"/>
        <v>0</v>
      </c>
      <c r="CL1164">
        <f t="shared" si="230"/>
        <v>0</v>
      </c>
      <c r="CM1164">
        <f t="shared" si="231"/>
        <v>0</v>
      </c>
      <c r="CN1164">
        <f t="shared" si="232"/>
        <v>0</v>
      </c>
      <c r="CO1164">
        <f t="shared" si="233"/>
        <v>0</v>
      </c>
    </row>
    <row r="1165" spans="2:93" ht="15" customHeight="1">
      <c r="B1165" s="126"/>
      <c r="C1165" s="220" t="s">
        <v>2811</v>
      </c>
      <c r="D1165" s="419"/>
      <c r="E1165" s="316"/>
      <c r="F1165" s="316"/>
      <c r="G1165" s="317"/>
      <c r="H1165" s="379"/>
      <c r="I1165" s="317"/>
      <c r="J1165" s="315" t="str">
        <f>IF(L1165="","",VLOOKUP(L1165,Presentación!$AL$3:$AM$574,2,FALSE))</f>
        <v/>
      </c>
      <c r="K1165" s="429"/>
      <c r="L1165" s="419"/>
      <c r="M1165" s="316"/>
      <c r="N1165" s="317"/>
      <c r="O1165" s="419"/>
      <c r="P1165" s="316"/>
      <c r="Q1165" s="317"/>
      <c r="R1165" s="379"/>
      <c r="S1165" s="316"/>
      <c r="T1165" s="317"/>
      <c r="U1165" s="43" t="s">
        <v>2188</v>
      </c>
      <c r="V1165" s="379"/>
      <c r="W1165" s="316"/>
      <c r="X1165" s="317"/>
      <c r="Y1165" s="379"/>
      <c r="Z1165" s="317"/>
      <c r="AA1165" s="249"/>
      <c r="AB1165" s="249"/>
      <c r="AC1165" s="249"/>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CA1165">
        <f t="shared" si="221"/>
        <v>0</v>
      </c>
      <c r="CB1165">
        <f t="shared" si="222"/>
        <v>0</v>
      </c>
      <c r="CC1165">
        <f t="shared" si="223"/>
        <v>0</v>
      </c>
      <c r="CD1165">
        <f t="shared" si="224"/>
        <v>0</v>
      </c>
      <c r="CF1165" t="b">
        <f t="shared" si="225"/>
        <v>0</v>
      </c>
      <c r="CG1165" t="str">
        <f t="shared" si="226"/>
        <v/>
      </c>
      <c r="CH1165" t="b">
        <f t="shared" si="227"/>
        <v>0</v>
      </c>
      <c r="CI1165" t="str">
        <f t="shared" si="228"/>
        <v/>
      </c>
      <c r="CJ1165" t="b">
        <f t="shared" si="229"/>
        <v>0</v>
      </c>
      <c r="CL1165">
        <f t="shared" si="230"/>
        <v>0</v>
      </c>
      <c r="CM1165">
        <f t="shared" si="231"/>
        <v>0</v>
      </c>
      <c r="CN1165">
        <f t="shared" si="232"/>
        <v>0</v>
      </c>
      <c r="CO1165">
        <f t="shared" si="233"/>
        <v>0</v>
      </c>
    </row>
    <row r="1166" spans="2:93" ht="15" customHeight="1">
      <c r="B1166" s="126"/>
      <c r="C1166" s="220" t="s">
        <v>2812</v>
      </c>
      <c r="D1166" s="419"/>
      <c r="E1166" s="316"/>
      <c r="F1166" s="316"/>
      <c r="G1166" s="317"/>
      <c r="H1166" s="379"/>
      <c r="I1166" s="317"/>
      <c r="J1166" s="315" t="str">
        <f>IF(L1166="","",VLOOKUP(L1166,Presentación!$AL$3:$AM$574,2,FALSE))</f>
        <v/>
      </c>
      <c r="K1166" s="429"/>
      <c r="L1166" s="419"/>
      <c r="M1166" s="316"/>
      <c r="N1166" s="317"/>
      <c r="O1166" s="419"/>
      <c r="P1166" s="316"/>
      <c r="Q1166" s="317"/>
      <c r="R1166" s="379"/>
      <c r="S1166" s="316"/>
      <c r="T1166" s="317"/>
      <c r="U1166" s="43" t="s">
        <v>2188</v>
      </c>
      <c r="V1166" s="379"/>
      <c r="W1166" s="316"/>
      <c r="X1166" s="317"/>
      <c r="Y1166" s="379"/>
      <c r="Z1166" s="317"/>
      <c r="AA1166" s="249"/>
      <c r="AB1166" s="249"/>
      <c r="AC1166" s="249"/>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CA1166">
        <f t="shared" si="221"/>
        <v>0</v>
      </c>
      <c r="CB1166">
        <f t="shared" si="222"/>
        <v>0</v>
      </c>
      <c r="CC1166">
        <f t="shared" si="223"/>
        <v>0</v>
      </c>
      <c r="CD1166">
        <f t="shared" si="224"/>
        <v>0</v>
      </c>
      <c r="CF1166" t="b">
        <f t="shared" si="225"/>
        <v>0</v>
      </c>
      <c r="CG1166" t="str">
        <f t="shared" si="226"/>
        <v/>
      </c>
      <c r="CH1166" t="b">
        <f t="shared" si="227"/>
        <v>0</v>
      </c>
      <c r="CI1166" t="str">
        <f t="shared" si="228"/>
        <v/>
      </c>
      <c r="CJ1166" t="b">
        <f t="shared" si="229"/>
        <v>0</v>
      </c>
      <c r="CL1166">
        <f t="shared" si="230"/>
        <v>0</v>
      </c>
      <c r="CM1166">
        <f t="shared" si="231"/>
        <v>0</v>
      </c>
      <c r="CN1166">
        <f t="shared" si="232"/>
        <v>0</v>
      </c>
      <c r="CO1166">
        <f t="shared" si="233"/>
        <v>0</v>
      </c>
    </row>
    <row r="1167" spans="2:93" ht="15" customHeight="1">
      <c r="B1167" s="126"/>
      <c r="C1167" s="220" t="s">
        <v>2813</v>
      </c>
      <c r="D1167" s="419"/>
      <c r="E1167" s="316"/>
      <c r="F1167" s="316"/>
      <c r="G1167" s="317"/>
      <c r="H1167" s="379"/>
      <c r="I1167" s="317"/>
      <c r="J1167" s="315" t="str">
        <f>IF(L1167="","",VLOOKUP(L1167,Presentación!$AL$3:$AM$574,2,FALSE))</f>
        <v/>
      </c>
      <c r="K1167" s="429"/>
      <c r="L1167" s="419"/>
      <c r="M1167" s="316"/>
      <c r="N1167" s="317"/>
      <c r="O1167" s="419"/>
      <c r="P1167" s="316"/>
      <c r="Q1167" s="317"/>
      <c r="R1167" s="379"/>
      <c r="S1167" s="316"/>
      <c r="T1167" s="317"/>
      <c r="U1167" s="43" t="s">
        <v>2188</v>
      </c>
      <c r="V1167" s="379"/>
      <c r="W1167" s="316"/>
      <c r="X1167" s="317"/>
      <c r="Y1167" s="379"/>
      <c r="Z1167" s="317"/>
      <c r="AA1167" s="249"/>
      <c r="AB1167" s="249"/>
      <c r="AC1167" s="249"/>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CA1167">
        <f t="shared" si="221"/>
        <v>0</v>
      </c>
      <c r="CB1167">
        <f t="shared" si="222"/>
        <v>0</v>
      </c>
      <c r="CC1167">
        <f t="shared" si="223"/>
        <v>0</v>
      </c>
      <c r="CD1167">
        <f t="shared" si="224"/>
        <v>0</v>
      </c>
      <c r="CF1167" t="b">
        <f t="shared" si="225"/>
        <v>0</v>
      </c>
      <c r="CG1167" t="str">
        <f t="shared" si="226"/>
        <v/>
      </c>
      <c r="CH1167" t="b">
        <f t="shared" si="227"/>
        <v>0</v>
      </c>
      <c r="CI1167" t="str">
        <f t="shared" si="228"/>
        <v/>
      </c>
      <c r="CJ1167" t="b">
        <f t="shared" si="229"/>
        <v>0</v>
      </c>
      <c r="CL1167">
        <f t="shared" si="230"/>
        <v>0</v>
      </c>
      <c r="CM1167">
        <f t="shared" si="231"/>
        <v>0</v>
      </c>
      <c r="CN1167">
        <f t="shared" si="232"/>
        <v>0</v>
      </c>
      <c r="CO1167">
        <f t="shared" si="233"/>
        <v>0</v>
      </c>
    </row>
    <row r="1168" spans="2:93" ht="15" customHeight="1">
      <c r="B1168" s="126"/>
      <c r="C1168" s="220" t="s">
        <v>2814</v>
      </c>
      <c r="D1168" s="419"/>
      <c r="E1168" s="316"/>
      <c r="F1168" s="316"/>
      <c r="G1168" s="317"/>
      <c r="H1168" s="379"/>
      <c r="I1168" s="317"/>
      <c r="J1168" s="315" t="str">
        <f>IF(L1168="","",VLOOKUP(L1168,Presentación!$AL$3:$AM$574,2,FALSE))</f>
        <v/>
      </c>
      <c r="K1168" s="429"/>
      <c r="L1168" s="419"/>
      <c r="M1168" s="316"/>
      <c r="N1168" s="317"/>
      <c r="O1168" s="419"/>
      <c r="P1168" s="316"/>
      <c r="Q1168" s="317"/>
      <c r="R1168" s="379"/>
      <c r="S1168" s="316"/>
      <c r="T1168" s="317"/>
      <c r="U1168" s="43" t="s">
        <v>2188</v>
      </c>
      <c r="V1168" s="379"/>
      <c r="W1168" s="316"/>
      <c r="X1168" s="317"/>
      <c r="Y1168" s="379"/>
      <c r="Z1168" s="317"/>
      <c r="AA1168" s="249"/>
      <c r="AB1168" s="249"/>
      <c r="AC1168" s="249"/>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CA1168">
        <f t="shared" si="221"/>
        <v>0</v>
      </c>
      <c r="CB1168">
        <f t="shared" si="222"/>
        <v>0</v>
      </c>
      <c r="CC1168">
        <f t="shared" si="223"/>
        <v>0</v>
      </c>
      <c r="CD1168">
        <f t="shared" si="224"/>
        <v>0</v>
      </c>
      <c r="CF1168" t="b">
        <f t="shared" si="225"/>
        <v>0</v>
      </c>
      <c r="CG1168" t="str">
        <f t="shared" si="226"/>
        <v/>
      </c>
      <c r="CH1168" t="b">
        <f t="shared" si="227"/>
        <v>0</v>
      </c>
      <c r="CI1168" t="str">
        <f t="shared" si="228"/>
        <v/>
      </c>
      <c r="CJ1168" t="b">
        <f t="shared" si="229"/>
        <v>0</v>
      </c>
      <c r="CL1168">
        <f t="shared" si="230"/>
        <v>0</v>
      </c>
      <c r="CM1168">
        <f t="shared" si="231"/>
        <v>0</v>
      </c>
      <c r="CN1168">
        <f t="shared" si="232"/>
        <v>0</v>
      </c>
      <c r="CO1168">
        <f t="shared" si="233"/>
        <v>0</v>
      </c>
    </row>
    <row r="1169" spans="2:93" ht="15" customHeight="1">
      <c r="B1169" s="126"/>
      <c r="C1169" s="220" t="s">
        <v>2815</v>
      </c>
      <c r="D1169" s="419"/>
      <c r="E1169" s="316"/>
      <c r="F1169" s="316"/>
      <c r="G1169" s="317"/>
      <c r="H1169" s="379"/>
      <c r="I1169" s="317"/>
      <c r="J1169" s="315" t="str">
        <f>IF(L1169="","",VLOOKUP(L1169,Presentación!$AL$3:$AM$574,2,FALSE))</f>
        <v/>
      </c>
      <c r="K1169" s="429"/>
      <c r="L1169" s="419"/>
      <c r="M1169" s="316"/>
      <c r="N1169" s="317"/>
      <c r="O1169" s="419"/>
      <c r="P1169" s="316"/>
      <c r="Q1169" s="317"/>
      <c r="R1169" s="379"/>
      <c r="S1169" s="316"/>
      <c r="T1169" s="317"/>
      <c r="U1169" s="43" t="s">
        <v>2188</v>
      </c>
      <c r="V1169" s="379"/>
      <c r="W1169" s="316"/>
      <c r="X1169" s="317"/>
      <c r="Y1169" s="379"/>
      <c r="Z1169" s="317"/>
      <c r="AA1169" s="249"/>
      <c r="AB1169" s="249"/>
      <c r="AC1169" s="249"/>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CA1169">
        <f t="shared" si="221"/>
        <v>0</v>
      </c>
      <c r="CB1169">
        <f t="shared" si="222"/>
        <v>0</v>
      </c>
      <c r="CC1169">
        <f t="shared" si="223"/>
        <v>0</v>
      </c>
      <c r="CD1169">
        <f t="shared" si="224"/>
        <v>0</v>
      </c>
      <c r="CF1169" t="b">
        <f t="shared" si="225"/>
        <v>0</v>
      </c>
      <c r="CG1169" t="str">
        <f t="shared" si="226"/>
        <v/>
      </c>
      <c r="CH1169" t="b">
        <f t="shared" si="227"/>
        <v>0</v>
      </c>
      <c r="CI1169" t="str">
        <f t="shared" si="228"/>
        <v/>
      </c>
      <c r="CJ1169" t="b">
        <f t="shared" si="229"/>
        <v>0</v>
      </c>
      <c r="CL1169">
        <f t="shared" si="230"/>
        <v>0</v>
      </c>
      <c r="CM1169">
        <f t="shared" si="231"/>
        <v>0</v>
      </c>
      <c r="CN1169">
        <f t="shared" si="232"/>
        <v>0</v>
      </c>
      <c r="CO1169">
        <f t="shared" si="233"/>
        <v>0</v>
      </c>
    </row>
    <row r="1170" spans="2:93" ht="15" customHeight="1">
      <c r="B1170" s="126"/>
      <c r="C1170" s="220" t="s">
        <v>2816</v>
      </c>
      <c r="D1170" s="419"/>
      <c r="E1170" s="316"/>
      <c r="F1170" s="316"/>
      <c r="G1170" s="317"/>
      <c r="H1170" s="379"/>
      <c r="I1170" s="317"/>
      <c r="J1170" s="315" t="str">
        <f>IF(L1170="","",VLOOKUP(L1170,Presentación!$AL$3:$AM$574,2,FALSE))</f>
        <v/>
      </c>
      <c r="K1170" s="429"/>
      <c r="L1170" s="419"/>
      <c r="M1170" s="316"/>
      <c r="N1170" s="317"/>
      <c r="O1170" s="419"/>
      <c r="P1170" s="316"/>
      <c r="Q1170" s="317"/>
      <c r="R1170" s="379"/>
      <c r="S1170" s="316"/>
      <c r="T1170" s="317"/>
      <c r="U1170" s="43" t="s">
        <v>2188</v>
      </c>
      <c r="V1170" s="379"/>
      <c r="W1170" s="316"/>
      <c r="X1170" s="317"/>
      <c r="Y1170" s="379"/>
      <c r="Z1170" s="317"/>
      <c r="AA1170" s="249"/>
      <c r="AB1170" s="249"/>
      <c r="AC1170" s="249"/>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CA1170">
        <f t="shared" si="221"/>
        <v>0</v>
      </c>
      <c r="CB1170">
        <f t="shared" si="222"/>
        <v>0</v>
      </c>
      <c r="CC1170">
        <f t="shared" si="223"/>
        <v>0</v>
      </c>
      <c r="CD1170">
        <f t="shared" si="224"/>
        <v>0</v>
      </c>
      <c r="CF1170" t="b">
        <f t="shared" si="225"/>
        <v>0</v>
      </c>
      <c r="CG1170" t="str">
        <f t="shared" si="226"/>
        <v/>
      </c>
      <c r="CH1170" t="b">
        <f t="shared" si="227"/>
        <v>0</v>
      </c>
      <c r="CI1170" t="str">
        <f t="shared" si="228"/>
        <v/>
      </c>
      <c r="CJ1170" t="b">
        <f t="shared" si="229"/>
        <v>0</v>
      </c>
      <c r="CL1170">
        <f t="shared" si="230"/>
        <v>0</v>
      </c>
      <c r="CM1170">
        <f t="shared" si="231"/>
        <v>0</v>
      </c>
      <c r="CN1170">
        <f t="shared" si="232"/>
        <v>0</v>
      </c>
      <c r="CO1170">
        <f t="shared" si="233"/>
        <v>0</v>
      </c>
    </row>
    <row r="1171" spans="2:93" ht="15" customHeight="1">
      <c r="B1171" s="126"/>
      <c r="C1171" s="220" t="s">
        <v>2817</v>
      </c>
      <c r="D1171" s="419"/>
      <c r="E1171" s="316"/>
      <c r="F1171" s="316"/>
      <c r="G1171" s="317"/>
      <c r="H1171" s="379"/>
      <c r="I1171" s="317"/>
      <c r="J1171" s="315" t="str">
        <f>IF(L1171="","",VLOOKUP(L1171,Presentación!$AL$3:$AM$574,2,FALSE))</f>
        <v/>
      </c>
      <c r="K1171" s="429"/>
      <c r="L1171" s="419"/>
      <c r="M1171" s="316"/>
      <c r="N1171" s="317"/>
      <c r="O1171" s="419"/>
      <c r="P1171" s="316"/>
      <c r="Q1171" s="317"/>
      <c r="R1171" s="379"/>
      <c r="S1171" s="316"/>
      <c r="T1171" s="317"/>
      <c r="U1171" s="43" t="s">
        <v>2188</v>
      </c>
      <c r="V1171" s="379"/>
      <c r="W1171" s="316"/>
      <c r="X1171" s="317"/>
      <c r="Y1171" s="379"/>
      <c r="Z1171" s="317"/>
      <c r="AA1171" s="249"/>
      <c r="AB1171" s="249"/>
      <c r="AC1171" s="249"/>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CA1171">
        <f t="shared" si="221"/>
        <v>0</v>
      </c>
      <c r="CB1171">
        <f t="shared" si="222"/>
        <v>0</v>
      </c>
      <c r="CC1171">
        <f t="shared" si="223"/>
        <v>0</v>
      </c>
      <c r="CD1171">
        <f t="shared" si="224"/>
        <v>0</v>
      </c>
      <c r="CF1171" t="b">
        <f t="shared" si="225"/>
        <v>0</v>
      </c>
      <c r="CG1171" t="str">
        <f t="shared" si="226"/>
        <v/>
      </c>
      <c r="CH1171" t="b">
        <f t="shared" si="227"/>
        <v>0</v>
      </c>
      <c r="CI1171" t="str">
        <f t="shared" si="228"/>
        <v/>
      </c>
      <c r="CJ1171" t="b">
        <f t="shared" si="229"/>
        <v>0</v>
      </c>
      <c r="CL1171">
        <f t="shared" si="230"/>
        <v>0</v>
      </c>
      <c r="CM1171">
        <f t="shared" si="231"/>
        <v>0</v>
      </c>
      <c r="CN1171">
        <f t="shared" si="232"/>
        <v>0</v>
      </c>
      <c r="CO1171">
        <f t="shared" si="233"/>
        <v>0</v>
      </c>
    </row>
    <row r="1172" spans="2:93" ht="15" customHeight="1">
      <c r="B1172" s="126"/>
      <c r="C1172" s="220" t="s">
        <v>2818</v>
      </c>
      <c r="D1172" s="419"/>
      <c r="E1172" s="316"/>
      <c r="F1172" s="316"/>
      <c r="G1172" s="317"/>
      <c r="H1172" s="379"/>
      <c r="I1172" s="317"/>
      <c r="J1172" s="315" t="str">
        <f>IF(L1172="","",VLOOKUP(L1172,Presentación!$AL$3:$AM$574,2,FALSE))</f>
        <v/>
      </c>
      <c r="K1172" s="429"/>
      <c r="L1172" s="419"/>
      <c r="M1172" s="316"/>
      <c r="N1172" s="317"/>
      <c r="O1172" s="419"/>
      <c r="P1172" s="316"/>
      <c r="Q1172" s="317"/>
      <c r="R1172" s="379"/>
      <c r="S1172" s="316"/>
      <c r="T1172" s="317"/>
      <c r="U1172" s="43" t="s">
        <v>2188</v>
      </c>
      <c r="V1172" s="379"/>
      <c r="W1172" s="316"/>
      <c r="X1172" s="317"/>
      <c r="Y1172" s="379"/>
      <c r="Z1172" s="317"/>
      <c r="AA1172" s="249"/>
      <c r="AB1172" s="249"/>
      <c r="AC1172" s="249"/>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CA1172">
        <f t="shared" si="221"/>
        <v>0</v>
      </c>
      <c r="CB1172">
        <f t="shared" si="222"/>
        <v>0</v>
      </c>
      <c r="CC1172">
        <f t="shared" si="223"/>
        <v>0</v>
      </c>
      <c r="CD1172">
        <f t="shared" si="224"/>
        <v>0</v>
      </c>
      <c r="CF1172" t="b">
        <f t="shared" si="225"/>
        <v>0</v>
      </c>
      <c r="CG1172" t="str">
        <f t="shared" si="226"/>
        <v/>
      </c>
      <c r="CH1172" t="b">
        <f t="shared" si="227"/>
        <v>0</v>
      </c>
      <c r="CI1172" t="str">
        <f t="shared" si="228"/>
        <v/>
      </c>
      <c r="CJ1172" t="b">
        <f t="shared" si="229"/>
        <v>0</v>
      </c>
      <c r="CL1172">
        <f t="shared" si="230"/>
        <v>0</v>
      </c>
      <c r="CM1172">
        <f t="shared" si="231"/>
        <v>0</v>
      </c>
      <c r="CN1172">
        <f t="shared" si="232"/>
        <v>0</v>
      </c>
      <c r="CO1172">
        <f t="shared" si="233"/>
        <v>0</v>
      </c>
    </row>
    <row r="1173" spans="2:93" ht="15" customHeight="1">
      <c r="B1173" s="126"/>
      <c r="C1173" s="220" t="s">
        <v>2819</v>
      </c>
      <c r="D1173" s="419"/>
      <c r="E1173" s="316"/>
      <c r="F1173" s="316"/>
      <c r="G1173" s="317"/>
      <c r="H1173" s="379"/>
      <c r="I1173" s="317"/>
      <c r="J1173" s="315" t="str">
        <f>IF(L1173="","",VLOOKUP(L1173,Presentación!$AL$3:$AM$574,2,FALSE))</f>
        <v/>
      </c>
      <c r="K1173" s="429"/>
      <c r="L1173" s="419"/>
      <c r="M1173" s="316"/>
      <c r="N1173" s="317"/>
      <c r="O1173" s="419"/>
      <c r="P1173" s="316"/>
      <c r="Q1173" s="317"/>
      <c r="R1173" s="379"/>
      <c r="S1173" s="316"/>
      <c r="T1173" s="317"/>
      <c r="U1173" s="43" t="s">
        <v>2188</v>
      </c>
      <c r="V1173" s="379"/>
      <c r="W1173" s="316"/>
      <c r="X1173" s="317"/>
      <c r="Y1173" s="379"/>
      <c r="Z1173" s="317"/>
      <c r="AA1173" s="249"/>
      <c r="AB1173" s="249"/>
      <c r="AC1173" s="249"/>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CA1173">
        <f t="shared" si="221"/>
        <v>0</v>
      </c>
      <c r="CB1173">
        <f t="shared" si="222"/>
        <v>0</v>
      </c>
      <c r="CC1173">
        <f t="shared" si="223"/>
        <v>0</v>
      </c>
      <c r="CD1173">
        <f t="shared" si="224"/>
        <v>0</v>
      </c>
      <c r="CF1173" t="b">
        <f t="shared" si="225"/>
        <v>0</v>
      </c>
      <c r="CG1173" t="str">
        <f t="shared" si="226"/>
        <v/>
      </c>
      <c r="CH1173" t="b">
        <f t="shared" si="227"/>
        <v>0</v>
      </c>
      <c r="CI1173" t="str">
        <f t="shared" si="228"/>
        <v/>
      </c>
      <c r="CJ1173" t="b">
        <f t="shared" si="229"/>
        <v>0</v>
      </c>
      <c r="CL1173">
        <f t="shared" si="230"/>
        <v>0</v>
      </c>
      <c r="CM1173">
        <f t="shared" si="231"/>
        <v>0</v>
      </c>
      <c r="CN1173">
        <f t="shared" si="232"/>
        <v>0</v>
      </c>
      <c r="CO1173">
        <f t="shared" si="233"/>
        <v>0</v>
      </c>
    </row>
    <row r="1174" spans="2:93" ht="15" customHeight="1">
      <c r="B1174" s="126"/>
      <c r="C1174" s="220" t="s">
        <v>2820</v>
      </c>
      <c r="D1174" s="419"/>
      <c r="E1174" s="316"/>
      <c r="F1174" s="316"/>
      <c r="G1174" s="317"/>
      <c r="H1174" s="379"/>
      <c r="I1174" s="317"/>
      <c r="J1174" s="315" t="str">
        <f>IF(L1174="","",VLOOKUP(L1174,Presentación!$AL$3:$AM$574,2,FALSE))</f>
        <v/>
      </c>
      <c r="K1174" s="429"/>
      <c r="L1174" s="419"/>
      <c r="M1174" s="316"/>
      <c r="N1174" s="317"/>
      <c r="O1174" s="419"/>
      <c r="P1174" s="316"/>
      <c r="Q1174" s="317"/>
      <c r="R1174" s="379"/>
      <c r="S1174" s="316"/>
      <c r="T1174" s="317"/>
      <c r="U1174" s="43" t="s">
        <v>2188</v>
      </c>
      <c r="V1174" s="379"/>
      <c r="W1174" s="316"/>
      <c r="X1174" s="317"/>
      <c r="Y1174" s="379"/>
      <c r="Z1174" s="317"/>
      <c r="AA1174" s="249"/>
      <c r="AB1174" s="249"/>
      <c r="AC1174" s="249"/>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CA1174">
        <f t="shared" si="221"/>
        <v>0</v>
      </c>
      <c r="CB1174">
        <f t="shared" si="222"/>
        <v>0</v>
      </c>
      <c r="CC1174">
        <f t="shared" si="223"/>
        <v>0</v>
      </c>
      <c r="CD1174">
        <f t="shared" si="224"/>
        <v>0</v>
      </c>
      <c r="CF1174" t="b">
        <f t="shared" si="225"/>
        <v>0</v>
      </c>
      <c r="CG1174" t="str">
        <f t="shared" si="226"/>
        <v/>
      </c>
      <c r="CH1174" t="b">
        <f t="shared" si="227"/>
        <v>0</v>
      </c>
      <c r="CI1174" t="str">
        <f t="shared" si="228"/>
        <v/>
      </c>
      <c r="CJ1174" t="b">
        <f t="shared" si="229"/>
        <v>0</v>
      </c>
      <c r="CL1174">
        <f t="shared" si="230"/>
        <v>0</v>
      </c>
      <c r="CM1174">
        <f t="shared" si="231"/>
        <v>0</v>
      </c>
      <c r="CN1174">
        <f t="shared" si="232"/>
        <v>0</v>
      </c>
      <c r="CO1174">
        <f t="shared" si="233"/>
        <v>0</v>
      </c>
    </row>
    <row r="1175" spans="2:93" ht="15" customHeight="1">
      <c r="B1175" s="126"/>
      <c r="C1175" s="220" t="s">
        <v>2821</v>
      </c>
      <c r="D1175" s="419"/>
      <c r="E1175" s="316"/>
      <c r="F1175" s="316"/>
      <c r="G1175" s="317"/>
      <c r="H1175" s="379"/>
      <c r="I1175" s="317"/>
      <c r="J1175" s="315" t="str">
        <f>IF(L1175="","",VLOOKUP(L1175,Presentación!$AL$3:$AM$574,2,FALSE))</f>
        <v/>
      </c>
      <c r="K1175" s="429"/>
      <c r="L1175" s="419"/>
      <c r="M1175" s="316"/>
      <c r="N1175" s="317"/>
      <c r="O1175" s="419"/>
      <c r="P1175" s="316"/>
      <c r="Q1175" s="317"/>
      <c r="R1175" s="379"/>
      <c r="S1175" s="316"/>
      <c r="T1175" s="317"/>
      <c r="U1175" s="43" t="s">
        <v>2188</v>
      </c>
      <c r="V1175" s="379"/>
      <c r="W1175" s="316"/>
      <c r="X1175" s="317"/>
      <c r="Y1175" s="379"/>
      <c r="Z1175" s="317"/>
      <c r="AA1175" s="249"/>
      <c r="AB1175" s="249"/>
      <c r="AC1175" s="249"/>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CA1175">
        <f t="shared" si="221"/>
        <v>0</v>
      </c>
      <c r="CB1175">
        <f t="shared" si="222"/>
        <v>0</v>
      </c>
      <c r="CC1175">
        <f t="shared" si="223"/>
        <v>0</v>
      </c>
      <c r="CD1175">
        <f t="shared" si="224"/>
        <v>0</v>
      </c>
      <c r="CF1175" t="b">
        <f t="shared" si="225"/>
        <v>0</v>
      </c>
      <c r="CG1175" t="str">
        <f t="shared" si="226"/>
        <v/>
      </c>
      <c r="CH1175" t="b">
        <f t="shared" si="227"/>
        <v>0</v>
      </c>
      <c r="CI1175" t="str">
        <f t="shared" si="228"/>
        <v/>
      </c>
      <c r="CJ1175" t="b">
        <f t="shared" si="229"/>
        <v>0</v>
      </c>
      <c r="CL1175">
        <f t="shared" si="230"/>
        <v>0</v>
      </c>
      <c r="CM1175">
        <f t="shared" si="231"/>
        <v>0</v>
      </c>
      <c r="CN1175">
        <f t="shared" si="232"/>
        <v>0</v>
      </c>
      <c r="CO1175">
        <f t="shared" si="233"/>
        <v>0</v>
      </c>
    </row>
    <row r="1176" spans="2:93" ht="15" customHeight="1">
      <c r="B1176" s="126"/>
      <c r="C1176" s="220" t="s">
        <v>2822</v>
      </c>
      <c r="D1176" s="419"/>
      <c r="E1176" s="316"/>
      <c r="F1176" s="316"/>
      <c r="G1176" s="317"/>
      <c r="H1176" s="379"/>
      <c r="I1176" s="317"/>
      <c r="J1176" s="315" t="str">
        <f>IF(L1176="","",VLOOKUP(L1176,Presentación!$AL$3:$AM$574,2,FALSE))</f>
        <v/>
      </c>
      <c r="K1176" s="429"/>
      <c r="L1176" s="419"/>
      <c r="M1176" s="316"/>
      <c r="N1176" s="317"/>
      <c r="O1176" s="419"/>
      <c r="P1176" s="316"/>
      <c r="Q1176" s="317"/>
      <c r="R1176" s="379"/>
      <c r="S1176" s="316"/>
      <c r="T1176" s="317"/>
      <c r="U1176" s="43" t="s">
        <v>2188</v>
      </c>
      <c r="V1176" s="379"/>
      <c r="W1176" s="316"/>
      <c r="X1176" s="317"/>
      <c r="Y1176" s="379"/>
      <c r="Z1176" s="317"/>
      <c r="AA1176" s="249"/>
      <c r="AB1176" s="249"/>
      <c r="AC1176" s="249"/>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CA1176">
        <f t="shared" si="221"/>
        <v>0</v>
      </c>
      <c r="CB1176">
        <f t="shared" si="222"/>
        <v>0</v>
      </c>
      <c r="CC1176">
        <f t="shared" si="223"/>
        <v>0</v>
      </c>
      <c r="CD1176">
        <f t="shared" si="224"/>
        <v>0</v>
      </c>
      <c r="CF1176" t="b">
        <f t="shared" si="225"/>
        <v>0</v>
      </c>
      <c r="CG1176" t="str">
        <f t="shared" si="226"/>
        <v/>
      </c>
      <c r="CH1176" t="b">
        <f t="shared" si="227"/>
        <v>0</v>
      </c>
      <c r="CI1176" t="str">
        <f t="shared" si="228"/>
        <v/>
      </c>
      <c r="CJ1176" t="b">
        <f t="shared" si="229"/>
        <v>0</v>
      </c>
      <c r="CL1176">
        <f t="shared" si="230"/>
        <v>0</v>
      </c>
      <c r="CM1176">
        <f t="shared" si="231"/>
        <v>0</v>
      </c>
      <c r="CN1176">
        <f t="shared" si="232"/>
        <v>0</v>
      </c>
      <c r="CO1176">
        <f t="shared" si="233"/>
        <v>0</v>
      </c>
    </row>
    <row r="1177" spans="2:93" ht="15" customHeight="1">
      <c r="B1177" s="126"/>
      <c r="C1177" s="220" t="s">
        <v>2823</v>
      </c>
      <c r="D1177" s="419"/>
      <c r="E1177" s="316"/>
      <c r="F1177" s="316"/>
      <c r="G1177" s="317"/>
      <c r="H1177" s="379"/>
      <c r="I1177" s="317"/>
      <c r="J1177" s="315" t="str">
        <f>IF(L1177="","",VLOOKUP(L1177,Presentación!$AL$3:$AM$574,2,FALSE))</f>
        <v/>
      </c>
      <c r="K1177" s="429"/>
      <c r="L1177" s="419"/>
      <c r="M1177" s="316"/>
      <c r="N1177" s="317"/>
      <c r="O1177" s="419"/>
      <c r="P1177" s="316"/>
      <c r="Q1177" s="317"/>
      <c r="R1177" s="379"/>
      <c r="S1177" s="316"/>
      <c r="T1177" s="317"/>
      <c r="U1177" s="43" t="s">
        <v>2188</v>
      </c>
      <c r="V1177" s="379"/>
      <c r="W1177" s="316"/>
      <c r="X1177" s="317"/>
      <c r="Y1177" s="379"/>
      <c r="Z1177" s="317"/>
      <c r="AA1177" s="249"/>
      <c r="AB1177" s="249"/>
      <c r="AC1177" s="249"/>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CA1177">
        <f t="shared" si="221"/>
        <v>0</v>
      </c>
      <c r="CB1177">
        <f t="shared" si="222"/>
        <v>0</v>
      </c>
      <c r="CC1177">
        <f t="shared" si="223"/>
        <v>0</v>
      </c>
      <c r="CD1177">
        <f t="shared" si="224"/>
        <v>0</v>
      </c>
      <c r="CF1177" t="b">
        <f t="shared" si="225"/>
        <v>0</v>
      </c>
      <c r="CG1177" t="str">
        <f t="shared" si="226"/>
        <v/>
      </c>
      <c r="CH1177" t="b">
        <f t="shared" si="227"/>
        <v>0</v>
      </c>
      <c r="CI1177" t="str">
        <f t="shared" si="228"/>
        <v/>
      </c>
      <c r="CJ1177" t="b">
        <f t="shared" si="229"/>
        <v>0</v>
      </c>
      <c r="CL1177">
        <f t="shared" si="230"/>
        <v>0</v>
      </c>
      <c r="CM1177">
        <f t="shared" si="231"/>
        <v>0</v>
      </c>
      <c r="CN1177">
        <f t="shared" si="232"/>
        <v>0</v>
      </c>
      <c r="CO1177">
        <f t="shared" si="233"/>
        <v>0</v>
      </c>
    </row>
    <row r="1178" spans="2:93" ht="15" customHeight="1">
      <c r="B1178" s="126"/>
      <c r="C1178" s="220" t="s">
        <v>2824</v>
      </c>
      <c r="D1178" s="419"/>
      <c r="E1178" s="316"/>
      <c r="F1178" s="316"/>
      <c r="G1178" s="317"/>
      <c r="H1178" s="379"/>
      <c r="I1178" s="317"/>
      <c r="J1178" s="315" t="str">
        <f>IF(L1178="","",VLOOKUP(L1178,Presentación!$AL$3:$AM$574,2,FALSE))</f>
        <v/>
      </c>
      <c r="K1178" s="429"/>
      <c r="L1178" s="419"/>
      <c r="M1178" s="316"/>
      <c r="N1178" s="317"/>
      <c r="O1178" s="419"/>
      <c r="P1178" s="316"/>
      <c r="Q1178" s="317"/>
      <c r="R1178" s="379"/>
      <c r="S1178" s="316"/>
      <c r="T1178" s="317"/>
      <c r="U1178" s="43" t="s">
        <v>2188</v>
      </c>
      <c r="V1178" s="379"/>
      <c r="W1178" s="316"/>
      <c r="X1178" s="317"/>
      <c r="Y1178" s="379"/>
      <c r="Z1178" s="317"/>
      <c r="AA1178" s="249"/>
      <c r="AB1178" s="249"/>
      <c r="AC1178" s="249"/>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CA1178">
        <f t="shared" si="221"/>
        <v>0</v>
      </c>
      <c r="CB1178">
        <f t="shared" si="222"/>
        <v>0</v>
      </c>
      <c r="CC1178">
        <f t="shared" si="223"/>
        <v>0</v>
      </c>
      <c r="CD1178">
        <f t="shared" si="224"/>
        <v>0</v>
      </c>
      <c r="CF1178" t="b">
        <f t="shared" si="225"/>
        <v>0</v>
      </c>
      <c r="CG1178" t="str">
        <f t="shared" si="226"/>
        <v/>
      </c>
      <c r="CH1178" t="b">
        <f t="shared" si="227"/>
        <v>0</v>
      </c>
      <c r="CI1178" t="str">
        <f t="shared" si="228"/>
        <v/>
      </c>
      <c r="CJ1178" t="b">
        <f t="shared" si="229"/>
        <v>0</v>
      </c>
      <c r="CL1178">
        <f t="shared" si="230"/>
        <v>0</v>
      </c>
      <c r="CM1178">
        <f t="shared" si="231"/>
        <v>0</v>
      </c>
      <c r="CN1178">
        <f t="shared" si="232"/>
        <v>0</v>
      </c>
      <c r="CO1178">
        <f t="shared" si="233"/>
        <v>0</v>
      </c>
    </row>
    <row r="1179" spans="2:93" ht="15" customHeight="1">
      <c r="B1179" s="126"/>
      <c r="C1179" s="220" t="s">
        <v>2825</v>
      </c>
      <c r="D1179" s="419"/>
      <c r="E1179" s="316"/>
      <c r="F1179" s="316"/>
      <c r="G1179" s="317"/>
      <c r="H1179" s="379"/>
      <c r="I1179" s="317"/>
      <c r="J1179" s="315" t="str">
        <f>IF(L1179="","",VLOOKUP(L1179,Presentación!$AL$3:$AM$574,2,FALSE))</f>
        <v/>
      </c>
      <c r="K1179" s="429"/>
      <c r="L1179" s="419"/>
      <c r="M1179" s="316"/>
      <c r="N1179" s="317"/>
      <c r="O1179" s="419"/>
      <c r="P1179" s="316"/>
      <c r="Q1179" s="317"/>
      <c r="R1179" s="379"/>
      <c r="S1179" s="316"/>
      <c r="T1179" s="317"/>
      <c r="U1179" s="43" t="s">
        <v>2188</v>
      </c>
      <c r="V1179" s="379"/>
      <c r="W1179" s="316"/>
      <c r="X1179" s="317"/>
      <c r="Y1179" s="379"/>
      <c r="Z1179" s="317"/>
      <c r="AA1179" s="249"/>
      <c r="AB1179" s="249"/>
      <c r="AC1179" s="249"/>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CA1179">
        <f t="shared" si="221"/>
        <v>0</v>
      </c>
      <c r="CB1179">
        <f t="shared" si="222"/>
        <v>0</v>
      </c>
      <c r="CC1179">
        <f t="shared" si="223"/>
        <v>0</v>
      </c>
      <c r="CD1179">
        <f t="shared" si="224"/>
        <v>0</v>
      </c>
      <c r="CF1179" t="b">
        <f t="shared" si="225"/>
        <v>0</v>
      </c>
      <c r="CG1179" t="str">
        <f t="shared" si="226"/>
        <v/>
      </c>
      <c r="CH1179" t="b">
        <f t="shared" si="227"/>
        <v>0</v>
      </c>
      <c r="CI1179" t="str">
        <f t="shared" si="228"/>
        <v/>
      </c>
      <c r="CJ1179" t="b">
        <f t="shared" si="229"/>
        <v>0</v>
      </c>
      <c r="CL1179">
        <f t="shared" si="230"/>
        <v>0</v>
      </c>
      <c r="CM1179">
        <f t="shared" si="231"/>
        <v>0</v>
      </c>
      <c r="CN1179">
        <f t="shared" si="232"/>
        <v>0</v>
      </c>
      <c r="CO1179">
        <f t="shared" si="233"/>
        <v>0</v>
      </c>
    </row>
    <row r="1180" spans="2:93" ht="15" customHeight="1">
      <c r="B1180" s="126"/>
      <c r="C1180" s="220" t="s">
        <v>2826</v>
      </c>
      <c r="D1180" s="419"/>
      <c r="E1180" s="316"/>
      <c r="F1180" s="316"/>
      <c r="G1180" s="317"/>
      <c r="H1180" s="379"/>
      <c r="I1180" s="317"/>
      <c r="J1180" s="315" t="str">
        <f>IF(L1180="","",VLOOKUP(L1180,Presentación!$AL$3:$AM$574,2,FALSE))</f>
        <v/>
      </c>
      <c r="K1180" s="429"/>
      <c r="L1180" s="419"/>
      <c r="M1180" s="316"/>
      <c r="N1180" s="317"/>
      <c r="O1180" s="419"/>
      <c r="P1180" s="316"/>
      <c r="Q1180" s="317"/>
      <c r="R1180" s="379"/>
      <c r="S1180" s="316"/>
      <c r="T1180" s="317"/>
      <c r="U1180" s="43" t="s">
        <v>2188</v>
      </c>
      <c r="V1180" s="379"/>
      <c r="W1180" s="316"/>
      <c r="X1180" s="317"/>
      <c r="Y1180" s="379"/>
      <c r="Z1180" s="317"/>
      <c r="AA1180" s="249"/>
      <c r="AB1180" s="249"/>
      <c r="AC1180" s="249"/>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CA1180">
        <f t="shared" si="221"/>
        <v>0</v>
      </c>
      <c r="CB1180">
        <f t="shared" si="222"/>
        <v>0</v>
      </c>
      <c r="CC1180">
        <f t="shared" si="223"/>
        <v>0</v>
      </c>
      <c r="CD1180">
        <f t="shared" si="224"/>
        <v>0</v>
      </c>
      <c r="CF1180" t="b">
        <f t="shared" si="225"/>
        <v>0</v>
      </c>
      <c r="CG1180" t="str">
        <f t="shared" si="226"/>
        <v/>
      </c>
      <c r="CH1180" t="b">
        <f t="shared" si="227"/>
        <v>0</v>
      </c>
      <c r="CI1180" t="str">
        <f t="shared" si="228"/>
        <v/>
      </c>
      <c r="CJ1180" t="b">
        <f t="shared" si="229"/>
        <v>0</v>
      </c>
      <c r="CL1180">
        <f t="shared" si="230"/>
        <v>0</v>
      </c>
      <c r="CM1180">
        <f t="shared" si="231"/>
        <v>0</v>
      </c>
      <c r="CN1180">
        <f t="shared" si="232"/>
        <v>0</v>
      </c>
      <c r="CO1180">
        <f t="shared" si="233"/>
        <v>0</v>
      </c>
    </row>
    <row r="1181" spans="2:93" ht="15" customHeight="1">
      <c r="B1181" s="126"/>
      <c r="C1181" s="220" t="s">
        <v>2827</v>
      </c>
      <c r="D1181" s="419"/>
      <c r="E1181" s="316"/>
      <c r="F1181" s="316"/>
      <c r="G1181" s="317"/>
      <c r="H1181" s="379"/>
      <c r="I1181" s="317"/>
      <c r="J1181" s="315" t="str">
        <f>IF(L1181="","",VLOOKUP(L1181,Presentación!$AL$3:$AM$574,2,FALSE))</f>
        <v/>
      </c>
      <c r="K1181" s="429"/>
      <c r="L1181" s="419"/>
      <c r="M1181" s="316"/>
      <c r="N1181" s="317"/>
      <c r="O1181" s="419"/>
      <c r="P1181" s="316"/>
      <c r="Q1181" s="317"/>
      <c r="R1181" s="379"/>
      <c r="S1181" s="316"/>
      <c r="T1181" s="317"/>
      <c r="U1181" s="43" t="s">
        <v>2188</v>
      </c>
      <c r="V1181" s="379"/>
      <c r="W1181" s="316"/>
      <c r="X1181" s="317"/>
      <c r="Y1181" s="379"/>
      <c r="Z1181" s="317"/>
      <c r="AA1181" s="249"/>
      <c r="AB1181" s="249"/>
      <c r="AC1181" s="249"/>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CA1181">
        <f t="shared" si="221"/>
        <v>0</v>
      </c>
      <c r="CB1181">
        <f t="shared" si="222"/>
        <v>0</v>
      </c>
      <c r="CC1181">
        <f t="shared" si="223"/>
        <v>0</v>
      </c>
      <c r="CD1181">
        <f t="shared" si="224"/>
        <v>0</v>
      </c>
      <c r="CF1181" t="b">
        <f t="shared" si="225"/>
        <v>0</v>
      </c>
      <c r="CG1181" t="str">
        <f t="shared" si="226"/>
        <v/>
      </c>
      <c r="CH1181" t="b">
        <f t="shared" si="227"/>
        <v>0</v>
      </c>
      <c r="CI1181" t="str">
        <f t="shared" si="228"/>
        <v/>
      </c>
      <c r="CJ1181" t="b">
        <f t="shared" si="229"/>
        <v>0</v>
      </c>
      <c r="CL1181">
        <f t="shared" si="230"/>
        <v>0</v>
      </c>
      <c r="CM1181">
        <f t="shared" si="231"/>
        <v>0</v>
      </c>
      <c r="CN1181">
        <f t="shared" si="232"/>
        <v>0</v>
      </c>
      <c r="CO1181">
        <f t="shared" si="233"/>
        <v>0</v>
      </c>
    </row>
    <row r="1182" spans="2:93" ht="15" customHeight="1">
      <c r="B1182" s="126"/>
      <c r="C1182" s="220" t="s">
        <v>2828</v>
      </c>
      <c r="D1182" s="419"/>
      <c r="E1182" s="316"/>
      <c r="F1182" s="316"/>
      <c r="G1182" s="317"/>
      <c r="H1182" s="379"/>
      <c r="I1182" s="317"/>
      <c r="J1182" s="315" t="str">
        <f>IF(L1182="","",VLOOKUP(L1182,Presentación!$AL$3:$AM$574,2,FALSE))</f>
        <v/>
      </c>
      <c r="K1182" s="429"/>
      <c r="L1182" s="419"/>
      <c r="M1182" s="316"/>
      <c r="N1182" s="317"/>
      <c r="O1182" s="419"/>
      <c r="P1182" s="316"/>
      <c r="Q1182" s="317"/>
      <c r="R1182" s="379"/>
      <c r="S1182" s="316"/>
      <c r="T1182" s="317"/>
      <c r="U1182" s="43" t="s">
        <v>2188</v>
      </c>
      <c r="V1182" s="379"/>
      <c r="W1182" s="316"/>
      <c r="X1182" s="317"/>
      <c r="Y1182" s="379"/>
      <c r="Z1182" s="317"/>
      <c r="AA1182" s="249"/>
      <c r="AB1182" s="249"/>
      <c r="AC1182" s="249"/>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CA1182">
        <f t="shared" si="221"/>
        <v>0</v>
      </c>
      <c r="CB1182">
        <f t="shared" si="222"/>
        <v>0</v>
      </c>
      <c r="CC1182">
        <f t="shared" si="223"/>
        <v>0</v>
      </c>
      <c r="CD1182">
        <f t="shared" si="224"/>
        <v>0</v>
      </c>
      <c r="CF1182" t="b">
        <f t="shared" si="225"/>
        <v>0</v>
      </c>
      <c r="CG1182" t="str">
        <f t="shared" si="226"/>
        <v/>
      </c>
      <c r="CH1182" t="b">
        <f t="shared" si="227"/>
        <v>0</v>
      </c>
      <c r="CI1182" t="str">
        <f t="shared" si="228"/>
        <v/>
      </c>
      <c r="CJ1182" t="b">
        <f t="shared" si="229"/>
        <v>0</v>
      </c>
      <c r="CL1182">
        <f t="shared" si="230"/>
        <v>0</v>
      </c>
      <c r="CM1182">
        <f t="shared" si="231"/>
        <v>0</v>
      </c>
      <c r="CN1182">
        <f t="shared" si="232"/>
        <v>0</v>
      </c>
      <c r="CO1182">
        <f t="shared" si="233"/>
        <v>0</v>
      </c>
    </row>
    <row r="1183" spans="2:93" ht="15" customHeight="1">
      <c r="B1183" s="126"/>
      <c r="C1183" s="220" t="s">
        <v>2829</v>
      </c>
      <c r="D1183" s="419"/>
      <c r="E1183" s="316"/>
      <c r="F1183" s="316"/>
      <c r="G1183" s="317"/>
      <c r="H1183" s="379"/>
      <c r="I1183" s="317"/>
      <c r="J1183" s="315" t="str">
        <f>IF(L1183="","",VLOOKUP(L1183,Presentación!$AL$3:$AM$574,2,FALSE))</f>
        <v/>
      </c>
      <c r="K1183" s="429"/>
      <c r="L1183" s="419"/>
      <c r="M1183" s="316"/>
      <c r="N1183" s="317"/>
      <c r="O1183" s="419"/>
      <c r="P1183" s="316"/>
      <c r="Q1183" s="317"/>
      <c r="R1183" s="379"/>
      <c r="S1183" s="316"/>
      <c r="T1183" s="317"/>
      <c r="U1183" s="43" t="s">
        <v>2188</v>
      </c>
      <c r="V1183" s="379"/>
      <c r="W1183" s="316"/>
      <c r="X1183" s="317"/>
      <c r="Y1183" s="379"/>
      <c r="Z1183" s="317"/>
      <c r="AA1183" s="249"/>
      <c r="AB1183" s="249"/>
      <c r="AC1183" s="249"/>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CA1183">
        <f t="shared" si="221"/>
        <v>0</v>
      </c>
      <c r="CB1183">
        <f t="shared" si="222"/>
        <v>0</v>
      </c>
      <c r="CC1183">
        <f t="shared" si="223"/>
        <v>0</v>
      </c>
      <c r="CD1183">
        <f t="shared" si="224"/>
        <v>0</v>
      </c>
      <c r="CF1183" t="b">
        <f t="shared" si="225"/>
        <v>0</v>
      </c>
      <c r="CG1183" t="str">
        <f t="shared" si="226"/>
        <v/>
      </c>
      <c r="CH1183" t="b">
        <f t="shared" si="227"/>
        <v>0</v>
      </c>
      <c r="CI1183" t="str">
        <f t="shared" si="228"/>
        <v/>
      </c>
      <c r="CJ1183" t="b">
        <f t="shared" si="229"/>
        <v>0</v>
      </c>
      <c r="CL1183">
        <f t="shared" si="230"/>
        <v>0</v>
      </c>
      <c r="CM1183">
        <f t="shared" si="231"/>
        <v>0</v>
      </c>
      <c r="CN1183">
        <f t="shared" si="232"/>
        <v>0</v>
      </c>
      <c r="CO1183">
        <f t="shared" si="233"/>
        <v>0</v>
      </c>
    </row>
    <row r="1184" spans="2:93" ht="15" customHeight="1">
      <c r="B1184" s="126"/>
      <c r="C1184" s="220" t="s">
        <v>2830</v>
      </c>
      <c r="D1184" s="419"/>
      <c r="E1184" s="316"/>
      <c r="F1184" s="316"/>
      <c r="G1184" s="317"/>
      <c r="H1184" s="379"/>
      <c r="I1184" s="317"/>
      <c r="J1184" s="315" t="str">
        <f>IF(L1184="","",VLOOKUP(L1184,Presentación!$AL$3:$AM$574,2,FALSE))</f>
        <v/>
      </c>
      <c r="K1184" s="429"/>
      <c r="L1184" s="419"/>
      <c r="M1184" s="316"/>
      <c r="N1184" s="317"/>
      <c r="O1184" s="419"/>
      <c r="P1184" s="316"/>
      <c r="Q1184" s="317"/>
      <c r="R1184" s="379"/>
      <c r="S1184" s="316"/>
      <c r="T1184" s="317"/>
      <c r="U1184" s="43" t="s">
        <v>2188</v>
      </c>
      <c r="V1184" s="379"/>
      <c r="W1184" s="316"/>
      <c r="X1184" s="317"/>
      <c r="Y1184" s="379"/>
      <c r="Z1184" s="317"/>
      <c r="AA1184" s="249"/>
      <c r="AB1184" s="249"/>
      <c r="AC1184" s="249"/>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CA1184">
        <f t="shared" si="221"/>
        <v>0</v>
      </c>
      <c r="CB1184">
        <f t="shared" si="222"/>
        <v>0</v>
      </c>
      <c r="CC1184">
        <f t="shared" si="223"/>
        <v>0</v>
      </c>
      <c r="CD1184">
        <f t="shared" si="224"/>
        <v>0</v>
      </c>
      <c r="CF1184" t="b">
        <f t="shared" si="225"/>
        <v>0</v>
      </c>
      <c r="CG1184" t="str">
        <f t="shared" si="226"/>
        <v/>
      </c>
      <c r="CH1184" t="b">
        <f t="shared" si="227"/>
        <v>0</v>
      </c>
      <c r="CI1184" t="str">
        <f t="shared" si="228"/>
        <v/>
      </c>
      <c r="CJ1184" t="b">
        <f t="shared" si="229"/>
        <v>0</v>
      </c>
      <c r="CL1184">
        <f t="shared" si="230"/>
        <v>0</v>
      </c>
      <c r="CM1184">
        <f t="shared" si="231"/>
        <v>0</v>
      </c>
      <c r="CN1184">
        <f t="shared" si="232"/>
        <v>0</v>
      </c>
      <c r="CO1184">
        <f t="shared" si="233"/>
        <v>0</v>
      </c>
    </row>
    <row r="1185" spans="2:93" ht="15" customHeight="1">
      <c r="B1185" s="126"/>
      <c r="C1185" s="220" t="s">
        <v>2831</v>
      </c>
      <c r="D1185" s="419"/>
      <c r="E1185" s="316"/>
      <c r="F1185" s="316"/>
      <c r="G1185" s="317"/>
      <c r="H1185" s="379"/>
      <c r="I1185" s="317"/>
      <c r="J1185" s="315" t="str">
        <f>IF(L1185="","",VLOOKUP(L1185,Presentación!$AL$3:$AM$574,2,FALSE))</f>
        <v/>
      </c>
      <c r="K1185" s="429"/>
      <c r="L1185" s="419"/>
      <c r="M1185" s="316"/>
      <c r="N1185" s="317"/>
      <c r="O1185" s="419"/>
      <c r="P1185" s="316"/>
      <c r="Q1185" s="317"/>
      <c r="R1185" s="379"/>
      <c r="S1185" s="316"/>
      <c r="T1185" s="317"/>
      <c r="U1185" s="43" t="s">
        <v>2188</v>
      </c>
      <c r="V1185" s="379"/>
      <c r="W1185" s="316"/>
      <c r="X1185" s="317"/>
      <c r="Y1185" s="379"/>
      <c r="Z1185" s="317"/>
      <c r="AA1185" s="249"/>
      <c r="AB1185" s="249"/>
      <c r="AC1185" s="249"/>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CA1185">
        <f t="shared" ref="CA1185:CA1248" si="234">IF(COUNTIF(D1185:AL1185,"NS")&gt;0,1,0)</f>
        <v>0</v>
      </c>
      <c r="CB1185">
        <f t="shared" ref="CB1185:CB1248" si="235">COUNTIF(AB1185:AC1185,"NS")</f>
        <v>0</v>
      </c>
      <c r="CC1185">
        <f t="shared" ref="CC1185:CC1248" si="236">SUM(AB1185:AC1185)</f>
        <v>0</v>
      </c>
      <c r="CD1185">
        <f t="shared" ref="CD1185:CD1248" si="237">IF(COUNTA(AA1185:AC1185)=0,0,IF(OR(AND(AA1185=0,CB1185&gt;0),AND(AA1185="ns",CC1185&gt;0),AND(AA1185="ns",CB1185=0,CC1185=0)),1,IF(OR(AND(AA1185&gt;0,CB1185=2),AND(AA1185="ns",CB1185=2),AND(AA1185="ns",CC1185=0,CB1185&gt;0),AA1185=CC1185),0,1)))</f>
        <v>0</v>
      </c>
      <c r="CF1185" t="b">
        <f t="shared" ref="CF1185:CF1248" si="238">NOT(EXACT(D1185,UPPER(D1185)))</f>
        <v>0</v>
      </c>
      <c r="CG1185" t="str">
        <f t="shared" ref="CG1185:CG1248" si="239">SUBSTITUTE( SUBSTITUTE( SUBSTITUTE( SUBSTITUTE( SUBSTITUTE( SUBSTITUTE( SUBSTITUTE( SUBSTITUTE( SUBSTITUTE( SUBSTITUTE(D1185, "á", "a"), "é", "e"), "í", "i"), "ó", "o"), "ú", "u"), "Á", "A"), "É", "E"), "Í", "I"), "Ó", "O"), "Ú", "U")</f>
        <v/>
      </c>
      <c r="CH1185" t="b">
        <f t="shared" ref="CH1185:CH1248" si="240">NOT(EXACT(D1185,CG1185))</f>
        <v>0</v>
      </c>
      <c r="CI1185" t="str">
        <f t="shared" ref="CI1185:CI1248" si="241">SUBSTITUTE((SUBSTITUTE(SUBSTITUTE(SUBSTITUTE(D1185,".",""),",",""),"(","")),")","")</f>
        <v/>
      </c>
      <c r="CJ1185" t="b">
        <f t="shared" ref="CJ1185:CJ1248" si="242">NOT(EXACT(D1185,CI1185))</f>
        <v>0</v>
      </c>
      <c r="CL1185">
        <f t="shared" ref="CL1185:CL1248" si="243">LEN(R1185)</f>
        <v>0</v>
      </c>
      <c r="CM1185">
        <f t="shared" ref="CM1185:CM1248" si="244">LEN(V1185)</f>
        <v>0</v>
      </c>
      <c r="CN1185">
        <f t="shared" ref="CN1185:CN1248" si="245">IF(AND(R1185&lt;&gt;"NS",R1185&lt;&gt;"NA",CL1185&gt;8),1,0)</f>
        <v>0</v>
      </c>
      <c r="CO1185">
        <f t="shared" ref="CO1185:CO1248" si="246">IF(AND(V1185&lt;&gt;"NS",V1185&lt;&gt;"NA",CM1185&gt;9),1,0)</f>
        <v>0</v>
      </c>
    </row>
    <row r="1186" spans="2:93" ht="15" customHeight="1">
      <c r="B1186" s="126"/>
      <c r="C1186" s="220" t="s">
        <v>2832</v>
      </c>
      <c r="D1186" s="419"/>
      <c r="E1186" s="316"/>
      <c r="F1186" s="316"/>
      <c r="G1186" s="317"/>
      <c r="H1186" s="379"/>
      <c r="I1186" s="317"/>
      <c r="J1186" s="315" t="str">
        <f>IF(L1186="","",VLOOKUP(L1186,Presentación!$AL$3:$AM$574,2,FALSE))</f>
        <v/>
      </c>
      <c r="K1186" s="429"/>
      <c r="L1186" s="419"/>
      <c r="M1186" s="316"/>
      <c r="N1186" s="317"/>
      <c r="O1186" s="419"/>
      <c r="P1186" s="316"/>
      <c r="Q1186" s="317"/>
      <c r="R1186" s="379"/>
      <c r="S1186" s="316"/>
      <c r="T1186" s="317"/>
      <c r="U1186" s="43" t="s">
        <v>2188</v>
      </c>
      <c r="V1186" s="379"/>
      <c r="W1186" s="316"/>
      <c r="X1186" s="317"/>
      <c r="Y1186" s="379"/>
      <c r="Z1186" s="317"/>
      <c r="AA1186" s="249"/>
      <c r="AB1186" s="249"/>
      <c r="AC1186" s="249"/>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CA1186">
        <f t="shared" si="234"/>
        <v>0</v>
      </c>
      <c r="CB1186">
        <f t="shared" si="235"/>
        <v>0</v>
      </c>
      <c r="CC1186">
        <f t="shared" si="236"/>
        <v>0</v>
      </c>
      <c r="CD1186">
        <f t="shared" si="237"/>
        <v>0</v>
      </c>
      <c r="CF1186" t="b">
        <f t="shared" si="238"/>
        <v>0</v>
      </c>
      <c r="CG1186" t="str">
        <f t="shared" si="239"/>
        <v/>
      </c>
      <c r="CH1186" t="b">
        <f t="shared" si="240"/>
        <v>0</v>
      </c>
      <c r="CI1186" t="str">
        <f t="shared" si="241"/>
        <v/>
      </c>
      <c r="CJ1186" t="b">
        <f t="shared" si="242"/>
        <v>0</v>
      </c>
      <c r="CL1186">
        <f t="shared" si="243"/>
        <v>0</v>
      </c>
      <c r="CM1186">
        <f t="shared" si="244"/>
        <v>0</v>
      </c>
      <c r="CN1186">
        <f t="shared" si="245"/>
        <v>0</v>
      </c>
      <c r="CO1186">
        <f t="shared" si="246"/>
        <v>0</v>
      </c>
    </row>
    <row r="1187" spans="2:93" ht="15" customHeight="1">
      <c r="B1187" s="126"/>
      <c r="C1187" s="220" t="s">
        <v>2833</v>
      </c>
      <c r="D1187" s="419"/>
      <c r="E1187" s="316"/>
      <c r="F1187" s="316"/>
      <c r="G1187" s="317"/>
      <c r="H1187" s="379"/>
      <c r="I1187" s="317"/>
      <c r="J1187" s="315" t="str">
        <f>IF(L1187="","",VLOOKUP(L1187,Presentación!$AL$3:$AM$574,2,FALSE))</f>
        <v/>
      </c>
      <c r="K1187" s="429"/>
      <c r="L1187" s="419"/>
      <c r="M1187" s="316"/>
      <c r="N1187" s="317"/>
      <c r="O1187" s="419"/>
      <c r="P1187" s="316"/>
      <c r="Q1187" s="317"/>
      <c r="R1187" s="379"/>
      <c r="S1187" s="316"/>
      <c r="T1187" s="317"/>
      <c r="U1187" s="43" t="s">
        <v>2188</v>
      </c>
      <c r="V1187" s="379"/>
      <c r="W1187" s="316"/>
      <c r="X1187" s="317"/>
      <c r="Y1187" s="379"/>
      <c r="Z1187" s="317"/>
      <c r="AA1187" s="249"/>
      <c r="AB1187" s="249"/>
      <c r="AC1187" s="249"/>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CA1187">
        <f t="shared" si="234"/>
        <v>0</v>
      </c>
      <c r="CB1187">
        <f t="shared" si="235"/>
        <v>0</v>
      </c>
      <c r="CC1187">
        <f t="shared" si="236"/>
        <v>0</v>
      </c>
      <c r="CD1187">
        <f t="shared" si="237"/>
        <v>0</v>
      </c>
      <c r="CF1187" t="b">
        <f t="shared" si="238"/>
        <v>0</v>
      </c>
      <c r="CG1187" t="str">
        <f t="shared" si="239"/>
        <v/>
      </c>
      <c r="CH1187" t="b">
        <f t="shared" si="240"/>
        <v>0</v>
      </c>
      <c r="CI1187" t="str">
        <f t="shared" si="241"/>
        <v/>
      </c>
      <c r="CJ1187" t="b">
        <f t="shared" si="242"/>
        <v>0</v>
      </c>
      <c r="CL1187">
        <f t="shared" si="243"/>
        <v>0</v>
      </c>
      <c r="CM1187">
        <f t="shared" si="244"/>
        <v>0</v>
      </c>
      <c r="CN1187">
        <f t="shared" si="245"/>
        <v>0</v>
      </c>
      <c r="CO1187">
        <f t="shared" si="246"/>
        <v>0</v>
      </c>
    </row>
    <row r="1188" spans="2:93" ht="15" customHeight="1">
      <c r="B1188" s="126"/>
      <c r="C1188" s="220" t="s">
        <v>2834</v>
      </c>
      <c r="D1188" s="419"/>
      <c r="E1188" s="316"/>
      <c r="F1188" s="316"/>
      <c r="G1188" s="317"/>
      <c r="H1188" s="379"/>
      <c r="I1188" s="317"/>
      <c r="J1188" s="315" t="str">
        <f>IF(L1188="","",VLOOKUP(L1188,Presentación!$AL$3:$AM$574,2,FALSE))</f>
        <v/>
      </c>
      <c r="K1188" s="429"/>
      <c r="L1188" s="419"/>
      <c r="M1188" s="316"/>
      <c r="N1188" s="317"/>
      <c r="O1188" s="419"/>
      <c r="P1188" s="316"/>
      <c r="Q1188" s="317"/>
      <c r="R1188" s="379"/>
      <c r="S1188" s="316"/>
      <c r="T1188" s="317"/>
      <c r="U1188" s="43" t="s">
        <v>2188</v>
      </c>
      <c r="V1188" s="379"/>
      <c r="W1188" s="316"/>
      <c r="X1188" s="317"/>
      <c r="Y1188" s="379"/>
      <c r="Z1188" s="317"/>
      <c r="AA1188" s="249"/>
      <c r="AB1188" s="249"/>
      <c r="AC1188" s="249"/>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CA1188">
        <f t="shared" si="234"/>
        <v>0</v>
      </c>
      <c r="CB1188">
        <f t="shared" si="235"/>
        <v>0</v>
      </c>
      <c r="CC1188">
        <f t="shared" si="236"/>
        <v>0</v>
      </c>
      <c r="CD1188">
        <f t="shared" si="237"/>
        <v>0</v>
      </c>
      <c r="CF1188" t="b">
        <f t="shared" si="238"/>
        <v>0</v>
      </c>
      <c r="CG1188" t="str">
        <f t="shared" si="239"/>
        <v/>
      </c>
      <c r="CH1188" t="b">
        <f t="shared" si="240"/>
        <v>0</v>
      </c>
      <c r="CI1188" t="str">
        <f t="shared" si="241"/>
        <v/>
      </c>
      <c r="CJ1188" t="b">
        <f t="shared" si="242"/>
        <v>0</v>
      </c>
      <c r="CL1188">
        <f t="shared" si="243"/>
        <v>0</v>
      </c>
      <c r="CM1188">
        <f t="shared" si="244"/>
        <v>0</v>
      </c>
      <c r="CN1188">
        <f t="shared" si="245"/>
        <v>0</v>
      </c>
      <c r="CO1188">
        <f t="shared" si="246"/>
        <v>0</v>
      </c>
    </row>
    <row r="1189" spans="2:93" ht="15" customHeight="1">
      <c r="B1189" s="126"/>
      <c r="C1189" s="220" t="s">
        <v>2835</v>
      </c>
      <c r="D1189" s="419"/>
      <c r="E1189" s="316"/>
      <c r="F1189" s="316"/>
      <c r="G1189" s="317"/>
      <c r="H1189" s="379"/>
      <c r="I1189" s="317"/>
      <c r="J1189" s="315" t="str">
        <f>IF(L1189="","",VLOOKUP(L1189,Presentación!$AL$3:$AM$574,2,FALSE))</f>
        <v/>
      </c>
      <c r="K1189" s="429"/>
      <c r="L1189" s="419"/>
      <c r="M1189" s="316"/>
      <c r="N1189" s="317"/>
      <c r="O1189" s="419"/>
      <c r="P1189" s="316"/>
      <c r="Q1189" s="317"/>
      <c r="R1189" s="379"/>
      <c r="S1189" s="316"/>
      <c r="T1189" s="317"/>
      <c r="U1189" s="43" t="s">
        <v>2188</v>
      </c>
      <c r="V1189" s="379"/>
      <c r="W1189" s="316"/>
      <c r="X1189" s="317"/>
      <c r="Y1189" s="379"/>
      <c r="Z1189" s="317"/>
      <c r="AA1189" s="249"/>
      <c r="AB1189" s="249"/>
      <c r="AC1189" s="249"/>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CA1189">
        <f t="shared" si="234"/>
        <v>0</v>
      </c>
      <c r="CB1189">
        <f t="shared" si="235"/>
        <v>0</v>
      </c>
      <c r="CC1189">
        <f t="shared" si="236"/>
        <v>0</v>
      </c>
      <c r="CD1189">
        <f t="shared" si="237"/>
        <v>0</v>
      </c>
      <c r="CF1189" t="b">
        <f t="shared" si="238"/>
        <v>0</v>
      </c>
      <c r="CG1189" t="str">
        <f t="shared" si="239"/>
        <v/>
      </c>
      <c r="CH1189" t="b">
        <f t="shared" si="240"/>
        <v>0</v>
      </c>
      <c r="CI1189" t="str">
        <f t="shared" si="241"/>
        <v/>
      </c>
      <c r="CJ1189" t="b">
        <f t="shared" si="242"/>
        <v>0</v>
      </c>
      <c r="CL1189">
        <f t="shared" si="243"/>
        <v>0</v>
      </c>
      <c r="CM1189">
        <f t="shared" si="244"/>
        <v>0</v>
      </c>
      <c r="CN1189">
        <f t="shared" si="245"/>
        <v>0</v>
      </c>
      <c r="CO1189">
        <f t="shared" si="246"/>
        <v>0</v>
      </c>
    </row>
    <row r="1190" spans="2:93" ht="15" customHeight="1">
      <c r="B1190" s="126"/>
      <c r="C1190" s="220" t="s">
        <v>2836</v>
      </c>
      <c r="D1190" s="419"/>
      <c r="E1190" s="316"/>
      <c r="F1190" s="316"/>
      <c r="G1190" s="317"/>
      <c r="H1190" s="379"/>
      <c r="I1190" s="317"/>
      <c r="J1190" s="315" t="str">
        <f>IF(L1190="","",VLOOKUP(L1190,Presentación!$AL$3:$AM$574,2,FALSE))</f>
        <v/>
      </c>
      <c r="K1190" s="429"/>
      <c r="L1190" s="419"/>
      <c r="M1190" s="316"/>
      <c r="N1190" s="317"/>
      <c r="O1190" s="419"/>
      <c r="P1190" s="316"/>
      <c r="Q1190" s="317"/>
      <c r="R1190" s="379"/>
      <c r="S1190" s="316"/>
      <c r="T1190" s="317"/>
      <c r="U1190" s="43" t="s">
        <v>2188</v>
      </c>
      <c r="V1190" s="379"/>
      <c r="W1190" s="316"/>
      <c r="X1190" s="317"/>
      <c r="Y1190" s="379"/>
      <c r="Z1190" s="317"/>
      <c r="AA1190" s="249"/>
      <c r="AB1190" s="249"/>
      <c r="AC1190" s="249"/>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CA1190">
        <f t="shared" si="234"/>
        <v>0</v>
      </c>
      <c r="CB1190">
        <f t="shared" si="235"/>
        <v>0</v>
      </c>
      <c r="CC1190">
        <f t="shared" si="236"/>
        <v>0</v>
      </c>
      <c r="CD1190">
        <f t="shared" si="237"/>
        <v>0</v>
      </c>
      <c r="CF1190" t="b">
        <f t="shared" si="238"/>
        <v>0</v>
      </c>
      <c r="CG1190" t="str">
        <f t="shared" si="239"/>
        <v/>
      </c>
      <c r="CH1190" t="b">
        <f t="shared" si="240"/>
        <v>0</v>
      </c>
      <c r="CI1190" t="str">
        <f t="shared" si="241"/>
        <v/>
      </c>
      <c r="CJ1190" t="b">
        <f t="shared" si="242"/>
        <v>0</v>
      </c>
      <c r="CL1190">
        <f t="shared" si="243"/>
        <v>0</v>
      </c>
      <c r="CM1190">
        <f t="shared" si="244"/>
        <v>0</v>
      </c>
      <c r="CN1190">
        <f t="shared" si="245"/>
        <v>0</v>
      </c>
      <c r="CO1190">
        <f t="shared" si="246"/>
        <v>0</v>
      </c>
    </row>
    <row r="1191" spans="2:93" ht="15" customHeight="1">
      <c r="B1191" s="126"/>
      <c r="C1191" s="220" t="s">
        <v>2837</v>
      </c>
      <c r="D1191" s="419"/>
      <c r="E1191" s="316"/>
      <c r="F1191" s="316"/>
      <c r="G1191" s="317"/>
      <c r="H1191" s="379"/>
      <c r="I1191" s="317"/>
      <c r="J1191" s="315" t="str">
        <f>IF(L1191="","",VLOOKUP(L1191,Presentación!$AL$3:$AM$574,2,FALSE))</f>
        <v/>
      </c>
      <c r="K1191" s="429"/>
      <c r="L1191" s="419"/>
      <c r="M1191" s="316"/>
      <c r="N1191" s="317"/>
      <c r="O1191" s="419"/>
      <c r="P1191" s="316"/>
      <c r="Q1191" s="317"/>
      <c r="R1191" s="379"/>
      <c r="S1191" s="316"/>
      <c r="T1191" s="317"/>
      <c r="U1191" s="43" t="s">
        <v>2188</v>
      </c>
      <c r="V1191" s="379"/>
      <c r="W1191" s="316"/>
      <c r="X1191" s="317"/>
      <c r="Y1191" s="379"/>
      <c r="Z1191" s="317"/>
      <c r="AA1191" s="249"/>
      <c r="AB1191" s="249"/>
      <c r="AC1191" s="249"/>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CA1191">
        <f t="shared" si="234"/>
        <v>0</v>
      </c>
      <c r="CB1191">
        <f t="shared" si="235"/>
        <v>0</v>
      </c>
      <c r="CC1191">
        <f t="shared" si="236"/>
        <v>0</v>
      </c>
      <c r="CD1191">
        <f t="shared" si="237"/>
        <v>0</v>
      </c>
      <c r="CF1191" t="b">
        <f t="shared" si="238"/>
        <v>0</v>
      </c>
      <c r="CG1191" t="str">
        <f t="shared" si="239"/>
        <v/>
      </c>
      <c r="CH1191" t="b">
        <f t="shared" si="240"/>
        <v>0</v>
      </c>
      <c r="CI1191" t="str">
        <f t="shared" si="241"/>
        <v/>
      </c>
      <c r="CJ1191" t="b">
        <f t="shared" si="242"/>
        <v>0</v>
      </c>
      <c r="CL1191">
        <f t="shared" si="243"/>
        <v>0</v>
      </c>
      <c r="CM1191">
        <f t="shared" si="244"/>
        <v>0</v>
      </c>
      <c r="CN1191">
        <f t="shared" si="245"/>
        <v>0</v>
      </c>
      <c r="CO1191">
        <f t="shared" si="246"/>
        <v>0</v>
      </c>
    </row>
    <row r="1192" spans="2:93" ht="15" customHeight="1">
      <c r="B1192" s="126"/>
      <c r="C1192" s="220" t="s">
        <v>2838</v>
      </c>
      <c r="D1192" s="419"/>
      <c r="E1192" s="316"/>
      <c r="F1192" s="316"/>
      <c r="G1192" s="317"/>
      <c r="H1192" s="379"/>
      <c r="I1192" s="317"/>
      <c r="J1192" s="315" t="str">
        <f>IF(L1192="","",VLOOKUP(L1192,Presentación!$AL$3:$AM$574,2,FALSE))</f>
        <v/>
      </c>
      <c r="K1192" s="429"/>
      <c r="L1192" s="419"/>
      <c r="M1192" s="316"/>
      <c r="N1192" s="317"/>
      <c r="O1192" s="419"/>
      <c r="P1192" s="316"/>
      <c r="Q1192" s="317"/>
      <c r="R1192" s="379"/>
      <c r="S1192" s="316"/>
      <c r="T1192" s="317"/>
      <c r="U1192" s="43" t="s">
        <v>2188</v>
      </c>
      <c r="V1192" s="379"/>
      <c r="W1192" s="316"/>
      <c r="X1192" s="317"/>
      <c r="Y1192" s="379"/>
      <c r="Z1192" s="317"/>
      <c r="AA1192" s="249"/>
      <c r="AB1192" s="249"/>
      <c r="AC1192" s="249"/>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CA1192">
        <f t="shared" si="234"/>
        <v>0</v>
      </c>
      <c r="CB1192">
        <f t="shared" si="235"/>
        <v>0</v>
      </c>
      <c r="CC1192">
        <f t="shared" si="236"/>
        <v>0</v>
      </c>
      <c r="CD1192">
        <f t="shared" si="237"/>
        <v>0</v>
      </c>
      <c r="CF1192" t="b">
        <f t="shared" si="238"/>
        <v>0</v>
      </c>
      <c r="CG1192" t="str">
        <f t="shared" si="239"/>
        <v/>
      </c>
      <c r="CH1192" t="b">
        <f t="shared" si="240"/>
        <v>0</v>
      </c>
      <c r="CI1192" t="str">
        <f t="shared" si="241"/>
        <v/>
      </c>
      <c r="CJ1192" t="b">
        <f t="shared" si="242"/>
        <v>0</v>
      </c>
      <c r="CL1192">
        <f t="shared" si="243"/>
        <v>0</v>
      </c>
      <c r="CM1192">
        <f t="shared" si="244"/>
        <v>0</v>
      </c>
      <c r="CN1192">
        <f t="shared" si="245"/>
        <v>0</v>
      </c>
      <c r="CO1192">
        <f t="shared" si="246"/>
        <v>0</v>
      </c>
    </row>
    <row r="1193" spans="2:93" ht="15" customHeight="1">
      <c r="B1193" s="126"/>
      <c r="C1193" s="220" t="s">
        <v>2839</v>
      </c>
      <c r="D1193" s="419"/>
      <c r="E1193" s="316"/>
      <c r="F1193" s="316"/>
      <c r="G1193" s="317"/>
      <c r="H1193" s="379"/>
      <c r="I1193" s="317"/>
      <c r="J1193" s="315" t="str">
        <f>IF(L1193="","",VLOOKUP(L1193,Presentación!$AL$3:$AM$574,2,FALSE))</f>
        <v/>
      </c>
      <c r="K1193" s="429"/>
      <c r="L1193" s="419"/>
      <c r="M1193" s="316"/>
      <c r="N1193" s="317"/>
      <c r="O1193" s="419"/>
      <c r="P1193" s="316"/>
      <c r="Q1193" s="317"/>
      <c r="R1193" s="379"/>
      <c r="S1193" s="316"/>
      <c r="T1193" s="317"/>
      <c r="U1193" s="43" t="s">
        <v>2188</v>
      </c>
      <c r="V1193" s="379"/>
      <c r="W1193" s="316"/>
      <c r="X1193" s="317"/>
      <c r="Y1193" s="379"/>
      <c r="Z1193" s="317"/>
      <c r="AA1193" s="249"/>
      <c r="AB1193" s="249"/>
      <c r="AC1193" s="249"/>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CA1193">
        <f t="shared" si="234"/>
        <v>0</v>
      </c>
      <c r="CB1193">
        <f t="shared" si="235"/>
        <v>0</v>
      </c>
      <c r="CC1193">
        <f t="shared" si="236"/>
        <v>0</v>
      </c>
      <c r="CD1193">
        <f t="shared" si="237"/>
        <v>0</v>
      </c>
      <c r="CF1193" t="b">
        <f t="shared" si="238"/>
        <v>0</v>
      </c>
      <c r="CG1193" t="str">
        <f t="shared" si="239"/>
        <v/>
      </c>
      <c r="CH1193" t="b">
        <f t="shared" si="240"/>
        <v>0</v>
      </c>
      <c r="CI1193" t="str">
        <f t="shared" si="241"/>
        <v/>
      </c>
      <c r="CJ1193" t="b">
        <f t="shared" si="242"/>
        <v>0</v>
      </c>
      <c r="CL1193">
        <f t="shared" si="243"/>
        <v>0</v>
      </c>
      <c r="CM1193">
        <f t="shared" si="244"/>
        <v>0</v>
      </c>
      <c r="CN1193">
        <f t="shared" si="245"/>
        <v>0</v>
      </c>
      <c r="CO1193">
        <f t="shared" si="246"/>
        <v>0</v>
      </c>
    </row>
    <row r="1194" spans="2:93" ht="15" customHeight="1">
      <c r="B1194" s="126"/>
      <c r="C1194" s="220" t="s">
        <v>2840</v>
      </c>
      <c r="D1194" s="419"/>
      <c r="E1194" s="316"/>
      <c r="F1194" s="316"/>
      <c r="G1194" s="317"/>
      <c r="H1194" s="379"/>
      <c r="I1194" s="317"/>
      <c r="J1194" s="315" t="str">
        <f>IF(L1194="","",VLOOKUP(L1194,Presentación!$AL$3:$AM$574,2,FALSE))</f>
        <v/>
      </c>
      <c r="K1194" s="429"/>
      <c r="L1194" s="419"/>
      <c r="M1194" s="316"/>
      <c r="N1194" s="317"/>
      <c r="O1194" s="419"/>
      <c r="P1194" s="316"/>
      <c r="Q1194" s="317"/>
      <c r="R1194" s="379"/>
      <c r="S1194" s="316"/>
      <c r="T1194" s="317"/>
      <c r="U1194" s="43" t="s">
        <v>2188</v>
      </c>
      <c r="V1194" s="379"/>
      <c r="W1194" s="316"/>
      <c r="X1194" s="317"/>
      <c r="Y1194" s="379"/>
      <c r="Z1194" s="317"/>
      <c r="AA1194" s="249"/>
      <c r="AB1194" s="249"/>
      <c r="AC1194" s="249"/>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CA1194">
        <f t="shared" si="234"/>
        <v>0</v>
      </c>
      <c r="CB1194">
        <f t="shared" si="235"/>
        <v>0</v>
      </c>
      <c r="CC1194">
        <f t="shared" si="236"/>
        <v>0</v>
      </c>
      <c r="CD1194">
        <f t="shared" si="237"/>
        <v>0</v>
      </c>
      <c r="CF1194" t="b">
        <f t="shared" si="238"/>
        <v>0</v>
      </c>
      <c r="CG1194" t="str">
        <f t="shared" si="239"/>
        <v/>
      </c>
      <c r="CH1194" t="b">
        <f t="shared" si="240"/>
        <v>0</v>
      </c>
      <c r="CI1194" t="str">
        <f t="shared" si="241"/>
        <v/>
      </c>
      <c r="CJ1194" t="b">
        <f t="shared" si="242"/>
        <v>0</v>
      </c>
      <c r="CL1194">
        <f t="shared" si="243"/>
        <v>0</v>
      </c>
      <c r="CM1194">
        <f t="shared" si="244"/>
        <v>0</v>
      </c>
      <c r="CN1194">
        <f t="shared" si="245"/>
        <v>0</v>
      </c>
      <c r="CO1194">
        <f t="shared" si="246"/>
        <v>0</v>
      </c>
    </row>
    <row r="1195" spans="2:93" ht="15" customHeight="1">
      <c r="B1195" s="126"/>
      <c r="C1195" s="220" t="s">
        <v>2841</v>
      </c>
      <c r="D1195" s="419"/>
      <c r="E1195" s="316"/>
      <c r="F1195" s="316"/>
      <c r="G1195" s="317"/>
      <c r="H1195" s="379"/>
      <c r="I1195" s="317"/>
      <c r="J1195" s="315" t="str">
        <f>IF(L1195="","",VLOOKUP(L1195,Presentación!$AL$3:$AM$574,2,FALSE))</f>
        <v/>
      </c>
      <c r="K1195" s="429"/>
      <c r="L1195" s="419"/>
      <c r="M1195" s="316"/>
      <c r="N1195" s="317"/>
      <c r="O1195" s="419"/>
      <c r="P1195" s="316"/>
      <c r="Q1195" s="317"/>
      <c r="R1195" s="379"/>
      <c r="S1195" s="316"/>
      <c r="T1195" s="317"/>
      <c r="U1195" s="43" t="s">
        <v>2188</v>
      </c>
      <c r="V1195" s="379"/>
      <c r="W1195" s="316"/>
      <c r="X1195" s="317"/>
      <c r="Y1195" s="379"/>
      <c r="Z1195" s="317"/>
      <c r="AA1195" s="249"/>
      <c r="AB1195" s="249"/>
      <c r="AC1195" s="249"/>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CA1195">
        <f t="shared" si="234"/>
        <v>0</v>
      </c>
      <c r="CB1195">
        <f t="shared" si="235"/>
        <v>0</v>
      </c>
      <c r="CC1195">
        <f t="shared" si="236"/>
        <v>0</v>
      </c>
      <c r="CD1195">
        <f t="shared" si="237"/>
        <v>0</v>
      </c>
      <c r="CF1195" t="b">
        <f t="shared" si="238"/>
        <v>0</v>
      </c>
      <c r="CG1195" t="str">
        <f t="shared" si="239"/>
        <v/>
      </c>
      <c r="CH1195" t="b">
        <f t="shared" si="240"/>
        <v>0</v>
      </c>
      <c r="CI1195" t="str">
        <f t="shared" si="241"/>
        <v/>
      </c>
      <c r="CJ1195" t="b">
        <f t="shared" si="242"/>
        <v>0</v>
      </c>
      <c r="CL1195">
        <f t="shared" si="243"/>
        <v>0</v>
      </c>
      <c r="CM1195">
        <f t="shared" si="244"/>
        <v>0</v>
      </c>
      <c r="CN1195">
        <f t="shared" si="245"/>
        <v>0</v>
      </c>
      <c r="CO1195">
        <f t="shared" si="246"/>
        <v>0</v>
      </c>
    </row>
    <row r="1196" spans="2:93" ht="15" customHeight="1">
      <c r="B1196" s="126"/>
      <c r="C1196" s="220" t="s">
        <v>2842</v>
      </c>
      <c r="D1196" s="419"/>
      <c r="E1196" s="316"/>
      <c r="F1196" s="316"/>
      <c r="G1196" s="317"/>
      <c r="H1196" s="379"/>
      <c r="I1196" s="317"/>
      <c r="J1196" s="315" t="str">
        <f>IF(L1196="","",VLOOKUP(L1196,Presentación!$AL$3:$AM$574,2,FALSE))</f>
        <v/>
      </c>
      <c r="K1196" s="429"/>
      <c r="L1196" s="419"/>
      <c r="M1196" s="316"/>
      <c r="N1196" s="317"/>
      <c r="O1196" s="419"/>
      <c r="P1196" s="316"/>
      <c r="Q1196" s="317"/>
      <c r="R1196" s="379"/>
      <c r="S1196" s="316"/>
      <c r="T1196" s="317"/>
      <c r="U1196" s="43" t="s">
        <v>2188</v>
      </c>
      <c r="V1196" s="379"/>
      <c r="W1196" s="316"/>
      <c r="X1196" s="317"/>
      <c r="Y1196" s="379"/>
      <c r="Z1196" s="317"/>
      <c r="AA1196" s="249"/>
      <c r="AB1196" s="249"/>
      <c r="AC1196" s="249"/>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CA1196">
        <f t="shared" si="234"/>
        <v>0</v>
      </c>
      <c r="CB1196">
        <f t="shared" si="235"/>
        <v>0</v>
      </c>
      <c r="CC1196">
        <f t="shared" si="236"/>
        <v>0</v>
      </c>
      <c r="CD1196">
        <f t="shared" si="237"/>
        <v>0</v>
      </c>
      <c r="CF1196" t="b">
        <f t="shared" si="238"/>
        <v>0</v>
      </c>
      <c r="CG1196" t="str">
        <f t="shared" si="239"/>
        <v/>
      </c>
      <c r="CH1196" t="b">
        <f t="shared" si="240"/>
        <v>0</v>
      </c>
      <c r="CI1196" t="str">
        <f t="shared" si="241"/>
        <v/>
      </c>
      <c r="CJ1196" t="b">
        <f t="shared" si="242"/>
        <v>0</v>
      </c>
      <c r="CL1196">
        <f t="shared" si="243"/>
        <v>0</v>
      </c>
      <c r="CM1196">
        <f t="shared" si="244"/>
        <v>0</v>
      </c>
      <c r="CN1196">
        <f t="shared" si="245"/>
        <v>0</v>
      </c>
      <c r="CO1196">
        <f t="shared" si="246"/>
        <v>0</v>
      </c>
    </row>
    <row r="1197" spans="2:93" ht="15" customHeight="1">
      <c r="B1197" s="126"/>
      <c r="C1197" s="220" t="s">
        <v>2843</v>
      </c>
      <c r="D1197" s="419"/>
      <c r="E1197" s="316"/>
      <c r="F1197" s="316"/>
      <c r="G1197" s="317"/>
      <c r="H1197" s="379"/>
      <c r="I1197" s="317"/>
      <c r="J1197" s="315" t="str">
        <f>IF(L1197="","",VLOOKUP(L1197,Presentación!$AL$3:$AM$574,2,FALSE))</f>
        <v/>
      </c>
      <c r="K1197" s="429"/>
      <c r="L1197" s="419"/>
      <c r="M1197" s="316"/>
      <c r="N1197" s="317"/>
      <c r="O1197" s="419"/>
      <c r="P1197" s="316"/>
      <c r="Q1197" s="317"/>
      <c r="R1197" s="379"/>
      <c r="S1197" s="316"/>
      <c r="T1197" s="317"/>
      <c r="U1197" s="43" t="s">
        <v>2188</v>
      </c>
      <c r="V1197" s="379"/>
      <c r="W1197" s="316"/>
      <c r="X1197" s="317"/>
      <c r="Y1197" s="379"/>
      <c r="Z1197" s="317"/>
      <c r="AA1197" s="249"/>
      <c r="AB1197" s="249"/>
      <c r="AC1197" s="249"/>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CA1197">
        <f t="shared" si="234"/>
        <v>0</v>
      </c>
      <c r="CB1197">
        <f t="shared" si="235"/>
        <v>0</v>
      </c>
      <c r="CC1197">
        <f t="shared" si="236"/>
        <v>0</v>
      </c>
      <c r="CD1197">
        <f t="shared" si="237"/>
        <v>0</v>
      </c>
      <c r="CF1197" t="b">
        <f t="shared" si="238"/>
        <v>0</v>
      </c>
      <c r="CG1197" t="str">
        <f t="shared" si="239"/>
        <v/>
      </c>
      <c r="CH1197" t="b">
        <f t="shared" si="240"/>
        <v>0</v>
      </c>
      <c r="CI1197" t="str">
        <f t="shared" si="241"/>
        <v/>
      </c>
      <c r="CJ1197" t="b">
        <f t="shared" si="242"/>
        <v>0</v>
      </c>
      <c r="CL1197">
        <f t="shared" si="243"/>
        <v>0</v>
      </c>
      <c r="CM1197">
        <f t="shared" si="244"/>
        <v>0</v>
      </c>
      <c r="CN1197">
        <f t="shared" si="245"/>
        <v>0</v>
      </c>
      <c r="CO1197">
        <f t="shared" si="246"/>
        <v>0</v>
      </c>
    </row>
    <row r="1198" spans="2:93" ht="15" customHeight="1">
      <c r="B1198" s="126"/>
      <c r="C1198" s="220" t="s">
        <v>2844</v>
      </c>
      <c r="D1198" s="419"/>
      <c r="E1198" s="316"/>
      <c r="F1198" s="316"/>
      <c r="G1198" s="317"/>
      <c r="H1198" s="379"/>
      <c r="I1198" s="317"/>
      <c r="J1198" s="315" t="str">
        <f>IF(L1198="","",VLOOKUP(L1198,Presentación!$AL$3:$AM$574,2,FALSE))</f>
        <v/>
      </c>
      <c r="K1198" s="429"/>
      <c r="L1198" s="419"/>
      <c r="M1198" s="316"/>
      <c r="N1198" s="317"/>
      <c r="O1198" s="419"/>
      <c r="P1198" s="316"/>
      <c r="Q1198" s="317"/>
      <c r="R1198" s="379"/>
      <c r="S1198" s="316"/>
      <c r="T1198" s="317"/>
      <c r="U1198" s="43" t="s">
        <v>2188</v>
      </c>
      <c r="V1198" s="379"/>
      <c r="W1198" s="316"/>
      <c r="X1198" s="317"/>
      <c r="Y1198" s="379"/>
      <c r="Z1198" s="317"/>
      <c r="AA1198" s="249"/>
      <c r="AB1198" s="249"/>
      <c r="AC1198" s="249"/>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CA1198">
        <f t="shared" si="234"/>
        <v>0</v>
      </c>
      <c r="CB1198">
        <f t="shared" si="235"/>
        <v>0</v>
      </c>
      <c r="CC1198">
        <f t="shared" si="236"/>
        <v>0</v>
      </c>
      <c r="CD1198">
        <f t="shared" si="237"/>
        <v>0</v>
      </c>
      <c r="CF1198" t="b">
        <f t="shared" si="238"/>
        <v>0</v>
      </c>
      <c r="CG1198" t="str">
        <f t="shared" si="239"/>
        <v/>
      </c>
      <c r="CH1198" t="b">
        <f t="shared" si="240"/>
        <v>0</v>
      </c>
      <c r="CI1198" t="str">
        <f t="shared" si="241"/>
        <v/>
      </c>
      <c r="CJ1198" t="b">
        <f t="shared" si="242"/>
        <v>0</v>
      </c>
      <c r="CL1198">
        <f t="shared" si="243"/>
        <v>0</v>
      </c>
      <c r="CM1198">
        <f t="shared" si="244"/>
        <v>0</v>
      </c>
      <c r="CN1198">
        <f t="shared" si="245"/>
        <v>0</v>
      </c>
      <c r="CO1198">
        <f t="shared" si="246"/>
        <v>0</v>
      </c>
    </row>
    <row r="1199" spans="2:93" ht="15" customHeight="1">
      <c r="B1199" s="126"/>
      <c r="C1199" s="220" t="s">
        <v>2845</v>
      </c>
      <c r="D1199" s="419"/>
      <c r="E1199" s="316"/>
      <c r="F1199" s="316"/>
      <c r="G1199" s="317"/>
      <c r="H1199" s="379"/>
      <c r="I1199" s="317"/>
      <c r="J1199" s="315" t="str">
        <f>IF(L1199="","",VLOOKUP(L1199,Presentación!$AL$3:$AM$574,2,FALSE))</f>
        <v/>
      </c>
      <c r="K1199" s="429"/>
      <c r="L1199" s="419"/>
      <c r="M1199" s="316"/>
      <c r="N1199" s="317"/>
      <c r="O1199" s="419"/>
      <c r="P1199" s="316"/>
      <c r="Q1199" s="317"/>
      <c r="R1199" s="379"/>
      <c r="S1199" s="316"/>
      <c r="T1199" s="317"/>
      <c r="U1199" s="43" t="s">
        <v>2188</v>
      </c>
      <c r="V1199" s="379"/>
      <c r="W1199" s="316"/>
      <c r="X1199" s="317"/>
      <c r="Y1199" s="379"/>
      <c r="Z1199" s="317"/>
      <c r="AA1199" s="249"/>
      <c r="AB1199" s="249"/>
      <c r="AC1199" s="249"/>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CA1199">
        <f t="shared" si="234"/>
        <v>0</v>
      </c>
      <c r="CB1199">
        <f t="shared" si="235"/>
        <v>0</v>
      </c>
      <c r="CC1199">
        <f t="shared" si="236"/>
        <v>0</v>
      </c>
      <c r="CD1199">
        <f t="shared" si="237"/>
        <v>0</v>
      </c>
      <c r="CF1199" t="b">
        <f t="shared" si="238"/>
        <v>0</v>
      </c>
      <c r="CG1199" t="str">
        <f t="shared" si="239"/>
        <v/>
      </c>
      <c r="CH1199" t="b">
        <f t="shared" si="240"/>
        <v>0</v>
      </c>
      <c r="CI1199" t="str">
        <f t="shared" si="241"/>
        <v/>
      </c>
      <c r="CJ1199" t="b">
        <f t="shared" si="242"/>
        <v>0</v>
      </c>
      <c r="CL1199">
        <f t="shared" si="243"/>
        <v>0</v>
      </c>
      <c r="CM1199">
        <f t="shared" si="244"/>
        <v>0</v>
      </c>
      <c r="CN1199">
        <f t="shared" si="245"/>
        <v>0</v>
      </c>
      <c r="CO1199">
        <f t="shared" si="246"/>
        <v>0</v>
      </c>
    </row>
    <row r="1200" spans="2:93" ht="15" customHeight="1">
      <c r="B1200" s="126"/>
      <c r="C1200" s="220" t="s">
        <v>2846</v>
      </c>
      <c r="D1200" s="419"/>
      <c r="E1200" s="316"/>
      <c r="F1200" s="316"/>
      <c r="G1200" s="317"/>
      <c r="H1200" s="379"/>
      <c r="I1200" s="317"/>
      <c r="J1200" s="315" t="str">
        <f>IF(L1200="","",VLOOKUP(L1200,Presentación!$AL$3:$AM$574,2,FALSE))</f>
        <v/>
      </c>
      <c r="K1200" s="429"/>
      <c r="L1200" s="419"/>
      <c r="M1200" s="316"/>
      <c r="N1200" s="317"/>
      <c r="O1200" s="419"/>
      <c r="P1200" s="316"/>
      <c r="Q1200" s="317"/>
      <c r="R1200" s="379"/>
      <c r="S1200" s="316"/>
      <c r="T1200" s="317"/>
      <c r="U1200" s="43" t="s">
        <v>2188</v>
      </c>
      <c r="V1200" s="379"/>
      <c r="W1200" s="316"/>
      <c r="X1200" s="317"/>
      <c r="Y1200" s="379"/>
      <c r="Z1200" s="317"/>
      <c r="AA1200" s="249"/>
      <c r="AB1200" s="249"/>
      <c r="AC1200" s="249"/>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CA1200">
        <f t="shared" si="234"/>
        <v>0</v>
      </c>
      <c r="CB1200">
        <f t="shared" si="235"/>
        <v>0</v>
      </c>
      <c r="CC1200">
        <f t="shared" si="236"/>
        <v>0</v>
      </c>
      <c r="CD1200">
        <f t="shared" si="237"/>
        <v>0</v>
      </c>
      <c r="CF1200" t="b">
        <f t="shared" si="238"/>
        <v>0</v>
      </c>
      <c r="CG1200" t="str">
        <f t="shared" si="239"/>
        <v/>
      </c>
      <c r="CH1200" t="b">
        <f t="shared" si="240"/>
        <v>0</v>
      </c>
      <c r="CI1200" t="str">
        <f t="shared" si="241"/>
        <v/>
      </c>
      <c r="CJ1200" t="b">
        <f t="shared" si="242"/>
        <v>0</v>
      </c>
      <c r="CL1200">
        <f t="shared" si="243"/>
        <v>0</v>
      </c>
      <c r="CM1200">
        <f t="shared" si="244"/>
        <v>0</v>
      </c>
      <c r="CN1200">
        <f t="shared" si="245"/>
        <v>0</v>
      </c>
      <c r="CO1200">
        <f t="shared" si="246"/>
        <v>0</v>
      </c>
    </row>
    <row r="1201" spans="2:93" ht="15" customHeight="1">
      <c r="B1201" s="126"/>
      <c r="C1201" s="220" t="s">
        <v>2847</v>
      </c>
      <c r="D1201" s="419"/>
      <c r="E1201" s="316"/>
      <c r="F1201" s="316"/>
      <c r="G1201" s="317"/>
      <c r="H1201" s="379"/>
      <c r="I1201" s="317"/>
      <c r="J1201" s="315" t="str">
        <f>IF(L1201="","",VLOOKUP(L1201,Presentación!$AL$3:$AM$574,2,FALSE))</f>
        <v/>
      </c>
      <c r="K1201" s="429"/>
      <c r="L1201" s="419"/>
      <c r="M1201" s="316"/>
      <c r="N1201" s="317"/>
      <c r="O1201" s="419"/>
      <c r="P1201" s="316"/>
      <c r="Q1201" s="317"/>
      <c r="R1201" s="379"/>
      <c r="S1201" s="316"/>
      <c r="T1201" s="317"/>
      <c r="U1201" s="43" t="s">
        <v>2188</v>
      </c>
      <c r="V1201" s="379"/>
      <c r="W1201" s="316"/>
      <c r="X1201" s="317"/>
      <c r="Y1201" s="379"/>
      <c r="Z1201" s="317"/>
      <c r="AA1201" s="249"/>
      <c r="AB1201" s="249"/>
      <c r="AC1201" s="249"/>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CA1201">
        <f t="shared" si="234"/>
        <v>0</v>
      </c>
      <c r="CB1201">
        <f t="shared" si="235"/>
        <v>0</v>
      </c>
      <c r="CC1201">
        <f t="shared" si="236"/>
        <v>0</v>
      </c>
      <c r="CD1201">
        <f t="shared" si="237"/>
        <v>0</v>
      </c>
      <c r="CF1201" t="b">
        <f t="shared" si="238"/>
        <v>0</v>
      </c>
      <c r="CG1201" t="str">
        <f t="shared" si="239"/>
        <v/>
      </c>
      <c r="CH1201" t="b">
        <f t="shared" si="240"/>
        <v>0</v>
      </c>
      <c r="CI1201" t="str">
        <f t="shared" si="241"/>
        <v/>
      </c>
      <c r="CJ1201" t="b">
        <f t="shared" si="242"/>
        <v>0</v>
      </c>
      <c r="CL1201">
        <f t="shared" si="243"/>
        <v>0</v>
      </c>
      <c r="CM1201">
        <f t="shared" si="244"/>
        <v>0</v>
      </c>
      <c r="CN1201">
        <f t="shared" si="245"/>
        <v>0</v>
      </c>
      <c r="CO1201">
        <f t="shared" si="246"/>
        <v>0</v>
      </c>
    </row>
    <row r="1202" spans="2:93" ht="15" customHeight="1">
      <c r="B1202" s="126"/>
      <c r="C1202" s="220" t="s">
        <v>2848</v>
      </c>
      <c r="D1202" s="419"/>
      <c r="E1202" s="316"/>
      <c r="F1202" s="316"/>
      <c r="G1202" s="317"/>
      <c r="H1202" s="379"/>
      <c r="I1202" s="317"/>
      <c r="J1202" s="315" t="str">
        <f>IF(L1202="","",VLOOKUP(L1202,Presentación!$AL$3:$AM$574,2,FALSE))</f>
        <v/>
      </c>
      <c r="K1202" s="429"/>
      <c r="L1202" s="419"/>
      <c r="M1202" s="316"/>
      <c r="N1202" s="317"/>
      <c r="O1202" s="419"/>
      <c r="P1202" s="316"/>
      <c r="Q1202" s="317"/>
      <c r="R1202" s="379"/>
      <c r="S1202" s="316"/>
      <c r="T1202" s="317"/>
      <c r="U1202" s="43" t="s">
        <v>2188</v>
      </c>
      <c r="V1202" s="379"/>
      <c r="W1202" s="316"/>
      <c r="X1202" s="317"/>
      <c r="Y1202" s="379"/>
      <c r="Z1202" s="317"/>
      <c r="AA1202" s="249"/>
      <c r="AB1202" s="249"/>
      <c r="AC1202" s="249"/>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CA1202">
        <f t="shared" si="234"/>
        <v>0</v>
      </c>
      <c r="CB1202">
        <f t="shared" si="235"/>
        <v>0</v>
      </c>
      <c r="CC1202">
        <f t="shared" si="236"/>
        <v>0</v>
      </c>
      <c r="CD1202">
        <f t="shared" si="237"/>
        <v>0</v>
      </c>
      <c r="CF1202" t="b">
        <f t="shared" si="238"/>
        <v>0</v>
      </c>
      <c r="CG1202" t="str">
        <f t="shared" si="239"/>
        <v/>
      </c>
      <c r="CH1202" t="b">
        <f t="shared" si="240"/>
        <v>0</v>
      </c>
      <c r="CI1202" t="str">
        <f t="shared" si="241"/>
        <v/>
      </c>
      <c r="CJ1202" t="b">
        <f t="shared" si="242"/>
        <v>0</v>
      </c>
      <c r="CL1202">
        <f t="shared" si="243"/>
        <v>0</v>
      </c>
      <c r="CM1202">
        <f t="shared" si="244"/>
        <v>0</v>
      </c>
      <c r="CN1202">
        <f t="shared" si="245"/>
        <v>0</v>
      </c>
      <c r="CO1202">
        <f t="shared" si="246"/>
        <v>0</v>
      </c>
    </row>
    <row r="1203" spans="2:93" ht="15" customHeight="1">
      <c r="B1203" s="126"/>
      <c r="C1203" s="220" t="s">
        <v>2849</v>
      </c>
      <c r="D1203" s="419"/>
      <c r="E1203" s="316"/>
      <c r="F1203" s="316"/>
      <c r="G1203" s="317"/>
      <c r="H1203" s="379"/>
      <c r="I1203" s="317"/>
      <c r="J1203" s="315" t="str">
        <f>IF(L1203="","",VLOOKUP(L1203,Presentación!$AL$3:$AM$574,2,FALSE))</f>
        <v/>
      </c>
      <c r="K1203" s="429"/>
      <c r="L1203" s="419"/>
      <c r="M1203" s="316"/>
      <c r="N1203" s="317"/>
      <c r="O1203" s="419"/>
      <c r="P1203" s="316"/>
      <c r="Q1203" s="317"/>
      <c r="R1203" s="379"/>
      <c r="S1203" s="316"/>
      <c r="T1203" s="317"/>
      <c r="U1203" s="43" t="s">
        <v>2188</v>
      </c>
      <c r="V1203" s="379"/>
      <c r="W1203" s="316"/>
      <c r="X1203" s="317"/>
      <c r="Y1203" s="379"/>
      <c r="Z1203" s="317"/>
      <c r="AA1203" s="249"/>
      <c r="AB1203" s="249"/>
      <c r="AC1203" s="249"/>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CA1203">
        <f t="shared" si="234"/>
        <v>0</v>
      </c>
      <c r="CB1203">
        <f t="shared" si="235"/>
        <v>0</v>
      </c>
      <c r="CC1203">
        <f t="shared" si="236"/>
        <v>0</v>
      </c>
      <c r="CD1203">
        <f t="shared" si="237"/>
        <v>0</v>
      </c>
      <c r="CF1203" t="b">
        <f t="shared" si="238"/>
        <v>0</v>
      </c>
      <c r="CG1203" t="str">
        <f t="shared" si="239"/>
        <v/>
      </c>
      <c r="CH1203" t="b">
        <f t="shared" si="240"/>
        <v>0</v>
      </c>
      <c r="CI1203" t="str">
        <f t="shared" si="241"/>
        <v/>
      </c>
      <c r="CJ1203" t="b">
        <f t="shared" si="242"/>
        <v>0</v>
      </c>
      <c r="CL1203">
        <f t="shared" si="243"/>
        <v>0</v>
      </c>
      <c r="CM1203">
        <f t="shared" si="244"/>
        <v>0</v>
      </c>
      <c r="CN1203">
        <f t="shared" si="245"/>
        <v>0</v>
      </c>
      <c r="CO1203">
        <f t="shared" si="246"/>
        <v>0</v>
      </c>
    </row>
    <row r="1204" spans="2:93" ht="15" customHeight="1">
      <c r="B1204" s="126"/>
      <c r="C1204" s="220" t="s">
        <v>2850</v>
      </c>
      <c r="D1204" s="419"/>
      <c r="E1204" s="316"/>
      <c r="F1204" s="316"/>
      <c r="G1204" s="317"/>
      <c r="H1204" s="379"/>
      <c r="I1204" s="317"/>
      <c r="J1204" s="315" t="str">
        <f>IF(L1204="","",VLOOKUP(L1204,Presentación!$AL$3:$AM$574,2,FALSE))</f>
        <v/>
      </c>
      <c r="K1204" s="429"/>
      <c r="L1204" s="419"/>
      <c r="M1204" s="316"/>
      <c r="N1204" s="317"/>
      <c r="O1204" s="419"/>
      <c r="P1204" s="316"/>
      <c r="Q1204" s="317"/>
      <c r="R1204" s="379"/>
      <c r="S1204" s="316"/>
      <c r="T1204" s="317"/>
      <c r="U1204" s="43" t="s">
        <v>2188</v>
      </c>
      <c r="V1204" s="379"/>
      <c r="W1204" s="316"/>
      <c r="X1204" s="317"/>
      <c r="Y1204" s="379"/>
      <c r="Z1204" s="317"/>
      <c r="AA1204" s="249"/>
      <c r="AB1204" s="249"/>
      <c r="AC1204" s="249"/>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CA1204">
        <f t="shared" si="234"/>
        <v>0</v>
      </c>
      <c r="CB1204">
        <f t="shared" si="235"/>
        <v>0</v>
      </c>
      <c r="CC1204">
        <f t="shared" si="236"/>
        <v>0</v>
      </c>
      <c r="CD1204">
        <f t="shared" si="237"/>
        <v>0</v>
      </c>
      <c r="CF1204" t="b">
        <f t="shared" si="238"/>
        <v>0</v>
      </c>
      <c r="CG1204" t="str">
        <f t="shared" si="239"/>
        <v/>
      </c>
      <c r="CH1204" t="b">
        <f t="shared" si="240"/>
        <v>0</v>
      </c>
      <c r="CI1204" t="str">
        <f t="shared" si="241"/>
        <v/>
      </c>
      <c r="CJ1204" t="b">
        <f t="shared" si="242"/>
        <v>0</v>
      </c>
      <c r="CL1204">
        <f t="shared" si="243"/>
        <v>0</v>
      </c>
      <c r="CM1204">
        <f t="shared" si="244"/>
        <v>0</v>
      </c>
      <c r="CN1204">
        <f t="shared" si="245"/>
        <v>0</v>
      </c>
      <c r="CO1204">
        <f t="shared" si="246"/>
        <v>0</v>
      </c>
    </row>
    <row r="1205" spans="2:93" ht="15" customHeight="1">
      <c r="B1205" s="126"/>
      <c r="C1205" s="220" t="s">
        <v>2851</v>
      </c>
      <c r="D1205" s="419"/>
      <c r="E1205" s="316"/>
      <c r="F1205" s="316"/>
      <c r="G1205" s="317"/>
      <c r="H1205" s="379"/>
      <c r="I1205" s="317"/>
      <c r="J1205" s="315" t="str">
        <f>IF(L1205="","",VLOOKUP(L1205,Presentación!$AL$3:$AM$574,2,FALSE))</f>
        <v/>
      </c>
      <c r="K1205" s="429"/>
      <c r="L1205" s="419"/>
      <c r="M1205" s="316"/>
      <c r="N1205" s="317"/>
      <c r="O1205" s="419"/>
      <c r="P1205" s="316"/>
      <c r="Q1205" s="317"/>
      <c r="R1205" s="379"/>
      <c r="S1205" s="316"/>
      <c r="T1205" s="317"/>
      <c r="U1205" s="43" t="s">
        <v>2188</v>
      </c>
      <c r="V1205" s="379"/>
      <c r="W1205" s="316"/>
      <c r="X1205" s="317"/>
      <c r="Y1205" s="379"/>
      <c r="Z1205" s="317"/>
      <c r="AA1205" s="249"/>
      <c r="AB1205" s="249"/>
      <c r="AC1205" s="249"/>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CA1205">
        <f t="shared" si="234"/>
        <v>0</v>
      </c>
      <c r="CB1205">
        <f t="shared" si="235"/>
        <v>0</v>
      </c>
      <c r="CC1205">
        <f t="shared" si="236"/>
        <v>0</v>
      </c>
      <c r="CD1205">
        <f t="shared" si="237"/>
        <v>0</v>
      </c>
      <c r="CF1205" t="b">
        <f t="shared" si="238"/>
        <v>0</v>
      </c>
      <c r="CG1205" t="str">
        <f t="shared" si="239"/>
        <v/>
      </c>
      <c r="CH1205" t="b">
        <f t="shared" si="240"/>
        <v>0</v>
      </c>
      <c r="CI1205" t="str">
        <f t="shared" si="241"/>
        <v/>
      </c>
      <c r="CJ1205" t="b">
        <f t="shared" si="242"/>
        <v>0</v>
      </c>
      <c r="CL1205">
        <f t="shared" si="243"/>
        <v>0</v>
      </c>
      <c r="CM1205">
        <f t="shared" si="244"/>
        <v>0</v>
      </c>
      <c r="CN1205">
        <f t="shared" si="245"/>
        <v>0</v>
      </c>
      <c r="CO1205">
        <f t="shared" si="246"/>
        <v>0</v>
      </c>
    </row>
    <row r="1206" spans="2:93" ht="15" customHeight="1">
      <c r="B1206" s="126"/>
      <c r="C1206" s="220" t="s">
        <v>2852</v>
      </c>
      <c r="D1206" s="419"/>
      <c r="E1206" s="316"/>
      <c r="F1206" s="316"/>
      <c r="G1206" s="317"/>
      <c r="H1206" s="379"/>
      <c r="I1206" s="317"/>
      <c r="J1206" s="315" t="str">
        <f>IF(L1206="","",VLOOKUP(L1206,Presentación!$AL$3:$AM$574,2,FALSE))</f>
        <v/>
      </c>
      <c r="K1206" s="429"/>
      <c r="L1206" s="419"/>
      <c r="M1206" s="316"/>
      <c r="N1206" s="317"/>
      <c r="O1206" s="419"/>
      <c r="P1206" s="316"/>
      <c r="Q1206" s="317"/>
      <c r="R1206" s="379"/>
      <c r="S1206" s="316"/>
      <c r="T1206" s="317"/>
      <c r="U1206" s="43" t="s">
        <v>2188</v>
      </c>
      <c r="V1206" s="379"/>
      <c r="W1206" s="316"/>
      <c r="X1206" s="317"/>
      <c r="Y1206" s="379"/>
      <c r="Z1206" s="317"/>
      <c r="AA1206" s="249"/>
      <c r="AB1206" s="249"/>
      <c r="AC1206" s="249"/>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CA1206">
        <f t="shared" si="234"/>
        <v>0</v>
      </c>
      <c r="CB1206">
        <f t="shared" si="235"/>
        <v>0</v>
      </c>
      <c r="CC1206">
        <f t="shared" si="236"/>
        <v>0</v>
      </c>
      <c r="CD1206">
        <f t="shared" si="237"/>
        <v>0</v>
      </c>
      <c r="CF1206" t="b">
        <f t="shared" si="238"/>
        <v>0</v>
      </c>
      <c r="CG1206" t="str">
        <f t="shared" si="239"/>
        <v/>
      </c>
      <c r="CH1206" t="b">
        <f t="shared" si="240"/>
        <v>0</v>
      </c>
      <c r="CI1206" t="str">
        <f t="shared" si="241"/>
        <v/>
      </c>
      <c r="CJ1206" t="b">
        <f t="shared" si="242"/>
        <v>0</v>
      </c>
      <c r="CL1206">
        <f t="shared" si="243"/>
        <v>0</v>
      </c>
      <c r="CM1206">
        <f t="shared" si="244"/>
        <v>0</v>
      </c>
      <c r="CN1206">
        <f t="shared" si="245"/>
        <v>0</v>
      </c>
      <c r="CO1206">
        <f t="shared" si="246"/>
        <v>0</v>
      </c>
    </row>
    <row r="1207" spans="2:93" ht="15" customHeight="1">
      <c r="B1207" s="126"/>
      <c r="C1207" s="220" t="s">
        <v>2853</v>
      </c>
      <c r="D1207" s="419"/>
      <c r="E1207" s="316"/>
      <c r="F1207" s="316"/>
      <c r="G1207" s="317"/>
      <c r="H1207" s="379"/>
      <c r="I1207" s="317"/>
      <c r="J1207" s="315" t="str">
        <f>IF(L1207="","",VLOOKUP(L1207,Presentación!$AL$3:$AM$574,2,FALSE))</f>
        <v/>
      </c>
      <c r="K1207" s="429"/>
      <c r="L1207" s="419"/>
      <c r="M1207" s="316"/>
      <c r="N1207" s="317"/>
      <c r="O1207" s="419"/>
      <c r="P1207" s="316"/>
      <c r="Q1207" s="317"/>
      <c r="R1207" s="379"/>
      <c r="S1207" s="316"/>
      <c r="T1207" s="317"/>
      <c r="U1207" s="43" t="s">
        <v>2188</v>
      </c>
      <c r="V1207" s="379"/>
      <c r="W1207" s="316"/>
      <c r="X1207" s="317"/>
      <c r="Y1207" s="379"/>
      <c r="Z1207" s="317"/>
      <c r="AA1207" s="249"/>
      <c r="AB1207" s="249"/>
      <c r="AC1207" s="249"/>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CA1207">
        <f t="shared" si="234"/>
        <v>0</v>
      </c>
      <c r="CB1207">
        <f t="shared" si="235"/>
        <v>0</v>
      </c>
      <c r="CC1207">
        <f t="shared" si="236"/>
        <v>0</v>
      </c>
      <c r="CD1207">
        <f t="shared" si="237"/>
        <v>0</v>
      </c>
      <c r="CF1207" t="b">
        <f t="shared" si="238"/>
        <v>0</v>
      </c>
      <c r="CG1207" t="str">
        <f t="shared" si="239"/>
        <v/>
      </c>
      <c r="CH1207" t="b">
        <f t="shared" si="240"/>
        <v>0</v>
      </c>
      <c r="CI1207" t="str">
        <f t="shared" si="241"/>
        <v/>
      </c>
      <c r="CJ1207" t="b">
        <f t="shared" si="242"/>
        <v>0</v>
      </c>
      <c r="CL1207">
        <f t="shared" si="243"/>
        <v>0</v>
      </c>
      <c r="CM1207">
        <f t="shared" si="244"/>
        <v>0</v>
      </c>
      <c r="CN1207">
        <f t="shared" si="245"/>
        <v>0</v>
      </c>
      <c r="CO1207">
        <f t="shared" si="246"/>
        <v>0</v>
      </c>
    </row>
    <row r="1208" spans="2:93" ht="15" customHeight="1">
      <c r="B1208" s="126"/>
      <c r="C1208" s="220" t="s">
        <v>2854</v>
      </c>
      <c r="D1208" s="419"/>
      <c r="E1208" s="316"/>
      <c r="F1208" s="316"/>
      <c r="G1208" s="317"/>
      <c r="H1208" s="379"/>
      <c r="I1208" s="317"/>
      <c r="J1208" s="315" t="str">
        <f>IF(L1208="","",VLOOKUP(L1208,Presentación!$AL$3:$AM$574,2,FALSE))</f>
        <v/>
      </c>
      <c r="K1208" s="429"/>
      <c r="L1208" s="419"/>
      <c r="M1208" s="316"/>
      <c r="N1208" s="317"/>
      <c r="O1208" s="419"/>
      <c r="P1208" s="316"/>
      <c r="Q1208" s="317"/>
      <c r="R1208" s="379"/>
      <c r="S1208" s="316"/>
      <c r="T1208" s="317"/>
      <c r="U1208" s="43" t="s">
        <v>2188</v>
      </c>
      <c r="V1208" s="379"/>
      <c r="W1208" s="316"/>
      <c r="X1208" s="317"/>
      <c r="Y1208" s="379"/>
      <c r="Z1208" s="317"/>
      <c r="AA1208" s="249"/>
      <c r="AB1208" s="249"/>
      <c r="AC1208" s="249"/>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CA1208">
        <f t="shared" si="234"/>
        <v>0</v>
      </c>
      <c r="CB1208">
        <f t="shared" si="235"/>
        <v>0</v>
      </c>
      <c r="CC1208">
        <f t="shared" si="236"/>
        <v>0</v>
      </c>
      <c r="CD1208">
        <f t="shared" si="237"/>
        <v>0</v>
      </c>
      <c r="CF1208" t="b">
        <f t="shared" si="238"/>
        <v>0</v>
      </c>
      <c r="CG1208" t="str">
        <f t="shared" si="239"/>
        <v/>
      </c>
      <c r="CH1208" t="b">
        <f t="shared" si="240"/>
        <v>0</v>
      </c>
      <c r="CI1208" t="str">
        <f t="shared" si="241"/>
        <v/>
      </c>
      <c r="CJ1208" t="b">
        <f t="shared" si="242"/>
        <v>0</v>
      </c>
      <c r="CL1208">
        <f t="shared" si="243"/>
        <v>0</v>
      </c>
      <c r="CM1208">
        <f t="shared" si="244"/>
        <v>0</v>
      </c>
      <c r="CN1208">
        <f t="shared" si="245"/>
        <v>0</v>
      </c>
      <c r="CO1208">
        <f t="shared" si="246"/>
        <v>0</v>
      </c>
    </row>
    <row r="1209" spans="2:93" ht="15" customHeight="1">
      <c r="B1209" s="126"/>
      <c r="C1209" s="220" t="s">
        <v>2855</v>
      </c>
      <c r="D1209" s="419"/>
      <c r="E1209" s="316"/>
      <c r="F1209" s="316"/>
      <c r="G1209" s="317"/>
      <c r="H1209" s="379"/>
      <c r="I1209" s="317"/>
      <c r="J1209" s="315" t="str">
        <f>IF(L1209="","",VLOOKUP(L1209,Presentación!$AL$3:$AM$574,2,FALSE))</f>
        <v/>
      </c>
      <c r="K1209" s="429"/>
      <c r="L1209" s="419"/>
      <c r="M1209" s="316"/>
      <c r="N1209" s="317"/>
      <c r="O1209" s="419"/>
      <c r="P1209" s="316"/>
      <c r="Q1209" s="317"/>
      <c r="R1209" s="379"/>
      <c r="S1209" s="316"/>
      <c r="T1209" s="317"/>
      <c r="U1209" s="43" t="s">
        <v>2188</v>
      </c>
      <c r="V1209" s="379"/>
      <c r="W1209" s="316"/>
      <c r="X1209" s="317"/>
      <c r="Y1209" s="379"/>
      <c r="Z1209" s="317"/>
      <c r="AA1209" s="249"/>
      <c r="AB1209" s="249"/>
      <c r="AC1209" s="249"/>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CA1209">
        <f t="shared" si="234"/>
        <v>0</v>
      </c>
      <c r="CB1209">
        <f t="shared" si="235"/>
        <v>0</v>
      </c>
      <c r="CC1209">
        <f t="shared" si="236"/>
        <v>0</v>
      </c>
      <c r="CD1209">
        <f t="shared" si="237"/>
        <v>0</v>
      </c>
      <c r="CF1209" t="b">
        <f t="shared" si="238"/>
        <v>0</v>
      </c>
      <c r="CG1209" t="str">
        <f t="shared" si="239"/>
        <v/>
      </c>
      <c r="CH1209" t="b">
        <f t="shared" si="240"/>
        <v>0</v>
      </c>
      <c r="CI1209" t="str">
        <f t="shared" si="241"/>
        <v/>
      </c>
      <c r="CJ1209" t="b">
        <f t="shared" si="242"/>
        <v>0</v>
      </c>
      <c r="CL1209">
        <f t="shared" si="243"/>
        <v>0</v>
      </c>
      <c r="CM1209">
        <f t="shared" si="244"/>
        <v>0</v>
      </c>
      <c r="CN1209">
        <f t="shared" si="245"/>
        <v>0</v>
      </c>
      <c r="CO1209">
        <f t="shared" si="246"/>
        <v>0</v>
      </c>
    </row>
    <row r="1210" spans="2:93" ht="15" customHeight="1">
      <c r="B1210" s="126"/>
      <c r="C1210" s="220" t="s">
        <v>2856</v>
      </c>
      <c r="D1210" s="419"/>
      <c r="E1210" s="316"/>
      <c r="F1210" s="316"/>
      <c r="G1210" s="317"/>
      <c r="H1210" s="379"/>
      <c r="I1210" s="317"/>
      <c r="J1210" s="315" t="str">
        <f>IF(L1210="","",VLOOKUP(L1210,Presentación!$AL$3:$AM$574,2,FALSE))</f>
        <v/>
      </c>
      <c r="K1210" s="429"/>
      <c r="L1210" s="419"/>
      <c r="M1210" s="316"/>
      <c r="N1210" s="317"/>
      <c r="O1210" s="419"/>
      <c r="P1210" s="316"/>
      <c r="Q1210" s="317"/>
      <c r="R1210" s="379"/>
      <c r="S1210" s="316"/>
      <c r="T1210" s="317"/>
      <c r="U1210" s="43" t="s">
        <v>2188</v>
      </c>
      <c r="V1210" s="379"/>
      <c r="W1210" s="316"/>
      <c r="X1210" s="317"/>
      <c r="Y1210" s="379"/>
      <c r="Z1210" s="317"/>
      <c r="AA1210" s="249"/>
      <c r="AB1210" s="249"/>
      <c r="AC1210" s="249"/>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CA1210">
        <f t="shared" si="234"/>
        <v>0</v>
      </c>
      <c r="CB1210">
        <f t="shared" si="235"/>
        <v>0</v>
      </c>
      <c r="CC1210">
        <f t="shared" si="236"/>
        <v>0</v>
      </c>
      <c r="CD1210">
        <f t="shared" si="237"/>
        <v>0</v>
      </c>
      <c r="CF1210" t="b">
        <f t="shared" si="238"/>
        <v>0</v>
      </c>
      <c r="CG1210" t="str">
        <f t="shared" si="239"/>
        <v/>
      </c>
      <c r="CH1210" t="b">
        <f t="shared" si="240"/>
        <v>0</v>
      </c>
      <c r="CI1210" t="str">
        <f t="shared" si="241"/>
        <v/>
      </c>
      <c r="CJ1210" t="b">
        <f t="shared" si="242"/>
        <v>0</v>
      </c>
      <c r="CL1210">
        <f t="shared" si="243"/>
        <v>0</v>
      </c>
      <c r="CM1210">
        <f t="shared" si="244"/>
        <v>0</v>
      </c>
      <c r="CN1210">
        <f t="shared" si="245"/>
        <v>0</v>
      </c>
      <c r="CO1210">
        <f t="shared" si="246"/>
        <v>0</v>
      </c>
    </row>
    <row r="1211" spans="2:93" ht="15" customHeight="1">
      <c r="B1211" s="126"/>
      <c r="C1211" s="220" t="s">
        <v>2857</v>
      </c>
      <c r="D1211" s="419"/>
      <c r="E1211" s="316"/>
      <c r="F1211" s="316"/>
      <c r="G1211" s="317"/>
      <c r="H1211" s="379"/>
      <c r="I1211" s="317"/>
      <c r="J1211" s="315" t="str">
        <f>IF(L1211="","",VLOOKUP(L1211,Presentación!$AL$3:$AM$574,2,FALSE))</f>
        <v/>
      </c>
      <c r="K1211" s="429"/>
      <c r="L1211" s="419"/>
      <c r="M1211" s="316"/>
      <c r="N1211" s="317"/>
      <c r="O1211" s="419"/>
      <c r="P1211" s="316"/>
      <c r="Q1211" s="317"/>
      <c r="R1211" s="379"/>
      <c r="S1211" s="316"/>
      <c r="T1211" s="317"/>
      <c r="U1211" s="43" t="s">
        <v>2188</v>
      </c>
      <c r="V1211" s="379"/>
      <c r="W1211" s="316"/>
      <c r="X1211" s="317"/>
      <c r="Y1211" s="379"/>
      <c r="Z1211" s="317"/>
      <c r="AA1211" s="249"/>
      <c r="AB1211" s="249"/>
      <c r="AC1211" s="249"/>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CA1211">
        <f t="shared" si="234"/>
        <v>0</v>
      </c>
      <c r="CB1211">
        <f t="shared" si="235"/>
        <v>0</v>
      </c>
      <c r="CC1211">
        <f t="shared" si="236"/>
        <v>0</v>
      </c>
      <c r="CD1211">
        <f t="shared" si="237"/>
        <v>0</v>
      </c>
      <c r="CF1211" t="b">
        <f t="shared" si="238"/>
        <v>0</v>
      </c>
      <c r="CG1211" t="str">
        <f t="shared" si="239"/>
        <v/>
      </c>
      <c r="CH1211" t="b">
        <f t="shared" si="240"/>
        <v>0</v>
      </c>
      <c r="CI1211" t="str">
        <f t="shared" si="241"/>
        <v/>
      </c>
      <c r="CJ1211" t="b">
        <f t="shared" si="242"/>
        <v>0</v>
      </c>
      <c r="CL1211">
        <f t="shared" si="243"/>
        <v>0</v>
      </c>
      <c r="CM1211">
        <f t="shared" si="244"/>
        <v>0</v>
      </c>
      <c r="CN1211">
        <f t="shared" si="245"/>
        <v>0</v>
      </c>
      <c r="CO1211">
        <f t="shared" si="246"/>
        <v>0</v>
      </c>
    </row>
    <row r="1212" spans="2:93" ht="15" customHeight="1">
      <c r="B1212" s="126"/>
      <c r="C1212" s="220" t="s">
        <v>2858</v>
      </c>
      <c r="D1212" s="419"/>
      <c r="E1212" s="316"/>
      <c r="F1212" s="316"/>
      <c r="G1212" s="317"/>
      <c r="H1212" s="379"/>
      <c r="I1212" s="317"/>
      <c r="J1212" s="315" t="str">
        <f>IF(L1212="","",VLOOKUP(L1212,Presentación!$AL$3:$AM$574,2,FALSE))</f>
        <v/>
      </c>
      <c r="K1212" s="429"/>
      <c r="L1212" s="419"/>
      <c r="M1212" s="316"/>
      <c r="N1212" s="317"/>
      <c r="O1212" s="419"/>
      <c r="P1212" s="316"/>
      <c r="Q1212" s="317"/>
      <c r="R1212" s="379"/>
      <c r="S1212" s="316"/>
      <c r="T1212" s="317"/>
      <c r="U1212" s="43" t="s">
        <v>2188</v>
      </c>
      <c r="V1212" s="379"/>
      <c r="W1212" s="316"/>
      <c r="X1212" s="317"/>
      <c r="Y1212" s="379"/>
      <c r="Z1212" s="317"/>
      <c r="AA1212" s="249"/>
      <c r="AB1212" s="249"/>
      <c r="AC1212" s="249"/>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CA1212">
        <f t="shared" si="234"/>
        <v>0</v>
      </c>
      <c r="CB1212">
        <f t="shared" si="235"/>
        <v>0</v>
      </c>
      <c r="CC1212">
        <f t="shared" si="236"/>
        <v>0</v>
      </c>
      <c r="CD1212">
        <f t="shared" si="237"/>
        <v>0</v>
      </c>
      <c r="CF1212" t="b">
        <f t="shared" si="238"/>
        <v>0</v>
      </c>
      <c r="CG1212" t="str">
        <f t="shared" si="239"/>
        <v/>
      </c>
      <c r="CH1212" t="b">
        <f t="shared" si="240"/>
        <v>0</v>
      </c>
      <c r="CI1212" t="str">
        <f t="shared" si="241"/>
        <v/>
      </c>
      <c r="CJ1212" t="b">
        <f t="shared" si="242"/>
        <v>0</v>
      </c>
      <c r="CL1212">
        <f t="shared" si="243"/>
        <v>0</v>
      </c>
      <c r="CM1212">
        <f t="shared" si="244"/>
        <v>0</v>
      </c>
      <c r="CN1212">
        <f t="shared" si="245"/>
        <v>0</v>
      </c>
      <c r="CO1212">
        <f t="shared" si="246"/>
        <v>0</v>
      </c>
    </row>
    <row r="1213" spans="2:93" ht="15" customHeight="1">
      <c r="B1213" s="126"/>
      <c r="C1213" s="220" t="s">
        <v>2859</v>
      </c>
      <c r="D1213" s="419"/>
      <c r="E1213" s="316"/>
      <c r="F1213" s="316"/>
      <c r="G1213" s="317"/>
      <c r="H1213" s="379"/>
      <c r="I1213" s="317"/>
      <c r="J1213" s="315" t="str">
        <f>IF(L1213="","",VLOOKUP(L1213,Presentación!$AL$3:$AM$574,2,FALSE))</f>
        <v/>
      </c>
      <c r="K1213" s="429"/>
      <c r="L1213" s="419"/>
      <c r="M1213" s="316"/>
      <c r="N1213" s="317"/>
      <c r="O1213" s="419"/>
      <c r="P1213" s="316"/>
      <c r="Q1213" s="317"/>
      <c r="R1213" s="379"/>
      <c r="S1213" s="316"/>
      <c r="T1213" s="317"/>
      <c r="U1213" s="43" t="s">
        <v>2188</v>
      </c>
      <c r="V1213" s="379"/>
      <c r="W1213" s="316"/>
      <c r="X1213" s="317"/>
      <c r="Y1213" s="379"/>
      <c r="Z1213" s="317"/>
      <c r="AA1213" s="249"/>
      <c r="AB1213" s="249"/>
      <c r="AC1213" s="249"/>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CA1213">
        <f t="shared" si="234"/>
        <v>0</v>
      </c>
      <c r="CB1213">
        <f t="shared" si="235"/>
        <v>0</v>
      </c>
      <c r="CC1213">
        <f t="shared" si="236"/>
        <v>0</v>
      </c>
      <c r="CD1213">
        <f t="shared" si="237"/>
        <v>0</v>
      </c>
      <c r="CF1213" t="b">
        <f t="shared" si="238"/>
        <v>0</v>
      </c>
      <c r="CG1213" t="str">
        <f t="shared" si="239"/>
        <v/>
      </c>
      <c r="CH1213" t="b">
        <f t="shared" si="240"/>
        <v>0</v>
      </c>
      <c r="CI1213" t="str">
        <f t="shared" si="241"/>
        <v/>
      </c>
      <c r="CJ1213" t="b">
        <f t="shared" si="242"/>
        <v>0</v>
      </c>
      <c r="CL1213">
        <f t="shared" si="243"/>
        <v>0</v>
      </c>
      <c r="CM1213">
        <f t="shared" si="244"/>
        <v>0</v>
      </c>
      <c r="CN1213">
        <f t="shared" si="245"/>
        <v>0</v>
      </c>
      <c r="CO1213">
        <f t="shared" si="246"/>
        <v>0</v>
      </c>
    </row>
    <row r="1214" spans="2:93" ht="15" customHeight="1">
      <c r="B1214" s="126"/>
      <c r="C1214" s="220" t="s">
        <v>2860</v>
      </c>
      <c r="D1214" s="419"/>
      <c r="E1214" s="316"/>
      <c r="F1214" s="316"/>
      <c r="G1214" s="317"/>
      <c r="H1214" s="379"/>
      <c r="I1214" s="317"/>
      <c r="J1214" s="315" t="str">
        <f>IF(L1214="","",VLOOKUP(L1214,Presentación!$AL$3:$AM$574,2,FALSE))</f>
        <v/>
      </c>
      <c r="K1214" s="429"/>
      <c r="L1214" s="419"/>
      <c r="M1214" s="316"/>
      <c r="N1214" s="317"/>
      <c r="O1214" s="419"/>
      <c r="P1214" s="316"/>
      <c r="Q1214" s="317"/>
      <c r="R1214" s="379"/>
      <c r="S1214" s="316"/>
      <c r="T1214" s="317"/>
      <c r="U1214" s="43" t="s">
        <v>2188</v>
      </c>
      <c r="V1214" s="379"/>
      <c r="W1214" s="316"/>
      <c r="X1214" s="317"/>
      <c r="Y1214" s="379"/>
      <c r="Z1214" s="317"/>
      <c r="AA1214" s="249"/>
      <c r="AB1214" s="249"/>
      <c r="AC1214" s="249"/>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CA1214">
        <f t="shared" si="234"/>
        <v>0</v>
      </c>
      <c r="CB1214">
        <f t="shared" si="235"/>
        <v>0</v>
      </c>
      <c r="CC1214">
        <f t="shared" si="236"/>
        <v>0</v>
      </c>
      <c r="CD1214">
        <f t="shared" si="237"/>
        <v>0</v>
      </c>
      <c r="CF1214" t="b">
        <f t="shared" si="238"/>
        <v>0</v>
      </c>
      <c r="CG1214" t="str">
        <f t="shared" si="239"/>
        <v/>
      </c>
      <c r="CH1214" t="b">
        <f t="shared" si="240"/>
        <v>0</v>
      </c>
      <c r="CI1214" t="str">
        <f t="shared" si="241"/>
        <v/>
      </c>
      <c r="CJ1214" t="b">
        <f t="shared" si="242"/>
        <v>0</v>
      </c>
      <c r="CL1214">
        <f t="shared" si="243"/>
        <v>0</v>
      </c>
      <c r="CM1214">
        <f t="shared" si="244"/>
        <v>0</v>
      </c>
      <c r="CN1214">
        <f t="shared" si="245"/>
        <v>0</v>
      </c>
      <c r="CO1214">
        <f t="shared" si="246"/>
        <v>0</v>
      </c>
    </row>
    <row r="1215" spans="2:93" ht="15" customHeight="1">
      <c r="B1215" s="126"/>
      <c r="C1215" s="220" t="s">
        <v>2861</v>
      </c>
      <c r="D1215" s="419"/>
      <c r="E1215" s="316"/>
      <c r="F1215" s="316"/>
      <c r="G1215" s="317"/>
      <c r="H1215" s="379"/>
      <c r="I1215" s="317"/>
      <c r="J1215" s="315" t="str">
        <f>IF(L1215="","",VLOOKUP(L1215,Presentación!$AL$3:$AM$574,2,FALSE))</f>
        <v/>
      </c>
      <c r="K1215" s="429"/>
      <c r="L1215" s="419"/>
      <c r="M1215" s="316"/>
      <c r="N1215" s="317"/>
      <c r="O1215" s="419"/>
      <c r="P1215" s="316"/>
      <c r="Q1215" s="317"/>
      <c r="R1215" s="379"/>
      <c r="S1215" s="316"/>
      <c r="T1215" s="317"/>
      <c r="U1215" s="43" t="s">
        <v>2188</v>
      </c>
      <c r="V1215" s="379"/>
      <c r="W1215" s="316"/>
      <c r="X1215" s="317"/>
      <c r="Y1215" s="379"/>
      <c r="Z1215" s="317"/>
      <c r="AA1215" s="249"/>
      <c r="AB1215" s="249"/>
      <c r="AC1215" s="249"/>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CA1215">
        <f t="shared" si="234"/>
        <v>0</v>
      </c>
      <c r="CB1215">
        <f t="shared" si="235"/>
        <v>0</v>
      </c>
      <c r="CC1215">
        <f t="shared" si="236"/>
        <v>0</v>
      </c>
      <c r="CD1215">
        <f t="shared" si="237"/>
        <v>0</v>
      </c>
      <c r="CF1215" t="b">
        <f t="shared" si="238"/>
        <v>0</v>
      </c>
      <c r="CG1215" t="str">
        <f t="shared" si="239"/>
        <v/>
      </c>
      <c r="CH1215" t="b">
        <f t="shared" si="240"/>
        <v>0</v>
      </c>
      <c r="CI1215" t="str">
        <f t="shared" si="241"/>
        <v/>
      </c>
      <c r="CJ1215" t="b">
        <f t="shared" si="242"/>
        <v>0</v>
      </c>
      <c r="CL1215">
        <f t="shared" si="243"/>
        <v>0</v>
      </c>
      <c r="CM1215">
        <f t="shared" si="244"/>
        <v>0</v>
      </c>
      <c r="CN1215">
        <f t="shared" si="245"/>
        <v>0</v>
      </c>
      <c r="CO1215">
        <f t="shared" si="246"/>
        <v>0</v>
      </c>
    </row>
    <row r="1216" spans="2:93" ht="15" customHeight="1">
      <c r="B1216" s="126"/>
      <c r="C1216" s="220" t="s">
        <v>2862</v>
      </c>
      <c r="D1216" s="419"/>
      <c r="E1216" s="316"/>
      <c r="F1216" s="316"/>
      <c r="G1216" s="317"/>
      <c r="H1216" s="379"/>
      <c r="I1216" s="317"/>
      <c r="J1216" s="315" t="str">
        <f>IF(L1216="","",VLOOKUP(L1216,Presentación!$AL$3:$AM$574,2,FALSE))</f>
        <v/>
      </c>
      <c r="K1216" s="429"/>
      <c r="L1216" s="419"/>
      <c r="M1216" s="316"/>
      <c r="N1216" s="317"/>
      <c r="O1216" s="419"/>
      <c r="P1216" s="316"/>
      <c r="Q1216" s="317"/>
      <c r="R1216" s="379"/>
      <c r="S1216" s="316"/>
      <c r="T1216" s="317"/>
      <c r="U1216" s="43" t="s">
        <v>2188</v>
      </c>
      <c r="V1216" s="379"/>
      <c r="W1216" s="316"/>
      <c r="X1216" s="317"/>
      <c r="Y1216" s="379"/>
      <c r="Z1216" s="317"/>
      <c r="AA1216" s="249"/>
      <c r="AB1216" s="249"/>
      <c r="AC1216" s="249"/>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CA1216">
        <f t="shared" si="234"/>
        <v>0</v>
      </c>
      <c r="CB1216">
        <f t="shared" si="235"/>
        <v>0</v>
      </c>
      <c r="CC1216">
        <f t="shared" si="236"/>
        <v>0</v>
      </c>
      <c r="CD1216">
        <f t="shared" si="237"/>
        <v>0</v>
      </c>
      <c r="CF1216" t="b">
        <f t="shared" si="238"/>
        <v>0</v>
      </c>
      <c r="CG1216" t="str">
        <f t="shared" si="239"/>
        <v/>
      </c>
      <c r="CH1216" t="b">
        <f t="shared" si="240"/>
        <v>0</v>
      </c>
      <c r="CI1216" t="str">
        <f t="shared" si="241"/>
        <v/>
      </c>
      <c r="CJ1216" t="b">
        <f t="shared" si="242"/>
        <v>0</v>
      </c>
      <c r="CL1216">
        <f t="shared" si="243"/>
        <v>0</v>
      </c>
      <c r="CM1216">
        <f t="shared" si="244"/>
        <v>0</v>
      </c>
      <c r="CN1216">
        <f t="shared" si="245"/>
        <v>0</v>
      </c>
      <c r="CO1216">
        <f t="shared" si="246"/>
        <v>0</v>
      </c>
    </row>
    <row r="1217" spans="2:93" ht="15" customHeight="1">
      <c r="B1217" s="126"/>
      <c r="C1217" s="220" t="s">
        <v>2863</v>
      </c>
      <c r="D1217" s="419"/>
      <c r="E1217" s="316"/>
      <c r="F1217" s="316"/>
      <c r="G1217" s="317"/>
      <c r="H1217" s="379"/>
      <c r="I1217" s="317"/>
      <c r="J1217" s="315" t="str">
        <f>IF(L1217="","",VLOOKUP(L1217,Presentación!$AL$3:$AM$574,2,FALSE))</f>
        <v/>
      </c>
      <c r="K1217" s="429"/>
      <c r="L1217" s="419"/>
      <c r="M1217" s="316"/>
      <c r="N1217" s="317"/>
      <c r="O1217" s="419"/>
      <c r="P1217" s="316"/>
      <c r="Q1217" s="317"/>
      <c r="R1217" s="379"/>
      <c r="S1217" s="316"/>
      <c r="T1217" s="317"/>
      <c r="U1217" s="43" t="s">
        <v>2188</v>
      </c>
      <c r="V1217" s="379"/>
      <c r="W1217" s="316"/>
      <c r="X1217" s="317"/>
      <c r="Y1217" s="379"/>
      <c r="Z1217" s="317"/>
      <c r="AA1217" s="249"/>
      <c r="AB1217" s="249"/>
      <c r="AC1217" s="249"/>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CA1217">
        <f t="shared" si="234"/>
        <v>0</v>
      </c>
      <c r="CB1217">
        <f t="shared" si="235"/>
        <v>0</v>
      </c>
      <c r="CC1217">
        <f t="shared" si="236"/>
        <v>0</v>
      </c>
      <c r="CD1217">
        <f t="shared" si="237"/>
        <v>0</v>
      </c>
      <c r="CF1217" t="b">
        <f t="shared" si="238"/>
        <v>0</v>
      </c>
      <c r="CG1217" t="str">
        <f t="shared" si="239"/>
        <v/>
      </c>
      <c r="CH1217" t="b">
        <f t="shared" si="240"/>
        <v>0</v>
      </c>
      <c r="CI1217" t="str">
        <f t="shared" si="241"/>
        <v/>
      </c>
      <c r="CJ1217" t="b">
        <f t="shared" si="242"/>
        <v>0</v>
      </c>
      <c r="CL1217">
        <f t="shared" si="243"/>
        <v>0</v>
      </c>
      <c r="CM1217">
        <f t="shared" si="244"/>
        <v>0</v>
      </c>
      <c r="CN1217">
        <f t="shared" si="245"/>
        <v>0</v>
      </c>
      <c r="CO1217">
        <f t="shared" si="246"/>
        <v>0</v>
      </c>
    </row>
    <row r="1218" spans="2:93" ht="15" customHeight="1">
      <c r="B1218" s="126"/>
      <c r="C1218" s="220" t="s">
        <v>2864</v>
      </c>
      <c r="D1218" s="419"/>
      <c r="E1218" s="316"/>
      <c r="F1218" s="316"/>
      <c r="G1218" s="317"/>
      <c r="H1218" s="379"/>
      <c r="I1218" s="317"/>
      <c r="J1218" s="315" t="str">
        <f>IF(L1218="","",VLOOKUP(L1218,Presentación!$AL$3:$AM$574,2,FALSE))</f>
        <v/>
      </c>
      <c r="K1218" s="429"/>
      <c r="L1218" s="419"/>
      <c r="M1218" s="316"/>
      <c r="N1218" s="317"/>
      <c r="O1218" s="419"/>
      <c r="P1218" s="316"/>
      <c r="Q1218" s="317"/>
      <c r="R1218" s="379"/>
      <c r="S1218" s="316"/>
      <c r="T1218" s="317"/>
      <c r="U1218" s="43" t="s">
        <v>2188</v>
      </c>
      <c r="V1218" s="379"/>
      <c r="W1218" s="316"/>
      <c r="X1218" s="317"/>
      <c r="Y1218" s="379"/>
      <c r="Z1218" s="317"/>
      <c r="AA1218" s="249"/>
      <c r="AB1218" s="249"/>
      <c r="AC1218" s="249"/>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CA1218">
        <f t="shared" si="234"/>
        <v>0</v>
      </c>
      <c r="CB1218">
        <f t="shared" si="235"/>
        <v>0</v>
      </c>
      <c r="CC1218">
        <f t="shared" si="236"/>
        <v>0</v>
      </c>
      <c r="CD1218">
        <f t="shared" si="237"/>
        <v>0</v>
      </c>
      <c r="CF1218" t="b">
        <f t="shared" si="238"/>
        <v>0</v>
      </c>
      <c r="CG1218" t="str">
        <f t="shared" si="239"/>
        <v/>
      </c>
      <c r="CH1218" t="b">
        <f t="shared" si="240"/>
        <v>0</v>
      </c>
      <c r="CI1218" t="str">
        <f t="shared" si="241"/>
        <v/>
      </c>
      <c r="CJ1218" t="b">
        <f t="shared" si="242"/>
        <v>0</v>
      </c>
      <c r="CL1218">
        <f t="shared" si="243"/>
        <v>0</v>
      </c>
      <c r="CM1218">
        <f t="shared" si="244"/>
        <v>0</v>
      </c>
      <c r="CN1218">
        <f t="shared" si="245"/>
        <v>0</v>
      </c>
      <c r="CO1218">
        <f t="shared" si="246"/>
        <v>0</v>
      </c>
    </row>
    <row r="1219" spans="2:93" ht="15" customHeight="1">
      <c r="B1219" s="126"/>
      <c r="C1219" s="220" t="s">
        <v>2865</v>
      </c>
      <c r="D1219" s="419"/>
      <c r="E1219" s="316"/>
      <c r="F1219" s="316"/>
      <c r="G1219" s="317"/>
      <c r="H1219" s="379"/>
      <c r="I1219" s="317"/>
      <c r="J1219" s="315" t="str">
        <f>IF(L1219="","",VLOOKUP(L1219,Presentación!$AL$3:$AM$574,2,FALSE))</f>
        <v/>
      </c>
      <c r="K1219" s="429"/>
      <c r="L1219" s="419"/>
      <c r="M1219" s="316"/>
      <c r="N1219" s="317"/>
      <c r="O1219" s="419"/>
      <c r="P1219" s="316"/>
      <c r="Q1219" s="317"/>
      <c r="R1219" s="379"/>
      <c r="S1219" s="316"/>
      <c r="T1219" s="317"/>
      <c r="U1219" s="43" t="s">
        <v>2188</v>
      </c>
      <c r="V1219" s="379"/>
      <c r="W1219" s="316"/>
      <c r="X1219" s="317"/>
      <c r="Y1219" s="379"/>
      <c r="Z1219" s="317"/>
      <c r="AA1219" s="249"/>
      <c r="AB1219" s="249"/>
      <c r="AC1219" s="249"/>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CA1219">
        <f t="shared" si="234"/>
        <v>0</v>
      </c>
      <c r="CB1219">
        <f t="shared" si="235"/>
        <v>0</v>
      </c>
      <c r="CC1219">
        <f t="shared" si="236"/>
        <v>0</v>
      </c>
      <c r="CD1219">
        <f t="shared" si="237"/>
        <v>0</v>
      </c>
      <c r="CF1219" t="b">
        <f t="shared" si="238"/>
        <v>0</v>
      </c>
      <c r="CG1219" t="str">
        <f t="shared" si="239"/>
        <v/>
      </c>
      <c r="CH1219" t="b">
        <f t="shared" si="240"/>
        <v>0</v>
      </c>
      <c r="CI1219" t="str">
        <f t="shared" si="241"/>
        <v/>
      </c>
      <c r="CJ1219" t="b">
        <f t="shared" si="242"/>
        <v>0</v>
      </c>
      <c r="CL1219">
        <f t="shared" si="243"/>
        <v>0</v>
      </c>
      <c r="CM1219">
        <f t="shared" si="244"/>
        <v>0</v>
      </c>
      <c r="CN1219">
        <f t="shared" si="245"/>
        <v>0</v>
      </c>
      <c r="CO1219">
        <f t="shared" si="246"/>
        <v>0</v>
      </c>
    </row>
    <row r="1220" spans="2:93" ht="15" customHeight="1">
      <c r="B1220" s="126"/>
      <c r="C1220" s="220" t="s">
        <v>2866</v>
      </c>
      <c r="D1220" s="419"/>
      <c r="E1220" s="316"/>
      <c r="F1220" s="316"/>
      <c r="G1220" s="317"/>
      <c r="H1220" s="379"/>
      <c r="I1220" s="317"/>
      <c r="J1220" s="315" t="str">
        <f>IF(L1220="","",VLOOKUP(L1220,Presentación!$AL$3:$AM$574,2,FALSE))</f>
        <v/>
      </c>
      <c r="K1220" s="429"/>
      <c r="L1220" s="419"/>
      <c r="M1220" s="316"/>
      <c r="N1220" s="317"/>
      <c r="O1220" s="419"/>
      <c r="P1220" s="316"/>
      <c r="Q1220" s="317"/>
      <c r="R1220" s="379"/>
      <c r="S1220" s="316"/>
      <c r="T1220" s="317"/>
      <c r="U1220" s="43" t="s">
        <v>2188</v>
      </c>
      <c r="V1220" s="379"/>
      <c r="W1220" s="316"/>
      <c r="X1220" s="317"/>
      <c r="Y1220" s="379"/>
      <c r="Z1220" s="317"/>
      <c r="AA1220" s="249"/>
      <c r="AB1220" s="249"/>
      <c r="AC1220" s="249"/>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CA1220">
        <f t="shared" si="234"/>
        <v>0</v>
      </c>
      <c r="CB1220">
        <f t="shared" si="235"/>
        <v>0</v>
      </c>
      <c r="CC1220">
        <f t="shared" si="236"/>
        <v>0</v>
      </c>
      <c r="CD1220">
        <f t="shared" si="237"/>
        <v>0</v>
      </c>
      <c r="CF1220" t="b">
        <f t="shared" si="238"/>
        <v>0</v>
      </c>
      <c r="CG1220" t="str">
        <f t="shared" si="239"/>
        <v/>
      </c>
      <c r="CH1220" t="b">
        <f t="shared" si="240"/>
        <v>0</v>
      </c>
      <c r="CI1220" t="str">
        <f t="shared" si="241"/>
        <v/>
      </c>
      <c r="CJ1220" t="b">
        <f t="shared" si="242"/>
        <v>0</v>
      </c>
      <c r="CL1220">
        <f t="shared" si="243"/>
        <v>0</v>
      </c>
      <c r="CM1220">
        <f t="shared" si="244"/>
        <v>0</v>
      </c>
      <c r="CN1220">
        <f t="shared" si="245"/>
        <v>0</v>
      </c>
      <c r="CO1220">
        <f t="shared" si="246"/>
        <v>0</v>
      </c>
    </row>
    <row r="1221" spans="2:93" ht="15" customHeight="1">
      <c r="B1221" s="126"/>
      <c r="C1221" s="220" t="s">
        <v>2867</v>
      </c>
      <c r="D1221" s="419"/>
      <c r="E1221" s="316"/>
      <c r="F1221" s="316"/>
      <c r="G1221" s="317"/>
      <c r="H1221" s="379"/>
      <c r="I1221" s="317"/>
      <c r="J1221" s="315" t="str">
        <f>IF(L1221="","",VLOOKUP(L1221,Presentación!$AL$3:$AM$574,2,FALSE))</f>
        <v/>
      </c>
      <c r="K1221" s="429"/>
      <c r="L1221" s="419"/>
      <c r="M1221" s="316"/>
      <c r="N1221" s="317"/>
      <c r="O1221" s="419"/>
      <c r="P1221" s="316"/>
      <c r="Q1221" s="317"/>
      <c r="R1221" s="379"/>
      <c r="S1221" s="316"/>
      <c r="T1221" s="317"/>
      <c r="U1221" s="43" t="s">
        <v>2188</v>
      </c>
      <c r="V1221" s="379"/>
      <c r="W1221" s="316"/>
      <c r="X1221" s="317"/>
      <c r="Y1221" s="379"/>
      <c r="Z1221" s="317"/>
      <c r="AA1221" s="249"/>
      <c r="AB1221" s="249"/>
      <c r="AC1221" s="249"/>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CA1221">
        <f t="shared" si="234"/>
        <v>0</v>
      </c>
      <c r="CB1221">
        <f t="shared" si="235"/>
        <v>0</v>
      </c>
      <c r="CC1221">
        <f t="shared" si="236"/>
        <v>0</v>
      </c>
      <c r="CD1221">
        <f t="shared" si="237"/>
        <v>0</v>
      </c>
      <c r="CF1221" t="b">
        <f t="shared" si="238"/>
        <v>0</v>
      </c>
      <c r="CG1221" t="str">
        <f t="shared" si="239"/>
        <v/>
      </c>
      <c r="CH1221" t="b">
        <f t="shared" si="240"/>
        <v>0</v>
      </c>
      <c r="CI1221" t="str">
        <f t="shared" si="241"/>
        <v/>
      </c>
      <c r="CJ1221" t="b">
        <f t="shared" si="242"/>
        <v>0</v>
      </c>
      <c r="CL1221">
        <f t="shared" si="243"/>
        <v>0</v>
      </c>
      <c r="CM1221">
        <f t="shared" si="244"/>
        <v>0</v>
      </c>
      <c r="CN1221">
        <f t="shared" si="245"/>
        <v>0</v>
      </c>
      <c r="CO1221">
        <f t="shared" si="246"/>
        <v>0</v>
      </c>
    </row>
    <row r="1222" spans="2:93" ht="15" customHeight="1">
      <c r="B1222" s="126"/>
      <c r="C1222" s="220" t="s">
        <v>2868</v>
      </c>
      <c r="D1222" s="419"/>
      <c r="E1222" s="316"/>
      <c r="F1222" s="316"/>
      <c r="G1222" s="317"/>
      <c r="H1222" s="379"/>
      <c r="I1222" s="317"/>
      <c r="J1222" s="315" t="str">
        <f>IF(L1222="","",VLOOKUP(L1222,Presentación!$AL$3:$AM$574,2,FALSE))</f>
        <v/>
      </c>
      <c r="K1222" s="429"/>
      <c r="L1222" s="419"/>
      <c r="M1222" s="316"/>
      <c r="N1222" s="317"/>
      <c r="O1222" s="419"/>
      <c r="P1222" s="316"/>
      <c r="Q1222" s="317"/>
      <c r="R1222" s="379"/>
      <c r="S1222" s="316"/>
      <c r="T1222" s="317"/>
      <c r="U1222" s="43" t="s">
        <v>2188</v>
      </c>
      <c r="V1222" s="379"/>
      <c r="W1222" s="316"/>
      <c r="X1222" s="317"/>
      <c r="Y1222" s="379"/>
      <c r="Z1222" s="317"/>
      <c r="AA1222" s="249"/>
      <c r="AB1222" s="249"/>
      <c r="AC1222" s="249"/>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CA1222">
        <f t="shared" si="234"/>
        <v>0</v>
      </c>
      <c r="CB1222">
        <f t="shared" si="235"/>
        <v>0</v>
      </c>
      <c r="CC1222">
        <f t="shared" si="236"/>
        <v>0</v>
      </c>
      <c r="CD1222">
        <f t="shared" si="237"/>
        <v>0</v>
      </c>
      <c r="CF1222" t="b">
        <f t="shared" si="238"/>
        <v>0</v>
      </c>
      <c r="CG1222" t="str">
        <f t="shared" si="239"/>
        <v/>
      </c>
      <c r="CH1222" t="b">
        <f t="shared" si="240"/>
        <v>0</v>
      </c>
      <c r="CI1222" t="str">
        <f t="shared" si="241"/>
        <v/>
      </c>
      <c r="CJ1222" t="b">
        <f t="shared" si="242"/>
        <v>0</v>
      </c>
      <c r="CL1222">
        <f t="shared" si="243"/>
        <v>0</v>
      </c>
      <c r="CM1222">
        <f t="shared" si="244"/>
        <v>0</v>
      </c>
      <c r="CN1222">
        <f t="shared" si="245"/>
        <v>0</v>
      </c>
      <c r="CO1222">
        <f t="shared" si="246"/>
        <v>0</v>
      </c>
    </row>
    <row r="1223" spans="2:93" ht="15" customHeight="1">
      <c r="B1223" s="126"/>
      <c r="C1223" s="220" t="s">
        <v>2869</v>
      </c>
      <c r="D1223" s="419"/>
      <c r="E1223" s="316"/>
      <c r="F1223" s="316"/>
      <c r="G1223" s="317"/>
      <c r="H1223" s="379"/>
      <c r="I1223" s="317"/>
      <c r="J1223" s="315" t="str">
        <f>IF(L1223="","",VLOOKUP(L1223,Presentación!$AL$3:$AM$574,2,FALSE))</f>
        <v/>
      </c>
      <c r="K1223" s="429"/>
      <c r="L1223" s="419"/>
      <c r="M1223" s="316"/>
      <c r="N1223" s="317"/>
      <c r="O1223" s="419"/>
      <c r="P1223" s="316"/>
      <c r="Q1223" s="317"/>
      <c r="R1223" s="379"/>
      <c r="S1223" s="316"/>
      <c r="T1223" s="317"/>
      <c r="U1223" s="43" t="s">
        <v>2188</v>
      </c>
      <c r="V1223" s="379"/>
      <c r="W1223" s="316"/>
      <c r="X1223" s="317"/>
      <c r="Y1223" s="379"/>
      <c r="Z1223" s="317"/>
      <c r="AA1223" s="249"/>
      <c r="AB1223" s="249"/>
      <c r="AC1223" s="249"/>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CA1223">
        <f t="shared" si="234"/>
        <v>0</v>
      </c>
      <c r="CB1223">
        <f t="shared" si="235"/>
        <v>0</v>
      </c>
      <c r="CC1223">
        <f t="shared" si="236"/>
        <v>0</v>
      </c>
      <c r="CD1223">
        <f t="shared" si="237"/>
        <v>0</v>
      </c>
      <c r="CF1223" t="b">
        <f t="shared" si="238"/>
        <v>0</v>
      </c>
      <c r="CG1223" t="str">
        <f t="shared" si="239"/>
        <v/>
      </c>
      <c r="CH1223" t="b">
        <f t="shared" si="240"/>
        <v>0</v>
      </c>
      <c r="CI1223" t="str">
        <f t="shared" si="241"/>
        <v/>
      </c>
      <c r="CJ1223" t="b">
        <f t="shared" si="242"/>
        <v>0</v>
      </c>
      <c r="CL1223">
        <f t="shared" si="243"/>
        <v>0</v>
      </c>
      <c r="CM1223">
        <f t="shared" si="244"/>
        <v>0</v>
      </c>
      <c r="CN1223">
        <f t="shared" si="245"/>
        <v>0</v>
      </c>
      <c r="CO1223">
        <f t="shared" si="246"/>
        <v>0</v>
      </c>
    </row>
    <row r="1224" spans="2:93" ht="15" customHeight="1">
      <c r="B1224" s="126"/>
      <c r="C1224" s="220" t="s">
        <v>2870</v>
      </c>
      <c r="D1224" s="419"/>
      <c r="E1224" s="316"/>
      <c r="F1224" s="316"/>
      <c r="G1224" s="317"/>
      <c r="H1224" s="379"/>
      <c r="I1224" s="317"/>
      <c r="J1224" s="315" t="str">
        <f>IF(L1224="","",VLOOKUP(L1224,Presentación!$AL$3:$AM$574,2,FALSE))</f>
        <v/>
      </c>
      <c r="K1224" s="429"/>
      <c r="L1224" s="419"/>
      <c r="M1224" s="316"/>
      <c r="N1224" s="317"/>
      <c r="O1224" s="419"/>
      <c r="P1224" s="316"/>
      <c r="Q1224" s="317"/>
      <c r="R1224" s="379"/>
      <c r="S1224" s="316"/>
      <c r="T1224" s="317"/>
      <c r="U1224" s="43" t="s">
        <v>2188</v>
      </c>
      <c r="V1224" s="379"/>
      <c r="W1224" s="316"/>
      <c r="X1224" s="317"/>
      <c r="Y1224" s="379"/>
      <c r="Z1224" s="317"/>
      <c r="AA1224" s="249"/>
      <c r="AB1224" s="249"/>
      <c r="AC1224" s="249"/>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CA1224">
        <f t="shared" si="234"/>
        <v>0</v>
      </c>
      <c r="CB1224">
        <f t="shared" si="235"/>
        <v>0</v>
      </c>
      <c r="CC1224">
        <f t="shared" si="236"/>
        <v>0</v>
      </c>
      <c r="CD1224">
        <f t="shared" si="237"/>
        <v>0</v>
      </c>
      <c r="CF1224" t="b">
        <f t="shared" si="238"/>
        <v>0</v>
      </c>
      <c r="CG1224" t="str">
        <f t="shared" si="239"/>
        <v/>
      </c>
      <c r="CH1224" t="b">
        <f t="shared" si="240"/>
        <v>0</v>
      </c>
      <c r="CI1224" t="str">
        <f t="shared" si="241"/>
        <v/>
      </c>
      <c r="CJ1224" t="b">
        <f t="shared" si="242"/>
        <v>0</v>
      </c>
      <c r="CL1224">
        <f t="shared" si="243"/>
        <v>0</v>
      </c>
      <c r="CM1224">
        <f t="shared" si="244"/>
        <v>0</v>
      </c>
      <c r="CN1224">
        <f t="shared" si="245"/>
        <v>0</v>
      </c>
      <c r="CO1224">
        <f t="shared" si="246"/>
        <v>0</v>
      </c>
    </row>
    <row r="1225" spans="2:93" ht="15" customHeight="1">
      <c r="B1225" s="126"/>
      <c r="C1225" s="220" t="s">
        <v>2871</v>
      </c>
      <c r="D1225" s="419"/>
      <c r="E1225" s="316"/>
      <c r="F1225" s="316"/>
      <c r="G1225" s="317"/>
      <c r="H1225" s="379"/>
      <c r="I1225" s="317"/>
      <c r="J1225" s="315" t="str">
        <f>IF(L1225="","",VLOOKUP(L1225,Presentación!$AL$3:$AM$574,2,FALSE))</f>
        <v/>
      </c>
      <c r="K1225" s="429"/>
      <c r="L1225" s="419"/>
      <c r="M1225" s="316"/>
      <c r="N1225" s="317"/>
      <c r="O1225" s="419"/>
      <c r="P1225" s="316"/>
      <c r="Q1225" s="317"/>
      <c r="R1225" s="379"/>
      <c r="S1225" s="316"/>
      <c r="T1225" s="317"/>
      <c r="U1225" s="43" t="s">
        <v>2188</v>
      </c>
      <c r="V1225" s="379"/>
      <c r="W1225" s="316"/>
      <c r="X1225" s="317"/>
      <c r="Y1225" s="379"/>
      <c r="Z1225" s="317"/>
      <c r="AA1225" s="249"/>
      <c r="AB1225" s="249"/>
      <c r="AC1225" s="249"/>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CA1225">
        <f t="shared" si="234"/>
        <v>0</v>
      </c>
      <c r="CB1225">
        <f t="shared" si="235"/>
        <v>0</v>
      </c>
      <c r="CC1225">
        <f t="shared" si="236"/>
        <v>0</v>
      </c>
      <c r="CD1225">
        <f t="shared" si="237"/>
        <v>0</v>
      </c>
      <c r="CF1225" t="b">
        <f t="shared" si="238"/>
        <v>0</v>
      </c>
      <c r="CG1225" t="str">
        <f t="shared" si="239"/>
        <v/>
      </c>
      <c r="CH1225" t="b">
        <f t="shared" si="240"/>
        <v>0</v>
      </c>
      <c r="CI1225" t="str">
        <f t="shared" si="241"/>
        <v/>
      </c>
      <c r="CJ1225" t="b">
        <f t="shared" si="242"/>
        <v>0</v>
      </c>
      <c r="CL1225">
        <f t="shared" si="243"/>
        <v>0</v>
      </c>
      <c r="CM1225">
        <f t="shared" si="244"/>
        <v>0</v>
      </c>
      <c r="CN1225">
        <f t="shared" si="245"/>
        <v>0</v>
      </c>
      <c r="CO1225">
        <f t="shared" si="246"/>
        <v>0</v>
      </c>
    </row>
    <row r="1226" spans="2:93" ht="15" customHeight="1">
      <c r="B1226" s="126"/>
      <c r="C1226" s="220" t="s">
        <v>2872</v>
      </c>
      <c r="D1226" s="419"/>
      <c r="E1226" s="316"/>
      <c r="F1226" s="316"/>
      <c r="G1226" s="317"/>
      <c r="H1226" s="379"/>
      <c r="I1226" s="317"/>
      <c r="J1226" s="315" t="str">
        <f>IF(L1226="","",VLOOKUP(L1226,Presentación!$AL$3:$AM$574,2,FALSE))</f>
        <v/>
      </c>
      <c r="K1226" s="429"/>
      <c r="L1226" s="419"/>
      <c r="M1226" s="316"/>
      <c r="N1226" s="317"/>
      <c r="O1226" s="419"/>
      <c r="P1226" s="316"/>
      <c r="Q1226" s="317"/>
      <c r="R1226" s="379"/>
      <c r="S1226" s="316"/>
      <c r="T1226" s="317"/>
      <c r="U1226" s="43" t="s">
        <v>2188</v>
      </c>
      <c r="V1226" s="379"/>
      <c r="W1226" s="316"/>
      <c r="X1226" s="317"/>
      <c r="Y1226" s="379"/>
      <c r="Z1226" s="317"/>
      <c r="AA1226" s="249"/>
      <c r="AB1226" s="249"/>
      <c r="AC1226" s="249"/>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CA1226">
        <f t="shared" si="234"/>
        <v>0</v>
      </c>
      <c r="CB1226">
        <f t="shared" si="235"/>
        <v>0</v>
      </c>
      <c r="CC1226">
        <f t="shared" si="236"/>
        <v>0</v>
      </c>
      <c r="CD1226">
        <f t="shared" si="237"/>
        <v>0</v>
      </c>
      <c r="CF1226" t="b">
        <f t="shared" si="238"/>
        <v>0</v>
      </c>
      <c r="CG1226" t="str">
        <f t="shared" si="239"/>
        <v/>
      </c>
      <c r="CH1226" t="b">
        <f t="shared" si="240"/>
        <v>0</v>
      </c>
      <c r="CI1226" t="str">
        <f t="shared" si="241"/>
        <v/>
      </c>
      <c r="CJ1226" t="b">
        <f t="shared" si="242"/>
        <v>0</v>
      </c>
      <c r="CL1226">
        <f t="shared" si="243"/>
        <v>0</v>
      </c>
      <c r="CM1226">
        <f t="shared" si="244"/>
        <v>0</v>
      </c>
      <c r="CN1226">
        <f t="shared" si="245"/>
        <v>0</v>
      </c>
      <c r="CO1226">
        <f t="shared" si="246"/>
        <v>0</v>
      </c>
    </row>
    <row r="1227" spans="2:93" ht="15" customHeight="1">
      <c r="B1227" s="126"/>
      <c r="C1227" s="220" t="s">
        <v>2873</v>
      </c>
      <c r="D1227" s="419"/>
      <c r="E1227" s="316"/>
      <c r="F1227" s="316"/>
      <c r="G1227" s="317"/>
      <c r="H1227" s="379"/>
      <c r="I1227" s="317"/>
      <c r="J1227" s="315" t="str">
        <f>IF(L1227="","",VLOOKUP(L1227,Presentación!$AL$3:$AM$574,2,FALSE))</f>
        <v/>
      </c>
      <c r="K1227" s="429"/>
      <c r="L1227" s="419"/>
      <c r="M1227" s="316"/>
      <c r="N1227" s="317"/>
      <c r="O1227" s="419"/>
      <c r="P1227" s="316"/>
      <c r="Q1227" s="317"/>
      <c r="R1227" s="379"/>
      <c r="S1227" s="316"/>
      <c r="T1227" s="317"/>
      <c r="U1227" s="43" t="s">
        <v>2188</v>
      </c>
      <c r="V1227" s="379"/>
      <c r="W1227" s="316"/>
      <c r="X1227" s="317"/>
      <c r="Y1227" s="379"/>
      <c r="Z1227" s="317"/>
      <c r="AA1227" s="249"/>
      <c r="AB1227" s="249"/>
      <c r="AC1227" s="249"/>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CA1227">
        <f t="shared" si="234"/>
        <v>0</v>
      </c>
      <c r="CB1227">
        <f t="shared" si="235"/>
        <v>0</v>
      </c>
      <c r="CC1227">
        <f t="shared" si="236"/>
        <v>0</v>
      </c>
      <c r="CD1227">
        <f t="shared" si="237"/>
        <v>0</v>
      </c>
      <c r="CF1227" t="b">
        <f t="shared" si="238"/>
        <v>0</v>
      </c>
      <c r="CG1227" t="str">
        <f t="shared" si="239"/>
        <v/>
      </c>
      <c r="CH1227" t="b">
        <f t="shared" si="240"/>
        <v>0</v>
      </c>
      <c r="CI1227" t="str">
        <f t="shared" si="241"/>
        <v/>
      </c>
      <c r="CJ1227" t="b">
        <f t="shared" si="242"/>
        <v>0</v>
      </c>
      <c r="CL1227">
        <f t="shared" si="243"/>
        <v>0</v>
      </c>
      <c r="CM1227">
        <f t="shared" si="244"/>
        <v>0</v>
      </c>
      <c r="CN1227">
        <f t="shared" si="245"/>
        <v>0</v>
      </c>
      <c r="CO1227">
        <f t="shared" si="246"/>
        <v>0</v>
      </c>
    </row>
    <row r="1228" spans="2:93" ht="15" customHeight="1">
      <c r="B1228" s="126"/>
      <c r="C1228" s="220" t="s">
        <v>2874</v>
      </c>
      <c r="D1228" s="419"/>
      <c r="E1228" s="316"/>
      <c r="F1228" s="316"/>
      <c r="G1228" s="317"/>
      <c r="H1228" s="379"/>
      <c r="I1228" s="317"/>
      <c r="J1228" s="315" t="str">
        <f>IF(L1228="","",VLOOKUP(L1228,Presentación!$AL$3:$AM$574,2,FALSE))</f>
        <v/>
      </c>
      <c r="K1228" s="429"/>
      <c r="L1228" s="419"/>
      <c r="M1228" s="316"/>
      <c r="N1228" s="317"/>
      <c r="O1228" s="419"/>
      <c r="P1228" s="316"/>
      <c r="Q1228" s="317"/>
      <c r="R1228" s="379"/>
      <c r="S1228" s="316"/>
      <c r="T1228" s="317"/>
      <c r="U1228" s="43" t="s">
        <v>2188</v>
      </c>
      <c r="V1228" s="379"/>
      <c r="W1228" s="316"/>
      <c r="X1228" s="317"/>
      <c r="Y1228" s="379"/>
      <c r="Z1228" s="317"/>
      <c r="AA1228" s="249"/>
      <c r="AB1228" s="249"/>
      <c r="AC1228" s="249"/>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CA1228">
        <f t="shared" si="234"/>
        <v>0</v>
      </c>
      <c r="CB1228">
        <f t="shared" si="235"/>
        <v>0</v>
      </c>
      <c r="CC1228">
        <f t="shared" si="236"/>
        <v>0</v>
      </c>
      <c r="CD1228">
        <f t="shared" si="237"/>
        <v>0</v>
      </c>
      <c r="CF1228" t="b">
        <f t="shared" si="238"/>
        <v>0</v>
      </c>
      <c r="CG1228" t="str">
        <f t="shared" si="239"/>
        <v/>
      </c>
      <c r="CH1228" t="b">
        <f t="shared" si="240"/>
        <v>0</v>
      </c>
      <c r="CI1228" t="str">
        <f t="shared" si="241"/>
        <v/>
      </c>
      <c r="CJ1228" t="b">
        <f t="shared" si="242"/>
        <v>0</v>
      </c>
      <c r="CL1228">
        <f t="shared" si="243"/>
        <v>0</v>
      </c>
      <c r="CM1228">
        <f t="shared" si="244"/>
        <v>0</v>
      </c>
      <c r="CN1228">
        <f t="shared" si="245"/>
        <v>0</v>
      </c>
      <c r="CO1228">
        <f t="shared" si="246"/>
        <v>0</v>
      </c>
    </row>
    <row r="1229" spans="2:93" ht="15" customHeight="1">
      <c r="B1229" s="126"/>
      <c r="C1229" s="220" t="s">
        <v>2875</v>
      </c>
      <c r="D1229" s="419"/>
      <c r="E1229" s="316"/>
      <c r="F1229" s="316"/>
      <c r="G1229" s="317"/>
      <c r="H1229" s="379"/>
      <c r="I1229" s="317"/>
      <c r="J1229" s="315" t="str">
        <f>IF(L1229="","",VLOOKUP(L1229,Presentación!$AL$3:$AM$574,2,FALSE))</f>
        <v/>
      </c>
      <c r="K1229" s="429"/>
      <c r="L1229" s="419"/>
      <c r="M1229" s="316"/>
      <c r="N1229" s="317"/>
      <c r="O1229" s="419"/>
      <c r="P1229" s="316"/>
      <c r="Q1229" s="317"/>
      <c r="R1229" s="379"/>
      <c r="S1229" s="316"/>
      <c r="T1229" s="317"/>
      <c r="U1229" s="43" t="s">
        <v>2188</v>
      </c>
      <c r="V1229" s="379"/>
      <c r="W1229" s="316"/>
      <c r="X1229" s="317"/>
      <c r="Y1229" s="379"/>
      <c r="Z1229" s="317"/>
      <c r="AA1229" s="249"/>
      <c r="AB1229" s="249"/>
      <c r="AC1229" s="249"/>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CA1229">
        <f t="shared" si="234"/>
        <v>0</v>
      </c>
      <c r="CB1229">
        <f t="shared" si="235"/>
        <v>0</v>
      </c>
      <c r="CC1229">
        <f t="shared" si="236"/>
        <v>0</v>
      </c>
      <c r="CD1229">
        <f t="shared" si="237"/>
        <v>0</v>
      </c>
      <c r="CF1229" t="b">
        <f t="shared" si="238"/>
        <v>0</v>
      </c>
      <c r="CG1229" t="str">
        <f t="shared" si="239"/>
        <v/>
      </c>
      <c r="CH1229" t="b">
        <f t="shared" si="240"/>
        <v>0</v>
      </c>
      <c r="CI1229" t="str">
        <f t="shared" si="241"/>
        <v/>
      </c>
      <c r="CJ1229" t="b">
        <f t="shared" si="242"/>
        <v>0</v>
      </c>
      <c r="CL1229">
        <f t="shared" si="243"/>
        <v>0</v>
      </c>
      <c r="CM1229">
        <f t="shared" si="244"/>
        <v>0</v>
      </c>
      <c r="CN1229">
        <f t="shared" si="245"/>
        <v>0</v>
      </c>
      <c r="CO1229">
        <f t="shared" si="246"/>
        <v>0</v>
      </c>
    </row>
    <row r="1230" spans="2:93" ht="15" customHeight="1">
      <c r="B1230" s="126"/>
      <c r="C1230" s="220" t="s">
        <v>2876</v>
      </c>
      <c r="D1230" s="419"/>
      <c r="E1230" s="316"/>
      <c r="F1230" s="316"/>
      <c r="G1230" s="317"/>
      <c r="H1230" s="379"/>
      <c r="I1230" s="317"/>
      <c r="J1230" s="315" t="str">
        <f>IF(L1230="","",VLOOKUP(L1230,Presentación!$AL$3:$AM$574,2,FALSE))</f>
        <v/>
      </c>
      <c r="K1230" s="429"/>
      <c r="L1230" s="419"/>
      <c r="M1230" s="316"/>
      <c r="N1230" s="317"/>
      <c r="O1230" s="419"/>
      <c r="P1230" s="316"/>
      <c r="Q1230" s="317"/>
      <c r="R1230" s="379"/>
      <c r="S1230" s="316"/>
      <c r="T1230" s="317"/>
      <c r="U1230" s="43" t="s">
        <v>2188</v>
      </c>
      <c r="V1230" s="379"/>
      <c r="W1230" s="316"/>
      <c r="X1230" s="317"/>
      <c r="Y1230" s="379"/>
      <c r="Z1230" s="317"/>
      <c r="AA1230" s="249"/>
      <c r="AB1230" s="249"/>
      <c r="AC1230" s="249"/>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CA1230">
        <f t="shared" si="234"/>
        <v>0</v>
      </c>
      <c r="CB1230">
        <f t="shared" si="235"/>
        <v>0</v>
      </c>
      <c r="CC1230">
        <f t="shared" si="236"/>
        <v>0</v>
      </c>
      <c r="CD1230">
        <f t="shared" si="237"/>
        <v>0</v>
      </c>
      <c r="CF1230" t="b">
        <f t="shared" si="238"/>
        <v>0</v>
      </c>
      <c r="CG1230" t="str">
        <f t="shared" si="239"/>
        <v/>
      </c>
      <c r="CH1230" t="b">
        <f t="shared" si="240"/>
        <v>0</v>
      </c>
      <c r="CI1230" t="str">
        <f t="shared" si="241"/>
        <v/>
      </c>
      <c r="CJ1230" t="b">
        <f t="shared" si="242"/>
        <v>0</v>
      </c>
      <c r="CL1230">
        <f t="shared" si="243"/>
        <v>0</v>
      </c>
      <c r="CM1230">
        <f t="shared" si="244"/>
        <v>0</v>
      </c>
      <c r="CN1230">
        <f t="shared" si="245"/>
        <v>0</v>
      </c>
      <c r="CO1230">
        <f t="shared" si="246"/>
        <v>0</v>
      </c>
    </row>
    <row r="1231" spans="2:93" ht="15" customHeight="1">
      <c r="B1231" s="126"/>
      <c r="C1231" s="220" t="s">
        <v>2877</v>
      </c>
      <c r="D1231" s="419"/>
      <c r="E1231" s="316"/>
      <c r="F1231" s="316"/>
      <c r="G1231" s="317"/>
      <c r="H1231" s="379"/>
      <c r="I1231" s="317"/>
      <c r="J1231" s="315" t="str">
        <f>IF(L1231="","",VLOOKUP(L1231,Presentación!$AL$3:$AM$574,2,FALSE))</f>
        <v/>
      </c>
      <c r="K1231" s="429"/>
      <c r="L1231" s="419"/>
      <c r="M1231" s="316"/>
      <c r="N1231" s="317"/>
      <c r="O1231" s="419"/>
      <c r="P1231" s="316"/>
      <c r="Q1231" s="317"/>
      <c r="R1231" s="379"/>
      <c r="S1231" s="316"/>
      <c r="T1231" s="317"/>
      <c r="U1231" s="43" t="s">
        <v>2188</v>
      </c>
      <c r="V1231" s="379"/>
      <c r="W1231" s="316"/>
      <c r="X1231" s="317"/>
      <c r="Y1231" s="379"/>
      <c r="Z1231" s="317"/>
      <c r="AA1231" s="249"/>
      <c r="AB1231" s="249"/>
      <c r="AC1231" s="249"/>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CA1231">
        <f t="shared" si="234"/>
        <v>0</v>
      </c>
      <c r="CB1231">
        <f t="shared" si="235"/>
        <v>0</v>
      </c>
      <c r="CC1231">
        <f t="shared" si="236"/>
        <v>0</v>
      </c>
      <c r="CD1231">
        <f t="shared" si="237"/>
        <v>0</v>
      </c>
      <c r="CF1231" t="b">
        <f t="shared" si="238"/>
        <v>0</v>
      </c>
      <c r="CG1231" t="str">
        <f t="shared" si="239"/>
        <v/>
      </c>
      <c r="CH1231" t="b">
        <f t="shared" si="240"/>
        <v>0</v>
      </c>
      <c r="CI1231" t="str">
        <f t="shared" si="241"/>
        <v/>
      </c>
      <c r="CJ1231" t="b">
        <f t="shared" si="242"/>
        <v>0</v>
      </c>
      <c r="CL1231">
        <f t="shared" si="243"/>
        <v>0</v>
      </c>
      <c r="CM1231">
        <f t="shared" si="244"/>
        <v>0</v>
      </c>
      <c r="CN1231">
        <f t="shared" si="245"/>
        <v>0</v>
      </c>
      <c r="CO1231">
        <f t="shared" si="246"/>
        <v>0</v>
      </c>
    </row>
    <row r="1232" spans="2:93" ht="15" customHeight="1">
      <c r="B1232" s="126"/>
      <c r="C1232" s="220" t="s">
        <v>2878</v>
      </c>
      <c r="D1232" s="419"/>
      <c r="E1232" s="316"/>
      <c r="F1232" s="316"/>
      <c r="G1232" s="317"/>
      <c r="H1232" s="379"/>
      <c r="I1232" s="317"/>
      <c r="J1232" s="315" t="str">
        <f>IF(L1232="","",VLOOKUP(L1232,Presentación!$AL$3:$AM$574,2,FALSE))</f>
        <v/>
      </c>
      <c r="K1232" s="429"/>
      <c r="L1232" s="419"/>
      <c r="M1232" s="316"/>
      <c r="N1232" s="317"/>
      <c r="O1232" s="419"/>
      <c r="P1232" s="316"/>
      <c r="Q1232" s="317"/>
      <c r="R1232" s="379"/>
      <c r="S1232" s="316"/>
      <c r="T1232" s="317"/>
      <c r="U1232" s="43" t="s">
        <v>2188</v>
      </c>
      <c r="V1232" s="379"/>
      <c r="W1232" s="316"/>
      <c r="X1232" s="317"/>
      <c r="Y1232" s="379"/>
      <c r="Z1232" s="317"/>
      <c r="AA1232" s="249"/>
      <c r="AB1232" s="249"/>
      <c r="AC1232" s="249"/>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CA1232">
        <f t="shared" si="234"/>
        <v>0</v>
      </c>
      <c r="CB1232">
        <f t="shared" si="235"/>
        <v>0</v>
      </c>
      <c r="CC1232">
        <f t="shared" si="236"/>
        <v>0</v>
      </c>
      <c r="CD1232">
        <f t="shared" si="237"/>
        <v>0</v>
      </c>
      <c r="CF1232" t="b">
        <f t="shared" si="238"/>
        <v>0</v>
      </c>
      <c r="CG1232" t="str">
        <f t="shared" si="239"/>
        <v/>
      </c>
      <c r="CH1232" t="b">
        <f t="shared" si="240"/>
        <v>0</v>
      </c>
      <c r="CI1232" t="str">
        <f t="shared" si="241"/>
        <v/>
      </c>
      <c r="CJ1232" t="b">
        <f t="shared" si="242"/>
        <v>0</v>
      </c>
      <c r="CL1232">
        <f t="shared" si="243"/>
        <v>0</v>
      </c>
      <c r="CM1232">
        <f t="shared" si="244"/>
        <v>0</v>
      </c>
      <c r="CN1232">
        <f t="shared" si="245"/>
        <v>0</v>
      </c>
      <c r="CO1232">
        <f t="shared" si="246"/>
        <v>0</v>
      </c>
    </row>
    <row r="1233" spans="2:93" ht="15" customHeight="1">
      <c r="B1233" s="126"/>
      <c r="C1233" s="220" t="s">
        <v>2879</v>
      </c>
      <c r="D1233" s="419"/>
      <c r="E1233" s="316"/>
      <c r="F1233" s="316"/>
      <c r="G1233" s="317"/>
      <c r="H1233" s="379"/>
      <c r="I1233" s="317"/>
      <c r="J1233" s="315" t="str">
        <f>IF(L1233="","",VLOOKUP(L1233,Presentación!$AL$3:$AM$574,2,FALSE))</f>
        <v/>
      </c>
      <c r="K1233" s="429"/>
      <c r="L1233" s="419"/>
      <c r="M1233" s="316"/>
      <c r="N1233" s="317"/>
      <c r="O1233" s="419"/>
      <c r="P1233" s="316"/>
      <c r="Q1233" s="317"/>
      <c r="R1233" s="379"/>
      <c r="S1233" s="316"/>
      <c r="T1233" s="317"/>
      <c r="U1233" s="43" t="s">
        <v>2188</v>
      </c>
      <c r="V1233" s="379"/>
      <c r="W1233" s="316"/>
      <c r="X1233" s="317"/>
      <c r="Y1233" s="379"/>
      <c r="Z1233" s="317"/>
      <c r="AA1233" s="249"/>
      <c r="AB1233" s="249"/>
      <c r="AC1233" s="249"/>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CA1233">
        <f t="shared" si="234"/>
        <v>0</v>
      </c>
      <c r="CB1233">
        <f t="shared" si="235"/>
        <v>0</v>
      </c>
      <c r="CC1233">
        <f t="shared" si="236"/>
        <v>0</v>
      </c>
      <c r="CD1233">
        <f t="shared" si="237"/>
        <v>0</v>
      </c>
      <c r="CF1233" t="b">
        <f t="shared" si="238"/>
        <v>0</v>
      </c>
      <c r="CG1233" t="str">
        <f t="shared" si="239"/>
        <v/>
      </c>
      <c r="CH1233" t="b">
        <f t="shared" si="240"/>
        <v>0</v>
      </c>
      <c r="CI1233" t="str">
        <f t="shared" si="241"/>
        <v/>
      </c>
      <c r="CJ1233" t="b">
        <f t="shared" si="242"/>
        <v>0</v>
      </c>
      <c r="CL1233">
        <f t="shared" si="243"/>
        <v>0</v>
      </c>
      <c r="CM1233">
        <f t="shared" si="244"/>
        <v>0</v>
      </c>
      <c r="CN1233">
        <f t="shared" si="245"/>
        <v>0</v>
      </c>
      <c r="CO1233">
        <f t="shared" si="246"/>
        <v>0</v>
      </c>
    </row>
    <row r="1234" spans="2:93" ht="15" customHeight="1">
      <c r="B1234" s="126"/>
      <c r="C1234" s="220" t="s">
        <v>2880</v>
      </c>
      <c r="D1234" s="419"/>
      <c r="E1234" s="316"/>
      <c r="F1234" s="316"/>
      <c r="G1234" s="317"/>
      <c r="H1234" s="379"/>
      <c r="I1234" s="317"/>
      <c r="J1234" s="315" t="str">
        <f>IF(L1234="","",VLOOKUP(L1234,Presentación!$AL$3:$AM$574,2,FALSE))</f>
        <v/>
      </c>
      <c r="K1234" s="429"/>
      <c r="L1234" s="419"/>
      <c r="M1234" s="316"/>
      <c r="N1234" s="317"/>
      <c r="O1234" s="419"/>
      <c r="P1234" s="316"/>
      <c r="Q1234" s="317"/>
      <c r="R1234" s="379"/>
      <c r="S1234" s="316"/>
      <c r="T1234" s="317"/>
      <c r="U1234" s="43" t="s">
        <v>2188</v>
      </c>
      <c r="V1234" s="379"/>
      <c r="W1234" s="316"/>
      <c r="X1234" s="317"/>
      <c r="Y1234" s="379"/>
      <c r="Z1234" s="317"/>
      <c r="AA1234" s="249"/>
      <c r="AB1234" s="249"/>
      <c r="AC1234" s="249"/>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CA1234">
        <f t="shared" si="234"/>
        <v>0</v>
      </c>
      <c r="CB1234">
        <f t="shared" si="235"/>
        <v>0</v>
      </c>
      <c r="CC1234">
        <f t="shared" si="236"/>
        <v>0</v>
      </c>
      <c r="CD1234">
        <f t="shared" si="237"/>
        <v>0</v>
      </c>
      <c r="CF1234" t="b">
        <f t="shared" si="238"/>
        <v>0</v>
      </c>
      <c r="CG1234" t="str">
        <f t="shared" si="239"/>
        <v/>
      </c>
      <c r="CH1234" t="b">
        <f t="shared" si="240"/>
        <v>0</v>
      </c>
      <c r="CI1234" t="str">
        <f t="shared" si="241"/>
        <v/>
      </c>
      <c r="CJ1234" t="b">
        <f t="shared" si="242"/>
        <v>0</v>
      </c>
      <c r="CL1234">
        <f t="shared" si="243"/>
        <v>0</v>
      </c>
      <c r="CM1234">
        <f t="shared" si="244"/>
        <v>0</v>
      </c>
      <c r="CN1234">
        <f t="shared" si="245"/>
        <v>0</v>
      </c>
      <c r="CO1234">
        <f t="shared" si="246"/>
        <v>0</v>
      </c>
    </row>
    <row r="1235" spans="2:93" ht="15" customHeight="1">
      <c r="B1235" s="126"/>
      <c r="C1235" s="220" t="s">
        <v>2881</v>
      </c>
      <c r="D1235" s="419"/>
      <c r="E1235" s="316"/>
      <c r="F1235" s="316"/>
      <c r="G1235" s="317"/>
      <c r="H1235" s="379"/>
      <c r="I1235" s="317"/>
      <c r="J1235" s="315" t="str">
        <f>IF(L1235="","",VLOOKUP(L1235,Presentación!$AL$3:$AM$574,2,FALSE))</f>
        <v/>
      </c>
      <c r="K1235" s="429"/>
      <c r="L1235" s="419"/>
      <c r="M1235" s="316"/>
      <c r="N1235" s="317"/>
      <c r="O1235" s="419"/>
      <c r="P1235" s="316"/>
      <c r="Q1235" s="317"/>
      <c r="R1235" s="379"/>
      <c r="S1235" s="316"/>
      <c r="T1235" s="317"/>
      <c r="U1235" s="43" t="s">
        <v>2188</v>
      </c>
      <c r="V1235" s="379"/>
      <c r="W1235" s="316"/>
      <c r="X1235" s="317"/>
      <c r="Y1235" s="379"/>
      <c r="Z1235" s="317"/>
      <c r="AA1235" s="249"/>
      <c r="AB1235" s="249"/>
      <c r="AC1235" s="249"/>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CA1235">
        <f t="shared" si="234"/>
        <v>0</v>
      </c>
      <c r="CB1235">
        <f t="shared" si="235"/>
        <v>0</v>
      </c>
      <c r="CC1235">
        <f t="shared" si="236"/>
        <v>0</v>
      </c>
      <c r="CD1235">
        <f t="shared" si="237"/>
        <v>0</v>
      </c>
      <c r="CF1235" t="b">
        <f t="shared" si="238"/>
        <v>0</v>
      </c>
      <c r="CG1235" t="str">
        <f t="shared" si="239"/>
        <v/>
      </c>
      <c r="CH1235" t="b">
        <f t="shared" si="240"/>
        <v>0</v>
      </c>
      <c r="CI1235" t="str">
        <f t="shared" si="241"/>
        <v/>
      </c>
      <c r="CJ1235" t="b">
        <f t="shared" si="242"/>
        <v>0</v>
      </c>
      <c r="CL1235">
        <f t="shared" si="243"/>
        <v>0</v>
      </c>
      <c r="CM1235">
        <f t="shared" si="244"/>
        <v>0</v>
      </c>
      <c r="CN1235">
        <f t="shared" si="245"/>
        <v>0</v>
      </c>
      <c r="CO1235">
        <f t="shared" si="246"/>
        <v>0</v>
      </c>
    </row>
    <row r="1236" spans="2:93" ht="15" customHeight="1">
      <c r="B1236" s="126"/>
      <c r="C1236" s="220" t="s">
        <v>2882</v>
      </c>
      <c r="D1236" s="419"/>
      <c r="E1236" s="316"/>
      <c r="F1236" s="316"/>
      <c r="G1236" s="317"/>
      <c r="H1236" s="379"/>
      <c r="I1236" s="317"/>
      <c r="J1236" s="315" t="str">
        <f>IF(L1236="","",VLOOKUP(L1236,Presentación!$AL$3:$AM$574,2,FALSE))</f>
        <v/>
      </c>
      <c r="K1236" s="429"/>
      <c r="L1236" s="419"/>
      <c r="M1236" s="316"/>
      <c r="N1236" s="317"/>
      <c r="O1236" s="419"/>
      <c r="P1236" s="316"/>
      <c r="Q1236" s="317"/>
      <c r="R1236" s="379"/>
      <c r="S1236" s="316"/>
      <c r="T1236" s="317"/>
      <c r="U1236" s="43" t="s">
        <v>2188</v>
      </c>
      <c r="V1236" s="379"/>
      <c r="W1236" s="316"/>
      <c r="X1236" s="317"/>
      <c r="Y1236" s="379"/>
      <c r="Z1236" s="317"/>
      <c r="AA1236" s="249"/>
      <c r="AB1236" s="249"/>
      <c r="AC1236" s="249"/>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CA1236">
        <f t="shared" si="234"/>
        <v>0</v>
      </c>
      <c r="CB1236">
        <f t="shared" si="235"/>
        <v>0</v>
      </c>
      <c r="CC1236">
        <f t="shared" si="236"/>
        <v>0</v>
      </c>
      <c r="CD1236">
        <f t="shared" si="237"/>
        <v>0</v>
      </c>
      <c r="CF1236" t="b">
        <f t="shared" si="238"/>
        <v>0</v>
      </c>
      <c r="CG1236" t="str">
        <f t="shared" si="239"/>
        <v/>
      </c>
      <c r="CH1236" t="b">
        <f t="shared" si="240"/>
        <v>0</v>
      </c>
      <c r="CI1236" t="str">
        <f t="shared" si="241"/>
        <v/>
      </c>
      <c r="CJ1236" t="b">
        <f t="shared" si="242"/>
        <v>0</v>
      </c>
      <c r="CL1236">
        <f t="shared" si="243"/>
        <v>0</v>
      </c>
      <c r="CM1236">
        <f t="shared" si="244"/>
        <v>0</v>
      </c>
      <c r="CN1236">
        <f t="shared" si="245"/>
        <v>0</v>
      </c>
      <c r="CO1236">
        <f t="shared" si="246"/>
        <v>0</v>
      </c>
    </row>
    <row r="1237" spans="2:93" ht="15" customHeight="1">
      <c r="B1237" s="126"/>
      <c r="C1237" s="220" t="s">
        <v>2883</v>
      </c>
      <c r="D1237" s="419"/>
      <c r="E1237" s="316"/>
      <c r="F1237" s="316"/>
      <c r="G1237" s="317"/>
      <c r="H1237" s="379"/>
      <c r="I1237" s="317"/>
      <c r="J1237" s="315" t="str">
        <f>IF(L1237="","",VLOOKUP(L1237,Presentación!$AL$3:$AM$574,2,FALSE))</f>
        <v/>
      </c>
      <c r="K1237" s="429"/>
      <c r="L1237" s="419"/>
      <c r="M1237" s="316"/>
      <c r="N1237" s="317"/>
      <c r="O1237" s="419"/>
      <c r="P1237" s="316"/>
      <c r="Q1237" s="317"/>
      <c r="R1237" s="379"/>
      <c r="S1237" s="316"/>
      <c r="T1237" s="317"/>
      <c r="U1237" s="43" t="s">
        <v>2188</v>
      </c>
      <c r="V1237" s="379"/>
      <c r="W1237" s="316"/>
      <c r="X1237" s="317"/>
      <c r="Y1237" s="379"/>
      <c r="Z1237" s="317"/>
      <c r="AA1237" s="249"/>
      <c r="AB1237" s="249"/>
      <c r="AC1237" s="249"/>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CA1237">
        <f t="shared" si="234"/>
        <v>0</v>
      </c>
      <c r="CB1237">
        <f t="shared" si="235"/>
        <v>0</v>
      </c>
      <c r="CC1237">
        <f t="shared" si="236"/>
        <v>0</v>
      </c>
      <c r="CD1237">
        <f t="shared" si="237"/>
        <v>0</v>
      </c>
      <c r="CF1237" t="b">
        <f t="shared" si="238"/>
        <v>0</v>
      </c>
      <c r="CG1237" t="str">
        <f t="shared" si="239"/>
        <v/>
      </c>
      <c r="CH1237" t="b">
        <f t="shared" si="240"/>
        <v>0</v>
      </c>
      <c r="CI1237" t="str">
        <f t="shared" si="241"/>
        <v/>
      </c>
      <c r="CJ1237" t="b">
        <f t="shared" si="242"/>
        <v>0</v>
      </c>
      <c r="CL1237">
        <f t="shared" si="243"/>
        <v>0</v>
      </c>
      <c r="CM1237">
        <f t="shared" si="244"/>
        <v>0</v>
      </c>
      <c r="CN1237">
        <f t="shared" si="245"/>
        <v>0</v>
      </c>
      <c r="CO1237">
        <f t="shared" si="246"/>
        <v>0</v>
      </c>
    </row>
    <row r="1238" spans="2:93" ht="15" customHeight="1">
      <c r="B1238" s="126"/>
      <c r="C1238" s="220" t="s">
        <v>2884</v>
      </c>
      <c r="D1238" s="419"/>
      <c r="E1238" s="316"/>
      <c r="F1238" s="316"/>
      <c r="G1238" s="317"/>
      <c r="H1238" s="379"/>
      <c r="I1238" s="317"/>
      <c r="J1238" s="315" t="str">
        <f>IF(L1238="","",VLOOKUP(L1238,Presentación!$AL$3:$AM$574,2,FALSE))</f>
        <v/>
      </c>
      <c r="K1238" s="429"/>
      <c r="L1238" s="419"/>
      <c r="M1238" s="316"/>
      <c r="N1238" s="317"/>
      <c r="O1238" s="419"/>
      <c r="P1238" s="316"/>
      <c r="Q1238" s="317"/>
      <c r="R1238" s="379"/>
      <c r="S1238" s="316"/>
      <c r="T1238" s="317"/>
      <c r="U1238" s="43" t="s">
        <v>2188</v>
      </c>
      <c r="V1238" s="379"/>
      <c r="W1238" s="316"/>
      <c r="X1238" s="317"/>
      <c r="Y1238" s="379"/>
      <c r="Z1238" s="317"/>
      <c r="AA1238" s="249"/>
      <c r="AB1238" s="249"/>
      <c r="AC1238" s="249"/>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CA1238">
        <f t="shared" si="234"/>
        <v>0</v>
      </c>
      <c r="CB1238">
        <f t="shared" si="235"/>
        <v>0</v>
      </c>
      <c r="CC1238">
        <f t="shared" si="236"/>
        <v>0</v>
      </c>
      <c r="CD1238">
        <f t="shared" si="237"/>
        <v>0</v>
      </c>
      <c r="CF1238" t="b">
        <f t="shared" si="238"/>
        <v>0</v>
      </c>
      <c r="CG1238" t="str">
        <f t="shared" si="239"/>
        <v/>
      </c>
      <c r="CH1238" t="b">
        <f t="shared" si="240"/>
        <v>0</v>
      </c>
      <c r="CI1238" t="str">
        <f t="shared" si="241"/>
        <v/>
      </c>
      <c r="CJ1238" t="b">
        <f t="shared" si="242"/>
        <v>0</v>
      </c>
      <c r="CL1238">
        <f t="shared" si="243"/>
        <v>0</v>
      </c>
      <c r="CM1238">
        <f t="shared" si="244"/>
        <v>0</v>
      </c>
      <c r="CN1238">
        <f t="shared" si="245"/>
        <v>0</v>
      </c>
      <c r="CO1238">
        <f t="shared" si="246"/>
        <v>0</v>
      </c>
    </row>
    <row r="1239" spans="2:93" ht="15" customHeight="1">
      <c r="B1239" s="126"/>
      <c r="C1239" s="220" t="s">
        <v>2885</v>
      </c>
      <c r="D1239" s="419"/>
      <c r="E1239" s="316"/>
      <c r="F1239" s="316"/>
      <c r="G1239" s="317"/>
      <c r="H1239" s="379"/>
      <c r="I1239" s="317"/>
      <c r="J1239" s="315" t="str">
        <f>IF(L1239="","",VLOOKUP(L1239,Presentación!$AL$3:$AM$574,2,FALSE))</f>
        <v/>
      </c>
      <c r="K1239" s="429"/>
      <c r="L1239" s="419"/>
      <c r="M1239" s="316"/>
      <c r="N1239" s="317"/>
      <c r="O1239" s="419"/>
      <c r="P1239" s="316"/>
      <c r="Q1239" s="317"/>
      <c r="R1239" s="379"/>
      <c r="S1239" s="316"/>
      <c r="T1239" s="317"/>
      <c r="U1239" s="43" t="s">
        <v>2188</v>
      </c>
      <c r="V1239" s="379"/>
      <c r="W1239" s="316"/>
      <c r="X1239" s="317"/>
      <c r="Y1239" s="379"/>
      <c r="Z1239" s="317"/>
      <c r="AA1239" s="249"/>
      <c r="AB1239" s="249"/>
      <c r="AC1239" s="249"/>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CA1239">
        <f t="shared" si="234"/>
        <v>0</v>
      </c>
      <c r="CB1239">
        <f t="shared" si="235"/>
        <v>0</v>
      </c>
      <c r="CC1239">
        <f t="shared" si="236"/>
        <v>0</v>
      </c>
      <c r="CD1239">
        <f t="shared" si="237"/>
        <v>0</v>
      </c>
      <c r="CF1239" t="b">
        <f t="shared" si="238"/>
        <v>0</v>
      </c>
      <c r="CG1239" t="str">
        <f t="shared" si="239"/>
        <v/>
      </c>
      <c r="CH1239" t="b">
        <f t="shared" si="240"/>
        <v>0</v>
      </c>
      <c r="CI1239" t="str">
        <f t="shared" si="241"/>
        <v/>
      </c>
      <c r="CJ1239" t="b">
        <f t="shared" si="242"/>
        <v>0</v>
      </c>
      <c r="CL1239">
        <f t="shared" si="243"/>
        <v>0</v>
      </c>
      <c r="CM1239">
        <f t="shared" si="244"/>
        <v>0</v>
      </c>
      <c r="CN1239">
        <f t="shared" si="245"/>
        <v>0</v>
      </c>
      <c r="CO1239">
        <f t="shared" si="246"/>
        <v>0</v>
      </c>
    </row>
    <row r="1240" spans="2:93" ht="15" customHeight="1">
      <c r="B1240" s="126"/>
      <c r="C1240" s="220" t="s">
        <v>2886</v>
      </c>
      <c r="D1240" s="419"/>
      <c r="E1240" s="316"/>
      <c r="F1240" s="316"/>
      <c r="G1240" s="317"/>
      <c r="H1240" s="379"/>
      <c r="I1240" s="317"/>
      <c r="J1240" s="315" t="str">
        <f>IF(L1240="","",VLOOKUP(L1240,Presentación!$AL$3:$AM$574,2,FALSE))</f>
        <v/>
      </c>
      <c r="K1240" s="429"/>
      <c r="L1240" s="419"/>
      <c r="M1240" s="316"/>
      <c r="N1240" s="317"/>
      <c r="O1240" s="419"/>
      <c r="P1240" s="316"/>
      <c r="Q1240" s="317"/>
      <c r="R1240" s="379"/>
      <c r="S1240" s="316"/>
      <c r="T1240" s="317"/>
      <c r="U1240" s="43" t="s">
        <v>2188</v>
      </c>
      <c r="V1240" s="379"/>
      <c r="W1240" s="316"/>
      <c r="X1240" s="317"/>
      <c r="Y1240" s="379"/>
      <c r="Z1240" s="317"/>
      <c r="AA1240" s="249"/>
      <c r="AB1240" s="249"/>
      <c r="AC1240" s="249"/>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CA1240">
        <f t="shared" si="234"/>
        <v>0</v>
      </c>
      <c r="CB1240">
        <f t="shared" si="235"/>
        <v>0</v>
      </c>
      <c r="CC1240">
        <f t="shared" si="236"/>
        <v>0</v>
      </c>
      <c r="CD1240">
        <f t="shared" si="237"/>
        <v>0</v>
      </c>
      <c r="CF1240" t="b">
        <f t="shared" si="238"/>
        <v>0</v>
      </c>
      <c r="CG1240" t="str">
        <f t="shared" si="239"/>
        <v/>
      </c>
      <c r="CH1240" t="b">
        <f t="shared" si="240"/>
        <v>0</v>
      </c>
      <c r="CI1240" t="str">
        <f t="shared" si="241"/>
        <v/>
      </c>
      <c r="CJ1240" t="b">
        <f t="shared" si="242"/>
        <v>0</v>
      </c>
      <c r="CL1240">
        <f t="shared" si="243"/>
        <v>0</v>
      </c>
      <c r="CM1240">
        <f t="shared" si="244"/>
        <v>0</v>
      </c>
      <c r="CN1240">
        <f t="shared" si="245"/>
        <v>0</v>
      </c>
      <c r="CO1240">
        <f t="shared" si="246"/>
        <v>0</v>
      </c>
    </row>
    <row r="1241" spans="2:93" ht="15" customHeight="1">
      <c r="B1241" s="126"/>
      <c r="C1241" s="220" t="s">
        <v>2887</v>
      </c>
      <c r="D1241" s="419"/>
      <c r="E1241" s="316"/>
      <c r="F1241" s="316"/>
      <c r="G1241" s="317"/>
      <c r="H1241" s="379"/>
      <c r="I1241" s="317"/>
      <c r="J1241" s="315" t="str">
        <f>IF(L1241="","",VLOOKUP(L1241,Presentación!$AL$3:$AM$574,2,FALSE))</f>
        <v/>
      </c>
      <c r="K1241" s="429"/>
      <c r="L1241" s="419"/>
      <c r="M1241" s="316"/>
      <c r="N1241" s="317"/>
      <c r="O1241" s="419"/>
      <c r="P1241" s="316"/>
      <c r="Q1241" s="317"/>
      <c r="R1241" s="379"/>
      <c r="S1241" s="316"/>
      <c r="T1241" s="317"/>
      <c r="U1241" s="43" t="s">
        <v>2188</v>
      </c>
      <c r="V1241" s="379"/>
      <c r="W1241" s="316"/>
      <c r="X1241" s="317"/>
      <c r="Y1241" s="379"/>
      <c r="Z1241" s="317"/>
      <c r="AA1241" s="249"/>
      <c r="AB1241" s="249"/>
      <c r="AC1241" s="249"/>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CA1241">
        <f t="shared" si="234"/>
        <v>0</v>
      </c>
      <c r="CB1241">
        <f t="shared" si="235"/>
        <v>0</v>
      </c>
      <c r="CC1241">
        <f t="shared" si="236"/>
        <v>0</v>
      </c>
      <c r="CD1241">
        <f t="shared" si="237"/>
        <v>0</v>
      </c>
      <c r="CF1241" t="b">
        <f t="shared" si="238"/>
        <v>0</v>
      </c>
      <c r="CG1241" t="str">
        <f t="shared" si="239"/>
        <v/>
      </c>
      <c r="CH1241" t="b">
        <f t="shared" si="240"/>
        <v>0</v>
      </c>
      <c r="CI1241" t="str">
        <f t="shared" si="241"/>
        <v/>
      </c>
      <c r="CJ1241" t="b">
        <f t="shared" si="242"/>
        <v>0</v>
      </c>
      <c r="CL1241">
        <f t="shared" si="243"/>
        <v>0</v>
      </c>
      <c r="CM1241">
        <f t="shared" si="244"/>
        <v>0</v>
      </c>
      <c r="CN1241">
        <f t="shared" si="245"/>
        <v>0</v>
      </c>
      <c r="CO1241">
        <f t="shared" si="246"/>
        <v>0</v>
      </c>
    </row>
    <row r="1242" spans="2:93" ht="15" customHeight="1">
      <c r="B1242" s="126"/>
      <c r="C1242" s="220" t="s">
        <v>2888</v>
      </c>
      <c r="D1242" s="419"/>
      <c r="E1242" s="316"/>
      <c r="F1242" s="316"/>
      <c r="G1242" s="317"/>
      <c r="H1242" s="379"/>
      <c r="I1242" s="317"/>
      <c r="J1242" s="315" t="str">
        <f>IF(L1242="","",VLOOKUP(L1242,Presentación!$AL$3:$AM$574,2,FALSE))</f>
        <v/>
      </c>
      <c r="K1242" s="429"/>
      <c r="L1242" s="419"/>
      <c r="M1242" s="316"/>
      <c r="N1242" s="317"/>
      <c r="O1242" s="419"/>
      <c r="P1242" s="316"/>
      <c r="Q1242" s="317"/>
      <c r="R1242" s="379"/>
      <c r="S1242" s="316"/>
      <c r="T1242" s="317"/>
      <c r="U1242" s="43" t="s">
        <v>2188</v>
      </c>
      <c r="V1242" s="379"/>
      <c r="W1242" s="316"/>
      <c r="X1242" s="317"/>
      <c r="Y1242" s="379"/>
      <c r="Z1242" s="317"/>
      <c r="AA1242" s="249"/>
      <c r="AB1242" s="249"/>
      <c r="AC1242" s="249"/>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CA1242">
        <f t="shared" si="234"/>
        <v>0</v>
      </c>
      <c r="CB1242">
        <f t="shared" si="235"/>
        <v>0</v>
      </c>
      <c r="CC1242">
        <f t="shared" si="236"/>
        <v>0</v>
      </c>
      <c r="CD1242">
        <f t="shared" si="237"/>
        <v>0</v>
      </c>
      <c r="CF1242" t="b">
        <f t="shared" si="238"/>
        <v>0</v>
      </c>
      <c r="CG1242" t="str">
        <f t="shared" si="239"/>
        <v/>
      </c>
      <c r="CH1242" t="b">
        <f t="shared" si="240"/>
        <v>0</v>
      </c>
      <c r="CI1242" t="str">
        <f t="shared" si="241"/>
        <v/>
      </c>
      <c r="CJ1242" t="b">
        <f t="shared" si="242"/>
        <v>0</v>
      </c>
      <c r="CL1242">
        <f t="shared" si="243"/>
        <v>0</v>
      </c>
      <c r="CM1242">
        <f t="shared" si="244"/>
        <v>0</v>
      </c>
      <c r="CN1242">
        <f t="shared" si="245"/>
        <v>0</v>
      </c>
      <c r="CO1242">
        <f t="shared" si="246"/>
        <v>0</v>
      </c>
    </row>
    <row r="1243" spans="2:93" ht="15" customHeight="1">
      <c r="B1243" s="126"/>
      <c r="C1243" s="220" t="s">
        <v>2889</v>
      </c>
      <c r="D1243" s="419"/>
      <c r="E1243" s="316"/>
      <c r="F1243" s="316"/>
      <c r="G1243" s="317"/>
      <c r="H1243" s="379"/>
      <c r="I1243" s="317"/>
      <c r="J1243" s="315" t="str">
        <f>IF(L1243="","",VLOOKUP(L1243,Presentación!$AL$3:$AM$574,2,FALSE))</f>
        <v/>
      </c>
      <c r="K1243" s="429"/>
      <c r="L1243" s="419"/>
      <c r="M1243" s="316"/>
      <c r="N1243" s="317"/>
      <c r="O1243" s="419"/>
      <c r="P1243" s="316"/>
      <c r="Q1243" s="317"/>
      <c r="R1243" s="379"/>
      <c r="S1243" s="316"/>
      <c r="T1243" s="317"/>
      <c r="U1243" s="43" t="s">
        <v>2188</v>
      </c>
      <c r="V1243" s="379"/>
      <c r="W1243" s="316"/>
      <c r="X1243" s="317"/>
      <c r="Y1243" s="379"/>
      <c r="Z1243" s="317"/>
      <c r="AA1243" s="249"/>
      <c r="AB1243" s="249"/>
      <c r="AC1243" s="249"/>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CA1243">
        <f t="shared" si="234"/>
        <v>0</v>
      </c>
      <c r="CB1243">
        <f t="shared" si="235"/>
        <v>0</v>
      </c>
      <c r="CC1243">
        <f t="shared" si="236"/>
        <v>0</v>
      </c>
      <c r="CD1243">
        <f t="shared" si="237"/>
        <v>0</v>
      </c>
      <c r="CF1243" t="b">
        <f t="shared" si="238"/>
        <v>0</v>
      </c>
      <c r="CG1243" t="str">
        <f t="shared" si="239"/>
        <v/>
      </c>
      <c r="CH1243" t="b">
        <f t="shared" si="240"/>
        <v>0</v>
      </c>
      <c r="CI1243" t="str">
        <f t="shared" si="241"/>
        <v/>
      </c>
      <c r="CJ1243" t="b">
        <f t="shared" si="242"/>
        <v>0</v>
      </c>
      <c r="CL1243">
        <f t="shared" si="243"/>
        <v>0</v>
      </c>
      <c r="CM1243">
        <f t="shared" si="244"/>
        <v>0</v>
      </c>
      <c r="CN1243">
        <f t="shared" si="245"/>
        <v>0</v>
      </c>
      <c r="CO1243">
        <f t="shared" si="246"/>
        <v>0</v>
      </c>
    </row>
    <row r="1244" spans="2:93" ht="15" customHeight="1">
      <c r="B1244" s="126"/>
      <c r="C1244" s="220" t="s">
        <v>2890</v>
      </c>
      <c r="D1244" s="419"/>
      <c r="E1244" s="316"/>
      <c r="F1244" s="316"/>
      <c r="G1244" s="317"/>
      <c r="H1244" s="379"/>
      <c r="I1244" s="317"/>
      <c r="J1244" s="315" t="str">
        <f>IF(L1244="","",VLOOKUP(L1244,Presentación!$AL$3:$AM$574,2,FALSE))</f>
        <v/>
      </c>
      <c r="K1244" s="429"/>
      <c r="L1244" s="419"/>
      <c r="M1244" s="316"/>
      <c r="N1244" s="317"/>
      <c r="O1244" s="419"/>
      <c r="P1244" s="316"/>
      <c r="Q1244" s="317"/>
      <c r="R1244" s="379"/>
      <c r="S1244" s="316"/>
      <c r="T1244" s="317"/>
      <c r="U1244" s="43" t="s">
        <v>2188</v>
      </c>
      <c r="V1244" s="379"/>
      <c r="W1244" s="316"/>
      <c r="X1244" s="317"/>
      <c r="Y1244" s="379"/>
      <c r="Z1244" s="317"/>
      <c r="AA1244" s="249"/>
      <c r="AB1244" s="249"/>
      <c r="AC1244" s="249"/>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CA1244">
        <f t="shared" si="234"/>
        <v>0</v>
      </c>
      <c r="CB1244">
        <f t="shared" si="235"/>
        <v>0</v>
      </c>
      <c r="CC1244">
        <f t="shared" si="236"/>
        <v>0</v>
      </c>
      <c r="CD1244">
        <f t="shared" si="237"/>
        <v>0</v>
      </c>
      <c r="CF1244" t="b">
        <f t="shared" si="238"/>
        <v>0</v>
      </c>
      <c r="CG1244" t="str">
        <f t="shared" si="239"/>
        <v/>
      </c>
      <c r="CH1244" t="b">
        <f t="shared" si="240"/>
        <v>0</v>
      </c>
      <c r="CI1244" t="str">
        <f t="shared" si="241"/>
        <v/>
      </c>
      <c r="CJ1244" t="b">
        <f t="shared" si="242"/>
        <v>0</v>
      </c>
      <c r="CL1244">
        <f t="shared" si="243"/>
        <v>0</v>
      </c>
      <c r="CM1244">
        <f t="shared" si="244"/>
        <v>0</v>
      </c>
      <c r="CN1244">
        <f t="shared" si="245"/>
        <v>0</v>
      </c>
      <c r="CO1244">
        <f t="shared" si="246"/>
        <v>0</v>
      </c>
    </row>
    <row r="1245" spans="2:93" ht="15" customHeight="1">
      <c r="B1245" s="126"/>
      <c r="C1245" s="220" t="s">
        <v>2891</v>
      </c>
      <c r="D1245" s="419"/>
      <c r="E1245" s="316"/>
      <c r="F1245" s="316"/>
      <c r="G1245" s="317"/>
      <c r="H1245" s="379"/>
      <c r="I1245" s="317"/>
      <c r="J1245" s="315" t="str">
        <f>IF(L1245="","",VLOOKUP(L1245,Presentación!$AL$3:$AM$574,2,FALSE))</f>
        <v/>
      </c>
      <c r="K1245" s="429"/>
      <c r="L1245" s="419"/>
      <c r="M1245" s="316"/>
      <c r="N1245" s="317"/>
      <c r="O1245" s="419"/>
      <c r="P1245" s="316"/>
      <c r="Q1245" s="317"/>
      <c r="R1245" s="379"/>
      <c r="S1245" s="316"/>
      <c r="T1245" s="317"/>
      <c r="U1245" s="43" t="s">
        <v>2188</v>
      </c>
      <c r="V1245" s="379"/>
      <c r="W1245" s="316"/>
      <c r="X1245" s="317"/>
      <c r="Y1245" s="379"/>
      <c r="Z1245" s="317"/>
      <c r="AA1245" s="249"/>
      <c r="AB1245" s="249"/>
      <c r="AC1245" s="249"/>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CA1245">
        <f t="shared" si="234"/>
        <v>0</v>
      </c>
      <c r="CB1245">
        <f t="shared" si="235"/>
        <v>0</v>
      </c>
      <c r="CC1245">
        <f t="shared" si="236"/>
        <v>0</v>
      </c>
      <c r="CD1245">
        <f t="shared" si="237"/>
        <v>0</v>
      </c>
      <c r="CF1245" t="b">
        <f t="shared" si="238"/>
        <v>0</v>
      </c>
      <c r="CG1245" t="str">
        <f t="shared" si="239"/>
        <v/>
      </c>
      <c r="CH1245" t="b">
        <f t="shared" si="240"/>
        <v>0</v>
      </c>
      <c r="CI1245" t="str">
        <f t="shared" si="241"/>
        <v/>
      </c>
      <c r="CJ1245" t="b">
        <f t="shared" si="242"/>
        <v>0</v>
      </c>
      <c r="CL1245">
        <f t="shared" si="243"/>
        <v>0</v>
      </c>
      <c r="CM1245">
        <f t="shared" si="244"/>
        <v>0</v>
      </c>
      <c r="CN1245">
        <f t="shared" si="245"/>
        <v>0</v>
      </c>
      <c r="CO1245">
        <f t="shared" si="246"/>
        <v>0</v>
      </c>
    </row>
    <row r="1246" spans="2:93" ht="15" customHeight="1">
      <c r="B1246" s="126"/>
      <c r="C1246" s="220" t="s">
        <v>2892</v>
      </c>
      <c r="D1246" s="419"/>
      <c r="E1246" s="316"/>
      <c r="F1246" s="316"/>
      <c r="G1246" s="317"/>
      <c r="H1246" s="379"/>
      <c r="I1246" s="317"/>
      <c r="J1246" s="315" t="str">
        <f>IF(L1246="","",VLOOKUP(L1246,Presentación!$AL$3:$AM$574,2,FALSE))</f>
        <v/>
      </c>
      <c r="K1246" s="429"/>
      <c r="L1246" s="419"/>
      <c r="M1246" s="316"/>
      <c r="N1246" s="317"/>
      <c r="O1246" s="419"/>
      <c r="P1246" s="316"/>
      <c r="Q1246" s="317"/>
      <c r="R1246" s="379"/>
      <c r="S1246" s="316"/>
      <c r="T1246" s="317"/>
      <c r="U1246" s="43" t="s">
        <v>2188</v>
      </c>
      <c r="V1246" s="379"/>
      <c r="W1246" s="316"/>
      <c r="X1246" s="317"/>
      <c r="Y1246" s="379"/>
      <c r="Z1246" s="317"/>
      <c r="AA1246" s="249"/>
      <c r="AB1246" s="249"/>
      <c r="AC1246" s="249"/>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CA1246">
        <f t="shared" si="234"/>
        <v>0</v>
      </c>
      <c r="CB1246">
        <f t="shared" si="235"/>
        <v>0</v>
      </c>
      <c r="CC1246">
        <f t="shared" si="236"/>
        <v>0</v>
      </c>
      <c r="CD1246">
        <f t="shared" si="237"/>
        <v>0</v>
      </c>
      <c r="CF1246" t="b">
        <f t="shared" si="238"/>
        <v>0</v>
      </c>
      <c r="CG1246" t="str">
        <f t="shared" si="239"/>
        <v/>
      </c>
      <c r="CH1246" t="b">
        <f t="shared" si="240"/>
        <v>0</v>
      </c>
      <c r="CI1246" t="str">
        <f t="shared" si="241"/>
        <v/>
      </c>
      <c r="CJ1246" t="b">
        <f t="shared" si="242"/>
        <v>0</v>
      </c>
      <c r="CL1246">
        <f t="shared" si="243"/>
        <v>0</v>
      </c>
      <c r="CM1246">
        <f t="shared" si="244"/>
        <v>0</v>
      </c>
      <c r="CN1246">
        <f t="shared" si="245"/>
        <v>0</v>
      </c>
      <c r="CO1246">
        <f t="shared" si="246"/>
        <v>0</v>
      </c>
    </row>
    <row r="1247" spans="2:93" ht="15" customHeight="1">
      <c r="B1247" s="126"/>
      <c r="C1247" s="220" t="s">
        <v>2893</v>
      </c>
      <c r="D1247" s="419"/>
      <c r="E1247" s="316"/>
      <c r="F1247" s="316"/>
      <c r="G1247" s="317"/>
      <c r="H1247" s="379"/>
      <c r="I1247" s="317"/>
      <c r="J1247" s="315" t="str">
        <f>IF(L1247="","",VLOOKUP(L1247,Presentación!$AL$3:$AM$574,2,FALSE))</f>
        <v/>
      </c>
      <c r="K1247" s="429"/>
      <c r="L1247" s="419"/>
      <c r="M1247" s="316"/>
      <c r="N1247" s="317"/>
      <c r="O1247" s="419"/>
      <c r="P1247" s="316"/>
      <c r="Q1247" s="317"/>
      <c r="R1247" s="379"/>
      <c r="S1247" s="316"/>
      <c r="T1247" s="317"/>
      <c r="U1247" s="43" t="s">
        <v>2188</v>
      </c>
      <c r="V1247" s="379"/>
      <c r="W1247" s="316"/>
      <c r="X1247" s="317"/>
      <c r="Y1247" s="379"/>
      <c r="Z1247" s="317"/>
      <c r="AA1247" s="249"/>
      <c r="AB1247" s="249"/>
      <c r="AC1247" s="249"/>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CA1247">
        <f t="shared" si="234"/>
        <v>0</v>
      </c>
      <c r="CB1247">
        <f t="shared" si="235"/>
        <v>0</v>
      </c>
      <c r="CC1247">
        <f t="shared" si="236"/>
        <v>0</v>
      </c>
      <c r="CD1247">
        <f t="shared" si="237"/>
        <v>0</v>
      </c>
      <c r="CF1247" t="b">
        <f t="shared" si="238"/>
        <v>0</v>
      </c>
      <c r="CG1247" t="str">
        <f t="shared" si="239"/>
        <v/>
      </c>
      <c r="CH1247" t="b">
        <f t="shared" si="240"/>
        <v>0</v>
      </c>
      <c r="CI1247" t="str">
        <f t="shared" si="241"/>
        <v/>
      </c>
      <c r="CJ1247" t="b">
        <f t="shared" si="242"/>
        <v>0</v>
      </c>
      <c r="CL1247">
        <f t="shared" si="243"/>
        <v>0</v>
      </c>
      <c r="CM1247">
        <f t="shared" si="244"/>
        <v>0</v>
      </c>
      <c r="CN1247">
        <f t="shared" si="245"/>
        <v>0</v>
      </c>
      <c r="CO1247">
        <f t="shared" si="246"/>
        <v>0</v>
      </c>
    </row>
    <row r="1248" spans="2:93" ht="15" customHeight="1">
      <c r="B1248" s="126"/>
      <c r="C1248" s="220" t="s">
        <v>2894</v>
      </c>
      <c r="D1248" s="419"/>
      <c r="E1248" s="316"/>
      <c r="F1248" s="316"/>
      <c r="G1248" s="317"/>
      <c r="H1248" s="379"/>
      <c r="I1248" s="317"/>
      <c r="J1248" s="315" t="str">
        <f>IF(L1248="","",VLOOKUP(L1248,Presentación!$AL$3:$AM$574,2,FALSE))</f>
        <v/>
      </c>
      <c r="K1248" s="429"/>
      <c r="L1248" s="419"/>
      <c r="M1248" s="316"/>
      <c r="N1248" s="317"/>
      <c r="O1248" s="419"/>
      <c r="P1248" s="316"/>
      <c r="Q1248" s="317"/>
      <c r="R1248" s="379"/>
      <c r="S1248" s="316"/>
      <c r="T1248" s="317"/>
      <c r="U1248" s="43" t="s">
        <v>2188</v>
      </c>
      <c r="V1248" s="379"/>
      <c r="W1248" s="316"/>
      <c r="X1248" s="317"/>
      <c r="Y1248" s="379"/>
      <c r="Z1248" s="317"/>
      <c r="AA1248" s="249"/>
      <c r="AB1248" s="249"/>
      <c r="AC1248" s="249"/>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CA1248">
        <f t="shared" si="234"/>
        <v>0</v>
      </c>
      <c r="CB1248">
        <f t="shared" si="235"/>
        <v>0</v>
      </c>
      <c r="CC1248">
        <f t="shared" si="236"/>
        <v>0</v>
      </c>
      <c r="CD1248">
        <f t="shared" si="237"/>
        <v>0</v>
      </c>
      <c r="CF1248" t="b">
        <f t="shared" si="238"/>
        <v>0</v>
      </c>
      <c r="CG1248" t="str">
        <f t="shared" si="239"/>
        <v/>
      </c>
      <c r="CH1248" t="b">
        <f t="shared" si="240"/>
        <v>0</v>
      </c>
      <c r="CI1248" t="str">
        <f t="shared" si="241"/>
        <v/>
      </c>
      <c r="CJ1248" t="b">
        <f t="shared" si="242"/>
        <v>0</v>
      </c>
      <c r="CL1248">
        <f t="shared" si="243"/>
        <v>0</v>
      </c>
      <c r="CM1248">
        <f t="shared" si="244"/>
        <v>0</v>
      </c>
      <c r="CN1248">
        <f t="shared" si="245"/>
        <v>0</v>
      </c>
      <c r="CO1248">
        <f t="shared" si="246"/>
        <v>0</v>
      </c>
    </row>
    <row r="1249" spans="2:93" ht="15" customHeight="1">
      <c r="B1249" s="126"/>
      <c r="C1249" s="220" t="s">
        <v>2895</v>
      </c>
      <c r="D1249" s="419"/>
      <c r="E1249" s="316"/>
      <c r="F1249" s="316"/>
      <c r="G1249" s="317"/>
      <c r="H1249" s="379"/>
      <c r="I1249" s="317"/>
      <c r="J1249" s="315" t="str">
        <f>IF(L1249="","",VLOOKUP(L1249,Presentación!$AL$3:$AM$574,2,FALSE))</f>
        <v/>
      </c>
      <c r="K1249" s="429"/>
      <c r="L1249" s="419"/>
      <c r="M1249" s="316"/>
      <c r="N1249" s="317"/>
      <c r="O1249" s="419"/>
      <c r="P1249" s="316"/>
      <c r="Q1249" s="317"/>
      <c r="R1249" s="379"/>
      <c r="S1249" s="316"/>
      <c r="T1249" s="317"/>
      <c r="U1249" s="43" t="s">
        <v>2188</v>
      </c>
      <c r="V1249" s="379"/>
      <c r="W1249" s="316"/>
      <c r="X1249" s="317"/>
      <c r="Y1249" s="379"/>
      <c r="Z1249" s="317"/>
      <c r="AA1249" s="249"/>
      <c r="AB1249" s="249"/>
      <c r="AC1249" s="249"/>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CA1249">
        <f t="shared" ref="CA1249:CA1312" si="247">IF(COUNTIF(D1249:AL1249,"NS")&gt;0,1,0)</f>
        <v>0</v>
      </c>
      <c r="CB1249">
        <f t="shared" ref="CB1249:CB1312" si="248">COUNTIF(AB1249:AC1249,"NS")</f>
        <v>0</v>
      </c>
      <c r="CC1249">
        <f t="shared" ref="CC1249:CC1312" si="249">SUM(AB1249:AC1249)</f>
        <v>0</v>
      </c>
      <c r="CD1249">
        <f t="shared" ref="CD1249:CD1312" si="250">IF(COUNTA(AA1249:AC1249)=0,0,IF(OR(AND(AA1249=0,CB1249&gt;0),AND(AA1249="ns",CC1249&gt;0),AND(AA1249="ns",CB1249=0,CC1249=0)),1,IF(OR(AND(AA1249&gt;0,CB1249=2),AND(AA1249="ns",CB1249=2),AND(AA1249="ns",CC1249=0,CB1249&gt;0),AA1249=CC1249),0,1)))</f>
        <v>0</v>
      </c>
      <c r="CF1249" t="b">
        <f t="shared" ref="CF1249:CF1312" si="251">NOT(EXACT(D1249,UPPER(D1249)))</f>
        <v>0</v>
      </c>
      <c r="CG1249" t="str">
        <f t="shared" ref="CG1249:CG1312" si="252">SUBSTITUTE( SUBSTITUTE( SUBSTITUTE( SUBSTITUTE( SUBSTITUTE( SUBSTITUTE( SUBSTITUTE( SUBSTITUTE( SUBSTITUTE( SUBSTITUTE(D1249, "á", "a"), "é", "e"), "í", "i"), "ó", "o"), "ú", "u"), "Á", "A"), "É", "E"), "Í", "I"), "Ó", "O"), "Ú", "U")</f>
        <v/>
      </c>
      <c r="CH1249" t="b">
        <f t="shared" ref="CH1249:CH1312" si="253">NOT(EXACT(D1249,CG1249))</f>
        <v>0</v>
      </c>
      <c r="CI1249" t="str">
        <f t="shared" ref="CI1249:CI1312" si="254">SUBSTITUTE((SUBSTITUTE(SUBSTITUTE(SUBSTITUTE(D1249,".",""),",",""),"(","")),")","")</f>
        <v/>
      </c>
      <c r="CJ1249" t="b">
        <f t="shared" ref="CJ1249:CJ1312" si="255">NOT(EXACT(D1249,CI1249))</f>
        <v>0</v>
      </c>
      <c r="CL1249">
        <f t="shared" ref="CL1249:CL1312" si="256">LEN(R1249)</f>
        <v>0</v>
      </c>
      <c r="CM1249">
        <f t="shared" ref="CM1249:CM1312" si="257">LEN(V1249)</f>
        <v>0</v>
      </c>
      <c r="CN1249">
        <f t="shared" ref="CN1249:CN1312" si="258">IF(AND(R1249&lt;&gt;"NS",R1249&lt;&gt;"NA",CL1249&gt;8),1,0)</f>
        <v>0</v>
      </c>
      <c r="CO1249">
        <f t="shared" ref="CO1249:CO1312" si="259">IF(AND(V1249&lt;&gt;"NS",V1249&lt;&gt;"NA",CM1249&gt;9),1,0)</f>
        <v>0</v>
      </c>
    </row>
    <row r="1250" spans="2:93" ht="15" customHeight="1">
      <c r="B1250" s="126"/>
      <c r="C1250" s="220" t="s">
        <v>2896</v>
      </c>
      <c r="D1250" s="419"/>
      <c r="E1250" s="316"/>
      <c r="F1250" s="316"/>
      <c r="G1250" s="317"/>
      <c r="H1250" s="379"/>
      <c r="I1250" s="317"/>
      <c r="J1250" s="315" t="str">
        <f>IF(L1250="","",VLOOKUP(L1250,Presentación!$AL$3:$AM$574,2,FALSE))</f>
        <v/>
      </c>
      <c r="K1250" s="429"/>
      <c r="L1250" s="419"/>
      <c r="M1250" s="316"/>
      <c r="N1250" s="317"/>
      <c r="O1250" s="419"/>
      <c r="P1250" s="316"/>
      <c r="Q1250" s="317"/>
      <c r="R1250" s="379"/>
      <c r="S1250" s="316"/>
      <c r="T1250" s="317"/>
      <c r="U1250" s="43" t="s">
        <v>2188</v>
      </c>
      <c r="V1250" s="379"/>
      <c r="W1250" s="316"/>
      <c r="X1250" s="317"/>
      <c r="Y1250" s="379"/>
      <c r="Z1250" s="317"/>
      <c r="AA1250" s="249"/>
      <c r="AB1250" s="249"/>
      <c r="AC1250" s="249"/>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CA1250">
        <f t="shared" si="247"/>
        <v>0</v>
      </c>
      <c r="CB1250">
        <f t="shared" si="248"/>
        <v>0</v>
      </c>
      <c r="CC1250">
        <f t="shared" si="249"/>
        <v>0</v>
      </c>
      <c r="CD1250">
        <f t="shared" si="250"/>
        <v>0</v>
      </c>
      <c r="CF1250" t="b">
        <f t="shared" si="251"/>
        <v>0</v>
      </c>
      <c r="CG1250" t="str">
        <f t="shared" si="252"/>
        <v/>
      </c>
      <c r="CH1250" t="b">
        <f t="shared" si="253"/>
        <v>0</v>
      </c>
      <c r="CI1250" t="str">
        <f t="shared" si="254"/>
        <v/>
      </c>
      <c r="CJ1250" t="b">
        <f t="shared" si="255"/>
        <v>0</v>
      </c>
      <c r="CL1250">
        <f t="shared" si="256"/>
        <v>0</v>
      </c>
      <c r="CM1250">
        <f t="shared" si="257"/>
        <v>0</v>
      </c>
      <c r="CN1250">
        <f t="shared" si="258"/>
        <v>0</v>
      </c>
      <c r="CO1250">
        <f t="shared" si="259"/>
        <v>0</v>
      </c>
    </row>
    <row r="1251" spans="2:93" ht="15" customHeight="1">
      <c r="B1251" s="126"/>
      <c r="C1251" s="220" t="s">
        <v>2897</v>
      </c>
      <c r="D1251" s="419"/>
      <c r="E1251" s="316"/>
      <c r="F1251" s="316"/>
      <c r="G1251" s="317"/>
      <c r="H1251" s="379"/>
      <c r="I1251" s="317"/>
      <c r="J1251" s="315" t="str">
        <f>IF(L1251="","",VLOOKUP(L1251,Presentación!$AL$3:$AM$574,2,FALSE))</f>
        <v/>
      </c>
      <c r="K1251" s="429"/>
      <c r="L1251" s="419"/>
      <c r="M1251" s="316"/>
      <c r="N1251" s="317"/>
      <c r="O1251" s="419"/>
      <c r="P1251" s="316"/>
      <c r="Q1251" s="317"/>
      <c r="R1251" s="379"/>
      <c r="S1251" s="316"/>
      <c r="T1251" s="317"/>
      <c r="U1251" s="43" t="s">
        <v>2188</v>
      </c>
      <c r="V1251" s="379"/>
      <c r="W1251" s="316"/>
      <c r="X1251" s="317"/>
      <c r="Y1251" s="379"/>
      <c r="Z1251" s="317"/>
      <c r="AA1251" s="249"/>
      <c r="AB1251" s="249"/>
      <c r="AC1251" s="249"/>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CA1251">
        <f t="shared" si="247"/>
        <v>0</v>
      </c>
      <c r="CB1251">
        <f t="shared" si="248"/>
        <v>0</v>
      </c>
      <c r="CC1251">
        <f t="shared" si="249"/>
        <v>0</v>
      </c>
      <c r="CD1251">
        <f t="shared" si="250"/>
        <v>0</v>
      </c>
      <c r="CF1251" t="b">
        <f t="shared" si="251"/>
        <v>0</v>
      </c>
      <c r="CG1251" t="str">
        <f t="shared" si="252"/>
        <v/>
      </c>
      <c r="CH1251" t="b">
        <f t="shared" si="253"/>
        <v>0</v>
      </c>
      <c r="CI1251" t="str">
        <f t="shared" si="254"/>
        <v/>
      </c>
      <c r="CJ1251" t="b">
        <f t="shared" si="255"/>
        <v>0</v>
      </c>
      <c r="CL1251">
        <f t="shared" si="256"/>
        <v>0</v>
      </c>
      <c r="CM1251">
        <f t="shared" si="257"/>
        <v>0</v>
      </c>
      <c r="CN1251">
        <f t="shared" si="258"/>
        <v>0</v>
      </c>
      <c r="CO1251">
        <f t="shared" si="259"/>
        <v>0</v>
      </c>
    </row>
    <row r="1252" spans="2:93" ht="15" customHeight="1">
      <c r="B1252" s="126"/>
      <c r="C1252" s="220" t="s">
        <v>2898</v>
      </c>
      <c r="D1252" s="419"/>
      <c r="E1252" s="316"/>
      <c r="F1252" s="316"/>
      <c r="G1252" s="317"/>
      <c r="H1252" s="379"/>
      <c r="I1252" s="317"/>
      <c r="J1252" s="315" t="str">
        <f>IF(L1252="","",VLOOKUP(L1252,Presentación!$AL$3:$AM$574,2,FALSE))</f>
        <v/>
      </c>
      <c r="K1252" s="429"/>
      <c r="L1252" s="419"/>
      <c r="M1252" s="316"/>
      <c r="N1252" s="317"/>
      <c r="O1252" s="419"/>
      <c r="P1252" s="316"/>
      <c r="Q1252" s="317"/>
      <c r="R1252" s="379"/>
      <c r="S1252" s="316"/>
      <c r="T1252" s="317"/>
      <c r="U1252" s="43" t="s">
        <v>2188</v>
      </c>
      <c r="V1252" s="379"/>
      <c r="W1252" s="316"/>
      <c r="X1252" s="317"/>
      <c r="Y1252" s="379"/>
      <c r="Z1252" s="317"/>
      <c r="AA1252" s="249"/>
      <c r="AB1252" s="249"/>
      <c r="AC1252" s="249"/>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CA1252">
        <f t="shared" si="247"/>
        <v>0</v>
      </c>
      <c r="CB1252">
        <f t="shared" si="248"/>
        <v>0</v>
      </c>
      <c r="CC1252">
        <f t="shared" si="249"/>
        <v>0</v>
      </c>
      <c r="CD1252">
        <f t="shared" si="250"/>
        <v>0</v>
      </c>
      <c r="CF1252" t="b">
        <f t="shared" si="251"/>
        <v>0</v>
      </c>
      <c r="CG1252" t="str">
        <f t="shared" si="252"/>
        <v/>
      </c>
      <c r="CH1252" t="b">
        <f t="shared" si="253"/>
        <v>0</v>
      </c>
      <c r="CI1252" t="str">
        <f t="shared" si="254"/>
        <v/>
      </c>
      <c r="CJ1252" t="b">
        <f t="shared" si="255"/>
        <v>0</v>
      </c>
      <c r="CL1252">
        <f t="shared" si="256"/>
        <v>0</v>
      </c>
      <c r="CM1252">
        <f t="shared" si="257"/>
        <v>0</v>
      </c>
      <c r="CN1252">
        <f t="shared" si="258"/>
        <v>0</v>
      </c>
      <c r="CO1252">
        <f t="shared" si="259"/>
        <v>0</v>
      </c>
    </row>
    <row r="1253" spans="2:93" ht="15" customHeight="1">
      <c r="B1253" s="126"/>
      <c r="C1253" s="220" t="s">
        <v>2899</v>
      </c>
      <c r="D1253" s="419"/>
      <c r="E1253" s="316"/>
      <c r="F1253" s="316"/>
      <c r="G1253" s="317"/>
      <c r="H1253" s="379"/>
      <c r="I1253" s="317"/>
      <c r="J1253" s="315" t="str">
        <f>IF(L1253="","",VLOOKUP(L1253,Presentación!$AL$3:$AM$574,2,FALSE))</f>
        <v/>
      </c>
      <c r="K1253" s="429"/>
      <c r="L1253" s="419"/>
      <c r="M1253" s="316"/>
      <c r="N1253" s="317"/>
      <c r="O1253" s="419"/>
      <c r="P1253" s="316"/>
      <c r="Q1253" s="317"/>
      <c r="R1253" s="379"/>
      <c r="S1253" s="316"/>
      <c r="T1253" s="317"/>
      <c r="U1253" s="43" t="s">
        <v>2188</v>
      </c>
      <c r="V1253" s="379"/>
      <c r="W1253" s="316"/>
      <c r="X1253" s="317"/>
      <c r="Y1253" s="379"/>
      <c r="Z1253" s="317"/>
      <c r="AA1253" s="249"/>
      <c r="AB1253" s="249"/>
      <c r="AC1253" s="249"/>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CA1253">
        <f t="shared" si="247"/>
        <v>0</v>
      </c>
      <c r="CB1253">
        <f t="shared" si="248"/>
        <v>0</v>
      </c>
      <c r="CC1253">
        <f t="shared" si="249"/>
        <v>0</v>
      </c>
      <c r="CD1253">
        <f t="shared" si="250"/>
        <v>0</v>
      </c>
      <c r="CF1253" t="b">
        <f t="shared" si="251"/>
        <v>0</v>
      </c>
      <c r="CG1253" t="str">
        <f t="shared" si="252"/>
        <v/>
      </c>
      <c r="CH1253" t="b">
        <f t="shared" si="253"/>
        <v>0</v>
      </c>
      <c r="CI1253" t="str">
        <f t="shared" si="254"/>
        <v/>
      </c>
      <c r="CJ1253" t="b">
        <f t="shared" si="255"/>
        <v>0</v>
      </c>
      <c r="CL1253">
        <f t="shared" si="256"/>
        <v>0</v>
      </c>
      <c r="CM1253">
        <f t="shared" si="257"/>
        <v>0</v>
      </c>
      <c r="CN1253">
        <f t="shared" si="258"/>
        <v>0</v>
      </c>
      <c r="CO1253">
        <f t="shared" si="259"/>
        <v>0</v>
      </c>
    </row>
    <row r="1254" spans="2:93" ht="15" customHeight="1">
      <c r="B1254" s="126"/>
      <c r="C1254" s="220" t="s">
        <v>2900</v>
      </c>
      <c r="D1254" s="419"/>
      <c r="E1254" s="316"/>
      <c r="F1254" s="316"/>
      <c r="G1254" s="317"/>
      <c r="H1254" s="379"/>
      <c r="I1254" s="317"/>
      <c r="J1254" s="315" t="str">
        <f>IF(L1254="","",VLOOKUP(L1254,Presentación!$AL$3:$AM$574,2,FALSE))</f>
        <v/>
      </c>
      <c r="K1254" s="429"/>
      <c r="L1254" s="419"/>
      <c r="M1254" s="316"/>
      <c r="N1254" s="317"/>
      <c r="O1254" s="419"/>
      <c r="P1254" s="316"/>
      <c r="Q1254" s="317"/>
      <c r="R1254" s="379"/>
      <c r="S1254" s="316"/>
      <c r="T1254" s="317"/>
      <c r="U1254" s="43" t="s">
        <v>2188</v>
      </c>
      <c r="V1254" s="379"/>
      <c r="W1254" s="316"/>
      <c r="X1254" s="317"/>
      <c r="Y1254" s="379"/>
      <c r="Z1254" s="317"/>
      <c r="AA1254" s="249"/>
      <c r="AB1254" s="249"/>
      <c r="AC1254" s="249"/>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CA1254">
        <f t="shared" si="247"/>
        <v>0</v>
      </c>
      <c r="CB1254">
        <f t="shared" si="248"/>
        <v>0</v>
      </c>
      <c r="CC1254">
        <f t="shared" si="249"/>
        <v>0</v>
      </c>
      <c r="CD1254">
        <f t="shared" si="250"/>
        <v>0</v>
      </c>
      <c r="CF1254" t="b">
        <f t="shared" si="251"/>
        <v>0</v>
      </c>
      <c r="CG1254" t="str">
        <f t="shared" si="252"/>
        <v/>
      </c>
      <c r="CH1254" t="b">
        <f t="shared" si="253"/>
        <v>0</v>
      </c>
      <c r="CI1254" t="str">
        <f t="shared" si="254"/>
        <v/>
      </c>
      <c r="CJ1254" t="b">
        <f t="shared" si="255"/>
        <v>0</v>
      </c>
      <c r="CL1254">
        <f t="shared" si="256"/>
        <v>0</v>
      </c>
      <c r="CM1254">
        <f t="shared" si="257"/>
        <v>0</v>
      </c>
      <c r="CN1254">
        <f t="shared" si="258"/>
        <v>0</v>
      </c>
      <c r="CO1254">
        <f t="shared" si="259"/>
        <v>0</v>
      </c>
    </row>
    <row r="1255" spans="2:93" ht="15" customHeight="1">
      <c r="B1255" s="126"/>
      <c r="C1255" s="220" t="s">
        <v>2901</v>
      </c>
      <c r="D1255" s="419"/>
      <c r="E1255" s="316"/>
      <c r="F1255" s="316"/>
      <c r="G1255" s="317"/>
      <c r="H1255" s="379"/>
      <c r="I1255" s="317"/>
      <c r="J1255" s="315" t="str">
        <f>IF(L1255="","",VLOOKUP(L1255,Presentación!$AL$3:$AM$574,2,FALSE))</f>
        <v/>
      </c>
      <c r="K1255" s="429"/>
      <c r="L1255" s="419"/>
      <c r="M1255" s="316"/>
      <c r="N1255" s="317"/>
      <c r="O1255" s="419"/>
      <c r="P1255" s="316"/>
      <c r="Q1255" s="317"/>
      <c r="R1255" s="379"/>
      <c r="S1255" s="316"/>
      <c r="T1255" s="317"/>
      <c r="U1255" s="43" t="s">
        <v>2188</v>
      </c>
      <c r="V1255" s="379"/>
      <c r="W1255" s="316"/>
      <c r="X1255" s="317"/>
      <c r="Y1255" s="379"/>
      <c r="Z1255" s="317"/>
      <c r="AA1255" s="249"/>
      <c r="AB1255" s="249"/>
      <c r="AC1255" s="249"/>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CA1255">
        <f t="shared" si="247"/>
        <v>0</v>
      </c>
      <c r="CB1255">
        <f t="shared" si="248"/>
        <v>0</v>
      </c>
      <c r="CC1255">
        <f t="shared" si="249"/>
        <v>0</v>
      </c>
      <c r="CD1255">
        <f t="shared" si="250"/>
        <v>0</v>
      </c>
      <c r="CF1255" t="b">
        <f t="shared" si="251"/>
        <v>0</v>
      </c>
      <c r="CG1255" t="str">
        <f t="shared" si="252"/>
        <v/>
      </c>
      <c r="CH1255" t="b">
        <f t="shared" si="253"/>
        <v>0</v>
      </c>
      <c r="CI1255" t="str">
        <f t="shared" si="254"/>
        <v/>
      </c>
      <c r="CJ1255" t="b">
        <f t="shared" si="255"/>
        <v>0</v>
      </c>
      <c r="CL1255">
        <f t="shared" si="256"/>
        <v>0</v>
      </c>
      <c r="CM1255">
        <f t="shared" si="257"/>
        <v>0</v>
      </c>
      <c r="CN1255">
        <f t="shared" si="258"/>
        <v>0</v>
      </c>
      <c r="CO1255">
        <f t="shared" si="259"/>
        <v>0</v>
      </c>
    </row>
    <row r="1256" spans="2:93" ht="15" customHeight="1">
      <c r="B1256" s="126"/>
      <c r="C1256" s="220" t="s">
        <v>2902</v>
      </c>
      <c r="D1256" s="419"/>
      <c r="E1256" s="316"/>
      <c r="F1256" s="316"/>
      <c r="G1256" s="317"/>
      <c r="H1256" s="379"/>
      <c r="I1256" s="317"/>
      <c r="J1256" s="315" t="str">
        <f>IF(L1256="","",VLOOKUP(L1256,Presentación!$AL$3:$AM$574,2,FALSE))</f>
        <v/>
      </c>
      <c r="K1256" s="429"/>
      <c r="L1256" s="419"/>
      <c r="M1256" s="316"/>
      <c r="N1256" s="317"/>
      <c r="O1256" s="419"/>
      <c r="P1256" s="316"/>
      <c r="Q1256" s="317"/>
      <c r="R1256" s="379"/>
      <c r="S1256" s="316"/>
      <c r="T1256" s="317"/>
      <c r="U1256" s="43" t="s">
        <v>2188</v>
      </c>
      <c r="V1256" s="379"/>
      <c r="W1256" s="316"/>
      <c r="X1256" s="317"/>
      <c r="Y1256" s="379"/>
      <c r="Z1256" s="317"/>
      <c r="AA1256" s="249"/>
      <c r="AB1256" s="249"/>
      <c r="AC1256" s="249"/>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CA1256">
        <f t="shared" si="247"/>
        <v>0</v>
      </c>
      <c r="CB1256">
        <f t="shared" si="248"/>
        <v>0</v>
      </c>
      <c r="CC1256">
        <f t="shared" si="249"/>
        <v>0</v>
      </c>
      <c r="CD1256">
        <f t="shared" si="250"/>
        <v>0</v>
      </c>
      <c r="CF1256" t="b">
        <f t="shared" si="251"/>
        <v>0</v>
      </c>
      <c r="CG1256" t="str">
        <f t="shared" si="252"/>
        <v/>
      </c>
      <c r="CH1256" t="b">
        <f t="shared" si="253"/>
        <v>0</v>
      </c>
      <c r="CI1256" t="str">
        <f t="shared" si="254"/>
        <v/>
      </c>
      <c r="CJ1256" t="b">
        <f t="shared" si="255"/>
        <v>0</v>
      </c>
      <c r="CL1256">
        <f t="shared" si="256"/>
        <v>0</v>
      </c>
      <c r="CM1256">
        <f t="shared" si="257"/>
        <v>0</v>
      </c>
      <c r="CN1256">
        <f t="shared" si="258"/>
        <v>0</v>
      </c>
      <c r="CO1256">
        <f t="shared" si="259"/>
        <v>0</v>
      </c>
    </row>
    <row r="1257" spans="2:93" ht="15" customHeight="1">
      <c r="B1257" s="126"/>
      <c r="C1257" s="220" t="s">
        <v>2903</v>
      </c>
      <c r="D1257" s="419"/>
      <c r="E1257" s="316"/>
      <c r="F1257" s="316"/>
      <c r="G1257" s="317"/>
      <c r="H1257" s="379"/>
      <c r="I1257" s="317"/>
      <c r="J1257" s="315" t="str">
        <f>IF(L1257="","",VLOOKUP(L1257,Presentación!$AL$3:$AM$574,2,FALSE))</f>
        <v/>
      </c>
      <c r="K1257" s="429"/>
      <c r="L1257" s="419"/>
      <c r="M1257" s="316"/>
      <c r="N1257" s="317"/>
      <c r="O1257" s="419"/>
      <c r="P1257" s="316"/>
      <c r="Q1257" s="317"/>
      <c r="R1257" s="379"/>
      <c r="S1257" s="316"/>
      <c r="T1257" s="317"/>
      <c r="U1257" s="43" t="s">
        <v>2188</v>
      </c>
      <c r="V1257" s="379"/>
      <c r="W1257" s="316"/>
      <c r="X1257" s="317"/>
      <c r="Y1257" s="379"/>
      <c r="Z1257" s="317"/>
      <c r="AA1257" s="249"/>
      <c r="AB1257" s="249"/>
      <c r="AC1257" s="249"/>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CA1257">
        <f t="shared" si="247"/>
        <v>0</v>
      </c>
      <c r="CB1257">
        <f t="shared" si="248"/>
        <v>0</v>
      </c>
      <c r="CC1257">
        <f t="shared" si="249"/>
        <v>0</v>
      </c>
      <c r="CD1257">
        <f t="shared" si="250"/>
        <v>0</v>
      </c>
      <c r="CF1257" t="b">
        <f t="shared" si="251"/>
        <v>0</v>
      </c>
      <c r="CG1257" t="str">
        <f t="shared" si="252"/>
        <v/>
      </c>
      <c r="CH1257" t="b">
        <f t="shared" si="253"/>
        <v>0</v>
      </c>
      <c r="CI1257" t="str">
        <f t="shared" si="254"/>
        <v/>
      </c>
      <c r="CJ1257" t="b">
        <f t="shared" si="255"/>
        <v>0</v>
      </c>
      <c r="CL1257">
        <f t="shared" si="256"/>
        <v>0</v>
      </c>
      <c r="CM1257">
        <f t="shared" si="257"/>
        <v>0</v>
      </c>
      <c r="CN1257">
        <f t="shared" si="258"/>
        <v>0</v>
      </c>
      <c r="CO1257">
        <f t="shared" si="259"/>
        <v>0</v>
      </c>
    </row>
    <row r="1258" spans="2:93" ht="15" customHeight="1">
      <c r="B1258" s="126"/>
      <c r="C1258" s="220" t="s">
        <v>2904</v>
      </c>
      <c r="D1258" s="419"/>
      <c r="E1258" s="316"/>
      <c r="F1258" s="316"/>
      <c r="G1258" s="317"/>
      <c r="H1258" s="379"/>
      <c r="I1258" s="317"/>
      <c r="J1258" s="315" t="str">
        <f>IF(L1258="","",VLOOKUP(L1258,Presentación!$AL$3:$AM$574,2,FALSE))</f>
        <v/>
      </c>
      <c r="K1258" s="429"/>
      <c r="L1258" s="419"/>
      <c r="M1258" s="316"/>
      <c r="N1258" s="317"/>
      <c r="O1258" s="419"/>
      <c r="P1258" s="316"/>
      <c r="Q1258" s="317"/>
      <c r="R1258" s="379"/>
      <c r="S1258" s="316"/>
      <c r="T1258" s="317"/>
      <c r="U1258" s="43" t="s">
        <v>2188</v>
      </c>
      <c r="V1258" s="379"/>
      <c r="W1258" s="316"/>
      <c r="X1258" s="317"/>
      <c r="Y1258" s="379"/>
      <c r="Z1258" s="317"/>
      <c r="AA1258" s="249"/>
      <c r="AB1258" s="249"/>
      <c r="AC1258" s="249"/>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CA1258">
        <f t="shared" si="247"/>
        <v>0</v>
      </c>
      <c r="CB1258">
        <f t="shared" si="248"/>
        <v>0</v>
      </c>
      <c r="CC1258">
        <f t="shared" si="249"/>
        <v>0</v>
      </c>
      <c r="CD1258">
        <f t="shared" si="250"/>
        <v>0</v>
      </c>
      <c r="CF1258" t="b">
        <f t="shared" si="251"/>
        <v>0</v>
      </c>
      <c r="CG1258" t="str">
        <f t="shared" si="252"/>
        <v/>
      </c>
      <c r="CH1258" t="b">
        <f t="shared" si="253"/>
        <v>0</v>
      </c>
      <c r="CI1258" t="str">
        <f t="shared" si="254"/>
        <v/>
      </c>
      <c r="CJ1258" t="b">
        <f t="shared" si="255"/>
        <v>0</v>
      </c>
      <c r="CL1258">
        <f t="shared" si="256"/>
        <v>0</v>
      </c>
      <c r="CM1258">
        <f t="shared" si="257"/>
        <v>0</v>
      </c>
      <c r="CN1258">
        <f t="shared" si="258"/>
        <v>0</v>
      </c>
      <c r="CO1258">
        <f t="shared" si="259"/>
        <v>0</v>
      </c>
    </row>
    <row r="1259" spans="2:93" ht="15" customHeight="1">
      <c r="B1259" s="126"/>
      <c r="C1259" s="220" t="s">
        <v>2905</v>
      </c>
      <c r="D1259" s="419"/>
      <c r="E1259" s="316"/>
      <c r="F1259" s="316"/>
      <c r="G1259" s="317"/>
      <c r="H1259" s="379"/>
      <c r="I1259" s="317"/>
      <c r="J1259" s="315" t="str">
        <f>IF(L1259="","",VLOOKUP(L1259,Presentación!$AL$3:$AM$574,2,FALSE))</f>
        <v/>
      </c>
      <c r="K1259" s="429"/>
      <c r="L1259" s="419"/>
      <c r="M1259" s="316"/>
      <c r="N1259" s="317"/>
      <c r="O1259" s="419"/>
      <c r="P1259" s="316"/>
      <c r="Q1259" s="317"/>
      <c r="R1259" s="379"/>
      <c r="S1259" s="316"/>
      <c r="T1259" s="317"/>
      <c r="U1259" s="43" t="s">
        <v>2188</v>
      </c>
      <c r="V1259" s="379"/>
      <c r="W1259" s="316"/>
      <c r="X1259" s="317"/>
      <c r="Y1259" s="379"/>
      <c r="Z1259" s="317"/>
      <c r="AA1259" s="249"/>
      <c r="AB1259" s="249"/>
      <c r="AC1259" s="249"/>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CA1259">
        <f t="shared" si="247"/>
        <v>0</v>
      </c>
      <c r="CB1259">
        <f t="shared" si="248"/>
        <v>0</v>
      </c>
      <c r="CC1259">
        <f t="shared" si="249"/>
        <v>0</v>
      </c>
      <c r="CD1259">
        <f t="shared" si="250"/>
        <v>0</v>
      </c>
      <c r="CF1259" t="b">
        <f t="shared" si="251"/>
        <v>0</v>
      </c>
      <c r="CG1259" t="str">
        <f t="shared" si="252"/>
        <v/>
      </c>
      <c r="CH1259" t="b">
        <f t="shared" si="253"/>
        <v>0</v>
      </c>
      <c r="CI1259" t="str">
        <f t="shared" si="254"/>
        <v/>
      </c>
      <c r="CJ1259" t="b">
        <f t="shared" si="255"/>
        <v>0</v>
      </c>
      <c r="CL1259">
        <f t="shared" si="256"/>
        <v>0</v>
      </c>
      <c r="CM1259">
        <f t="shared" si="257"/>
        <v>0</v>
      </c>
      <c r="CN1259">
        <f t="shared" si="258"/>
        <v>0</v>
      </c>
      <c r="CO1259">
        <f t="shared" si="259"/>
        <v>0</v>
      </c>
    </row>
    <row r="1260" spans="2:93" ht="15" customHeight="1">
      <c r="B1260" s="126"/>
      <c r="C1260" s="220" t="s">
        <v>2906</v>
      </c>
      <c r="D1260" s="419"/>
      <c r="E1260" s="316"/>
      <c r="F1260" s="316"/>
      <c r="G1260" s="317"/>
      <c r="H1260" s="379"/>
      <c r="I1260" s="317"/>
      <c r="J1260" s="315" t="str">
        <f>IF(L1260="","",VLOOKUP(L1260,Presentación!$AL$3:$AM$574,2,FALSE))</f>
        <v/>
      </c>
      <c r="K1260" s="429"/>
      <c r="L1260" s="419"/>
      <c r="M1260" s="316"/>
      <c r="N1260" s="317"/>
      <c r="O1260" s="419"/>
      <c r="P1260" s="316"/>
      <c r="Q1260" s="317"/>
      <c r="R1260" s="379"/>
      <c r="S1260" s="316"/>
      <c r="T1260" s="317"/>
      <c r="U1260" s="43" t="s">
        <v>2188</v>
      </c>
      <c r="V1260" s="379"/>
      <c r="W1260" s="316"/>
      <c r="X1260" s="317"/>
      <c r="Y1260" s="379"/>
      <c r="Z1260" s="317"/>
      <c r="AA1260" s="249"/>
      <c r="AB1260" s="249"/>
      <c r="AC1260" s="249"/>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CA1260">
        <f t="shared" si="247"/>
        <v>0</v>
      </c>
      <c r="CB1260">
        <f t="shared" si="248"/>
        <v>0</v>
      </c>
      <c r="CC1260">
        <f t="shared" si="249"/>
        <v>0</v>
      </c>
      <c r="CD1260">
        <f t="shared" si="250"/>
        <v>0</v>
      </c>
      <c r="CF1260" t="b">
        <f t="shared" si="251"/>
        <v>0</v>
      </c>
      <c r="CG1260" t="str">
        <f t="shared" si="252"/>
        <v/>
      </c>
      <c r="CH1260" t="b">
        <f t="shared" si="253"/>
        <v>0</v>
      </c>
      <c r="CI1260" t="str">
        <f t="shared" si="254"/>
        <v/>
      </c>
      <c r="CJ1260" t="b">
        <f t="shared" si="255"/>
        <v>0</v>
      </c>
      <c r="CL1260">
        <f t="shared" si="256"/>
        <v>0</v>
      </c>
      <c r="CM1260">
        <f t="shared" si="257"/>
        <v>0</v>
      </c>
      <c r="CN1260">
        <f t="shared" si="258"/>
        <v>0</v>
      </c>
      <c r="CO1260">
        <f t="shared" si="259"/>
        <v>0</v>
      </c>
    </row>
    <row r="1261" spans="2:93" ht="15" customHeight="1">
      <c r="B1261" s="126"/>
      <c r="C1261" s="220" t="s">
        <v>2907</v>
      </c>
      <c r="D1261" s="419"/>
      <c r="E1261" s="316"/>
      <c r="F1261" s="316"/>
      <c r="G1261" s="317"/>
      <c r="H1261" s="379"/>
      <c r="I1261" s="317"/>
      <c r="J1261" s="315" t="str">
        <f>IF(L1261="","",VLOOKUP(L1261,Presentación!$AL$3:$AM$574,2,FALSE))</f>
        <v/>
      </c>
      <c r="K1261" s="429"/>
      <c r="L1261" s="419"/>
      <c r="M1261" s="316"/>
      <c r="N1261" s="317"/>
      <c r="O1261" s="419"/>
      <c r="P1261" s="316"/>
      <c r="Q1261" s="317"/>
      <c r="R1261" s="379"/>
      <c r="S1261" s="316"/>
      <c r="T1261" s="317"/>
      <c r="U1261" s="43" t="s">
        <v>2188</v>
      </c>
      <c r="V1261" s="379"/>
      <c r="W1261" s="316"/>
      <c r="X1261" s="317"/>
      <c r="Y1261" s="379"/>
      <c r="Z1261" s="317"/>
      <c r="AA1261" s="249"/>
      <c r="AB1261" s="249"/>
      <c r="AC1261" s="249"/>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CA1261">
        <f t="shared" si="247"/>
        <v>0</v>
      </c>
      <c r="CB1261">
        <f t="shared" si="248"/>
        <v>0</v>
      </c>
      <c r="CC1261">
        <f t="shared" si="249"/>
        <v>0</v>
      </c>
      <c r="CD1261">
        <f t="shared" si="250"/>
        <v>0</v>
      </c>
      <c r="CF1261" t="b">
        <f t="shared" si="251"/>
        <v>0</v>
      </c>
      <c r="CG1261" t="str">
        <f t="shared" si="252"/>
        <v/>
      </c>
      <c r="CH1261" t="b">
        <f t="shared" si="253"/>
        <v>0</v>
      </c>
      <c r="CI1261" t="str">
        <f t="shared" si="254"/>
        <v/>
      </c>
      <c r="CJ1261" t="b">
        <f t="shared" si="255"/>
        <v>0</v>
      </c>
      <c r="CL1261">
        <f t="shared" si="256"/>
        <v>0</v>
      </c>
      <c r="CM1261">
        <f t="shared" si="257"/>
        <v>0</v>
      </c>
      <c r="CN1261">
        <f t="shared" si="258"/>
        <v>0</v>
      </c>
      <c r="CO1261">
        <f t="shared" si="259"/>
        <v>0</v>
      </c>
    </row>
    <row r="1262" spans="2:93" ht="15" customHeight="1">
      <c r="B1262" s="126"/>
      <c r="C1262" s="220" t="s">
        <v>2908</v>
      </c>
      <c r="D1262" s="419"/>
      <c r="E1262" s="316"/>
      <c r="F1262" s="316"/>
      <c r="G1262" s="317"/>
      <c r="H1262" s="379"/>
      <c r="I1262" s="317"/>
      <c r="J1262" s="315" t="str">
        <f>IF(L1262="","",VLOOKUP(L1262,Presentación!$AL$3:$AM$574,2,FALSE))</f>
        <v/>
      </c>
      <c r="K1262" s="429"/>
      <c r="L1262" s="419"/>
      <c r="M1262" s="316"/>
      <c r="N1262" s="317"/>
      <c r="O1262" s="419"/>
      <c r="P1262" s="316"/>
      <c r="Q1262" s="317"/>
      <c r="R1262" s="379"/>
      <c r="S1262" s="316"/>
      <c r="T1262" s="317"/>
      <c r="U1262" s="43" t="s">
        <v>2188</v>
      </c>
      <c r="V1262" s="379"/>
      <c r="W1262" s="316"/>
      <c r="X1262" s="317"/>
      <c r="Y1262" s="379"/>
      <c r="Z1262" s="317"/>
      <c r="AA1262" s="249"/>
      <c r="AB1262" s="249"/>
      <c r="AC1262" s="249"/>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CA1262">
        <f t="shared" si="247"/>
        <v>0</v>
      </c>
      <c r="CB1262">
        <f t="shared" si="248"/>
        <v>0</v>
      </c>
      <c r="CC1262">
        <f t="shared" si="249"/>
        <v>0</v>
      </c>
      <c r="CD1262">
        <f t="shared" si="250"/>
        <v>0</v>
      </c>
      <c r="CF1262" t="b">
        <f t="shared" si="251"/>
        <v>0</v>
      </c>
      <c r="CG1262" t="str">
        <f t="shared" si="252"/>
        <v/>
      </c>
      <c r="CH1262" t="b">
        <f t="shared" si="253"/>
        <v>0</v>
      </c>
      <c r="CI1262" t="str">
        <f t="shared" si="254"/>
        <v/>
      </c>
      <c r="CJ1262" t="b">
        <f t="shared" si="255"/>
        <v>0</v>
      </c>
      <c r="CL1262">
        <f t="shared" si="256"/>
        <v>0</v>
      </c>
      <c r="CM1262">
        <f t="shared" si="257"/>
        <v>0</v>
      </c>
      <c r="CN1262">
        <f t="shared" si="258"/>
        <v>0</v>
      </c>
      <c r="CO1262">
        <f t="shared" si="259"/>
        <v>0</v>
      </c>
    </row>
    <row r="1263" spans="2:93" ht="15" customHeight="1">
      <c r="B1263" s="126"/>
      <c r="C1263" s="220" t="s">
        <v>2909</v>
      </c>
      <c r="D1263" s="419"/>
      <c r="E1263" s="316"/>
      <c r="F1263" s="316"/>
      <c r="G1263" s="317"/>
      <c r="H1263" s="379"/>
      <c r="I1263" s="317"/>
      <c r="J1263" s="315" t="str">
        <f>IF(L1263="","",VLOOKUP(L1263,Presentación!$AL$3:$AM$574,2,FALSE))</f>
        <v/>
      </c>
      <c r="K1263" s="429"/>
      <c r="L1263" s="419"/>
      <c r="M1263" s="316"/>
      <c r="N1263" s="317"/>
      <c r="O1263" s="419"/>
      <c r="P1263" s="316"/>
      <c r="Q1263" s="317"/>
      <c r="R1263" s="379"/>
      <c r="S1263" s="316"/>
      <c r="T1263" s="317"/>
      <c r="U1263" s="43" t="s">
        <v>2188</v>
      </c>
      <c r="V1263" s="379"/>
      <c r="W1263" s="316"/>
      <c r="X1263" s="317"/>
      <c r="Y1263" s="379"/>
      <c r="Z1263" s="317"/>
      <c r="AA1263" s="249"/>
      <c r="AB1263" s="249"/>
      <c r="AC1263" s="249"/>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CA1263">
        <f t="shared" si="247"/>
        <v>0</v>
      </c>
      <c r="CB1263">
        <f t="shared" si="248"/>
        <v>0</v>
      </c>
      <c r="CC1263">
        <f t="shared" si="249"/>
        <v>0</v>
      </c>
      <c r="CD1263">
        <f t="shared" si="250"/>
        <v>0</v>
      </c>
      <c r="CF1263" t="b">
        <f t="shared" si="251"/>
        <v>0</v>
      </c>
      <c r="CG1263" t="str">
        <f t="shared" si="252"/>
        <v/>
      </c>
      <c r="CH1263" t="b">
        <f t="shared" si="253"/>
        <v>0</v>
      </c>
      <c r="CI1263" t="str">
        <f t="shared" si="254"/>
        <v/>
      </c>
      <c r="CJ1263" t="b">
        <f t="shared" si="255"/>
        <v>0</v>
      </c>
      <c r="CL1263">
        <f t="shared" si="256"/>
        <v>0</v>
      </c>
      <c r="CM1263">
        <f t="shared" si="257"/>
        <v>0</v>
      </c>
      <c r="CN1263">
        <f t="shared" si="258"/>
        <v>0</v>
      </c>
      <c r="CO1263">
        <f t="shared" si="259"/>
        <v>0</v>
      </c>
    </row>
    <row r="1264" spans="2:93" ht="15" customHeight="1">
      <c r="B1264" s="126"/>
      <c r="C1264" s="220" t="s">
        <v>2910</v>
      </c>
      <c r="D1264" s="419"/>
      <c r="E1264" s="316"/>
      <c r="F1264" s="316"/>
      <c r="G1264" s="317"/>
      <c r="H1264" s="379"/>
      <c r="I1264" s="317"/>
      <c r="J1264" s="315" t="str">
        <f>IF(L1264="","",VLOOKUP(L1264,Presentación!$AL$3:$AM$574,2,FALSE))</f>
        <v/>
      </c>
      <c r="K1264" s="429"/>
      <c r="L1264" s="419"/>
      <c r="M1264" s="316"/>
      <c r="N1264" s="317"/>
      <c r="O1264" s="419"/>
      <c r="P1264" s="316"/>
      <c r="Q1264" s="317"/>
      <c r="R1264" s="379"/>
      <c r="S1264" s="316"/>
      <c r="T1264" s="317"/>
      <c r="U1264" s="43" t="s">
        <v>2188</v>
      </c>
      <c r="V1264" s="379"/>
      <c r="W1264" s="316"/>
      <c r="X1264" s="317"/>
      <c r="Y1264" s="379"/>
      <c r="Z1264" s="317"/>
      <c r="AA1264" s="249"/>
      <c r="AB1264" s="249"/>
      <c r="AC1264" s="249"/>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CA1264">
        <f t="shared" si="247"/>
        <v>0</v>
      </c>
      <c r="CB1264">
        <f t="shared" si="248"/>
        <v>0</v>
      </c>
      <c r="CC1264">
        <f t="shared" si="249"/>
        <v>0</v>
      </c>
      <c r="CD1264">
        <f t="shared" si="250"/>
        <v>0</v>
      </c>
      <c r="CF1264" t="b">
        <f t="shared" si="251"/>
        <v>0</v>
      </c>
      <c r="CG1264" t="str">
        <f t="shared" si="252"/>
        <v/>
      </c>
      <c r="CH1264" t="b">
        <f t="shared" si="253"/>
        <v>0</v>
      </c>
      <c r="CI1264" t="str">
        <f t="shared" si="254"/>
        <v/>
      </c>
      <c r="CJ1264" t="b">
        <f t="shared" si="255"/>
        <v>0</v>
      </c>
      <c r="CL1264">
        <f t="shared" si="256"/>
        <v>0</v>
      </c>
      <c r="CM1264">
        <f t="shared" si="257"/>
        <v>0</v>
      </c>
      <c r="CN1264">
        <f t="shared" si="258"/>
        <v>0</v>
      </c>
      <c r="CO1264">
        <f t="shared" si="259"/>
        <v>0</v>
      </c>
    </row>
    <row r="1265" spans="2:93" ht="15" customHeight="1">
      <c r="B1265" s="126"/>
      <c r="C1265" s="220" t="s">
        <v>2911</v>
      </c>
      <c r="D1265" s="419"/>
      <c r="E1265" s="316"/>
      <c r="F1265" s="316"/>
      <c r="G1265" s="317"/>
      <c r="H1265" s="379"/>
      <c r="I1265" s="317"/>
      <c r="J1265" s="315" t="str">
        <f>IF(L1265="","",VLOOKUP(L1265,Presentación!$AL$3:$AM$574,2,FALSE))</f>
        <v/>
      </c>
      <c r="K1265" s="429"/>
      <c r="L1265" s="419"/>
      <c r="M1265" s="316"/>
      <c r="N1265" s="317"/>
      <c r="O1265" s="419"/>
      <c r="P1265" s="316"/>
      <c r="Q1265" s="317"/>
      <c r="R1265" s="379"/>
      <c r="S1265" s="316"/>
      <c r="T1265" s="317"/>
      <c r="U1265" s="43" t="s">
        <v>2188</v>
      </c>
      <c r="V1265" s="379"/>
      <c r="W1265" s="316"/>
      <c r="X1265" s="317"/>
      <c r="Y1265" s="379"/>
      <c r="Z1265" s="317"/>
      <c r="AA1265" s="249"/>
      <c r="AB1265" s="249"/>
      <c r="AC1265" s="249"/>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CA1265">
        <f t="shared" si="247"/>
        <v>0</v>
      </c>
      <c r="CB1265">
        <f t="shared" si="248"/>
        <v>0</v>
      </c>
      <c r="CC1265">
        <f t="shared" si="249"/>
        <v>0</v>
      </c>
      <c r="CD1265">
        <f t="shared" si="250"/>
        <v>0</v>
      </c>
      <c r="CF1265" t="b">
        <f t="shared" si="251"/>
        <v>0</v>
      </c>
      <c r="CG1265" t="str">
        <f t="shared" si="252"/>
        <v/>
      </c>
      <c r="CH1265" t="b">
        <f t="shared" si="253"/>
        <v>0</v>
      </c>
      <c r="CI1265" t="str">
        <f t="shared" si="254"/>
        <v/>
      </c>
      <c r="CJ1265" t="b">
        <f t="shared" si="255"/>
        <v>0</v>
      </c>
      <c r="CL1265">
        <f t="shared" si="256"/>
        <v>0</v>
      </c>
      <c r="CM1265">
        <f t="shared" si="257"/>
        <v>0</v>
      </c>
      <c r="CN1265">
        <f t="shared" si="258"/>
        <v>0</v>
      </c>
      <c r="CO1265">
        <f t="shared" si="259"/>
        <v>0</v>
      </c>
    </row>
    <row r="1266" spans="2:93" ht="15" customHeight="1">
      <c r="B1266" s="126"/>
      <c r="C1266" s="220" t="s">
        <v>2912</v>
      </c>
      <c r="D1266" s="419"/>
      <c r="E1266" s="316"/>
      <c r="F1266" s="316"/>
      <c r="G1266" s="317"/>
      <c r="H1266" s="379"/>
      <c r="I1266" s="317"/>
      <c r="J1266" s="315" t="str">
        <f>IF(L1266="","",VLOOKUP(L1266,Presentación!$AL$3:$AM$574,2,FALSE))</f>
        <v/>
      </c>
      <c r="K1266" s="429"/>
      <c r="L1266" s="419"/>
      <c r="M1266" s="316"/>
      <c r="N1266" s="317"/>
      <c r="O1266" s="419"/>
      <c r="P1266" s="316"/>
      <c r="Q1266" s="317"/>
      <c r="R1266" s="379"/>
      <c r="S1266" s="316"/>
      <c r="T1266" s="317"/>
      <c r="U1266" s="43" t="s">
        <v>2188</v>
      </c>
      <c r="V1266" s="379"/>
      <c r="W1266" s="316"/>
      <c r="X1266" s="317"/>
      <c r="Y1266" s="379"/>
      <c r="Z1266" s="317"/>
      <c r="AA1266" s="249"/>
      <c r="AB1266" s="249"/>
      <c r="AC1266" s="249"/>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CA1266">
        <f t="shared" si="247"/>
        <v>0</v>
      </c>
      <c r="CB1266">
        <f t="shared" si="248"/>
        <v>0</v>
      </c>
      <c r="CC1266">
        <f t="shared" si="249"/>
        <v>0</v>
      </c>
      <c r="CD1266">
        <f t="shared" si="250"/>
        <v>0</v>
      </c>
      <c r="CF1266" t="b">
        <f t="shared" si="251"/>
        <v>0</v>
      </c>
      <c r="CG1266" t="str">
        <f t="shared" si="252"/>
        <v/>
      </c>
      <c r="CH1266" t="b">
        <f t="shared" si="253"/>
        <v>0</v>
      </c>
      <c r="CI1266" t="str">
        <f t="shared" si="254"/>
        <v/>
      </c>
      <c r="CJ1266" t="b">
        <f t="shared" si="255"/>
        <v>0</v>
      </c>
      <c r="CL1266">
        <f t="shared" si="256"/>
        <v>0</v>
      </c>
      <c r="CM1266">
        <f t="shared" si="257"/>
        <v>0</v>
      </c>
      <c r="CN1266">
        <f t="shared" si="258"/>
        <v>0</v>
      </c>
      <c r="CO1266">
        <f t="shared" si="259"/>
        <v>0</v>
      </c>
    </row>
    <row r="1267" spans="2:93" ht="15" customHeight="1">
      <c r="B1267" s="126"/>
      <c r="C1267" s="220" t="s">
        <v>2913</v>
      </c>
      <c r="D1267" s="419"/>
      <c r="E1267" s="316"/>
      <c r="F1267" s="316"/>
      <c r="G1267" s="317"/>
      <c r="H1267" s="379"/>
      <c r="I1267" s="317"/>
      <c r="J1267" s="315" t="str">
        <f>IF(L1267="","",VLOOKUP(L1267,Presentación!$AL$3:$AM$574,2,FALSE))</f>
        <v/>
      </c>
      <c r="K1267" s="429"/>
      <c r="L1267" s="419"/>
      <c r="M1267" s="316"/>
      <c r="N1267" s="317"/>
      <c r="O1267" s="419"/>
      <c r="P1267" s="316"/>
      <c r="Q1267" s="317"/>
      <c r="R1267" s="379"/>
      <c r="S1267" s="316"/>
      <c r="T1267" s="317"/>
      <c r="U1267" s="43" t="s">
        <v>2188</v>
      </c>
      <c r="V1267" s="379"/>
      <c r="W1267" s="316"/>
      <c r="X1267" s="317"/>
      <c r="Y1267" s="379"/>
      <c r="Z1267" s="317"/>
      <c r="AA1267" s="249"/>
      <c r="AB1267" s="249"/>
      <c r="AC1267" s="249"/>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CA1267">
        <f t="shared" si="247"/>
        <v>0</v>
      </c>
      <c r="CB1267">
        <f t="shared" si="248"/>
        <v>0</v>
      </c>
      <c r="CC1267">
        <f t="shared" si="249"/>
        <v>0</v>
      </c>
      <c r="CD1267">
        <f t="shared" si="250"/>
        <v>0</v>
      </c>
      <c r="CF1267" t="b">
        <f t="shared" si="251"/>
        <v>0</v>
      </c>
      <c r="CG1267" t="str">
        <f t="shared" si="252"/>
        <v/>
      </c>
      <c r="CH1267" t="b">
        <f t="shared" si="253"/>
        <v>0</v>
      </c>
      <c r="CI1267" t="str">
        <f t="shared" si="254"/>
        <v/>
      </c>
      <c r="CJ1267" t="b">
        <f t="shared" si="255"/>
        <v>0</v>
      </c>
      <c r="CL1267">
        <f t="shared" si="256"/>
        <v>0</v>
      </c>
      <c r="CM1267">
        <f t="shared" si="257"/>
        <v>0</v>
      </c>
      <c r="CN1267">
        <f t="shared" si="258"/>
        <v>0</v>
      </c>
      <c r="CO1267">
        <f t="shared" si="259"/>
        <v>0</v>
      </c>
    </row>
    <row r="1268" spans="2:93" ht="15" customHeight="1">
      <c r="B1268" s="126"/>
      <c r="C1268" s="220" t="s">
        <v>2914</v>
      </c>
      <c r="D1268" s="419"/>
      <c r="E1268" s="316"/>
      <c r="F1268" s="316"/>
      <c r="G1268" s="317"/>
      <c r="H1268" s="379"/>
      <c r="I1268" s="317"/>
      <c r="J1268" s="315" t="str">
        <f>IF(L1268="","",VLOOKUP(L1268,Presentación!$AL$3:$AM$574,2,FALSE))</f>
        <v/>
      </c>
      <c r="K1268" s="429"/>
      <c r="L1268" s="419"/>
      <c r="M1268" s="316"/>
      <c r="N1268" s="317"/>
      <c r="O1268" s="419"/>
      <c r="P1268" s="316"/>
      <c r="Q1268" s="317"/>
      <c r="R1268" s="379"/>
      <c r="S1268" s="316"/>
      <c r="T1268" s="317"/>
      <c r="U1268" s="43" t="s">
        <v>2188</v>
      </c>
      <c r="V1268" s="379"/>
      <c r="W1268" s="316"/>
      <c r="X1268" s="317"/>
      <c r="Y1268" s="379"/>
      <c r="Z1268" s="317"/>
      <c r="AA1268" s="249"/>
      <c r="AB1268" s="249"/>
      <c r="AC1268" s="249"/>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CA1268">
        <f t="shared" si="247"/>
        <v>0</v>
      </c>
      <c r="CB1268">
        <f t="shared" si="248"/>
        <v>0</v>
      </c>
      <c r="CC1268">
        <f t="shared" si="249"/>
        <v>0</v>
      </c>
      <c r="CD1268">
        <f t="shared" si="250"/>
        <v>0</v>
      </c>
      <c r="CF1268" t="b">
        <f t="shared" si="251"/>
        <v>0</v>
      </c>
      <c r="CG1268" t="str">
        <f t="shared" si="252"/>
        <v/>
      </c>
      <c r="CH1268" t="b">
        <f t="shared" si="253"/>
        <v>0</v>
      </c>
      <c r="CI1268" t="str">
        <f t="shared" si="254"/>
        <v/>
      </c>
      <c r="CJ1268" t="b">
        <f t="shared" si="255"/>
        <v>0</v>
      </c>
      <c r="CL1268">
        <f t="shared" si="256"/>
        <v>0</v>
      </c>
      <c r="CM1268">
        <f t="shared" si="257"/>
        <v>0</v>
      </c>
      <c r="CN1268">
        <f t="shared" si="258"/>
        <v>0</v>
      </c>
      <c r="CO1268">
        <f t="shared" si="259"/>
        <v>0</v>
      </c>
    </row>
    <row r="1269" spans="2:93" ht="15" customHeight="1">
      <c r="B1269" s="126"/>
      <c r="C1269" s="220" t="s">
        <v>2915</v>
      </c>
      <c r="D1269" s="419"/>
      <c r="E1269" s="316"/>
      <c r="F1269" s="316"/>
      <c r="G1269" s="317"/>
      <c r="H1269" s="379"/>
      <c r="I1269" s="317"/>
      <c r="J1269" s="315" t="str">
        <f>IF(L1269="","",VLOOKUP(L1269,Presentación!$AL$3:$AM$574,2,FALSE))</f>
        <v/>
      </c>
      <c r="K1269" s="429"/>
      <c r="L1269" s="419"/>
      <c r="M1269" s="316"/>
      <c r="N1269" s="317"/>
      <c r="O1269" s="419"/>
      <c r="P1269" s="316"/>
      <c r="Q1269" s="317"/>
      <c r="R1269" s="379"/>
      <c r="S1269" s="316"/>
      <c r="T1269" s="317"/>
      <c r="U1269" s="43" t="s">
        <v>2188</v>
      </c>
      <c r="V1269" s="379"/>
      <c r="W1269" s="316"/>
      <c r="X1269" s="317"/>
      <c r="Y1269" s="379"/>
      <c r="Z1269" s="317"/>
      <c r="AA1269" s="249"/>
      <c r="AB1269" s="249"/>
      <c r="AC1269" s="249"/>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CA1269">
        <f t="shared" si="247"/>
        <v>0</v>
      </c>
      <c r="CB1269">
        <f t="shared" si="248"/>
        <v>0</v>
      </c>
      <c r="CC1269">
        <f t="shared" si="249"/>
        <v>0</v>
      </c>
      <c r="CD1269">
        <f t="shared" si="250"/>
        <v>0</v>
      </c>
      <c r="CF1269" t="b">
        <f t="shared" si="251"/>
        <v>0</v>
      </c>
      <c r="CG1269" t="str">
        <f t="shared" si="252"/>
        <v/>
      </c>
      <c r="CH1269" t="b">
        <f t="shared" si="253"/>
        <v>0</v>
      </c>
      <c r="CI1269" t="str">
        <f t="shared" si="254"/>
        <v/>
      </c>
      <c r="CJ1269" t="b">
        <f t="shared" si="255"/>
        <v>0</v>
      </c>
      <c r="CL1269">
        <f t="shared" si="256"/>
        <v>0</v>
      </c>
      <c r="CM1269">
        <f t="shared" si="257"/>
        <v>0</v>
      </c>
      <c r="CN1269">
        <f t="shared" si="258"/>
        <v>0</v>
      </c>
      <c r="CO1269">
        <f t="shared" si="259"/>
        <v>0</v>
      </c>
    </row>
    <row r="1270" spans="2:93" ht="15" customHeight="1">
      <c r="B1270" s="126"/>
      <c r="C1270" s="220" t="s">
        <v>2916</v>
      </c>
      <c r="D1270" s="419"/>
      <c r="E1270" s="316"/>
      <c r="F1270" s="316"/>
      <c r="G1270" s="317"/>
      <c r="H1270" s="379"/>
      <c r="I1270" s="317"/>
      <c r="J1270" s="315" t="str">
        <f>IF(L1270="","",VLOOKUP(L1270,Presentación!$AL$3:$AM$574,2,FALSE))</f>
        <v/>
      </c>
      <c r="K1270" s="429"/>
      <c r="L1270" s="419"/>
      <c r="M1270" s="316"/>
      <c r="N1270" s="317"/>
      <c r="O1270" s="419"/>
      <c r="P1270" s="316"/>
      <c r="Q1270" s="317"/>
      <c r="R1270" s="379"/>
      <c r="S1270" s="316"/>
      <c r="T1270" s="317"/>
      <c r="U1270" s="43" t="s">
        <v>2188</v>
      </c>
      <c r="V1270" s="379"/>
      <c r="W1270" s="316"/>
      <c r="X1270" s="317"/>
      <c r="Y1270" s="379"/>
      <c r="Z1270" s="317"/>
      <c r="AA1270" s="249"/>
      <c r="AB1270" s="249"/>
      <c r="AC1270" s="249"/>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CA1270">
        <f t="shared" si="247"/>
        <v>0</v>
      </c>
      <c r="CB1270">
        <f t="shared" si="248"/>
        <v>0</v>
      </c>
      <c r="CC1270">
        <f t="shared" si="249"/>
        <v>0</v>
      </c>
      <c r="CD1270">
        <f t="shared" si="250"/>
        <v>0</v>
      </c>
      <c r="CF1270" t="b">
        <f t="shared" si="251"/>
        <v>0</v>
      </c>
      <c r="CG1270" t="str">
        <f t="shared" si="252"/>
        <v/>
      </c>
      <c r="CH1270" t="b">
        <f t="shared" si="253"/>
        <v>0</v>
      </c>
      <c r="CI1270" t="str">
        <f t="shared" si="254"/>
        <v/>
      </c>
      <c r="CJ1270" t="b">
        <f t="shared" si="255"/>
        <v>0</v>
      </c>
      <c r="CL1270">
        <f t="shared" si="256"/>
        <v>0</v>
      </c>
      <c r="CM1270">
        <f t="shared" si="257"/>
        <v>0</v>
      </c>
      <c r="CN1270">
        <f t="shared" si="258"/>
        <v>0</v>
      </c>
      <c r="CO1270">
        <f t="shared" si="259"/>
        <v>0</v>
      </c>
    </row>
    <row r="1271" spans="2:93" ht="15" customHeight="1">
      <c r="B1271" s="126"/>
      <c r="C1271" s="220" t="s">
        <v>2917</v>
      </c>
      <c r="D1271" s="419"/>
      <c r="E1271" s="316"/>
      <c r="F1271" s="316"/>
      <c r="G1271" s="317"/>
      <c r="H1271" s="379"/>
      <c r="I1271" s="317"/>
      <c r="J1271" s="315" t="str">
        <f>IF(L1271="","",VLOOKUP(L1271,Presentación!$AL$3:$AM$574,2,FALSE))</f>
        <v/>
      </c>
      <c r="K1271" s="429"/>
      <c r="L1271" s="419"/>
      <c r="M1271" s="316"/>
      <c r="N1271" s="317"/>
      <c r="O1271" s="419"/>
      <c r="P1271" s="316"/>
      <c r="Q1271" s="317"/>
      <c r="R1271" s="379"/>
      <c r="S1271" s="316"/>
      <c r="T1271" s="317"/>
      <c r="U1271" s="43" t="s">
        <v>2188</v>
      </c>
      <c r="V1271" s="379"/>
      <c r="W1271" s="316"/>
      <c r="X1271" s="317"/>
      <c r="Y1271" s="379"/>
      <c r="Z1271" s="317"/>
      <c r="AA1271" s="249"/>
      <c r="AB1271" s="249"/>
      <c r="AC1271" s="249"/>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CA1271">
        <f t="shared" si="247"/>
        <v>0</v>
      </c>
      <c r="CB1271">
        <f t="shared" si="248"/>
        <v>0</v>
      </c>
      <c r="CC1271">
        <f t="shared" si="249"/>
        <v>0</v>
      </c>
      <c r="CD1271">
        <f t="shared" si="250"/>
        <v>0</v>
      </c>
      <c r="CF1271" t="b">
        <f t="shared" si="251"/>
        <v>0</v>
      </c>
      <c r="CG1271" t="str">
        <f t="shared" si="252"/>
        <v/>
      </c>
      <c r="CH1271" t="b">
        <f t="shared" si="253"/>
        <v>0</v>
      </c>
      <c r="CI1271" t="str">
        <f t="shared" si="254"/>
        <v/>
      </c>
      <c r="CJ1271" t="b">
        <f t="shared" si="255"/>
        <v>0</v>
      </c>
      <c r="CL1271">
        <f t="shared" si="256"/>
        <v>0</v>
      </c>
      <c r="CM1271">
        <f t="shared" si="257"/>
        <v>0</v>
      </c>
      <c r="CN1271">
        <f t="shared" si="258"/>
        <v>0</v>
      </c>
      <c r="CO1271">
        <f t="shared" si="259"/>
        <v>0</v>
      </c>
    </row>
    <row r="1272" spans="2:93" ht="15" customHeight="1">
      <c r="B1272" s="126"/>
      <c r="C1272" s="220" t="s">
        <v>2918</v>
      </c>
      <c r="D1272" s="419"/>
      <c r="E1272" s="316"/>
      <c r="F1272" s="316"/>
      <c r="G1272" s="317"/>
      <c r="H1272" s="379"/>
      <c r="I1272" s="317"/>
      <c r="J1272" s="315" t="str">
        <f>IF(L1272="","",VLOOKUP(L1272,Presentación!$AL$3:$AM$574,2,FALSE))</f>
        <v/>
      </c>
      <c r="K1272" s="429"/>
      <c r="L1272" s="419"/>
      <c r="M1272" s="316"/>
      <c r="N1272" s="317"/>
      <c r="O1272" s="419"/>
      <c r="P1272" s="316"/>
      <c r="Q1272" s="317"/>
      <c r="R1272" s="379"/>
      <c r="S1272" s="316"/>
      <c r="T1272" s="317"/>
      <c r="U1272" s="43" t="s">
        <v>2188</v>
      </c>
      <c r="V1272" s="379"/>
      <c r="W1272" s="316"/>
      <c r="X1272" s="317"/>
      <c r="Y1272" s="379"/>
      <c r="Z1272" s="317"/>
      <c r="AA1272" s="249"/>
      <c r="AB1272" s="249"/>
      <c r="AC1272" s="249"/>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CA1272">
        <f t="shared" si="247"/>
        <v>0</v>
      </c>
      <c r="CB1272">
        <f t="shared" si="248"/>
        <v>0</v>
      </c>
      <c r="CC1272">
        <f t="shared" si="249"/>
        <v>0</v>
      </c>
      <c r="CD1272">
        <f t="shared" si="250"/>
        <v>0</v>
      </c>
      <c r="CF1272" t="b">
        <f t="shared" si="251"/>
        <v>0</v>
      </c>
      <c r="CG1272" t="str">
        <f t="shared" si="252"/>
        <v/>
      </c>
      <c r="CH1272" t="b">
        <f t="shared" si="253"/>
        <v>0</v>
      </c>
      <c r="CI1272" t="str">
        <f t="shared" si="254"/>
        <v/>
      </c>
      <c r="CJ1272" t="b">
        <f t="shared" si="255"/>
        <v>0</v>
      </c>
      <c r="CL1272">
        <f t="shared" si="256"/>
        <v>0</v>
      </c>
      <c r="CM1272">
        <f t="shared" si="257"/>
        <v>0</v>
      </c>
      <c r="CN1272">
        <f t="shared" si="258"/>
        <v>0</v>
      </c>
      <c r="CO1272">
        <f t="shared" si="259"/>
        <v>0</v>
      </c>
    </row>
    <row r="1273" spans="2:93" ht="15" customHeight="1">
      <c r="B1273" s="126"/>
      <c r="C1273" s="220" t="s">
        <v>2919</v>
      </c>
      <c r="D1273" s="419"/>
      <c r="E1273" s="316"/>
      <c r="F1273" s="316"/>
      <c r="G1273" s="317"/>
      <c r="H1273" s="379"/>
      <c r="I1273" s="317"/>
      <c r="J1273" s="315" t="str">
        <f>IF(L1273="","",VLOOKUP(L1273,Presentación!$AL$3:$AM$574,2,FALSE))</f>
        <v/>
      </c>
      <c r="K1273" s="429"/>
      <c r="L1273" s="419"/>
      <c r="M1273" s="316"/>
      <c r="N1273" s="317"/>
      <c r="O1273" s="419"/>
      <c r="P1273" s="316"/>
      <c r="Q1273" s="317"/>
      <c r="R1273" s="379"/>
      <c r="S1273" s="316"/>
      <c r="T1273" s="317"/>
      <c r="U1273" s="43" t="s">
        <v>2188</v>
      </c>
      <c r="V1273" s="379"/>
      <c r="W1273" s="316"/>
      <c r="X1273" s="317"/>
      <c r="Y1273" s="379"/>
      <c r="Z1273" s="317"/>
      <c r="AA1273" s="249"/>
      <c r="AB1273" s="249"/>
      <c r="AC1273" s="249"/>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CA1273">
        <f t="shared" si="247"/>
        <v>0</v>
      </c>
      <c r="CB1273">
        <f t="shared" si="248"/>
        <v>0</v>
      </c>
      <c r="CC1273">
        <f t="shared" si="249"/>
        <v>0</v>
      </c>
      <c r="CD1273">
        <f t="shared" si="250"/>
        <v>0</v>
      </c>
      <c r="CF1273" t="b">
        <f t="shared" si="251"/>
        <v>0</v>
      </c>
      <c r="CG1273" t="str">
        <f t="shared" si="252"/>
        <v/>
      </c>
      <c r="CH1273" t="b">
        <f t="shared" si="253"/>
        <v>0</v>
      </c>
      <c r="CI1273" t="str">
        <f t="shared" si="254"/>
        <v/>
      </c>
      <c r="CJ1273" t="b">
        <f t="shared" si="255"/>
        <v>0</v>
      </c>
      <c r="CL1273">
        <f t="shared" si="256"/>
        <v>0</v>
      </c>
      <c r="CM1273">
        <f t="shared" si="257"/>
        <v>0</v>
      </c>
      <c r="CN1273">
        <f t="shared" si="258"/>
        <v>0</v>
      </c>
      <c r="CO1273">
        <f t="shared" si="259"/>
        <v>0</v>
      </c>
    </row>
    <row r="1274" spans="2:93" ht="15" customHeight="1">
      <c r="B1274" s="126"/>
      <c r="C1274" s="220" t="s">
        <v>2920</v>
      </c>
      <c r="D1274" s="419"/>
      <c r="E1274" s="316"/>
      <c r="F1274" s="316"/>
      <c r="G1274" s="317"/>
      <c r="H1274" s="379"/>
      <c r="I1274" s="317"/>
      <c r="J1274" s="315" t="str">
        <f>IF(L1274="","",VLOOKUP(L1274,Presentación!$AL$3:$AM$574,2,FALSE))</f>
        <v/>
      </c>
      <c r="K1274" s="429"/>
      <c r="L1274" s="419"/>
      <c r="M1274" s="316"/>
      <c r="N1274" s="317"/>
      <c r="O1274" s="419"/>
      <c r="P1274" s="316"/>
      <c r="Q1274" s="317"/>
      <c r="R1274" s="379"/>
      <c r="S1274" s="316"/>
      <c r="T1274" s="317"/>
      <c r="U1274" s="43" t="s">
        <v>2188</v>
      </c>
      <c r="V1274" s="379"/>
      <c r="W1274" s="316"/>
      <c r="X1274" s="317"/>
      <c r="Y1274" s="379"/>
      <c r="Z1274" s="317"/>
      <c r="AA1274" s="249"/>
      <c r="AB1274" s="249"/>
      <c r="AC1274" s="249"/>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CA1274">
        <f t="shared" si="247"/>
        <v>0</v>
      </c>
      <c r="CB1274">
        <f t="shared" si="248"/>
        <v>0</v>
      </c>
      <c r="CC1274">
        <f t="shared" si="249"/>
        <v>0</v>
      </c>
      <c r="CD1274">
        <f t="shared" si="250"/>
        <v>0</v>
      </c>
      <c r="CF1274" t="b">
        <f t="shared" si="251"/>
        <v>0</v>
      </c>
      <c r="CG1274" t="str">
        <f t="shared" si="252"/>
        <v/>
      </c>
      <c r="CH1274" t="b">
        <f t="shared" si="253"/>
        <v>0</v>
      </c>
      <c r="CI1274" t="str">
        <f t="shared" si="254"/>
        <v/>
      </c>
      <c r="CJ1274" t="b">
        <f t="shared" si="255"/>
        <v>0</v>
      </c>
      <c r="CL1274">
        <f t="shared" si="256"/>
        <v>0</v>
      </c>
      <c r="CM1274">
        <f t="shared" si="257"/>
        <v>0</v>
      </c>
      <c r="CN1274">
        <f t="shared" si="258"/>
        <v>0</v>
      </c>
      <c r="CO1274">
        <f t="shared" si="259"/>
        <v>0</v>
      </c>
    </row>
    <row r="1275" spans="2:93" ht="15" customHeight="1">
      <c r="B1275" s="126"/>
      <c r="C1275" s="220" t="s">
        <v>2921</v>
      </c>
      <c r="D1275" s="419"/>
      <c r="E1275" s="316"/>
      <c r="F1275" s="316"/>
      <c r="G1275" s="317"/>
      <c r="H1275" s="379"/>
      <c r="I1275" s="317"/>
      <c r="J1275" s="315" t="str">
        <f>IF(L1275="","",VLOOKUP(L1275,Presentación!$AL$3:$AM$574,2,FALSE))</f>
        <v/>
      </c>
      <c r="K1275" s="429"/>
      <c r="L1275" s="419"/>
      <c r="M1275" s="316"/>
      <c r="N1275" s="317"/>
      <c r="O1275" s="419"/>
      <c r="P1275" s="316"/>
      <c r="Q1275" s="317"/>
      <c r="R1275" s="379"/>
      <c r="S1275" s="316"/>
      <c r="T1275" s="317"/>
      <c r="U1275" s="43" t="s">
        <v>2188</v>
      </c>
      <c r="V1275" s="379"/>
      <c r="W1275" s="316"/>
      <c r="X1275" s="317"/>
      <c r="Y1275" s="379"/>
      <c r="Z1275" s="317"/>
      <c r="AA1275" s="249"/>
      <c r="AB1275" s="249"/>
      <c r="AC1275" s="249"/>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CA1275">
        <f t="shared" si="247"/>
        <v>0</v>
      </c>
      <c r="CB1275">
        <f t="shared" si="248"/>
        <v>0</v>
      </c>
      <c r="CC1275">
        <f t="shared" si="249"/>
        <v>0</v>
      </c>
      <c r="CD1275">
        <f t="shared" si="250"/>
        <v>0</v>
      </c>
      <c r="CF1275" t="b">
        <f t="shared" si="251"/>
        <v>0</v>
      </c>
      <c r="CG1275" t="str">
        <f t="shared" si="252"/>
        <v/>
      </c>
      <c r="CH1275" t="b">
        <f t="shared" si="253"/>
        <v>0</v>
      </c>
      <c r="CI1275" t="str">
        <f t="shared" si="254"/>
        <v/>
      </c>
      <c r="CJ1275" t="b">
        <f t="shared" si="255"/>
        <v>0</v>
      </c>
      <c r="CL1275">
        <f t="shared" si="256"/>
        <v>0</v>
      </c>
      <c r="CM1275">
        <f t="shared" si="257"/>
        <v>0</v>
      </c>
      <c r="CN1275">
        <f t="shared" si="258"/>
        <v>0</v>
      </c>
      <c r="CO1275">
        <f t="shared" si="259"/>
        <v>0</v>
      </c>
    </row>
    <row r="1276" spans="2:93" ht="15" customHeight="1">
      <c r="B1276" s="126"/>
      <c r="C1276" s="220" t="s">
        <v>2922</v>
      </c>
      <c r="D1276" s="419"/>
      <c r="E1276" s="316"/>
      <c r="F1276" s="316"/>
      <c r="G1276" s="317"/>
      <c r="H1276" s="379"/>
      <c r="I1276" s="317"/>
      <c r="J1276" s="315" t="str">
        <f>IF(L1276="","",VLOOKUP(L1276,Presentación!$AL$3:$AM$574,2,FALSE))</f>
        <v/>
      </c>
      <c r="K1276" s="429"/>
      <c r="L1276" s="419"/>
      <c r="M1276" s="316"/>
      <c r="N1276" s="317"/>
      <c r="O1276" s="419"/>
      <c r="P1276" s="316"/>
      <c r="Q1276" s="317"/>
      <c r="R1276" s="379"/>
      <c r="S1276" s="316"/>
      <c r="T1276" s="317"/>
      <c r="U1276" s="43" t="s">
        <v>2188</v>
      </c>
      <c r="V1276" s="379"/>
      <c r="W1276" s="316"/>
      <c r="X1276" s="317"/>
      <c r="Y1276" s="379"/>
      <c r="Z1276" s="317"/>
      <c r="AA1276" s="249"/>
      <c r="AB1276" s="249"/>
      <c r="AC1276" s="249"/>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CA1276">
        <f t="shared" si="247"/>
        <v>0</v>
      </c>
      <c r="CB1276">
        <f t="shared" si="248"/>
        <v>0</v>
      </c>
      <c r="CC1276">
        <f t="shared" si="249"/>
        <v>0</v>
      </c>
      <c r="CD1276">
        <f t="shared" si="250"/>
        <v>0</v>
      </c>
      <c r="CF1276" t="b">
        <f t="shared" si="251"/>
        <v>0</v>
      </c>
      <c r="CG1276" t="str">
        <f t="shared" si="252"/>
        <v/>
      </c>
      <c r="CH1276" t="b">
        <f t="shared" si="253"/>
        <v>0</v>
      </c>
      <c r="CI1276" t="str">
        <f t="shared" si="254"/>
        <v/>
      </c>
      <c r="CJ1276" t="b">
        <f t="shared" si="255"/>
        <v>0</v>
      </c>
      <c r="CL1276">
        <f t="shared" si="256"/>
        <v>0</v>
      </c>
      <c r="CM1276">
        <f t="shared" si="257"/>
        <v>0</v>
      </c>
      <c r="CN1276">
        <f t="shared" si="258"/>
        <v>0</v>
      </c>
      <c r="CO1276">
        <f t="shared" si="259"/>
        <v>0</v>
      </c>
    </row>
    <row r="1277" spans="2:93" ht="15" customHeight="1">
      <c r="B1277" s="126"/>
      <c r="C1277" s="220" t="s">
        <v>2923</v>
      </c>
      <c r="D1277" s="419"/>
      <c r="E1277" s="316"/>
      <c r="F1277" s="316"/>
      <c r="G1277" s="317"/>
      <c r="H1277" s="379"/>
      <c r="I1277" s="317"/>
      <c r="J1277" s="315" t="str">
        <f>IF(L1277="","",VLOOKUP(L1277,Presentación!$AL$3:$AM$574,2,FALSE))</f>
        <v/>
      </c>
      <c r="K1277" s="429"/>
      <c r="L1277" s="419"/>
      <c r="M1277" s="316"/>
      <c r="N1277" s="317"/>
      <c r="O1277" s="419"/>
      <c r="P1277" s="316"/>
      <c r="Q1277" s="317"/>
      <c r="R1277" s="379"/>
      <c r="S1277" s="316"/>
      <c r="T1277" s="317"/>
      <c r="U1277" s="43" t="s">
        <v>2188</v>
      </c>
      <c r="V1277" s="379"/>
      <c r="W1277" s="316"/>
      <c r="X1277" s="317"/>
      <c r="Y1277" s="379"/>
      <c r="Z1277" s="317"/>
      <c r="AA1277" s="249"/>
      <c r="AB1277" s="249"/>
      <c r="AC1277" s="249"/>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CA1277">
        <f t="shared" si="247"/>
        <v>0</v>
      </c>
      <c r="CB1277">
        <f t="shared" si="248"/>
        <v>0</v>
      </c>
      <c r="CC1277">
        <f t="shared" si="249"/>
        <v>0</v>
      </c>
      <c r="CD1277">
        <f t="shared" si="250"/>
        <v>0</v>
      </c>
      <c r="CF1277" t="b">
        <f t="shared" si="251"/>
        <v>0</v>
      </c>
      <c r="CG1277" t="str">
        <f t="shared" si="252"/>
        <v/>
      </c>
      <c r="CH1277" t="b">
        <f t="shared" si="253"/>
        <v>0</v>
      </c>
      <c r="CI1277" t="str">
        <f t="shared" si="254"/>
        <v/>
      </c>
      <c r="CJ1277" t="b">
        <f t="shared" si="255"/>
        <v>0</v>
      </c>
      <c r="CL1277">
        <f t="shared" si="256"/>
        <v>0</v>
      </c>
      <c r="CM1277">
        <f t="shared" si="257"/>
        <v>0</v>
      </c>
      <c r="CN1277">
        <f t="shared" si="258"/>
        <v>0</v>
      </c>
      <c r="CO1277">
        <f t="shared" si="259"/>
        <v>0</v>
      </c>
    </row>
    <row r="1278" spans="2:93" ht="15" customHeight="1">
      <c r="B1278" s="126"/>
      <c r="C1278" s="220" t="s">
        <v>2924</v>
      </c>
      <c r="D1278" s="419"/>
      <c r="E1278" s="316"/>
      <c r="F1278" s="316"/>
      <c r="G1278" s="317"/>
      <c r="H1278" s="379"/>
      <c r="I1278" s="317"/>
      <c r="J1278" s="315" t="str">
        <f>IF(L1278="","",VLOOKUP(L1278,Presentación!$AL$3:$AM$574,2,FALSE))</f>
        <v/>
      </c>
      <c r="K1278" s="429"/>
      <c r="L1278" s="419"/>
      <c r="M1278" s="316"/>
      <c r="N1278" s="317"/>
      <c r="O1278" s="419"/>
      <c r="P1278" s="316"/>
      <c r="Q1278" s="317"/>
      <c r="R1278" s="379"/>
      <c r="S1278" s="316"/>
      <c r="T1278" s="317"/>
      <c r="U1278" s="43" t="s">
        <v>2188</v>
      </c>
      <c r="V1278" s="379"/>
      <c r="W1278" s="316"/>
      <c r="X1278" s="317"/>
      <c r="Y1278" s="379"/>
      <c r="Z1278" s="317"/>
      <c r="AA1278" s="249"/>
      <c r="AB1278" s="249"/>
      <c r="AC1278" s="249"/>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CA1278">
        <f t="shared" si="247"/>
        <v>0</v>
      </c>
      <c r="CB1278">
        <f t="shared" si="248"/>
        <v>0</v>
      </c>
      <c r="CC1278">
        <f t="shared" si="249"/>
        <v>0</v>
      </c>
      <c r="CD1278">
        <f t="shared" si="250"/>
        <v>0</v>
      </c>
      <c r="CF1278" t="b">
        <f t="shared" si="251"/>
        <v>0</v>
      </c>
      <c r="CG1278" t="str">
        <f t="shared" si="252"/>
        <v/>
      </c>
      <c r="CH1278" t="b">
        <f t="shared" si="253"/>
        <v>0</v>
      </c>
      <c r="CI1278" t="str">
        <f t="shared" si="254"/>
        <v/>
      </c>
      <c r="CJ1278" t="b">
        <f t="shared" si="255"/>
        <v>0</v>
      </c>
      <c r="CL1278">
        <f t="shared" si="256"/>
        <v>0</v>
      </c>
      <c r="CM1278">
        <f t="shared" si="257"/>
        <v>0</v>
      </c>
      <c r="CN1278">
        <f t="shared" si="258"/>
        <v>0</v>
      </c>
      <c r="CO1278">
        <f t="shared" si="259"/>
        <v>0</v>
      </c>
    </row>
    <row r="1279" spans="2:93" ht="15" customHeight="1">
      <c r="B1279" s="126"/>
      <c r="C1279" s="220" t="s">
        <v>2925</v>
      </c>
      <c r="D1279" s="419"/>
      <c r="E1279" s="316"/>
      <c r="F1279" s="316"/>
      <c r="G1279" s="317"/>
      <c r="H1279" s="379"/>
      <c r="I1279" s="317"/>
      <c r="J1279" s="315" t="str">
        <f>IF(L1279="","",VLOOKUP(L1279,Presentación!$AL$3:$AM$574,2,FALSE))</f>
        <v/>
      </c>
      <c r="K1279" s="429"/>
      <c r="L1279" s="419"/>
      <c r="M1279" s="316"/>
      <c r="N1279" s="317"/>
      <c r="O1279" s="419"/>
      <c r="P1279" s="316"/>
      <c r="Q1279" s="317"/>
      <c r="R1279" s="379"/>
      <c r="S1279" s="316"/>
      <c r="T1279" s="317"/>
      <c r="U1279" s="43" t="s">
        <v>2188</v>
      </c>
      <c r="V1279" s="379"/>
      <c r="W1279" s="316"/>
      <c r="X1279" s="317"/>
      <c r="Y1279" s="379"/>
      <c r="Z1279" s="317"/>
      <c r="AA1279" s="249"/>
      <c r="AB1279" s="249"/>
      <c r="AC1279" s="249"/>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CA1279">
        <f t="shared" si="247"/>
        <v>0</v>
      </c>
      <c r="CB1279">
        <f t="shared" si="248"/>
        <v>0</v>
      </c>
      <c r="CC1279">
        <f t="shared" si="249"/>
        <v>0</v>
      </c>
      <c r="CD1279">
        <f t="shared" si="250"/>
        <v>0</v>
      </c>
      <c r="CF1279" t="b">
        <f t="shared" si="251"/>
        <v>0</v>
      </c>
      <c r="CG1279" t="str">
        <f t="shared" si="252"/>
        <v/>
      </c>
      <c r="CH1279" t="b">
        <f t="shared" si="253"/>
        <v>0</v>
      </c>
      <c r="CI1279" t="str">
        <f t="shared" si="254"/>
        <v/>
      </c>
      <c r="CJ1279" t="b">
        <f t="shared" si="255"/>
        <v>0</v>
      </c>
      <c r="CL1279">
        <f t="shared" si="256"/>
        <v>0</v>
      </c>
      <c r="CM1279">
        <f t="shared" si="257"/>
        <v>0</v>
      </c>
      <c r="CN1279">
        <f t="shared" si="258"/>
        <v>0</v>
      </c>
      <c r="CO1279">
        <f t="shared" si="259"/>
        <v>0</v>
      </c>
    </row>
    <row r="1280" spans="2:93" ht="15" customHeight="1">
      <c r="B1280" s="126"/>
      <c r="C1280" s="220" t="s">
        <v>2926</v>
      </c>
      <c r="D1280" s="419"/>
      <c r="E1280" s="316"/>
      <c r="F1280" s="316"/>
      <c r="G1280" s="317"/>
      <c r="H1280" s="379"/>
      <c r="I1280" s="317"/>
      <c r="J1280" s="315" t="str">
        <f>IF(L1280="","",VLOOKUP(L1280,Presentación!$AL$3:$AM$574,2,FALSE))</f>
        <v/>
      </c>
      <c r="K1280" s="429"/>
      <c r="L1280" s="419"/>
      <c r="M1280" s="316"/>
      <c r="N1280" s="317"/>
      <c r="O1280" s="419"/>
      <c r="P1280" s="316"/>
      <c r="Q1280" s="317"/>
      <c r="R1280" s="379"/>
      <c r="S1280" s="316"/>
      <c r="T1280" s="317"/>
      <c r="U1280" s="43" t="s">
        <v>2188</v>
      </c>
      <c r="V1280" s="379"/>
      <c r="W1280" s="316"/>
      <c r="X1280" s="317"/>
      <c r="Y1280" s="379"/>
      <c r="Z1280" s="317"/>
      <c r="AA1280" s="249"/>
      <c r="AB1280" s="249"/>
      <c r="AC1280" s="249"/>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CA1280">
        <f t="shared" si="247"/>
        <v>0</v>
      </c>
      <c r="CB1280">
        <f t="shared" si="248"/>
        <v>0</v>
      </c>
      <c r="CC1280">
        <f t="shared" si="249"/>
        <v>0</v>
      </c>
      <c r="CD1280">
        <f t="shared" si="250"/>
        <v>0</v>
      </c>
      <c r="CF1280" t="b">
        <f t="shared" si="251"/>
        <v>0</v>
      </c>
      <c r="CG1280" t="str">
        <f t="shared" si="252"/>
        <v/>
      </c>
      <c r="CH1280" t="b">
        <f t="shared" si="253"/>
        <v>0</v>
      </c>
      <c r="CI1280" t="str">
        <f t="shared" si="254"/>
        <v/>
      </c>
      <c r="CJ1280" t="b">
        <f t="shared" si="255"/>
        <v>0</v>
      </c>
      <c r="CL1280">
        <f t="shared" si="256"/>
        <v>0</v>
      </c>
      <c r="CM1280">
        <f t="shared" si="257"/>
        <v>0</v>
      </c>
      <c r="CN1280">
        <f t="shared" si="258"/>
        <v>0</v>
      </c>
      <c r="CO1280">
        <f t="shared" si="259"/>
        <v>0</v>
      </c>
    </row>
    <row r="1281" spans="2:93" ht="15" customHeight="1">
      <c r="B1281" s="126"/>
      <c r="C1281" s="220" t="s">
        <v>2927</v>
      </c>
      <c r="D1281" s="419"/>
      <c r="E1281" s="316"/>
      <c r="F1281" s="316"/>
      <c r="G1281" s="317"/>
      <c r="H1281" s="379"/>
      <c r="I1281" s="317"/>
      <c r="J1281" s="315" t="str">
        <f>IF(L1281="","",VLOOKUP(L1281,Presentación!$AL$3:$AM$574,2,FALSE))</f>
        <v/>
      </c>
      <c r="K1281" s="429"/>
      <c r="L1281" s="419"/>
      <c r="M1281" s="316"/>
      <c r="N1281" s="317"/>
      <c r="O1281" s="419"/>
      <c r="P1281" s="316"/>
      <c r="Q1281" s="317"/>
      <c r="R1281" s="379"/>
      <c r="S1281" s="316"/>
      <c r="T1281" s="317"/>
      <c r="U1281" s="43" t="s">
        <v>2188</v>
      </c>
      <c r="V1281" s="379"/>
      <c r="W1281" s="316"/>
      <c r="X1281" s="317"/>
      <c r="Y1281" s="379"/>
      <c r="Z1281" s="317"/>
      <c r="AA1281" s="249"/>
      <c r="AB1281" s="249"/>
      <c r="AC1281" s="249"/>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CA1281">
        <f t="shared" si="247"/>
        <v>0</v>
      </c>
      <c r="CB1281">
        <f t="shared" si="248"/>
        <v>0</v>
      </c>
      <c r="CC1281">
        <f t="shared" si="249"/>
        <v>0</v>
      </c>
      <c r="CD1281">
        <f t="shared" si="250"/>
        <v>0</v>
      </c>
      <c r="CF1281" t="b">
        <f t="shared" si="251"/>
        <v>0</v>
      </c>
      <c r="CG1281" t="str">
        <f t="shared" si="252"/>
        <v/>
      </c>
      <c r="CH1281" t="b">
        <f t="shared" si="253"/>
        <v>0</v>
      </c>
      <c r="CI1281" t="str">
        <f t="shared" si="254"/>
        <v/>
      </c>
      <c r="CJ1281" t="b">
        <f t="shared" si="255"/>
        <v>0</v>
      </c>
      <c r="CL1281">
        <f t="shared" si="256"/>
        <v>0</v>
      </c>
      <c r="CM1281">
        <f t="shared" si="257"/>
        <v>0</v>
      </c>
      <c r="CN1281">
        <f t="shared" si="258"/>
        <v>0</v>
      </c>
      <c r="CO1281">
        <f t="shared" si="259"/>
        <v>0</v>
      </c>
    </row>
    <row r="1282" spans="2:93" ht="15" customHeight="1">
      <c r="B1282" s="126"/>
      <c r="C1282" s="220" t="s">
        <v>2928</v>
      </c>
      <c r="D1282" s="419"/>
      <c r="E1282" s="316"/>
      <c r="F1282" s="316"/>
      <c r="G1282" s="317"/>
      <c r="H1282" s="379"/>
      <c r="I1282" s="317"/>
      <c r="J1282" s="315" t="str">
        <f>IF(L1282="","",VLOOKUP(L1282,Presentación!$AL$3:$AM$574,2,FALSE))</f>
        <v/>
      </c>
      <c r="K1282" s="429"/>
      <c r="L1282" s="419"/>
      <c r="M1282" s="316"/>
      <c r="N1282" s="317"/>
      <c r="O1282" s="419"/>
      <c r="P1282" s="316"/>
      <c r="Q1282" s="317"/>
      <c r="R1282" s="379"/>
      <c r="S1282" s="316"/>
      <c r="T1282" s="317"/>
      <c r="U1282" s="43" t="s">
        <v>2188</v>
      </c>
      <c r="V1282" s="379"/>
      <c r="W1282" s="316"/>
      <c r="X1282" s="317"/>
      <c r="Y1282" s="379"/>
      <c r="Z1282" s="317"/>
      <c r="AA1282" s="249"/>
      <c r="AB1282" s="249"/>
      <c r="AC1282" s="249"/>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CA1282">
        <f t="shared" si="247"/>
        <v>0</v>
      </c>
      <c r="CB1282">
        <f t="shared" si="248"/>
        <v>0</v>
      </c>
      <c r="CC1282">
        <f t="shared" si="249"/>
        <v>0</v>
      </c>
      <c r="CD1282">
        <f t="shared" si="250"/>
        <v>0</v>
      </c>
      <c r="CF1282" t="b">
        <f t="shared" si="251"/>
        <v>0</v>
      </c>
      <c r="CG1282" t="str">
        <f t="shared" si="252"/>
        <v/>
      </c>
      <c r="CH1282" t="b">
        <f t="shared" si="253"/>
        <v>0</v>
      </c>
      <c r="CI1282" t="str">
        <f t="shared" si="254"/>
        <v/>
      </c>
      <c r="CJ1282" t="b">
        <f t="shared" si="255"/>
        <v>0</v>
      </c>
      <c r="CL1282">
        <f t="shared" si="256"/>
        <v>0</v>
      </c>
      <c r="CM1282">
        <f t="shared" si="257"/>
        <v>0</v>
      </c>
      <c r="CN1282">
        <f t="shared" si="258"/>
        <v>0</v>
      </c>
      <c r="CO1282">
        <f t="shared" si="259"/>
        <v>0</v>
      </c>
    </row>
    <row r="1283" spans="2:93" ht="15" customHeight="1">
      <c r="B1283" s="126"/>
      <c r="C1283" s="220" t="s">
        <v>2929</v>
      </c>
      <c r="D1283" s="419"/>
      <c r="E1283" s="316"/>
      <c r="F1283" s="316"/>
      <c r="G1283" s="317"/>
      <c r="H1283" s="379"/>
      <c r="I1283" s="317"/>
      <c r="J1283" s="315" t="str">
        <f>IF(L1283="","",VLOOKUP(L1283,Presentación!$AL$3:$AM$574,2,FALSE))</f>
        <v/>
      </c>
      <c r="K1283" s="429"/>
      <c r="L1283" s="419"/>
      <c r="M1283" s="316"/>
      <c r="N1283" s="317"/>
      <c r="O1283" s="419"/>
      <c r="P1283" s="316"/>
      <c r="Q1283" s="317"/>
      <c r="R1283" s="379"/>
      <c r="S1283" s="316"/>
      <c r="T1283" s="317"/>
      <c r="U1283" s="43" t="s">
        <v>2188</v>
      </c>
      <c r="V1283" s="379"/>
      <c r="W1283" s="316"/>
      <c r="X1283" s="317"/>
      <c r="Y1283" s="379"/>
      <c r="Z1283" s="317"/>
      <c r="AA1283" s="249"/>
      <c r="AB1283" s="249"/>
      <c r="AC1283" s="249"/>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CA1283">
        <f t="shared" si="247"/>
        <v>0</v>
      </c>
      <c r="CB1283">
        <f t="shared" si="248"/>
        <v>0</v>
      </c>
      <c r="CC1283">
        <f t="shared" si="249"/>
        <v>0</v>
      </c>
      <c r="CD1283">
        <f t="shared" si="250"/>
        <v>0</v>
      </c>
      <c r="CF1283" t="b">
        <f t="shared" si="251"/>
        <v>0</v>
      </c>
      <c r="CG1283" t="str">
        <f t="shared" si="252"/>
        <v/>
      </c>
      <c r="CH1283" t="b">
        <f t="shared" si="253"/>
        <v>0</v>
      </c>
      <c r="CI1283" t="str">
        <f t="shared" si="254"/>
        <v/>
      </c>
      <c r="CJ1283" t="b">
        <f t="shared" si="255"/>
        <v>0</v>
      </c>
      <c r="CL1283">
        <f t="shared" si="256"/>
        <v>0</v>
      </c>
      <c r="CM1283">
        <f t="shared" si="257"/>
        <v>0</v>
      </c>
      <c r="CN1283">
        <f t="shared" si="258"/>
        <v>0</v>
      </c>
      <c r="CO1283">
        <f t="shared" si="259"/>
        <v>0</v>
      </c>
    </row>
    <row r="1284" spans="2:93" ht="15" customHeight="1">
      <c r="B1284" s="126"/>
      <c r="C1284" s="220" t="s">
        <v>2930</v>
      </c>
      <c r="D1284" s="419"/>
      <c r="E1284" s="316"/>
      <c r="F1284" s="316"/>
      <c r="G1284" s="317"/>
      <c r="H1284" s="379"/>
      <c r="I1284" s="317"/>
      <c r="J1284" s="315" t="str">
        <f>IF(L1284="","",VLOOKUP(L1284,Presentación!$AL$3:$AM$574,2,FALSE))</f>
        <v/>
      </c>
      <c r="K1284" s="429"/>
      <c r="L1284" s="419"/>
      <c r="M1284" s="316"/>
      <c r="N1284" s="317"/>
      <c r="O1284" s="419"/>
      <c r="P1284" s="316"/>
      <c r="Q1284" s="317"/>
      <c r="R1284" s="379"/>
      <c r="S1284" s="316"/>
      <c r="T1284" s="317"/>
      <c r="U1284" s="43" t="s">
        <v>2188</v>
      </c>
      <c r="V1284" s="379"/>
      <c r="W1284" s="316"/>
      <c r="X1284" s="317"/>
      <c r="Y1284" s="379"/>
      <c r="Z1284" s="317"/>
      <c r="AA1284" s="249"/>
      <c r="AB1284" s="249"/>
      <c r="AC1284" s="249"/>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CA1284">
        <f t="shared" si="247"/>
        <v>0</v>
      </c>
      <c r="CB1284">
        <f t="shared" si="248"/>
        <v>0</v>
      </c>
      <c r="CC1284">
        <f t="shared" si="249"/>
        <v>0</v>
      </c>
      <c r="CD1284">
        <f t="shared" si="250"/>
        <v>0</v>
      </c>
      <c r="CF1284" t="b">
        <f t="shared" si="251"/>
        <v>0</v>
      </c>
      <c r="CG1284" t="str">
        <f t="shared" si="252"/>
        <v/>
      </c>
      <c r="CH1284" t="b">
        <f t="shared" si="253"/>
        <v>0</v>
      </c>
      <c r="CI1284" t="str">
        <f t="shared" si="254"/>
        <v/>
      </c>
      <c r="CJ1284" t="b">
        <f t="shared" si="255"/>
        <v>0</v>
      </c>
      <c r="CL1284">
        <f t="shared" si="256"/>
        <v>0</v>
      </c>
      <c r="CM1284">
        <f t="shared" si="257"/>
        <v>0</v>
      </c>
      <c r="CN1284">
        <f t="shared" si="258"/>
        <v>0</v>
      </c>
      <c r="CO1284">
        <f t="shared" si="259"/>
        <v>0</v>
      </c>
    </row>
    <row r="1285" spans="2:93" ht="15" customHeight="1">
      <c r="B1285" s="126"/>
      <c r="C1285" s="220" t="s">
        <v>2931</v>
      </c>
      <c r="D1285" s="419"/>
      <c r="E1285" s="316"/>
      <c r="F1285" s="316"/>
      <c r="G1285" s="317"/>
      <c r="H1285" s="379"/>
      <c r="I1285" s="317"/>
      <c r="J1285" s="315" t="str">
        <f>IF(L1285="","",VLOOKUP(L1285,Presentación!$AL$3:$AM$574,2,FALSE))</f>
        <v/>
      </c>
      <c r="K1285" s="429"/>
      <c r="L1285" s="419"/>
      <c r="M1285" s="316"/>
      <c r="N1285" s="317"/>
      <c r="O1285" s="419"/>
      <c r="P1285" s="316"/>
      <c r="Q1285" s="317"/>
      <c r="R1285" s="379"/>
      <c r="S1285" s="316"/>
      <c r="T1285" s="317"/>
      <c r="U1285" s="43" t="s">
        <v>2188</v>
      </c>
      <c r="V1285" s="379"/>
      <c r="W1285" s="316"/>
      <c r="X1285" s="317"/>
      <c r="Y1285" s="379"/>
      <c r="Z1285" s="317"/>
      <c r="AA1285" s="249"/>
      <c r="AB1285" s="249"/>
      <c r="AC1285" s="249"/>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CA1285">
        <f t="shared" si="247"/>
        <v>0</v>
      </c>
      <c r="CB1285">
        <f t="shared" si="248"/>
        <v>0</v>
      </c>
      <c r="CC1285">
        <f t="shared" si="249"/>
        <v>0</v>
      </c>
      <c r="CD1285">
        <f t="shared" si="250"/>
        <v>0</v>
      </c>
      <c r="CF1285" t="b">
        <f t="shared" si="251"/>
        <v>0</v>
      </c>
      <c r="CG1285" t="str">
        <f t="shared" si="252"/>
        <v/>
      </c>
      <c r="CH1285" t="b">
        <f t="shared" si="253"/>
        <v>0</v>
      </c>
      <c r="CI1285" t="str">
        <f t="shared" si="254"/>
        <v/>
      </c>
      <c r="CJ1285" t="b">
        <f t="shared" si="255"/>
        <v>0</v>
      </c>
      <c r="CL1285">
        <f t="shared" si="256"/>
        <v>0</v>
      </c>
      <c r="CM1285">
        <f t="shared" si="257"/>
        <v>0</v>
      </c>
      <c r="CN1285">
        <f t="shared" si="258"/>
        <v>0</v>
      </c>
      <c r="CO1285">
        <f t="shared" si="259"/>
        <v>0</v>
      </c>
    </row>
    <row r="1286" spans="2:93" ht="15" customHeight="1">
      <c r="B1286" s="126"/>
      <c r="C1286" s="220" t="s">
        <v>2932</v>
      </c>
      <c r="D1286" s="419"/>
      <c r="E1286" s="316"/>
      <c r="F1286" s="316"/>
      <c r="G1286" s="317"/>
      <c r="H1286" s="379"/>
      <c r="I1286" s="317"/>
      <c r="J1286" s="315" t="str">
        <f>IF(L1286="","",VLOOKUP(L1286,Presentación!$AL$3:$AM$574,2,FALSE))</f>
        <v/>
      </c>
      <c r="K1286" s="429"/>
      <c r="L1286" s="419"/>
      <c r="M1286" s="316"/>
      <c r="N1286" s="317"/>
      <c r="O1286" s="419"/>
      <c r="P1286" s="316"/>
      <c r="Q1286" s="317"/>
      <c r="R1286" s="379"/>
      <c r="S1286" s="316"/>
      <c r="T1286" s="317"/>
      <c r="U1286" s="43" t="s">
        <v>2188</v>
      </c>
      <c r="V1286" s="379"/>
      <c r="W1286" s="316"/>
      <c r="X1286" s="317"/>
      <c r="Y1286" s="379"/>
      <c r="Z1286" s="317"/>
      <c r="AA1286" s="249"/>
      <c r="AB1286" s="249"/>
      <c r="AC1286" s="249"/>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CA1286">
        <f t="shared" si="247"/>
        <v>0</v>
      </c>
      <c r="CB1286">
        <f t="shared" si="248"/>
        <v>0</v>
      </c>
      <c r="CC1286">
        <f t="shared" si="249"/>
        <v>0</v>
      </c>
      <c r="CD1286">
        <f t="shared" si="250"/>
        <v>0</v>
      </c>
      <c r="CF1286" t="b">
        <f t="shared" si="251"/>
        <v>0</v>
      </c>
      <c r="CG1286" t="str">
        <f t="shared" si="252"/>
        <v/>
      </c>
      <c r="CH1286" t="b">
        <f t="shared" si="253"/>
        <v>0</v>
      </c>
      <c r="CI1286" t="str">
        <f t="shared" si="254"/>
        <v/>
      </c>
      <c r="CJ1286" t="b">
        <f t="shared" si="255"/>
        <v>0</v>
      </c>
      <c r="CL1286">
        <f t="shared" si="256"/>
        <v>0</v>
      </c>
      <c r="CM1286">
        <f t="shared" si="257"/>
        <v>0</v>
      </c>
      <c r="CN1286">
        <f t="shared" si="258"/>
        <v>0</v>
      </c>
      <c r="CO1286">
        <f t="shared" si="259"/>
        <v>0</v>
      </c>
    </row>
    <row r="1287" spans="2:93" ht="15" customHeight="1">
      <c r="B1287" s="126"/>
      <c r="C1287" s="220" t="s">
        <v>2933</v>
      </c>
      <c r="D1287" s="419"/>
      <c r="E1287" s="316"/>
      <c r="F1287" s="316"/>
      <c r="G1287" s="317"/>
      <c r="H1287" s="379"/>
      <c r="I1287" s="317"/>
      <c r="J1287" s="315" t="str">
        <f>IF(L1287="","",VLOOKUP(L1287,Presentación!$AL$3:$AM$574,2,FALSE))</f>
        <v/>
      </c>
      <c r="K1287" s="429"/>
      <c r="L1287" s="419"/>
      <c r="M1287" s="316"/>
      <c r="N1287" s="317"/>
      <c r="O1287" s="419"/>
      <c r="P1287" s="316"/>
      <c r="Q1287" s="317"/>
      <c r="R1287" s="379"/>
      <c r="S1287" s="316"/>
      <c r="T1287" s="317"/>
      <c r="U1287" s="43" t="s">
        <v>2188</v>
      </c>
      <c r="V1287" s="379"/>
      <c r="W1287" s="316"/>
      <c r="X1287" s="317"/>
      <c r="Y1287" s="379"/>
      <c r="Z1287" s="317"/>
      <c r="AA1287" s="249"/>
      <c r="AB1287" s="249"/>
      <c r="AC1287" s="249"/>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CA1287">
        <f t="shared" si="247"/>
        <v>0</v>
      </c>
      <c r="CB1287">
        <f t="shared" si="248"/>
        <v>0</v>
      </c>
      <c r="CC1287">
        <f t="shared" si="249"/>
        <v>0</v>
      </c>
      <c r="CD1287">
        <f t="shared" si="250"/>
        <v>0</v>
      </c>
      <c r="CF1287" t="b">
        <f t="shared" si="251"/>
        <v>0</v>
      </c>
      <c r="CG1287" t="str">
        <f t="shared" si="252"/>
        <v/>
      </c>
      <c r="CH1287" t="b">
        <f t="shared" si="253"/>
        <v>0</v>
      </c>
      <c r="CI1287" t="str">
        <f t="shared" si="254"/>
        <v/>
      </c>
      <c r="CJ1287" t="b">
        <f t="shared" si="255"/>
        <v>0</v>
      </c>
      <c r="CL1287">
        <f t="shared" si="256"/>
        <v>0</v>
      </c>
      <c r="CM1287">
        <f t="shared" si="257"/>
        <v>0</v>
      </c>
      <c r="CN1287">
        <f t="shared" si="258"/>
        <v>0</v>
      </c>
      <c r="CO1287">
        <f t="shared" si="259"/>
        <v>0</v>
      </c>
    </row>
    <row r="1288" spans="2:93" ht="15" customHeight="1">
      <c r="B1288" s="126"/>
      <c r="C1288" s="220" t="s">
        <v>2934</v>
      </c>
      <c r="D1288" s="419"/>
      <c r="E1288" s="316"/>
      <c r="F1288" s="316"/>
      <c r="G1288" s="317"/>
      <c r="H1288" s="379"/>
      <c r="I1288" s="317"/>
      <c r="J1288" s="315" t="str">
        <f>IF(L1288="","",VLOOKUP(L1288,Presentación!$AL$3:$AM$574,2,FALSE))</f>
        <v/>
      </c>
      <c r="K1288" s="429"/>
      <c r="L1288" s="419"/>
      <c r="M1288" s="316"/>
      <c r="N1288" s="317"/>
      <c r="O1288" s="419"/>
      <c r="P1288" s="316"/>
      <c r="Q1288" s="317"/>
      <c r="R1288" s="379"/>
      <c r="S1288" s="316"/>
      <c r="T1288" s="317"/>
      <c r="U1288" s="43" t="s">
        <v>2188</v>
      </c>
      <c r="V1288" s="379"/>
      <c r="W1288" s="316"/>
      <c r="X1288" s="317"/>
      <c r="Y1288" s="379"/>
      <c r="Z1288" s="317"/>
      <c r="AA1288" s="249"/>
      <c r="AB1288" s="249"/>
      <c r="AC1288" s="249"/>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CA1288">
        <f t="shared" si="247"/>
        <v>0</v>
      </c>
      <c r="CB1288">
        <f t="shared" si="248"/>
        <v>0</v>
      </c>
      <c r="CC1288">
        <f t="shared" si="249"/>
        <v>0</v>
      </c>
      <c r="CD1288">
        <f t="shared" si="250"/>
        <v>0</v>
      </c>
      <c r="CF1288" t="b">
        <f t="shared" si="251"/>
        <v>0</v>
      </c>
      <c r="CG1288" t="str">
        <f t="shared" si="252"/>
        <v/>
      </c>
      <c r="CH1288" t="b">
        <f t="shared" si="253"/>
        <v>0</v>
      </c>
      <c r="CI1288" t="str">
        <f t="shared" si="254"/>
        <v/>
      </c>
      <c r="CJ1288" t="b">
        <f t="shared" si="255"/>
        <v>0</v>
      </c>
      <c r="CL1288">
        <f t="shared" si="256"/>
        <v>0</v>
      </c>
      <c r="CM1288">
        <f t="shared" si="257"/>
        <v>0</v>
      </c>
      <c r="CN1288">
        <f t="shared" si="258"/>
        <v>0</v>
      </c>
      <c r="CO1288">
        <f t="shared" si="259"/>
        <v>0</v>
      </c>
    </row>
    <row r="1289" spans="2:93" ht="15" customHeight="1">
      <c r="B1289" s="126"/>
      <c r="C1289" s="220" t="s">
        <v>2935</v>
      </c>
      <c r="D1289" s="419"/>
      <c r="E1289" s="316"/>
      <c r="F1289" s="316"/>
      <c r="G1289" s="317"/>
      <c r="H1289" s="379"/>
      <c r="I1289" s="317"/>
      <c r="J1289" s="315" t="str">
        <f>IF(L1289="","",VLOOKUP(L1289,Presentación!$AL$3:$AM$574,2,FALSE))</f>
        <v/>
      </c>
      <c r="K1289" s="429"/>
      <c r="L1289" s="419"/>
      <c r="M1289" s="316"/>
      <c r="N1289" s="317"/>
      <c r="O1289" s="419"/>
      <c r="P1289" s="316"/>
      <c r="Q1289" s="317"/>
      <c r="R1289" s="379"/>
      <c r="S1289" s="316"/>
      <c r="T1289" s="317"/>
      <c r="U1289" s="43" t="s">
        <v>2188</v>
      </c>
      <c r="V1289" s="379"/>
      <c r="W1289" s="316"/>
      <c r="X1289" s="317"/>
      <c r="Y1289" s="379"/>
      <c r="Z1289" s="317"/>
      <c r="AA1289" s="249"/>
      <c r="AB1289" s="249"/>
      <c r="AC1289" s="249"/>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CA1289">
        <f t="shared" si="247"/>
        <v>0</v>
      </c>
      <c r="CB1289">
        <f t="shared" si="248"/>
        <v>0</v>
      </c>
      <c r="CC1289">
        <f t="shared" si="249"/>
        <v>0</v>
      </c>
      <c r="CD1289">
        <f t="shared" si="250"/>
        <v>0</v>
      </c>
      <c r="CF1289" t="b">
        <f t="shared" si="251"/>
        <v>0</v>
      </c>
      <c r="CG1289" t="str">
        <f t="shared" si="252"/>
        <v/>
      </c>
      <c r="CH1289" t="b">
        <f t="shared" si="253"/>
        <v>0</v>
      </c>
      <c r="CI1289" t="str">
        <f t="shared" si="254"/>
        <v/>
      </c>
      <c r="CJ1289" t="b">
        <f t="shared" si="255"/>
        <v>0</v>
      </c>
      <c r="CL1289">
        <f t="shared" si="256"/>
        <v>0</v>
      </c>
      <c r="CM1289">
        <f t="shared" si="257"/>
        <v>0</v>
      </c>
      <c r="CN1289">
        <f t="shared" si="258"/>
        <v>0</v>
      </c>
      <c r="CO1289">
        <f t="shared" si="259"/>
        <v>0</v>
      </c>
    </row>
    <row r="1290" spans="2:93" ht="15" customHeight="1">
      <c r="B1290" s="126"/>
      <c r="C1290" s="220" t="s">
        <v>2936</v>
      </c>
      <c r="D1290" s="419"/>
      <c r="E1290" s="316"/>
      <c r="F1290" s="316"/>
      <c r="G1290" s="317"/>
      <c r="H1290" s="379"/>
      <c r="I1290" s="317"/>
      <c r="J1290" s="315" t="str">
        <f>IF(L1290="","",VLOOKUP(L1290,Presentación!$AL$3:$AM$574,2,FALSE))</f>
        <v/>
      </c>
      <c r="K1290" s="429"/>
      <c r="L1290" s="419"/>
      <c r="M1290" s="316"/>
      <c r="N1290" s="317"/>
      <c r="O1290" s="419"/>
      <c r="P1290" s="316"/>
      <c r="Q1290" s="317"/>
      <c r="R1290" s="379"/>
      <c r="S1290" s="316"/>
      <c r="T1290" s="317"/>
      <c r="U1290" s="43" t="s">
        <v>2188</v>
      </c>
      <c r="V1290" s="379"/>
      <c r="W1290" s="316"/>
      <c r="X1290" s="317"/>
      <c r="Y1290" s="379"/>
      <c r="Z1290" s="317"/>
      <c r="AA1290" s="249"/>
      <c r="AB1290" s="249"/>
      <c r="AC1290" s="249"/>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CA1290">
        <f t="shared" si="247"/>
        <v>0</v>
      </c>
      <c r="CB1290">
        <f t="shared" si="248"/>
        <v>0</v>
      </c>
      <c r="CC1290">
        <f t="shared" si="249"/>
        <v>0</v>
      </c>
      <c r="CD1290">
        <f t="shared" si="250"/>
        <v>0</v>
      </c>
      <c r="CF1290" t="b">
        <f t="shared" si="251"/>
        <v>0</v>
      </c>
      <c r="CG1290" t="str">
        <f t="shared" si="252"/>
        <v/>
      </c>
      <c r="CH1290" t="b">
        <f t="shared" si="253"/>
        <v>0</v>
      </c>
      <c r="CI1290" t="str">
        <f t="shared" si="254"/>
        <v/>
      </c>
      <c r="CJ1290" t="b">
        <f t="shared" si="255"/>
        <v>0</v>
      </c>
      <c r="CL1290">
        <f t="shared" si="256"/>
        <v>0</v>
      </c>
      <c r="CM1290">
        <f t="shared" si="257"/>
        <v>0</v>
      </c>
      <c r="CN1290">
        <f t="shared" si="258"/>
        <v>0</v>
      </c>
      <c r="CO1290">
        <f t="shared" si="259"/>
        <v>0</v>
      </c>
    </row>
    <row r="1291" spans="2:93" ht="15" customHeight="1">
      <c r="B1291" s="126"/>
      <c r="C1291" s="220" t="s">
        <v>2937</v>
      </c>
      <c r="D1291" s="419"/>
      <c r="E1291" s="316"/>
      <c r="F1291" s="316"/>
      <c r="G1291" s="317"/>
      <c r="H1291" s="379"/>
      <c r="I1291" s="317"/>
      <c r="J1291" s="315" t="str">
        <f>IF(L1291="","",VLOOKUP(L1291,Presentación!$AL$3:$AM$574,2,FALSE))</f>
        <v/>
      </c>
      <c r="K1291" s="429"/>
      <c r="L1291" s="419"/>
      <c r="M1291" s="316"/>
      <c r="N1291" s="317"/>
      <c r="O1291" s="419"/>
      <c r="P1291" s="316"/>
      <c r="Q1291" s="317"/>
      <c r="R1291" s="379"/>
      <c r="S1291" s="316"/>
      <c r="T1291" s="317"/>
      <c r="U1291" s="43" t="s">
        <v>2188</v>
      </c>
      <c r="V1291" s="379"/>
      <c r="W1291" s="316"/>
      <c r="X1291" s="317"/>
      <c r="Y1291" s="379"/>
      <c r="Z1291" s="317"/>
      <c r="AA1291" s="249"/>
      <c r="AB1291" s="249"/>
      <c r="AC1291" s="249"/>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CA1291">
        <f t="shared" si="247"/>
        <v>0</v>
      </c>
      <c r="CB1291">
        <f t="shared" si="248"/>
        <v>0</v>
      </c>
      <c r="CC1291">
        <f t="shared" si="249"/>
        <v>0</v>
      </c>
      <c r="CD1291">
        <f t="shared" si="250"/>
        <v>0</v>
      </c>
      <c r="CF1291" t="b">
        <f t="shared" si="251"/>
        <v>0</v>
      </c>
      <c r="CG1291" t="str">
        <f t="shared" si="252"/>
        <v/>
      </c>
      <c r="CH1291" t="b">
        <f t="shared" si="253"/>
        <v>0</v>
      </c>
      <c r="CI1291" t="str">
        <f t="shared" si="254"/>
        <v/>
      </c>
      <c r="CJ1291" t="b">
        <f t="shared" si="255"/>
        <v>0</v>
      </c>
      <c r="CL1291">
        <f t="shared" si="256"/>
        <v>0</v>
      </c>
      <c r="CM1291">
        <f t="shared" si="257"/>
        <v>0</v>
      </c>
      <c r="CN1291">
        <f t="shared" si="258"/>
        <v>0</v>
      </c>
      <c r="CO1291">
        <f t="shared" si="259"/>
        <v>0</v>
      </c>
    </row>
    <row r="1292" spans="2:93" ht="15" customHeight="1">
      <c r="B1292" s="126"/>
      <c r="C1292" s="220" t="s">
        <v>2938</v>
      </c>
      <c r="D1292" s="419"/>
      <c r="E1292" s="316"/>
      <c r="F1292" s="316"/>
      <c r="G1292" s="317"/>
      <c r="H1292" s="379"/>
      <c r="I1292" s="317"/>
      <c r="J1292" s="315" t="str">
        <f>IF(L1292="","",VLOOKUP(L1292,Presentación!$AL$3:$AM$574,2,FALSE))</f>
        <v/>
      </c>
      <c r="K1292" s="429"/>
      <c r="L1292" s="419"/>
      <c r="M1292" s="316"/>
      <c r="N1292" s="317"/>
      <c r="O1292" s="419"/>
      <c r="P1292" s="316"/>
      <c r="Q1292" s="317"/>
      <c r="R1292" s="379"/>
      <c r="S1292" s="316"/>
      <c r="T1292" s="317"/>
      <c r="U1292" s="43" t="s">
        <v>2188</v>
      </c>
      <c r="V1292" s="379"/>
      <c r="W1292" s="316"/>
      <c r="X1292" s="317"/>
      <c r="Y1292" s="379"/>
      <c r="Z1292" s="317"/>
      <c r="AA1292" s="249"/>
      <c r="AB1292" s="249"/>
      <c r="AC1292" s="249"/>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CA1292">
        <f t="shared" si="247"/>
        <v>0</v>
      </c>
      <c r="CB1292">
        <f t="shared" si="248"/>
        <v>0</v>
      </c>
      <c r="CC1292">
        <f t="shared" si="249"/>
        <v>0</v>
      </c>
      <c r="CD1292">
        <f t="shared" si="250"/>
        <v>0</v>
      </c>
      <c r="CF1292" t="b">
        <f t="shared" si="251"/>
        <v>0</v>
      </c>
      <c r="CG1292" t="str">
        <f t="shared" si="252"/>
        <v/>
      </c>
      <c r="CH1292" t="b">
        <f t="shared" si="253"/>
        <v>0</v>
      </c>
      <c r="CI1292" t="str">
        <f t="shared" si="254"/>
        <v/>
      </c>
      <c r="CJ1292" t="b">
        <f t="shared" si="255"/>
        <v>0</v>
      </c>
      <c r="CL1292">
        <f t="shared" si="256"/>
        <v>0</v>
      </c>
      <c r="CM1292">
        <f t="shared" si="257"/>
        <v>0</v>
      </c>
      <c r="CN1292">
        <f t="shared" si="258"/>
        <v>0</v>
      </c>
      <c r="CO1292">
        <f t="shared" si="259"/>
        <v>0</v>
      </c>
    </row>
    <row r="1293" spans="2:93" ht="15" customHeight="1">
      <c r="B1293" s="126"/>
      <c r="C1293" s="220" t="s">
        <v>2939</v>
      </c>
      <c r="D1293" s="419"/>
      <c r="E1293" s="316"/>
      <c r="F1293" s="316"/>
      <c r="G1293" s="317"/>
      <c r="H1293" s="379"/>
      <c r="I1293" s="317"/>
      <c r="J1293" s="315" t="str">
        <f>IF(L1293="","",VLOOKUP(L1293,Presentación!$AL$3:$AM$574,2,FALSE))</f>
        <v/>
      </c>
      <c r="K1293" s="429"/>
      <c r="L1293" s="419"/>
      <c r="M1293" s="316"/>
      <c r="N1293" s="317"/>
      <c r="O1293" s="419"/>
      <c r="P1293" s="316"/>
      <c r="Q1293" s="317"/>
      <c r="R1293" s="379"/>
      <c r="S1293" s="316"/>
      <c r="T1293" s="317"/>
      <c r="U1293" s="43" t="s">
        <v>2188</v>
      </c>
      <c r="V1293" s="379"/>
      <c r="W1293" s="316"/>
      <c r="X1293" s="317"/>
      <c r="Y1293" s="379"/>
      <c r="Z1293" s="317"/>
      <c r="AA1293" s="249"/>
      <c r="AB1293" s="249"/>
      <c r="AC1293" s="249"/>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CA1293">
        <f t="shared" si="247"/>
        <v>0</v>
      </c>
      <c r="CB1293">
        <f t="shared" si="248"/>
        <v>0</v>
      </c>
      <c r="CC1293">
        <f t="shared" si="249"/>
        <v>0</v>
      </c>
      <c r="CD1293">
        <f t="shared" si="250"/>
        <v>0</v>
      </c>
      <c r="CF1293" t="b">
        <f t="shared" si="251"/>
        <v>0</v>
      </c>
      <c r="CG1293" t="str">
        <f t="shared" si="252"/>
        <v/>
      </c>
      <c r="CH1293" t="b">
        <f t="shared" si="253"/>
        <v>0</v>
      </c>
      <c r="CI1293" t="str">
        <f t="shared" si="254"/>
        <v/>
      </c>
      <c r="CJ1293" t="b">
        <f t="shared" si="255"/>
        <v>0</v>
      </c>
      <c r="CL1293">
        <f t="shared" si="256"/>
        <v>0</v>
      </c>
      <c r="CM1293">
        <f t="shared" si="257"/>
        <v>0</v>
      </c>
      <c r="CN1293">
        <f t="shared" si="258"/>
        <v>0</v>
      </c>
      <c r="CO1293">
        <f t="shared" si="259"/>
        <v>0</v>
      </c>
    </row>
    <row r="1294" spans="2:93" ht="15" customHeight="1">
      <c r="B1294" s="126"/>
      <c r="C1294" s="220" t="s">
        <v>2940</v>
      </c>
      <c r="D1294" s="419"/>
      <c r="E1294" s="316"/>
      <c r="F1294" s="316"/>
      <c r="G1294" s="317"/>
      <c r="H1294" s="379"/>
      <c r="I1294" s="317"/>
      <c r="J1294" s="315" t="str">
        <f>IF(L1294="","",VLOOKUP(L1294,Presentación!$AL$3:$AM$574,2,FALSE))</f>
        <v/>
      </c>
      <c r="K1294" s="429"/>
      <c r="L1294" s="419"/>
      <c r="M1294" s="316"/>
      <c r="N1294" s="317"/>
      <c r="O1294" s="419"/>
      <c r="P1294" s="316"/>
      <c r="Q1294" s="317"/>
      <c r="R1294" s="379"/>
      <c r="S1294" s="316"/>
      <c r="T1294" s="317"/>
      <c r="U1294" s="43" t="s">
        <v>2188</v>
      </c>
      <c r="V1294" s="379"/>
      <c r="W1294" s="316"/>
      <c r="X1294" s="317"/>
      <c r="Y1294" s="379"/>
      <c r="Z1294" s="317"/>
      <c r="AA1294" s="249"/>
      <c r="AB1294" s="249"/>
      <c r="AC1294" s="249"/>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CA1294">
        <f t="shared" si="247"/>
        <v>0</v>
      </c>
      <c r="CB1294">
        <f t="shared" si="248"/>
        <v>0</v>
      </c>
      <c r="CC1294">
        <f t="shared" si="249"/>
        <v>0</v>
      </c>
      <c r="CD1294">
        <f t="shared" si="250"/>
        <v>0</v>
      </c>
      <c r="CF1294" t="b">
        <f t="shared" si="251"/>
        <v>0</v>
      </c>
      <c r="CG1294" t="str">
        <f t="shared" si="252"/>
        <v/>
      </c>
      <c r="CH1294" t="b">
        <f t="shared" si="253"/>
        <v>0</v>
      </c>
      <c r="CI1294" t="str">
        <f t="shared" si="254"/>
        <v/>
      </c>
      <c r="CJ1294" t="b">
        <f t="shared" si="255"/>
        <v>0</v>
      </c>
      <c r="CL1294">
        <f t="shared" si="256"/>
        <v>0</v>
      </c>
      <c r="CM1294">
        <f t="shared" si="257"/>
        <v>0</v>
      </c>
      <c r="CN1294">
        <f t="shared" si="258"/>
        <v>0</v>
      </c>
      <c r="CO1294">
        <f t="shared" si="259"/>
        <v>0</v>
      </c>
    </row>
    <row r="1295" spans="2:93" ht="15" customHeight="1">
      <c r="B1295" s="126"/>
      <c r="C1295" s="220" t="s">
        <v>2941</v>
      </c>
      <c r="D1295" s="419"/>
      <c r="E1295" s="316"/>
      <c r="F1295" s="316"/>
      <c r="G1295" s="317"/>
      <c r="H1295" s="379"/>
      <c r="I1295" s="317"/>
      <c r="J1295" s="315" t="str">
        <f>IF(L1295="","",VLOOKUP(L1295,Presentación!$AL$3:$AM$574,2,FALSE))</f>
        <v/>
      </c>
      <c r="K1295" s="429"/>
      <c r="L1295" s="419"/>
      <c r="M1295" s="316"/>
      <c r="N1295" s="317"/>
      <c r="O1295" s="419"/>
      <c r="P1295" s="316"/>
      <c r="Q1295" s="317"/>
      <c r="R1295" s="379"/>
      <c r="S1295" s="316"/>
      <c r="T1295" s="317"/>
      <c r="U1295" s="43" t="s">
        <v>2188</v>
      </c>
      <c r="V1295" s="379"/>
      <c r="W1295" s="316"/>
      <c r="X1295" s="317"/>
      <c r="Y1295" s="379"/>
      <c r="Z1295" s="317"/>
      <c r="AA1295" s="249"/>
      <c r="AB1295" s="249"/>
      <c r="AC1295" s="249"/>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CA1295">
        <f t="shared" si="247"/>
        <v>0</v>
      </c>
      <c r="CB1295">
        <f t="shared" si="248"/>
        <v>0</v>
      </c>
      <c r="CC1295">
        <f t="shared" si="249"/>
        <v>0</v>
      </c>
      <c r="CD1295">
        <f t="shared" si="250"/>
        <v>0</v>
      </c>
      <c r="CF1295" t="b">
        <f t="shared" si="251"/>
        <v>0</v>
      </c>
      <c r="CG1295" t="str">
        <f t="shared" si="252"/>
        <v/>
      </c>
      <c r="CH1295" t="b">
        <f t="shared" si="253"/>
        <v>0</v>
      </c>
      <c r="CI1295" t="str">
        <f t="shared" si="254"/>
        <v/>
      </c>
      <c r="CJ1295" t="b">
        <f t="shared" si="255"/>
        <v>0</v>
      </c>
      <c r="CL1295">
        <f t="shared" si="256"/>
        <v>0</v>
      </c>
      <c r="CM1295">
        <f t="shared" si="257"/>
        <v>0</v>
      </c>
      <c r="CN1295">
        <f t="shared" si="258"/>
        <v>0</v>
      </c>
      <c r="CO1295">
        <f t="shared" si="259"/>
        <v>0</v>
      </c>
    </row>
    <row r="1296" spans="2:93" ht="15" customHeight="1">
      <c r="B1296" s="126"/>
      <c r="C1296" s="220" t="s">
        <v>2942</v>
      </c>
      <c r="D1296" s="419"/>
      <c r="E1296" s="316"/>
      <c r="F1296" s="316"/>
      <c r="G1296" s="317"/>
      <c r="H1296" s="379"/>
      <c r="I1296" s="317"/>
      <c r="J1296" s="315" t="str">
        <f>IF(L1296="","",VLOOKUP(L1296,Presentación!$AL$3:$AM$574,2,FALSE))</f>
        <v/>
      </c>
      <c r="K1296" s="429"/>
      <c r="L1296" s="419"/>
      <c r="M1296" s="316"/>
      <c r="N1296" s="317"/>
      <c r="O1296" s="419"/>
      <c r="P1296" s="316"/>
      <c r="Q1296" s="317"/>
      <c r="R1296" s="379"/>
      <c r="S1296" s="316"/>
      <c r="T1296" s="317"/>
      <c r="U1296" s="43" t="s">
        <v>2188</v>
      </c>
      <c r="V1296" s="379"/>
      <c r="W1296" s="316"/>
      <c r="X1296" s="317"/>
      <c r="Y1296" s="379"/>
      <c r="Z1296" s="317"/>
      <c r="AA1296" s="249"/>
      <c r="AB1296" s="249"/>
      <c r="AC1296" s="249"/>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CA1296">
        <f t="shared" si="247"/>
        <v>0</v>
      </c>
      <c r="CB1296">
        <f t="shared" si="248"/>
        <v>0</v>
      </c>
      <c r="CC1296">
        <f t="shared" si="249"/>
        <v>0</v>
      </c>
      <c r="CD1296">
        <f t="shared" si="250"/>
        <v>0</v>
      </c>
      <c r="CF1296" t="b">
        <f t="shared" si="251"/>
        <v>0</v>
      </c>
      <c r="CG1296" t="str">
        <f t="shared" si="252"/>
        <v/>
      </c>
      <c r="CH1296" t="b">
        <f t="shared" si="253"/>
        <v>0</v>
      </c>
      <c r="CI1296" t="str">
        <f t="shared" si="254"/>
        <v/>
      </c>
      <c r="CJ1296" t="b">
        <f t="shared" si="255"/>
        <v>0</v>
      </c>
      <c r="CL1296">
        <f t="shared" si="256"/>
        <v>0</v>
      </c>
      <c r="CM1296">
        <f t="shared" si="257"/>
        <v>0</v>
      </c>
      <c r="CN1296">
        <f t="shared" si="258"/>
        <v>0</v>
      </c>
      <c r="CO1296">
        <f t="shared" si="259"/>
        <v>0</v>
      </c>
    </row>
    <row r="1297" spans="2:93" ht="15" customHeight="1">
      <c r="B1297" s="126"/>
      <c r="C1297" s="220" t="s">
        <v>2943</v>
      </c>
      <c r="D1297" s="419"/>
      <c r="E1297" s="316"/>
      <c r="F1297" s="316"/>
      <c r="G1297" s="317"/>
      <c r="H1297" s="379"/>
      <c r="I1297" s="317"/>
      <c r="J1297" s="315" t="str">
        <f>IF(L1297="","",VLOOKUP(L1297,Presentación!$AL$3:$AM$574,2,FALSE))</f>
        <v/>
      </c>
      <c r="K1297" s="429"/>
      <c r="L1297" s="419"/>
      <c r="M1297" s="316"/>
      <c r="N1297" s="317"/>
      <c r="O1297" s="419"/>
      <c r="P1297" s="316"/>
      <c r="Q1297" s="317"/>
      <c r="R1297" s="379"/>
      <c r="S1297" s="316"/>
      <c r="T1297" s="317"/>
      <c r="U1297" s="43" t="s">
        <v>2188</v>
      </c>
      <c r="V1297" s="379"/>
      <c r="W1297" s="316"/>
      <c r="X1297" s="317"/>
      <c r="Y1297" s="379"/>
      <c r="Z1297" s="317"/>
      <c r="AA1297" s="249"/>
      <c r="AB1297" s="249"/>
      <c r="AC1297" s="249"/>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CA1297">
        <f t="shared" si="247"/>
        <v>0</v>
      </c>
      <c r="CB1297">
        <f t="shared" si="248"/>
        <v>0</v>
      </c>
      <c r="CC1297">
        <f t="shared" si="249"/>
        <v>0</v>
      </c>
      <c r="CD1297">
        <f t="shared" si="250"/>
        <v>0</v>
      </c>
      <c r="CF1297" t="b">
        <f t="shared" si="251"/>
        <v>0</v>
      </c>
      <c r="CG1297" t="str">
        <f t="shared" si="252"/>
        <v/>
      </c>
      <c r="CH1297" t="b">
        <f t="shared" si="253"/>
        <v>0</v>
      </c>
      <c r="CI1297" t="str">
        <f t="shared" si="254"/>
        <v/>
      </c>
      <c r="CJ1297" t="b">
        <f t="shared" si="255"/>
        <v>0</v>
      </c>
      <c r="CL1297">
        <f t="shared" si="256"/>
        <v>0</v>
      </c>
      <c r="CM1297">
        <f t="shared" si="257"/>
        <v>0</v>
      </c>
      <c r="CN1297">
        <f t="shared" si="258"/>
        <v>0</v>
      </c>
      <c r="CO1297">
        <f t="shared" si="259"/>
        <v>0</v>
      </c>
    </row>
    <row r="1298" spans="2:93" ht="15" customHeight="1">
      <c r="B1298" s="126"/>
      <c r="C1298" s="220" t="s">
        <v>2944</v>
      </c>
      <c r="D1298" s="419"/>
      <c r="E1298" s="316"/>
      <c r="F1298" s="316"/>
      <c r="G1298" s="317"/>
      <c r="H1298" s="379"/>
      <c r="I1298" s="317"/>
      <c r="J1298" s="315" t="str">
        <f>IF(L1298="","",VLOOKUP(L1298,Presentación!$AL$3:$AM$574,2,FALSE))</f>
        <v/>
      </c>
      <c r="K1298" s="429"/>
      <c r="L1298" s="419"/>
      <c r="M1298" s="316"/>
      <c r="N1298" s="317"/>
      <c r="O1298" s="419"/>
      <c r="P1298" s="316"/>
      <c r="Q1298" s="317"/>
      <c r="R1298" s="379"/>
      <c r="S1298" s="316"/>
      <c r="T1298" s="317"/>
      <c r="U1298" s="43" t="s">
        <v>2188</v>
      </c>
      <c r="V1298" s="379"/>
      <c r="W1298" s="316"/>
      <c r="X1298" s="317"/>
      <c r="Y1298" s="379"/>
      <c r="Z1298" s="317"/>
      <c r="AA1298" s="249"/>
      <c r="AB1298" s="249"/>
      <c r="AC1298" s="249"/>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CA1298">
        <f t="shared" si="247"/>
        <v>0</v>
      </c>
      <c r="CB1298">
        <f t="shared" si="248"/>
        <v>0</v>
      </c>
      <c r="CC1298">
        <f t="shared" si="249"/>
        <v>0</v>
      </c>
      <c r="CD1298">
        <f t="shared" si="250"/>
        <v>0</v>
      </c>
      <c r="CF1298" t="b">
        <f t="shared" si="251"/>
        <v>0</v>
      </c>
      <c r="CG1298" t="str">
        <f t="shared" si="252"/>
        <v/>
      </c>
      <c r="CH1298" t="b">
        <f t="shared" si="253"/>
        <v>0</v>
      </c>
      <c r="CI1298" t="str">
        <f t="shared" si="254"/>
        <v/>
      </c>
      <c r="CJ1298" t="b">
        <f t="shared" si="255"/>
        <v>0</v>
      </c>
      <c r="CL1298">
        <f t="shared" si="256"/>
        <v>0</v>
      </c>
      <c r="CM1298">
        <f t="shared" si="257"/>
        <v>0</v>
      </c>
      <c r="CN1298">
        <f t="shared" si="258"/>
        <v>0</v>
      </c>
      <c r="CO1298">
        <f t="shared" si="259"/>
        <v>0</v>
      </c>
    </row>
    <row r="1299" spans="2:93" ht="15" customHeight="1">
      <c r="B1299" s="126"/>
      <c r="C1299" s="220" t="s">
        <v>2945</v>
      </c>
      <c r="D1299" s="419"/>
      <c r="E1299" s="316"/>
      <c r="F1299" s="316"/>
      <c r="G1299" s="317"/>
      <c r="H1299" s="379"/>
      <c r="I1299" s="317"/>
      <c r="J1299" s="315" t="str">
        <f>IF(L1299="","",VLOOKUP(L1299,Presentación!$AL$3:$AM$574,2,FALSE))</f>
        <v/>
      </c>
      <c r="K1299" s="429"/>
      <c r="L1299" s="419"/>
      <c r="M1299" s="316"/>
      <c r="N1299" s="317"/>
      <c r="O1299" s="419"/>
      <c r="P1299" s="316"/>
      <c r="Q1299" s="317"/>
      <c r="R1299" s="379"/>
      <c r="S1299" s="316"/>
      <c r="T1299" s="317"/>
      <c r="U1299" s="43" t="s">
        <v>2188</v>
      </c>
      <c r="V1299" s="379"/>
      <c r="W1299" s="316"/>
      <c r="X1299" s="317"/>
      <c r="Y1299" s="379"/>
      <c r="Z1299" s="317"/>
      <c r="AA1299" s="249"/>
      <c r="AB1299" s="249"/>
      <c r="AC1299" s="249"/>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CA1299">
        <f t="shared" si="247"/>
        <v>0</v>
      </c>
      <c r="CB1299">
        <f t="shared" si="248"/>
        <v>0</v>
      </c>
      <c r="CC1299">
        <f t="shared" si="249"/>
        <v>0</v>
      </c>
      <c r="CD1299">
        <f t="shared" si="250"/>
        <v>0</v>
      </c>
      <c r="CF1299" t="b">
        <f t="shared" si="251"/>
        <v>0</v>
      </c>
      <c r="CG1299" t="str">
        <f t="shared" si="252"/>
        <v/>
      </c>
      <c r="CH1299" t="b">
        <f t="shared" si="253"/>
        <v>0</v>
      </c>
      <c r="CI1299" t="str">
        <f t="shared" si="254"/>
        <v/>
      </c>
      <c r="CJ1299" t="b">
        <f t="shared" si="255"/>
        <v>0</v>
      </c>
      <c r="CL1299">
        <f t="shared" si="256"/>
        <v>0</v>
      </c>
      <c r="CM1299">
        <f t="shared" si="257"/>
        <v>0</v>
      </c>
      <c r="CN1299">
        <f t="shared" si="258"/>
        <v>0</v>
      </c>
      <c r="CO1299">
        <f t="shared" si="259"/>
        <v>0</v>
      </c>
    </row>
    <row r="1300" spans="2:93" ht="15" customHeight="1">
      <c r="B1300" s="126"/>
      <c r="C1300" s="220" t="s">
        <v>2946</v>
      </c>
      <c r="D1300" s="419"/>
      <c r="E1300" s="316"/>
      <c r="F1300" s="316"/>
      <c r="G1300" s="317"/>
      <c r="H1300" s="379"/>
      <c r="I1300" s="317"/>
      <c r="J1300" s="315" t="str">
        <f>IF(L1300="","",VLOOKUP(L1300,Presentación!$AL$3:$AM$574,2,FALSE))</f>
        <v/>
      </c>
      <c r="K1300" s="429"/>
      <c r="L1300" s="419"/>
      <c r="M1300" s="316"/>
      <c r="N1300" s="317"/>
      <c r="O1300" s="419"/>
      <c r="P1300" s="316"/>
      <c r="Q1300" s="317"/>
      <c r="R1300" s="379"/>
      <c r="S1300" s="316"/>
      <c r="T1300" s="317"/>
      <c r="U1300" s="43" t="s">
        <v>2188</v>
      </c>
      <c r="V1300" s="379"/>
      <c r="W1300" s="316"/>
      <c r="X1300" s="317"/>
      <c r="Y1300" s="379"/>
      <c r="Z1300" s="317"/>
      <c r="AA1300" s="249"/>
      <c r="AB1300" s="249"/>
      <c r="AC1300" s="249"/>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CA1300">
        <f t="shared" si="247"/>
        <v>0</v>
      </c>
      <c r="CB1300">
        <f t="shared" si="248"/>
        <v>0</v>
      </c>
      <c r="CC1300">
        <f t="shared" si="249"/>
        <v>0</v>
      </c>
      <c r="CD1300">
        <f t="shared" si="250"/>
        <v>0</v>
      </c>
      <c r="CF1300" t="b">
        <f t="shared" si="251"/>
        <v>0</v>
      </c>
      <c r="CG1300" t="str">
        <f t="shared" si="252"/>
        <v/>
      </c>
      <c r="CH1300" t="b">
        <f t="shared" si="253"/>
        <v>0</v>
      </c>
      <c r="CI1300" t="str">
        <f t="shared" si="254"/>
        <v/>
      </c>
      <c r="CJ1300" t="b">
        <f t="shared" si="255"/>
        <v>0</v>
      </c>
      <c r="CL1300">
        <f t="shared" si="256"/>
        <v>0</v>
      </c>
      <c r="CM1300">
        <f t="shared" si="257"/>
        <v>0</v>
      </c>
      <c r="CN1300">
        <f t="shared" si="258"/>
        <v>0</v>
      </c>
      <c r="CO1300">
        <f t="shared" si="259"/>
        <v>0</v>
      </c>
    </row>
    <row r="1301" spans="2:93" ht="15" customHeight="1">
      <c r="B1301" s="126"/>
      <c r="C1301" s="220" t="s">
        <v>2947</v>
      </c>
      <c r="D1301" s="419"/>
      <c r="E1301" s="316"/>
      <c r="F1301" s="316"/>
      <c r="G1301" s="317"/>
      <c r="H1301" s="379"/>
      <c r="I1301" s="317"/>
      <c r="J1301" s="315" t="str">
        <f>IF(L1301="","",VLOOKUP(L1301,Presentación!$AL$3:$AM$574,2,FALSE))</f>
        <v/>
      </c>
      <c r="K1301" s="429"/>
      <c r="L1301" s="419"/>
      <c r="M1301" s="316"/>
      <c r="N1301" s="317"/>
      <c r="O1301" s="419"/>
      <c r="P1301" s="316"/>
      <c r="Q1301" s="317"/>
      <c r="R1301" s="379"/>
      <c r="S1301" s="316"/>
      <c r="T1301" s="317"/>
      <c r="U1301" s="43" t="s">
        <v>2188</v>
      </c>
      <c r="V1301" s="379"/>
      <c r="W1301" s="316"/>
      <c r="X1301" s="317"/>
      <c r="Y1301" s="379"/>
      <c r="Z1301" s="317"/>
      <c r="AA1301" s="249"/>
      <c r="AB1301" s="249"/>
      <c r="AC1301" s="249"/>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CA1301">
        <f t="shared" si="247"/>
        <v>0</v>
      </c>
      <c r="CB1301">
        <f t="shared" si="248"/>
        <v>0</v>
      </c>
      <c r="CC1301">
        <f t="shared" si="249"/>
        <v>0</v>
      </c>
      <c r="CD1301">
        <f t="shared" si="250"/>
        <v>0</v>
      </c>
      <c r="CF1301" t="b">
        <f t="shared" si="251"/>
        <v>0</v>
      </c>
      <c r="CG1301" t="str">
        <f t="shared" si="252"/>
        <v/>
      </c>
      <c r="CH1301" t="b">
        <f t="shared" si="253"/>
        <v>0</v>
      </c>
      <c r="CI1301" t="str">
        <f t="shared" si="254"/>
        <v/>
      </c>
      <c r="CJ1301" t="b">
        <f t="shared" si="255"/>
        <v>0</v>
      </c>
      <c r="CL1301">
        <f t="shared" si="256"/>
        <v>0</v>
      </c>
      <c r="CM1301">
        <f t="shared" si="257"/>
        <v>0</v>
      </c>
      <c r="CN1301">
        <f t="shared" si="258"/>
        <v>0</v>
      </c>
      <c r="CO1301">
        <f t="shared" si="259"/>
        <v>0</v>
      </c>
    </row>
    <row r="1302" spans="2:93" ht="15" customHeight="1">
      <c r="B1302" s="126"/>
      <c r="C1302" s="220" t="s">
        <v>2948</v>
      </c>
      <c r="D1302" s="419"/>
      <c r="E1302" s="316"/>
      <c r="F1302" s="316"/>
      <c r="G1302" s="317"/>
      <c r="H1302" s="379"/>
      <c r="I1302" s="317"/>
      <c r="J1302" s="315" t="str">
        <f>IF(L1302="","",VLOOKUP(L1302,Presentación!$AL$3:$AM$574,2,FALSE))</f>
        <v/>
      </c>
      <c r="K1302" s="429"/>
      <c r="L1302" s="419"/>
      <c r="M1302" s="316"/>
      <c r="N1302" s="317"/>
      <c r="O1302" s="419"/>
      <c r="P1302" s="316"/>
      <c r="Q1302" s="317"/>
      <c r="R1302" s="379"/>
      <c r="S1302" s="316"/>
      <c r="T1302" s="317"/>
      <c r="U1302" s="43" t="s">
        <v>2188</v>
      </c>
      <c r="V1302" s="379"/>
      <c r="W1302" s="316"/>
      <c r="X1302" s="317"/>
      <c r="Y1302" s="379"/>
      <c r="Z1302" s="317"/>
      <c r="AA1302" s="249"/>
      <c r="AB1302" s="249"/>
      <c r="AC1302" s="249"/>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CA1302">
        <f t="shared" si="247"/>
        <v>0</v>
      </c>
      <c r="CB1302">
        <f t="shared" si="248"/>
        <v>0</v>
      </c>
      <c r="CC1302">
        <f t="shared" si="249"/>
        <v>0</v>
      </c>
      <c r="CD1302">
        <f t="shared" si="250"/>
        <v>0</v>
      </c>
      <c r="CF1302" t="b">
        <f t="shared" si="251"/>
        <v>0</v>
      </c>
      <c r="CG1302" t="str">
        <f t="shared" si="252"/>
        <v/>
      </c>
      <c r="CH1302" t="b">
        <f t="shared" si="253"/>
        <v>0</v>
      </c>
      <c r="CI1302" t="str">
        <f t="shared" si="254"/>
        <v/>
      </c>
      <c r="CJ1302" t="b">
        <f t="shared" si="255"/>
        <v>0</v>
      </c>
      <c r="CL1302">
        <f t="shared" si="256"/>
        <v>0</v>
      </c>
      <c r="CM1302">
        <f t="shared" si="257"/>
        <v>0</v>
      </c>
      <c r="CN1302">
        <f t="shared" si="258"/>
        <v>0</v>
      </c>
      <c r="CO1302">
        <f t="shared" si="259"/>
        <v>0</v>
      </c>
    </row>
    <row r="1303" spans="2:93" ht="15" customHeight="1">
      <c r="B1303" s="126"/>
      <c r="C1303" s="220" t="s">
        <v>2949</v>
      </c>
      <c r="D1303" s="419"/>
      <c r="E1303" s="316"/>
      <c r="F1303" s="316"/>
      <c r="G1303" s="317"/>
      <c r="H1303" s="379"/>
      <c r="I1303" s="317"/>
      <c r="J1303" s="315" t="str">
        <f>IF(L1303="","",VLOOKUP(L1303,Presentación!$AL$3:$AM$574,2,FALSE))</f>
        <v/>
      </c>
      <c r="K1303" s="429"/>
      <c r="L1303" s="419"/>
      <c r="M1303" s="316"/>
      <c r="N1303" s="317"/>
      <c r="O1303" s="419"/>
      <c r="P1303" s="316"/>
      <c r="Q1303" s="317"/>
      <c r="R1303" s="379"/>
      <c r="S1303" s="316"/>
      <c r="T1303" s="317"/>
      <c r="U1303" s="43" t="s">
        <v>2188</v>
      </c>
      <c r="V1303" s="379"/>
      <c r="W1303" s="316"/>
      <c r="X1303" s="317"/>
      <c r="Y1303" s="379"/>
      <c r="Z1303" s="317"/>
      <c r="AA1303" s="249"/>
      <c r="AB1303" s="249"/>
      <c r="AC1303" s="249"/>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CA1303">
        <f t="shared" si="247"/>
        <v>0</v>
      </c>
      <c r="CB1303">
        <f t="shared" si="248"/>
        <v>0</v>
      </c>
      <c r="CC1303">
        <f t="shared" si="249"/>
        <v>0</v>
      </c>
      <c r="CD1303">
        <f t="shared" si="250"/>
        <v>0</v>
      </c>
      <c r="CF1303" t="b">
        <f t="shared" si="251"/>
        <v>0</v>
      </c>
      <c r="CG1303" t="str">
        <f t="shared" si="252"/>
        <v/>
      </c>
      <c r="CH1303" t="b">
        <f t="shared" si="253"/>
        <v>0</v>
      </c>
      <c r="CI1303" t="str">
        <f t="shared" si="254"/>
        <v/>
      </c>
      <c r="CJ1303" t="b">
        <f t="shared" si="255"/>
        <v>0</v>
      </c>
      <c r="CL1303">
        <f t="shared" si="256"/>
        <v>0</v>
      </c>
      <c r="CM1303">
        <f t="shared" si="257"/>
        <v>0</v>
      </c>
      <c r="CN1303">
        <f t="shared" si="258"/>
        <v>0</v>
      </c>
      <c r="CO1303">
        <f t="shared" si="259"/>
        <v>0</v>
      </c>
    </row>
    <row r="1304" spans="2:93" ht="15" customHeight="1">
      <c r="B1304" s="126"/>
      <c r="C1304" s="220" t="s">
        <v>2950</v>
      </c>
      <c r="D1304" s="419"/>
      <c r="E1304" s="316"/>
      <c r="F1304" s="316"/>
      <c r="G1304" s="317"/>
      <c r="H1304" s="379"/>
      <c r="I1304" s="317"/>
      <c r="J1304" s="315" t="str">
        <f>IF(L1304="","",VLOOKUP(L1304,Presentación!$AL$3:$AM$574,2,FALSE))</f>
        <v/>
      </c>
      <c r="K1304" s="429"/>
      <c r="L1304" s="419"/>
      <c r="M1304" s="316"/>
      <c r="N1304" s="317"/>
      <c r="O1304" s="419"/>
      <c r="P1304" s="316"/>
      <c r="Q1304" s="317"/>
      <c r="R1304" s="379"/>
      <c r="S1304" s="316"/>
      <c r="T1304" s="317"/>
      <c r="U1304" s="43" t="s">
        <v>2188</v>
      </c>
      <c r="V1304" s="379"/>
      <c r="W1304" s="316"/>
      <c r="X1304" s="317"/>
      <c r="Y1304" s="379"/>
      <c r="Z1304" s="317"/>
      <c r="AA1304" s="249"/>
      <c r="AB1304" s="249"/>
      <c r="AC1304" s="249"/>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CA1304">
        <f t="shared" si="247"/>
        <v>0</v>
      </c>
      <c r="CB1304">
        <f t="shared" si="248"/>
        <v>0</v>
      </c>
      <c r="CC1304">
        <f t="shared" si="249"/>
        <v>0</v>
      </c>
      <c r="CD1304">
        <f t="shared" si="250"/>
        <v>0</v>
      </c>
      <c r="CF1304" t="b">
        <f t="shared" si="251"/>
        <v>0</v>
      </c>
      <c r="CG1304" t="str">
        <f t="shared" si="252"/>
        <v/>
      </c>
      <c r="CH1304" t="b">
        <f t="shared" si="253"/>
        <v>0</v>
      </c>
      <c r="CI1304" t="str">
        <f t="shared" si="254"/>
        <v/>
      </c>
      <c r="CJ1304" t="b">
        <f t="shared" si="255"/>
        <v>0</v>
      </c>
      <c r="CL1304">
        <f t="shared" si="256"/>
        <v>0</v>
      </c>
      <c r="CM1304">
        <f t="shared" si="257"/>
        <v>0</v>
      </c>
      <c r="CN1304">
        <f t="shared" si="258"/>
        <v>0</v>
      </c>
      <c r="CO1304">
        <f t="shared" si="259"/>
        <v>0</v>
      </c>
    </row>
    <row r="1305" spans="2:93" ht="15" customHeight="1">
      <c r="B1305" s="126"/>
      <c r="C1305" s="220" t="s">
        <v>2951</v>
      </c>
      <c r="D1305" s="419"/>
      <c r="E1305" s="316"/>
      <c r="F1305" s="316"/>
      <c r="G1305" s="317"/>
      <c r="H1305" s="379"/>
      <c r="I1305" s="317"/>
      <c r="J1305" s="315" t="str">
        <f>IF(L1305="","",VLOOKUP(L1305,Presentación!$AL$3:$AM$574,2,FALSE))</f>
        <v/>
      </c>
      <c r="K1305" s="429"/>
      <c r="L1305" s="419"/>
      <c r="M1305" s="316"/>
      <c r="N1305" s="317"/>
      <c r="O1305" s="419"/>
      <c r="P1305" s="316"/>
      <c r="Q1305" s="317"/>
      <c r="R1305" s="379"/>
      <c r="S1305" s="316"/>
      <c r="T1305" s="317"/>
      <c r="U1305" s="43" t="s">
        <v>2188</v>
      </c>
      <c r="V1305" s="379"/>
      <c r="W1305" s="316"/>
      <c r="X1305" s="317"/>
      <c r="Y1305" s="379"/>
      <c r="Z1305" s="317"/>
      <c r="AA1305" s="249"/>
      <c r="AB1305" s="249"/>
      <c r="AC1305" s="249"/>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CA1305">
        <f t="shared" si="247"/>
        <v>0</v>
      </c>
      <c r="CB1305">
        <f t="shared" si="248"/>
        <v>0</v>
      </c>
      <c r="CC1305">
        <f t="shared" si="249"/>
        <v>0</v>
      </c>
      <c r="CD1305">
        <f t="shared" si="250"/>
        <v>0</v>
      </c>
      <c r="CF1305" t="b">
        <f t="shared" si="251"/>
        <v>0</v>
      </c>
      <c r="CG1305" t="str">
        <f t="shared" si="252"/>
        <v/>
      </c>
      <c r="CH1305" t="b">
        <f t="shared" si="253"/>
        <v>0</v>
      </c>
      <c r="CI1305" t="str">
        <f t="shared" si="254"/>
        <v/>
      </c>
      <c r="CJ1305" t="b">
        <f t="shared" si="255"/>
        <v>0</v>
      </c>
      <c r="CL1305">
        <f t="shared" si="256"/>
        <v>0</v>
      </c>
      <c r="CM1305">
        <f t="shared" si="257"/>
        <v>0</v>
      </c>
      <c r="CN1305">
        <f t="shared" si="258"/>
        <v>0</v>
      </c>
      <c r="CO1305">
        <f t="shared" si="259"/>
        <v>0</v>
      </c>
    </row>
    <row r="1306" spans="2:93" ht="15" customHeight="1">
      <c r="B1306" s="126"/>
      <c r="C1306" s="220" t="s">
        <v>2952</v>
      </c>
      <c r="D1306" s="419"/>
      <c r="E1306" s="316"/>
      <c r="F1306" s="316"/>
      <c r="G1306" s="317"/>
      <c r="H1306" s="379"/>
      <c r="I1306" s="317"/>
      <c r="J1306" s="315" t="str">
        <f>IF(L1306="","",VLOOKUP(L1306,Presentación!$AL$3:$AM$574,2,FALSE))</f>
        <v/>
      </c>
      <c r="K1306" s="429"/>
      <c r="L1306" s="419"/>
      <c r="M1306" s="316"/>
      <c r="N1306" s="317"/>
      <c r="O1306" s="419"/>
      <c r="P1306" s="316"/>
      <c r="Q1306" s="317"/>
      <c r="R1306" s="379"/>
      <c r="S1306" s="316"/>
      <c r="T1306" s="317"/>
      <c r="U1306" s="43" t="s">
        <v>2188</v>
      </c>
      <c r="V1306" s="379"/>
      <c r="W1306" s="316"/>
      <c r="X1306" s="317"/>
      <c r="Y1306" s="379"/>
      <c r="Z1306" s="317"/>
      <c r="AA1306" s="249"/>
      <c r="AB1306" s="249"/>
      <c r="AC1306" s="249"/>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CA1306">
        <f t="shared" si="247"/>
        <v>0</v>
      </c>
      <c r="CB1306">
        <f t="shared" si="248"/>
        <v>0</v>
      </c>
      <c r="CC1306">
        <f t="shared" si="249"/>
        <v>0</v>
      </c>
      <c r="CD1306">
        <f t="shared" si="250"/>
        <v>0</v>
      </c>
      <c r="CF1306" t="b">
        <f t="shared" si="251"/>
        <v>0</v>
      </c>
      <c r="CG1306" t="str">
        <f t="shared" si="252"/>
        <v/>
      </c>
      <c r="CH1306" t="b">
        <f t="shared" si="253"/>
        <v>0</v>
      </c>
      <c r="CI1306" t="str">
        <f t="shared" si="254"/>
        <v/>
      </c>
      <c r="CJ1306" t="b">
        <f t="shared" si="255"/>
        <v>0</v>
      </c>
      <c r="CL1306">
        <f t="shared" si="256"/>
        <v>0</v>
      </c>
      <c r="CM1306">
        <f t="shared" si="257"/>
        <v>0</v>
      </c>
      <c r="CN1306">
        <f t="shared" si="258"/>
        <v>0</v>
      </c>
      <c r="CO1306">
        <f t="shared" si="259"/>
        <v>0</v>
      </c>
    </row>
    <row r="1307" spans="2:93" ht="15" customHeight="1">
      <c r="B1307" s="126"/>
      <c r="C1307" s="220" t="s">
        <v>2953</v>
      </c>
      <c r="D1307" s="419"/>
      <c r="E1307" s="316"/>
      <c r="F1307" s="316"/>
      <c r="G1307" s="317"/>
      <c r="H1307" s="379"/>
      <c r="I1307" s="317"/>
      <c r="J1307" s="315" t="str">
        <f>IF(L1307="","",VLOOKUP(L1307,Presentación!$AL$3:$AM$574,2,FALSE))</f>
        <v/>
      </c>
      <c r="K1307" s="429"/>
      <c r="L1307" s="419"/>
      <c r="M1307" s="316"/>
      <c r="N1307" s="317"/>
      <c r="O1307" s="419"/>
      <c r="P1307" s="316"/>
      <c r="Q1307" s="317"/>
      <c r="R1307" s="379"/>
      <c r="S1307" s="316"/>
      <c r="T1307" s="317"/>
      <c r="U1307" s="43" t="s">
        <v>2188</v>
      </c>
      <c r="V1307" s="379"/>
      <c r="W1307" s="316"/>
      <c r="X1307" s="317"/>
      <c r="Y1307" s="379"/>
      <c r="Z1307" s="317"/>
      <c r="AA1307" s="249"/>
      <c r="AB1307" s="249"/>
      <c r="AC1307" s="249"/>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CA1307">
        <f t="shared" si="247"/>
        <v>0</v>
      </c>
      <c r="CB1307">
        <f t="shared" si="248"/>
        <v>0</v>
      </c>
      <c r="CC1307">
        <f t="shared" si="249"/>
        <v>0</v>
      </c>
      <c r="CD1307">
        <f t="shared" si="250"/>
        <v>0</v>
      </c>
      <c r="CF1307" t="b">
        <f t="shared" si="251"/>
        <v>0</v>
      </c>
      <c r="CG1307" t="str">
        <f t="shared" si="252"/>
        <v/>
      </c>
      <c r="CH1307" t="b">
        <f t="shared" si="253"/>
        <v>0</v>
      </c>
      <c r="CI1307" t="str">
        <f t="shared" si="254"/>
        <v/>
      </c>
      <c r="CJ1307" t="b">
        <f t="shared" si="255"/>
        <v>0</v>
      </c>
      <c r="CL1307">
        <f t="shared" si="256"/>
        <v>0</v>
      </c>
      <c r="CM1307">
        <f t="shared" si="257"/>
        <v>0</v>
      </c>
      <c r="CN1307">
        <f t="shared" si="258"/>
        <v>0</v>
      </c>
      <c r="CO1307">
        <f t="shared" si="259"/>
        <v>0</v>
      </c>
    </row>
    <row r="1308" spans="2:93" ht="15" customHeight="1">
      <c r="B1308" s="126"/>
      <c r="C1308" s="220" t="s">
        <v>2954</v>
      </c>
      <c r="D1308" s="419"/>
      <c r="E1308" s="316"/>
      <c r="F1308" s="316"/>
      <c r="G1308" s="317"/>
      <c r="H1308" s="379"/>
      <c r="I1308" s="317"/>
      <c r="J1308" s="315" t="str">
        <f>IF(L1308="","",VLOOKUP(L1308,Presentación!$AL$3:$AM$574,2,FALSE))</f>
        <v/>
      </c>
      <c r="K1308" s="429"/>
      <c r="L1308" s="419"/>
      <c r="M1308" s="316"/>
      <c r="N1308" s="317"/>
      <c r="O1308" s="419"/>
      <c r="P1308" s="316"/>
      <c r="Q1308" s="317"/>
      <c r="R1308" s="379"/>
      <c r="S1308" s="316"/>
      <c r="T1308" s="317"/>
      <c r="U1308" s="43" t="s">
        <v>2188</v>
      </c>
      <c r="V1308" s="379"/>
      <c r="W1308" s="316"/>
      <c r="X1308" s="317"/>
      <c r="Y1308" s="379"/>
      <c r="Z1308" s="317"/>
      <c r="AA1308" s="249"/>
      <c r="AB1308" s="249"/>
      <c r="AC1308" s="249"/>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CA1308">
        <f t="shared" si="247"/>
        <v>0</v>
      </c>
      <c r="CB1308">
        <f t="shared" si="248"/>
        <v>0</v>
      </c>
      <c r="CC1308">
        <f t="shared" si="249"/>
        <v>0</v>
      </c>
      <c r="CD1308">
        <f t="shared" si="250"/>
        <v>0</v>
      </c>
      <c r="CF1308" t="b">
        <f t="shared" si="251"/>
        <v>0</v>
      </c>
      <c r="CG1308" t="str">
        <f t="shared" si="252"/>
        <v/>
      </c>
      <c r="CH1308" t="b">
        <f t="shared" si="253"/>
        <v>0</v>
      </c>
      <c r="CI1308" t="str">
        <f t="shared" si="254"/>
        <v/>
      </c>
      <c r="CJ1308" t="b">
        <f t="shared" si="255"/>
        <v>0</v>
      </c>
      <c r="CL1308">
        <f t="shared" si="256"/>
        <v>0</v>
      </c>
      <c r="CM1308">
        <f t="shared" si="257"/>
        <v>0</v>
      </c>
      <c r="CN1308">
        <f t="shared" si="258"/>
        <v>0</v>
      </c>
      <c r="CO1308">
        <f t="shared" si="259"/>
        <v>0</v>
      </c>
    </row>
    <row r="1309" spans="2:93" ht="15" customHeight="1">
      <c r="B1309" s="126"/>
      <c r="C1309" s="220" t="s">
        <v>2955</v>
      </c>
      <c r="D1309" s="419"/>
      <c r="E1309" s="316"/>
      <c r="F1309" s="316"/>
      <c r="G1309" s="317"/>
      <c r="H1309" s="379"/>
      <c r="I1309" s="317"/>
      <c r="J1309" s="315" t="str">
        <f>IF(L1309="","",VLOOKUP(L1309,Presentación!$AL$3:$AM$574,2,FALSE))</f>
        <v/>
      </c>
      <c r="K1309" s="429"/>
      <c r="L1309" s="419"/>
      <c r="M1309" s="316"/>
      <c r="N1309" s="317"/>
      <c r="O1309" s="419"/>
      <c r="P1309" s="316"/>
      <c r="Q1309" s="317"/>
      <c r="R1309" s="379"/>
      <c r="S1309" s="316"/>
      <c r="T1309" s="317"/>
      <c r="U1309" s="43" t="s">
        <v>2188</v>
      </c>
      <c r="V1309" s="379"/>
      <c r="W1309" s="316"/>
      <c r="X1309" s="317"/>
      <c r="Y1309" s="379"/>
      <c r="Z1309" s="317"/>
      <c r="AA1309" s="249"/>
      <c r="AB1309" s="249"/>
      <c r="AC1309" s="249"/>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CA1309">
        <f t="shared" si="247"/>
        <v>0</v>
      </c>
      <c r="CB1309">
        <f t="shared" si="248"/>
        <v>0</v>
      </c>
      <c r="CC1309">
        <f t="shared" si="249"/>
        <v>0</v>
      </c>
      <c r="CD1309">
        <f t="shared" si="250"/>
        <v>0</v>
      </c>
      <c r="CF1309" t="b">
        <f t="shared" si="251"/>
        <v>0</v>
      </c>
      <c r="CG1309" t="str">
        <f t="shared" si="252"/>
        <v/>
      </c>
      <c r="CH1309" t="b">
        <f t="shared" si="253"/>
        <v>0</v>
      </c>
      <c r="CI1309" t="str">
        <f t="shared" si="254"/>
        <v/>
      </c>
      <c r="CJ1309" t="b">
        <f t="shared" si="255"/>
        <v>0</v>
      </c>
      <c r="CL1309">
        <f t="shared" si="256"/>
        <v>0</v>
      </c>
      <c r="CM1309">
        <f t="shared" si="257"/>
        <v>0</v>
      </c>
      <c r="CN1309">
        <f t="shared" si="258"/>
        <v>0</v>
      </c>
      <c r="CO1309">
        <f t="shared" si="259"/>
        <v>0</v>
      </c>
    </row>
    <row r="1310" spans="2:93" ht="15" customHeight="1">
      <c r="B1310" s="126"/>
      <c r="C1310" s="220" t="s">
        <v>2956</v>
      </c>
      <c r="D1310" s="419"/>
      <c r="E1310" s="316"/>
      <c r="F1310" s="316"/>
      <c r="G1310" s="317"/>
      <c r="H1310" s="379"/>
      <c r="I1310" s="317"/>
      <c r="J1310" s="315" t="str">
        <f>IF(L1310="","",VLOOKUP(L1310,Presentación!$AL$3:$AM$574,2,FALSE))</f>
        <v/>
      </c>
      <c r="K1310" s="429"/>
      <c r="L1310" s="419"/>
      <c r="M1310" s="316"/>
      <c r="N1310" s="317"/>
      <c r="O1310" s="419"/>
      <c r="P1310" s="316"/>
      <c r="Q1310" s="317"/>
      <c r="R1310" s="379"/>
      <c r="S1310" s="316"/>
      <c r="T1310" s="317"/>
      <c r="U1310" s="43" t="s">
        <v>2188</v>
      </c>
      <c r="V1310" s="379"/>
      <c r="W1310" s="316"/>
      <c r="X1310" s="317"/>
      <c r="Y1310" s="379"/>
      <c r="Z1310" s="317"/>
      <c r="AA1310" s="249"/>
      <c r="AB1310" s="249"/>
      <c r="AC1310" s="249"/>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CA1310">
        <f t="shared" si="247"/>
        <v>0</v>
      </c>
      <c r="CB1310">
        <f t="shared" si="248"/>
        <v>0</v>
      </c>
      <c r="CC1310">
        <f t="shared" si="249"/>
        <v>0</v>
      </c>
      <c r="CD1310">
        <f t="shared" si="250"/>
        <v>0</v>
      </c>
      <c r="CF1310" t="b">
        <f t="shared" si="251"/>
        <v>0</v>
      </c>
      <c r="CG1310" t="str">
        <f t="shared" si="252"/>
        <v/>
      </c>
      <c r="CH1310" t="b">
        <f t="shared" si="253"/>
        <v>0</v>
      </c>
      <c r="CI1310" t="str">
        <f t="shared" si="254"/>
        <v/>
      </c>
      <c r="CJ1310" t="b">
        <f t="shared" si="255"/>
        <v>0</v>
      </c>
      <c r="CL1310">
        <f t="shared" si="256"/>
        <v>0</v>
      </c>
      <c r="CM1310">
        <f t="shared" si="257"/>
        <v>0</v>
      </c>
      <c r="CN1310">
        <f t="shared" si="258"/>
        <v>0</v>
      </c>
      <c r="CO1310">
        <f t="shared" si="259"/>
        <v>0</v>
      </c>
    </row>
    <row r="1311" spans="2:93" ht="15" customHeight="1">
      <c r="B1311" s="126"/>
      <c r="C1311" s="220" t="s">
        <v>2957</v>
      </c>
      <c r="D1311" s="419"/>
      <c r="E1311" s="316"/>
      <c r="F1311" s="316"/>
      <c r="G1311" s="317"/>
      <c r="H1311" s="379"/>
      <c r="I1311" s="317"/>
      <c r="J1311" s="315" t="str">
        <f>IF(L1311="","",VLOOKUP(L1311,Presentación!$AL$3:$AM$574,2,FALSE))</f>
        <v/>
      </c>
      <c r="K1311" s="429"/>
      <c r="L1311" s="419"/>
      <c r="M1311" s="316"/>
      <c r="N1311" s="317"/>
      <c r="O1311" s="419"/>
      <c r="P1311" s="316"/>
      <c r="Q1311" s="317"/>
      <c r="R1311" s="379"/>
      <c r="S1311" s="316"/>
      <c r="T1311" s="317"/>
      <c r="U1311" s="43" t="s">
        <v>2188</v>
      </c>
      <c r="V1311" s="379"/>
      <c r="W1311" s="316"/>
      <c r="X1311" s="317"/>
      <c r="Y1311" s="379"/>
      <c r="Z1311" s="317"/>
      <c r="AA1311" s="249"/>
      <c r="AB1311" s="249"/>
      <c r="AC1311" s="249"/>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CA1311">
        <f t="shared" si="247"/>
        <v>0</v>
      </c>
      <c r="CB1311">
        <f t="shared" si="248"/>
        <v>0</v>
      </c>
      <c r="CC1311">
        <f t="shared" si="249"/>
        <v>0</v>
      </c>
      <c r="CD1311">
        <f t="shared" si="250"/>
        <v>0</v>
      </c>
      <c r="CF1311" t="b">
        <f t="shared" si="251"/>
        <v>0</v>
      </c>
      <c r="CG1311" t="str">
        <f t="shared" si="252"/>
        <v/>
      </c>
      <c r="CH1311" t="b">
        <f t="shared" si="253"/>
        <v>0</v>
      </c>
      <c r="CI1311" t="str">
        <f t="shared" si="254"/>
        <v/>
      </c>
      <c r="CJ1311" t="b">
        <f t="shared" si="255"/>
        <v>0</v>
      </c>
      <c r="CL1311">
        <f t="shared" si="256"/>
        <v>0</v>
      </c>
      <c r="CM1311">
        <f t="shared" si="257"/>
        <v>0</v>
      </c>
      <c r="CN1311">
        <f t="shared" si="258"/>
        <v>0</v>
      </c>
      <c r="CO1311">
        <f t="shared" si="259"/>
        <v>0</v>
      </c>
    </row>
    <row r="1312" spans="2:93" ht="15" customHeight="1">
      <c r="B1312" s="126"/>
      <c r="C1312" s="220" t="s">
        <v>2958</v>
      </c>
      <c r="D1312" s="419"/>
      <c r="E1312" s="316"/>
      <c r="F1312" s="316"/>
      <c r="G1312" s="317"/>
      <c r="H1312" s="379"/>
      <c r="I1312" s="317"/>
      <c r="J1312" s="315" t="str">
        <f>IF(L1312="","",VLOOKUP(L1312,Presentación!$AL$3:$AM$574,2,FALSE))</f>
        <v/>
      </c>
      <c r="K1312" s="429"/>
      <c r="L1312" s="419"/>
      <c r="M1312" s="316"/>
      <c r="N1312" s="317"/>
      <c r="O1312" s="419"/>
      <c r="P1312" s="316"/>
      <c r="Q1312" s="317"/>
      <c r="R1312" s="379"/>
      <c r="S1312" s="316"/>
      <c r="T1312" s="317"/>
      <c r="U1312" s="43" t="s">
        <v>2188</v>
      </c>
      <c r="V1312" s="379"/>
      <c r="W1312" s="316"/>
      <c r="X1312" s="317"/>
      <c r="Y1312" s="379"/>
      <c r="Z1312" s="317"/>
      <c r="AA1312" s="249"/>
      <c r="AB1312" s="249"/>
      <c r="AC1312" s="249"/>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CA1312">
        <f t="shared" si="247"/>
        <v>0</v>
      </c>
      <c r="CB1312">
        <f t="shared" si="248"/>
        <v>0</v>
      </c>
      <c r="CC1312">
        <f t="shared" si="249"/>
        <v>0</v>
      </c>
      <c r="CD1312">
        <f t="shared" si="250"/>
        <v>0</v>
      </c>
      <c r="CF1312" t="b">
        <f t="shared" si="251"/>
        <v>0</v>
      </c>
      <c r="CG1312" t="str">
        <f t="shared" si="252"/>
        <v/>
      </c>
      <c r="CH1312" t="b">
        <f t="shared" si="253"/>
        <v>0</v>
      </c>
      <c r="CI1312" t="str">
        <f t="shared" si="254"/>
        <v/>
      </c>
      <c r="CJ1312" t="b">
        <f t="shared" si="255"/>
        <v>0</v>
      </c>
      <c r="CL1312">
        <f t="shared" si="256"/>
        <v>0</v>
      </c>
      <c r="CM1312">
        <f t="shared" si="257"/>
        <v>0</v>
      </c>
      <c r="CN1312">
        <f t="shared" si="258"/>
        <v>0</v>
      </c>
      <c r="CO1312">
        <f t="shared" si="259"/>
        <v>0</v>
      </c>
    </row>
    <row r="1313" spans="2:93" ht="15" customHeight="1">
      <c r="B1313" s="126"/>
      <c r="C1313" s="220" t="s">
        <v>2959</v>
      </c>
      <c r="D1313" s="419"/>
      <c r="E1313" s="316"/>
      <c r="F1313" s="316"/>
      <c r="G1313" s="317"/>
      <c r="H1313" s="379"/>
      <c r="I1313" s="317"/>
      <c r="J1313" s="315" t="str">
        <f>IF(L1313="","",VLOOKUP(L1313,Presentación!$AL$3:$AM$574,2,FALSE))</f>
        <v/>
      </c>
      <c r="K1313" s="429"/>
      <c r="L1313" s="419"/>
      <c r="M1313" s="316"/>
      <c r="N1313" s="317"/>
      <c r="O1313" s="419"/>
      <c r="P1313" s="316"/>
      <c r="Q1313" s="317"/>
      <c r="R1313" s="379"/>
      <c r="S1313" s="316"/>
      <c r="T1313" s="317"/>
      <c r="U1313" s="43" t="s">
        <v>2188</v>
      </c>
      <c r="V1313" s="379"/>
      <c r="W1313" s="316"/>
      <c r="X1313" s="317"/>
      <c r="Y1313" s="379"/>
      <c r="Z1313" s="317"/>
      <c r="AA1313" s="249"/>
      <c r="AB1313" s="249"/>
      <c r="AC1313" s="249"/>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CA1313">
        <f t="shared" ref="CA1313:CA1376" si="260">IF(COUNTIF(D1313:AL1313,"NS")&gt;0,1,0)</f>
        <v>0</v>
      </c>
      <c r="CB1313">
        <f t="shared" ref="CB1313:CB1376" si="261">COUNTIF(AB1313:AC1313,"NS")</f>
        <v>0</v>
      </c>
      <c r="CC1313">
        <f t="shared" ref="CC1313:CC1376" si="262">SUM(AB1313:AC1313)</f>
        <v>0</v>
      </c>
      <c r="CD1313">
        <f t="shared" ref="CD1313:CD1376" si="263">IF(COUNTA(AA1313:AC1313)=0,0,IF(OR(AND(AA1313=0,CB1313&gt;0),AND(AA1313="ns",CC1313&gt;0),AND(AA1313="ns",CB1313=0,CC1313=0)),1,IF(OR(AND(AA1313&gt;0,CB1313=2),AND(AA1313="ns",CB1313=2),AND(AA1313="ns",CC1313=0,CB1313&gt;0),AA1313=CC1313),0,1)))</f>
        <v>0</v>
      </c>
      <c r="CF1313" t="b">
        <f t="shared" ref="CF1313:CF1376" si="264">NOT(EXACT(D1313,UPPER(D1313)))</f>
        <v>0</v>
      </c>
      <c r="CG1313" t="str">
        <f t="shared" ref="CG1313:CG1376" si="265">SUBSTITUTE( SUBSTITUTE( SUBSTITUTE( SUBSTITUTE( SUBSTITUTE( SUBSTITUTE( SUBSTITUTE( SUBSTITUTE( SUBSTITUTE( SUBSTITUTE(D1313, "á", "a"), "é", "e"), "í", "i"), "ó", "o"), "ú", "u"), "Á", "A"), "É", "E"), "Í", "I"), "Ó", "O"), "Ú", "U")</f>
        <v/>
      </c>
      <c r="CH1313" t="b">
        <f t="shared" ref="CH1313:CH1376" si="266">NOT(EXACT(D1313,CG1313))</f>
        <v>0</v>
      </c>
      <c r="CI1313" t="str">
        <f t="shared" ref="CI1313:CI1376" si="267">SUBSTITUTE((SUBSTITUTE(SUBSTITUTE(SUBSTITUTE(D1313,".",""),",",""),"(","")),")","")</f>
        <v/>
      </c>
      <c r="CJ1313" t="b">
        <f t="shared" ref="CJ1313:CJ1376" si="268">NOT(EXACT(D1313,CI1313))</f>
        <v>0</v>
      </c>
      <c r="CL1313">
        <f t="shared" ref="CL1313:CL1376" si="269">LEN(R1313)</f>
        <v>0</v>
      </c>
      <c r="CM1313">
        <f t="shared" ref="CM1313:CM1376" si="270">LEN(V1313)</f>
        <v>0</v>
      </c>
      <c r="CN1313">
        <f t="shared" ref="CN1313:CN1376" si="271">IF(AND(R1313&lt;&gt;"NS",R1313&lt;&gt;"NA",CL1313&gt;8),1,0)</f>
        <v>0</v>
      </c>
      <c r="CO1313">
        <f t="shared" ref="CO1313:CO1376" si="272">IF(AND(V1313&lt;&gt;"NS",V1313&lt;&gt;"NA",CM1313&gt;9),1,0)</f>
        <v>0</v>
      </c>
    </row>
    <row r="1314" spans="2:93" ht="15" customHeight="1">
      <c r="B1314" s="126"/>
      <c r="C1314" s="220" t="s">
        <v>2960</v>
      </c>
      <c r="D1314" s="419"/>
      <c r="E1314" s="316"/>
      <c r="F1314" s="316"/>
      <c r="G1314" s="317"/>
      <c r="H1314" s="379"/>
      <c r="I1314" s="317"/>
      <c r="J1314" s="315" t="str">
        <f>IF(L1314="","",VLOOKUP(L1314,Presentación!$AL$3:$AM$574,2,FALSE))</f>
        <v/>
      </c>
      <c r="K1314" s="429"/>
      <c r="L1314" s="419"/>
      <c r="M1314" s="316"/>
      <c r="N1314" s="317"/>
      <c r="O1314" s="419"/>
      <c r="P1314" s="316"/>
      <c r="Q1314" s="317"/>
      <c r="R1314" s="379"/>
      <c r="S1314" s="316"/>
      <c r="T1314" s="317"/>
      <c r="U1314" s="43" t="s">
        <v>2188</v>
      </c>
      <c r="V1314" s="379"/>
      <c r="W1314" s="316"/>
      <c r="X1314" s="317"/>
      <c r="Y1314" s="379"/>
      <c r="Z1314" s="317"/>
      <c r="AA1314" s="249"/>
      <c r="AB1314" s="249"/>
      <c r="AC1314" s="249"/>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CA1314">
        <f t="shared" si="260"/>
        <v>0</v>
      </c>
      <c r="CB1314">
        <f t="shared" si="261"/>
        <v>0</v>
      </c>
      <c r="CC1314">
        <f t="shared" si="262"/>
        <v>0</v>
      </c>
      <c r="CD1314">
        <f t="shared" si="263"/>
        <v>0</v>
      </c>
      <c r="CF1314" t="b">
        <f t="shared" si="264"/>
        <v>0</v>
      </c>
      <c r="CG1314" t="str">
        <f t="shared" si="265"/>
        <v/>
      </c>
      <c r="CH1314" t="b">
        <f t="shared" si="266"/>
        <v>0</v>
      </c>
      <c r="CI1314" t="str">
        <f t="shared" si="267"/>
        <v/>
      </c>
      <c r="CJ1314" t="b">
        <f t="shared" si="268"/>
        <v>0</v>
      </c>
      <c r="CL1314">
        <f t="shared" si="269"/>
        <v>0</v>
      </c>
      <c r="CM1314">
        <f t="shared" si="270"/>
        <v>0</v>
      </c>
      <c r="CN1314">
        <f t="shared" si="271"/>
        <v>0</v>
      </c>
      <c r="CO1314">
        <f t="shared" si="272"/>
        <v>0</v>
      </c>
    </row>
    <row r="1315" spans="2:93" ht="15" customHeight="1">
      <c r="B1315" s="126"/>
      <c r="C1315" s="220" t="s">
        <v>2961</v>
      </c>
      <c r="D1315" s="419"/>
      <c r="E1315" s="316"/>
      <c r="F1315" s="316"/>
      <c r="G1315" s="317"/>
      <c r="H1315" s="379"/>
      <c r="I1315" s="317"/>
      <c r="J1315" s="315" t="str">
        <f>IF(L1315="","",VLOOKUP(L1315,Presentación!$AL$3:$AM$574,2,FALSE))</f>
        <v/>
      </c>
      <c r="K1315" s="429"/>
      <c r="L1315" s="419"/>
      <c r="M1315" s="316"/>
      <c r="N1315" s="317"/>
      <c r="O1315" s="419"/>
      <c r="P1315" s="316"/>
      <c r="Q1315" s="317"/>
      <c r="R1315" s="379"/>
      <c r="S1315" s="316"/>
      <c r="T1315" s="317"/>
      <c r="U1315" s="43" t="s">
        <v>2188</v>
      </c>
      <c r="V1315" s="379"/>
      <c r="W1315" s="316"/>
      <c r="X1315" s="317"/>
      <c r="Y1315" s="379"/>
      <c r="Z1315" s="317"/>
      <c r="AA1315" s="249"/>
      <c r="AB1315" s="249"/>
      <c r="AC1315" s="249"/>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CA1315">
        <f t="shared" si="260"/>
        <v>0</v>
      </c>
      <c r="CB1315">
        <f t="shared" si="261"/>
        <v>0</v>
      </c>
      <c r="CC1315">
        <f t="shared" si="262"/>
        <v>0</v>
      </c>
      <c r="CD1315">
        <f t="shared" si="263"/>
        <v>0</v>
      </c>
      <c r="CF1315" t="b">
        <f t="shared" si="264"/>
        <v>0</v>
      </c>
      <c r="CG1315" t="str">
        <f t="shared" si="265"/>
        <v/>
      </c>
      <c r="CH1315" t="b">
        <f t="shared" si="266"/>
        <v>0</v>
      </c>
      <c r="CI1315" t="str">
        <f t="shared" si="267"/>
        <v/>
      </c>
      <c r="CJ1315" t="b">
        <f t="shared" si="268"/>
        <v>0</v>
      </c>
      <c r="CL1315">
        <f t="shared" si="269"/>
        <v>0</v>
      </c>
      <c r="CM1315">
        <f t="shared" si="270"/>
        <v>0</v>
      </c>
      <c r="CN1315">
        <f t="shared" si="271"/>
        <v>0</v>
      </c>
      <c r="CO1315">
        <f t="shared" si="272"/>
        <v>0</v>
      </c>
    </row>
    <row r="1316" spans="2:93" ht="15" customHeight="1">
      <c r="B1316" s="126"/>
      <c r="C1316" s="220" t="s">
        <v>2962</v>
      </c>
      <c r="D1316" s="419"/>
      <c r="E1316" s="316"/>
      <c r="F1316" s="316"/>
      <c r="G1316" s="317"/>
      <c r="H1316" s="379"/>
      <c r="I1316" s="317"/>
      <c r="J1316" s="315" t="str">
        <f>IF(L1316="","",VLOOKUP(L1316,Presentación!$AL$3:$AM$574,2,FALSE))</f>
        <v/>
      </c>
      <c r="K1316" s="429"/>
      <c r="L1316" s="419"/>
      <c r="M1316" s="316"/>
      <c r="N1316" s="317"/>
      <c r="O1316" s="419"/>
      <c r="P1316" s="316"/>
      <c r="Q1316" s="317"/>
      <c r="R1316" s="379"/>
      <c r="S1316" s="316"/>
      <c r="T1316" s="317"/>
      <c r="U1316" s="43" t="s">
        <v>2188</v>
      </c>
      <c r="V1316" s="379"/>
      <c r="W1316" s="316"/>
      <c r="X1316" s="317"/>
      <c r="Y1316" s="379"/>
      <c r="Z1316" s="317"/>
      <c r="AA1316" s="249"/>
      <c r="AB1316" s="249"/>
      <c r="AC1316" s="249"/>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CA1316">
        <f t="shared" si="260"/>
        <v>0</v>
      </c>
      <c r="CB1316">
        <f t="shared" si="261"/>
        <v>0</v>
      </c>
      <c r="CC1316">
        <f t="shared" si="262"/>
        <v>0</v>
      </c>
      <c r="CD1316">
        <f t="shared" si="263"/>
        <v>0</v>
      </c>
      <c r="CF1316" t="b">
        <f t="shared" si="264"/>
        <v>0</v>
      </c>
      <c r="CG1316" t="str">
        <f t="shared" si="265"/>
        <v/>
      </c>
      <c r="CH1316" t="b">
        <f t="shared" si="266"/>
        <v>0</v>
      </c>
      <c r="CI1316" t="str">
        <f t="shared" si="267"/>
        <v/>
      </c>
      <c r="CJ1316" t="b">
        <f t="shared" si="268"/>
        <v>0</v>
      </c>
      <c r="CL1316">
        <f t="shared" si="269"/>
        <v>0</v>
      </c>
      <c r="CM1316">
        <f t="shared" si="270"/>
        <v>0</v>
      </c>
      <c r="CN1316">
        <f t="shared" si="271"/>
        <v>0</v>
      </c>
      <c r="CO1316">
        <f t="shared" si="272"/>
        <v>0</v>
      </c>
    </row>
    <row r="1317" spans="2:93" ht="15" customHeight="1">
      <c r="B1317" s="126"/>
      <c r="C1317" s="220" t="s">
        <v>2963</v>
      </c>
      <c r="D1317" s="419"/>
      <c r="E1317" s="316"/>
      <c r="F1317" s="316"/>
      <c r="G1317" s="317"/>
      <c r="H1317" s="379"/>
      <c r="I1317" s="317"/>
      <c r="J1317" s="315" t="str">
        <f>IF(L1317="","",VLOOKUP(L1317,Presentación!$AL$3:$AM$574,2,FALSE))</f>
        <v/>
      </c>
      <c r="K1317" s="429"/>
      <c r="L1317" s="419"/>
      <c r="M1317" s="316"/>
      <c r="N1317" s="317"/>
      <c r="O1317" s="419"/>
      <c r="P1317" s="316"/>
      <c r="Q1317" s="317"/>
      <c r="R1317" s="379"/>
      <c r="S1317" s="316"/>
      <c r="T1317" s="317"/>
      <c r="U1317" s="43" t="s">
        <v>2188</v>
      </c>
      <c r="V1317" s="379"/>
      <c r="W1317" s="316"/>
      <c r="X1317" s="317"/>
      <c r="Y1317" s="379"/>
      <c r="Z1317" s="317"/>
      <c r="AA1317" s="249"/>
      <c r="AB1317" s="249"/>
      <c r="AC1317" s="249"/>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CA1317">
        <f t="shared" si="260"/>
        <v>0</v>
      </c>
      <c r="CB1317">
        <f t="shared" si="261"/>
        <v>0</v>
      </c>
      <c r="CC1317">
        <f t="shared" si="262"/>
        <v>0</v>
      </c>
      <c r="CD1317">
        <f t="shared" si="263"/>
        <v>0</v>
      </c>
      <c r="CF1317" t="b">
        <f t="shared" si="264"/>
        <v>0</v>
      </c>
      <c r="CG1317" t="str">
        <f t="shared" si="265"/>
        <v/>
      </c>
      <c r="CH1317" t="b">
        <f t="shared" si="266"/>
        <v>0</v>
      </c>
      <c r="CI1317" t="str">
        <f t="shared" si="267"/>
        <v/>
      </c>
      <c r="CJ1317" t="b">
        <f t="shared" si="268"/>
        <v>0</v>
      </c>
      <c r="CL1317">
        <f t="shared" si="269"/>
        <v>0</v>
      </c>
      <c r="CM1317">
        <f t="shared" si="270"/>
        <v>0</v>
      </c>
      <c r="CN1317">
        <f t="shared" si="271"/>
        <v>0</v>
      </c>
      <c r="CO1317">
        <f t="shared" si="272"/>
        <v>0</v>
      </c>
    </row>
    <row r="1318" spans="2:93" ht="15" customHeight="1">
      <c r="B1318" s="126"/>
      <c r="C1318" s="220" t="s">
        <v>2964</v>
      </c>
      <c r="D1318" s="419"/>
      <c r="E1318" s="316"/>
      <c r="F1318" s="316"/>
      <c r="G1318" s="317"/>
      <c r="H1318" s="379"/>
      <c r="I1318" s="317"/>
      <c r="J1318" s="315" t="str">
        <f>IF(L1318="","",VLOOKUP(L1318,Presentación!$AL$3:$AM$574,2,FALSE))</f>
        <v/>
      </c>
      <c r="K1318" s="429"/>
      <c r="L1318" s="419"/>
      <c r="M1318" s="316"/>
      <c r="N1318" s="317"/>
      <c r="O1318" s="419"/>
      <c r="P1318" s="316"/>
      <c r="Q1318" s="317"/>
      <c r="R1318" s="379"/>
      <c r="S1318" s="316"/>
      <c r="T1318" s="317"/>
      <c r="U1318" s="43" t="s">
        <v>2188</v>
      </c>
      <c r="V1318" s="379"/>
      <c r="W1318" s="316"/>
      <c r="X1318" s="317"/>
      <c r="Y1318" s="379"/>
      <c r="Z1318" s="317"/>
      <c r="AA1318" s="249"/>
      <c r="AB1318" s="249"/>
      <c r="AC1318" s="249"/>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CA1318">
        <f t="shared" si="260"/>
        <v>0</v>
      </c>
      <c r="CB1318">
        <f t="shared" si="261"/>
        <v>0</v>
      </c>
      <c r="CC1318">
        <f t="shared" si="262"/>
        <v>0</v>
      </c>
      <c r="CD1318">
        <f t="shared" si="263"/>
        <v>0</v>
      </c>
      <c r="CF1318" t="b">
        <f t="shared" si="264"/>
        <v>0</v>
      </c>
      <c r="CG1318" t="str">
        <f t="shared" si="265"/>
        <v/>
      </c>
      <c r="CH1318" t="b">
        <f t="shared" si="266"/>
        <v>0</v>
      </c>
      <c r="CI1318" t="str">
        <f t="shared" si="267"/>
        <v/>
      </c>
      <c r="CJ1318" t="b">
        <f t="shared" si="268"/>
        <v>0</v>
      </c>
      <c r="CL1318">
        <f t="shared" si="269"/>
        <v>0</v>
      </c>
      <c r="CM1318">
        <f t="shared" si="270"/>
        <v>0</v>
      </c>
      <c r="CN1318">
        <f t="shared" si="271"/>
        <v>0</v>
      </c>
      <c r="CO1318">
        <f t="shared" si="272"/>
        <v>0</v>
      </c>
    </row>
    <row r="1319" spans="2:93" ht="15" customHeight="1">
      <c r="B1319" s="126"/>
      <c r="C1319" s="220" t="s">
        <v>2965</v>
      </c>
      <c r="D1319" s="419"/>
      <c r="E1319" s="316"/>
      <c r="F1319" s="316"/>
      <c r="G1319" s="317"/>
      <c r="H1319" s="379"/>
      <c r="I1319" s="317"/>
      <c r="J1319" s="315" t="str">
        <f>IF(L1319="","",VLOOKUP(L1319,Presentación!$AL$3:$AM$574,2,FALSE))</f>
        <v/>
      </c>
      <c r="K1319" s="429"/>
      <c r="L1319" s="419"/>
      <c r="M1319" s="316"/>
      <c r="N1319" s="317"/>
      <c r="O1319" s="419"/>
      <c r="P1319" s="316"/>
      <c r="Q1319" s="317"/>
      <c r="R1319" s="379"/>
      <c r="S1319" s="316"/>
      <c r="T1319" s="317"/>
      <c r="U1319" s="43" t="s">
        <v>2188</v>
      </c>
      <c r="V1319" s="379"/>
      <c r="W1319" s="316"/>
      <c r="X1319" s="317"/>
      <c r="Y1319" s="379"/>
      <c r="Z1319" s="317"/>
      <c r="AA1319" s="249"/>
      <c r="AB1319" s="249"/>
      <c r="AC1319" s="249"/>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CA1319">
        <f t="shared" si="260"/>
        <v>0</v>
      </c>
      <c r="CB1319">
        <f t="shared" si="261"/>
        <v>0</v>
      </c>
      <c r="CC1319">
        <f t="shared" si="262"/>
        <v>0</v>
      </c>
      <c r="CD1319">
        <f t="shared" si="263"/>
        <v>0</v>
      </c>
      <c r="CF1319" t="b">
        <f t="shared" si="264"/>
        <v>0</v>
      </c>
      <c r="CG1319" t="str">
        <f t="shared" si="265"/>
        <v/>
      </c>
      <c r="CH1319" t="b">
        <f t="shared" si="266"/>
        <v>0</v>
      </c>
      <c r="CI1319" t="str">
        <f t="shared" si="267"/>
        <v/>
      </c>
      <c r="CJ1319" t="b">
        <f t="shared" si="268"/>
        <v>0</v>
      </c>
      <c r="CL1319">
        <f t="shared" si="269"/>
        <v>0</v>
      </c>
      <c r="CM1319">
        <f t="shared" si="270"/>
        <v>0</v>
      </c>
      <c r="CN1319">
        <f t="shared" si="271"/>
        <v>0</v>
      </c>
      <c r="CO1319">
        <f t="shared" si="272"/>
        <v>0</v>
      </c>
    </row>
    <row r="1320" spans="2:93" ht="15" customHeight="1">
      <c r="B1320" s="126"/>
      <c r="C1320" s="220" t="s">
        <v>2966</v>
      </c>
      <c r="D1320" s="419"/>
      <c r="E1320" s="316"/>
      <c r="F1320" s="316"/>
      <c r="G1320" s="317"/>
      <c r="H1320" s="379"/>
      <c r="I1320" s="317"/>
      <c r="J1320" s="315" t="str">
        <f>IF(L1320="","",VLOOKUP(L1320,Presentación!$AL$3:$AM$574,2,FALSE))</f>
        <v/>
      </c>
      <c r="K1320" s="429"/>
      <c r="L1320" s="419"/>
      <c r="M1320" s="316"/>
      <c r="N1320" s="317"/>
      <c r="O1320" s="419"/>
      <c r="P1320" s="316"/>
      <c r="Q1320" s="317"/>
      <c r="R1320" s="379"/>
      <c r="S1320" s="316"/>
      <c r="T1320" s="317"/>
      <c r="U1320" s="43" t="s">
        <v>2188</v>
      </c>
      <c r="V1320" s="379"/>
      <c r="W1320" s="316"/>
      <c r="X1320" s="317"/>
      <c r="Y1320" s="379"/>
      <c r="Z1320" s="317"/>
      <c r="AA1320" s="249"/>
      <c r="AB1320" s="249"/>
      <c r="AC1320" s="249"/>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CA1320">
        <f t="shared" si="260"/>
        <v>0</v>
      </c>
      <c r="CB1320">
        <f t="shared" si="261"/>
        <v>0</v>
      </c>
      <c r="CC1320">
        <f t="shared" si="262"/>
        <v>0</v>
      </c>
      <c r="CD1320">
        <f t="shared" si="263"/>
        <v>0</v>
      </c>
      <c r="CF1320" t="b">
        <f t="shared" si="264"/>
        <v>0</v>
      </c>
      <c r="CG1320" t="str">
        <f t="shared" si="265"/>
        <v/>
      </c>
      <c r="CH1320" t="b">
        <f t="shared" si="266"/>
        <v>0</v>
      </c>
      <c r="CI1320" t="str">
        <f t="shared" si="267"/>
        <v/>
      </c>
      <c r="CJ1320" t="b">
        <f t="shared" si="268"/>
        <v>0</v>
      </c>
      <c r="CL1320">
        <f t="shared" si="269"/>
        <v>0</v>
      </c>
      <c r="CM1320">
        <f t="shared" si="270"/>
        <v>0</v>
      </c>
      <c r="CN1320">
        <f t="shared" si="271"/>
        <v>0</v>
      </c>
      <c r="CO1320">
        <f t="shared" si="272"/>
        <v>0</v>
      </c>
    </row>
    <row r="1321" spans="2:93" ht="15" customHeight="1">
      <c r="B1321" s="126"/>
      <c r="C1321" s="220" t="s">
        <v>2967</v>
      </c>
      <c r="D1321" s="419"/>
      <c r="E1321" s="316"/>
      <c r="F1321" s="316"/>
      <c r="G1321" s="317"/>
      <c r="H1321" s="379"/>
      <c r="I1321" s="317"/>
      <c r="J1321" s="315" t="str">
        <f>IF(L1321="","",VLOOKUP(L1321,Presentación!$AL$3:$AM$574,2,FALSE))</f>
        <v/>
      </c>
      <c r="K1321" s="429"/>
      <c r="L1321" s="419"/>
      <c r="M1321" s="316"/>
      <c r="N1321" s="317"/>
      <c r="O1321" s="419"/>
      <c r="P1321" s="316"/>
      <c r="Q1321" s="317"/>
      <c r="R1321" s="379"/>
      <c r="S1321" s="316"/>
      <c r="T1321" s="317"/>
      <c r="U1321" s="43" t="s">
        <v>2188</v>
      </c>
      <c r="V1321" s="379"/>
      <c r="W1321" s="316"/>
      <c r="X1321" s="317"/>
      <c r="Y1321" s="379"/>
      <c r="Z1321" s="317"/>
      <c r="AA1321" s="249"/>
      <c r="AB1321" s="249"/>
      <c r="AC1321" s="249"/>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CA1321">
        <f t="shared" si="260"/>
        <v>0</v>
      </c>
      <c r="CB1321">
        <f t="shared" si="261"/>
        <v>0</v>
      </c>
      <c r="CC1321">
        <f t="shared" si="262"/>
        <v>0</v>
      </c>
      <c r="CD1321">
        <f t="shared" si="263"/>
        <v>0</v>
      </c>
      <c r="CF1321" t="b">
        <f t="shared" si="264"/>
        <v>0</v>
      </c>
      <c r="CG1321" t="str">
        <f t="shared" si="265"/>
        <v/>
      </c>
      <c r="CH1321" t="b">
        <f t="shared" si="266"/>
        <v>0</v>
      </c>
      <c r="CI1321" t="str">
        <f t="shared" si="267"/>
        <v/>
      </c>
      <c r="CJ1321" t="b">
        <f t="shared" si="268"/>
        <v>0</v>
      </c>
      <c r="CL1321">
        <f t="shared" si="269"/>
        <v>0</v>
      </c>
      <c r="CM1321">
        <f t="shared" si="270"/>
        <v>0</v>
      </c>
      <c r="CN1321">
        <f t="shared" si="271"/>
        <v>0</v>
      </c>
      <c r="CO1321">
        <f t="shared" si="272"/>
        <v>0</v>
      </c>
    </row>
    <row r="1322" spans="2:93" ht="15" customHeight="1">
      <c r="B1322" s="126"/>
      <c r="C1322" s="220" t="s">
        <v>2968</v>
      </c>
      <c r="D1322" s="419"/>
      <c r="E1322" s="316"/>
      <c r="F1322" s="316"/>
      <c r="G1322" s="317"/>
      <c r="H1322" s="379"/>
      <c r="I1322" s="317"/>
      <c r="J1322" s="315" t="str">
        <f>IF(L1322="","",VLOOKUP(L1322,Presentación!$AL$3:$AM$574,2,FALSE))</f>
        <v/>
      </c>
      <c r="K1322" s="429"/>
      <c r="L1322" s="419"/>
      <c r="M1322" s="316"/>
      <c r="N1322" s="317"/>
      <c r="O1322" s="419"/>
      <c r="P1322" s="316"/>
      <c r="Q1322" s="317"/>
      <c r="R1322" s="379"/>
      <c r="S1322" s="316"/>
      <c r="T1322" s="317"/>
      <c r="U1322" s="43" t="s">
        <v>2188</v>
      </c>
      <c r="V1322" s="379"/>
      <c r="W1322" s="316"/>
      <c r="X1322" s="317"/>
      <c r="Y1322" s="379"/>
      <c r="Z1322" s="317"/>
      <c r="AA1322" s="249"/>
      <c r="AB1322" s="249"/>
      <c r="AC1322" s="249"/>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CA1322">
        <f t="shared" si="260"/>
        <v>0</v>
      </c>
      <c r="CB1322">
        <f t="shared" si="261"/>
        <v>0</v>
      </c>
      <c r="CC1322">
        <f t="shared" si="262"/>
        <v>0</v>
      </c>
      <c r="CD1322">
        <f t="shared" si="263"/>
        <v>0</v>
      </c>
      <c r="CF1322" t="b">
        <f t="shared" si="264"/>
        <v>0</v>
      </c>
      <c r="CG1322" t="str">
        <f t="shared" si="265"/>
        <v/>
      </c>
      <c r="CH1322" t="b">
        <f t="shared" si="266"/>
        <v>0</v>
      </c>
      <c r="CI1322" t="str">
        <f t="shared" si="267"/>
        <v/>
      </c>
      <c r="CJ1322" t="b">
        <f t="shared" si="268"/>
        <v>0</v>
      </c>
      <c r="CL1322">
        <f t="shared" si="269"/>
        <v>0</v>
      </c>
      <c r="CM1322">
        <f t="shared" si="270"/>
        <v>0</v>
      </c>
      <c r="CN1322">
        <f t="shared" si="271"/>
        <v>0</v>
      </c>
      <c r="CO1322">
        <f t="shared" si="272"/>
        <v>0</v>
      </c>
    </row>
    <row r="1323" spans="2:93" ht="15" customHeight="1">
      <c r="B1323" s="126"/>
      <c r="C1323" s="220" t="s">
        <v>2969</v>
      </c>
      <c r="D1323" s="419"/>
      <c r="E1323" s="316"/>
      <c r="F1323" s="316"/>
      <c r="G1323" s="317"/>
      <c r="H1323" s="379"/>
      <c r="I1323" s="317"/>
      <c r="J1323" s="315" t="str">
        <f>IF(L1323="","",VLOOKUP(L1323,Presentación!$AL$3:$AM$574,2,FALSE))</f>
        <v/>
      </c>
      <c r="K1323" s="429"/>
      <c r="L1323" s="419"/>
      <c r="M1323" s="316"/>
      <c r="N1323" s="317"/>
      <c r="O1323" s="419"/>
      <c r="P1323" s="316"/>
      <c r="Q1323" s="317"/>
      <c r="R1323" s="379"/>
      <c r="S1323" s="316"/>
      <c r="T1323" s="317"/>
      <c r="U1323" s="43" t="s">
        <v>2188</v>
      </c>
      <c r="V1323" s="379"/>
      <c r="W1323" s="316"/>
      <c r="X1323" s="317"/>
      <c r="Y1323" s="379"/>
      <c r="Z1323" s="317"/>
      <c r="AA1323" s="249"/>
      <c r="AB1323" s="249"/>
      <c r="AC1323" s="249"/>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CA1323">
        <f t="shared" si="260"/>
        <v>0</v>
      </c>
      <c r="CB1323">
        <f t="shared" si="261"/>
        <v>0</v>
      </c>
      <c r="CC1323">
        <f t="shared" si="262"/>
        <v>0</v>
      </c>
      <c r="CD1323">
        <f t="shared" si="263"/>
        <v>0</v>
      </c>
      <c r="CF1323" t="b">
        <f t="shared" si="264"/>
        <v>0</v>
      </c>
      <c r="CG1323" t="str">
        <f t="shared" si="265"/>
        <v/>
      </c>
      <c r="CH1323" t="b">
        <f t="shared" si="266"/>
        <v>0</v>
      </c>
      <c r="CI1323" t="str">
        <f t="shared" si="267"/>
        <v/>
      </c>
      <c r="CJ1323" t="b">
        <f t="shared" si="268"/>
        <v>0</v>
      </c>
      <c r="CL1323">
        <f t="shared" si="269"/>
        <v>0</v>
      </c>
      <c r="CM1323">
        <f t="shared" si="270"/>
        <v>0</v>
      </c>
      <c r="CN1323">
        <f t="shared" si="271"/>
        <v>0</v>
      </c>
      <c r="CO1323">
        <f t="shared" si="272"/>
        <v>0</v>
      </c>
    </row>
    <row r="1324" spans="2:93" ht="15" customHeight="1">
      <c r="B1324" s="126"/>
      <c r="C1324" s="220" t="s">
        <v>2970</v>
      </c>
      <c r="D1324" s="419"/>
      <c r="E1324" s="316"/>
      <c r="F1324" s="316"/>
      <c r="G1324" s="317"/>
      <c r="H1324" s="379"/>
      <c r="I1324" s="317"/>
      <c r="J1324" s="315" t="str">
        <f>IF(L1324="","",VLOOKUP(L1324,Presentación!$AL$3:$AM$574,2,FALSE))</f>
        <v/>
      </c>
      <c r="K1324" s="429"/>
      <c r="L1324" s="419"/>
      <c r="M1324" s="316"/>
      <c r="N1324" s="317"/>
      <c r="O1324" s="419"/>
      <c r="P1324" s="316"/>
      <c r="Q1324" s="317"/>
      <c r="R1324" s="379"/>
      <c r="S1324" s="316"/>
      <c r="T1324" s="317"/>
      <c r="U1324" s="43" t="s">
        <v>2188</v>
      </c>
      <c r="V1324" s="379"/>
      <c r="W1324" s="316"/>
      <c r="X1324" s="317"/>
      <c r="Y1324" s="379"/>
      <c r="Z1324" s="317"/>
      <c r="AA1324" s="249"/>
      <c r="AB1324" s="249"/>
      <c r="AC1324" s="249"/>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CA1324">
        <f t="shared" si="260"/>
        <v>0</v>
      </c>
      <c r="CB1324">
        <f t="shared" si="261"/>
        <v>0</v>
      </c>
      <c r="CC1324">
        <f t="shared" si="262"/>
        <v>0</v>
      </c>
      <c r="CD1324">
        <f t="shared" si="263"/>
        <v>0</v>
      </c>
      <c r="CF1324" t="b">
        <f t="shared" si="264"/>
        <v>0</v>
      </c>
      <c r="CG1324" t="str">
        <f t="shared" si="265"/>
        <v/>
      </c>
      <c r="CH1324" t="b">
        <f t="shared" si="266"/>
        <v>0</v>
      </c>
      <c r="CI1324" t="str">
        <f t="shared" si="267"/>
        <v/>
      </c>
      <c r="CJ1324" t="b">
        <f t="shared" si="268"/>
        <v>0</v>
      </c>
      <c r="CL1324">
        <f t="shared" si="269"/>
        <v>0</v>
      </c>
      <c r="CM1324">
        <f t="shared" si="270"/>
        <v>0</v>
      </c>
      <c r="CN1324">
        <f t="shared" si="271"/>
        <v>0</v>
      </c>
      <c r="CO1324">
        <f t="shared" si="272"/>
        <v>0</v>
      </c>
    </row>
    <row r="1325" spans="2:93" ht="15" customHeight="1">
      <c r="B1325" s="126"/>
      <c r="C1325" s="220" t="s">
        <v>2971</v>
      </c>
      <c r="D1325" s="419"/>
      <c r="E1325" s="316"/>
      <c r="F1325" s="316"/>
      <c r="G1325" s="317"/>
      <c r="H1325" s="379"/>
      <c r="I1325" s="317"/>
      <c r="J1325" s="315" t="str">
        <f>IF(L1325="","",VLOOKUP(L1325,Presentación!$AL$3:$AM$574,2,FALSE))</f>
        <v/>
      </c>
      <c r="K1325" s="429"/>
      <c r="L1325" s="419"/>
      <c r="M1325" s="316"/>
      <c r="N1325" s="317"/>
      <c r="O1325" s="419"/>
      <c r="P1325" s="316"/>
      <c r="Q1325" s="317"/>
      <c r="R1325" s="379"/>
      <c r="S1325" s="316"/>
      <c r="T1325" s="317"/>
      <c r="U1325" s="43" t="s">
        <v>2188</v>
      </c>
      <c r="V1325" s="379"/>
      <c r="W1325" s="316"/>
      <c r="X1325" s="317"/>
      <c r="Y1325" s="379"/>
      <c r="Z1325" s="317"/>
      <c r="AA1325" s="249"/>
      <c r="AB1325" s="249"/>
      <c r="AC1325" s="249"/>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CA1325">
        <f t="shared" si="260"/>
        <v>0</v>
      </c>
      <c r="CB1325">
        <f t="shared" si="261"/>
        <v>0</v>
      </c>
      <c r="CC1325">
        <f t="shared" si="262"/>
        <v>0</v>
      </c>
      <c r="CD1325">
        <f t="shared" si="263"/>
        <v>0</v>
      </c>
      <c r="CF1325" t="b">
        <f t="shared" si="264"/>
        <v>0</v>
      </c>
      <c r="CG1325" t="str">
        <f t="shared" si="265"/>
        <v/>
      </c>
      <c r="CH1325" t="b">
        <f t="shared" si="266"/>
        <v>0</v>
      </c>
      <c r="CI1325" t="str">
        <f t="shared" si="267"/>
        <v/>
      </c>
      <c r="CJ1325" t="b">
        <f t="shared" si="268"/>
        <v>0</v>
      </c>
      <c r="CL1325">
        <f t="shared" si="269"/>
        <v>0</v>
      </c>
      <c r="CM1325">
        <f t="shared" si="270"/>
        <v>0</v>
      </c>
      <c r="CN1325">
        <f t="shared" si="271"/>
        <v>0</v>
      </c>
      <c r="CO1325">
        <f t="shared" si="272"/>
        <v>0</v>
      </c>
    </row>
    <row r="1326" spans="2:93" ht="15" customHeight="1">
      <c r="B1326" s="126"/>
      <c r="C1326" s="220" t="s">
        <v>2972</v>
      </c>
      <c r="D1326" s="419"/>
      <c r="E1326" s="316"/>
      <c r="F1326" s="316"/>
      <c r="G1326" s="317"/>
      <c r="H1326" s="379"/>
      <c r="I1326" s="317"/>
      <c r="J1326" s="315" t="str">
        <f>IF(L1326="","",VLOOKUP(L1326,Presentación!$AL$3:$AM$574,2,FALSE))</f>
        <v/>
      </c>
      <c r="K1326" s="429"/>
      <c r="L1326" s="419"/>
      <c r="M1326" s="316"/>
      <c r="N1326" s="317"/>
      <c r="O1326" s="419"/>
      <c r="P1326" s="316"/>
      <c r="Q1326" s="317"/>
      <c r="R1326" s="379"/>
      <c r="S1326" s="316"/>
      <c r="T1326" s="317"/>
      <c r="U1326" s="43" t="s">
        <v>2188</v>
      </c>
      <c r="V1326" s="379"/>
      <c r="W1326" s="316"/>
      <c r="X1326" s="317"/>
      <c r="Y1326" s="379"/>
      <c r="Z1326" s="317"/>
      <c r="AA1326" s="249"/>
      <c r="AB1326" s="249"/>
      <c r="AC1326" s="249"/>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CA1326">
        <f t="shared" si="260"/>
        <v>0</v>
      </c>
      <c r="CB1326">
        <f t="shared" si="261"/>
        <v>0</v>
      </c>
      <c r="CC1326">
        <f t="shared" si="262"/>
        <v>0</v>
      </c>
      <c r="CD1326">
        <f t="shared" si="263"/>
        <v>0</v>
      </c>
      <c r="CF1326" t="b">
        <f t="shared" si="264"/>
        <v>0</v>
      </c>
      <c r="CG1326" t="str">
        <f t="shared" si="265"/>
        <v/>
      </c>
      <c r="CH1326" t="b">
        <f t="shared" si="266"/>
        <v>0</v>
      </c>
      <c r="CI1326" t="str">
        <f t="shared" si="267"/>
        <v/>
      </c>
      <c r="CJ1326" t="b">
        <f t="shared" si="268"/>
        <v>0</v>
      </c>
      <c r="CL1326">
        <f t="shared" si="269"/>
        <v>0</v>
      </c>
      <c r="CM1326">
        <f t="shared" si="270"/>
        <v>0</v>
      </c>
      <c r="CN1326">
        <f t="shared" si="271"/>
        <v>0</v>
      </c>
      <c r="CO1326">
        <f t="shared" si="272"/>
        <v>0</v>
      </c>
    </row>
    <row r="1327" spans="2:93" ht="15" customHeight="1">
      <c r="B1327" s="126"/>
      <c r="C1327" s="220" t="s">
        <v>2973</v>
      </c>
      <c r="D1327" s="419"/>
      <c r="E1327" s="316"/>
      <c r="F1327" s="316"/>
      <c r="G1327" s="317"/>
      <c r="H1327" s="379"/>
      <c r="I1327" s="317"/>
      <c r="J1327" s="315" t="str">
        <f>IF(L1327="","",VLOOKUP(L1327,Presentación!$AL$3:$AM$574,2,FALSE))</f>
        <v/>
      </c>
      <c r="K1327" s="429"/>
      <c r="L1327" s="419"/>
      <c r="M1327" s="316"/>
      <c r="N1327" s="317"/>
      <c r="O1327" s="419"/>
      <c r="P1327" s="316"/>
      <c r="Q1327" s="317"/>
      <c r="R1327" s="379"/>
      <c r="S1327" s="316"/>
      <c r="T1327" s="317"/>
      <c r="U1327" s="43" t="s">
        <v>2188</v>
      </c>
      <c r="V1327" s="379"/>
      <c r="W1327" s="316"/>
      <c r="X1327" s="317"/>
      <c r="Y1327" s="379"/>
      <c r="Z1327" s="317"/>
      <c r="AA1327" s="249"/>
      <c r="AB1327" s="249"/>
      <c r="AC1327" s="249"/>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CA1327">
        <f t="shared" si="260"/>
        <v>0</v>
      </c>
      <c r="CB1327">
        <f t="shared" si="261"/>
        <v>0</v>
      </c>
      <c r="CC1327">
        <f t="shared" si="262"/>
        <v>0</v>
      </c>
      <c r="CD1327">
        <f t="shared" si="263"/>
        <v>0</v>
      </c>
      <c r="CF1327" t="b">
        <f t="shared" si="264"/>
        <v>0</v>
      </c>
      <c r="CG1327" t="str">
        <f t="shared" si="265"/>
        <v/>
      </c>
      <c r="CH1327" t="b">
        <f t="shared" si="266"/>
        <v>0</v>
      </c>
      <c r="CI1327" t="str">
        <f t="shared" si="267"/>
        <v/>
      </c>
      <c r="CJ1327" t="b">
        <f t="shared" si="268"/>
        <v>0</v>
      </c>
      <c r="CL1327">
        <f t="shared" si="269"/>
        <v>0</v>
      </c>
      <c r="CM1327">
        <f t="shared" si="270"/>
        <v>0</v>
      </c>
      <c r="CN1327">
        <f t="shared" si="271"/>
        <v>0</v>
      </c>
      <c r="CO1327">
        <f t="shared" si="272"/>
        <v>0</v>
      </c>
    </row>
    <row r="1328" spans="2:93" ht="15" customHeight="1">
      <c r="B1328" s="126"/>
      <c r="C1328" s="220" t="s">
        <v>2974</v>
      </c>
      <c r="D1328" s="419"/>
      <c r="E1328" s="316"/>
      <c r="F1328" s="316"/>
      <c r="G1328" s="317"/>
      <c r="H1328" s="379"/>
      <c r="I1328" s="317"/>
      <c r="J1328" s="315" t="str">
        <f>IF(L1328="","",VLOOKUP(L1328,Presentación!$AL$3:$AM$574,2,FALSE))</f>
        <v/>
      </c>
      <c r="K1328" s="429"/>
      <c r="L1328" s="419"/>
      <c r="M1328" s="316"/>
      <c r="N1328" s="317"/>
      <c r="O1328" s="419"/>
      <c r="P1328" s="316"/>
      <c r="Q1328" s="317"/>
      <c r="R1328" s="379"/>
      <c r="S1328" s="316"/>
      <c r="T1328" s="317"/>
      <c r="U1328" s="43" t="s">
        <v>2188</v>
      </c>
      <c r="V1328" s="379"/>
      <c r="W1328" s="316"/>
      <c r="X1328" s="317"/>
      <c r="Y1328" s="379"/>
      <c r="Z1328" s="317"/>
      <c r="AA1328" s="249"/>
      <c r="AB1328" s="249"/>
      <c r="AC1328" s="249"/>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CA1328">
        <f t="shared" si="260"/>
        <v>0</v>
      </c>
      <c r="CB1328">
        <f t="shared" si="261"/>
        <v>0</v>
      </c>
      <c r="CC1328">
        <f t="shared" si="262"/>
        <v>0</v>
      </c>
      <c r="CD1328">
        <f t="shared" si="263"/>
        <v>0</v>
      </c>
      <c r="CF1328" t="b">
        <f t="shared" si="264"/>
        <v>0</v>
      </c>
      <c r="CG1328" t="str">
        <f t="shared" si="265"/>
        <v/>
      </c>
      <c r="CH1328" t="b">
        <f t="shared" si="266"/>
        <v>0</v>
      </c>
      <c r="CI1328" t="str">
        <f t="shared" si="267"/>
        <v/>
      </c>
      <c r="CJ1328" t="b">
        <f t="shared" si="268"/>
        <v>0</v>
      </c>
      <c r="CL1328">
        <f t="shared" si="269"/>
        <v>0</v>
      </c>
      <c r="CM1328">
        <f t="shared" si="270"/>
        <v>0</v>
      </c>
      <c r="CN1328">
        <f t="shared" si="271"/>
        <v>0</v>
      </c>
      <c r="CO1328">
        <f t="shared" si="272"/>
        <v>0</v>
      </c>
    </row>
    <row r="1329" spans="2:93" ht="15" customHeight="1">
      <c r="B1329" s="126"/>
      <c r="C1329" s="220" t="s">
        <v>2975</v>
      </c>
      <c r="D1329" s="419"/>
      <c r="E1329" s="316"/>
      <c r="F1329" s="316"/>
      <c r="G1329" s="317"/>
      <c r="H1329" s="379"/>
      <c r="I1329" s="317"/>
      <c r="J1329" s="315" t="str">
        <f>IF(L1329="","",VLOOKUP(L1329,Presentación!$AL$3:$AM$574,2,FALSE))</f>
        <v/>
      </c>
      <c r="K1329" s="429"/>
      <c r="L1329" s="419"/>
      <c r="M1329" s="316"/>
      <c r="N1329" s="317"/>
      <c r="O1329" s="419"/>
      <c r="P1329" s="316"/>
      <c r="Q1329" s="317"/>
      <c r="R1329" s="379"/>
      <c r="S1329" s="316"/>
      <c r="T1329" s="317"/>
      <c r="U1329" s="43" t="s">
        <v>2188</v>
      </c>
      <c r="V1329" s="379"/>
      <c r="W1329" s="316"/>
      <c r="X1329" s="317"/>
      <c r="Y1329" s="379"/>
      <c r="Z1329" s="317"/>
      <c r="AA1329" s="249"/>
      <c r="AB1329" s="249"/>
      <c r="AC1329" s="249"/>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CA1329">
        <f t="shared" si="260"/>
        <v>0</v>
      </c>
      <c r="CB1329">
        <f t="shared" si="261"/>
        <v>0</v>
      </c>
      <c r="CC1329">
        <f t="shared" si="262"/>
        <v>0</v>
      </c>
      <c r="CD1329">
        <f t="shared" si="263"/>
        <v>0</v>
      </c>
      <c r="CF1329" t="b">
        <f t="shared" si="264"/>
        <v>0</v>
      </c>
      <c r="CG1329" t="str">
        <f t="shared" si="265"/>
        <v/>
      </c>
      <c r="CH1329" t="b">
        <f t="shared" si="266"/>
        <v>0</v>
      </c>
      <c r="CI1329" t="str">
        <f t="shared" si="267"/>
        <v/>
      </c>
      <c r="CJ1329" t="b">
        <f t="shared" si="268"/>
        <v>0</v>
      </c>
      <c r="CL1329">
        <f t="shared" si="269"/>
        <v>0</v>
      </c>
      <c r="CM1329">
        <f t="shared" si="270"/>
        <v>0</v>
      </c>
      <c r="CN1329">
        <f t="shared" si="271"/>
        <v>0</v>
      </c>
      <c r="CO1329">
        <f t="shared" si="272"/>
        <v>0</v>
      </c>
    </row>
    <row r="1330" spans="2:93" ht="15" customHeight="1">
      <c r="B1330" s="126"/>
      <c r="C1330" s="220" t="s">
        <v>2976</v>
      </c>
      <c r="D1330" s="419"/>
      <c r="E1330" s="316"/>
      <c r="F1330" s="316"/>
      <c r="G1330" s="317"/>
      <c r="H1330" s="379"/>
      <c r="I1330" s="317"/>
      <c r="J1330" s="315" t="str">
        <f>IF(L1330="","",VLOOKUP(L1330,Presentación!$AL$3:$AM$574,2,FALSE))</f>
        <v/>
      </c>
      <c r="K1330" s="429"/>
      <c r="L1330" s="419"/>
      <c r="M1330" s="316"/>
      <c r="N1330" s="317"/>
      <c r="O1330" s="419"/>
      <c r="P1330" s="316"/>
      <c r="Q1330" s="317"/>
      <c r="R1330" s="379"/>
      <c r="S1330" s="316"/>
      <c r="T1330" s="317"/>
      <c r="U1330" s="43" t="s">
        <v>2188</v>
      </c>
      <c r="V1330" s="379"/>
      <c r="W1330" s="316"/>
      <c r="X1330" s="317"/>
      <c r="Y1330" s="379"/>
      <c r="Z1330" s="317"/>
      <c r="AA1330" s="249"/>
      <c r="AB1330" s="249"/>
      <c r="AC1330" s="249"/>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CA1330">
        <f t="shared" si="260"/>
        <v>0</v>
      </c>
      <c r="CB1330">
        <f t="shared" si="261"/>
        <v>0</v>
      </c>
      <c r="CC1330">
        <f t="shared" si="262"/>
        <v>0</v>
      </c>
      <c r="CD1330">
        <f t="shared" si="263"/>
        <v>0</v>
      </c>
      <c r="CF1330" t="b">
        <f t="shared" si="264"/>
        <v>0</v>
      </c>
      <c r="CG1330" t="str">
        <f t="shared" si="265"/>
        <v/>
      </c>
      <c r="CH1330" t="b">
        <f t="shared" si="266"/>
        <v>0</v>
      </c>
      <c r="CI1330" t="str">
        <f t="shared" si="267"/>
        <v/>
      </c>
      <c r="CJ1330" t="b">
        <f t="shared" si="268"/>
        <v>0</v>
      </c>
      <c r="CL1330">
        <f t="shared" si="269"/>
        <v>0</v>
      </c>
      <c r="CM1330">
        <f t="shared" si="270"/>
        <v>0</v>
      </c>
      <c r="CN1330">
        <f t="shared" si="271"/>
        <v>0</v>
      </c>
      <c r="CO1330">
        <f t="shared" si="272"/>
        <v>0</v>
      </c>
    </row>
    <row r="1331" spans="2:93" ht="15" customHeight="1">
      <c r="B1331" s="126"/>
      <c r="C1331" s="220" t="s">
        <v>2977</v>
      </c>
      <c r="D1331" s="419"/>
      <c r="E1331" s="316"/>
      <c r="F1331" s="316"/>
      <c r="G1331" s="317"/>
      <c r="H1331" s="379"/>
      <c r="I1331" s="317"/>
      <c r="J1331" s="315" t="str">
        <f>IF(L1331="","",VLOOKUP(L1331,Presentación!$AL$3:$AM$574,2,FALSE))</f>
        <v/>
      </c>
      <c r="K1331" s="429"/>
      <c r="L1331" s="419"/>
      <c r="M1331" s="316"/>
      <c r="N1331" s="317"/>
      <c r="O1331" s="419"/>
      <c r="P1331" s="316"/>
      <c r="Q1331" s="317"/>
      <c r="R1331" s="379"/>
      <c r="S1331" s="316"/>
      <c r="T1331" s="317"/>
      <c r="U1331" s="43" t="s">
        <v>2188</v>
      </c>
      <c r="V1331" s="379"/>
      <c r="W1331" s="316"/>
      <c r="X1331" s="317"/>
      <c r="Y1331" s="379"/>
      <c r="Z1331" s="317"/>
      <c r="AA1331" s="249"/>
      <c r="AB1331" s="249"/>
      <c r="AC1331" s="249"/>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CA1331">
        <f t="shared" si="260"/>
        <v>0</v>
      </c>
      <c r="CB1331">
        <f t="shared" si="261"/>
        <v>0</v>
      </c>
      <c r="CC1331">
        <f t="shared" si="262"/>
        <v>0</v>
      </c>
      <c r="CD1331">
        <f t="shared" si="263"/>
        <v>0</v>
      </c>
      <c r="CF1331" t="b">
        <f t="shared" si="264"/>
        <v>0</v>
      </c>
      <c r="CG1331" t="str">
        <f t="shared" si="265"/>
        <v/>
      </c>
      <c r="CH1331" t="b">
        <f t="shared" si="266"/>
        <v>0</v>
      </c>
      <c r="CI1331" t="str">
        <f t="shared" si="267"/>
        <v/>
      </c>
      <c r="CJ1331" t="b">
        <f t="shared" si="268"/>
        <v>0</v>
      </c>
      <c r="CL1331">
        <f t="shared" si="269"/>
        <v>0</v>
      </c>
      <c r="CM1331">
        <f t="shared" si="270"/>
        <v>0</v>
      </c>
      <c r="CN1331">
        <f t="shared" si="271"/>
        <v>0</v>
      </c>
      <c r="CO1331">
        <f t="shared" si="272"/>
        <v>0</v>
      </c>
    </row>
    <row r="1332" spans="2:93" ht="15" customHeight="1">
      <c r="B1332" s="126"/>
      <c r="C1332" s="220" t="s">
        <v>2978</v>
      </c>
      <c r="D1332" s="419"/>
      <c r="E1332" s="316"/>
      <c r="F1332" s="316"/>
      <c r="G1332" s="317"/>
      <c r="H1332" s="379"/>
      <c r="I1332" s="317"/>
      <c r="J1332" s="315" t="str">
        <f>IF(L1332="","",VLOOKUP(L1332,Presentación!$AL$3:$AM$574,2,FALSE))</f>
        <v/>
      </c>
      <c r="K1332" s="429"/>
      <c r="L1332" s="419"/>
      <c r="M1332" s="316"/>
      <c r="N1332" s="317"/>
      <c r="O1332" s="419"/>
      <c r="P1332" s="316"/>
      <c r="Q1332" s="317"/>
      <c r="R1332" s="379"/>
      <c r="S1332" s="316"/>
      <c r="T1332" s="317"/>
      <c r="U1332" s="43" t="s">
        <v>2188</v>
      </c>
      <c r="V1332" s="379"/>
      <c r="W1332" s="316"/>
      <c r="X1332" s="317"/>
      <c r="Y1332" s="379"/>
      <c r="Z1332" s="317"/>
      <c r="AA1332" s="249"/>
      <c r="AB1332" s="249"/>
      <c r="AC1332" s="249"/>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CA1332">
        <f t="shared" si="260"/>
        <v>0</v>
      </c>
      <c r="CB1332">
        <f t="shared" si="261"/>
        <v>0</v>
      </c>
      <c r="CC1332">
        <f t="shared" si="262"/>
        <v>0</v>
      </c>
      <c r="CD1332">
        <f t="shared" si="263"/>
        <v>0</v>
      </c>
      <c r="CF1332" t="b">
        <f t="shared" si="264"/>
        <v>0</v>
      </c>
      <c r="CG1332" t="str">
        <f t="shared" si="265"/>
        <v/>
      </c>
      <c r="CH1332" t="b">
        <f t="shared" si="266"/>
        <v>0</v>
      </c>
      <c r="CI1332" t="str">
        <f t="shared" si="267"/>
        <v/>
      </c>
      <c r="CJ1332" t="b">
        <f t="shared" si="268"/>
        <v>0</v>
      </c>
      <c r="CL1332">
        <f t="shared" si="269"/>
        <v>0</v>
      </c>
      <c r="CM1332">
        <f t="shared" si="270"/>
        <v>0</v>
      </c>
      <c r="CN1332">
        <f t="shared" si="271"/>
        <v>0</v>
      </c>
      <c r="CO1332">
        <f t="shared" si="272"/>
        <v>0</v>
      </c>
    </row>
    <row r="1333" spans="2:93" ht="15" customHeight="1">
      <c r="B1333" s="126"/>
      <c r="C1333" s="220" t="s">
        <v>2979</v>
      </c>
      <c r="D1333" s="419"/>
      <c r="E1333" s="316"/>
      <c r="F1333" s="316"/>
      <c r="G1333" s="317"/>
      <c r="H1333" s="379"/>
      <c r="I1333" s="317"/>
      <c r="J1333" s="315" t="str">
        <f>IF(L1333="","",VLOOKUP(L1333,Presentación!$AL$3:$AM$574,2,FALSE))</f>
        <v/>
      </c>
      <c r="K1333" s="429"/>
      <c r="L1333" s="419"/>
      <c r="M1333" s="316"/>
      <c r="N1333" s="317"/>
      <c r="O1333" s="419"/>
      <c r="P1333" s="316"/>
      <c r="Q1333" s="317"/>
      <c r="R1333" s="379"/>
      <c r="S1333" s="316"/>
      <c r="T1333" s="317"/>
      <c r="U1333" s="43" t="s">
        <v>2188</v>
      </c>
      <c r="V1333" s="379"/>
      <c r="W1333" s="316"/>
      <c r="X1333" s="317"/>
      <c r="Y1333" s="379"/>
      <c r="Z1333" s="317"/>
      <c r="AA1333" s="249"/>
      <c r="AB1333" s="249"/>
      <c r="AC1333" s="249"/>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CA1333">
        <f t="shared" si="260"/>
        <v>0</v>
      </c>
      <c r="CB1333">
        <f t="shared" si="261"/>
        <v>0</v>
      </c>
      <c r="CC1333">
        <f t="shared" si="262"/>
        <v>0</v>
      </c>
      <c r="CD1333">
        <f t="shared" si="263"/>
        <v>0</v>
      </c>
      <c r="CF1333" t="b">
        <f t="shared" si="264"/>
        <v>0</v>
      </c>
      <c r="CG1333" t="str">
        <f t="shared" si="265"/>
        <v/>
      </c>
      <c r="CH1333" t="b">
        <f t="shared" si="266"/>
        <v>0</v>
      </c>
      <c r="CI1333" t="str">
        <f t="shared" si="267"/>
        <v/>
      </c>
      <c r="CJ1333" t="b">
        <f t="shared" si="268"/>
        <v>0</v>
      </c>
      <c r="CL1333">
        <f t="shared" si="269"/>
        <v>0</v>
      </c>
      <c r="CM1333">
        <f t="shared" si="270"/>
        <v>0</v>
      </c>
      <c r="CN1333">
        <f t="shared" si="271"/>
        <v>0</v>
      </c>
      <c r="CO1333">
        <f t="shared" si="272"/>
        <v>0</v>
      </c>
    </row>
    <row r="1334" spans="2:93" ht="15" customHeight="1">
      <c r="B1334" s="126"/>
      <c r="C1334" s="220" t="s">
        <v>2980</v>
      </c>
      <c r="D1334" s="419"/>
      <c r="E1334" s="316"/>
      <c r="F1334" s="316"/>
      <c r="G1334" s="317"/>
      <c r="H1334" s="379"/>
      <c r="I1334" s="317"/>
      <c r="J1334" s="315" t="str">
        <f>IF(L1334="","",VLOOKUP(L1334,Presentación!$AL$3:$AM$574,2,FALSE))</f>
        <v/>
      </c>
      <c r="K1334" s="429"/>
      <c r="L1334" s="419"/>
      <c r="M1334" s="316"/>
      <c r="N1334" s="317"/>
      <c r="O1334" s="419"/>
      <c r="P1334" s="316"/>
      <c r="Q1334" s="317"/>
      <c r="R1334" s="379"/>
      <c r="S1334" s="316"/>
      <c r="T1334" s="317"/>
      <c r="U1334" s="43" t="s">
        <v>2188</v>
      </c>
      <c r="V1334" s="379"/>
      <c r="W1334" s="316"/>
      <c r="X1334" s="317"/>
      <c r="Y1334" s="379"/>
      <c r="Z1334" s="317"/>
      <c r="AA1334" s="249"/>
      <c r="AB1334" s="249"/>
      <c r="AC1334" s="249"/>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CA1334">
        <f t="shared" si="260"/>
        <v>0</v>
      </c>
      <c r="CB1334">
        <f t="shared" si="261"/>
        <v>0</v>
      </c>
      <c r="CC1334">
        <f t="shared" si="262"/>
        <v>0</v>
      </c>
      <c r="CD1334">
        <f t="shared" si="263"/>
        <v>0</v>
      </c>
      <c r="CF1334" t="b">
        <f t="shared" si="264"/>
        <v>0</v>
      </c>
      <c r="CG1334" t="str">
        <f t="shared" si="265"/>
        <v/>
      </c>
      <c r="CH1334" t="b">
        <f t="shared" si="266"/>
        <v>0</v>
      </c>
      <c r="CI1334" t="str">
        <f t="shared" si="267"/>
        <v/>
      </c>
      <c r="CJ1334" t="b">
        <f t="shared" si="268"/>
        <v>0</v>
      </c>
      <c r="CL1334">
        <f t="shared" si="269"/>
        <v>0</v>
      </c>
      <c r="CM1334">
        <f t="shared" si="270"/>
        <v>0</v>
      </c>
      <c r="CN1334">
        <f t="shared" si="271"/>
        <v>0</v>
      </c>
      <c r="CO1334">
        <f t="shared" si="272"/>
        <v>0</v>
      </c>
    </row>
    <row r="1335" spans="2:93" ht="15" customHeight="1">
      <c r="B1335" s="126"/>
      <c r="C1335" s="220" t="s">
        <v>2981</v>
      </c>
      <c r="D1335" s="419"/>
      <c r="E1335" s="316"/>
      <c r="F1335" s="316"/>
      <c r="G1335" s="317"/>
      <c r="H1335" s="379"/>
      <c r="I1335" s="317"/>
      <c r="J1335" s="315" t="str">
        <f>IF(L1335="","",VLOOKUP(L1335,Presentación!$AL$3:$AM$574,2,FALSE))</f>
        <v/>
      </c>
      <c r="K1335" s="429"/>
      <c r="L1335" s="419"/>
      <c r="M1335" s="316"/>
      <c r="N1335" s="317"/>
      <c r="O1335" s="419"/>
      <c r="P1335" s="316"/>
      <c r="Q1335" s="317"/>
      <c r="R1335" s="379"/>
      <c r="S1335" s="316"/>
      <c r="T1335" s="317"/>
      <c r="U1335" s="43" t="s">
        <v>2188</v>
      </c>
      <c r="V1335" s="379"/>
      <c r="W1335" s="316"/>
      <c r="X1335" s="317"/>
      <c r="Y1335" s="379"/>
      <c r="Z1335" s="317"/>
      <c r="AA1335" s="249"/>
      <c r="AB1335" s="249"/>
      <c r="AC1335" s="249"/>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CA1335">
        <f t="shared" si="260"/>
        <v>0</v>
      </c>
      <c r="CB1335">
        <f t="shared" si="261"/>
        <v>0</v>
      </c>
      <c r="CC1335">
        <f t="shared" si="262"/>
        <v>0</v>
      </c>
      <c r="CD1335">
        <f t="shared" si="263"/>
        <v>0</v>
      </c>
      <c r="CF1335" t="b">
        <f t="shared" si="264"/>
        <v>0</v>
      </c>
      <c r="CG1335" t="str">
        <f t="shared" si="265"/>
        <v/>
      </c>
      <c r="CH1335" t="b">
        <f t="shared" si="266"/>
        <v>0</v>
      </c>
      <c r="CI1335" t="str">
        <f t="shared" si="267"/>
        <v/>
      </c>
      <c r="CJ1335" t="b">
        <f t="shared" si="268"/>
        <v>0</v>
      </c>
      <c r="CL1335">
        <f t="shared" si="269"/>
        <v>0</v>
      </c>
      <c r="CM1335">
        <f t="shared" si="270"/>
        <v>0</v>
      </c>
      <c r="CN1335">
        <f t="shared" si="271"/>
        <v>0</v>
      </c>
      <c r="CO1335">
        <f t="shared" si="272"/>
        <v>0</v>
      </c>
    </row>
    <row r="1336" spans="2:93" ht="15" customHeight="1">
      <c r="B1336" s="126"/>
      <c r="C1336" s="220" t="s">
        <v>2982</v>
      </c>
      <c r="D1336" s="419"/>
      <c r="E1336" s="316"/>
      <c r="F1336" s="316"/>
      <c r="G1336" s="317"/>
      <c r="H1336" s="379"/>
      <c r="I1336" s="317"/>
      <c r="J1336" s="315" t="str">
        <f>IF(L1336="","",VLOOKUP(L1336,Presentación!$AL$3:$AM$574,2,FALSE))</f>
        <v/>
      </c>
      <c r="K1336" s="429"/>
      <c r="L1336" s="419"/>
      <c r="M1336" s="316"/>
      <c r="N1336" s="317"/>
      <c r="O1336" s="419"/>
      <c r="P1336" s="316"/>
      <c r="Q1336" s="317"/>
      <c r="R1336" s="379"/>
      <c r="S1336" s="316"/>
      <c r="T1336" s="317"/>
      <c r="U1336" s="43" t="s">
        <v>2188</v>
      </c>
      <c r="V1336" s="379"/>
      <c r="W1336" s="316"/>
      <c r="X1336" s="317"/>
      <c r="Y1336" s="379"/>
      <c r="Z1336" s="317"/>
      <c r="AA1336" s="249"/>
      <c r="AB1336" s="249"/>
      <c r="AC1336" s="249"/>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CA1336">
        <f t="shared" si="260"/>
        <v>0</v>
      </c>
      <c r="CB1336">
        <f t="shared" si="261"/>
        <v>0</v>
      </c>
      <c r="CC1336">
        <f t="shared" si="262"/>
        <v>0</v>
      </c>
      <c r="CD1336">
        <f t="shared" si="263"/>
        <v>0</v>
      </c>
      <c r="CF1336" t="b">
        <f t="shared" si="264"/>
        <v>0</v>
      </c>
      <c r="CG1336" t="str">
        <f t="shared" si="265"/>
        <v/>
      </c>
      <c r="CH1336" t="b">
        <f t="shared" si="266"/>
        <v>0</v>
      </c>
      <c r="CI1336" t="str">
        <f t="shared" si="267"/>
        <v/>
      </c>
      <c r="CJ1336" t="b">
        <f t="shared" si="268"/>
        <v>0</v>
      </c>
      <c r="CL1336">
        <f t="shared" si="269"/>
        <v>0</v>
      </c>
      <c r="CM1336">
        <f t="shared" si="270"/>
        <v>0</v>
      </c>
      <c r="CN1336">
        <f t="shared" si="271"/>
        <v>0</v>
      </c>
      <c r="CO1336">
        <f t="shared" si="272"/>
        <v>0</v>
      </c>
    </row>
    <row r="1337" spans="2:93" ht="15" customHeight="1">
      <c r="B1337" s="126"/>
      <c r="C1337" s="220" t="s">
        <v>2983</v>
      </c>
      <c r="D1337" s="419"/>
      <c r="E1337" s="316"/>
      <c r="F1337" s="316"/>
      <c r="G1337" s="317"/>
      <c r="H1337" s="379"/>
      <c r="I1337" s="317"/>
      <c r="J1337" s="315" t="str">
        <f>IF(L1337="","",VLOOKUP(L1337,Presentación!$AL$3:$AM$574,2,FALSE))</f>
        <v/>
      </c>
      <c r="K1337" s="429"/>
      <c r="L1337" s="419"/>
      <c r="M1337" s="316"/>
      <c r="N1337" s="317"/>
      <c r="O1337" s="419"/>
      <c r="P1337" s="316"/>
      <c r="Q1337" s="317"/>
      <c r="R1337" s="379"/>
      <c r="S1337" s="316"/>
      <c r="T1337" s="317"/>
      <c r="U1337" s="43" t="s">
        <v>2188</v>
      </c>
      <c r="V1337" s="379"/>
      <c r="W1337" s="316"/>
      <c r="X1337" s="317"/>
      <c r="Y1337" s="379"/>
      <c r="Z1337" s="317"/>
      <c r="AA1337" s="249"/>
      <c r="AB1337" s="249"/>
      <c r="AC1337" s="249"/>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CA1337">
        <f t="shared" si="260"/>
        <v>0</v>
      </c>
      <c r="CB1337">
        <f t="shared" si="261"/>
        <v>0</v>
      </c>
      <c r="CC1337">
        <f t="shared" si="262"/>
        <v>0</v>
      </c>
      <c r="CD1337">
        <f t="shared" si="263"/>
        <v>0</v>
      </c>
      <c r="CF1337" t="b">
        <f t="shared" si="264"/>
        <v>0</v>
      </c>
      <c r="CG1337" t="str">
        <f t="shared" si="265"/>
        <v/>
      </c>
      <c r="CH1337" t="b">
        <f t="shared" si="266"/>
        <v>0</v>
      </c>
      <c r="CI1337" t="str">
        <f t="shared" si="267"/>
        <v/>
      </c>
      <c r="CJ1337" t="b">
        <f t="shared" si="268"/>
        <v>0</v>
      </c>
      <c r="CL1337">
        <f t="shared" si="269"/>
        <v>0</v>
      </c>
      <c r="CM1337">
        <f t="shared" si="270"/>
        <v>0</v>
      </c>
      <c r="CN1337">
        <f t="shared" si="271"/>
        <v>0</v>
      </c>
      <c r="CO1337">
        <f t="shared" si="272"/>
        <v>0</v>
      </c>
    </row>
    <row r="1338" spans="2:93" ht="15" customHeight="1">
      <c r="B1338" s="126"/>
      <c r="C1338" s="220" t="s">
        <v>2984</v>
      </c>
      <c r="D1338" s="419"/>
      <c r="E1338" s="316"/>
      <c r="F1338" s="316"/>
      <c r="G1338" s="317"/>
      <c r="H1338" s="379"/>
      <c r="I1338" s="317"/>
      <c r="J1338" s="315" t="str">
        <f>IF(L1338="","",VLOOKUP(L1338,Presentación!$AL$3:$AM$574,2,FALSE))</f>
        <v/>
      </c>
      <c r="K1338" s="429"/>
      <c r="L1338" s="419"/>
      <c r="M1338" s="316"/>
      <c r="N1338" s="317"/>
      <c r="O1338" s="419"/>
      <c r="P1338" s="316"/>
      <c r="Q1338" s="317"/>
      <c r="R1338" s="379"/>
      <c r="S1338" s="316"/>
      <c r="T1338" s="317"/>
      <c r="U1338" s="43" t="s">
        <v>2188</v>
      </c>
      <c r="V1338" s="379"/>
      <c r="W1338" s="316"/>
      <c r="X1338" s="317"/>
      <c r="Y1338" s="379"/>
      <c r="Z1338" s="317"/>
      <c r="AA1338" s="249"/>
      <c r="AB1338" s="249"/>
      <c r="AC1338" s="249"/>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CA1338">
        <f t="shared" si="260"/>
        <v>0</v>
      </c>
      <c r="CB1338">
        <f t="shared" si="261"/>
        <v>0</v>
      </c>
      <c r="CC1338">
        <f t="shared" si="262"/>
        <v>0</v>
      </c>
      <c r="CD1338">
        <f t="shared" si="263"/>
        <v>0</v>
      </c>
      <c r="CF1338" t="b">
        <f t="shared" si="264"/>
        <v>0</v>
      </c>
      <c r="CG1338" t="str">
        <f t="shared" si="265"/>
        <v/>
      </c>
      <c r="CH1338" t="b">
        <f t="shared" si="266"/>
        <v>0</v>
      </c>
      <c r="CI1338" t="str">
        <f t="shared" si="267"/>
        <v/>
      </c>
      <c r="CJ1338" t="b">
        <f t="shared" si="268"/>
        <v>0</v>
      </c>
      <c r="CL1338">
        <f t="shared" si="269"/>
        <v>0</v>
      </c>
      <c r="CM1338">
        <f t="shared" si="270"/>
        <v>0</v>
      </c>
      <c r="CN1338">
        <f t="shared" si="271"/>
        <v>0</v>
      </c>
      <c r="CO1338">
        <f t="shared" si="272"/>
        <v>0</v>
      </c>
    </row>
    <row r="1339" spans="2:93" ht="15" customHeight="1">
      <c r="B1339" s="126"/>
      <c r="C1339" s="220" t="s">
        <v>2985</v>
      </c>
      <c r="D1339" s="419"/>
      <c r="E1339" s="316"/>
      <c r="F1339" s="316"/>
      <c r="G1339" s="317"/>
      <c r="H1339" s="379"/>
      <c r="I1339" s="317"/>
      <c r="J1339" s="315" t="str">
        <f>IF(L1339="","",VLOOKUP(L1339,Presentación!$AL$3:$AM$574,2,FALSE))</f>
        <v/>
      </c>
      <c r="K1339" s="429"/>
      <c r="L1339" s="419"/>
      <c r="M1339" s="316"/>
      <c r="N1339" s="317"/>
      <c r="O1339" s="419"/>
      <c r="P1339" s="316"/>
      <c r="Q1339" s="317"/>
      <c r="R1339" s="379"/>
      <c r="S1339" s="316"/>
      <c r="T1339" s="317"/>
      <c r="U1339" s="43" t="s">
        <v>2188</v>
      </c>
      <c r="V1339" s="379"/>
      <c r="W1339" s="316"/>
      <c r="X1339" s="317"/>
      <c r="Y1339" s="379"/>
      <c r="Z1339" s="317"/>
      <c r="AA1339" s="249"/>
      <c r="AB1339" s="249"/>
      <c r="AC1339" s="249"/>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CA1339">
        <f t="shared" si="260"/>
        <v>0</v>
      </c>
      <c r="CB1339">
        <f t="shared" si="261"/>
        <v>0</v>
      </c>
      <c r="CC1339">
        <f t="shared" si="262"/>
        <v>0</v>
      </c>
      <c r="CD1339">
        <f t="shared" si="263"/>
        <v>0</v>
      </c>
      <c r="CF1339" t="b">
        <f t="shared" si="264"/>
        <v>0</v>
      </c>
      <c r="CG1339" t="str">
        <f t="shared" si="265"/>
        <v/>
      </c>
      <c r="CH1339" t="b">
        <f t="shared" si="266"/>
        <v>0</v>
      </c>
      <c r="CI1339" t="str">
        <f t="shared" si="267"/>
        <v/>
      </c>
      <c r="CJ1339" t="b">
        <f t="shared" si="268"/>
        <v>0</v>
      </c>
      <c r="CL1339">
        <f t="shared" si="269"/>
        <v>0</v>
      </c>
      <c r="CM1339">
        <f t="shared" si="270"/>
        <v>0</v>
      </c>
      <c r="CN1339">
        <f t="shared" si="271"/>
        <v>0</v>
      </c>
      <c r="CO1339">
        <f t="shared" si="272"/>
        <v>0</v>
      </c>
    </row>
    <row r="1340" spans="2:93" ht="15" customHeight="1">
      <c r="B1340" s="126"/>
      <c r="C1340" s="220" t="s">
        <v>2986</v>
      </c>
      <c r="D1340" s="419"/>
      <c r="E1340" s="316"/>
      <c r="F1340" s="316"/>
      <c r="G1340" s="317"/>
      <c r="H1340" s="379"/>
      <c r="I1340" s="317"/>
      <c r="J1340" s="315" t="str">
        <f>IF(L1340="","",VLOOKUP(L1340,Presentación!$AL$3:$AM$574,2,FALSE))</f>
        <v/>
      </c>
      <c r="K1340" s="429"/>
      <c r="L1340" s="419"/>
      <c r="M1340" s="316"/>
      <c r="N1340" s="317"/>
      <c r="O1340" s="419"/>
      <c r="P1340" s="316"/>
      <c r="Q1340" s="317"/>
      <c r="R1340" s="379"/>
      <c r="S1340" s="316"/>
      <c r="T1340" s="317"/>
      <c r="U1340" s="43" t="s">
        <v>2188</v>
      </c>
      <c r="V1340" s="379"/>
      <c r="W1340" s="316"/>
      <c r="X1340" s="317"/>
      <c r="Y1340" s="379"/>
      <c r="Z1340" s="317"/>
      <c r="AA1340" s="249"/>
      <c r="AB1340" s="249"/>
      <c r="AC1340" s="249"/>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CA1340">
        <f t="shared" si="260"/>
        <v>0</v>
      </c>
      <c r="CB1340">
        <f t="shared" si="261"/>
        <v>0</v>
      </c>
      <c r="CC1340">
        <f t="shared" si="262"/>
        <v>0</v>
      </c>
      <c r="CD1340">
        <f t="shared" si="263"/>
        <v>0</v>
      </c>
      <c r="CF1340" t="b">
        <f t="shared" si="264"/>
        <v>0</v>
      </c>
      <c r="CG1340" t="str">
        <f t="shared" si="265"/>
        <v/>
      </c>
      <c r="CH1340" t="b">
        <f t="shared" si="266"/>
        <v>0</v>
      </c>
      <c r="CI1340" t="str">
        <f t="shared" si="267"/>
        <v/>
      </c>
      <c r="CJ1340" t="b">
        <f t="shared" si="268"/>
        <v>0</v>
      </c>
      <c r="CL1340">
        <f t="shared" si="269"/>
        <v>0</v>
      </c>
      <c r="CM1340">
        <f t="shared" si="270"/>
        <v>0</v>
      </c>
      <c r="CN1340">
        <f t="shared" si="271"/>
        <v>0</v>
      </c>
      <c r="CO1340">
        <f t="shared" si="272"/>
        <v>0</v>
      </c>
    </row>
    <row r="1341" spans="2:93" ht="15" customHeight="1">
      <c r="B1341" s="126"/>
      <c r="C1341" s="220" t="s">
        <v>2987</v>
      </c>
      <c r="D1341" s="419"/>
      <c r="E1341" s="316"/>
      <c r="F1341" s="316"/>
      <c r="G1341" s="317"/>
      <c r="H1341" s="379"/>
      <c r="I1341" s="317"/>
      <c r="J1341" s="315" t="str">
        <f>IF(L1341="","",VLOOKUP(L1341,Presentación!$AL$3:$AM$574,2,FALSE))</f>
        <v/>
      </c>
      <c r="K1341" s="429"/>
      <c r="L1341" s="419"/>
      <c r="M1341" s="316"/>
      <c r="N1341" s="317"/>
      <c r="O1341" s="419"/>
      <c r="P1341" s="316"/>
      <c r="Q1341" s="317"/>
      <c r="R1341" s="379"/>
      <c r="S1341" s="316"/>
      <c r="T1341" s="317"/>
      <c r="U1341" s="43" t="s">
        <v>2188</v>
      </c>
      <c r="V1341" s="379"/>
      <c r="W1341" s="316"/>
      <c r="X1341" s="317"/>
      <c r="Y1341" s="379"/>
      <c r="Z1341" s="317"/>
      <c r="AA1341" s="249"/>
      <c r="AB1341" s="249"/>
      <c r="AC1341" s="249"/>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CA1341">
        <f t="shared" si="260"/>
        <v>0</v>
      </c>
      <c r="CB1341">
        <f t="shared" si="261"/>
        <v>0</v>
      </c>
      <c r="CC1341">
        <f t="shared" si="262"/>
        <v>0</v>
      </c>
      <c r="CD1341">
        <f t="shared" si="263"/>
        <v>0</v>
      </c>
      <c r="CF1341" t="b">
        <f t="shared" si="264"/>
        <v>0</v>
      </c>
      <c r="CG1341" t="str">
        <f t="shared" si="265"/>
        <v/>
      </c>
      <c r="CH1341" t="b">
        <f t="shared" si="266"/>
        <v>0</v>
      </c>
      <c r="CI1341" t="str">
        <f t="shared" si="267"/>
        <v/>
      </c>
      <c r="CJ1341" t="b">
        <f t="shared" si="268"/>
        <v>0</v>
      </c>
      <c r="CL1341">
        <f t="shared" si="269"/>
        <v>0</v>
      </c>
      <c r="CM1341">
        <f t="shared" si="270"/>
        <v>0</v>
      </c>
      <c r="CN1341">
        <f t="shared" si="271"/>
        <v>0</v>
      </c>
      <c r="CO1341">
        <f t="shared" si="272"/>
        <v>0</v>
      </c>
    </row>
    <row r="1342" spans="2:93" ht="15" customHeight="1">
      <c r="B1342" s="126"/>
      <c r="C1342" s="220" t="s">
        <v>2988</v>
      </c>
      <c r="D1342" s="419"/>
      <c r="E1342" s="316"/>
      <c r="F1342" s="316"/>
      <c r="G1342" s="317"/>
      <c r="H1342" s="379"/>
      <c r="I1342" s="317"/>
      <c r="J1342" s="315" t="str">
        <f>IF(L1342="","",VLOOKUP(L1342,Presentación!$AL$3:$AM$574,2,FALSE))</f>
        <v/>
      </c>
      <c r="K1342" s="429"/>
      <c r="L1342" s="419"/>
      <c r="M1342" s="316"/>
      <c r="N1342" s="317"/>
      <c r="O1342" s="419"/>
      <c r="P1342" s="316"/>
      <c r="Q1342" s="317"/>
      <c r="R1342" s="379"/>
      <c r="S1342" s="316"/>
      <c r="T1342" s="317"/>
      <c r="U1342" s="43" t="s">
        <v>2188</v>
      </c>
      <c r="V1342" s="379"/>
      <c r="W1342" s="316"/>
      <c r="X1342" s="317"/>
      <c r="Y1342" s="379"/>
      <c r="Z1342" s="317"/>
      <c r="AA1342" s="249"/>
      <c r="AB1342" s="249"/>
      <c r="AC1342" s="249"/>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CA1342">
        <f t="shared" si="260"/>
        <v>0</v>
      </c>
      <c r="CB1342">
        <f t="shared" si="261"/>
        <v>0</v>
      </c>
      <c r="CC1342">
        <f t="shared" si="262"/>
        <v>0</v>
      </c>
      <c r="CD1342">
        <f t="shared" si="263"/>
        <v>0</v>
      </c>
      <c r="CF1342" t="b">
        <f t="shared" si="264"/>
        <v>0</v>
      </c>
      <c r="CG1342" t="str">
        <f t="shared" si="265"/>
        <v/>
      </c>
      <c r="CH1342" t="b">
        <f t="shared" si="266"/>
        <v>0</v>
      </c>
      <c r="CI1342" t="str">
        <f t="shared" si="267"/>
        <v/>
      </c>
      <c r="CJ1342" t="b">
        <f t="shared" si="268"/>
        <v>0</v>
      </c>
      <c r="CL1342">
        <f t="shared" si="269"/>
        <v>0</v>
      </c>
      <c r="CM1342">
        <f t="shared" si="270"/>
        <v>0</v>
      </c>
      <c r="CN1342">
        <f t="shared" si="271"/>
        <v>0</v>
      </c>
      <c r="CO1342">
        <f t="shared" si="272"/>
        <v>0</v>
      </c>
    </row>
    <row r="1343" spans="2:93" ht="15" customHeight="1">
      <c r="B1343" s="126"/>
      <c r="C1343" s="220" t="s">
        <v>2989</v>
      </c>
      <c r="D1343" s="419"/>
      <c r="E1343" s="316"/>
      <c r="F1343" s="316"/>
      <c r="G1343" s="317"/>
      <c r="H1343" s="379"/>
      <c r="I1343" s="317"/>
      <c r="J1343" s="315" t="str">
        <f>IF(L1343="","",VLOOKUP(L1343,Presentación!$AL$3:$AM$574,2,FALSE))</f>
        <v/>
      </c>
      <c r="K1343" s="429"/>
      <c r="L1343" s="419"/>
      <c r="M1343" s="316"/>
      <c r="N1343" s="317"/>
      <c r="O1343" s="419"/>
      <c r="P1343" s="316"/>
      <c r="Q1343" s="317"/>
      <c r="R1343" s="379"/>
      <c r="S1343" s="316"/>
      <c r="T1343" s="317"/>
      <c r="U1343" s="43" t="s">
        <v>2188</v>
      </c>
      <c r="V1343" s="379"/>
      <c r="W1343" s="316"/>
      <c r="X1343" s="317"/>
      <c r="Y1343" s="379"/>
      <c r="Z1343" s="317"/>
      <c r="AA1343" s="249"/>
      <c r="AB1343" s="249"/>
      <c r="AC1343" s="249"/>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CA1343">
        <f t="shared" si="260"/>
        <v>0</v>
      </c>
      <c r="CB1343">
        <f t="shared" si="261"/>
        <v>0</v>
      </c>
      <c r="CC1343">
        <f t="shared" si="262"/>
        <v>0</v>
      </c>
      <c r="CD1343">
        <f t="shared" si="263"/>
        <v>0</v>
      </c>
      <c r="CF1343" t="b">
        <f t="shared" si="264"/>
        <v>0</v>
      </c>
      <c r="CG1343" t="str">
        <f t="shared" si="265"/>
        <v/>
      </c>
      <c r="CH1343" t="b">
        <f t="shared" si="266"/>
        <v>0</v>
      </c>
      <c r="CI1343" t="str">
        <f t="shared" si="267"/>
        <v/>
      </c>
      <c r="CJ1343" t="b">
        <f t="shared" si="268"/>
        <v>0</v>
      </c>
      <c r="CL1343">
        <f t="shared" si="269"/>
        <v>0</v>
      </c>
      <c r="CM1343">
        <f t="shared" si="270"/>
        <v>0</v>
      </c>
      <c r="CN1343">
        <f t="shared" si="271"/>
        <v>0</v>
      </c>
      <c r="CO1343">
        <f t="shared" si="272"/>
        <v>0</v>
      </c>
    </row>
    <row r="1344" spans="2:93" ht="15" customHeight="1">
      <c r="B1344" s="126"/>
      <c r="C1344" s="220" t="s">
        <v>2990</v>
      </c>
      <c r="D1344" s="419"/>
      <c r="E1344" s="316"/>
      <c r="F1344" s="316"/>
      <c r="G1344" s="317"/>
      <c r="H1344" s="379"/>
      <c r="I1344" s="317"/>
      <c r="J1344" s="315" t="str">
        <f>IF(L1344="","",VLOOKUP(L1344,Presentación!$AL$3:$AM$574,2,FALSE))</f>
        <v/>
      </c>
      <c r="K1344" s="429"/>
      <c r="L1344" s="419"/>
      <c r="M1344" s="316"/>
      <c r="N1344" s="317"/>
      <c r="O1344" s="419"/>
      <c r="P1344" s="316"/>
      <c r="Q1344" s="317"/>
      <c r="R1344" s="379"/>
      <c r="S1344" s="316"/>
      <c r="T1344" s="317"/>
      <c r="U1344" s="43" t="s">
        <v>2188</v>
      </c>
      <c r="V1344" s="379"/>
      <c r="W1344" s="316"/>
      <c r="X1344" s="317"/>
      <c r="Y1344" s="379"/>
      <c r="Z1344" s="317"/>
      <c r="AA1344" s="249"/>
      <c r="AB1344" s="249"/>
      <c r="AC1344" s="249"/>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CA1344">
        <f t="shared" si="260"/>
        <v>0</v>
      </c>
      <c r="CB1344">
        <f t="shared" si="261"/>
        <v>0</v>
      </c>
      <c r="CC1344">
        <f t="shared" si="262"/>
        <v>0</v>
      </c>
      <c r="CD1344">
        <f t="shared" si="263"/>
        <v>0</v>
      </c>
      <c r="CF1344" t="b">
        <f t="shared" si="264"/>
        <v>0</v>
      </c>
      <c r="CG1344" t="str">
        <f t="shared" si="265"/>
        <v/>
      </c>
      <c r="CH1344" t="b">
        <f t="shared" si="266"/>
        <v>0</v>
      </c>
      <c r="CI1344" t="str">
        <f t="shared" si="267"/>
        <v/>
      </c>
      <c r="CJ1344" t="b">
        <f t="shared" si="268"/>
        <v>0</v>
      </c>
      <c r="CL1344">
        <f t="shared" si="269"/>
        <v>0</v>
      </c>
      <c r="CM1344">
        <f t="shared" si="270"/>
        <v>0</v>
      </c>
      <c r="CN1344">
        <f t="shared" si="271"/>
        <v>0</v>
      </c>
      <c r="CO1344">
        <f t="shared" si="272"/>
        <v>0</v>
      </c>
    </row>
    <row r="1345" spans="2:93" ht="15" customHeight="1">
      <c r="B1345" s="126"/>
      <c r="C1345" s="220" t="s">
        <v>2991</v>
      </c>
      <c r="D1345" s="419"/>
      <c r="E1345" s="316"/>
      <c r="F1345" s="316"/>
      <c r="G1345" s="317"/>
      <c r="H1345" s="379"/>
      <c r="I1345" s="317"/>
      <c r="J1345" s="315" t="str">
        <f>IF(L1345="","",VLOOKUP(L1345,Presentación!$AL$3:$AM$574,2,FALSE))</f>
        <v/>
      </c>
      <c r="K1345" s="429"/>
      <c r="L1345" s="419"/>
      <c r="M1345" s="316"/>
      <c r="N1345" s="317"/>
      <c r="O1345" s="419"/>
      <c r="P1345" s="316"/>
      <c r="Q1345" s="317"/>
      <c r="R1345" s="379"/>
      <c r="S1345" s="316"/>
      <c r="T1345" s="317"/>
      <c r="U1345" s="43" t="s">
        <v>2188</v>
      </c>
      <c r="V1345" s="379"/>
      <c r="W1345" s="316"/>
      <c r="X1345" s="317"/>
      <c r="Y1345" s="379"/>
      <c r="Z1345" s="317"/>
      <c r="AA1345" s="249"/>
      <c r="AB1345" s="249"/>
      <c r="AC1345" s="249"/>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CA1345">
        <f t="shared" si="260"/>
        <v>0</v>
      </c>
      <c r="CB1345">
        <f t="shared" si="261"/>
        <v>0</v>
      </c>
      <c r="CC1345">
        <f t="shared" si="262"/>
        <v>0</v>
      </c>
      <c r="CD1345">
        <f t="shared" si="263"/>
        <v>0</v>
      </c>
      <c r="CF1345" t="b">
        <f t="shared" si="264"/>
        <v>0</v>
      </c>
      <c r="CG1345" t="str">
        <f t="shared" si="265"/>
        <v/>
      </c>
      <c r="CH1345" t="b">
        <f t="shared" si="266"/>
        <v>0</v>
      </c>
      <c r="CI1345" t="str">
        <f t="shared" si="267"/>
        <v/>
      </c>
      <c r="CJ1345" t="b">
        <f t="shared" si="268"/>
        <v>0</v>
      </c>
      <c r="CL1345">
        <f t="shared" si="269"/>
        <v>0</v>
      </c>
      <c r="CM1345">
        <f t="shared" si="270"/>
        <v>0</v>
      </c>
      <c r="CN1345">
        <f t="shared" si="271"/>
        <v>0</v>
      </c>
      <c r="CO1345">
        <f t="shared" si="272"/>
        <v>0</v>
      </c>
    </row>
    <row r="1346" spans="2:93" ht="15" customHeight="1">
      <c r="B1346" s="126"/>
      <c r="C1346" s="220" t="s">
        <v>2992</v>
      </c>
      <c r="D1346" s="419"/>
      <c r="E1346" s="316"/>
      <c r="F1346" s="316"/>
      <c r="G1346" s="317"/>
      <c r="H1346" s="379"/>
      <c r="I1346" s="317"/>
      <c r="J1346" s="315" t="str">
        <f>IF(L1346="","",VLOOKUP(L1346,Presentación!$AL$3:$AM$574,2,FALSE))</f>
        <v/>
      </c>
      <c r="K1346" s="429"/>
      <c r="L1346" s="419"/>
      <c r="M1346" s="316"/>
      <c r="N1346" s="317"/>
      <c r="O1346" s="419"/>
      <c r="P1346" s="316"/>
      <c r="Q1346" s="317"/>
      <c r="R1346" s="379"/>
      <c r="S1346" s="316"/>
      <c r="T1346" s="317"/>
      <c r="U1346" s="43" t="s">
        <v>2188</v>
      </c>
      <c r="V1346" s="379"/>
      <c r="W1346" s="316"/>
      <c r="X1346" s="317"/>
      <c r="Y1346" s="379"/>
      <c r="Z1346" s="317"/>
      <c r="AA1346" s="249"/>
      <c r="AB1346" s="249"/>
      <c r="AC1346" s="249"/>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CA1346">
        <f t="shared" si="260"/>
        <v>0</v>
      </c>
      <c r="CB1346">
        <f t="shared" si="261"/>
        <v>0</v>
      </c>
      <c r="CC1346">
        <f t="shared" si="262"/>
        <v>0</v>
      </c>
      <c r="CD1346">
        <f t="shared" si="263"/>
        <v>0</v>
      </c>
      <c r="CF1346" t="b">
        <f t="shared" si="264"/>
        <v>0</v>
      </c>
      <c r="CG1346" t="str">
        <f t="shared" si="265"/>
        <v/>
      </c>
      <c r="CH1346" t="b">
        <f t="shared" si="266"/>
        <v>0</v>
      </c>
      <c r="CI1346" t="str">
        <f t="shared" si="267"/>
        <v/>
      </c>
      <c r="CJ1346" t="b">
        <f t="shared" si="268"/>
        <v>0</v>
      </c>
      <c r="CL1346">
        <f t="shared" si="269"/>
        <v>0</v>
      </c>
      <c r="CM1346">
        <f t="shared" si="270"/>
        <v>0</v>
      </c>
      <c r="CN1346">
        <f t="shared" si="271"/>
        <v>0</v>
      </c>
      <c r="CO1346">
        <f t="shared" si="272"/>
        <v>0</v>
      </c>
    </row>
    <row r="1347" spans="2:93" ht="15" customHeight="1">
      <c r="B1347" s="126"/>
      <c r="C1347" s="220" t="s">
        <v>2993</v>
      </c>
      <c r="D1347" s="419"/>
      <c r="E1347" s="316"/>
      <c r="F1347" s="316"/>
      <c r="G1347" s="317"/>
      <c r="H1347" s="379"/>
      <c r="I1347" s="317"/>
      <c r="J1347" s="315" t="str">
        <f>IF(L1347="","",VLOOKUP(L1347,Presentación!$AL$3:$AM$574,2,FALSE))</f>
        <v/>
      </c>
      <c r="K1347" s="429"/>
      <c r="L1347" s="419"/>
      <c r="M1347" s="316"/>
      <c r="N1347" s="317"/>
      <c r="O1347" s="419"/>
      <c r="P1347" s="316"/>
      <c r="Q1347" s="317"/>
      <c r="R1347" s="379"/>
      <c r="S1347" s="316"/>
      <c r="T1347" s="317"/>
      <c r="U1347" s="43" t="s">
        <v>2188</v>
      </c>
      <c r="V1347" s="379"/>
      <c r="W1347" s="316"/>
      <c r="X1347" s="317"/>
      <c r="Y1347" s="379"/>
      <c r="Z1347" s="317"/>
      <c r="AA1347" s="249"/>
      <c r="AB1347" s="249"/>
      <c r="AC1347" s="249"/>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CA1347">
        <f t="shared" si="260"/>
        <v>0</v>
      </c>
      <c r="CB1347">
        <f t="shared" si="261"/>
        <v>0</v>
      </c>
      <c r="CC1347">
        <f t="shared" si="262"/>
        <v>0</v>
      </c>
      <c r="CD1347">
        <f t="shared" si="263"/>
        <v>0</v>
      </c>
      <c r="CF1347" t="b">
        <f t="shared" si="264"/>
        <v>0</v>
      </c>
      <c r="CG1347" t="str">
        <f t="shared" si="265"/>
        <v/>
      </c>
      <c r="CH1347" t="b">
        <f t="shared" si="266"/>
        <v>0</v>
      </c>
      <c r="CI1347" t="str">
        <f t="shared" si="267"/>
        <v/>
      </c>
      <c r="CJ1347" t="b">
        <f t="shared" si="268"/>
        <v>0</v>
      </c>
      <c r="CL1347">
        <f t="shared" si="269"/>
        <v>0</v>
      </c>
      <c r="CM1347">
        <f t="shared" si="270"/>
        <v>0</v>
      </c>
      <c r="CN1347">
        <f t="shared" si="271"/>
        <v>0</v>
      </c>
      <c r="CO1347">
        <f t="shared" si="272"/>
        <v>0</v>
      </c>
    </row>
    <row r="1348" spans="2:93" ht="15" customHeight="1">
      <c r="B1348" s="126"/>
      <c r="C1348" s="220" t="s">
        <v>2994</v>
      </c>
      <c r="D1348" s="419"/>
      <c r="E1348" s="316"/>
      <c r="F1348" s="316"/>
      <c r="G1348" s="317"/>
      <c r="H1348" s="379"/>
      <c r="I1348" s="317"/>
      <c r="J1348" s="315" t="str">
        <f>IF(L1348="","",VLOOKUP(L1348,Presentación!$AL$3:$AM$574,2,FALSE))</f>
        <v/>
      </c>
      <c r="K1348" s="429"/>
      <c r="L1348" s="419"/>
      <c r="M1348" s="316"/>
      <c r="N1348" s="317"/>
      <c r="O1348" s="419"/>
      <c r="P1348" s="316"/>
      <c r="Q1348" s="317"/>
      <c r="R1348" s="379"/>
      <c r="S1348" s="316"/>
      <c r="T1348" s="317"/>
      <c r="U1348" s="43" t="s">
        <v>2188</v>
      </c>
      <c r="V1348" s="379"/>
      <c r="W1348" s="316"/>
      <c r="X1348" s="317"/>
      <c r="Y1348" s="379"/>
      <c r="Z1348" s="317"/>
      <c r="AA1348" s="249"/>
      <c r="AB1348" s="249"/>
      <c r="AC1348" s="249"/>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CA1348">
        <f t="shared" si="260"/>
        <v>0</v>
      </c>
      <c r="CB1348">
        <f t="shared" si="261"/>
        <v>0</v>
      </c>
      <c r="CC1348">
        <f t="shared" si="262"/>
        <v>0</v>
      </c>
      <c r="CD1348">
        <f t="shared" si="263"/>
        <v>0</v>
      </c>
      <c r="CF1348" t="b">
        <f t="shared" si="264"/>
        <v>0</v>
      </c>
      <c r="CG1348" t="str">
        <f t="shared" si="265"/>
        <v/>
      </c>
      <c r="CH1348" t="b">
        <f t="shared" si="266"/>
        <v>0</v>
      </c>
      <c r="CI1348" t="str">
        <f t="shared" si="267"/>
        <v/>
      </c>
      <c r="CJ1348" t="b">
        <f t="shared" si="268"/>
        <v>0</v>
      </c>
      <c r="CL1348">
        <f t="shared" si="269"/>
        <v>0</v>
      </c>
      <c r="CM1348">
        <f t="shared" si="270"/>
        <v>0</v>
      </c>
      <c r="CN1348">
        <f t="shared" si="271"/>
        <v>0</v>
      </c>
      <c r="CO1348">
        <f t="shared" si="272"/>
        <v>0</v>
      </c>
    </row>
    <row r="1349" spans="2:93" ht="15" customHeight="1">
      <c r="B1349" s="126"/>
      <c r="C1349" s="220" t="s">
        <v>2995</v>
      </c>
      <c r="D1349" s="419"/>
      <c r="E1349" s="316"/>
      <c r="F1349" s="316"/>
      <c r="G1349" s="317"/>
      <c r="H1349" s="379"/>
      <c r="I1349" s="317"/>
      <c r="J1349" s="315" t="str">
        <f>IF(L1349="","",VLOOKUP(L1349,Presentación!$AL$3:$AM$574,2,FALSE))</f>
        <v/>
      </c>
      <c r="K1349" s="429"/>
      <c r="L1349" s="419"/>
      <c r="M1349" s="316"/>
      <c r="N1349" s="317"/>
      <c r="O1349" s="419"/>
      <c r="P1349" s="316"/>
      <c r="Q1349" s="317"/>
      <c r="R1349" s="379"/>
      <c r="S1349" s="316"/>
      <c r="T1349" s="317"/>
      <c r="U1349" s="43" t="s">
        <v>2188</v>
      </c>
      <c r="V1349" s="379"/>
      <c r="W1349" s="316"/>
      <c r="X1349" s="317"/>
      <c r="Y1349" s="379"/>
      <c r="Z1349" s="317"/>
      <c r="AA1349" s="249"/>
      <c r="AB1349" s="249"/>
      <c r="AC1349" s="249"/>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CA1349">
        <f t="shared" si="260"/>
        <v>0</v>
      </c>
      <c r="CB1349">
        <f t="shared" si="261"/>
        <v>0</v>
      </c>
      <c r="CC1349">
        <f t="shared" si="262"/>
        <v>0</v>
      </c>
      <c r="CD1349">
        <f t="shared" si="263"/>
        <v>0</v>
      </c>
      <c r="CF1349" t="b">
        <f t="shared" si="264"/>
        <v>0</v>
      </c>
      <c r="CG1349" t="str">
        <f t="shared" si="265"/>
        <v/>
      </c>
      <c r="CH1349" t="b">
        <f t="shared" si="266"/>
        <v>0</v>
      </c>
      <c r="CI1349" t="str">
        <f t="shared" si="267"/>
        <v/>
      </c>
      <c r="CJ1349" t="b">
        <f t="shared" si="268"/>
        <v>0</v>
      </c>
      <c r="CL1349">
        <f t="shared" si="269"/>
        <v>0</v>
      </c>
      <c r="CM1349">
        <f t="shared" si="270"/>
        <v>0</v>
      </c>
      <c r="CN1349">
        <f t="shared" si="271"/>
        <v>0</v>
      </c>
      <c r="CO1349">
        <f t="shared" si="272"/>
        <v>0</v>
      </c>
    </row>
    <row r="1350" spans="2:93" ht="15" customHeight="1">
      <c r="B1350" s="126"/>
      <c r="C1350" s="220" t="s">
        <v>2996</v>
      </c>
      <c r="D1350" s="419"/>
      <c r="E1350" s="316"/>
      <c r="F1350" s="316"/>
      <c r="G1350" s="317"/>
      <c r="H1350" s="379"/>
      <c r="I1350" s="317"/>
      <c r="J1350" s="315" t="str">
        <f>IF(L1350="","",VLOOKUP(L1350,Presentación!$AL$3:$AM$574,2,FALSE))</f>
        <v/>
      </c>
      <c r="K1350" s="429"/>
      <c r="L1350" s="419"/>
      <c r="M1350" s="316"/>
      <c r="N1350" s="317"/>
      <c r="O1350" s="419"/>
      <c r="P1350" s="316"/>
      <c r="Q1350" s="317"/>
      <c r="R1350" s="379"/>
      <c r="S1350" s="316"/>
      <c r="T1350" s="317"/>
      <c r="U1350" s="43" t="s">
        <v>2188</v>
      </c>
      <c r="V1350" s="379"/>
      <c r="W1350" s="316"/>
      <c r="X1350" s="317"/>
      <c r="Y1350" s="379"/>
      <c r="Z1350" s="317"/>
      <c r="AA1350" s="249"/>
      <c r="AB1350" s="249"/>
      <c r="AC1350" s="249"/>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CA1350">
        <f t="shared" si="260"/>
        <v>0</v>
      </c>
      <c r="CB1350">
        <f t="shared" si="261"/>
        <v>0</v>
      </c>
      <c r="CC1350">
        <f t="shared" si="262"/>
        <v>0</v>
      </c>
      <c r="CD1350">
        <f t="shared" si="263"/>
        <v>0</v>
      </c>
      <c r="CF1350" t="b">
        <f t="shared" si="264"/>
        <v>0</v>
      </c>
      <c r="CG1350" t="str">
        <f t="shared" si="265"/>
        <v/>
      </c>
      <c r="CH1350" t="b">
        <f t="shared" si="266"/>
        <v>0</v>
      </c>
      <c r="CI1350" t="str">
        <f t="shared" si="267"/>
        <v/>
      </c>
      <c r="CJ1350" t="b">
        <f t="shared" si="268"/>
        <v>0</v>
      </c>
      <c r="CL1350">
        <f t="shared" si="269"/>
        <v>0</v>
      </c>
      <c r="CM1350">
        <f t="shared" si="270"/>
        <v>0</v>
      </c>
      <c r="CN1350">
        <f t="shared" si="271"/>
        <v>0</v>
      </c>
      <c r="CO1350">
        <f t="shared" si="272"/>
        <v>0</v>
      </c>
    </row>
    <row r="1351" spans="2:93" ht="15" customHeight="1">
      <c r="B1351" s="126"/>
      <c r="C1351" s="220" t="s">
        <v>2997</v>
      </c>
      <c r="D1351" s="419"/>
      <c r="E1351" s="316"/>
      <c r="F1351" s="316"/>
      <c r="G1351" s="317"/>
      <c r="H1351" s="379"/>
      <c r="I1351" s="317"/>
      <c r="J1351" s="315" t="str">
        <f>IF(L1351="","",VLOOKUP(L1351,Presentación!$AL$3:$AM$574,2,FALSE))</f>
        <v/>
      </c>
      <c r="K1351" s="429"/>
      <c r="L1351" s="419"/>
      <c r="M1351" s="316"/>
      <c r="N1351" s="317"/>
      <c r="O1351" s="419"/>
      <c r="P1351" s="316"/>
      <c r="Q1351" s="317"/>
      <c r="R1351" s="379"/>
      <c r="S1351" s="316"/>
      <c r="T1351" s="317"/>
      <c r="U1351" s="43" t="s">
        <v>2188</v>
      </c>
      <c r="V1351" s="379"/>
      <c r="W1351" s="316"/>
      <c r="X1351" s="317"/>
      <c r="Y1351" s="379"/>
      <c r="Z1351" s="317"/>
      <c r="AA1351" s="249"/>
      <c r="AB1351" s="249"/>
      <c r="AC1351" s="249"/>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CA1351">
        <f t="shared" si="260"/>
        <v>0</v>
      </c>
      <c r="CB1351">
        <f t="shared" si="261"/>
        <v>0</v>
      </c>
      <c r="CC1351">
        <f t="shared" si="262"/>
        <v>0</v>
      </c>
      <c r="CD1351">
        <f t="shared" si="263"/>
        <v>0</v>
      </c>
      <c r="CF1351" t="b">
        <f t="shared" si="264"/>
        <v>0</v>
      </c>
      <c r="CG1351" t="str">
        <f t="shared" si="265"/>
        <v/>
      </c>
      <c r="CH1351" t="b">
        <f t="shared" si="266"/>
        <v>0</v>
      </c>
      <c r="CI1351" t="str">
        <f t="shared" si="267"/>
        <v/>
      </c>
      <c r="CJ1351" t="b">
        <f t="shared" si="268"/>
        <v>0</v>
      </c>
      <c r="CL1351">
        <f t="shared" si="269"/>
        <v>0</v>
      </c>
      <c r="CM1351">
        <f t="shared" si="270"/>
        <v>0</v>
      </c>
      <c r="CN1351">
        <f t="shared" si="271"/>
        <v>0</v>
      </c>
      <c r="CO1351">
        <f t="shared" si="272"/>
        <v>0</v>
      </c>
    </row>
    <row r="1352" spans="2:93" ht="15" customHeight="1">
      <c r="B1352" s="126"/>
      <c r="C1352" s="220" t="s">
        <v>2998</v>
      </c>
      <c r="D1352" s="419"/>
      <c r="E1352" s="316"/>
      <c r="F1352" s="316"/>
      <c r="G1352" s="317"/>
      <c r="H1352" s="379"/>
      <c r="I1352" s="317"/>
      <c r="J1352" s="315" t="str">
        <f>IF(L1352="","",VLOOKUP(L1352,Presentación!$AL$3:$AM$574,2,FALSE))</f>
        <v/>
      </c>
      <c r="K1352" s="429"/>
      <c r="L1352" s="419"/>
      <c r="M1352" s="316"/>
      <c r="N1352" s="317"/>
      <c r="O1352" s="419"/>
      <c r="P1352" s="316"/>
      <c r="Q1352" s="317"/>
      <c r="R1352" s="379"/>
      <c r="S1352" s="316"/>
      <c r="T1352" s="317"/>
      <c r="U1352" s="43" t="s">
        <v>2188</v>
      </c>
      <c r="V1352" s="379"/>
      <c r="W1352" s="316"/>
      <c r="X1352" s="317"/>
      <c r="Y1352" s="379"/>
      <c r="Z1352" s="317"/>
      <c r="AA1352" s="249"/>
      <c r="AB1352" s="249"/>
      <c r="AC1352" s="249"/>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CA1352">
        <f t="shared" si="260"/>
        <v>0</v>
      </c>
      <c r="CB1352">
        <f t="shared" si="261"/>
        <v>0</v>
      </c>
      <c r="CC1352">
        <f t="shared" si="262"/>
        <v>0</v>
      </c>
      <c r="CD1352">
        <f t="shared" si="263"/>
        <v>0</v>
      </c>
      <c r="CF1352" t="b">
        <f t="shared" si="264"/>
        <v>0</v>
      </c>
      <c r="CG1352" t="str">
        <f t="shared" si="265"/>
        <v/>
      </c>
      <c r="CH1352" t="b">
        <f t="shared" si="266"/>
        <v>0</v>
      </c>
      <c r="CI1352" t="str">
        <f t="shared" si="267"/>
        <v/>
      </c>
      <c r="CJ1352" t="b">
        <f t="shared" si="268"/>
        <v>0</v>
      </c>
      <c r="CL1352">
        <f t="shared" si="269"/>
        <v>0</v>
      </c>
      <c r="CM1352">
        <f t="shared" si="270"/>
        <v>0</v>
      </c>
      <c r="CN1352">
        <f t="shared" si="271"/>
        <v>0</v>
      </c>
      <c r="CO1352">
        <f t="shared" si="272"/>
        <v>0</v>
      </c>
    </row>
    <row r="1353" spans="2:93" ht="15" customHeight="1">
      <c r="B1353" s="126"/>
      <c r="C1353" s="220" t="s">
        <v>2999</v>
      </c>
      <c r="D1353" s="419"/>
      <c r="E1353" s="316"/>
      <c r="F1353" s="316"/>
      <c r="G1353" s="317"/>
      <c r="H1353" s="379"/>
      <c r="I1353" s="317"/>
      <c r="J1353" s="315" t="str">
        <f>IF(L1353="","",VLOOKUP(L1353,Presentación!$AL$3:$AM$574,2,FALSE))</f>
        <v/>
      </c>
      <c r="K1353" s="429"/>
      <c r="L1353" s="419"/>
      <c r="M1353" s="316"/>
      <c r="N1353" s="317"/>
      <c r="O1353" s="419"/>
      <c r="P1353" s="316"/>
      <c r="Q1353" s="317"/>
      <c r="R1353" s="379"/>
      <c r="S1353" s="316"/>
      <c r="T1353" s="317"/>
      <c r="U1353" s="43" t="s">
        <v>2188</v>
      </c>
      <c r="V1353" s="379"/>
      <c r="W1353" s="316"/>
      <c r="X1353" s="317"/>
      <c r="Y1353" s="379"/>
      <c r="Z1353" s="317"/>
      <c r="AA1353" s="249"/>
      <c r="AB1353" s="249"/>
      <c r="AC1353" s="249"/>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CA1353">
        <f t="shared" si="260"/>
        <v>0</v>
      </c>
      <c r="CB1353">
        <f t="shared" si="261"/>
        <v>0</v>
      </c>
      <c r="CC1353">
        <f t="shared" si="262"/>
        <v>0</v>
      </c>
      <c r="CD1353">
        <f t="shared" si="263"/>
        <v>0</v>
      </c>
      <c r="CF1353" t="b">
        <f t="shared" si="264"/>
        <v>0</v>
      </c>
      <c r="CG1353" t="str">
        <f t="shared" si="265"/>
        <v/>
      </c>
      <c r="CH1353" t="b">
        <f t="shared" si="266"/>
        <v>0</v>
      </c>
      <c r="CI1353" t="str">
        <f t="shared" si="267"/>
        <v/>
      </c>
      <c r="CJ1353" t="b">
        <f t="shared" si="268"/>
        <v>0</v>
      </c>
      <c r="CL1353">
        <f t="shared" si="269"/>
        <v>0</v>
      </c>
      <c r="CM1353">
        <f t="shared" si="270"/>
        <v>0</v>
      </c>
      <c r="CN1353">
        <f t="shared" si="271"/>
        <v>0</v>
      </c>
      <c r="CO1353">
        <f t="shared" si="272"/>
        <v>0</v>
      </c>
    </row>
    <row r="1354" spans="2:93" ht="15" customHeight="1">
      <c r="B1354" s="126"/>
      <c r="C1354" s="220" t="s">
        <v>3000</v>
      </c>
      <c r="D1354" s="419"/>
      <c r="E1354" s="316"/>
      <c r="F1354" s="316"/>
      <c r="G1354" s="317"/>
      <c r="H1354" s="379"/>
      <c r="I1354" s="317"/>
      <c r="J1354" s="315" t="str">
        <f>IF(L1354="","",VLOOKUP(L1354,Presentación!$AL$3:$AM$574,2,FALSE))</f>
        <v/>
      </c>
      <c r="K1354" s="429"/>
      <c r="L1354" s="419"/>
      <c r="M1354" s="316"/>
      <c r="N1354" s="317"/>
      <c r="O1354" s="419"/>
      <c r="P1354" s="316"/>
      <c r="Q1354" s="317"/>
      <c r="R1354" s="379"/>
      <c r="S1354" s="316"/>
      <c r="T1354" s="317"/>
      <c r="U1354" s="43" t="s">
        <v>2188</v>
      </c>
      <c r="V1354" s="379"/>
      <c r="W1354" s="316"/>
      <c r="X1354" s="317"/>
      <c r="Y1354" s="379"/>
      <c r="Z1354" s="317"/>
      <c r="AA1354" s="249"/>
      <c r="AB1354" s="249"/>
      <c r="AC1354" s="249"/>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CA1354">
        <f t="shared" si="260"/>
        <v>0</v>
      </c>
      <c r="CB1354">
        <f t="shared" si="261"/>
        <v>0</v>
      </c>
      <c r="CC1354">
        <f t="shared" si="262"/>
        <v>0</v>
      </c>
      <c r="CD1354">
        <f t="shared" si="263"/>
        <v>0</v>
      </c>
      <c r="CF1354" t="b">
        <f t="shared" si="264"/>
        <v>0</v>
      </c>
      <c r="CG1354" t="str">
        <f t="shared" si="265"/>
        <v/>
      </c>
      <c r="CH1354" t="b">
        <f t="shared" si="266"/>
        <v>0</v>
      </c>
      <c r="CI1354" t="str">
        <f t="shared" si="267"/>
        <v/>
      </c>
      <c r="CJ1354" t="b">
        <f t="shared" si="268"/>
        <v>0</v>
      </c>
      <c r="CL1354">
        <f t="shared" si="269"/>
        <v>0</v>
      </c>
      <c r="CM1354">
        <f t="shared" si="270"/>
        <v>0</v>
      </c>
      <c r="CN1354">
        <f t="shared" si="271"/>
        <v>0</v>
      </c>
      <c r="CO1354">
        <f t="shared" si="272"/>
        <v>0</v>
      </c>
    </row>
    <row r="1355" spans="2:93" ht="15" customHeight="1">
      <c r="B1355" s="126"/>
      <c r="C1355" s="220" t="s">
        <v>3001</v>
      </c>
      <c r="D1355" s="419"/>
      <c r="E1355" s="316"/>
      <c r="F1355" s="316"/>
      <c r="G1355" s="317"/>
      <c r="H1355" s="379"/>
      <c r="I1355" s="317"/>
      <c r="J1355" s="315" t="str">
        <f>IF(L1355="","",VLOOKUP(L1355,Presentación!$AL$3:$AM$574,2,FALSE))</f>
        <v/>
      </c>
      <c r="K1355" s="429"/>
      <c r="L1355" s="419"/>
      <c r="M1355" s="316"/>
      <c r="N1355" s="317"/>
      <c r="O1355" s="419"/>
      <c r="P1355" s="316"/>
      <c r="Q1355" s="317"/>
      <c r="R1355" s="379"/>
      <c r="S1355" s="316"/>
      <c r="T1355" s="317"/>
      <c r="U1355" s="43" t="s">
        <v>2188</v>
      </c>
      <c r="V1355" s="379"/>
      <c r="W1355" s="316"/>
      <c r="X1355" s="317"/>
      <c r="Y1355" s="379"/>
      <c r="Z1355" s="317"/>
      <c r="AA1355" s="249"/>
      <c r="AB1355" s="249"/>
      <c r="AC1355" s="249"/>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CA1355">
        <f t="shared" si="260"/>
        <v>0</v>
      </c>
      <c r="CB1355">
        <f t="shared" si="261"/>
        <v>0</v>
      </c>
      <c r="CC1355">
        <f t="shared" si="262"/>
        <v>0</v>
      </c>
      <c r="CD1355">
        <f t="shared" si="263"/>
        <v>0</v>
      </c>
      <c r="CF1355" t="b">
        <f t="shared" si="264"/>
        <v>0</v>
      </c>
      <c r="CG1355" t="str">
        <f t="shared" si="265"/>
        <v/>
      </c>
      <c r="CH1355" t="b">
        <f t="shared" si="266"/>
        <v>0</v>
      </c>
      <c r="CI1355" t="str">
        <f t="shared" si="267"/>
        <v/>
      </c>
      <c r="CJ1355" t="b">
        <f t="shared" si="268"/>
        <v>0</v>
      </c>
      <c r="CL1355">
        <f t="shared" si="269"/>
        <v>0</v>
      </c>
      <c r="CM1355">
        <f t="shared" si="270"/>
        <v>0</v>
      </c>
      <c r="CN1355">
        <f t="shared" si="271"/>
        <v>0</v>
      </c>
      <c r="CO1355">
        <f t="shared" si="272"/>
        <v>0</v>
      </c>
    </row>
    <row r="1356" spans="2:93" ht="15" customHeight="1">
      <c r="B1356" s="126"/>
      <c r="C1356" s="220" t="s">
        <v>3002</v>
      </c>
      <c r="D1356" s="419"/>
      <c r="E1356" s="316"/>
      <c r="F1356" s="316"/>
      <c r="G1356" s="317"/>
      <c r="H1356" s="379"/>
      <c r="I1356" s="317"/>
      <c r="J1356" s="315" t="str">
        <f>IF(L1356="","",VLOOKUP(L1356,Presentación!$AL$3:$AM$574,2,FALSE))</f>
        <v/>
      </c>
      <c r="K1356" s="429"/>
      <c r="L1356" s="419"/>
      <c r="M1356" s="316"/>
      <c r="N1356" s="317"/>
      <c r="O1356" s="419"/>
      <c r="P1356" s="316"/>
      <c r="Q1356" s="317"/>
      <c r="R1356" s="379"/>
      <c r="S1356" s="316"/>
      <c r="T1356" s="317"/>
      <c r="U1356" s="43" t="s">
        <v>2188</v>
      </c>
      <c r="V1356" s="379"/>
      <c r="W1356" s="316"/>
      <c r="X1356" s="317"/>
      <c r="Y1356" s="379"/>
      <c r="Z1356" s="317"/>
      <c r="AA1356" s="249"/>
      <c r="AB1356" s="249"/>
      <c r="AC1356" s="249"/>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CA1356">
        <f t="shared" si="260"/>
        <v>0</v>
      </c>
      <c r="CB1356">
        <f t="shared" si="261"/>
        <v>0</v>
      </c>
      <c r="CC1356">
        <f t="shared" si="262"/>
        <v>0</v>
      </c>
      <c r="CD1356">
        <f t="shared" si="263"/>
        <v>0</v>
      </c>
      <c r="CF1356" t="b">
        <f t="shared" si="264"/>
        <v>0</v>
      </c>
      <c r="CG1356" t="str">
        <f t="shared" si="265"/>
        <v/>
      </c>
      <c r="CH1356" t="b">
        <f t="shared" si="266"/>
        <v>0</v>
      </c>
      <c r="CI1356" t="str">
        <f t="shared" si="267"/>
        <v/>
      </c>
      <c r="CJ1356" t="b">
        <f t="shared" si="268"/>
        <v>0</v>
      </c>
      <c r="CL1356">
        <f t="shared" si="269"/>
        <v>0</v>
      </c>
      <c r="CM1356">
        <f t="shared" si="270"/>
        <v>0</v>
      </c>
      <c r="CN1356">
        <f t="shared" si="271"/>
        <v>0</v>
      </c>
      <c r="CO1356">
        <f t="shared" si="272"/>
        <v>0</v>
      </c>
    </row>
    <row r="1357" spans="2:93" ht="15" customHeight="1">
      <c r="B1357" s="126"/>
      <c r="C1357" s="220" t="s">
        <v>3003</v>
      </c>
      <c r="D1357" s="419"/>
      <c r="E1357" s="316"/>
      <c r="F1357" s="316"/>
      <c r="G1357" s="317"/>
      <c r="H1357" s="379"/>
      <c r="I1357" s="317"/>
      <c r="J1357" s="315" t="str">
        <f>IF(L1357="","",VLOOKUP(L1357,Presentación!$AL$3:$AM$574,2,FALSE))</f>
        <v/>
      </c>
      <c r="K1357" s="429"/>
      <c r="L1357" s="419"/>
      <c r="M1357" s="316"/>
      <c r="N1357" s="317"/>
      <c r="O1357" s="419"/>
      <c r="P1357" s="316"/>
      <c r="Q1357" s="317"/>
      <c r="R1357" s="379"/>
      <c r="S1357" s="316"/>
      <c r="T1357" s="317"/>
      <c r="U1357" s="43" t="s">
        <v>2188</v>
      </c>
      <c r="V1357" s="379"/>
      <c r="W1357" s="316"/>
      <c r="X1357" s="317"/>
      <c r="Y1357" s="379"/>
      <c r="Z1357" s="317"/>
      <c r="AA1357" s="249"/>
      <c r="AB1357" s="249"/>
      <c r="AC1357" s="249"/>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CA1357">
        <f t="shared" si="260"/>
        <v>0</v>
      </c>
      <c r="CB1357">
        <f t="shared" si="261"/>
        <v>0</v>
      </c>
      <c r="CC1357">
        <f t="shared" si="262"/>
        <v>0</v>
      </c>
      <c r="CD1357">
        <f t="shared" si="263"/>
        <v>0</v>
      </c>
      <c r="CF1357" t="b">
        <f t="shared" si="264"/>
        <v>0</v>
      </c>
      <c r="CG1357" t="str">
        <f t="shared" si="265"/>
        <v/>
      </c>
      <c r="CH1357" t="b">
        <f t="shared" si="266"/>
        <v>0</v>
      </c>
      <c r="CI1357" t="str">
        <f t="shared" si="267"/>
        <v/>
      </c>
      <c r="CJ1357" t="b">
        <f t="shared" si="268"/>
        <v>0</v>
      </c>
      <c r="CL1357">
        <f t="shared" si="269"/>
        <v>0</v>
      </c>
      <c r="CM1357">
        <f t="shared" si="270"/>
        <v>0</v>
      </c>
      <c r="CN1357">
        <f t="shared" si="271"/>
        <v>0</v>
      </c>
      <c r="CO1357">
        <f t="shared" si="272"/>
        <v>0</v>
      </c>
    </row>
    <row r="1358" spans="2:93" ht="15" customHeight="1">
      <c r="B1358" s="126"/>
      <c r="C1358" s="220" t="s">
        <v>3004</v>
      </c>
      <c r="D1358" s="419"/>
      <c r="E1358" s="316"/>
      <c r="F1358" s="316"/>
      <c r="G1358" s="317"/>
      <c r="H1358" s="379"/>
      <c r="I1358" s="317"/>
      <c r="J1358" s="315" t="str">
        <f>IF(L1358="","",VLOOKUP(L1358,Presentación!$AL$3:$AM$574,2,FALSE))</f>
        <v/>
      </c>
      <c r="K1358" s="429"/>
      <c r="L1358" s="419"/>
      <c r="M1358" s="316"/>
      <c r="N1358" s="317"/>
      <c r="O1358" s="419"/>
      <c r="P1358" s="316"/>
      <c r="Q1358" s="317"/>
      <c r="R1358" s="379"/>
      <c r="S1358" s="316"/>
      <c r="T1358" s="317"/>
      <c r="U1358" s="43" t="s">
        <v>2188</v>
      </c>
      <c r="V1358" s="379"/>
      <c r="W1358" s="316"/>
      <c r="X1358" s="317"/>
      <c r="Y1358" s="379"/>
      <c r="Z1358" s="317"/>
      <c r="AA1358" s="249"/>
      <c r="AB1358" s="249"/>
      <c r="AC1358" s="249"/>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CA1358">
        <f t="shared" si="260"/>
        <v>0</v>
      </c>
      <c r="CB1358">
        <f t="shared" si="261"/>
        <v>0</v>
      </c>
      <c r="CC1358">
        <f t="shared" si="262"/>
        <v>0</v>
      </c>
      <c r="CD1358">
        <f t="shared" si="263"/>
        <v>0</v>
      </c>
      <c r="CF1358" t="b">
        <f t="shared" si="264"/>
        <v>0</v>
      </c>
      <c r="CG1358" t="str">
        <f t="shared" si="265"/>
        <v/>
      </c>
      <c r="CH1358" t="b">
        <f t="shared" si="266"/>
        <v>0</v>
      </c>
      <c r="CI1358" t="str">
        <f t="shared" si="267"/>
        <v/>
      </c>
      <c r="CJ1358" t="b">
        <f t="shared" si="268"/>
        <v>0</v>
      </c>
      <c r="CL1358">
        <f t="shared" si="269"/>
        <v>0</v>
      </c>
      <c r="CM1358">
        <f t="shared" si="270"/>
        <v>0</v>
      </c>
      <c r="CN1358">
        <f t="shared" si="271"/>
        <v>0</v>
      </c>
      <c r="CO1358">
        <f t="shared" si="272"/>
        <v>0</v>
      </c>
    </row>
    <row r="1359" spans="2:93" ht="15" customHeight="1">
      <c r="B1359" s="126"/>
      <c r="C1359" s="220" t="s">
        <v>3005</v>
      </c>
      <c r="D1359" s="419"/>
      <c r="E1359" s="316"/>
      <c r="F1359" s="316"/>
      <c r="G1359" s="317"/>
      <c r="H1359" s="379"/>
      <c r="I1359" s="317"/>
      <c r="J1359" s="315" t="str">
        <f>IF(L1359="","",VLOOKUP(L1359,Presentación!$AL$3:$AM$574,2,FALSE))</f>
        <v/>
      </c>
      <c r="K1359" s="429"/>
      <c r="L1359" s="419"/>
      <c r="M1359" s="316"/>
      <c r="N1359" s="317"/>
      <c r="O1359" s="419"/>
      <c r="P1359" s="316"/>
      <c r="Q1359" s="317"/>
      <c r="R1359" s="379"/>
      <c r="S1359" s="316"/>
      <c r="T1359" s="317"/>
      <c r="U1359" s="43" t="s">
        <v>2188</v>
      </c>
      <c r="V1359" s="379"/>
      <c r="W1359" s="316"/>
      <c r="X1359" s="317"/>
      <c r="Y1359" s="379"/>
      <c r="Z1359" s="317"/>
      <c r="AA1359" s="249"/>
      <c r="AB1359" s="249"/>
      <c r="AC1359" s="249"/>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CA1359">
        <f t="shared" si="260"/>
        <v>0</v>
      </c>
      <c r="CB1359">
        <f t="shared" si="261"/>
        <v>0</v>
      </c>
      <c r="CC1359">
        <f t="shared" si="262"/>
        <v>0</v>
      </c>
      <c r="CD1359">
        <f t="shared" si="263"/>
        <v>0</v>
      </c>
      <c r="CF1359" t="b">
        <f t="shared" si="264"/>
        <v>0</v>
      </c>
      <c r="CG1359" t="str">
        <f t="shared" si="265"/>
        <v/>
      </c>
      <c r="CH1359" t="b">
        <f t="shared" si="266"/>
        <v>0</v>
      </c>
      <c r="CI1359" t="str">
        <f t="shared" si="267"/>
        <v/>
      </c>
      <c r="CJ1359" t="b">
        <f t="shared" si="268"/>
        <v>0</v>
      </c>
      <c r="CL1359">
        <f t="shared" si="269"/>
        <v>0</v>
      </c>
      <c r="CM1359">
        <f t="shared" si="270"/>
        <v>0</v>
      </c>
      <c r="CN1359">
        <f t="shared" si="271"/>
        <v>0</v>
      </c>
      <c r="CO1359">
        <f t="shared" si="272"/>
        <v>0</v>
      </c>
    </row>
    <row r="1360" spans="2:93" ht="15" customHeight="1">
      <c r="B1360" s="126"/>
      <c r="C1360" s="220" t="s">
        <v>3006</v>
      </c>
      <c r="D1360" s="419"/>
      <c r="E1360" s="316"/>
      <c r="F1360" s="316"/>
      <c r="G1360" s="317"/>
      <c r="H1360" s="379"/>
      <c r="I1360" s="317"/>
      <c r="J1360" s="315" t="str">
        <f>IF(L1360="","",VLOOKUP(L1360,Presentación!$AL$3:$AM$574,2,FALSE))</f>
        <v/>
      </c>
      <c r="K1360" s="429"/>
      <c r="L1360" s="419"/>
      <c r="M1360" s="316"/>
      <c r="N1360" s="317"/>
      <c r="O1360" s="419"/>
      <c r="P1360" s="316"/>
      <c r="Q1360" s="317"/>
      <c r="R1360" s="379"/>
      <c r="S1360" s="316"/>
      <c r="T1360" s="317"/>
      <c r="U1360" s="43" t="s">
        <v>2188</v>
      </c>
      <c r="V1360" s="379"/>
      <c r="W1360" s="316"/>
      <c r="X1360" s="317"/>
      <c r="Y1360" s="379"/>
      <c r="Z1360" s="317"/>
      <c r="AA1360" s="249"/>
      <c r="AB1360" s="249"/>
      <c r="AC1360" s="249"/>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CA1360">
        <f t="shared" si="260"/>
        <v>0</v>
      </c>
      <c r="CB1360">
        <f t="shared" si="261"/>
        <v>0</v>
      </c>
      <c r="CC1360">
        <f t="shared" si="262"/>
        <v>0</v>
      </c>
      <c r="CD1360">
        <f t="shared" si="263"/>
        <v>0</v>
      </c>
      <c r="CF1360" t="b">
        <f t="shared" si="264"/>
        <v>0</v>
      </c>
      <c r="CG1360" t="str">
        <f t="shared" si="265"/>
        <v/>
      </c>
      <c r="CH1360" t="b">
        <f t="shared" si="266"/>
        <v>0</v>
      </c>
      <c r="CI1360" t="str">
        <f t="shared" si="267"/>
        <v/>
      </c>
      <c r="CJ1360" t="b">
        <f t="shared" si="268"/>
        <v>0</v>
      </c>
      <c r="CL1360">
        <f t="shared" si="269"/>
        <v>0</v>
      </c>
      <c r="CM1360">
        <f t="shared" si="270"/>
        <v>0</v>
      </c>
      <c r="CN1360">
        <f t="shared" si="271"/>
        <v>0</v>
      </c>
      <c r="CO1360">
        <f t="shared" si="272"/>
        <v>0</v>
      </c>
    </row>
    <row r="1361" spans="2:93" ht="15" customHeight="1">
      <c r="B1361" s="126"/>
      <c r="C1361" s="220" t="s">
        <v>3007</v>
      </c>
      <c r="D1361" s="419"/>
      <c r="E1361" s="316"/>
      <c r="F1361" s="316"/>
      <c r="G1361" s="317"/>
      <c r="H1361" s="379"/>
      <c r="I1361" s="317"/>
      <c r="J1361" s="315" t="str">
        <f>IF(L1361="","",VLOOKUP(L1361,Presentación!$AL$3:$AM$574,2,FALSE))</f>
        <v/>
      </c>
      <c r="K1361" s="429"/>
      <c r="L1361" s="419"/>
      <c r="M1361" s="316"/>
      <c r="N1361" s="317"/>
      <c r="O1361" s="419"/>
      <c r="P1361" s="316"/>
      <c r="Q1361" s="317"/>
      <c r="R1361" s="379"/>
      <c r="S1361" s="316"/>
      <c r="T1361" s="317"/>
      <c r="U1361" s="43" t="s">
        <v>2188</v>
      </c>
      <c r="V1361" s="379"/>
      <c r="W1361" s="316"/>
      <c r="X1361" s="317"/>
      <c r="Y1361" s="379"/>
      <c r="Z1361" s="317"/>
      <c r="AA1361" s="249"/>
      <c r="AB1361" s="249"/>
      <c r="AC1361" s="249"/>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CA1361">
        <f t="shared" si="260"/>
        <v>0</v>
      </c>
      <c r="CB1361">
        <f t="shared" si="261"/>
        <v>0</v>
      </c>
      <c r="CC1361">
        <f t="shared" si="262"/>
        <v>0</v>
      </c>
      <c r="CD1361">
        <f t="shared" si="263"/>
        <v>0</v>
      </c>
      <c r="CF1361" t="b">
        <f t="shared" si="264"/>
        <v>0</v>
      </c>
      <c r="CG1361" t="str">
        <f t="shared" si="265"/>
        <v/>
      </c>
      <c r="CH1361" t="b">
        <f t="shared" si="266"/>
        <v>0</v>
      </c>
      <c r="CI1361" t="str">
        <f t="shared" si="267"/>
        <v/>
      </c>
      <c r="CJ1361" t="b">
        <f t="shared" si="268"/>
        <v>0</v>
      </c>
      <c r="CL1361">
        <f t="shared" si="269"/>
        <v>0</v>
      </c>
      <c r="CM1361">
        <f t="shared" si="270"/>
        <v>0</v>
      </c>
      <c r="CN1361">
        <f t="shared" si="271"/>
        <v>0</v>
      </c>
      <c r="CO1361">
        <f t="shared" si="272"/>
        <v>0</v>
      </c>
    </row>
    <row r="1362" spans="2:93" ht="15" customHeight="1">
      <c r="B1362" s="126"/>
      <c r="C1362" s="220" t="s">
        <v>3008</v>
      </c>
      <c r="D1362" s="419"/>
      <c r="E1362" s="316"/>
      <c r="F1362" s="316"/>
      <c r="G1362" s="317"/>
      <c r="H1362" s="379"/>
      <c r="I1362" s="317"/>
      <c r="J1362" s="315" t="str">
        <f>IF(L1362="","",VLOOKUP(L1362,Presentación!$AL$3:$AM$574,2,FALSE))</f>
        <v/>
      </c>
      <c r="K1362" s="429"/>
      <c r="L1362" s="419"/>
      <c r="M1362" s="316"/>
      <c r="N1362" s="317"/>
      <c r="O1362" s="419"/>
      <c r="P1362" s="316"/>
      <c r="Q1362" s="317"/>
      <c r="R1362" s="379"/>
      <c r="S1362" s="316"/>
      <c r="T1362" s="317"/>
      <c r="U1362" s="43" t="s">
        <v>2188</v>
      </c>
      <c r="V1362" s="379"/>
      <c r="W1362" s="316"/>
      <c r="X1362" s="317"/>
      <c r="Y1362" s="379"/>
      <c r="Z1362" s="317"/>
      <c r="AA1362" s="249"/>
      <c r="AB1362" s="249"/>
      <c r="AC1362" s="249"/>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CA1362">
        <f t="shared" si="260"/>
        <v>0</v>
      </c>
      <c r="CB1362">
        <f t="shared" si="261"/>
        <v>0</v>
      </c>
      <c r="CC1362">
        <f t="shared" si="262"/>
        <v>0</v>
      </c>
      <c r="CD1362">
        <f t="shared" si="263"/>
        <v>0</v>
      </c>
      <c r="CF1362" t="b">
        <f t="shared" si="264"/>
        <v>0</v>
      </c>
      <c r="CG1362" t="str">
        <f t="shared" si="265"/>
        <v/>
      </c>
      <c r="CH1362" t="b">
        <f t="shared" si="266"/>
        <v>0</v>
      </c>
      <c r="CI1362" t="str">
        <f t="shared" si="267"/>
        <v/>
      </c>
      <c r="CJ1362" t="b">
        <f t="shared" si="268"/>
        <v>0</v>
      </c>
      <c r="CL1362">
        <f t="shared" si="269"/>
        <v>0</v>
      </c>
      <c r="CM1362">
        <f t="shared" si="270"/>
        <v>0</v>
      </c>
      <c r="CN1362">
        <f t="shared" si="271"/>
        <v>0</v>
      </c>
      <c r="CO1362">
        <f t="shared" si="272"/>
        <v>0</v>
      </c>
    </row>
    <row r="1363" spans="2:93" ht="15" customHeight="1">
      <c r="B1363" s="126"/>
      <c r="C1363" s="220" t="s">
        <v>3009</v>
      </c>
      <c r="D1363" s="419"/>
      <c r="E1363" s="316"/>
      <c r="F1363" s="316"/>
      <c r="G1363" s="317"/>
      <c r="H1363" s="379"/>
      <c r="I1363" s="317"/>
      <c r="J1363" s="315" t="str">
        <f>IF(L1363="","",VLOOKUP(L1363,Presentación!$AL$3:$AM$574,2,FALSE))</f>
        <v/>
      </c>
      <c r="K1363" s="429"/>
      <c r="L1363" s="419"/>
      <c r="M1363" s="316"/>
      <c r="N1363" s="317"/>
      <c r="O1363" s="419"/>
      <c r="P1363" s="316"/>
      <c r="Q1363" s="317"/>
      <c r="R1363" s="379"/>
      <c r="S1363" s="316"/>
      <c r="T1363" s="317"/>
      <c r="U1363" s="43" t="s">
        <v>2188</v>
      </c>
      <c r="V1363" s="379"/>
      <c r="W1363" s="316"/>
      <c r="X1363" s="317"/>
      <c r="Y1363" s="379"/>
      <c r="Z1363" s="317"/>
      <c r="AA1363" s="249"/>
      <c r="AB1363" s="249"/>
      <c r="AC1363" s="249"/>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CA1363">
        <f t="shared" si="260"/>
        <v>0</v>
      </c>
      <c r="CB1363">
        <f t="shared" si="261"/>
        <v>0</v>
      </c>
      <c r="CC1363">
        <f t="shared" si="262"/>
        <v>0</v>
      </c>
      <c r="CD1363">
        <f t="shared" si="263"/>
        <v>0</v>
      </c>
      <c r="CF1363" t="b">
        <f t="shared" si="264"/>
        <v>0</v>
      </c>
      <c r="CG1363" t="str">
        <f t="shared" si="265"/>
        <v/>
      </c>
      <c r="CH1363" t="b">
        <f t="shared" si="266"/>
        <v>0</v>
      </c>
      <c r="CI1363" t="str">
        <f t="shared" si="267"/>
        <v/>
      </c>
      <c r="CJ1363" t="b">
        <f t="shared" si="268"/>
        <v>0</v>
      </c>
      <c r="CL1363">
        <f t="shared" si="269"/>
        <v>0</v>
      </c>
      <c r="CM1363">
        <f t="shared" si="270"/>
        <v>0</v>
      </c>
      <c r="CN1363">
        <f t="shared" si="271"/>
        <v>0</v>
      </c>
      <c r="CO1363">
        <f t="shared" si="272"/>
        <v>0</v>
      </c>
    </row>
    <row r="1364" spans="2:93" ht="15" customHeight="1">
      <c r="B1364" s="126"/>
      <c r="C1364" s="220" t="s">
        <v>3010</v>
      </c>
      <c r="D1364" s="419"/>
      <c r="E1364" s="316"/>
      <c r="F1364" s="316"/>
      <c r="G1364" s="317"/>
      <c r="H1364" s="379"/>
      <c r="I1364" s="317"/>
      <c r="J1364" s="315" t="str">
        <f>IF(L1364="","",VLOOKUP(L1364,Presentación!$AL$3:$AM$574,2,FALSE))</f>
        <v/>
      </c>
      <c r="K1364" s="429"/>
      <c r="L1364" s="419"/>
      <c r="M1364" s="316"/>
      <c r="N1364" s="317"/>
      <c r="O1364" s="419"/>
      <c r="P1364" s="316"/>
      <c r="Q1364" s="317"/>
      <c r="R1364" s="379"/>
      <c r="S1364" s="316"/>
      <c r="T1364" s="317"/>
      <c r="U1364" s="43" t="s">
        <v>2188</v>
      </c>
      <c r="V1364" s="379"/>
      <c r="W1364" s="316"/>
      <c r="X1364" s="317"/>
      <c r="Y1364" s="379"/>
      <c r="Z1364" s="317"/>
      <c r="AA1364" s="249"/>
      <c r="AB1364" s="249"/>
      <c r="AC1364" s="249"/>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CA1364">
        <f t="shared" si="260"/>
        <v>0</v>
      </c>
      <c r="CB1364">
        <f t="shared" si="261"/>
        <v>0</v>
      </c>
      <c r="CC1364">
        <f t="shared" si="262"/>
        <v>0</v>
      </c>
      <c r="CD1364">
        <f t="shared" si="263"/>
        <v>0</v>
      </c>
      <c r="CF1364" t="b">
        <f t="shared" si="264"/>
        <v>0</v>
      </c>
      <c r="CG1364" t="str">
        <f t="shared" si="265"/>
        <v/>
      </c>
      <c r="CH1364" t="b">
        <f t="shared" si="266"/>
        <v>0</v>
      </c>
      <c r="CI1364" t="str">
        <f t="shared" si="267"/>
        <v/>
      </c>
      <c r="CJ1364" t="b">
        <f t="shared" si="268"/>
        <v>0</v>
      </c>
      <c r="CL1364">
        <f t="shared" si="269"/>
        <v>0</v>
      </c>
      <c r="CM1364">
        <f t="shared" si="270"/>
        <v>0</v>
      </c>
      <c r="CN1364">
        <f t="shared" si="271"/>
        <v>0</v>
      </c>
      <c r="CO1364">
        <f t="shared" si="272"/>
        <v>0</v>
      </c>
    </row>
    <row r="1365" spans="2:93" ht="15" customHeight="1">
      <c r="B1365" s="126"/>
      <c r="C1365" s="220" t="s">
        <v>3011</v>
      </c>
      <c r="D1365" s="419"/>
      <c r="E1365" s="316"/>
      <c r="F1365" s="316"/>
      <c r="G1365" s="317"/>
      <c r="H1365" s="379"/>
      <c r="I1365" s="317"/>
      <c r="J1365" s="315" t="str">
        <f>IF(L1365="","",VLOOKUP(L1365,Presentación!$AL$3:$AM$574,2,FALSE))</f>
        <v/>
      </c>
      <c r="K1365" s="429"/>
      <c r="L1365" s="419"/>
      <c r="M1365" s="316"/>
      <c r="N1365" s="317"/>
      <c r="O1365" s="419"/>
      <c r="P1365" s="316"/>
      <c r="Q1365" s="317"/>
      <c r="R1365" s="379"/>
      <c r="S1365" s="316"/>
      <c r="T1365" s="317"/>
      <c r="U1365" s="43" t="s">
        <v>2188</v>
      </c>
      <c r="V1365" s="379"/>
      <c r="W1365" s="316"/>
      <c r="X1365" s="317"/>
      <c r="Y1365" s="379"/>
      <c r="Z1365" s="317"/>
      <c r="AA1365" s="249"/>
      <c r="AB1365" s="249"/>
      <c r="AC1365" s="249"/>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CA1365">
        <f t="shared" si="260"/>
        <v>0</v>
      </c>
      <c r="CB1365">
        <f t="shared" si="261"/>
        <v>0</v>
      </c>
      <c r="CC1365">
        <f t="shared" si="262"/>
        <v>0</v>
      </c>
      <c r="CD1365">
        <f t="shared" si="263"/>
        <v>0</v>
      </c>
      <c r="CF1365" t="b">
        <f t="shared" si="264"/>
        <v>0</v>
      </c>
      <c r="CG1365" t="str">
        <f t="shared" si="265"/>
        <v/>
      </c>
      <c r="CH1365" t="b">
        <f t="shared" si="266"/>
        <v>0</v>
      </c>
      <c r="CI1365" t="str">
        <f t="shared" si="267"/>
        <v/>
      </c>
      <c r="CJ1365" t="b">
        <f t="shared" si="268"/>
        <v>0</v>
      </c>
      <c r="CL1365">
        <f t="shared" si="269"/>
        <v>0</v>
      </c>
      <c r="CM1365">
        <f t="shared" si="270"/>
        <v>0</v>
      </c>
      <c r="CN1365">
        <f t="shared" si="271"/>
        <v>0</v>
      </c>
      <c r="CO1365">
        <f t="shared" si="272"/>
        <v>0</v>
      </c>
    </row>
    <row r="1366" spans="2:93" ht="15" customHeight="1">
      <c r="B1366" s="126"/>
      <c r="C1366" s="220" t="s">
        <v>3012</v>
      </c>
      <c r="D1366" s="419"/>
      <c r="E1366" s="316"/>
      <c r="F1366" s="316"/>
      <c r="G1366" s="317"/>
      <c r="H1366" s="379"/>
      <c r="I1366" s="317"/>
      <c r="J1366" s="315" t="str">
        <f>IF(L1366="","",VLOOKUP(L1366,Presentación!$AL$3:$AM$574,2,FALSE))</f>
        <v/>
      </c>
      <c r="K1366" s="429"/>
      <c r="L1366" s="419"/>
      <c r="M1366" s="316"/>
      <c r="N1366" s="317"/>
      <c r="O1366" s="419"/>
      <c r="P1366" s="316"/>
      <c r="Q1366" s="317"/>
      <c r="R1366" s="379"/>
      <c r="S1366" s="316"/>
      <c r="T1366" s="317"/>
      <c r="U1366" s="43" t="s">
        <v>2188</v>
      </c>
      <c r="V1366" s="379"/>
      <c r="W1366" s="316"/>
      <c r="X1366" s="317"/>
      <c r="Y1366" s="379"/>
      <c r="Z1366" s="317"/>
      <c r="AA1366" s="249"/>
      <c r="AB1366" s="249"/>
      <c r="AC1366" s="249"/>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CA1366">
        <f t="shared" si="260"/>
        <v>0</v>
      </c>
      <c r="CB1366">
        <f t="shared" si="261"/>
        <v>0</v>
      </c>
      <c r="CC1366">
        <f t="shared" si="262"/>
        <v>0</v>
      </c>
      <c r="CD1366">
        <f t="shared" si="263"/>
        <v>0</v>
      </c>
      <c r="CF1366" t="b">
        <f t="shared" si="264"/>
        <v>0</v>
      </c>
      <c r="CG1366" t="str">
        <f t="shared" si="265"/>
        <v/>
      </c>
      <c r="CH1366" t="b">
        <f t="shared" si="266"/>
        <v>0</v>
      </c>
      <c r="CI1366" t="str">
        <f t="shared" si="267"/>
        <v/>
      </c>
      <c r="CJ1366" t="b">
        <f t="shared" si="268"/>
        <v>0</v>
      </c>
      <c r="CL1366">
        <f t="shared" si="269"/>
        <v>0</v>
      </c>
      <c r="CM1366">
        <f t="shared" si="270"/>
        <v>0</v>
      </c>
      <c r="CN1366">
        <f t="shared" si="271"/>
        <v>0</v>
      </c>
      <c r="CO1366">
        <f t="shared" si="272"/>
        <v>0</v>
      </c>
    </row>
    <row r="1367" spans="2:93" ht="15" customHeight="1">
      <c r="B1367" s="126"/>
      <c r="C1367" s="220" t="s">
        <v>3013</v>
      </c>
      <c r="D1367" s="419"/>
      <c r="E1367" s="316"/>
      <c r="F1367" s="316"/>
      <c r="G1367" s="317"/>
      <c r="H1367" s="379"/>
      <c r="I1367" s="317"/>
      <c r="J1367" s="315" t="str">
        <f>IF(L1367="","",VLOOKUP(L1367,Presentación!$AL$3:$AM$574,2,FALSE))</f>
        <v/>
      </c>
      <c r="K1367" s="429"/>
      <c r="L1367" s="419"/>
      <c r="M1367" s="316"/>
      <c r="N1367" s="317"/>
      <c r="O1367" s="419"/>
      <c r="P1367" s="316"/>
      <c r="Q1367" s="317"/>
      <c r="R1367" s="379"/>
      <c r="S1367" s="316"/>
      <c r="T1367" s="317"/>
      <c r="U1367" s="43" t="s">
        <v>2188</v>
      </c>
      <c r="V1367" s="379"/>
      <c r="W1367" s="316"/>
      <c r="X1367" s="317"/>
      <c r="Y1367" s="379"/>
      <c r="Z1367" s="317"/>
      <c r="AA1367" s="249"/>
      <c r="AB1367" s="249"/>
      <c r="AC1367" s="249"/>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CA1367">
        <f t="shared" si="260"/>
        <v>0</v>
      </c>
      <c r="CB1367">
        <f t="shared" si="261"/>
        <v>0</v>
      </c>
      <c r="CC1367">
        <f t="shared" si="262"/>
        <v>0</v>
      </c>
      <c r="CD1367">
        <f t="shared" si="263"/>
        <v>0</v>
      </c>
      <c r="CF1367" t="b">
        <f t="shared" si="264"/>
        <v>0</v>
      </c>
      <c r="CG1367" t="str">
        <f t="shared" si="265"/>
        <v/>
      </c>
      <c r="CH1367" t="b">
        <f t="shared" si="266"/>
        <v>0</v>
      </c>
      <c r="CI1367" t="str">
        <f t="shared" si="267"/>
        <v/>
      </c>
      <c r="CJ1367" t="b">
        <f t="shared" si="268"/>
        <v>0</v>
      </c>
      <c r="CL1367">
        <f t="shared" si="269"/>
        <v>0</v>
      </c>
      <c r="CM1367">
        <f t="shared" si="270"/>
        <v>0</v>
      </c>
      <c r="CN1367">
        <f t="shared" si="271"/>
        <v>0</v>
      </c>
      <c r="CO1367">
        <f t="shared" si="272"/>
        <v>0</v>
      </c>
    </row>
    <row r="1368" spans="2:93" ht="15" customHeight="1">
      <c r="B1368" s="126"/>
      <c r="C1368" s="220" t="s">
        <v>3014</v>
      </c>
      <c r="D1368" s="419"/>
      <c r="E1368" s="316"/>
      <c r="F1368" s="316"/>
      <c r="G1368" s="317"/>
      <c r="H1368" s="379"/>
      <c r="I1368" s="317"/>
      <c r="J1368" s="315" t="str">
        <f>IF(L1368="","",VLOOKUP(L1368,Presentación!$AL$3:$AM$574,2,FALSE))</f>
        <v/>
      </c>
      <c r="K1368" s="429"/>
      <c r="L1368" s="419"/>
      <c r="M1368" s="316"/>
      <c r="N1368" s="317"/>
      <c r="O1368" s="419"/>
      <c r="P1368" s="316"/>
      <c r="Q1368" s="317"/>
      <c r="R1368" s="379"/>
      <c r="S1368" s="316"/>
      <c r="T1368" s="317"/>
      <c r="U1368" s="43" t="s">
        <v>2188</v>
      </c>
      <c r="V1368" s="379"/>
      <c r="W1368" s="316"/>
      <c r="X1368" s="317"/>
      <c r="Y1368" s="379"/>
      <c r="Z1368" s="317"/>
      <c r="AA1368" s="249"/>
      <c r="AB1368" s="249"/>
      <c r="AC1368" s="249"/>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CA1368">
        <f t="shared" si="260"/>
        <v>0</v>
      </c>
      <c r="CB1368">
        <f t="shared" si="261"/>
        <v>0</v>
      </c>
      <c r="CC1368">
        <f t="shared" si="262"/>
        <v>0</v>
      </c>
      <c r="CD1368">
        <f t="shared" si="263"/>
        <v>0</v>
      </c>
      <c r="CF1368" t="b">
        <f t="shared" si="264"/>
        <v>0</v>
      </c>
      <c r="CG1368" t="str">
        <f t="shared" si="265"/>
        <v/>
      </c>
      <c r="CH1368" t="b">
        <f t="shared" si="266"/>
        <v>0</v>
      </c>
      <c r="CI1368" t="str">
        <f t="shared" si="267"/>
        <v/>
      </c>
      <c r="CJ1368" t="b">
        <f t="shared" si="268"/>
        <v>0</v>
      </c>
      <c r="CL1368">
        <f t="shared" si="269"/>
        <v>0</v>
      </c>
      <c r="CM1368">
        <f t="shared" si="270"/>
        <v>0</v>
      </c>
      <c r="CN1368">
        <f t="shared" si="271"/>
        <v>0</v>
      </c>
      <c r="CO1368">
        <f t="shared" si="272"/>
        <v>0</v>
      </c>
    </row>
    <row r="1369" spans="2:93" ht="15" customHeight="1">
      <c r="B1369" s="126"/>
      <c r="C1369" s="220" t="s">
        <v>3015</v>
      </c>
      <c r="D1369" s="419"/>
      <c r="E1369" s="316"/>
      <c r="F1369" s="316"/>
      <c r="G1369" s="317"/>
      <c r="H1369" s="379"/>
      <c r="I1369" s="317"/>
      <c r="J1369" s="315" t="str">
        <f>IF(L1369="","",VLOOKUP(L1369,Presentación!$AL$3:$AM$574,2,FALSE))</f>
        <v/>
      </c>
      <c r="K1369" s="429"/>
      <c r="L1369" s="419"/>
      <c r="M1369" s="316"/>
      <c r="N1369" s="317"/>
      <c r="O1369" s="419"/>
      <c r="P1369" s="316"/>
      <c r="Q1369" s="317"/>
      <c r="R1369" s="379"/>
      <c r="S1369" s="316"/>
      <c r="T1369" s="317"/>
      <c r="U1369" s="43" t="s">
        <v>2188</v>
      </c>
      <c r="V1369" s="379"/>
      <c r="W1369" s="316"/>
      <c r="X1369" s="317"/>
      <c r="Y1369" s="379"/>
      <c r="Z1369" s="317"/>
      <c r="AA1369" s="249"/>
      <c r="AB1369" s="249"/>
      <c r="AC1369" s="249"/>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CA1369">
        <f t="shared" si="260"/>
        <v>0</v>
      </c>
      <c r="CB1369">
        <f t="shared" si="261"/>
        <v>0</v>
      </c>
      <c r="CC1369">
        <f t="shared" si="262"/>
        <v>0</v>
      </c>
      <c r="CD1369">
        <f t="shared" si="263"/>
        <v>0</v>
      </c>
      <c r="CF1369" t="b">
        <f t="shared" si="264"/>
        <v>0</v>
      </c>
      <c r="CG1369" t="str">
        <f t="shared" si="265"/>
        <v/>
      </c>
      <c r="CH1369" t="b">
        <f t="shared" si="266"/>
        <v>0</v>
      </c>
      <c r="CI1369" t="str">
        <f t="shared" si="267"/>
        <v/>
      </c>
      <c r="CJ1369" t="b">
        <f t="shared" si="268"/>
        <v>0</v>
      </c>
      <c r="CL1369">
        <f t="shared" si="269"/>
        <v>0</v>
      </c>
      <c r="CM1369">
        <f t="shared" si="270"/>
        <v>0</v>
      </c>
      <c r="CN1369">
        <f t="shared" si="271"/>
        <v>0</v>
      </c>
      <c r="CO1369">
        <f t="shared" si="272"/>
        <v>0</v>
      </c>
    </row>
    <row r="1370" spans="2:93" ht="15" customHeight="1">
      <c r="B1370" s="126"/>
      <c r="C1370" s="220" t="s">
        <v>3016</v>
      </c>
      <c r="D1370" s="419"/>
      <c r="E1370" s="316"/>
      <c r="F1370" s="316"/>
      <c r="G1370" s="317"/>
      <c r="H1370" s="379"/>
      <c r="I1370" s="317"/>
      <c r="J1370" s="315" t="str">
        <f>IF(L1370="","",VLOOKUP(L1370,Presentación!$AL$3:$AM$574,2,FALSE))</f>
        <v/>
      </c>
      <c r="K1370" s="429"/>
      <c r="L1370" s="419"/>
      <c r="M1370" s="316"/>
      <c r="N1370" s="317"/>
      <c r="O1370" s="419"/>
      <c r="P1370" s="316"/>
      <c r="Q1370" s="317"/>
      <c r="R1370" s="379"/>
      <c r="S1370" s="316"/>
      <c r="T1370" s="317"/>
      <c r="U1370" s="43" t="s">
        <v>2188</v>
      </c>
      <c r="V1370" s="379"/>
      <c r="W1370" s="316"/>
      <c r="X1370" s="317"/>
      <c r="Y1370" s="379"/>
      <c r="Z1370" s="317"/>
      <c r="AA1370" s="249"/>
      <c r="AB1370" s="249"/>
      <c r="AC1370" s="249"/>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CA1370">
        <f t="shared" si="260"/>
        <v>0</v>
      </c>
      <c r="CB1370">
        <f t="shared" si="261"/>
        <v>0</v>
      </c>
      <c r="CC1370">
        <f t="shared" si="262"/>
        <v>0</v>
      </c>
      <c r="CD1370">
        <f t="shared" si="263"/>
        <v>0</v>
      </c>
      <c r="CF1370" t="b">
        <f t="shared" si="264"/>
        <v>0</v>
      </c>
      <c r="CG1370" t="str">
        <f t="shared" si="265"/>
        <v/>
      </c>
      <c r="CH1370" t="b">
        <f t="shared" si="266"/>
        <v>0</v>
      </c>
      <c r="CI1370" t="str">
        <f t="shared" si="267"/>
        <v/>
      </c>
      <c r="CJ1370" t="b">
        <f t="shared" si="268"/>
        <v>0</v>
      </c>
      <c r="CL1370">
        <f t="shared" si="269"/>
        <v>0</v>
      </c>
      <c r="CM1370">
        <f t="shared" si="270"/>
        <v>0</v>
      </c>
      <c r="CN1370">
        <f t="shared" si="271"/>
        <v>0</v>
      </c>
      <c r="CO1370">
        <f t="shared" si="272"/>
        <v>0</v>
      </c>
    </row>
    <row r="1371" spans="2:93" ht="15" customHeight="1">
      <c r="B1371" s="126"/>
      <c r="C1371" s="220" t="s">
        <v>3017</v>
      </c>
      <c r="D1371" s="419"/>
      <c r="E1371" s="316"/>
      <c r="F1371" s="316"/>
      <c r="G1371" s="317"/>
      <c r="H1371" s="379"/>
      <c r="I1371" s="317"/>
      <c r="J1371" s="315" t="str">
        <f>IF(L1371="","",VLOOKUP(L1371,Presentación!$AL$3:$AM$574,2,FALSE))</f>
        <v/>
      </c>
      <c r="K1371" s="429"/>
      <c r="L1371" s="419"/>
      <c r="M1371" s="316"/>
      <c r="N1371" s="317"/>
      <c r="O1371" s="419"/>
      <c r="P1371" s="316"/>
      <c r="Q1371" s="317"/>
      <c r="R1371" s="379"/>
      <c r="S1371" s="316"/>
      <c r="T1371" s="317"/>
      <c r="U1371" s="43" t="s">
        <v>2188</v>
      </c>
      <c r="V1371" s="379"/>
      <c r="W1371" s="316"/>
      <c r="X1371" s="317"/>
      <c r="Y1371" s="379"/>
      <c r="Z1371" s="317"/>
      <c r="AA1371" s="249"/>
      <c r="AB1371" s="249"/>
      <c r="AC1371" s="249"/>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CA1371">
        <f t="shared" si="260"/>
        <v>0</v>
      </c>
      <c r="CB1371">
        <f t="shared" si="261"/>
        <v>0</v>
      </c>
      <c r="CC1371">
        <f t="shared" si="262"/>
        <v>0</v>
      </c>
      <c r="CD1371">
        <f t="shared" si="263"/>
        <v>0</v>
      </c>
      <c r="CF1371" t="b">
        <f t="shared" si="264"/>
        <v>0</v>
      </c>
      <c r="CG1371" t="str">
        <f t="shared" si="265"/>
        <v/>
      </c>
      <c r="CH1371" t="b">
        <f t="shared" si="266"/>
        <v>0</v>
      </c>
      <c r="CI1371" t="str">
        <f t="shared" si="267"/>
        <v/>
      </c>
      <c r="CJ1371" t="b">
        <f t="shared" si="268"/>
        <v>0</v>
      </c>
      <c r="CL1371">
        <f t="shared" si="269"/>
        <v>0</v>
      </c>
      <c r="CM1371">
        <f t="shared" si="270"/>
        <v>0</v>
      </c>
      <c r="CN1371">
        <f t="shared" si="271"/>
        <v>0</v>
      </c>
      <c r="CO1371">
        <f t="shared" si="272"/>
        <v>0</v>
      </c>
    </row>
    <row r="1372" spans="2:93" ht="15" customHeight="1">
      <c r="B1372" s="126"/>
      <c r="C1372" s="220" t="s">
        <v>3018</v>
      </c>
      <c r="D1372" s="419"/>
      <c r="E1372" s="316"/>
      <c r="F1372" s="316"/>
      <c r="G1372" s="317"/>
      <c r="H1372" s="379"/>
      <c r="I1372" s="317"/>
      <c r="J1372" s="315" t="str">
        <f>IF(L1372="","",VLOOKUP(L1372,Presentación!$AL$3:$AM$574,2,FALSE))</f>
        <v/>
      </c>
      <c r="K1372" s="429"/>
      <c r="L1372" s="419"/>
      <c r="M1372" s="316"/>
      <c r="N1372" s="317"/>
      <c r="O1372" s="419"/>
      <c r="P1372" s="316"/>
      <c r="Q1372" s="317"/>
      <c r="R1372" s="379"/>
      <c r="S1372" s="316"/>
      <c r="T1372" s="317"/>
      <c r="U1372" s="43" t="s">
        <v>2188</v>
      </c>
      <c r="V1372" s="379"/>
      <c r="W1372" s="316"/>
      <c r="X1372" s="317"/>
      <c r="Y1372" s="379"/>
      <c r="Z1372" s="317"/>
      <c r="AA1372" s="249"/>
      <c r="AB1372" s="249"/>
      <c r="AC1372" s="249"/>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CA1372">
        <f t="shared" si="260"/>
        <v>0</v>
      </c>
      <c r="CB1372">
        <f t="shared" si="261"/>
        <v>0</v>
      </c>
      <c r="CC1372">
        <f t="shared" si="262"/>
        <v>0</v>
      </c>
      <c r="CD1372">
        <f t="shared" si="263"/>
        <v>0</v>
      </c>
      <c r="CF1372" t="b">
        <f t="shared" si="264"/>
        <v>0</v>
      </c>
      <c r="CG1372" t="str">
        <f t="shared" si="265"/>
        <v/>
      </c>
      <c r="CH1372" t="b">
        <f t="shared" si="266"/>
        <v>0</v>
      </c>
      <c r="CI1372" t="str">
        <f t="shared" si="267"/>
        <v/>
      </c>
      <c r="CJ1372" t="b">
        <f t="shared" si="268"/>
        <v>0</v>
      </c>
      <c r="CL1372">
        <f t="shared" si="269"/>
        <v>0</v>
      </c>
      <c r="CM1372">
        <f t="shared" si="270"/>
        <v>0</v>
      </c>
      <c r="CN1372">
        <f t="shared" si="271"/>
        <v>0</v>
      </c>
      <c r="CO1372">
        <f t="shared" si="272"/>
        <v>0</v>
      </c>
    </row>
    <row r="1373" spans="2:93" ht="15" customHeight="1">
      <c r="B1373" s="126"/>
      <c r="C1373" s="220" t="s">
        <v>3019</v>
      </c>
      <c r="D1373" s="419"/>
      <c r="E1373" s="316"/>
      <c r="F1373" s="316"/>
      <c r="G1373" s="317"/>
      <c r="H1373" s="379"/>
      <c r="I1373" s="317"/>
      <c r="J1373" s="315" t="str">
        <f>IF(L1373="","",VLOOKUP(L1373,Presentación!$AL$3:$AM$574,2,FALSE))</f>
        <v/>
      </c>
      <c r="K1373" s="429"/>
      <c r="L1373" s="419"/>
      <c r="M1373" s="316"/>
      <c r="N1373" s="317"/>
      <c r="O1373" s="419"/>
      <c r="P1373" s="316"/>
      <c r="Q1373" s="317"/>
      <c r="R1373" s="379"/>
      <c r="S1373" s="316"/>
      <c r="T1373" s="317"/>
      <c r="U1373" s="43" t="s">
        <v>2188</v>
      </c>
      <c r="V1373" s="379"/>
      <c r="W1373" s="316"/>
      <c r="X1373" s="317"/>
      <c r="Y1373" s="379"/>
      <c r="Z1373" s="317"/>
      <c r="AA1373" s="249"/>
      <c r="AB1373" s="249"/>
      <c r="AC1373" s="249"/>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CA1373">
        <f t="shared" si="260"/>
        <v>0</v>
      </c>
      <c r="CB1373">
        <f t="shared" si="261"/>
        <v>0</v>
      </c>
      <c r="CC1373">
        <f t="shared" si="262"/>
        <v>0</v>
      </c>
      <c r="CD1373">
        <f t="shared" si="263"/>
        <v>0</v>
      </c>
      <c r="CF1373" t="b">
        <f t="shared" si="264"/>
        <v>0</v>
      </c>
      <c r="CG1373" t="str">
        <f t="shared" si="265"/>
        <v/>
      </c>
      <c r="CH1373" t="b">
        <f t="shared" si="266"/>
        <v>0</v>
      </c>
      <c r="CI1373" t="str">
        <f t="shared" si="267"/>
        <v/>
      </c>
      <c r="CJ1373" t="b">
        <f t="shared" si="268"/>
        <v>0</v>
      </c>
      <c r="CL1373">
        <f t="shared" si="269"/>
        <v>0</v>
      </c>
      <c r="CM1373">
        <f t="shared" si="270"/>
        <v>0</v>
      </c>
      <c r="CN1373">
        <f t="shared" si="271"/>
        <v>0</v>
      </c>
      <c r="CO1373">
        <f t="shared" si="272"/>
        <v>0</v>
      </c>
    </row>
    <row r="1374" spans="2:93" ht="15" customHeight="1">
      <c r="B1374" s="126"/>
      <c r="C1374" s="220" t="s">
        <v>3020</v>
      </c>
      <c r="D1374" s="419"/>
      <c r="E1374" s="316"/>
      <c r="F1374" s="316"/>
      <c r="G1374" s="317"/>
      <c r="H1374" s="379"/>
      <c r="I1374" s="317"/>
      <c r="J1374" s="315" t="str">
        <f>IF(L1374="","",VLOOKUP(L1374,Presentación!$AL$3:$AM$574,2,FALSE))</f>
        <v/>
      </c>
      <c r="K1374" s="429"/>
      <c r="L1374" s="419"/>
      <c r="M1374" s="316"/>
      <c r="N1374" s="317"/>
      <c r="O1374" s="419"/>
      <c r="P1374" s="316"/>
      <c r="Q1374" s="317"/>
      <c r="R1374" s="379"/>
      <c r="S1374" s="316"/>
      <c r="T1374" s="317"/>
      <c r="U1374" s="43" t="s">
        <v>2188</v>
      </c>
      <c r="V1374" s="379"/>
      <c r="W1374" s="316"/>
      <c r="X1374" s="317"/>
      <c r="Y1374" s="379"/>
      <c r="Z1374" s="317"/>
      <c r="AA1374" s="249"/>
      <c r="AB1374" s="249"/>
      <c r="AC1374" s="249"/>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CA1374">
        <f t="shared" si="260"/>
        <v>0</v>
      </c>
      <c r="CB1374">
        <f t="shared" si="261"/>
        <v>0</v>
      </c>
      <c r="CC1374">
        <f t="shared" si="262"/>
        <v>0</v>
      </c>
      <c r="CD1374">
        <f t="shared" si="263"/>
        <v>0</v>
      </c>
      <c r="CF1374" t="b">
        <f t="shared" si="264"/>
        <v>0</v>
      </c>
      <c r="CG1374" t="str">
        <f t="shared" si="265"/>
        <v/>
      </c>
      <c r="CH1374" t="b">
        <f t="shared" si="266"/>
        <v>0</v>
      </c>
      <c r="CI1374" t="str">
        <f t="shared" si="267"/>
        <v/>
      </c>
      <c r="CJ1374" t="b">
        <f t="shared" si="268"/>
        <v>0</v>
      </c>
      <c r="CL1374">
        <f t="shared" si="269"/>
        <v>0</v>
      </c>
      <c r="CM1374">
        <f t="shared" si="270"/>
        <v>0</v>
      </c>
      <c r="CN1374">
        <f t="shared" si="271"/>
        <v>0</v>
      </c>
      <c r="CO1374">
        <f t="shared" si="272"/>
        <v>0</v>
      </c>
    </row>
    <row r="1375" spans="2:93" ht="15" customHeight="1">
      <c r="B1375" s="126"/>
      <c r="C1375" s="220" t="s">
        <v>3021</v>
      </c>
      <c r="D1375" s="419"/>
      <c r="E1375" s="316"/>
      <c r="F1375" s="316"/>
      <c r="G1375" s="317"/>
      <c r="H1375" s="379"/>
      <c r="I1375" s="317"/>
      <c r="J1375" s="315" t="str">
        <f>IF(L1375="","",VLOOKUP(L1375,Presentación!$AL$3:$AM$574,2,FALSE))</f>
        <v/>
      </c>
      <c r="K1375" s="429"/>
      <c r="L1375" s="419"/>
      <c r="M1375" s="316"/>
      <c r="N1375" s="317"/>
      <c r="O1375" s="419"/>
      <c r="P1375" s="316"/>
      <c r="Q1375" s="317"/>
      <c r="R1375" s="379"/>
      <c r="S1375" s="316"/>
      <c r="T1375" s="317"/>
      <c r="U1375" s="43" t="s">
        <v>2188</v>
      </c>
      <c r="V1375" s="379"/>
      <c r="W1375" s="316"/>
      <c r="X1375" s="317"/>
      <c r="Y1375" s="379"/>
      <c r="Z1375" s="317"/>
      <c r="AA1375" s="249"/>
      <c r="AB1375" s="249"/>
      <c r="AC1375" s="249"/>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CA1375">
        <f t="shared" si="260"/>
        <v>0</v>
      </c>
      <c r="CB1375">
        <f t="shared" si="261"/>
        <v>0</v>
      </c>
      <c r="CC1375">
        <f t="shared" si="262"/>
        <v>0</v>
      </c>
      <c r="CD1375">
        <f t="shared" si="263"/>
        <v>0</v>
      </c>
      <c r="CF1375" t="b">
        <f t="shared" si="264"/>
        <v>0</v>
      </c>
      <c r="CG1375" t="str">
        <f t="shared" si="265"/>
        <v/>
      </c>
      <c r="CH1375" t="b">
        <f t="shared" si="266"/>
        <v>0</v>
      </c>
      <c r="CI1375" t="str">
        <f t="shared" si="267"/>
        <v/>
      </c>
      <c r="CJ1375" t="b">
        <f t="shared" si="268"/>
        <v>0</v>
      </c>
      <c r="CL1375">
        <f t="shared" si="269"/>
        <v>0</v>
      </c>
      <c r="CM1375">
        <f t="shared" si="270"/>
        <v>0</v>
      </c>
      <c r="CN1375">
        <f t="shared" si="271"/>
        <v>0</v>
      </c>
      <c r="CO1375">
        <f t="shared" si="272"/>
        <v>0</v>
      </c>
    </row>
    <row r="1376" spans="2:93" ht="15" customHeight="1">
      <c r="B1376" s="126"/>
      <c r="C1376" s="220" t="s">
        <v>3022</v>
      </c>
      <c r="D1376" s="419"/>
      <c r="E1376" s="316"/>
      <c r="F1376" s="316"/>
      <c r="G1376" s="317"/>
      <c r="H1376" s="379"/>
      <c r="I1376" s="317"/>
      <c r="J1376" s="315" t="str">
        <f>IF(L1376="","",VLOOKUP(L1376,Presentación!$AL$3:$AM$574,2,FALSE))</f>
        <v/>
      </c>
      <c r="K1376" s="429"/>
      <c r="L1376" s="419"/>
      <c r="M1376" s="316"/>
      <c r="N1376" s="317"/>
      <c r="O1376" s="419"/>
      <c r="P1376" s="316"/>
      <c r="Q1376" s="317"/>
      <c r="R1376" s="379"/>
      <c r="S1376" s="316"/>
      <c r="T1376" s="317"/>
      <c r="U1376" s="43" t="s">
        <v>2188</v>
      </c>
      <c r="V1376" s="379"/>
      <c r="W1376" s="316"/>
      <c r="X1376" s="317"/>
      <c r="Y1376" s="379"/>
      <c r="Z1376" s="317"/>
      <c r="AA1376" s="249"/>
      <c r="AB1376" s="249"/>
      <c r="AC1376" s="249"/>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CA1376">
        <f t="shared" si="260"/>
        <v>0</v>
      </c>
      <c r="CB1376">
        <f t="shared" si="261"/>
        <v>0</v>
      </c>
      <c r="CC1376">
        <f t="shared" si="262"/>
        <v>0</v>
      </c>
      <c r="CD1376">
        <f t="shared" si="263"/>
        <v>0</v>
      </c>
      <c r="CF1376" t="b">
        <f t="shared" si="264"/>
        <v>0</v>
      </c>
      <c r="CG1376" t="str">
        <f t="shared" si="265"/>
        <v/>
      </c>
      <c r="CH1376" t="b">
        <f t="shared" si="266"/>
        <v>0</v>
      </c>
      <c r="CI1376" t="str">
        <f t="shared" si="267"/>
        <v/>
      </c>
      <c r="CJ1376" t="b">
        <f t="shared" si="268"/>
        <v>0</v>
      </c>
      <c r="CL1376">
        <f t="shared" si="269"/>
        <v>0</v>
      </c>
      <c r="CM1376">
        <f t="shared" si="270"/>
        <v>0</v>
      </c>
      <c r="CN1376">
        <f t="shared" si="271"/>
        <v>0</v>
      </c>
      <c r="CO1376">
        <f t="shared" si="272"/>
        <v>0</v>
      </c>
    </row>
    <row r="1377" spans="2:93" ht="15" customHeight="1">
      <c r="B1377" s="126"/>
      <c r="C1377" s="220" t="s">
        <v>3023</v>
      </c>
      <c r="D1377" s="419"/>
      <c r="E1377" s="316"/>
      <c r="F1377" s="316"/>
      <c r="G1377" s="317"/>
      <c r="H1377" s="379"/>
      <c r="I1377" s="317"/>
      <c r="J1377" s="315" t="str">
        <f>IF(L1377="","",VLOOKUP(L1377,Presentación!$AL$3:$AM$574,2,FALSE))</f>
        <v/>
      </c>
      <c r="K1377" s="429"/>
      <c r="L1377" s="419"/>
      <c r="M1377" s="316"/>
      <c r="N1377" s="317"/>
      <c r="O1377" s="419"/>
      <c r="P1377" s="316"/>
      <c r="Q1377" s="317"/>
      <c r="R1377" s="379"/>
      <c r="S1377" s="316"/>
      <c r="T1377" s="317"/>
      <c r="U1377" s="43" t="s">
        <v>2188</v>
      </c>
      <c r="V1377" s="379"/>
      <c r="W1377" s="316"/>
      <c r="X1377" s="317"/>
      <c r="Y1377" s="379"/>
      <c r="Z1377" s="317"/>
      <c r="AA1377" s="249"/>
      <c r="AB1377" s="249"/>
      <c r="AC1377" s="249"/>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CA1377">
        <f t="shared" ref="CA1377:CA1440" si="273">IF(COUNTIF(D1377:AL1377,"NS")&gt;0,1,0)</f>
        <v>0</v>
      </c>
      <c r="CB1377">
        <f t="shared" ref="CB1377:CB1440" si="274">COUNTIF(AB1377:AC1377,"NS")</f>
        <v>0</v>
      </c>
      <c r="CC1377">
        <f t="shared" ref="CC1377:CC1440" si="275">SUM(AB1377:AC1377)</f>
        <v>0</v>
      </c>
      <c r="CD1377">
        <f t="shared" ref="CD1377:CD1440" si="276">IF(COUNTA(AA1377:AC1377)=0,0,IF(OR(AND(AA1377=0,CB1377&gt;0),AND(AA1377="ns",CC1377&gt;0),AND(AA1377="ns",CB1377=0,CC1377=0)),1,IF(OR(AND(AA1377&gt;0,CB1377=2),AND(AA1377="ns",CB1377=2),AND(AA1377="ns",CC1377=0,CB1377&gt;0),AA1377=CC1377),0,1)))</f>
        <v>0</v>
      </c>
      <c r="CF1377" t="b">
        <f t="shared" ref="CF1377:CF1440" si="277">NOT(EXACT(D1377,UPPER(D1377)))</f>
        <v>0</v>
      </c>
      <c r="CG1377" t="str">
        <f t="shared" ref="CG1377:CG1440" si="278">SUBSTITUTE( SUBSTITUTE( SUBSTITUTE( SUBSTITUTE( SUBSTITUTE( SUBSTITUTE( SUBSTITUTE( SUBSTITUTE( SUBSTITUTE( SUBSTITUTE(D1377, "á", "a"), "é", "e"), "í", "i"), "ó", "o"), "ú", "u"), "Á", "A"), "É", "E"), "Í", "I"), "Ó", "O"), "Ú", "U")</f>
        <v/>
      </c>
      <c r="CH1377" t="b">
        <f t="shared" ref="CH1377:CH1440" si="279">NOT(EXACT(D1377,CG1377))</f>
        <v>0</v>
      </c>
      <c r="CI1377" t="str">
        <f t="shared" ref="CI1377:CI1440" si="280">SUBSTITUTE((SUBSTITUTE(SUBSTITUTE(SUBSTITUTE(D1377,".",""),",",""),"(","")),")","")</f>
        <v/>
      </c>
      <c r="CJ1377" t="b">
        <f t="shared" ref="CJ1377:CJ1440" si="281">NOT(EXACT(D1377,CI1377))</f>
        <v>0</v>
      </c>
      <c r="CL1377">
        <f t="shared" ref="CL1377:CL1440" si="282">LEN(R1377)</f>
        <v>0</v>
      </c>
      <c r="CM1377">
        <f t="shared" ref="CM1377:CM1440" si="283">LEN(V1377)</f>
        <v>0</v>
      </c>
      <c r="CN1377">
        <f t="shared" ref="CN1377:CN1440" si="284">IF(AND(R1377&lt;&gt;"NS",R1377&lt;&gt;"NA",CL1377&gt;8),1,0)</f>
        <v>0</v>
      </c>
      <c r="CO1377">
        <f t="shared" ref="CO1377:CO1440" si="285">IF(AND(V1377&lt;&gt;"NS",V1377&lt;&gt;"NA",CM1377&gt;9),1,0)</f>
        <v>0</v>
      </c>
    </row>
    <row r="1378" spans="2:93" ht="15" customHeight="1">
      <c r="B1378" s="126"/>
      <c r="C1378" s="220" t="s">
        <v>3024</v>
      </c>
      <c r="D1378" s="419"/>
      <c r="E1378" s="316"/>
      <c r="F1378" s="316"/>
      <c r="G1378" s="317"/>
      <c r="H1378" s="379"/>
      <c r="I1378" s="317"/>
      <c r="J1378" s="315" t="str">
        <f>IF(L1378="","",VLOOKUP(L1378,Presentación!$AL$3:$AM$574,2,FALSE))</f>
        <v/>
      </c>
      <c r="K1378" s="429"/>
      <c r="L1378" s="419"/>
      <c r="M1378" s="316"/>
      <c r="N1378" s="317"/>
      <c r="O1378" s="419"/>
      <c r="P1378" s="316"/>
      <c r="Q1378" s="317"/>
      <c r="R1378" s="379"/>
      <c r="S1378" s="316"/>
      <c r="T1378" s="317"/>
      <c r="U1378" s="43" t="s">
        <v>2188</v>
      </c>
      <c r="V1378" s="379"/>
      <c r="W1378" s="316"/>
      <c r="X1378" s="317"/>
      <c r="Y1378" s="379"/>
      <c r="Z1378" s="317"/>
      <c r="AA1378" s="249"/>
      <c r="AB1378" s="249"/>
      <c r="AC1378" s="249"/>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CA1378">
        <f t="shared" si="273"/>
        <v>0</v>
      </c>
      <c r="CB1378">
        <f t="shared" si="274"/>
        <v>0</v>
      </c>
      <c r="CC1378">
        <f t="shared" si="275"/>
        <v>0</v>
      </c>
      <c r="CD1378">
        <f t="shared" si="276"/>
        <v>0</v>
      </c>
      <c r="CF1378" t="b">
        <f t="shared" si="277"/>
        <v>0</v>
      </c>
      <c r="CG1378" t="str">
        <f t="shared" si="278"/>
        <v/>
      </c>
      <c r="CH1378" t="b">
        <f t="shared" si="279"/>
        <v>0</v>
      </c>
      <c r="CI1378" t="str">
        <f t="shared" si="280"/>
        <v/>
      </c>
      <c r="CJ1378" t="b">
        <f t="shared" si="281"/>
        <v>0</v>
      </c>
      <c r="CL1378">
        <f t="shared" si="282"/>
        <v>0</v>
      </c>
      <c r="CM1378">
        <f t="shared" si="283"/>
        <v>0</v>
      </c>
      <c r="CN1378">
        <f t="shared" si="284"/>
        <v>0</v>
      </c>
      <c r="CO1378">
        <f t="shared" si="285"/>
        <v>0</v>
      </c>
    </row>
    <row r="1379" spans="2:93" ht="15" customHeight="1">
      <c r="B1379" s="126"/>
      <c r="C1379" s="220" t="s">
        <v>3025</v>
      </c>
      <c r="D1379" s="419"/>
      <c r="E1379" s="316"/>
      <c r="F1379" s="316"/>
      <c r="G1379" s="317"/>
      <c r="H1379" s="379"/>
      <c r="I1379" s="317"/>
      <c r="J1379" s="315" t="str">
        <f>IF(L1379="","",VLOOKUP(L1379,Presentación!$AL$3:$AM$574,2,FALSE))</f>
        <v/>
      </c>
      <c r="K1379" s="429"/>
      <c r="L1379" s="419"/>
      <c r="M1379" s="316"/>
      <c r="N1379" s="317"/>
      <c r="O1379" s="419"/>
      <c r="P1379" s="316"/>
      <c r="Q1379" s="317"/>
      <c r="R1379" s="379"/>
      <c r="S1379" s="316"/>
      <c r="T1379" s="317"/>
      <c r="U1379" s="43" t="s">
        <v>2188</v>
      </c>
      <c r="V1379" s="379"/>
      <c r="W1379" s="316"/>
      <c r="X1379" s="317"/>
      <c r="Y1379" s="379"/>
      <c r="Z1379" s="317"/>
      <c r="AA1379" s="249"/>
      <c r="AB1379" s="249"/>
      <c r="AC1379" s="249"/>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CA1379">
        <f t="shared" si="273"/>
        <v>0</v>
      </c>
      <c r="CB1379">
        <f t="shared" si="274"/>
        <v>0</v>
      </c>
      <c r="CC1379">
        <f t="shared" si="275"/>
        <v>0</v>
      </c>
      <c r="CD1379">
        <f t="shared" si="276"/>
        <v>0</v>
      </c>
      <c r="CF1379" t="b">
        <f t="shared" si="277"/>
        <v>0</v>
      </c>
      <c r="CG1379" t="str">
        <f t="shared" si="278"/>
        <v/>
      </c>
      <c r="CH1379" t="b">
        <f t="shared" si="279"/>
        <v>0</v>
      </c>
      <c r="CI1379" t="str">
        <f t="shared" si="280"/>
        <v/>
      </c>
      <c r="CJ1379" t="b">
        <f t="shared" si="281"/>
        <v>0</v>
      </c>
      <c r="CL1379">
        <f t="shared" si="282"/>
        <v>0</v>
      </c>
      <c r="CM1379">
        <f t="shared" si="283"/>
        <v>0</v>
      </c>
      <c r="CN1379">
        <f t="shared" si="284"/>
        <v>0</v>
      </c>
      <c r="CO1379">
        <f t="shared" si="285"/>
        <v>0</v>
      </c>
    </row>
    <row r="1380" spans="2:93" ht="15" customHeight="1">
      <c r="B1380" s="126"/>
      <c r="C1380" s="220" t="s">
        <v>3026</v>
      </c>
      <c r="D1380" s="419"/>
      <c r="E1380" s="316"/>
      <c r="F1380" s="316"/>
      <c r="G1380" s="317"/>
      <c r="H1380" s="379"/>
      <c r="I1380" s="317"/>
      <c r="J1380" s="315" t="str">
        <f>IF(L1380="","",VLOOKUP(L1380,Presentación!$AL$3:$AM$574,2,FALSE))</f>
        <v/>
      </c>
      <c r="K1380" s="429"/>
      <c r="L1380" s="419"/>
      <c r="M1380" s="316"/>
      <c r="N1380" s="317"/>
      <c r="O1380" s="419"/>
      <c r="P1380" s="316"/>
      <c r="Q1380" s="317"/>
      <c r="R1380" s="379"/>
      <c r="S1380" s="316"/>
      <c r="T1380" s="317"/>
      <c r="U1380" s="43" t="s">
        <v>2188</v>
      </c>
      <c r="V1380" s="379"/>
      <c r="W1380" s="316"/>
      <c r="X1380" s="317"/>
      <c r="Y1380" s="379"/>
      <c r="Z1380" s="317"/>
      <c r="AA1380" s="249"/>
      <c r="AB1380" s="249"/>
      <c r="AC1380" s="249"/>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CA1380">
        <f t="shared" si="273"/>
        <v>0</v>
      </c>
      <c r="CB1380">
        <f t="shared" si="274"/>
        <v>0</v>
      </c>
      <c r="CC1380">
        <f t="shared" si="275"/>
        <v>0</v>
      </c>
      <c r="CD1380">
        <f t="shared" si="276"/>
        <v>0</v>
      </c>
      <c r="CF1380" t="b">
        <f t="shared" si="277"/>
        <v>0</v>
      </c>
      <c r="CG1380" t="str">
        <f t="shared" si="278"/>
        <v/>
      </c>
      <c r="CH1380" t="b">
        <f t="shared" si="279"/>
        <v>0</v>
      </c>
      <c r="CI1380" t="str">
        <f t="shared" si="280"/>
        <v/>
      </c>
      <c r="CJ1380" t="b">
        <f t="shared" si="281"/>
        <v>0</v>
      </c>
      <c r="CL1380">
        <f t="shared" si="282"/>
        <v>0</v>
      </c>
      <c r="CM1380">
        <f t="shared" si="283"/>
        <v>0</v>
      </c>
      <c r="CN1380">
        <f t="shared" si="284"/>
        <v>0</v>
      </c>
      <c r="CO1380">
        <f t="shared" si="285"/>
        <v>0</v>
      </c>
    </row>
    <row r="1381" spans="2:93" ht="15" customHeight="1">
      <c r="B1381" s="126"/>
      <c r="C1381" s="220" t="s">
        <v>3027</v>
      </c>
      <c r="D1381" s="419"/>
      <c r="E1381" s="316"/>
      <c r="F1381" s="316"/>
      <c r="G1381" s="317"/>
      <c r="H1381" s="379"/>
      <c r="I1381" s="317"/>
      <c r="J1381" s="315" t="str">
        <f>IF(L1381="","",VLOOKUP(L1381,Presentación!$AL$3:$AM$574,2,FALSE))</f>
        <v/>
      </c>
      <c r="K1381" s="429"/>
      <c r="L1381" s="419"/>
      <c r="M1381" s="316"/>
      <c r="N1381" s="317"/>
      <c r="O1381" s="419"/>
      <c r="P1381" s="316"/>
      <c r="Q1381" s="317"/>
      <c r="R1381" s="379"/>
      <c r="S1381" s="316"/>
      <c r="T1381" s="317"/>
      <c r="U1381" s="43" t="s">
        <v>2188</v>
      </c>
      <c r="V1381" s="379"/>
      <c r="W1381" s="316"/>
      <c r="X1381" s="317"/>
      <c r="Y1381" s="379"/>
      <c r="Z1381" s="317"/>
      <c r="AA1381" s="249"/>
      <c r="AB1381" s="249"/>
      <c r="AC1381" s="249"/>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CA1381">
        <f t="shared" si="273"/>
        <v>0</v>
      </c>
      <c r="CB1381">
        <f t="shared" si="274"/>
        <v>0</v>
      </c>
      <c r="CC1381">
        <f t="shared" si="275"/>
        <v>0</v>
      </c>
      <c r="CD1381">
        <f t="shared" si="276"/>
        <v>0</v>
      </c>
      <c r="CF1381" t="b">
        <f t="shared" si="277"/>
        <v>0</v>
      </c>
      <c r="CG1381" t="str">
        <f t="shared" si="278"/>
        <v/>
      </c>
      <c r="CH1381" t="b">
        <f t="shared" si="279"/>
        <v>0</v>
      </c>
      <c r="CI1381" t="str">
        <f t="shared" si="280"/>
        <v/>
      </c>
      <c r="CJ1381" t="b">
        <f t="shared" si="281"/>
        <v>0</v>
      </c>
      <c r="CL1381">
        <f t="shared" si="282"/>
        <v>0</v>
      </c>
      <c r="CM1381">
        <f t="shared" si="283"/>
        <v>0</v>
      </c>
      <c r="CN1381">
        <f t="shared" si="284"/>
        <v>0</v>
      </c>
      <c r="CO1381">
        <f t="shared" si="285"/>
        <v>0</v>
      </c>
    </row>
    <row r="1382" spans="2:93" ht="15" customHeight="1">
      <c r="B1382" s="126"/>
      <c r="C1382" s="220" t="s">
        <v>3028</v>
      </c>
      <c r="D1382" s="419"/>
      <c r="E1382" s="316"/>
      <c r="F1382" s="316"/>
      <c r="G1382" s="317"/>
      <c r="H1382" s="379"/>
      <c r="I1382" s="317"/>
      <c r="J1382" s="315" t="str">
        <f>IF(L1382="","",VLOOKUP(L1382,Presentación!$AL$3:$AM$574,2,FALSE))</f>
        <v/>
      </c>
      <c r="K1382" s="429"/>
      <c r="L1382" s="419"/>
      <c r="M1382" s="316"/>
      <c r="N1382" s="317"/>
      <c r="O1382" s="419"/>
      <c r="P1382" s="316"/>
      <c r="Q1382" s="317"/>
      <c r="R1382" s="379"/>
      <c r="S1382" s="316"/>
      <c r="T1382" s="317"/>
      <c r="U1382" s="43" t="s">
        <v>2188</v>
      </c>
      <c r="V1382" s="379"/>
      <c r="W1382" s="316"/>
      <c r="X1382" s="317"/>
      <c r="Y1382" s="379"/>
      <c r="Z1382" s="317"/>
      <c r="AA1382" s="249"/>
      <c r="AB1382" s="249"/>
      <c r="AC1382" s="249"/>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CA1382">
        <f t="shared" si="273"/>
        <v>0</v>
      </c>
      <c r="CB1382">
        <f t="shared" si="274"/>
        <v>0</v>
      </c>
      <c r="CC1382">
        <f t="shared" si="275"/>
        <v>0</v>
      </c>
      <c r="CD1382">
        <f t="shared" si="276"/>
        <v>0</v>
      </c>
      <c r="CF1382" t="b">
        <f t="shared" si="277"/>
        <v>0</v>
      </c>
      <c r="CG1382" t="str">
        <f t="shared" si="278"/>
        <v/>
      </c>
      <c r="CH1382" t="b">
        <f t="shared" si="279"/>
        <v>0</v>
      </c>
      <c r="CI1382" t="str">
        <f t="shared" si="280"/>
        <v/>
      </c>
      <c r="CJ1382" t="b">
        <f t="shared" si="281"/>
        <v>0</v>
      </c>
      <c r="CL1382">
        <f t="shared" si="282"/>
        <v>0</v>
      </c>
      <c r="CM1382">
        <f t="shared" si="283"/>
        <v>0</v>
      </c>
      <c r="CN1382">
        <f t="shared" si="284"/>
        <v>0</v>
      </c>
      <c r="CO1382">
        <f t="shared" si="285"/>
        <v>0</v>
      </c>
    </row>
    <row r="1383" spans="2:93" ht="15" customHeight="1">
      <c r="B1383" s="126"/>
      <c r="C1383" s="220" t="s">
        <v>3029</v>
      </c>
      <c r="D1383" s="419"/>
      <c r="E1383" s="316"/>
      <c r="F1383" s="316"/>
      <c r="G1383" s="317"/>
      <c r="H1383" s="379"/>
      <c r="I1383" s="317"/>
      <c r="J1383" s="315" t="str">
        <f>IF(L1383="","",VLOOKUP(L1383,Presentación!$AL$3:$AM$574,2,FALSE))</f>
        <v/>
      </c>
      <c r="K1383" s="429"/>
      <c r="L1383" s="419"/>
      <c r="M1383" s="316"/>
      <c r="N1383" s="317"/>
      <c r="O1383" s="419"/>
      <c r="P1383" s="316"/>
      <c r="Q1383" s="317"/>
      <c r="R1383" s="379"/>
      <c r="S1383" s="316"/>
      <c r="T1383" s="317"/>
      <c r="U1383" s="43" t="s">
        <v>2188</v>
      </c>
      <c r="V1383" s="379"/>
      <c r="W1383" s="316"/>
      <c r="X1383" s="317"/>
      <c r="Y1383" s="379"/>
      <c r="Z1383" s="317"/>
      <c r="AA1383" s="249"/>
      <c r="AB1383" s="249"/>
      <c r="AC1383" s="249"/>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CA1383">
        <f t="shared" si="273"/>
        <v>0</v>
      </c>
      <c r="CB1383">
        <f t="shared" si="274"/>
        <v>0</v>
      </c>
      <c r="CC1383">
        <f t="shared" si="275"/>
        <v>0</v>
      </c>
      <c r="CD1383">
        <f t="shared" si="276"/>
        <v>0</v>
      </c>
      <c r="CF1383" t="b">
        <f t="shared" si="277"/>
        <v>0</v>
      </c>
      <c r="CG1383" t="str">
        <f t="shared" si="278"/>
        <v/>
      </c>
      <c r="CH1383" t="b">
        <f t="shared" si="279"/>
        <v>0</v>
      </c>
      <c r="CI1383" t="str">
        <f t="shared" si="280"/>
        <v/>
      </c>
      <c r="CJ1383" t="b">
        <f t="shared" si="281"/>
        <v>0</v>
      </c>
      <c r="CL1383">
        <f t="shared" si="282"/>
        <v>0</v>
      </c>
      <c r="CM1383">
        <f t="shared" si="283"/>
        <v>0</v>
      </c>
      <c r="CN1383">
        <f t="shared" si="284"/>
        <v>0</v>
      </c>
      <c r="CO1383">
        <f t="shared" si="285"/>
        <v>0</v>
      </c>
    </row>
    <row r="1384" spans="2:93" ht="15" customHeight="1">
      <c r="B1384" s="126"/>
      <c r="C1384" s="220" t="s">
        <v>3030</v>
      </c>
      <c r="D1384" s="419"/>
      <c r="E1384" s="316"/>
      <c r="F1384" s="316"/>
      <c r="G1384" s="317"/>
      <c r="H1384" s="379"/>
      <c r="I1384" s="317"/>
      <c r="J1384" s="315" t="str">
        <f>IF(L1384="","",VLOOKUP(L1384,Presentación!$AL$3:$AM$574,2,FALSE))</f>
        <v/>
      </c>
      <c r="K1384" s="429"/>
      <c r="L1384" s="419"/>
      <c r="M1384" s="316"/>
      <c r="N1384" s="317"/>
      <c r="O1384" s="419"/>
      <c r="P1384" s="316"/>
      <c r="Q1384" s="317"/>
      <c r="R1384" s="379"/>
      <c r="S1384" s="316"/>
      <c r="T1384" s="317"/>
      <c r="U1384" s="43" t="s">
        <v>2188</v>
      </c>
      <c r="V1384" s="379"/>
      <c r="W1384" s="316"/>
      <c r="X1384" s="317"/>
      <c r="Y1384" s="379"/>
      <c r="Z1384" s="317"/>
      <c r="AA1384" s="249"/>
      <c r="AB1384" s="249"/>
      <c r="AC1384" s="249"/>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CA1384">
        <f t="shared" si="273"/>
        <v>0</v>
      </c>
      <c r="CB1384">
        <f t="shared" si="274"/>
        <v>0</v>
      </c>
      <c r="CC1384">
        <f t="shared" si="275"/>
        <v>0</v>
      </c>
      <c r="CD1384">
        <f t="shared" si="276"/>
        <v>0</v>
      </c>
      <c r="CF1384" t="b">
        <f t="shared" si="277"/>
        <v>0</v>
      </c>
      <c r="CG1384" t="str">
        <f t="shared" si="278"/>
        <v/>
      </c>
      <c r="CH1384" t="b">
        <f t="shared" si="279"/>
        <v>0</v>
      </c>
      <c r="CI1384" t="str">
        <f t="shared" si="280"/>
        <v/>
      </c>
      <c r="CJ1384" t="b">
        <f t="shared" si="281"/>
        <v>0</v>
      </c>
      <c r="CL1384">
        <f t="shared" si="282"/>
        <v>0</v>
      </c>
      <c r="CM1384">
        <f t="shared" si="283"/>
        <v>0</v>
      </c>
      <c r="CN1384">
        <f t="shared" si="284"/>
        <v>0</v>
      </c>
      <c r="CO1384">
        <f t="shared" si="285"/>
        <v>0</v>
      </c>
    </row>
    <row r="1385" spans="2:93" ht="15" customHeight="1">
      <c r="B1385" s="126"/>
      <c r="C1385" s="220" t="s">
        <v>3031</v>
      </c>
      <c r="D1385" s="419"/>
      <c r="E1385" s="316"/>
      <c r="F1385" s="316"/>
      <c r="G1385" s="317"/>
      <c r="H1385" s="379"/>
      <c r="I1385" s="317"/>
      <c r="J1385" s="315" t="str">
        <f>IF(L1385="","",VLOOKUP(L1385,Presentación!$AL$3:$AM$574,2,FALSE))</f>
        <v/>
      </c>
      <c r="K1385" s="429"/>
      <c r="L1385" s="419"/>
      <c r="M1385" s="316"/>
      <c r="N1385" s="317"/>
      <c r="O1385" s="419"/>
      <c r="P1385" s="316"/>
      <c r="Q1385" s="317"/>
      <c r="R1385" s="379"/>
      <c r="S1385" s="316"/>
      <c r="T1385" s="317"/>
      <c r="U1385" s="43" t="s">
        <v>2188</v>
      </c>
      <c r="V1385" s="379"/>
      <c r="W1385" s="316"/>
      <c r="X1385" s="317"/>
      <c r="Y1385" s="379"/>
      <c r="Z1385" s="317"/>
      <c r="AA1385" s="249"/>
      <c r="AB1385" s="249"/>
      <c r="AC1385" s="249"/>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CA1385">
        <f t="shared" si="273"/>
        <v>0</v>
      </c>
      <c r="CB1385">
        <f t="shared" si="274"/>
        <v>0</v>
      </c>
      <c r="CC1385">
        <f t="shared" si="275"/>
        <v>0</v>
      </c>
      <c r="CD1385">
        <f t="shared" si="276"/>
        <v>0</v>
      </c>
      <c r="CF1385" t="b">
        <f t="shared" si="277"/>
        <v>0</v>
      </c>
      <c r="CG1385" t="str">
        <f t="shared" si="278"/>
        <v/>
      </c>
      <c r="CH1385" t="b">
        <f t="shared" si="279"/>
        <v>0</v>
      </c>
      <c r="CI1385" t="str">
        <f t="shared" si="280"/>
        <v/>
      </c>
      <c r="CJ1385" t="b">
        <f t="shared" si="281"/>
        <v>0</v>
      </c>
      <c r="CL1385">
        <f t="shared" si="282"/>
        <v>0</v>
      </c>
      <c r="CM1385">
        <f t="shared" si="283"/>
        <v>0</v>
      </c>
      <c r="CN1385">
        <f t="shared" si="284"/>
        <v>0</v>
      </c>
      <c r="CO1385">
        <f t="shared" si="285"/>
        <v>0</v>
      </c>
    </row>
    <row r="1386" spans="2:93" ht="15" customHeight="1">
      <c r="B1386" s="126"/>
      <c r="C1386" s="220" t="s">
        <v>3032</v>
      </c>
      <c r="D1386" s="419"/>
      <c r="E1386" s="316"/>
      <c r="F1386" s="316"/>
      <c r="G1386" s="317"/>
      <c r="H1386" s="379"/>
      <c r="I1386" s="317"/>
      <c r="J1386" s="315" t="str">
        <f>IF(L1386="","",VLOOKUP(L1386,Presentación!$AL$3:$AM$574,2,FALSE))</f>
        <v/>
      </c>
      <c r="K1386" s="429"/>
      <c r="L1386" s="419"/>
      <c r="M1386" s="316"/>
      <c r="N1386" s="317"/>
      <c r="O1386" s="419"/>
      <c r="P1386" s="316"/>
      <c r="Q1386" s="317"/>
      <c r="R1386" s="379"/>
      <c r="S1386" s="316"/>
      <c r="T1386" s="317"/>
      <c r="U1386" s="43" t="s">
        <v>2188</v>
      </c>
      <c r="V1386" s="379"/>
      <c r="W1386" s="316"/>
      <c r="X1386" s="317"/>
      <c r="Y1386" s="379"/>
      <c r="Z1386" s="317"/>
      <c r="AA1386" s="249"/>
      <c r="AB1386" s="249"/>
      <c r="AC1386" s="249"/>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CA1386">
        <f t="shared" si="273"/>
        <v>0</v>
      </c>
      <c r="CB1386">
        <f t="shared" si="274"/>
        <v>0</v>
      </c>
      <c r="CC1386">
        <f t="shared" si="275"/>
        <v>0</v>
      </c>
      <c r="CD1386">
        <f t="shared" si="276"/>
        <v>0</v>
      </c>
      <c r="CF1386" t="b">
        <f t="shared" si="277"/>
        <v>0</v>
      </c>
      <c r="CG1386" t="str">
        <f t="shared" si="278"/>
        <v/>
      </c>
      <c r="CH1386" t="b">
        <f t="shared" si="279"/>
        <v>0</v>
      </c>
      <c r="CI1386" t="str">
        <f t="shared" si="280"/>
        <v/>
      </c>
      <c r="CJ1386" t="b">
        <f t="shared" si="281"/>
        <v>0</v>
      </c>
      <c r="CL1386">
        <f t="shared" si="282"/>
        <v>0</v>
      </c>
      <c r="CM1386">
        <f t="shared" si="283"/>
        <v>0</v>
      </c>
      <c r="CN1386">
        <f t="shared" si="284"/>
        <v>0</v>
      </c>
      <c r="CO1386">
        <f t="shared" si="285"/>
        <v>0</v>
      </c>
    </row>
    <row r="1387" spans="2:93" ht="15" customHeight="1">
      <c r="B1387" s="126"/>
      <c r="C1387" s="220" t="s">
        <v>3033</v>
      </c>
      <c r="D1387" s="419"/>
      <c r="E1387" s="316"/>
      <c r="F1387" s="316"/>
      <c r="G1387" s="317"/>
      <c r="H1387" s="379"/>
      <c r="I1387" s="317"/>
      <c r="J1387" s="315" t="str">
        <f>IF(L1387="","",VLOOKUP(L1387,Presentación!$AL$3:$AM$574,2,FALSE))</f>
        <v/>
      </c>
      <c r="K1387" s="429"/>
      <c r="L1387" s="419"/>
      <c r="M1387" s="316"/>
      <c r="N1387" s="317"/>
      <c r="O1387" s="419"/>
      <c r="P1387" s="316"/>
      <c r="Q1387" s="317"/>
      <c r="R1387" s="379"/>
      <c r="S1387" s="316"/>
      <c r="T1387" s="317"/>
      <c r="U1387" s="43" t="s">
        <v>2188</v>
      </c>
      <c r="V1387" s="379"/>
      <c r="W1387" s="316"/>
      <c r="X1387" s="317"/>
      <c r="Y1387" s="379"/>
      <c r="Z1387" s="317"/>
      <c r="AA1387" s="249"/>
      <c r="AB1387" s="249"/>
      <c r="AC1387" s="249"/>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CA1387">
        <f t="shared" si="273"/>
        <v>0</v>
      </c>
      <c r="CB1387">
        <f t="shared" si="274"/>
        <v>0</v>
      </c>
      <c r="CC1387">
        <f t="shared" si="275"/>
        <v>0</v>
      </c>
      <c r="CD1387">
        <f t="shared" si="276"/>
        <v>0</v>
      </c>
      <c r="CF1387" t="b">
        <f t="shared" si="277"/>
        <v>0</v>
      </c>
      <c r="CG1387" t="str">
        <f t="shared" si="278"/>
        <v/>
      </c>
      <c r="CH1387" t="b">
        <f t="shared" si="279"/>
        <v>0</v>
      </c>
      <c r="CI1387" t="str">
        <f t="shared" si="280"/>
        <v/>
      </c>
      <c r="CJ1387" t="b">
        <f t="shared" si="281"/>
        <v>0</v>
      </c>
      <c r="CL1387">
        <f t="shared" si="282"/>
        <v>0</v>
      </c>
      <c r="CM1387">
        <f t="shared" si="283"/>
        <v>0</v>
      </c>
      <c r="CN1387">
        <f t="shared" si="284"/>
        <v>0</v>
      </c>
      <c r="CO1387">
        <f t="shared" si="285"/>
        <v>0</v>
      </c>
    </row>
    <row r="1388" spans="2:93" ht="15" customHeight="1">
      <c r="B1388" s="126"/>
      <c r="C1388" s="220" t="s">
        <v>3034</v>
      </c>
      <c r="D1388" s="419"/>
      <c r="E1388" s="316"/>
      <c r="F1388" s="316"/>
      <c r="G1388" s="317"/>
      <c r="H1388" s="379"/>
      <c r="I1388" s="317"/>
      <c r="J1388" s="315" t="str">
        <f>IF(L1388="","",VLOOKUP(L1388,Presentación!$AL$3:$AM$574,2,FALSE))</f>
        <v/>
      </c>
      <c r="K1388" s="429"/>
      <c r="L1388" s="419"/>
      <c r="M1388" s="316"/>
      <c r="N1388" s="317"/>
      <c r="O1388" s="419"/>
      <c r="P1388" s="316"/>
      <c r="Q1388" s="317"/>
      <c r="R1388" s="379"/>
      <c r="S1388" s="316"/>
      <c r="T1388" s="317"/>
      <c r="U1388" s="43" t="s">
        <v>2188</v>
      </c>
      <c r="V1388" s="379"/>
      <c r="W1388" s="316"/>
      <c r="X1388" s="317"/>
      <c r="Y1388" s="379"/>
      <c r="Z1388" s="317"/>
      <c r="AA1388" s="249"/>
      <c r="AB1388" s="249"/>
      <c r="AC1388" s="249"/>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CA1388">
        <f t="shared" si="273"/>
        <v>0</v>
      </c>
      <c r="CB1388">
        <f t="shared" si="274"/>
        <v>0</v>
      </c>
      <c r="CC1388">
        <f t="shared" si="275"/>
        <v>0</v>
      </c>
      <c r="CD1388">
        <f t="shared" si="276"/>
        <v>0</v>
      </c>
      <c r="CF1388" t="b">
        <f t="shared" si="277"/>
        <v>0</v>
      </c>
      <c r="CG1388" t="str">
        <f t="shared" si="278"/>
        <v/>
      </c>
      <c r="CH1388" t="b">
        <f t="shared" si="279"/>
        <v>0</v>
      </c>
      <c r="CI1388" t="str">
        <f t="shared" si="280"/>
        <v/>
      </c>
      <c r="CJ1388" t="b">
        <f t="shared" si="281"/>
        <v>0</v>
      </c>
      <c r="CL1388">
        <f t="shared" si="282"/>
        <v>0</v>
      </c>
      <c r="CM1388">
        <f t="shared" si="283"/>
        <v>0</v>
      </c>
      <c r="CN1388">
        <f t="shared" si="284"/>
        <v>0</v>
      </c>
      <c r="CO1388">
        <f t="shared" si="285"/>
        <v>0</v>
      </c>
    </row>
    <row r="1389" spans="2:93" ht="15" customHeight="1">
      <c r="B1389" s="126"/>
      <c r="C1389" s="220" t="s">
        <v>3035</v>
      </c>
      <c r="D1389" s="419"/>
      <c r="E1389" s="316"/>
      <c r="F1389" s="316"/>
      <c r="G1389" s="317"/>
      <c r="H1389" s="379"/>
      <c r="I1389" s="317"/>
      <c r="J1389" s="315" t="str">
        <f>IF(L1389="","",VLOOKUP(L1389,Presentación!$AL$3:$AM$574,2,FALSE))</f>
        <v/>
      </c>
      <c r="K1389" s="429"/>
      <c r="L1389" s="419"/>
      <c r="M1389" s="316"/>
      <c r="N1389" s="317"/>
      <c r="O1389" s="419"/>
      <c r="P1389" s="316"/>
      <c r="Q1389" s="317"/>
      <c r="R1389" s="379"/>
      <c r="S1389" s="316"/>
      <c r="T1389" s="317"/>
      <c r="U1389" s="43" t="s">
        <v>2188</v>
      </c>
      <c r="V1389" s="379"/>
      <c r="W1389" s="316"/>
      <c r="X1389" s="317"/>
      <c r="Y1389" s="379"/>
      <c r="Z1389" s="317"/>
      <c r="AA1389" s="249"/>
      <c r="AB1389" s="249"/>
      <c r="AC1389" s="249"/>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CA1389">
        <f t="shared" si="273"/>
        <v>0</v>
      </c>
      <c r="CB1389">
        <f t="shared" si="274"/>
        <v>0</v>
      </c>
      <c r="CC1389">
        <f t="shared" si="275"/>
        <v>0</v>
      </c>
      <c r="CD1389">
        <f t="shared" si="276"/>
        <v>0</v>
      </c>
      <c r="CF1389" t="b">
        <f t="shared" si="277"/>
        <v>0</v>
      </c>
      <c r="CG1389" t="str">
        <f t="shared" si="278"/>
        <v/>
      </c>
      <c r="CH1389" t="b">
        <f t="shared" si="279"/>
        <v>0</v>
      </c>
      <c r="CI1389" t="str">
        <f t="shared" si="280"/>
        <v/>
      </c>
      <c r="CJ1389" t="b">
        <f t="shared" si="281"/>
        <v>0</v>
      </c>
      <c r="CL1389">
        <f t="shared" si="282"/>
        <v>0</v>
      </c>
      <c r="CM1389">
        <f t="shared" si="283"/>
        <v>0</v>
      </c>
      <c r="CN1389">
        <f t="shared" si="284"/>
        <v>0</v>
      </c>
      <c r="CO1389">
        <f t="shared" si="285"/>
        <v>0</v>
      </c>
    </row>
    <row r="1390" spans="2:93" ht="15" customHeight="1">
      <c r="B1390" s="126"/>
      <c r="C1390" s="220" t="s">
        <v>3036</v>
      </c>
      <c r="D1390" s="419"/>
      <c r="E1390" s="316"/>
      <c r="F1390" s="316"/>
      <c r="G1390" s="317"/>
      <c r="H1390" s="379"/>
      <c r="I1390" s="317"/>
      <c r="J1390" s="315" t="str">
        <f>IF(L1390="","",VLOOKUP(L1390,Presentación!$AL$3:$AM$574,2,FALSE))</f>
        <v/>
      </c>
      <c r="K1390" s="429"/>
      <c r="L1390" s="419"/>
      <c r="M1390" s="316"/>
      <c r="N1390" s="317"/>
      <c r="O1390" s="419"/>
      <c r="P1390" s="316"/>
      <c r="Q1390" s="317"/>
      <c r="R1390" s="379"/>
      <c r="S1390" s="316"/>
      <c r="T1390" s="317"/>
      <c r="U1390" s="43" t="s">
        <v>2188</v>
      </c>
      <c r="V1390" s="379"/>
      <c r="W1390" s="316"/>
      <c r="X1390" s="317"/>
      <c r="Y1390" s="379"/>
      <c r="Z1390" s="317"/>
      <c r="AA1390" s="249"/>
      <c r="AB1390" s="249"/>
      <c r="AC1390" s="249"/>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CA1390">
        <f t="shared" si="273"/>
        <v>0</v>
      </c>
      <c r="CB1390">
        <f t="shared" si="274"/>
        <v>0</v>
      </c>
      <c r="CC1390">
        <f t="shared" si="275"/>
        <v>0</v>
      </c>
      <c r="CD1390">
        <f t="shared" si="276"/>
        <v>0</v>
      </c>
      <c r="CF1390" t="b">
        <f t="shared" si="277"/>
        <v>0</v>
      </c>
      <c r="CG1390" t="str">
        <f t="shared" si="278"/>
        <v/>
      </c>
      <c r="CH1390" t="b">
        <f t="shared" si="279"/>
        <v>0</v>
      </c>
      <c r="CI1390" t="str">
        <f t="shared" si="280"/>
        <v/>
      </c>
      <c r="CJ1390" t="b">
        <f t="shared" si="281"/>
        <v>0</v>
      </c>
      <c r="CL1390">
        <f t="shared" si="282"/>
        <v>0</v>
      </c>
      <c r="CM1390">
        <f t="shared" si="283"/>
        <v>0</v>
      </c>
      <c r="CN1390">
        <f t="shared" si="284"/>
        <v>0</v>
      </c>
      <c r="CO1390">
        <f t="shared" si="285"/>
        <v>0</v>
      </c>
    </row>
    <row r="1391" spans="2:93" ht="15" customHeight="1">
      <c r="B1391" s="126"/>
      <c r="C1391" s="220" t="s">
        <v>3037</v>
      </c>
      <c r="D1391" s="419"/>
      <c r="E1391" s="316"/>
      <c r="F1391" s="316"/>
      <c r="G1391" s="317"/>
      <c r="H1391" s="379"/>
      <c r="I1391" s="317"/>
      <c r="J1391" s="315" t="str">
        <f>IF(L1391="","",VLOOKUP(L1391,Presentación!$AL$3:$AM$574,2,FALSE))</f>
        <v/>
      </c>
      <c r="K1391" s="429"/>
      <c r="L1391" s="419"/>
      <c r="M1391" s="316"/>
      <c r="N1391" s="317"/>
      <c r="O1391" s="419"/>
      <c r="P1391" s="316"/>
      <c r="Q1391" s="317"/>
      <c r="R1391" s="379"/>
      <c r="S1391" s="316"/>
      <c r="T1391" s="317"/>
      <c r="U1391" s="43" t="s">
        <v>2188</v>
      </c>
      <c r="V1391" s="379"/>
      <c r="W1391" s="316"/>
      <c r="X1391" s="317"/>
      <c r="Y1391" s="379"/>
      <c r="Z1391" s="317"/>
      <c r="AA1391" s="249"/>
      <c r="AB1391" s="249"/>
      <c r="AC1391" s="249"/>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CA1391">
        <f t="shared" si="273"/>
        <v>0</v>
      </c>
      <c r="CB1391">
        <f t="shared" si="274"/>
        <v>0</v>
      </c>
      <c r="CC1391">
        <f t="shared" si="275"/>
        <v>0</v>
      </c>
      <c r="CD1391">
        <f t="shared" si="276"/>
        <v>0</v>
      </c>
      <c r="CF1391" t="b">
        <f t="shared" si="277"/>
        <v>0</v>
      </c>
      <c r="CG1391" t="str">
        <f t="shared" si="278"/>
        <v/>
      </c>
      <c r="CH1391" t="b">
        <f t="shared" si="279"/>
        <v>0</v>
      </c>
      <c r="CI1391" t="str">
        <f t="shared" si="280"/>
        <v/>
      </c>
      <c r="CJ1391" t="b">
        <f t="shared" si="281"/>
        <v>0</v>
      </c>
      <c r="CL1391">
        <f t="shared" si="282"/>
        <v>0</v>
      </c>
      <c r="CM1391">
        <f t="shared" si="283"/>
        <v>0</v>
      </c>
      <c r="CN1391">
        <f t="shared" si="284"/>
        <v>0</v>
      </c>
      <c r="CO1391">
        <f t="shared" si="285"/>
        <v>0</v>
      </c>
    </row>
    <row r="1392" spans="2:93" ht="15" customHeight="1">
      <c r="B1392" s="126"/>
      <c r="C1392" s="220" t="s">
        <v>3038</v>
      </c>
      <c r="D1392" s="419"/>
      <c r="E1392" s="316"/>
      <c r="F1392" s="316"/>
      <c r="G1392" s="317"/>
      <c r="H1392" s="379"/>
      <c r="I1392" s="317"/>
      <c r="J1392" s="315" t="str">
        <f>IF(L1392="","",VLOOKUP(L1392,Presentación!$AL$3:$AM$574,2,FALSE))</f>
        <v/>
      </c>
      <c r="K1392" s="429"/>
      <c r="L1392" s="419"/>
      <c r="M1392" s="316"/>
      <c r="N1392" s="317"/>
      <c r="O1392" s="419"/>
      <c r="P1392" s="316"/>
      <c r="Q1392" s="317"/>
      <c r="R1392" s="379"/>
      <c r="S1392" s="316"/>
      <c r="T1392" s="317"/>
      <c r="U1392" s="43" t="s">
        <v>2188</v>
      </c>
      <c r="V1392" s="379"/>
      <c r="W1392" s="316"/>
      <c r="X1392" s="317"/>
      <c r="Y1392" s="379"/>
      <c r="Z1392" s="317"/>
      <c r="AA1392" s="249"/>
      <c r="AB1392" s="249"/>
      <c r="AC1392" s="249"/>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CA1392">
        <f t="shared" si="273"/>
        <v>0</v>
      </c>
      <c r="CB1392">
        <f t="shared" si="274"/>
        <v>0</v>
      </c>
      <c r="CC1392">
        <f t="shared" si="275"/>
        <v>0</v>
      </c>
      <c r="CD1392">
        <f t="shared" si="276"/>
        <v>0</v>
      </c>
      <c r="CF1392" t="b">
        <f t="shared" si="277"/>
        <v>0</v>
      </c>
      <c r="CG1392" t="str">
        <f t="shared" si="278"/>
        <v/>
      </c>
      <c r="CH1392" t="b">
        <f t="shared" si="279"/>
        <v>0</v>
      </c>
      <c r="CI1392" t="str">
        <f t="shared" si="280"/>
        <v/>
      </c>
      <c r="CJ1392" t="b">
        <f t="shared" si="281"/>
        <v>0</v>
      </c>
      <c r="CL1392">
        <f t="shared" si="282"/>
        <v>0</v>
      </c>
      <c r="CM1392">
        <f t="shared" si="283"/>
        <v>0</v>
      </c>
      <c r="CN1392">
        <f t="shared" si="284"/>
        <v>0</v>
      </c>
      <c r="CO1392">
        <f t="shared" si="285"/>
        <v>0</v>
      </c>
    </row>
    <row r="1393" spans="2:93" ht="15" customHeight="1">
      <c r="B1393" s="126"/>
      <c r="C1393" s="220" t="s">
        <v>3039</v>
      </c>
      <c r="D1393" s="419"/>
      <c r="E1393" s="316"/>
      <c r="F1393" s="316"/>
      <c r="G1393" s="317"/>
      <c r="H1393" s="379"/>
      <c r="I1393" s="317"/>
      <c r="J1393" s="315" t="str">
        <f>IF(L1393="","",VLOOKUP(L1393,Presentación!$AL$3:$AM$574,2,FALSE))</f>
        <v/>
      </c>
      <c r="K1393" s="429"/>
      <c r="L1393" s="419"/>
      <c r="M1393" s="316"/>
      <c r="N1393" s="317"/>
      <c r="O1393" s="419"/>
      <c r="P1393" s="316"/>
      <c r="Q1393" s="317"/>
      <c r="R1393" s="379"/>
      <c r="S1393" s="316"/>
      <c r="T1393" s="317"/>
      <c r="U1393" s="43" t="s">
        <v>2188</v>
      </c>
      <c r="V1393" s="379"/>
      <c r="W1393" s="316"/>
      <c r="X1393" s="317"/>
      <c r="Y1393" s="379"/>
      <c r="Z1393" s="317"/>
      <c r="AA1393" s="249"/>
      <c r="AB1393" s="249"/>
      <c r="AC1393" s="249"/>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CA1393">
        <f t="shared" si="273"/>
        <v>0</v>
      </c>
      <c r="CB1393">
        <f t="shared" si="274"/>
        <v>0</v>
      </c>
      <c r="CC1393">
        <f t="shared" si="275"/>
        <v>0</v>
      </c>
      <c r="CD1393">
        <f t="shared" si="276"/>
        <v>0</v>
      </c>
      <c r="CF1393" t="b">
        <f t="shared" si="277"/>
        <v>0</v>
      </c>
      <c r="CG1393" t="str">
        <f t="shared" si="278"/>
        <v/>
      </c>
      <c r="CH1393" t="b">
        <f t="shared" si="279"/>
        <v>0</v>
      </c>
      <c r="CI1393" t="str">
        <f t="shared" si="280"/>
        <v/>
      </c>
      <c r="CJ1393" t="b">
        <f t="shared" si="281"/>
        <v>0</v>
      </c>
      <c r="CL1393">
        <f t="shared" si="282"/>
        <v>0</v>
      </c>
      <c r="CM1393">
        <f t="shared" si="283"/>
        <v>0</v>
      </c>
      <c r="CN1393">
        <f t="shared" si="284"/>
        <v>0</v>
      </c>
      <c r="CO1393">
        <f t="shared" si="285"/>
        <v>0</v>
      </c>
    </row>
    <row r="1394" spans="2:93" ht="15" customHeight="1">
      <c r="B1394" s="126"/>
      <c r="C1394" s="220" t="s">
        <v>3040</v>
      </c>
      <c r="D1394" s="419"/>
      <c r="E1394" s="316"/>
      <c r="F1394" s="316"/>
      <c r="G1394" s="317"/>
      <c r="H1394" s="379"/>
      <c r="I1394" s="317"/>
      <c r="J1394" s="315" t="str">
        <f>IF(L1394="","",VLOOKUP(L1394,Presentación!$AL$3:$AM$574,2,FALSE))</f>
        <v/>
      </c>
      <c r="K1394" s="429"/>
      <c r="L1394" s="419"/>
      <c r="M1394" s="316"/>
      <c r="N1394" s="317"/>
      <c r="O1394" s="419"/>
      <c r="P1394" s="316"/>
      <c r="Q1394" s="317"/>
      <c r="R1394" s="379"/>
      <c r="S1394" s="316"/>
      <c r="T1394" s="317"/>
      <c r="U1394" s="43" t="s">
        <v>2188</v>
      </c>
      <c r="V1394" s="379"/>
      <c r="W1394" s="316"/>
      <c r="X1394" s="317"/>
      <c r="Y1394" s="379"/>
      <c r="Z1394" s="317"/>
      <c r="AA1394" s="249"/>
      <c r="AB1394" s="249"/>
      <c r="AC1394" s="249"/>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CA1394">
        <f t="shared" si="273"/>
        <v>0</v>
      </c>
      <c r="CB1394">
        <f t="shared" si="274"/>
        <v>0</v>
      </c>
      <c r="CC1394">
        <f t="shared" si="275"/>
        <v>0</v>
      </c>
      <c r="CD1394">
        <f t="shared" si="276"/>
        <v>0</v>
      </c>
      <c r="CF1394" t="b">
        <f t="shared" si="277"/>
        <v>0</v>
      </c>
      <c r="CG1394" t="str">
        <f t="shared" si="278"/>
        <v/>
      </c>
      <c r="CH1394" t="b">
        <f t="shared" si="279"/>
        <v>0</v>
      </c>
      <c r="CI1394" t="str">
        <f t="shared" si="280"/>
        <v/>
      </c>
      <c r="CJ1394" t="b">
        <f t="shared" si="281"/>
        <v>0</v>
      </c>
      <c r="CL1394">
        <f t="shared" si="282"/>
        <v>0</v>
      </c>
      <c r="CM1394">
        <f t="shared" si="283"/>
        <v>0</v>
      </c>
      <c r="CN1394">
        <f t="shared" si="284"/>
        <v>0</v>
      </c>
      <c r="CO1394">
        <f t="shared" si="285"/>
        <v>0</v>
      </c>
    </row>
    <row r="1395" spans="2:93" ht="15" customHeight="1">
      <c r="B1395" s="126"/>
      <c r="C1395" s="220" t="s">
        <v>3041</v>
      </c>
      <c r="D1395" s="419"/>
      <c r="E1395" s="316"/>
      <c r="F1395" s="316"/>
      <c r="G1395" s="317"/>
      <c r="H1395" s="379"/>
      <c r="I1395" s="317"/>
      <c r="J1395" s="315" t="str">
        <f>IF(L1395="","",VLOOKUP(L1395,Presentación!$AL$3:$AM$574,2,FALSE))</f>
        <v/>
      </c>
      <c r="K1395" s="429"/>
      <c r="L1395" s="419"/>
      <c r="M1395" s="316"/>
      <c r="N1395" s="317"/>
      <c r="O1395" s="419"/>
      <c r="P1395" s="316"/>
      <c r="Q1395" s="317"/>
      <c r="R1395" s="379"/>
      <c r="S1395" s="316"/>
      <c r="T1395" s="317"/>
      <c r="U1395" s="43" t="s">
        <v>2188</v>
      </c>
      <c r="V1395" s="379"/>
      <c r="W1395" s="316"/>
      <c r="X1395" s="317"/>
      <c r="Y1395" s="379"/>
      <c r="Z1395" s="317"/>
      <c r="AA1395" s="249"/>
      <c r="AB1395" s="249"/>
      <c r="AC1395" s="249"/>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CA1395">
        <f t="shared" si="273"/>
        <v>0</v>
      </c>
      <c r="CB1395">
        <f t="shared" si="274"/>
        <v>0</v>
      </c>
      <c r="CC1395">
        <f t="shared" si="275"/>
        <v>0</v>
      </c>
      <c r="CD1395">
        <f t="shared" si="276"/>
        <v>0</v>
      </c>
      <c r="CF1395" t="b">
        <f t="shared" si="277"/>
        <v>0</v>
      </c>
      <c r="CG1395" t="str">
        <f t="shared" si="278"/>
        <v/>
      </c>
      <c r="CH1395" t="b">
        <f t="shared" si="279"/>
        <v>0</v>
      </c>
      <c r="CI1395" t="str">
        <f t="shared" si="280"/>
        <v/>
      </c>
      <c r="CJ1395" t="b">
        <f t="shared" si="281"/>
        <v>0</v>
      </c>
      <c r="CL1395">
        <f t="shared" si="282"/>
        <v>0</v>
      </c>
      <c r="CM1395">
        <f t="shared" si="283"/>
        <v>0</v>
      </c>
      <c r="CN1395">
        <f t="shared" si="284"/>
        <v>0</v>
      </c>
      <c r="CO1395">
        <f t="shared" si="285"/>
        <v>0</v>
      </c>
    </row>
    <row r="1396" spans="2:93" ht="15" customHeight="1">
      <c r="B1396" s="126"/>
      <c r="C1396" s="220" t="s">
        <v>3042</v>
      </c>
      <c r="D1396" s="419"/>
      <c r="E1396" s="316"/>
      <c r="F1396" s="316"/>
      <c r="G1396" s="317"/>
      <c r="H1396" s="379"/>
      <c r="I1396" s="317"/>
      <c r="J1396" s="315" t="str">
        <f>IF(L1396="","",VLOOKUP(L1396,Presentación!$AL$3:$AM$574,2,FALSE))</f>
        <v/>
      </c>
      <c r="K1396" s="429"/>
      <c r="L1396" s="419"/>
      <c r="M1396" s="316"/>
      <c r="N1396" s="317"/>
      <c r="O1396" s="419"/>
      <c r="P1396" s="316"/>
      <c r="Q1396" s="317"/>
      <c r="R1396" s="379"/>
      <c r="S1396" s="316"/>
      <c r="T1396" s="317"/>
      <c r="U1396" s="43" t="s">
        <v>2188</v>
      </c>
      <c r="V1396" s="379"/>
      <c r="W1396" s="316"/>
      <c r="X1396" s="317"/>
      <c r="Y1396" s="379"/>
      <c r="Z1396" s="317"/>
      <c r="AA1396" s="249"/>
      <c r="AB1396" s="249"/>
      <c r="AC1396" s="249"/>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CA1396">
        <f t="shared" si="273"/>
        <v>0</v>
      </c>
      <c r="CB1396">
        <f t="shared" si="274"/>
        <v>0</v>
      </c>
      <c r="CC1396">
        <f t="shared" si="275"/>
        <v>0</v>
      </c>
      <c r="CD1396">
        <f t="shared" si="276"/>
        <v>0</v>
      </c>
      <c r="CF1396" t="b">
        <f t="shared" si="277"/>
        <v>0</v>
      </c>
      <c r="CG1396" t="str">
        <f t="shared" si="278"/>
        <v/>
      </c>
      <c r="CH1396" t="b">
        <f t="shared" si="279"/>
        <v>0</v>
      </c>
      <c r="CI1396" t="str">
        <f t="shared" si="280"/>
        <v/>
      </c>
      <c r="CJ1396" t="b">
        <f t="shared" si="281"/>
        <v>0</v>
      </c>
      <c r="CL1396">
        <f t="shared" si="282"/>
        <v>0</v>
      </c>
      <c r="CM1396">
        <f t="shared" si="283"/>
        <v>0</v>
      </c>
      <c r="CN1396">
        <f t="shared" si="284"/>
        <v>0</v>
      </c>
      <c r="CO1396">
        <f t="shared" si="285"/>
        <v>0</v>
      </c>
    </row>
    <row r="1397" spans="2:93" ht="15" customHeight="1">
      <c r="B1397" s="126"/>
      <c r="C1397" s="220" t="s">
        <v>3043</v>
      </c>
      <c r="D1397" s="419"/>
      <c r="E1397" s="316"/>
      <c r="F1397" s="316"/>
      <c r="G1397" s="317"/>
      <c r="H1397" s="379"/>
      <c r="I1397" s="317"/>
      <c r="J1397" s="315" t="str">
        <f>IF(L1397="","",VLOOKUP(L1397,Presentación!$AL$3:$AM$574,2,FALSE))</f>
        <v/>
      </c>
      <c r="K1397" s="429"/>
      <c r="L1397" s="419"/>
      <c r="M1397" s="316"/>
      <c r="N1397" s="317"/>
      <c r="O1397" s="419"/>
      <c r="P1397" s="316"/>
      <c r="Q1397" s="317"/>
      <c r="R1397" s="379"/>
      <c r="S1397" s="316"/>
      <c r="T1397" s="317"/>
      <c r="U1397" s="43" t="s">
        <v>2188</v>
      </c>
      <c r="V1397" s="379"/>
      <c r="W1397" s="316"/>
      <c r="X1397" s="317"/>
      <c r="Y1397" s="379"/>
      <c r="Z1397" s="317"/>
      <c r="AA1397" s="249"/>
      <c r="AB1397" s="249"/>
      <c r="AC1397" s="249"/>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CA1397">
        <f t="shared" si="273"/>
        <v>0</v>
      </c>
      <c r="CB1397">
        <f t="shared" si="274"/>
        <v>0</v>
      </c>
      <c r="CC1397">
        <f t="shared" si="275"/>
        <v>0</v>
      </c>
      <c r="CD1397">
        <f t="shared" si="276"/>
        <v>0</v>
      </c>
      <c r="CF1397" t="b">
        <f t="shared" si="277"/>
        <v>0</v>
      </c>
      <c r="CG1397" t="str">
        <f t="shared" si="278"/>
        <v/>
      </c>
      <c r="CH1397" t="b">
        <f t="shared" si="279"/>
        <v>0</v>
      </c>
      <c r="CI1397" t="str">
        <f t="shared" si="280"/>
        <v/>
      </c>
      <c r="CJ1397" t="b">
        <f t="shared" si="281"/>
        <v>0</v>
      </c>
      <c r="CL1397">
        <f t="shared" si="282"/>
        <v>0</v>
      </c>
      <c r="CM1397">
        <f t="shared" si="283"/>
        <v>0</v>
      </c>
      <c r="CN1397">
        <f t="shared" si="284"/>
        <v>0</v>
      </c>
      <c r="CO1397">
        <f t="shared" si="285"/>
        <v>0</v>
      </c>
    </row>
    <row r="1398" spans="2:93" ht="15" customHeight="1">
      <c r="B1398" s="126"/>
      <c r="C1398" s="220" t="s">
        <v>3044</v>
      </c>
      <c r="D1398" s="419"/>
      <c r="E1398" s="316"/>
      <c r="F1398" s="316"/>
      <c r="G1398" s="317"/>
      <c r="H1398" s="379"/>
      <c r="I1398" s="317"/>
      <c r="J1398" s="315" t="str">
        <f>IF(L1398="","",VLOOKUP(L1398,Presentación!$AL$3:$AM$574,2,FALSE))</f>
        <v/>
      </c>
      <c r="K1398" s="429"/>
      <c r="L1398" s="419"/>
      <c r="M1398" s="316"/>
      <c r="N1398" s="317"/>
      <c r="O1398" s="419"/>
      <c r="P1398" s="316"/>
      <c r="Q1398" s="317"/>
      <c r="R1398" s="379"/>
      <c r="S1398" s="316"/>
      <c r="T1398" s="317"/>
      <c r="U1398" s="43" t="s">
        <v>2188</v>
      </c>
      <c r="V1398" s="379"/>
      <c r="W1398" s="316"/>
      <c r="X1398" s="317"/>
      <c r="Y1398" s="379"/>
      <c r="Z1398" s="317"/>
      <c r="AA1398" s="249"/>
      <c r="AB1398" s="249"/>
      <c r="AC1398" s="249"/>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CA1398">
        <f t="shared" si="273"/>
        <v>0</v>
      </c>
      <c r="CB1398">
        <f t="shared" si="274"/>
        <v>0</v>
      </c>
      <c r="CC1398">
        <f t="shared" si="275"/>
        <v>0</v>
      </c>
      <c r="CD1398">
        <f t="shared" si="276"/>
        <v>0</v>
      </c>
      <c r="CF1398" t="b">
        <f t="shared" si="277"/>
        <v>0</v>
      </c>
      <c r="CG1398" t="str">
        <f t="shared" si="278"/>
        <v/>
      </c>
      <c r="CH1398" t="b">
        <f t="shared" si="279"/>
        <v>0</v>
      </c>
      <c r="CI1398" t="str">
        <f t="shared" si="280"/>
        <v/>
      </c>
      <c r="CJ1398" t="b">
        <f t="shared" si="281"/>
        <v>0</v>
      </c>
      <c r="CL1398">
        <f t="shared" si="282"/>
        <v>0</v>
      </c>
      <c r="CM1398">
        <f t="shared" si="283"/>
        <v>0</v>
      </c>
      <c r="CN1398">
        <f t="shared" si="284"/>
        <v>0</v>
      </c>
      <c r="CO1398">
        <f t="shared" si="285"/>
        <v>0</v>
      </c>
    </row>
    <row r="1399" spans="2:93" ht="15" customHeight="1">
      <c r="B1399" s="126"/>
      <c r="C1399" s="220" t="s">
        <v>3045</v>
      </c>
      <c r="D1399" s="419"/>
      <c r="E1399" s="316"/>
      <c r="F1399" s="316"/>
      <c r="G1399" s="317"/>
      <c r="H1399" s="379"/>
      <c r="I1399" s="317"/>
      <c r="J1399" s="315" t="str">
        <f>IF(L1399="","",VLOOKUP(L1399,Presentación!$AL$3:$AM$574,2,FALSE))</f>
        <v/>
      </c>
      <c r="K1399" s="429"/>
      <c r="L1399" s="419"/>
      <c r="M1399" s="316"/>
      <c r="N1399" s="317"/>
      <c r="O1399" s="419"/>
      <c r="P1399" s="316"/>
      <c r="Q1399" s="317"/>
      <c r="R1399" s="379"/>
      <c r="S1399" s="316"/>
      <c r="T1399" s="317"/>
      <c r="U1399" s="43" t="s">
        <v>2188</v>
      </c>
      <c r="V1399" s="379"/>
      <c r="W1399" s="316"/>
      <c r="X1399" s="317"/>
      <c r="Y1399" s="379"/>
      <c r="Z1399" s="317"/>
      <c r="AA1399" s="249"/>
      <c r="AB1399" s="249"/>
      <c r="AC1399" s="249"/>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CA1399">
        <f t="shared" si="273"/>
        <v>0</v>
      </c>
      <c r="CB1399">
        <f t="shared" si="274"/>
        <v>0</v>
      </c>
      <c r="CC1399">
        <f t="shared" si="275"/>
        <v>0</v>
      </c>
      <c r="CD1399">
        <f t="shared" si="276"/>
        <v>0</v>
      </c>
      <c r="CF1399" t="b">
        <f t="shared" si="277"/>
        <v>0</v>
      </c>
      <c r="CG1399" t="str">
        <f t="shared" si="278"/>
        <v/>
      </c>
      <c r="CH1399" t="b">
        <f t="shared" si="279"/>
        <v>0</v>
      </c>
      <c r="CI1399" t="str">
        <f t="shared" si="280"/>
        <v/>
      </c>
      <c r="CJ1399" t="b">
        <f t="shared" si="281"/>
        <v>0</v>
      </c>
      <c r="CL1399">
        <f t="shared" si="282"/>
        <v>0</v>
      </c>
      <c r="CM1399">
        <f t="shared" si="283"/>
        <v>0</v>
      </c>
      <c r="CN1399">
        <f t="shared" si="284"/>
        <v>0</v>
      </c>
      <c r="CO1399">
        <f t="shared" si="285"/>
        <v>0</v>
      </c>
    </row>
    <row r="1400" spans="2:93" ht="15" customHeight="1">
      <c r="B1400" s="126"/>
      <c r="C1400" s="220" t="s">
        <v>3046</v>
      </c>
      <c r="D1400" s="419"/>
      <c r="E1400" s="316"/>
      <c r="F1400" s="316"/>
      <c r="G1400" s="317"/>
      <c r="H1400" s="379"/>
      <c r="I1400" s="317"/>
      <c r="J1400" s="315" t="str">
        <f>IF(L1400="","",VLOOKUP(L1400,Presentación!$AL$3:$AM$574,2,FALSE))</f>
        <v/>
      </c>
      <c r="K1400" s="429"/>
      <c r="L1400" s="419"/>
      <c r="M1400" s="316"/>
      <c r="N1400" s="317"/>
      <c r="O1400" s="419"/>
      <c r="P1400" s="316"/>
      <c r="Q1400" s="317"/>
      <c r="R1400" s="379"/>
      <c r="S1400" s="316"/>
      <c r="T1400" s="317"/>
      <c r="U1400" s="43" t="s">
        <v>2188</v>
      </c>
      <c r="V1400" s="379"/>
      <c r="W1400" s="316"/>
      <c r="X1400" s="317"/>
      <c r="Y1400" s="379"/>
      <c r="Z1400" s="317"/>
      <c r="AA1400" s="249"/>
      <c r="AB1400" s="249"/>
      <c r="AC1400" s="249"/>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CA1400">
        <f t="shared" si="273"/>
        <v>0</v>
      </c>
      <c r="CB1400">
        <f t="shared" si="274"/>
        <v>0</v>
      </c>
      <c r="CC1400">
        <f t="shared" si="275"/>
        <v>0</v>
      </c>
      <c r="CD1400">
        <f t="shared" si="276"/>
        <v>0</v>
      </c>
      <c r="CF1400" t="b">
        <f t="shared" si="277"/>
        <v>0</v>
      </c>
      <c r="CG1400" t="str">
        <f t="shared" si="278"/>
        <v/>
      </c>
      <c r="CH1400" t="b">
        <f t="shared" si="279"/>
        <v>0</v>
      </c>
      <c r="CI1400" t="str">
        <f t="shared" si="280"/>
        <v/>
      </c>
      <c r="CJ1400" t="b">
        <f t="shared" si="281"/>
        <v>0</v>
      </c>
      <c r="CL1400">
        <f t="shared" si="282"/>
        <v>0</v>
      </c>
      <c r="CM1400">
        <f t="shared" si="283"/>
        <v>0</v>
      </c>
      <c r="CN1400">
        <f t="shared" si="284"/>
        <v>0</v>
      </c>
      <c r="CO1400">
        <f t="shared" si="285"/>
        <v>0</v>
      </c>
    </row>
    <row r="1401" spans="2:93" ht="15" customHeight="1">
      <c r="B1401" s="126"/>
      <c r="C1401" s="220" t="s">
        <v>3047</v>
      </c>
      <c r="D1401" s="419"/>
      <c r="E1401" s="316"/>
      <c r="F1401" s="316"/>
      <c r="G1401" s="317"/>
      <c r="H1401" s="379"/>
      <c r="I1401" s="317"/>
      <c r="J1401" s="315" t="str">
        <f>IF(L1401="","",VLOOKUP(L1401,Presentación!$AL$3:$AM$574,2,FALSE))</f>
        <v/>
      </c>
      <c r="K1401" s="429"/>
      <c r="L1401" s="419"/>
      <c r="M1401" s="316"/>
      <c r="N1401" s="317"/>
      <c r="O1401" s="419"/>
      <c r="P1401" s="316"/>
      <c r="Q1401" s="317"/>
      <c r="R1401" s="379"/>
      <c r="S1401" s="316"/>
      <c r="T1401" s="317"/>
      <c r="U1401" s="43" t="s">
        <v>2188</v>
      </c>
      <c r="V1401" s="379"/>
      <c r="W1401" s="316"/>
      <c r="X1401" s="317"/>
      <c r="Y1401" s="379"/>
      <c r="Z1401" s="317"/>
      <c r="AA1401" s="249"/>
      <c r="AB1401" s="249"/>
      <c r="AC1401" s="249"/>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CA1401">
        <f t="shared" si="273"/>
        <v>0</v>
      </c>
      <c r="CB1401">
        <f t="shared" si="274"/>
        <v>0</v>
      </c>
      <c r="CC1401">
        <f t="shared" si="275"/>
        <v>0</v>
      </c>
      <c r="CD1401">
        <f t="shared" si="276"/>
        <v>0</v>
      </c>
      <c r="CF1401" t="b">
        <f t="shared" si="277"/>
        <v>0</v>
      </c>
      <c r="CG1401" t="str">
        <f t="shared" si="278"/>
        <v/>
      </c>
      <c r="CH1401" t="b">
        <f t="shared" si="279"/>
        <v>0</v>
      </c>
      <c r="CI1401" t="str">
        <f t="shared" si="280"/>
        <v/>
      </c>
      <c r="CJ1401" t="b">
        <f t="shared" si="281"/>
        <v>0</v>
      </c>
      <c r="CL1401">
        <f t="shared" si="282"/>
        <v>0</v>
      </c>
      <c r="CM1401">
        <f t="shared" si="283"/>
        <v>0</v>
      </c>
      <c r="CN1401">
        <f t="shared" si="284"/>
        <v>0</v>
      </c>
      <c r="CO1401">
        <f t="shared" si="285"/>
        <v>0</v>
      </c>
    </row>
    <row r="1402" spans="2:93" ht="15" customHeight="1">
      <c r="B1402" s="126"/>
      <c r="C1402" s="220" t="s">
        <v>3048</v>
      </c>
      <c r="D1402" s="419"/>
      <c r="E1402" s="316"/>
      <c r="F1402" s="316"/>
      <c r="G1402" s="317"/>
      <c r="H1402" s="379"/>
      <c r="I1402" s="317"/>
      <c r="J1402" s="315" t="str">
        <f>IF(L1402="","",VLOOKUP(L1402,Presentación!$AL$3:$AM$574,2,FALSE))</f>
        <v/>
      </c>
      <c r="K1402" s="429"/>
      <c r="L1402" s="419"/>
      <c r="M1402" s="316"/>
      <c r="N1402" s="317"/>
      <c r="O1402" s="419"/>
      <c r="P1402" s="316"/>
      <c r="Q1402" s="317"/>
      <c r="R1402" s="379"/>
      <c r="S1402" s="316"/>
      <c r="T1402" s="317"/>
      <c r="U1402" s="43" t="s">
        <v>2188</v>
      </c>
      <c r="V1402" s="379"/>
      <c r="W1402" s="316"/>
      <c r="X1402" s="317"/>
      <c r="Y1402" s="379"/>
      <c r="Z1402" s="317"/>
      <c r="AA1402" s="249"/>
      <c r="AB1402" s="249"/>
      <c r="AC1402" s="249"/>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CA1402">
        <f t="shared" si="273"/>
        <v>0</v>
      </c>
      <c r="CB1402">
        <f t="shared" si="274"/>
        <v>0</v>
      </c>
      <c r="CC1402">
        <f t="shared" si="275"/>
        <v>0</v>
      </c>
      <c r="CD1402">
        <f t="shared" si="276"/>
        <v>0</v>
      </c>
      <c r="CF1402" t="b">
        <f t="shared" si="277"/>
        <v>0</v>
      </c>
      <c r="CG1402" t="str">
        <f t="shared" si="278"/>
        <v/>
      </c>
      <c r="CH1402" t="b">
        <f t="shared" si="279"/>
        <v>0</v>
      </c>
      <c r="CI1402" t="str">
        <f t="shared" si="280"/>
        <v/>
      </c>
      <c r="CJ1402" t="b">
        <f t="shared" si="281"/>
        <v>0</v>
      </c>
      <c r="CL1402">
        <f t="shared" si="282"/>
        <v>0</v>
      </c>
      <c r="CM1402">
        <f t="shared" si="283"/>
        <v>0</v>
      </c>
      <c r="CN1402">
        <f t="shared" si="284"/>
        <v>0</v>
      </c>
      <c r="CO1402">
        <f t="shared" si="285"/>
        <v>0</v>
      </c>
    </row>
    <row r="1403" spans="2:93" ht="15" customHeight="1">
      <c r="B1403" s="126"/>
      <c r="C1403" s="220" t="s">
        <v>3049</v>
      </c>
      <c r="D1403" s="419"/>
      <c r="E1403" s="316"/>
      <c r="F1403" s="316"/>
      <c r="G1403" s="317"/>
      <c r="H1403" s="379"/>
      <c r="I1403" s="317"/>
      <c r="J1403" s="315" t="str">
        <f>IF(L1403="","",VLOOKUP(L1403,Presentación!$AL$3:$AM$574,2,FALSE))</f>
        <v/>
      </c>
      <c r="K1403" s="429"/>
      <c r="L1403" s="419"/>
      <c r="M1403" s="316"/>
      <c r="N1403" s="317"/>
      <c r="O1403" s="419"/>
      <c r="P1403" s="316"/>
      <c r="Q1403" s="317"/>
      <c r="R1403" s="379"/>
      <c r="S1403" s="316"/>
      <c r="T1403" s="317"/>
      <c r="U1403" s="43" t="s">
        <v>2188</v>
      </c>
      <c r="V1403" s="379"/>
      <c r="W1403" s="316"/>
      <c r="X1403" s="317"/>
      <c r="Y1403" s="379"/>
      <c r="Z1403" s="317"/>
      <c r="AA1403" s="249"/>
      <c r="AB1403" s="249"/>
      <c r="AC1403" s="249"/>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CA1403">
        <f t="shared" si="273"/>
        <v>0</v>
      </c>
      <c r="CB1403">
        <f t="shared" si="274"/>
        <v>0</v>
      </c>
      <c r="CC1403">
        <f t="shared" si="275"/>
        <v>0</v>
      </c>
      <c r="CD1403">
        <f t="shared" si="276"/>
        <v>0</v>
      </c>
      <c r="CF1403" t="b">
        <f t="shared" si="277"/>
        <v>0</v>
      </c>
      <c r="CG1403" t="str">
        <f t="shared" si="278"/>
        <v/>
      </c>
      <c r="CH1403" t="b">
        <f t="shared" si="279"/>
        <v>0</v>
      </c>
      <c r="CI1403" t="str">
        <f t="shared" si="280"/>
        <v/>
      </c>
      <c r="CJ1403" t="b">
        <f t="shared" si="281"/>
        <v>0</v>
      </c>
      <c r="CL1403">
        <f t="shared" si="282"/>
        <v>0</v>
      </c>
      <c r="CM1403">
        <f t="shared" si="283"/>
        <v>0</v>
      </c>
      <c r="CN1403">
        <f t="shared" si="284"/>
        <v>0</v>
      </c>
      <c r="CO1403">
        <f t="shared" si="285"/>
        <v>0</v>
      </c>
    </row>
    <row r="1404" spans="2:93" ht="15" customHeight="1">
      <c r="B1404" s="126"/>
      <c r="C1404" s="220" t="s">
        <v>3050</v>
      </c>
      <c r="D1404" s="419"/>
      <c r="E1404" s="316"/>
      <c r="F1404" s="316"/>
      <c r="G1404" s="317"/>
      <c r="H1404" s="379"/>
      <c r="I1404" s="317"/>
      <c r="J1404" s="315" t="str">
        <f>IF(L1404="","",VLOOKUP(L1404,Presentación!$AL$3:$AM$574,2,FALSE))</f>
        <v/>
      </c>
      <c r="K1404" s="429"/>
      <c r="L1404" s="419"/>
      <c r="M1404" s="316"/>
      <c r="N1404" s="317"/>
      <c r="O1404" s="419"/>
      <c r="P1404" s="316"/>
      <c r="Q1404" s="317"/>
      <c r="R1404" s="379"/>
      <c r="S1404" s="316"/>
      <c r="T1404" s="317"/>
      <c r="U1404" s="43" t="s">
        <v>2188</v>
      </c>
      <c r="V1404" s="379"/>
      <c r="W1404" s="316"/>
      <c r="X1404" s="317"/>
      <c r="Y1404" s="379"/>
      <c r="Z1404" s="317"/>
      <c r="AA1404" s="249"/>
      <c r="AB1404" s="249"/>
      <c r="AC1404" s="249"/>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CA1404">
        <f t="shared" si="273"/>
        <v>0</v>
      </c>
      <c r="CB1404">
        <f t="shared" si="274"/>
        <v>0</v>
      </c>
      <c r="CC1404">
        <f t="shared" si="275"/>
        <v>0</v>
      </c>
      <c r="CD1404">
        <f t="shared" si="276"/>
        <v>0</v>
      </c>
      <c r="CF1404" t="b">
        <f t="shared" si="277"/>
        <v>0</v>
      </c>
      <c r="CG1404" t="str">
        <f t="shared" si="278"/>
        <v/>
      </c>
      <c r="CH1404" t="b">
        <f t="shared" si="279"/>
        <v>0</v>
      </c>
      <c r="CI1404" t="str">
        <f t="shared" si="280"/>
        <v/>
      </c>
      <c r="CJ1404" t="b">
        <f t="shared" si="281"/>
        <v>0</v>
      </c>
      <c r="CL1404">
        <f t="shared" si="282"/>
        <v>0</v>
      </c>
      <c r="CM1404">
        <f t="shared" si="283"/>
        <v>0</v>
      </c>
      <c r="CN1404">
        <f t="shared" si="284"/>
        <v>0</v>
      </c>
      <c r="CO1404">
        <f t="shared" si="285"/>
        <v>0</v>
      </c>
    </row>
    <row r="1405" spans="2:93" ht="15" customHeight="1">
      <c r="B1405" s="126"/>
      <c r="C1405" s="220" t="s">
        <v>3051</v>
      </c>
      <c r="D1405" s="419"/>
      <c r="E1405" s="316"/>
      <c r="F1405" s="316"/>
      <c r="G1405" s="317"/>
      <c r="H1405" s="379"/>
      <c r="I1405" s="317"/>
      <c r="J1405" s="315" t="str">
        <f>IF(L1405="","",VLOOKUP(L1405,Presentación!$AL$3:$AM$574,2,FALSE))</f>
        <v/>
      </c>
      <c r="K1405" s="429"/>
      <c r="L1405" s="419"/>
      <c r="M1405" s="316"/>
      <c r="N1405" s="317"/>
      <c r="O1405" s="419"/>
      <c r="P1405" s="316"/>
      <c r="Q1405" s="317"/>
      <c r="R1405" s="379"/>
      <c r="S1405" s="316"/>
      <c r="T1405" s="317"/>
      <c r="U1405" s="43" t="s">
        <v>2188</v>
      </c>
      <c r="V1405" s="379"/>
      <c r="W1405" s="316"/>
      <c r="X1405" s="317"/>
      <c r="Y1405" s="379"/>
      <c r="Z1405" s="317"/>
      <c r="AA1405" s="249"/>
      <c r="AB1405" s="249"/>
      <c r="AC1405" s="249"/>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CA1405">
        <f t="shared" si="273"/>
        <v>0</v>
      </c>
      <c r="CB1405">
        <f t="shared" si="274"/>
        <v>0</v>
      </c>
      <c r="CC1405">
        <f t="shared" si="275"/>
        <v>0</v>
      </c>
      <c r="CD1405">
        <f t="shared" si="276"/>
        <v>0</v>
      </c>
      <c r="CF1405" t="b">
        <f t="shared" si="277"/>
        <v>0</v>
      </c>
      <c r="CG1405" t="str">
        <f t="shared" si="278"/>
        <v/>
      </c>
      <c r="CH1405" t="b">
        <f t="shared" si="279"/>
        <v>0</v>
      </c>
      <c r="CI1405" t="str">
        <f t="shared" si="280"/>
        <v/>
      </c>
      <c r="CJ1405" t="b">
        <f t="shared" si="281"/>
        <v>0</v>
      </c>
      <c r="CL1405">
        <f t="shared" si="282"/>
        <v>0</v>
      </c>
      <c r="CM1405">
        <f t="shared" si="283"/>
        <v>0</v>
      </c>
      <c r="CN1405">
        <f t="shared" si="284"/>
        <v>0</v>
      </c>
      <c r="CO1405">
        <f t="shared" si="285"/>
        <v>0</v>
      </c>
    </row>
    <row r="1406" spans="2:93" ht="15" customHeight="1">
      <c r="B1406" s="126"/>
      <c r="C1406" s="220" t="s">
        <v>3052</v>
      </c>
      <c r="D1406" s="419"/>
      <c r="E1406" s="316"/>
      <c r="F1406" s="316"/>
      <c r="G1406" s="317"/>
      <c r="H1406" s="379"/>
      <c r="I1406" s="317"/>
      <c r="J1406" s="315" t="str">
        <f>IF(L1406="","",VLOOKUP(L1406,Presentación!$AL$3:$AM$574,2,FALSE))</f>
        <v/>
      </c>
      <c r="K1406" s="429"/>
      <c r="L1406" s="419"/>
      <c r="M1406" s="316"/>
      <c r="N1406" s="317"/>
      <c r="O1406" s="419"/>
      <c r="P1406" s="316"/>
      <c r="Q1406" s="317"/>
      <c r="R1406" s="379"/>
      <c r="S1406" s="316"/>
      <c r="T1406" s="317"/>
      <c r="U1406" s="43" t="s">
        <v>2188</v>
      </c>
      <c r="V1406" s="379"/>
      <c r="W1406" s="316"/>
      <c r="X1406" s="317"/>
      <c r="Y1406" s="379"/>
      <c r="Z1406" s="317"/>
      <c r="AA1406" s="249"/>
      <c r="AB1406" s="249"/>
      <c r="AC1406" s="249"/>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CA1406">
        <f t="shared" si="273"/>
        <v>0</v>
      </c>
      <c r="CB1406">
        <f t="shared" si="274"/>
        <v>0</v>
      </c>
      <c r="CC1406">
        <f t="shared" si="275"/>
        <v>0</v>
      </c>
      <c r="CD1406">
        <f t="shared" si="276"/>
        <v>0</v>
      </c>
      <c r="CF1406" t="b">
        <f t="shared" si="277"/>
        <v>0</v>
      </c>
      <c r="CG1406" t="str">
        <f t="shared" si="278"/>
        <v/>
      </c>
      <c r="CH1406" t="b">
        <f t="shared" si="279"/>
        <v>0</v>
      </c>
      <c r="CI1406" t="str">
        <f t="shared" si="280"/>
        <v/>
      </c>
      <c r="CJ1406" t="b">
        <f t="shared" si="281"/>
        <v>0</v>
      </c>
      <c r="CL1406">
        <f t="shared" si="282"/>
        <v>0</v>
      </c>
      <c r="CM1406">
        <f t="shared" si="283"/>
        <v>0</v>
      </c>
      <c r="CN1406">
        <f t="shared" si="284"/>
        <v>0</v>
      </c>
      <c r="CO1406">
        <f t="shared" si="285"/>
        <v>0</v>
      </c>
    </row>
    <row r="1407" spans="2:93" ht="15" customHeight="1">
      <c r="B1407" s="126"/>
      <c r="C1407" s="220" t="s">
        <v>3053</v>
      </c>
      <c r="D1407" s="419"/>
      <c r="E1407" s="316"/>
      <c r="F1407" s="316"/>
      <c r="G1407" s="317"/>
      <c r="H1407" s="379"/>
      <c r="I1407" s="317"/>
      <c r="J1407" s="315" t="str">
        <f>IF(L1407="","",VLOOKUP(L1407,Presentación!$AL$3:$AM$574,2,FALSE))</f>
        <v/>
      </c>
      <c r="K1407" s="429"/>
      <c r="L1407" s="419"/>
      <c r="M1407" s="316"/>
      <c r="N1407" s="317"/>
      <c r="O1407" s="419"/>
      <c r="P1407" s="316"/>
      <c r="Q1407" s="317"/>
      <c r="R1407" s="379"/>
      <c r="S1407" s="316"/>
      <c r="T1407" s="317"/>
      <c r="U1407" s="43" t="s">
        <v>2188</v>
      </c>
      <c r="V1407" s="379"/>
      <c r="W1407" s="316"/>
      <c r="X1407" s="317"/>
      <c r="Y1407" s="379"/>
      <c r="Z1407" s="317"/>
      <c r="AA1407" s="249"/>
      <c r="AB1407" s="249"/>
      <c r="AC1407" s="249"/>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CA1407">
        <f t="shared" si="273"/>
        <v>0</v>
      </c>
      <c r="CB1407">
        <f t="shared" si="274"/>
        <v>0</v>
      </c>
      <c r="CC1407">
        <f t="shared" si="275"/>
        <v>0</v>
      </c>
      <c r="CD1407">
        <f t="shared" si="276"/>
        <v>0</v>
      </c>
      <c r="CF1407" t="b">
        <f t="shared" si="277"/>
        <v>0</v>
      </c>
      <c r="CG1407" t="str">
        <f t="shared" si="278"/>
        <v/>
      </c>
      <c r="CH1407" t="b">
        <f t="shared" si="279"/>
        <v>0</v>
      </c>
      <c r="CI1407" t="str">
        <f t="shared" si="280"/>
        <v/>
      </c>
      <c r="CJ1407" t="b">
        <f t="shared" si="281"/>
        <v>0</v>
      </c>
      <c r="CL1407">
        <f t="shared" si="282"/>
        <v>0</v>
      </c>
      <c r="CM1407">
        <f t="shared" si="283"/>
        <v>0</v>
      </c>
      <c r="CN1407">
        <f t="shared" si="284"/>
        <v>0</v>
      </c>
      <c r="CO1407">
        <f t="shared" si="285"/>
        <v>0</v>
      </c>
    </row>
    <row r="1408" spans="2:93" ht="15" customHeight="1">
      <c r="B1408" s="126"/>
      <c r="C1408" s="220" t="s">
        <v>3054</v>
      </c>
      <c r="D1408" s="419"/>
      <c r="E1408" s="316"/>
      <c r="F1408" s="316"/>
      <c r="G1408" s="317"/>
      <c r="H1408" s="379"/>
      <c r="I1408" s="317"/>
      <c r="J1408" s="315" t="str">
        <f>IF(L1408="","",VLOOKUP(L1408,Presentación!$AL$3:$AM$574,2,FALSE))</f>
        <v/>
      </c>
      <c r="K1408" s="429"/>
      <c r="L1408" s="419"/>
      <c r="M1408" s="316"/>
      <c r="N1408" s="317"/>
      <c r="O1408" s="419"/>
      <c r="P1408" s="316"/>
      <c r="Q1408" s="317"/>
      <c r="R1408" s="379"/>
      <c r="S1408" s="316"/>
      <c r="T1408" s="317"/>
      <c r="U1408" s="43" t="s">
        <v>2188</v>
      </c>
      <c r="V1408" s="379"/>
      <c r="W1408" s="316"/>
      <c r="X1408" s="317"/>
      <c r="Y1408" s="379"/>
      <c r="Z1408" s="317"/>
      <c r="AA1408" s="249"/>
      <c r="AB1408" s="249"/>
      <c r="AC1408" s="249"/>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CA1408">
        <f t="shared" si="273"/>
        <v>0</v>
      </c>
      <c r="CB1408">
        <f t="shared" si="274"/>
        <v>0</v>
      </c>
      <c r="CC1408">
        <f t="shared" si="275"/>
        <v>0</v>
      </c>
      <c r="CD1408">
        <f t="shared" si="276"/>
        <v>0</v>
      </c>
      <c r="CF1408" t="b">
        <f t="shared" si="277"/>
        <v>0</v>
      </c>
      <c r="CG1408" t="str">
        <f t="shared" si="278"/>
        <v/>
      </c>
      <c r="CH1408" t="b">
        <f t="shared" si="279"/>
        <v>0</v>
      </c>
      <c r="CI1408" t="str">
        <f t="shared" si="280"/>
        <v/>
      </c>
      <c r="CJ1408" t="b">
        <f t="shared" si="281"/>
        <v>0</v>
      </c>
      <c r="CL1408">
        <f t="shared" si="282"/>
        <v>0</v>
      </c>
      <c r="CM1408">
        <f t="shared" si="283"/>
        <v>0</v>
      </c>
      <c r="CN1408">
        <f t="shared" si="284"/>
        <v>0</v>
      </c>
      <c r="CO1408">
        <f t="shared" si="285"/>
        <v>0</v>
      </c>
    </row>
    <row r="1409" spans="2:93" ht="15" customHeight="1">
      <c r="B1409" s="126"/>
      <c r="C1409" s="220" t="s">
        <v>3055</v>
      </c>
      <c r="D1409" s="419"/>
      <c r="E1409" s="316"/>
      <c r="F1409" s="316"/>
      <c r="G1409" s="317"/>
      <c r="H1409" s="379"/>
      <c r="I1409" s="317"/>
      <c r="J1409" s="315" t="str">
        <f>IF(L1409="","",VLOOKUP(L1409,Presentación!$AL$3:$AM$574,2,FALSE))</f>
        <v/>
      </c>
      <c r="K1409" s="429"/>
      <c r="L1409" s="419"/>
      <c r="M1409" s="316"/>
      <c r="N1409" s="317"/>
      <c r="O1409" s="419"/>
      <c r="P1409" s="316"/>
      <c r="Q1409" s="317"/>
      <c r="R1409" s="379"/>
      <c r="S1409" s="316"/>
      <c r="T1409" s="317"/>
      <c r="U1409" s="43" t="s">
        <v>2188</v>
      </c>
      <c r="V1409" s="379"/>
      <c r="W1409" s="316"/>
      <c r="X1409" s="317"/>
      <c r="Y1409" s="379"/>
      <c r="Z1409" s="317"/>
      <c r="AA1409" s="249"/>
      <c r="AB1409" s="249"/>
      <c r="AC1409" s="249"/>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CA1409">
        <f t="shared" si="273"/>
        <v>0</v>
      </c>
      <c r="CB1409">
        <f t="shared" si="274"/>
        <v>0</v>
      </c>
      <c r="CC1409">
        <f t="shared" si="275"/>
        <v>0</v>
      </c>
      <c r="CD1409">
        <f t="shared" si="276"/>
        <v>0</v>
      </c>
      <c r="CF1409" t="b">
        <f t="shared" si="277"/>
        <v>0</v>
      </c>
      <c r="CG1409" t="str">
        <f t="shared" si="278"/>
        <v/>
      </c>
      <c r="CH1409" t="b">
        <f t="shared" si="279"/>
        <v>0</v>
      </c>
      <c r="CI1409" t="str">
        <f t="shared" si="280"/>
        <v/>
      </c>
      <c r="CJ1409" t="b">
        <f t="shared" si="281"/>
        <v>0</v>
      </c>
      <c r="CL1409">
        <f t="shared" si="282"/>
        <v>0</v>
      </c>
      <c r="CM1409">
        <f t="shared" si="283"/>
        <v>0</v>
      </c>
      <c r="CN1409">
        <f t="shared" si="284"/>
        <v>0</v>
      </c>
      <c r="CO1409">
        <f t="shared" si="285"/>
        <v>0</v>
      </c>
    </row>
    <row r="1410" spans="2:93" ht="15" customHeight="1">
      <c r="B1410" s="126"/>
      <c r="C1410" s="220" t="s">
        <v>3056</v>
      </c>
      <c r="D1410" s="419"/>
      <c r="E1410" s="316"/>
      <c r="F1410" s="316"/>
      <c r="G1410" s="317"/>
      <c r="H1410" s="379"/>
      <c r="I1410" s="317"/>
      <c r="J1410" s="315" t="str">
        <f>IF(L1410="","",VLOOKUP(L1410,Presentación!$AL$3:$AM$574,2,FALSE))</f>
        <v/>
      </c>
      <c r="K1410" s="429"/>
      <c r="L1410" s="419"/>
      <c r="M1410" s="316"/>
      <c r="N1410" s="317"/>
      <c r="O1410" s="419"/>
      <c r="P1410" s="316"/>
      <c r="Q1410" s="317"/>
      <c r="R1410" s="379"/>
      <c r="S1410" s="316"/>
      <c r="T1410" s="317"/>
      <c r="U1410" s="43" t="s">
        <v>2188</v>
      </c>
      <c r="V1410" s="379"/>
      <c r="W1410" s="316"/>
      <c r="X1410" s="317"/>
      <c r="Y1410" s="379"/>
      <c r="Z1410" s="317"/>
      <c r="AA1410" s="249"/>
      <c r="AB1410" s="249"/>
      <c r="AC1410" s="249"/>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CA1410">
        <f t="shared" si="273"/>
        <v>0</v>
      </c>
      <c r="CB1410">
        <f t="shared" si="274"/>
        <v>0</v>
      </c>
      <c r="CC1410">
        <f t="shared" si="275"/>
        <v>0</v>
      </c>
      <c r="CD1410">
        <f t="shared" si="276"/>
        <v>0</v>
      </c>
      <c r="CF1410" t="b">
        <f t="shared" si="277"/>
        <v>0</v>
      </c>
      <c r="CG1410" t="str">
        <f t="shared" si="278"/>
        <v/>
      </c>
      <c r="CH1410" t="b">
        <f t="shared" si="279"/>
        <v>0</v>
      </c>
      <c r="CI1410" t="str">
        <f t="shared" si="280"/>
        <v/>
      </c>
      <c r="CJ1410" t="b">
        <f t="shared" si="281"/>
        <v>0</v>
      </c>
      <c r="CL1410">
        <f t="shared" si="282"/>
        <v>0</v>
      </c>
      <c r="CM1410">
        <f t="shared" si="283"/>
        <v>0</v>
      </c>
      <c r="CN1410">
        <f t="shared" si="284"/>
        <v>0</v>
      </c>
      <c r="CO1410">
        <f t="shared" si="285"/>
        <v>0</v>
      </c>
    </row>
    <row r="1411" spans="2:93" ht="15" customHeight="1">
      <c r="B1411" s="126"/>
      <c r="C1411" s="220" t="s">
        <v>3057</v>
      </c>
      <c r="D1411" s="419"/>
      <c r="E1411" s="316"/>
      <c r="F1411" s="316"/>
      <c r="G1411" s="317"/>
      <c r="H1411" s="379"/>
      <c r="I1411" s="317"/>
      <c r="J1411" s="315" t="str">
        <f>IF(L1411="","",VLOOKUP(L1411,Presentación!$AL$3:$AM$574,2,FALSE))</f>
        <v/>
      </c>
      <c r="K1411" s="429"/>
      <c r="L1411" s="419"/>
      <c r="M1411" s="316"/>
      <c r="N1411" s="317"/>
      <c r="O1411" s="419"/>
      <c r="P1411" s="316"/>
      <c r="Q1411" s="317"/>
      <c r="R1411" s="379"/>
      <c r="S1411" s="316"/>
      <c r="T1411" s="317"/>
      <c r="U1411" s="43" t="s">
        <v>2188</v>
      </c>
      <c r="V1411" s="379"/>
      <c r="W1411" s="316"/>
      <c r="X1411" s="317"/>
      <c r="Y1411" s="379"/>
      <c r="Z1411" s="317"/>
      <c r="AA1411" s="249"/>
      <c r="AB1411" s="249"/>
      <c r="AC1411" s="249"/>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CA1411">
        <f t="shared" si="273"/>
        <v>0</v>
      </c>
      <c r="CB1411">
        <f t="shared" si="274"/>
        <v>0</v>
      </c>
      <c r="CC1411">
        <f t="shared" si="275"/>
        <v>0</v>
      </c>
      <c r="CD1411">
        <f t="shared" si="276"/>
        <v>0</v>
      </c>
      <c r="CF1411" t="b">
        <f t="shared" si="277"/>
        <v>0</v>
      </c>
      <c r="CG1411" t="str">
        <f t="shared" si="278"/>
        <v/>
      </c>
      <c r="CH1411" t="b">
        <f t="shared" si="279"/>
        <v>0</v>
      </c>
      <c r="CI1411" t="str">
        <f t="shared" si="280"/>
        <v/>
      </c>
      <c r="CJ1411" t="b">
        <f t="shared" si="281"/>
        <v>0</v>
      </c>
      <c r="CL1411">
        <f t="shared" si="282"/>
        <v>0</v>
      </c>
      <c r="CM1411">
        <f t="shared" si="283"/>
        <v>0</v>
      </c>
      <c r="CN1411">
        <f t="shared" si="284"/>
        <v>0</v>
      </c>
      <c r="CO1411">
        <f t="shared" si="285"/>
        <v>0</v>
      </c>
    </row>
    <row r="1412" spans="2:93" ht="15" customHeight="1">
      <c r="B1412" s="126"/>
      <c r="C1412" s="220" t="s">
        <v>3058</v>
      </c>
      <c r="D1412" s="419"/>
      <c r="E1412" s="316"/>
      <c r="F1412" s="316"/>
      <c r="G1412" s="317"/>
      <c r="H1412" s="379"/>
      <c r="I1412" s="317"/>
      <c r="J1412" s="315" t="str">
        <f>IF(L1412="","",VLOOKUP(L1412,Presentación!$AL$3:$AM$574,2,FALSE))</f>
        <v/>
      </c>
      <c r="K1412" s="429"/>
      <c r="L1412" s="419"/>
      <c r="M1412" s="316"/>
      <c r="N1412" s="317"/>
      <c r="O1412" s="419"/>
      <c r="P1412" s="316"/>
      <c r="Q1412" s="317"/>
      <c r="R1412" s="379"/>
      <c r="S1412" s="316"/>
      <c r="T1412" s="317"/>
      <c r="U1412" s="43" t="s">
        <v>2188</v>
      </c>
      <c r="V1412" s="379"/>
      <c r="W1412" s="316"/>
      <c r="X1412" s="317"/>
      <c r="Y1412" s="379"/>
      <c r="Z1412" s="317"/>
      <c r="AA1412" s="249"/>
      <c r="AB1412" s="249"/>
      <c r="AC1412" s="249"/>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CA1412">
        <f t="shared" si="273"/>
        <v>0</v>
      </c>
      <c r="CB1412">
        <f t="shared" si="274"/>
        <v>0</v>
      </c>
      <c r="CC1412">
        <f t="shared" si="275"/>
        <v>0</v>
      </c>
      <c r="CD1412">
        <f t="shared" si="276"/>
        <v>0</v>
      </c>
      <c r="CF1412" t="b">
        <f t="shared" si="277"/>
        <v>0</v>
      </c>
      <c r="CG1412" t="str">
        <f t="shared" si="278"/>
        <v/>
      </c>
      <c r="CH1412" t="b">
        <f t="shared" si="279"/>
        <v>0</v>
      </c>
      <c r="CI1412" t="str">
        <f t="shared" si="280"/>
        <v/>
      </c>
      <c r="CJ1412" t="b">
        <f t="shared" si="281"/>
        <v>0</v>
      </c>
      <c r="CL1412">
        <f t="shared" si="282"/>
        <v>0</v>
      </c>
      <c r="CM1412">
        <f t="shared" si="283"/>
        <v>0</v>
      </c>
      <c r="CN1412">
        <f t="shared" si="284"/>
        <v>0</v>
      </c>
      <c r="CO1412">
        <f t="shared" si="285"/>
        <v>0</v>
      </c>
    </row>
    <row r="1413" spans="2:93" ht="15" customHeight="1">
      <c r="B1413" s="126"/>
      <c r="C1413" s="220" t="s">
        <v>3059</v>
      </c>
      <c r="D1413" s="419"/>
      <c r="E1413" s="316"/>
      <c r="F1413" s="316"/>
      <c r="G1413" s="317"/>
      <c r="H1413" s="379"/>
      <c r="I1413" s="317"/>
      <c r="J1413" s="315" t="str">
        <f>IF(L1413="","",VLOOKUP(L1413,Presentación!$AL$3:$AM$574,2,FALSE))</f>
        <v/>
      </c>
      <c r="K1413" s="429"/>
      <c r="L1413" s="419"/>
      <c r="M1413" s="316"/>
      <c r="N1413" s="317"/>
      <c r="O1413" s="419"/>
      <c r="P1413" s="316"/>
      <c r="Q1413" s="317"/>
      <c r="R1413" s="379"/>
      <c r="S1413" s="316"/>
      <c r="T1413" s="317"/>
      <c r="U1413" s="43" t="s">
        <v>2188</v>
      </c>
      <c r="V1413" s="379"/>
      <c r="W1413" s="316"/>
      <c r="X1413" s="317"/>
      <c r="Y1413" s="379"/>
      <c r="Z1413" s="317"/>
      <c r="AA1413" s="249"/>
      <c r="AB1413" s="249"/>
      <c r="AC1413" s="249"/>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CA1413">
        <f t="shared" si="273"/>
        <v>0</v>
      </c>
      <c r="CB1413">
        <f t="shared" si="274"/>
        <v>0</v>
      </c>
      <c r="CC1413">
        <f t="shared" si="275"/>
        <v>0</v>
      </c>
      <c r="CD1413">
        <f t="shared" si="276"/>
        <v>0</v>
      </c>
      <c r="CF1413" t="b">
        <f t="shared" si="277"/>
        <v>0</v>
      </c>
      <c r="CG1413" t="str">
        <f t="shared" si="278"/>
        <v/>
      </c>
      <c r="CH1413" t="b">
        <f t="shared" si="279"/>
        <v>0</v>
      </c>
      <c r="CI1413" t="str">
        <f t="shared" si="280"/>
        <v/>
      </c>
      <c r="CJ1413" t="b">
        <f t="shared" si="281"/>
        <v>0</v>
      </c>
      <c r="CL1413">
        <f t="shared" si="282"/>
        <v>0</v>
      </c>
      <c r="CM1413">
        <f t="shared" si="283"/>
        <v>0</v>
      </c>
      <c r="CN1413">
        <f t="shared" si="284"/>
        <v>0</v>
      </c>
      <c r="CO1413">
        <f t="shared" si="285"/>
        <v>0</v>
      </c>
    </row>
    <row r="1414" spans="2:93" ht="15" customHeight="1">
      <c r="B1414" s="126"/>
      <c r="C1414" s="220" t="s">
        <v>3060</v>
      </c>
      <c r="D1414" s="419"/>
      <c r="E1414" s="316"/>
      <c r="F1414" s="316"/>
      <c r="G1414" s="317"/>
      <c r="H1414" s="379"/>
      <c r="I1414" s="317"/>
      <c r="J1414" s="315" t="str">
        <f>IF(L1414="","",VLOOKUP(L1414,Presentación!$AL$3:$AM$574,2,FALSE))</f>
        <v/>
      </c>
      <c r="K1414" s="429"/>
      <c r="L1414" s="419"/>
      <c r="M1414" s="316"/>
      <c r="N1414" s="317"/>
      <c r="O1414" s="419"/>
      <c r="P1414" s="316"/>
      <c r="Q1414" s="317"/>
      <c r="R1414" s="379"/>
      <c r="S1414" s="316"/>
      <c r="T1414" s="317"/>
      <c r="U1414" s="43" t="s">
        <v>2188</v>
      </c>
      <c r="V1414" s="379"/>
      <c r="W1414" s="316"/>
      <c r="X1414" s="317"/>
      <c r="Y1414" s="379"/>
      <c r="Z1414" s="317"/>
      <c r="AA1414" s="249"/>
      <c r="AB1414" s="249"/>
      <c r="AC1414" s="249"/>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CA1414">
        <f t="shared" si="273"/>
        <v>0</v>
      </c>
      <c r="CB1414">
        <f t="shared" si="274"/>
        <v>0</v>
      </c>
      <c r="CC1414">
        <f t="shared" si="275"/>
        <v>0</v>
      </c>
      <c r="CD1414">
        <f t="shared" si="276"/>
        <v>0</v>
      </c>
      <c r="CF1414" t="b">
        <f t="shared" si="277"/>
        <v>0</v>
      </c>
      <c r="CG1414" t="str">
        <f t="shared" si="278"/>
        <v/>
      </c>
      <c r="CH1414" t="b">
        <f t="shared" si="279"/>
        <v>0</v>
      </c>
      <c r="CI1414" t="str">
        <f t="shared" si="280"/>
        <v/>
      </c>
      <c r="CJ1414" t="b">
        <f t="shared" si="281"/>
        <v>0</v>
      </c>
      <c r="CL1414">
        <f t="shared" si="282"/>
        <v>0</v>
      </c>
      <c r="CM1414">
        <f t="shared" si="283"/>
        <v>0</v>
      </c>
      <c r="CN1414">
        <f t="shared" si="284"/>
        <v>0</v>
      </c>
      <c r="CO1414">
        <f t="shared" si="285"/>
        <v>0</v>
      </c>
    </row>
    <row r="1415" spans="2:93" ht="15" customHeight="1">
      <c r="B1415" s="126"/>
      <c r="C1415" s="220" t="s">
        <v>3061</v>
      </c>
      <c r="D1415" s="419"/>
      <c r="E1415" s="316"/>
      <c r="F1415" s="316"/>
      <c r="G1415" s="317"/>
      <c r="H1415" s="379"/>
      <c r="I1415" s="317"/>
      <c r="J1415" s="315" t="str">
        <f>IF(L1415="","",VLOOKUP(L1415,Presentación!$AL$3:$AM$574,2,FALSE))</f>
        <v/>
      </c>
      <c r="K1415" s="429"/>
      <c r="L1415" s="419"/>
      <c r="M1415" s="316"/>
      <c r="N1415" s="317"/>
      <c r="O1415" s="419"/>
      <c r="P1415" s="316"/>
      <c r="Q1415" s="317"/>
      <c r="R1415" s="379"/>
      <c r="S1415" s="316"/>
      <c r="T1415" s="317"/>
      <c r="U1415" s="43" t="s">
        <v>2188</v>
      </c>
      <c r="V1415" s="379"/>
      <c r="W1415" s="316"/>
      <c r="X1415" s="317"/>
      <c r="Y1415" s="379"/>
      <c r="Z1415" s="317"/>
      <c r="AA1415" s="249"/>
      <c r="AB1415" s="249"/>
      <c r="AC1415" s="249"/>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CA1415">
        <f t="shared" si="273"/>
        <v>0</v>
      </c>
      <c r="CB1415">
        <f t="shared" si="274"/>
        <v>0</v>
      </c>
      <c r="CC1415">
        <f t="shared" si="275"/>
        <v>0</v>
      </c>
      <c r="CD1415">
        <f t="shared" si="276"/>
        <v>0</v>
      </c>
      <c r="CF1415" t="b">
        <f t="shared" si="277"/>
        <v>0</v>
      </c>
      <c r="CG1415" t="str">
        <f t="shared" si="278"/>
        <v/>
      </c>
      <c r="CH1415" t="b">
        <f t="shared" si="279"/>
        <v>0</v>
      </c>
      <c r="CI1415" t="str">
        <f t="shared" si="280"/>
        <v/>
      </c>
      <c r="CJ1415" t="b">
        <f t="shared" si="281"/>
        <v>0</v>
      </c>
      <c r="CL1415">
        <f t="shared" si="282"/>
        <v>0</v>
      </c>
      <c r="CM1415">
        <f t="shared" si="283"/>
        <v>0</v>
      </c>
      <c r="CN1415">
        <f t="shared" si="284"/>
        <v>0</v>
      </c>
      <c r="CO1415">
        <f t="shared" si="285"/>
        <v>0</v>
      </c>
    </row>
    <row r="1416" spans="2:93" ht="15" customHeight="1">
      <c r="B1416" s="126"/>
      <c r="C1416" s="220" t="s">
        <v>3062</v>
      </c>
      <c r="D1416" s="419"/>
      <c r="E1416" s="316"/>
      <c r="F1416" s="316"/>
      <c r="G1416" s="317"/>
      <c r="H1416" s="379"/>
      <c r="I1416" s="317"/>
      <c r="J1416" s="315" t="str">
        <f>IF(L1416="","",VLOOKUP(L1416,Presentación!$AL$3:$AM$574,2,FALSE))</f>
        <v/>
      </c>
      <c r="K1416" s="429"/>
      <c r="L1416" s="419"/>
      <c r="M1416" s="316"/>
      <c r="N1416" s="317"/>
      <c r="O1416" s="419"/>
      <c r="P1416" s="316"/>
      <c r="Q1416" s="317"/>
      <c r="R1416" s="379"/>
      <c r="S1416" s="316"/>
      <c r="T1416" s="317"/>
      <c r="U1416" s="43" t="s">
        <v>2188</v>
      </c>
      <c r="V1416" s="379"/>
      <c r="W1416" s="316"/>
      <c r="X1416" s="317"/>
      <c r="Y1416" s="379"/>
      <c r="Z1416" s="317"/>
      <c r="AA1416" s="249"/>
      <c r="AB1416" s="249"/>
      <c r="AC1416" s="249"/>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CA1416">
        <f t="shared" si="273"/>
        <v>0</v>
      </c>
      <c r="CB1416">
        <f t="shared" si="274"/>
        <v>0</v>
      </c>
      <c r="CC1416">
        <f t="shared" si="275"/>
        <v>0</v>
      </c>
      <c r="CD1416">
        <f t="shared" si="276"/>
        <v>0</v>
      </c>
      <c r="CF1416" t="b">
        <f t="shared" si="277"/>
        <v>0</v>
      </c>
      <c r="CG1416" t="str">
        <f t="shared" si="278"/>
        <v/>
      </c>
      <c r="CH1416" t="b">
        <f t="shared" si="279"/>
        <v>0</v>
      </c>
      <c r="CI1416" t="str">
        <f t="shared" si="280"/>
        <v/>
      </c>
      <c r="CJ1416" t="b">
        <f t="shared" si="281"/>
        <v>0</v>
      </c>
      <c r="CL1416">
        <f t="shared" si="282"/>
        <v>0</v>
      </c>
      <c r="CM1416">
        <f t="shared" si="283"/>
        <v>0</v>
      </c>
      <c r="CN1416">
        <f t="shared" si="284"/>
        <v>0</v>
      </c>
      <c r="CO1416">
        <f t="shared" si="285"/>
        <v>0</v>
      </c>
    </row>
    <row r="1417" spans="2:93" ht="15" customHeight="1">
      <c r="B1417" s="126"/>
      <c r="C1417" s="220" t="s">
        <v>3063</v>
      </c>
      <c r="D1417" s="419"/>
      <c r="E1417" s="316"/>
      <c r="F1417" s="316"/>
      <c r="G1417" s="317"/>
      <c r="H1417" s="379"/>
      <c r="I1417" s="317"/>
      <c r="J1417" s="315" t="str">
        <f>IF(L1417="","",VLOOKUP(L1417,Presentación!$AL$3:$AM$574,2,FALSE))</f>
        <v/>
      </c>
      <c r="K1417" s="429"/>
      <c r="L1417" s="419"/>
      <c r="M1417" s="316"/>
      <c r="N1417" s="317"/>
      <c r="O1417" s="419"/>
      <c r="P1417" s="316"/>
      <c r="Q1417" s="317"/>
      <c r="R1417" s="379"/>
      <c r="S1417" s="316"/>
      <c r="T1417" s="317"/>
      <c r="U1417" s="43" t="s">
        <v>2188</v>
      </c>
      <c r="V1417" s="379"/>
      <c r="W1417" s="316"/>
      <c r="X1417" s="317"/>
      <c r="Y1417" s="379"/>
      <c r="Z1417" s="317"/>
      <c r="AA1417" s="249"/>
      <c r="AB1417" s="249"/>
      <c r="AC1417" s="249"/>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CA1417">
        <f t="shared" si="273"/>
        <v>0</v>
      </c>
      <c r="CB1417">
        <f t="shared" si="274"/>
        <v>0</v>
      </c>
      <c r="CC1417">
        <f t="shared" si="275"/>
        <v>0</v>
      </c>
      <c r="CD1417">
        <f t="shared" si="276"/>
        <v>0</v>
      </c>
      <c r="CF1417" t="b">
        <f t="shared" si="277"/>
        <v>0</v>
      </c>
      <c r="CG1417" t="str">
        <f t="shared" si="278"/>
        <v/>
      </c>
      <c r="CH1417" t="b">
        <f t="shared" si="279"/>
        <v>0</v>
      </c>
      <c r="CI1417" t="str">
        <f t="shared" si="280"/>
        <v/>
      </c>
      <c r="CJ1417" t="b">
        <f t="shared" si="281"/>
        <v>0</v>
      </c>
      <c r="CL1417">
        <f t="shared" si="282"/>
        <v>0</v>
      </c>
      <c r="CM1417">
        <f t="shared" si="283"/>
        <v>0</v>
      </c>
      <c r="CN1417">
        <f t="shared" si="284"/>
        <v>0</v>
      </c>
      <c r="CO1417">
        <f t="shared" si="285"/>
        <v>0</v>
      </c>
    </row>
    <row r="1418" spans="2:93" ht="15" customHeight="1">
      <c r="B1418" s="126"/>
      <c r="C1418" s="220" t="s">
        <v>3064</v>
      </c>
      <c r="D1418" s="419"/>
      <c r="E1418" s="316"/>
      <c r="F1418" s="316"/>
      <c r="G1418" s="317"/>
      <c r="H1418" s="379"/>
      <c r="I1418" s="317"/>
      <c r="J1418" s="315" t="str">
        <f>IF(L1418="","",VLOOKUP(L1418,Presentación!$AL$3:$AM$574,2,FALSE))</f>
        <v/>
      </c>
      <c r="K1418" s="429"/>
      <c r="L1418" s="419"/>
      <c r="M1418" s="316"/>
      <c r="N1418" s="317"/>
      <c r="O1418" s="419"/>
      <c r="P1418" s="316"/>
      <c r="Q1418" s="317"/>
      <c r="R1418" s="379"/>
      <c r="S1418" s="316"/>
      <c r="T1418" s="317"/>
      <c r="U1418" s="43" t="s">
        <v>2188</v>
      </c>
      <c r="V1418" s="379"/>
      <c r="W1418" s="316"/>
      <c r="X1418" s="317"/>
      <c r="Y1418" s="379"/>
      <c r="Z1418" s="317"/>
      <c r="AA1418" s="249"/>
      <c r="AB1418" s="249"/>
      <c r="AC1418" s="249"/>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CA1418">
        <f t="shared" si="273"/>
        <v>0</v>
      </c>
      <c r="CB1418">
        <f t="shared" si="274"/>
        <v>0</v>
      </c>
      <c r="CC1418">
        <f t="shared" si="275"/>
        <v>0</v>
      </c>
      <c r="CD1418">
        <f t="shared" si="276"/>
        <v>0</v>
      </c>
      <c r="CF1418" t="b">
        <f t="shared" si="277"/>
        <v>0</v>
      </c>
      <c r="CG1418" t="str">
        <f t="shared" si="278"/>
        <v/>
      </c>
      <c r="CH1418" t="b">
        <f t="shared" si="279"/>
        <v>0</v>
      </c>
      <c r="CI1418" t="str">
        <f t="shared" si="280"/>
        <v/>
      </c>
      <c r="CJ1418" t="b">
        <f t="shared" si="281"/>
        <v>0</v>
      </c>
      <c r="CL1418">
        <f t="shared" si="282"/>
        <v>0</v>
      </c>
      <c r="CM1418">
        <f t="shared" si="283"/>
        <v>0</v>
      </c>
      <c r="CN1418">
        <f t="shared" si="284"/>
        <v>0</v>
      </c>
      <c r="CO1418">
        <f t="shared" si="285"/>
        <v>0</v>
      </c>
    </row>
    <row r="1419" spans="2:93" ht="15" customHeight="1">
      <c r="B1419" s="126"/>
      <c r="C1419" s="220" t="s">
        <v>3065</v>
      </c>
      <c r="D1419" s="419"/>
      <c r="E1419" s="316"/>
      <c r="F1419" s="316"/>
      <c r="G1419" s="317"/>
      <c r="H1419" s="379"/>
      <c r="I1419" s="317"/>
      <c r="J1419" s="315" t="str">
        <f>IF(L1419="","",VLOOKUP(L1419,Presentación!$AL$3:$AM$574,2,FALSE))</f>
        <v/>
      </c>
      <c r="K1419" s="429"/>
      <c r="L1419" s="419"/>
      <c r="M1419" s="316"/>
      <c r="N1419" s="317"/>
      <c r="O1419" s="419"/>
      <c r="P1419" s="316"/>
      <c r="Q1419" s="317"/>
      <c r="R1419" s="379"/>
      <c r="S1419" s="316"/>
      <c r="T1419" s="317"/>
      <c r="U1419" s="43" t="s">
        <v>2188</v>
      </c>
      <c r="V1419" s="379"/>
      <c r="W1419" s="316"/>
      <c r="X1419" s="317"/>
      <c r="Y1419" s="379"/>
      <c r="Z1419" s="317"/>
      <c r="AA1419" s="249"/>
      <c r="AB1419" s="249"/>
      <c r="AC1419" s="249"/>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CA1419">
        <f t="shared" si="273"/>
        <v>0</v>
      </c>
      <c r="CB1419">
        <f t="shared" si="274"/>
        <v>0</v>
      </c>
      <c r="CC1419">
        <f t="shared" si="275"/>
        <v>0</v>
      </c>
      <c r="CD1419">
        <f t="shared" si="276"/>
        <v>0</v>
      </c>
      <c r="CF1419" t="b">
        <f t="shared" si="277"/>
        <v>0</v>
      </c>
      <c r="CG1419" t="str">
        <f t="shared" si="278"/>
        <v/>
      </c>
      <c r="CH1419" t="b">
        <f t="shared" si="279"/>
        <v>0</v>
      </c>
      <c r="CI1419" t="str">
        <f t="shared" si="280"/>
        <v/>
      </c>
      <c r="CJ1419" t="b">
        <f t="shared" si="281"/>
        <v>0</v>
      </c>
      <c r="CL1419">
        <f t="shared" si="282"/>
        <v>0</v>
      </c>
      <c r="CM1419">
        <f t="shared" si="283"/>
        <v>0</v>
      </c>
      <c r="CN1419">
        <f t="shared" si="284"/>
        <v>0</v>
      </c>
      <c r="CO1419">
        <f t="shared" si="285"/>
        <v>0</v>
      </c>
    </row>
    <row r="1420" spans="2:93" ht="15" customHeight="1">
      <c r="B1420" s="126"/>
      <c r="C1420" s="220" t="s">
        <v>3066</v>
      </c>
      <c r="D1420" s="419"/>
      <c r="E1420" s="316"/>
      <c r="F1420" s="316"/>
      <c r="G1420" s="317"/>
      <c r="H1420" s="379"/>
      <c r="I1420" s="317"/>
      <c r="J1420" s="315" t="str">
        <f>IF(L1420="","",VLOOKUP(L1420,Presentación!$AL$3:$AM$574,2,FALSE))</f>
        <v/>
      </c>
      <c r="K1420" s="429"/>
      <c r="L1420" s="419"/>
      <c r="M1420" s="316"/>
      <c r="N1420" s="317"/>
      <c r="O1420" s="419"/>
      <c r="P1420" s="316"/>
      <c r="Q1420" s="317"/>
      <c r="R1420" s="379"/>
      <c r="S1420" s="316"/>
      <c r="T1420" s="317"/>
      <c r="U1420" s="43" t="s">
        <v>2188</v>
      </c>
      <c r="V1420" s="379"/>
      <c r="W1420" s="316"/>
      <c r="X1420" s="317"/>
      <c r="Y1420" s="379"/>
      <c r="Z1420" s="317"/>
      <c r="AA1420" s="249"/>
      <c r="AB1420" s="249"/>
      <c r="AC1420" s="249"/>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CA1420">
        <f t="shared" si="273"/>
        <v>0</v>
      </c>
      <c r="CB1420">
        <f t="shared" si="274"/>
        <v>0</v>
      </c>
      <c r="CC1420">
        <f t="shared" si="275"/>
        <v>0</v>
      </c>
      <c r="CD1420">
        <f t="shared" si="276"/>
        <v>0</v>
      </c>
      <c r="CF1420" t="b">
        <f t="shared" si="277"/>
        <v>0</v>
      </c>
      <c r="CG1420" t="str">
        <f t="shared" si="278"/>
        <v/>
      </c>
      <c r="CH1420" t="b">
        <f t="shared" si="279"/>
        <v>0</v>
      </c>
      <c r="CI1420" t="str">
        <f t="shared" si="280"/>
        <v/>
      </c>
      <c r="CJ1420" t="b">
        <f t="shared" si="281"/>
        <v>0</v>
      </c>
      <c r="CL1420">
        <f t="shared" si="282"/>
        <v>0</v>
      </c>
      <c r="CM1420">
        <f t="shared" si="283"/>
        <v>0</v>
      </c>
      <c r="CN1420">
        <f t="shared" si="284"/>
        <v>0</v>
      </c>
      <c r="CO1420">
        <f t="shared" si="285"/>
        <v>0</v>
      </c>
    </row>
    <row r="1421" spans="2:93" ht="15" customHeight="1">
      <c r="B1421" s="126"/>
      <c r="C1421" s="220" t="s">
        <v>3067</v>
      </c>
      <c r="D1421" s="419"/>
      <c r="E1421" s="316"/>
      <c r="F1421" s="316"/>
      <c r="G1421" s="317"/>
      <c r="H1421" s="379"/>
      <c r="I1421" s="317"/>
      <c r="J1421" s="315" t="str">
        <f>IF(L1421="","",VLOOKUP(L1421,Presentación!$AL$3:$AM$574,2,FALSE))</f>
        <v/>
      </c>
      <c r="K1421" s="429"/>
      <c r="L1421" s="419"/>
      <c r="M1421" s="316"/>
      <c r="N1421" s="317"/>
      <c r="O1421" s="419"/>
      <c r="P1421" s="316"/>
      <c r="Q1421" s="317"/>
      <c r="R1421" s="379"/>
      <c r="S1421" s="316"/>
      <c r="T1421" s="317"/>
      <c r="U1421" s="43" t="s">
        <v>2188</v>
      </c>
      <c r="V1421" s="379"/>
      <c r="W1421" s="316"/>
      <c r="X1421" s="317"/>
      <c r="Y1421" s="379"/>
      <c r="Z1421" s="317"/>
      <c r="AA1421" s="249"/>
      <c r="AB1421" s="249"/>
      <c r="AC1421" s="249"/>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CA1421">
        <f t="shared" si="273"/>
        <v>0</v>
      </c>
      <c r="CB1421">
        <f t="shared" si="274"/>
        <v>0</v>
      </c>
      <c r="CC1421">
        <f t="shared" si="275"/>
        <v>0</v>
      </c>
      <c r="CD1421">
        <f t="shared" si="276"/>
        <v>0</v>
      </c>
      <c r="CF1421" t="b">
        <f t="shared" si="277"/>
        <v>0</v>
      </c>
      <c r="CG1421" t="str">
        <f t="shared" si="278"/>
        <v/>
      </c>
      <c r="CH1421" t="b">
        <f t="shared" si="279"/>
        <v>0</v>
      </c>
      <c r="CI1421" t="str">
        <f t="shared" si="280"/>
        <v/>
      </c>
      <c r="CJ1421" t="b">
        <f t="shared" si="281"/>
        <v>0</v>
      </c>
      <c r="CL1421">
        <f t="shared" si="282"/>
        <v>0</v>
      </c>
      <c r="CM1421">
        <f t="shared" si="283"/>
        <v>0</v>
      </c>
      <c r="CN1421">
        <f t="shared" si="284"/>
        <v>0</v>
      </c>
      <c r="CO1421">
        <f t="shared" si="285"/>
        <v>0</v>
      </c>
    </row>
    <row r="1422" spans="2:93" ht="15" customHeight="1">
      <c r="B1422" s="126"/>
      <c r="C1422" s="220" t="s">
        <v>3068</v>
      </c>
      <c r="D1422" s="419"/>
      <c r="E1422" s="316"/>
      <c r="F1422" s="316"/>
      <c r="G1422" s="317"/>
      <c r="H1422" s="379"/>
      <c r="I1422" s="317"/>
      <c r="J1422" s="315" t="str">
        <f>IF(L1422="","",VLOOKUP(L1422,Presentación!$AL$3:$AM$574,2,FALSE))</f>
        <v/>
      </c>
      <c r="K1422" s="429"/>
      <c r="L1422" s="419"/>
      <c r="M1422" s="316"/>
      <c r="N1422" s="317"/>
      <c r="O1422" s="419"/>
      <c r="P1422" s="316"/>
      <c r="Q1422" s="317"/>
      <c r="R1422" s="379"/>
      <c r="S1422" s="316"/>
      <c r="T1422" s="317"/>
      <c r="U1422" s="43" t="s">
        <v>2188</v>
      </c>
      <c r="V1422" s="379"/>
      <c r="W1422" s="316"/>
      <c r="X1422" s="317"/>
      <c r="Y1422" s="379"/>
      <c r="Z1422" s="317"/>
      <c r="AA1422" s="249"/>
      <c r="AB1422" s="249"/>
      <c r="AC1422" s="249"/>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CA1422">
        <f t="shared" si="273"/>
        <v>0</v>
      </c>
      <c r="CB1422">
        <f t="shared" si="274"/>
        <v>0</v>
      </c>
      <c r="CC1422">
        <f t="shared" si="275"/>
        <v>0</v>
      </c>
      <c r="CD1422">
        <f t="shared" si="276"/>
        <v>0</v>
      </c>
      <c r="CF1422" t="b">
        <f t="shared" si="277"/>
        <v>0</v>
      </c>
      <c r="CG1422" t="str">
        <f t="shared" si="278"/>
        <v/>
      </c>
      <c r="CH1422" t="b">
        <f t="shared" si="279"/>
        <v>0</v>
      </c>
      <c r="CI1422" t="str">
        <f t="shared" si="280"/>
        <v/>
      </c>
      <c r="CJ1422" t="b">
        <f t="shared" si="281"/>
        <v>0</v>
      </c>
      <c r="CL1422">
        <f t="shared" si="282"/>
        <v>0</v>
      </c>
      <c r="CM1422">
        <f t="shared" si="283"/>
        <v>0</v>
      </c>
      <c r="CN1422">
        <f t="shared" si="284"/>
        <v>0</v>
      </c>
      <c r="CO1422">
        <f t="shared" si="285"/>
        <v>0</v>
      </c>
    </row>
    <row r="1423" spans="2:93" ht="15" customHeight="1">
      <c r="B1423" s="126"/>
      <c r="C1423" s="220" t="s">
        <v>3069</v>
      </c>
      <c r="D1423" s="419"/>
      <c r="E1423" s="316"/>
      <c r="F1423" s="316"/>
      <c r="G1423" s="317"/>
      <c r="H1423" s="379"/>
      <c r="I1423" s="317"/>
      <c r="J1423" s="315" t="str">
        <f>IF(L1423="","",VLOOKUP(L1423,Presentación!$AL$3:$AM$574,2,FALSE))</f>
        <v/>
      </c>
      <c r="K1423" s="429"/>
      <c r="L1423" s="419"/>
      <c r="M1423" s="316"/>
      <c r="N1423" s="317"/>
      <c r="O1423" s="419"/>
      <c r="P1423" s="316"/>
      <c r="Q1423" s="317"/>
      <c r="R1423" s="379"/>
      <c r="S1423" s="316"/>
      <c r="T1423" s="317"/>
      <c r="U1423" s="43" t="s">
        <v>2188</v>
      </c>
      <c r="V1423" s="379"/>
      <c r="W1423" s="316"/>
      <c r="X1423" s="317"/>
      <c r="Y1423" s="379"/>
      <c r="Z1423" s="317"/>
      <c r="AA1423" s="249"/>
      <c r="AB1423" s="249"/>
      <c r="AC1423" s="249"/>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CA1423">
        <f t="shared" si="273"/>
        <v>0</v>
      </c>
      <c r="CB1423">
        <f t="shared" si="274"/>
        <v>0</v>
      </c>
      <c r="CC1423">
        <f t="shared" si="275"/>
        <v>0</v>
      </c>
      <c r="CD1423">
        <f t="shared" si="276"/>
        <v>0</v>
      </c>
      <c r="CF1423" t="b">
        <f t="shared" si="277"/>
        <v>0</v>
      </c>
      <c r="CG1423" t="str">
        <f t="shared" si="278"/>
        <v/>
      </c>
      <c r="CH1423" t="b">
        <f t="shared" si="279"/>
        <v>0</v>
      </c>
      <c r="CI1423" t="str">
        <f t="shared" si="280"/>
        <v/>
      </c>
      <c r="CJ1423" t="b">
        <f t="shared" si="281"/>
        <v>0</v>
      </c>
      <c r="CL1423">
        <f t="shared" si="282"/>
        <v>0</v>
      </c>
      <c r="CM1423">
        <f t="shared" si="283"/>
        <v>0</v>
      </c>
      <c r="CN1423">
        <f t="shared" si="284"/>
        <v>0</v>
      </c>
      <c r="CO1423">
        <f t="shared" si="285"/>
        <v>0</v>
      </c>
    </row>
    <row r="1424" spans="2:93" ht="15" customHeight="1">
      <c r="B1424" s="126"/>
      <c r="C1424" s="220" t="s">
        <v>3070</v>
      </c>
      <c r="D1424" s="419"/>
      <c r="E1424" s="316"/>
      <c r="F1424" s="316"/>
      <c r="G1424" s="317"/>
      <c r="H1424" s="379"/>
      <c r="I1424" s="317"/>
      <c r="J1424" s="315" t="str">
        <f>IF(L1424="","",VLOOKUP(L1424,Presentación!$AL$3:$AM$574,2,FALSE))</f>
        <v/>
      </c>
      <c r="K1424" s="429"/>
      <c r="L1424" s="419"/>
      <c r="M1424" s="316"/>
      <c r="N1424" s="317"/>
      <c r="O1424" s="419"/>
      <c r="P1424" s="316"/>
      <c r="Q1424" s="317"/>
      <c r="R1424" s="379"/>
      <c r="S1424" s="316"/>
      <c r="T1424" s="317"/>
      <c r="U1424" s="43" t="s">
        <v>2188</v>
      </c>
      <c r="V1424" s="379"/>
      <c r="W1424" s="316"/>
      <c r="X1424" s="317"/>
      <c r="Y1424" s="379"/>
      <c r="Z1424" s="317"/>
      <c r="AA1424" s="249"/>
      <c r="AB1424" s="249"/>
      <c r="AC1424" s="249"/>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CA1424">
        <f t="shared" si="273"/>
        <v>0</v>
      </c>
      <c r="CB1424">
        <f t="shared" si="274"/>
        <v>0</v>
      </c>
      <c r="CC1424">
        <f t="shared" si="275"/>
        <v>0</v>
      </c>
      <c r="CD1424">
        <f t="shared" si="276"/>
        <v>0</v>
      </c>
      <c r="CF1424" t="b">
        <f t="shared" si="277"/>
        <v>0</v>
      </c>
      <c r="CG1424" t="str">
        <f t="shared" si="278"/>
        <v/>
      </c>
      <c r="CH1424" t="b">
        <f t="shared" si="279"/>
        <v>0</v>
      </c>
      <c r="CI1424" t="str">
        <f t="shared" si="280"/>
        <v/>
      </c>
      <c r="CJ1424" t="b">
        <f t="shared" si="281"/>
        <v>0</v>
      </c>
      <c r="CL1424">
        <f t="shared" si="282"/>
        <v>0</v>
      </c>
      <c r="CM1424">
        <f t="shared" si="283"/>
        <v>0</v>
      </c>
      <c r="CN1424">
        <f t="shared" si="284"/>
        <v>0</v>
      </c>
      <c r="CO1424">
        <f t="shared" si="285"/>
        <v>0</v>
      </c>
    </row>
    <row r="1425" spans="2:93" ht="15" customHeight="1">
      <c r="B1425" s="126"/>
      <c r="C1425" s="220" t="s">
        <v>3071</v>
      </c>
      <c r="D1425" s="419"/>
      <c r="E1425" s="316"/>
      <c r="F1425" s="316"/>
      <c r="G1425" s="317"/>
      <c r="H1425" s="379"/>
      <c r="I1425" s="317"/>
      <c r="J1425" s="315" t="str">
        <f>IF(L1425="","",VLOOKUP(L1425,Presentación!$AL$3:$AM$574,2,FALSE))</f>
        <v/>
      </c>
      <c r="K1425" s="429"/>
      <c r="L1425" s="419"/>
      <c r="M1425" s="316"/>
      <c r="N1425" s="317"/>
      <c r="O1425" s="419"/>
      <c r="P1425" s="316"/>
      <c r="Q1425" s="317"/>
      <c r="R1425" s="379"/>
      <c r="S1425" s="316"/>
      <c r="T1425" s="317"/>
      <c r="U1425" s="43" t="s">
        <v>2188</v>
      </c>
      <c r="V1425" s="379"/>
      <c r="W1425" s="316"/>
      <c r="X1425" s="317"/>
      <c r="Y1425" s="379"/>
      <c r="Z1425" s="317"/>
      <c r="AA1425" s="249"/>
      <c r="AB1425" s="249"/>
      <c r="AC1425" s="249"/>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CA1425">
        <f t="shared" si="273"/>
        <v>0</v>
      </c>
      <c r="CB1425">
        <f t="shared" si="274"/>
        <v>0</v>
      </c>
      <c r="CC1425">
        <f t="shared" si="275"/>
        <v>0</v>
      </c>
      <c r="CD1425">
        <f t="shared" si="276"/>
        <v>0</v>
      </c>
      <c r="CF1425" t="b">
        <f t="shared" si="277"/>
        <v>0</v>
      </c>
      <c r="CG1425" t="str">
        <f t="shared" si="278"/>
        <v/>
      </c>
      <c r="CH1425" t="b">
        <f t="shared" si="279"/>
        <v>0</v>
      </c>
      <c r="CI1425" t="str">
        <f t="shared" si="280"/>
        <v/>
      </c>
      <c r="CJ1425" t="b">
        <f t="shared" si="281"/>
        <v>0</v>
      </c>
      <c r="CL1425">
        <f t="shared" si="282"/>
        <v>0</v>
      </c>
      <c r="CM1425">
        <f t="shared" si="283"/>
        <v>0</v>
      </c>
      <c r="CN1425">
        <f t="shared" si="284"/>
        <v>0</v>
      </c>
      <c r="CO1425">
        <f t="shared" si="285"/>
        <v>0</v>
      </c>
    </row>
    <row r="1426" spans="2:93" ht="15" customHeight="1">
      <c r="B1426" s="126"/>
      <c r="C1426" s="220" t="s">
        <v>3072</v>
      </c>
      <c r="D1426" s="419"/>
      <c r="E1426" s="316"/>
      <c r="F1426" s="316"/>
      <c r="G1426" s="317"/>
      <c r="H1426" s="379"/>
      <c r="I1426" s="317"/>
      <c r="J1426" s="315" t="str">
        <f>IF(L1426="","",VLOOKUP(L1426,Presentación!$AL$3:$AM$574,2,FALSE))</f>
        <v/>
      </c>
      <c r="K1426" s="429"/>
      <c r="L1426" s="419"/>
      <c r="M1426" s="316"/>
      <c r="N1426" s="317"/>
      <c r="O1426" s="419"/>
      <c r="P1426" s="316"/>
      <c r="Q1426" s="317"/>
      <c r="R1426" s="379"/>
      <c r="S1426" s="316"/>
      <c r="T1426" s="317"/>
      <c r="U1426" s="43" t="s">
        <v>2188</v>
      </c>
      <c r="V1426" s="379"/>
      <c r="W1426" s="316"/>
      <c r="X1426" s="317"/>
      <c r="Y1426" s="379"/>
      <c r="Z1426" s="317"/>
      <c r="AA1426" s="249"/>
      <c r="AB1426" s="249"/>
      <c r="AC1426" s="249"/>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CA1426">
        <f t="shared" si="273"/>
        <v>0</v>
      </c>
      <c r="CB1426">
        <f t="shared" si="274"/>
        <v>0</v>
      </c>
      <c r="CC1426">
        <f t="shared" si="275"/>
        <v>0</v>
      </c>
      <c r="CD1426">
        <f t="shared" si="276"/>
        <v>0</v>
      </c>
      <c r="CF1426" t="b">
        <f t="shared" si="277"/>
        <v>0</v>
      </c>
      <c r="CG1426" t="str">
        <f t="shared" si="278"/>
        <v/>
      </c>
      <c r="CH1426" t="b">
        <f t="shared" si="279"/>
        <v>0</v>
      </c>
      <c r="CI1426" t="str">
        <f t="shared" si="280"/>
        <v/>
      </c>
      <c r="CJ1426" t="b">
        <f t="shared" si="281"/>
        <v>0</v>
      </c>
      <c r="CL1426">
        <f t="shared" si="282"/>
        <v>0</v>
      </c>
      <c r="CM1426">
        <f t="shared" si="283"/>
        <v>0</v>
      </c>
      <c r="CN1426">
        <f t="shared" si="284"/>
        <v>0</v>
      </c>
      <c r="CO1426">
        <f t="shared" si="285"/>
        <v>0</v>
      </c>
    </row>
    <row r="1427" spans="2:93" ht="15" customHeight="1">
      <c r="B1427" s="126"/>
      <c r="C1427" s="220" t="s">
        <v>3073</v>
      </c>
      <c r="D1427" s="419"/>
      <c r="E1427" s="316"/>
      <c r="F1427" s="316"/>
      <c r="G1427" s="317"/>
      <c r="H1427" s="379"/>
      <c r="I1427" s="317"/>
      <c r="J1427" s="315" t="str">
        <f>IF(L1427="","",VLOOKUP(L1427,Presentación!$AL$3:$AM$574,2,FALSE))</f>
        <v/>
      </c>
      <c r="K1427" s="429"/>
      <c r="L1427" s="419"/>
      <c r="M1427" s="316"/>
      <c r="N1427" s="317"/>
      <c r="O1427" s="419"/>
      <c r="P1427" s="316"/>
      <c r="Q1427" s="317"/>
      <c r="R1427" s="379"/>
      <c r="S1427" s="316"/>
      <c r="T1427" s="317"/>
      <c r="U1427" s="43" t="s">
        <v>2188</v>
      </c>
      <c r="V1427" s="379"/>
      <c r="W1427" s="316"/>
      <c r="X1427" s="317"/>
      <c r="Y1427" s="379"/>
      <c r="Z1427" s="317"/>
      <c r="AA1427" s="249"/>
      <c r="AB1427" s="249"/>
      <c r="AC1427" s="249"/>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CA1427">
        <f t="shared" si="273"/>
        <v>0</v>
      </c>
      <c r="CB1427">
        <f t="shared" si="274"/>
        <v>0</v>
      </c>
      <c r="CC1427">
        <f t="shared" si="275"/>
        <v>0</v>
      </c>
      <c r="CD1427">
        <f t="shared" si="276"/>
        <v>0</v>
      </c>
      <c r="CF1427" t="b">
        <f t="shared" si="277"/>
        <v>0</v>
      </c>
      <c r="CG1427" t="str">
        <f t="shared" si="278"/>
        <v/>
      </c>
      <c r="CH1427" t="b">
        <f t="shared" si="279"/>
        <v>0</v>
      </c>
      <c r="CI1427" t="str">
        <f t="shared" si="280"/>
        <v/>
      </c>
      <c r="CJ1427" t="b">
        <f t="shared" si="281"/>
        <v>0</v>
      </c>
      <c r="CL1427">
        <f t="shared" si="282"/>
        <v>0</v>
      </c>
      <c r="CM1427">
        <f t="shared" si="283"/>
        <v>0</v>
      </c>
      <c r="CN1427">
        <f t="shared" si="284"/>
        <v>0</v>
      </c>
      <c r="CO1427">
        <f t="shared" si="285"/>
        <v>0</v>
      </c>
    </row>
    <row r="1428" spans="2:93" ht="15" customHeight="1">
      <c r="B1428" s="126"/>
      <c r="C1428" s="220" t="s">
        <v>3074</v>
      </c>
      <c r="D1428" s="419"/>
      <c r="E1428" s="316"/>
      <c r="F1428" s="316"/>
      <c r="G1428" s="317"/>
      <c r="H1428" s="379"/>
      <c r="I1428" s="317"/>
      <c r="J1428" s="315" t="str">
        <f>IF(L1428="","",VLOOKUP(L1428,Presentación!$AL$3:$AM$574,2,FALSE))</f>
        <v/>
      </c>
      <c r="K1428" s="429"/>
      <c r="L1428" s="419"/>
      <c r="M1428" s="316"/>
      <c r="N1428" s="317"/>
      <c r="O1428" s="419"/>
      <c r="P1428" s="316"/>
      <c r="Q1428" s="317"/>
      <c r="R1428" s="379"/>
      <c r="S1428" s="316"/>
      <c r="T1428" s="317"/>
      <c r="U1428" s="43" t="s">
        <v>2188</v>
      </c>
      <c r="V1428" s="379"/>
      <c r="W1428" s="316"/>
      <c r="X1428" s="317"/>
      <c r="Y1428" s="379"/>
      <c r="Z1428" s="317"/>
      <c r="AA1428" s="249"/>
      <c r="AB1428" s="249"/>
      <c r="AC1428" s="249"/>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CA1428">
        <f t="shared" si="273"/>
        <v>0</v>
      </c>
      <c r="CB1428">
        <f t="shared" si="274"/>
        <v>0</v>
      </c>
      <c r="CC1428">
        <f t="shared" si="275"/>
        <v>0</v>
      </c>
      <c r="CD1428">
        <f t="shared" si="276"/>
        <v>0</v>
      </c>
      <c r="CF1428" t="b">
        <f t="shared" si="277"/>
        <v>0</v>
      </c>
      <c r="CG1428" t="str">
        <f t="shared" si="278"/>
        <v/>
      </c>
      <c r="CH1428" t="b">
        <f t="shared" si="279"/>
        <v>0</v>
      </c>
      <c r="CI1428" t="str">
        <f t="shared" si="280"/>
        <v/>
      </c>
      <c r="CJ1428" t="b">
        <f t="shared" si="281"/>
        <v>0</v>
      </c>
      <c r="CL1428">
        <f t="shared" si="282"/>
        <v>0</v>
      </c>
      <c r="CM1428">
        <f t="shared" si="283"/>
        <v>0</v>
      </c>
      <c r="CN1428">
        <f t="shared" si="284"/>
        <v>0</v>
      </c>
      <c r="CO1428">
        <f t="shared" si="285"/>
        <v>0</v>
      </c>
    </row>
    <row r="1429" spans="2:93" ht="15" customHeight="1">
      <c r="B1429" s="126"/>
      <c r="C1429" s="220" t="s">
        <v>3075</v>
      </c>
      <c r="D1429" s="419"/>
      <c r="E1429" s="316"/>
      <c r="F1429" s="316"/>
      <c r="G1429" s="317"/>
      <c r="H1429" s="379"/>
      <c r="I1429" s="317"/>
      <c r="J1429" s="315" t="str">
        <f>IF(L1429="","",VLOOKUP(L1429,Presentación!$AL$3:$AM$574,2,FALSE))</f>
        <v/>
      </c>
      <c r="K1429" s="429"/>
      <c r="L1429" s="419"/>
      <c r="M1429" s="316"/>
      <c r="N1429" s="317"/>
      <c r="O1429" s="419"/>
      <c r="P1429" s="316"/>
      <c r="Q1429" s="317"/>
      <c r="R1429" s="379"/>
      <c r="S1429" s="316"/>
      <c r="T1429" s="317"/>
      <c r="U1429" s="43" t="s">
        <v>2188</v>
      </c>
      <c r="V1429" s="379"/>
      <c r="W1429" s="316"/>
      <c r="X1429" s="317"/>
      <c r="Y1429" s="379"/>
      <c r="Z1429" s="317"/>
      <c r="AA1429" s="249"/>
      <c r="AB1429" s="249"/>
      <c r="AC1429" s="249"/>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CA1429">
        <f t="shared" si="273"/>
        <v>0</v>
      </c>
      <c r="CB1429">
        <f t="shared" si="274"/>
        <v>0</v>
      </c>
      <c r="CC1429">
        <f t="shared" si="275"/>
        <v>0</v>
      </c>
      <c r="CD1429">
        <f t="shared" si="276"/>
        <v>0</v>
      </c>
      <c r="CF1429" t="b">
        <f t="shared" si="277"/>
        <v>0</v>
      </c>
      <c r="CG1429" t="str">
        <f t="shared" si="278"/>
        <v/>
      </c>
      <c r="CH1429" t="b">
        <f t="shared" si="279"/>
        <v>0</v>
      </c>
      <c r="CI1429" t="str">
        <f t="shared" si="280"/>
        <v/>
      </c>
      <c r="CJ1429" t="b">
        <f t="shared" si="281"/>
        <v>0</v>
      </c>
      <c r="CL1429">
        <f t="shared" si="282"/>
        <v>0</v>
      </c>
      <c r="CM1429">
        <f t="shared" si="283"/>
        <v>0</v>
      </c>
      <c r="CN1429">
        <f t="shared" si="284"/>
        <v>0</v>
      </c>
      <c r="CO1429">
        <f t="shared" si="285"/>
        <v>0</v>
      </c>
    </row>
    <row r="1430" spans="2:93" ht="15" customHeight="1">
      <c r="B1430" s="126"/>
      <c r="C1430" s="220" t="s">
        <v>3076</v>
      </c>
      <c r="D1430" s="419"/>
      <c r="E1430" s="316"/>
      <c r="F1430" s="316"/>
      <c r="G1430" s="317"/>
      <c r="H1430" s="379"/>
      <c r="I1430" s="317"/>
      <c r="J1430" s="315" t="str">
        <f>IF(L1430="","",VLOOKUP(L1430,Presentación!$AL$3:$AM$574,2,FALSE))</f>
        <v/>
      </c>
      <c r="K1430" s="429"/>
      <c r="L1430" s="419"/>
      <c r="M1430" s="316"/>
      <c r="N1430" s="317"/>
      <c r="O1430" s="419"/>
      <c r="P1430" s="316"/>
      <c r="Q1430" s="317"/>
      <c r="R1430" s="379"/>
      <c r="S1430" s="316"/>
      <c r="T1430" s="317"/>
      <c r="U1430" s="43" t="s">
        <v>2188</v>
      </c>
      <c r="V1430" s="379"/>
      <c r="W1430" s="316"/>
      <c r="X1430" s="317"/>
      <c r="Y1430" s="379"/>
      <c r="Z1430" s="317"/>
      <c r="AA1430" s="249"/>
      <c r="AB1430" s="249"/>
      <c r="AC1430" s="249"/>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CA1430">
        <f t="shared" si="273"/>
        <v>0</v>
      </c>
      <c r="CB1430">
        <f t="shared" si="274"/>
        <v>0</v>
      </c>
      <c r="CC1430">
        <f t="shared" si="275"/>
        <v>0</v>
      </c>
      <c r="CD1430">
        <f t="shared" si="276"/>
        <v>0</v>
      </c>
      <c r="CF1430" t="b">
        <f t="shared" si="277"/>
        <v>0</v>
      </c>
      <c r="CG1430" t="str">
        <f t="shared" si="278"/>
        <v/>
      </c>
      <c r="CH1430" t="b">
        <f t="shared" si="279"/>
        <v>0</v>
      </c>
      <c r="CI1430" t="str">
        <f t="shared" si="280"/>
        <v/>
      </c>
      <c r="CJ1430" t="b">
        <f t="shared" si="281"/>
        <v>0</v>
      </c>
      <c r="CL1430">
        <f t="shared" si="282"/>
        <v>0</v>
      </c>
      <c r="CM1430">
        <f t="shared" si="283"/>
        <v>0</v>
      </c>
      <c r="CN1430">
        <f t="shared" si="284"/>
        <v>0</v>
      </c>
      <c r="CO1430">
        <f t="shared" si="285"/>
        <v>0</v>
      </c>
    </row>
    <row r="1431" spans="2:93" ht="15" customHeight="1">
      <c r="B1431" s="126"/>
      <c r="C1431" s="220" t="s">
        <v>3077</v>
      </c>
      <c r="D1431" s="419"/>
      <c r="E1431" s="316"/>
      <c r="F1431" s="316"/>
      <c r="G1431" s="317"/>
      <c r="H1431" s="379"/>
      <c r="I1431" s="317"/>
      <c r="J1431" s="315" t="str">
        <f>IF(L1431="","",VLOOKUP(L1431,Presentación!$AL$3:$AM$574,2,FALSE))</f>
        <v/>
      </c>
      <c r="K1431" s="429"/>
      <c r="L1431" s="419"/>
      <c r="M1431" s="316"/>
      <c r="N1431" s="317"/>
      <c r="O1431" s="419"/>
      <c r="P1431" s="316"/>
      <c r="Q1431" s="317"/>
      <c r="R1431" s="379"/>
      <c r="S1431" s="316"/>
      <c r="T1431" s="317"/>
      <c r="U1431" s="43" t="s">
        <v>2188</v>
      </c>
      <c r="V1431" s="379"/>
      <c r="W1431" s="316"/>
      <c r="X1431" s="317"/>
      <c r="Y1431" s="379"/>
      <c r="Z1431" s="317"/>
      <c r="AA1431" s="249"/>
      <c r="AB1431" s="249"/>
      <c r="AC1431" s="249"/>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CA1431">
        <f t="shared" si="273"/>
        <v>0</v>
      </c>
      <c r="CB1431">
        <f t="shared" si="274"/>
        <v>0</v>
      </c>
      <c r="CC1431">
        <f t="shared" si="275"/>
        <v>0</v>
      </c>
      <c r="CD1431">
        <f t="shared" si="276"/>
        <v>0</v>
      </c>
      <c r="CF1431" t="b">
        <f t="shared" si="277"/>
        <v>0</v>
      </c>
      <c r="CG1431" t="str">
        <f t="shared" si="278"/>
        <v/>
      </c>
      <c r="CH1431" t="b">
        <f t="shared" si="279"/>
        <v>0</v>
      </c>
      <c r="CI1431" t="str">
        <f t="shared" si="280"/>
        <v/>
      </c>
      <c r="CJ1431" t="b">
        <f t="shared" si="281"/>
        <v>0</v>
      </c>
      <c r="CL1431">
        <f t="shared" si="282"/>
        <v>0</v>
      </c>
      <c r="CM1431">
        <f t="shared" si="283"/>
        <v>0</v>
      </c>
      <c r="CN1431">
        <f t="shared" si="284"/>
        <v>0</v>
      </c>
      <c r="CO1431">
        <f t="shared" si="285"/>
        <v>0</v>
      </c>
    </row>
    <row r="1432" spans="2:93" ht="15" customHeight="1">
      <c r="B1432" s="126"/>
      <c r="C1432" s="220" t="s">
        <v>3078</v>
      </c>
      <c r="D1432" s="419"/>
      <c r="E1432" s="316"/>
      <c r="F1432" s="316"/>
      <c r="G1432" s="317"/>
      <c r="H1432" s="379"/>
      <c r="I1432" s="317"/>
      <c r="J1432" s="315" t="str">
        <f>IF(L1432="","",VLOOKUP(L1432,Presentación!$AL$3:$AM$574,2,FALSE))</f>
        <v/>
      </c>
      <c r="K1432" s="429"/>
      <c r="L1432" s="419"/>
      <c r="M1432" s="316"/>
      <c r="N1432" s="317"/>
      <c r="O1432" s="419"/>
      <c r="P1432" s="316"/>
      <c r="Q1432" s="317"/>
      <c r="R1432" s="379"/>
      <c r="S1432" s="316"/>
      <c r="T1432" s="317"/>
      <c r="U1432" s="43" t="s">
        <v>2188</v>
      </c>
      <c r="V1432" s="379"/>
      <c r="W1432" s="316"/>
      <c r="X1432" s="317"/>
      <c r="Y1432" s="379"/>
      <c r="Z1432" s="317"/>
      <c r="AA1432" s="249"/>
      <c r="AB1432" s="249"/>
      <c r="AC1432" s="249"/>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CA1432">
        <f t="shared" si="273"/>
        <v>0</v>
      </c>
      <c r="CB1432">
        <f t="shared" si="274"/>
        <v>0</v>
      </c>
      <c r="CC1432">
        <f t="shared" si="275"/>
        <v>0</v>
      </c>
      <c r="CD1432">
        <f t="shared" si="276"/>
        <v>0</v>
      </c>
      <c r="CF1432" t="b">
        <f t="shared" si="277"/>
        <v>0</v>
      </c>
      <c r="CG1432" t="str">
        <f t="shared" si="278"/>
        <v/>
      </c>
      <c r="CH1432" t="b">
        <f t="shared" si="279"/>
        <v>0</v>
      </c>
      <c r="CI1432" t="str">
        <f t="shared" si="280"/>
        <v/>
      </c>
      <c r="CJ1432" t="b">
        <f t="shared" si="281"/>
        <v>0</v>
      </c>
      <c r="CL1432">
        <f t="shared" si="282"/>
        <v>0</v>
      </c>
      <c r="CM1432">
        <f t="shared" si="283"/>
        <v>0</v>
      </c>
      <c r="CN1432">
        <f t="shared" si="284"/>
        <v>0</v>
      </c>
      <c r="CO1432">
        <f t="shared" si="285"/>
        <v>0</v>
      </c>
    </row>
    <row r="1433" spans="2:93" ht="15" customHeight="1">
      <c r="B1433" s="126"/>
      <c r="C1433" s="220" t="s">
        <v>3079</v>
      </c>
      <c r="D1433" s="419"/>
      <c r="E1433" s="316"/>
      <c r="F1433" s="316"/>
      <c r="G1433" s="317"/>
      <c r="H1433" s="379"/>
      <c r="I1433" s="317"/>
      <c r="J1433" s="315" t="str">
        <f>IF(L1433="","",VLOOKUP(L1433,Presentación!$AL$3:$AM$574,2,FALSE))</f>
        <v/>
      </c>
      <c r="K1433" s="429"/>
      <c r="L1433" s="419"/>
      <c r="M1433" s="316"/>
      <c r="N1433" s="317"/>
      <c r="O1433" s="419"/>
      <c r="P1433" s="316"/>
      <c r="Q1433" s="317"/>
      <c r="R1433" s="379"/>
      <c r="S1433" s="316"/>
      <c r="T1433" s="317"/>
      <c r="U1433" s="43" t="s">
        <v>2188</v>
      </c>
      <c r="V1433" s="379"/>
      <c r="W1433" s="316"/>
      <c r="X1433" s="317"/>
      <c r="Y1433" s="379"/>
      <c r="Z1433" s="317"/>
      <c r="AA1433" s="249"/>
      <c r="AB1433" s="249"/>
      <c r="AC1433" s="249"/>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CA1433">
        <f t="shared" si="273"/>
        <v>0</v>
      </c>
      <c r="CB1433">
        <f t="shared" si="274"/>
        <v>0</v>
      </c>
      <c r="CC1433">
        <f t="shared" si="275"/>
        <v>0</v>
      </c>
      <c r="CD1433">
        <f t="shared" si="276"/>
        <v>0</v>
      </c>
      <c r="CF1433" t="b">
        <f t="shared" si="277"/>
        <v>0</v>
      </c>
      <c r="CG1433" t="str">
        <f t="shared" si="278"/>
        <v/>
      </c>
      <c r="CH1433" t="b">
        <f t="shared" si="279"/>
        <v>0</v>
      </c>
      <c r="CI1433" t="str">
        <f t="shared" si="280"/>
        <v/>
      </c>
      <c r="CJ1433" t="b">
        <f t="shared" si="281"/>
        <v>0</v>
      </c>
      <c r="CL1433">
        <f t="shared" si="282"/>
        <v>0</v>
      </c>
      <c r="CM1433">
        <f t="shared" si="283"/>
        <v>0</v>
      </c>
      <c r="CN1433">
        <f t="shared" si="284"/>
        <v>0</v>
      </c>
      <c r="CO1433">
        <f t="shared" si="285"/>
        <v>0</v>
      </c>
    </row>
    <row r="1434" spans="2:93" ht="15" customHeight="1">
      <c r="B1434" s="126"/>
      <c r="C1434" s="220" t="s">
        <v>3080</v>
      </c>
      <c r="D1434" s="419"/>
      <c r="E1434" s="316"/>
      <c r="F1434" s="316"/>
      <c r="G1434" s="317"/>
      <c r="H1434" s="379"/>
      <c r="I1434" s="317"/>
      <c r="J1434" s="315" t="str">
        <f>IF(L1434="","",VLOOKUP(L1434,Presentación!$AL$3:$AM$574,2,FALSE))</f>
        <v/>
      </c>
      <c r="K1434" s="429"/>
      <c r="L1434" s="419"/>
      <c r="M1434" s="316"/>
      <c r="N1434" s="317"/>
      <c r="O1434" s="419"/>
      <c r="P1434" s="316"/>
      <c r="Q1434" s="317"/>
      <c r="R1434" s="379"/>
      <c r="S1434" s="316"/>
      <c r="T1434" s="317"/>
      <c r="U1434" s="43" t="s">
        <v>2188</v>
      </c>
      <c r="V1434" s="379"/>
      <c r="W1434" s="316"/>
      <c r="X1434" s="317"/>
      <c r="Y1434" s="379"/>
      <c r="Z1434" s="317"/>
      <c r="AA1434" s="249"/>
      <c r="AB1434" s="249"/>
      <c r="AC1434" s="249"/>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CA1434">
        <f t="shared" si="273"/>
        <v>0</v>
      </c>
      <c r="CB1434">
        <f t="shared" si="274"/>
        <v>0</v>
      </c>
      <c r="CC1434">
        <f t="shared" si="275"/>
        <v>0</v>
      </c>
      <c r="CD1434">
        <f t="shared" si="276"/>
        <v>0</v>
      </c>
      <c r="CF1434" t="b">
        <f t="shared" si="277"/>
        <v>0</v>
      </c>
      <c r="CG1434" t="str">
        <f t="shared" si="278"/>
        <v/>
      </c>
      <c r="CH1434" t="b">
        <f t="shared" si="279"/>
        <v>0</v>
      </c>
      <c r="CI1434" t="str">
        <f t="shared" si="280"/>
        <v/>
      </c>
      <c r="CJ1434" t="b">
        <f t="shared" si="281"/>
        <v>0</v>
      </c>
      <c r="CL1434">
        <f t="shared" si="282"/>
        <v>0</v>
      </c>
      <c r="CM1434">
        <f t="shared" si="283"/>
        <v>0</v>
      </c>
      <c r="CN1434">
        <f t="shared" si="284"/>
        <v>0</v>
      </c>
      <c r="CO1434">
        <f t="shared" si="285"/>
        <v>0</v>
      </c>
    </row>
    <row r="1435" spans="2:93" ht="15" customHeight="1">
      <c r="B1435" s="126"/>
      <c r="C1435" s="220" t="s">
        <v>3081</v>
      </c>
      <c r="D1435" s="419"/>
      <c r="E1435" s="316"/>
      <c r="F1435" s="316"/>
      <c r="G1435" s="317"/>
      <c r="H1435" s="379"/>
      <c r="I1435" s="317"/>
      <c r="J1435" s="315" t="str">
        <f>IF(L1435="","",VLOOKUP(L1435,Presentación!$AL$3:$AM$574,2,FALSE))</f>
        <v/>
      </c>
      <c r="K1435" s="429"/>
      <c r="L1435" s="419"/>
      <c r="M1435" s="316"/>
      <c r="N1435" s="317"/>
      <c r="O1435" s="419"/>
      <c r="P1435" s="316"/>
      <c r="Q1435" s="317"/>
      <c r="R1435" s="379"/>
      <c r="S1435" s="316"/>
      <c r="T1435" s="317"/>
      <c r="U1435" s="43" t="s">
        <v>2188</v>
      </c>
      <c r="V1435" s="379"/>
      <c r="W1435" s="316"/>
      <c r="X1435" s="317"/>
      <c r="Y1435" s="379"/>
      <c r="Z1435" s="317"/>
      <c r="AA1435" s="249"/>
      <c r="AB1435" s="249"/>
      <c r="AC1435" s="249"/>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CA1435">
        <f t="shared" si="273"/>
        <v>0</v>
      </c>
      <c r="CB1435">
        <f t="shared" si="274"/>
        <v>0</v>
      </c>
      <c r="CC1435">
        <f t="shared" si="275"/>
        <v>0</v>
      </c>
      <c r="CD1435">
        <f t="shared" si="276"/>
        <v>0</v>
      </c>
      <c r="CF1435" t="b">
        <f t="shared" si="277"/>
        <v>0</v>
      </c>
      <c r="CG1435" t="str">
        <f t="shared" si="278"/>
        <v/>
      </c>
      <c r="CH1435" t="b">
        <f t="shared" si="279"/>
        <v>0</v>
      </c>
      <c r="CI1435" t="str">
        <f t="shared" si="280"/>
        <v/>
      </c>
      <c r="CJ1435" t="b">
        <f t="shared" si="281"/>
        <v>0</v>
      </c>
      <c r="CL1435">
        <f t="shared" si="282"/>
        <v>0</v>
      </c>
      <c r="CM1435">
        <f t="shared" si="283"/>
        <v>0</v>
      </c>
      <c r="CN1435">
        <f t="shared" si="284"/>
        <v>0</v>
      </c>
      <c r="CO1435">
        <f t="shared" si="285"/>
        <v>0</v>
      </c>
    </row>
    <row r="1436" spans="2:93" ht="15" customHeight="1">
      <c r="B1436" s="126"/>
      <c r="C1436" s="220" t="s">
        <v>3082</v>
      </c>
      <c r="D1436" s="419"/>
      <c r="E1436" s="316"/>
      <c r="F1436" s="316"/>
      <c r="G1436" s="317"/>
      <c r="H1436" s="379"/>
      <c r="I1436" s="317"/>
      <c r="J1436" s="315" t="str">
        <f>IF(L1436="","",VLOOKUP(L1436,Presentación!$AL$3:$AM$574,2,FALSE))</f>
        <v/>
      </c>
      <c r="K1436" s="429"/>
      <c r="L1436" s="419"/>
      <c r="M1436" s="316"/>
      <c r="N1436" s="317"/>
      <c r="O1436" s="419"/>
      <c r="P1436" s="316"/>
      <c r="Q1436" s="317"/>
      <c r="R1436" s="379"/>
      <c r="S1436" s="316"/>
      <c r="T1436" s="317"/>
      <c r="U1436" s="43" t="s">
        <v>2188</v>
      </c>
      <c r="V1436" s="379"/>
      <c r="W1436" s="316"/>
      <c r="X1436" s="317"/>
      <c r="Y1436" s="379"/>
      <c r="Z1436" s="317"/>
      <c r="AA1436" s="249"/>
      <c r="AB1436" s="249"/>
      <c r="AC1436" s="249"/>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CA1436">
        <f t="shared" si="273"/>
        <v>0</v>
      </c>
      <c r="CB1436">
        <f t="shared" si="274"/>
        <v>0</v>
      </c>
      <c r="CC1436">
        <f t="shared" si="275"/>
        <v>0</v>
      </c>
      <c r="CD1436">
        <f t="shared" si="276"/>
        <v>0</v>
      </c>
      <c r="CF1436" t="b">
        <f t="shared" si="277"/>
        <v>0</v>
      </c>
      <c r="CG1436" t="str">
        <f t="shared" si="278"/>
        <v/>
      </c>
      <c r="CH1436" t="b">
        <f t="shared" si="279"/>
        <v>0</v>
      </c>
      <c r="CI1436" t="str">
        <f t="shared" si="280"/>
        <v/>
      </c>
      <c r="CJ1436" t="b">
        <f t="shared" si="281"/>
        <v>0</v>
      </c>
      <c r="CL1436">
        <f t="shared" si="282"/>
        <v>0</v>
      </c>
      <c r="CM1436">
        <f t="shared" si="283"/>
        <v>0</v>
      </c>
      <c r="CN1436">
        <f t="shared" si="284"/>
        <v>0</v>
      </c>
      <c r="CO1436">
        <f t="shared" si="285"/>
        <v>0</v>
      </c>
    </row>
    <row r="1437" spans="2:93" ht="15" customHeight="1">
      <c r="B1437" s="126"/>
      <c r="C1437" s="220" t="s">
        <v>3083</v>
      </c>
      <c r="D1437" s="419"/>
      <c r="E1437" s="316"/>
      <c r="F1437" s="316"/>
      <c r="G1437" s="317"/>
      <c r="H1437" s="379"/>
      <c r="I1437" s="317"/>
      <c r="J1437" s="315" t="str">
        <f>IF(L1437="","",VLOOKUP(L1437,Presentación!$AL$3:$AM$574,2,FALSE))</f>
        <v/>
      </c>
      <c r="K1437" s="429"/>
      <c r="L1437" s="419"/>
      <c r="M1437" s="316"/>
      <c r="N1437" s="317"/>
      <c r="O1437" s="419"/>
      <c r="P1437" s="316"/>
      <c r="Q1437" s="317"/>
      <c r="R1437" s="379"/>
      <c r="S1437" s="316"/>
      <c r="T1437" s="317"/>
      <c r="U1437" s="43" t="s">
        <v>2188</v>
      </c>
      <c r="V1437" s="379"/>
      <c r="W1437" s="316"/>
      <c r="X1437" s="317"/>
      <c r="Y1437" s="379"/>
      <c r="Z1437" s="317"/>
      <c r="AA1437" s="249"/>
      <c r="AB1437" s="249"/>
      <c r="AC1437" s="249"/>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CA1437">
        <f t="shared" si="273"/>
        <v>0</v>
      </c>
      <c r="CB1437">
        <f t="shared" si="274"/>
        <v>0</v>
      </c>
      <c r="CC1437">
        <f t="shared" si="275"/>
        <v>0</v>
      </c>
      <c r="CD1437">
        <f t="shared" si="276"/>
        <v>0</v>
      </c>
      <c r="CF1437" t="b">
        <f t="shared" si="277"/>
        <v>0</v>
      </c>
      <c r="CG1437" t="str">
        <f t="shared" si="278"/>
        <v/>
      </c>
      <c r="CH1437" t="b">
        <f t="shared" si="279"/>
        <v>0</v>
      </c>
      <c r="CI1437" t="str">
        <f t="shared" si="280"/>
        <v/>
      </c>
      <c r="CJ1437" t="b">
        <f t="shared" si="281"/>
        <v>0</v>
      </c>
      <c r="CL1437">
        <f t="shared" si="282"/>
        <v>0</v>
      </c>
      <c r="CM1437">
        <f t="shared" si="283"/>
        <v>0</v>
      </c>
      <c r="CN1437">
        <f t="shared" si="284"/>
        <v>0</v>
      </c>
      <c r="CO1437">
        <f t="shared" si="285"/>
        <v>0</v>
      </c>
    </row>
    <row r="1438" spans="2:93" ht="15" customHeight="1">
      <c r="B1438" s="126"/>
      <c r="C1438" s="220" t="s">
        <v>3084</v>
      </c>
      <c r="D1438" s="419"/>
      <c r="E1438" s="316"/>
      <c r="F1438" s="316"/>
      <c r="G1438" s="317"/>
      <c r="H1438" s="379"/>
      <c r="I1438" s="317"/>
      <c r="J1438" s="315" t="str">
        <f>IF(L1438="","",VLOOKUP(L1438,Presentación!$AL$3:$AM$574,2,FALSE))</f>
        <v/>
      </c>
      <c r="K1438" s="429"/>
      <c r="L1438" s="419"/>
      <c r="M1438" s="316"/>
      <c r="N1438" s="317"/>
      <c r="O1438" s="419"/>
      <c r="P1438" s="316"/>
      <c r="Q1438" s="317"/>
      <c r="R1438" s="379"/>
      <c r="S1438" s="316"/>
      <c r="T1438" s="317"/>
      <c r="U1438" s="43" t="s">
        <v>2188</v>
      </c>
      <c r="V1438" s="379"/>
      <c r="W1438" s="316"/>
      <c r="X1438" s="317"/>
      <c r="Y1438" s="379"/>
      <c r="Z1438" s="317"/>
      <c r="AA1438" s="249"/>
      <c r="AB1438" s="249"/>
      <c r="AC1438" s="249"/>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CA1438">
        <f t="shared" si="273"/>
        <v>0</v>
      </c>
      <c r="CB1438">
        <f t="shared" si="274"/>
        <v>0</v>
      </c>
      <c r="CC1438">
        <f t="shared" si="275"/>
        <v>0</v>
      </c>
      <c r="CD1438">
        <f t="shared" si="276"/>
        <v>0</v>
      </c>
      <c r="CF1438" t="b">
        <f t="shared" si="277"/>
        <v>0</v>
      </c>
      <c r="CG1438" t="str">
        <f t="shared" si="278"/>
        <v/>
      </c>
      <c r="CH1438" t="b">
        <f t="shared" si="279"/>
        <v>0</v>
      </c>
      <c r="CI1438" t="str">
        <f t="shared" si="280"/>
        <v/>
      </c>
      <c r="CJ1438" t="b">
        <f t="shared" si="281"/>
        <v>0</v>
      </c>
      <c r="CL1438">
        <f t="shared" si="282"/>
        <v>0</v>
      </c>
      <c r="CM1438">
        <f t="shared" si="283"/>
        <v>0</v>
      </c>
      <c r="CN1438">
        <f t="shared" si="284"/>
        <v>0</v>
      </c>
      <c r="CO1438">
        <f t="shared" si="285"/>
        <v>0</v>
      </c>
    </row>
    <row r="1439" spans="2:93" ht="15" customHeight="1">
      <c r="B1439" s="126"/>
      <c r="C1439" s="220" t="s">
        <v>3085</v>
      </c>
      <c r="D1439" s="419"/>
      <c r="E1439" s="316"/>
      <c r="F1439" s="316"/>
      <c r="G1439" s="317"/>
      <c r="H1439" s="379"/>
      <c r="I1439" s="317"/>
      <c r="J1439" s="315" t="str">
        <f>IF(L1439="","",VLOOKUP(L1439,Presentación!$AL$3:$AM$574,2,FALSE))</f>
        <v/>
      </c>
      <c r="K1439" s="429"/>
      <c r="L1439" s="419"/>
      <c r="M1439" s="316"/>
      <c r="N1439" s="317"/>
      <c r="O1439" s="419"/>
      <c r="P1439" s="316"/>
      <c r="Q1439" s="317"/>
      <c r="R1439" s="379"/>
      <c r="S1439" s="316"/>
      <c r="T1439" s="317"/>
      <c r="U1439" s="43" t="s">
        <v>2188</v>
      </c>
      <c r="V1439" s="379"/>
      <c r="W1439" s="316"/>
      <c r="X1439" s="317"/>
      <c r="Y1439" s="379"/>
      <c r="Z1439" s="317"/>
      <c r="AA1439" s="249"/>
      <c r="AB1439" s="249"/>
      <c r="AC1439" s="249"/>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CA1439">
        <f t="shared" si="273"/>
        <v>0</v>
      </c>
      <c r="CB1439">
        <f t="shared" si="274"/>
        <v>0</v>
      </c>
      <c r="CC1439">
        <f t="shared" si="275"/>
        <v>0</v>
      </c>
      <c r="CD1439">
        <f t="shared" si="276"/>
        <v>0</v>
      </c>
      <c r="CF1439" t="b">
        <f t="shared" si="277"/>
        <v>0</v>
      </c>
      <c r="CG1439" t="str">
        <f t="shared" si="278"/>
        <v/>
      </c>
      <c r="CH1439" t="b">
        <f t="shared" si="279"/>
        <v>0</v>
      </c>
      <c r="CI1439" t="str">
        <f t="shared" si="280"/>
        <v/>
      </c>
      <c r="CJ1439" t="b">
        <f t="shared" si="281"/>
        <v>0</v>
      </c>
      <c r="CL1439">
        <f t="shared" si="282"/>
        <v>0</v>
      </c>
      <c r="CM1439">
        <f t="shared" si="283"/>
        <v>0</v>
      </c>
      <c r="CN1439">
        <f t="shared" si="284"/>
        <v>0</v>
      </c>
      <c r="CO1439">
        <f t="shared" si="285"/>
        <v>0</v>
      </c>
    </row>
    <row r="1440" spans="2:93" ht="15" customHeight="1">
      <c r="B1440" s="126"/>
      <c r="C1440" s="220" t="s">
        <v>3086</v>
      </c>
      <c r="D1440" s="419"/>
      <c r="E1440" s="316"/>
      <c r="F1440" s="316"/>
      <c r="G1440" s="317"/>
      <c r="H1440" s="379"/>
      <c r="I1440" s="317"/>
      <c r="J1440" s="315" t="str">
        <f>IF(L1440="","",VLOOKUP(L1440,Presentación!$AL$3:$AM$574,2,FALSE))</f>
        <v/>
      </c>
      <c r="K1440" s="429"/>
      <c r="L1440" s="419"/>
      <c r="M1440" s="316"/>
      <c r="N1440" s="317"/>
      <c r="O1440" s="419"/>
      <c r="P1440" s="316"/>
      <c r="Q1440" s="317"/>
      <c r="R1440" s="379"/>
      <c r="S1440" s="316"/>
      <c r="T1440" s="317"/>
      <c r="U1440" s="43" t="s">
        <v>2188</v>
      </c>
      <c r="V1440" s="379"/>
      <c r="W1440" s="316"/>
      <c r="X1440" s="317"/>
      <c r="Y1440" s="379"/>
      <c r="Z1440" s="317"/>
      <c r="AA1440" s="249"/>
      <c r="AB1440" s="249"/>
      <c r="AC1440" s="249"/>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CA1440">
        <f t="shared" si="273"/>
        <v>0</v>
      </c>
      <c r="CB1440">
        <f t="shared" si="274"/>
        <v>0</v>
      </c>
      <c r="CC1440">
        <f t="shared" si="275"/>
        <v>0</v>
      </c>
      <c r="CD1440">
        <f t="shared" si="276"/>
        <v>0</v>
      </c>
      <c r="CF1440" t="b">
        <f t="shared" si="277"/>
        <v>0</v>
      </c>
      <c r="CG1440" t="str">
        <f t="shared" si="278"/>
        <v/>
      </c>
      <c r="CH1440" t="b">
        <f t="shared" si="279"/>
        <v>0</v>
      </c>
      <c r="CI1440" t="str">
        <f t="shared" si="280"/>
        <v/>
      </c>
      <c r="CJ1440" t="b">
        <f t="shared" si="281"/>
        <v>0</v>
      </c>
      <c r="CL1440">
        <f t="shared" si="282"/>
        <v>0</v>
      </c>
      <c r="CM1440">
        <f t="shared" si="283"/>
        <v>0</v>
      </c>
      <c r="CN1440">
        <f t="shared" si="284"/>
        <v>0</v>
      </c>
      <c r="CO1440">
        <f t="shared" si="285"/>
        <v>0</v>
      </c>
    </row>
    <row r="1441" spans="2:93" ht="15" customHeight="1">
      <c r="B1441" s="126"/>
      <c r="C1441" s="220" t="s">
        <v>3087</v>
      </c>
      <c r="D1441" s="419"/>
      <c r="E1441" s="316"/>
      <c r="F1441" s="316"/>
      <c r="G1441" s="317"/>
      <c r="H1441" s="379"/>
      <c r="I1441" s="317"/>
      <c r="J1441" s="315" t="str">
        <f>IF(L1441="","",VLOOKUP(L1441,Presentación!$AL$3:$AM$574,2,FALSE))</f>
        <v/>
      </c>
      <c r="K1441" s="429"/>
      <c r="L1441" s="419"/>
      <c r="M1441" s="316"/>
      <c r="N1441" s="317"/>
      <c r="O1441" s="419"/>
      <c r="P1441" s="316"/>
      <c r="Q1441" s="317"/>
      <c r="R1441" s="379"/>
      <c r="S1441" s="316"/>
      <c r="T1441" s="317"/>
      <c r="U1441" s="43" t="s">
        <v>2188</v>
      </c>
      <c r="V1441" s="379"/>
      <c r="W1441" s="316"/>
      <c r="X1441" s="317"/>
      <c r="Y1441" s="379"/>
      <c r="Z1441" s="317"/>
      <c r="AA1441" s="249"/>
      <c r="AB1441" s="249"/>
      <c r="AC1441" s="249"/>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CA1441">
        <f t="shared" ref="CA1441:CA1504" si="286">IF(COUNTIF(D1441:AL1441,"NS")&gt;0,1,0)</f>
        <v>0</v>
      </c>
      <c r="CB1441">
        <f t="shared" ref="CB1441:CB1504" si="287">COUNTIF(AB1441:AC1441,"NS")</f>
        <v>0</v>
      </c>
      <c r="CC1441">
        <f t="shared" ref="CC1441:CC1504" si="288">SUM(AB1441:AC1441)</f>
        <v>0</v>
      </c>
      <c r="CD1441">
        <f t="shared" ref="CD1441:CD1504" si="289">IF(COUNTA(AA1441:AC1441)=0,0,IF(OR(AND(AA1441=0,CB1441&gt;0),AND(AA1441="ns",CC1441&gt;0),AND(AA1441="ns",CB1441=0,CC1441=0)),1,IF(OR(AND(AA1441&gt;0,CB1441=2),AND(AA1441="ns",CB1441=2),AND(AA1441="ns",CC1441=0,CB1441&gt;0),AA1441=CC1441),0,1)))</f>
        <v>0</v>
      </c>
      <c r="CF1441" t="b">
        <f t="shared" ref="CF1441:CF1504" si="290">NOT(EXACT(D1441,UPPER(D1441)))</f>
        <v>0</v>
      </c>
      <c r="CG1441" t="str">
        <f t="shared" ref="CG1441:CG1504" si="291">SUBSTITUTE( SUBSTITUTE( SUBSTITUTE( SUBSTITUTE( SUBSTITUTE( SUBSTITUTE( SUBSTITUTE( SUBSTITUTE( SUBSTITUTE( SUBSTITUTE(D1441, "á", "a"), "é", "e"), "í", "i"), "ó", "o"), "ú", "u"), "Á", "A"), "É", "E"), "Í", "I"), "Ó", "O"), "Ú", "U")</f>
        <v/>
      </c>
      <c r="CH1441" t="b">
        <f t="shared" ref="CH1441:CH1504" si="292">NOT(EXACT(D1441,CG1441))</f>
        <v>0</v>
      </c>
      <c r="CI1441" t="str">
        <f t="shared" ref="CI1441:CI1504" si="293">SUBSTITUTE((SUBSTITUTE(SUBSTITUTE(SUBSTITUTE(D1441,".",""),",",""),"(","")),")","")</f>
        <v/>
      </c>
      <c r="CJ1441" t="b">
        <f t="shared" ref="CJ1441:CJ1504" si="294">NOT(EXACT(D1441,CI1441))</f>
        <v>0</v>
      </c>
      <c r="CL1441">
        <f t="shared" ref="CL1441:CL1504" si="295">LEN(R1441)</f>
        <v>0</v>
      </c>
      <c r="CM1441">
        <f t="shared" ref="CM1441:CM1504" si="296">LEN(V1441)</f>
        <v>0</v>
      </c>
      <c r="CN1441">
        <f t="shared" ref="CN1441:CN1504" si="297">IF(AND(R1441&lt;&gt;"NS",R1441&lt;&gt;"NA",CL1441&gt;8),1,0)</f>
        <v>0</v>
      </c>
      <c r="CO1441">
        <f t="shared" ref="CO1441:CO1504" si="298">IF(AND(V1441&lt;&gt;"NS",V1441&lt;&gt;"NA",CM1441&gt;9),1,0)</f>
        <v>0</v>
      </c>
    </row>
    <row r="1442" spans="2:93" ht="15" customHeight="1">
      <c r="B1442" s="126"/>
      <c r="C1442" s="220" t="s">
        <v>3088</v>
      </c>
      <c r="D1442" s="419"/>
      <c r="E1442" s="316"/>
      <c r="F1442" s="316"/>
      <c r="G1442" s="317"/>
      <c r="H1442" s="379"/>
      <c r="I1442" s="317"/>
      <c r="J1442" s="315" t="str">
        <f>IF(L1442="","",VLOOKUP(L1442,Presentación!$AL$3:$AM$574,2,FALSE))</f>
        <v/>
      </c>
      <c r="K1442" s="429"/>
      <c r="L1442" s="419"/>
      <c r="M1442" s="316"/>
      <c r="N1442" s="317"/>
      <c r="O1442" s="419"/>
      <c r="P1442" s="316"/>
      <c r="Q1442" s="317"/>
      <c r="R1442" s="379"/>
      <c r="S1442" s="316"/>
      <c r="T1442" s="317"/>
      <c r="U1442" s="43" t="s">
        <v>2188</v>
      </c>
      <c r="V1442" s="379"/>
      <c r="W1442" s="316"/>
      <c r="X1442" s="317"/>
      <c r="Y1442" s="379"/>
      <c r="Z1442" s="317"/>
      <c r="AA1442" s="249"/>
      <c r="AB1442" s="249"/>
      <c r="AC1442" s="249"/>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CA1442">
        <f t="shared" si="286"/>
        <v>0</v>
      </c>
      <c r="CB1442">
        <f t="shared" si="287"/>
        <v>0</v>
      </c>
      <c r="CC1442">
        <f t="shared" si="288"/>
        <v>0</v>
      </c>
      <c r="CD1442">
        <f t="shared" si="289"/>
        <v>0</v>
      </c>
      <c r="CF1442" t="b">
        <f t="shared" si="290"/>
        <v>0</v>
      </c>
      <c r="CG1442" t="str">
        <f t="shared" si="291"/>
        <v/>
      </c>
      <c r="CH1442" t="b">
        <f t="shared" si="292"/>
        <v>0</v>
      </c>
      <c r="CI1442" t="str">
        <f t="shared" si="293"/>
        <v/>
      </c>
      <c r="CJ1442" t="b">
        <f t="shared" si="294"/>
        <v>0</v>
      </c>
      <c r="CL1442">
        <f t="shared" si="295"/>
        <v>0</v>
      </c>
      <c r="CM1442">
        <f t="shared" si="296"/>
        <v>0</v>
      </c>
      <c r="CN1442">
        <f t="shared" si="297"/>
        <v>0</v>
      </c>
      <c r="CO1442">
        <f t="shared" si="298"/>
        <v>0</v>
      </c>
    </row>
    <row r="1443" spans="2:93" ht="15" customHeight="1">
      <c r="B1443" s="126"/>
      <c r="C1443" s="220" t="s">
        <v>3089</v>
      </c>
      <c r="D1443" s="419"/>
      <c r="E1443" s="316"/>
      <c r="F1443" s="316"/>
      <c r="G1443" s="317"/>
      <c r="H1443" s="379"/>
      <c r="I1443" s="317"/>
      <c r="J1443" s="315" t="str">
        <f>IF(L1443="","",VLOOKUP(L1443,Presentación!$AL$3:$AM$574,2,FALSE))</f>
        <v/>
      </c>
      <c r="K1443" s="429"/>
      <c r="L1443" s="419"/>
      <c r="M1443" s="316"/>
      <c r="N1443" s="317"/>
      <c r="O1443" s="419"/>
      <c r="P1443" s="316"/>
      <c r="Q1443" s="317"/>
      <c r="R1443" s="379"/>
      <c r="S1443" s="316"/>
      <c r="T1443" s="317"/>
      <c r="U1443" s="43" t="s">
        <v>2188</v>
      </c>
      <c r="V1443" s="379"/>
      <c r="W1443" s="316"/>
      <c r="X1443" s="317"/>
      <c r="Y1443" s="379"/>
      <c r="Z1443" s="317"/>
      <c r="AA1443" s="249"/>
      <c r="AB1443" s="249"/>
      <c r="AC1443" s="249"/>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CA1443">
        <f t="shared" si="286"/>
        <v>0</v>
      </c>
      <c r="CB1443">
        <f t="shared" si="287"/>
        <v>0</v>
      </c>
      <c r="CC1443">
        <f t="shared" si="288"/>
        <v>0</v>
      </c>
      <c r="CD1443">
        <f t="shared" si="289"/>
        <v>0</v>
      </c>
      <c r="CF1443" t="b">
        <f t="shared" si="290"/>
        <v>0</v>
      </c>
      <c r="CG1443" t="str">
        <f t="shared" si="291"/>
        <v/>
      </c>
      <c r="CH1443" t="b">
        <f t="shared" si="292"/>
        <v>0</v>
      </c>
      <c r="CI1443" t="str">
        <f t="shared" si="293"/>
        <v/>
      </c>
      <c r="CJ1443" t="b">
        <f t="shared" si="294"/>
        <v>0</v>
      </c>
      <c r="CL1443">
        <f t="shared" si="295"/>
        <v>0</v>
      </c>
      <c r="CM1443">
        <f t="shared" si="296"/>
        <v>0</v>
      </c>
      <c r="CN1443">
        <f t="shared" si="297"/>
        <v>0</v>
      </c>
      <c r="CO1443">
        <f t="shared" si="298"/>
        <v>0</v>
      </c>
    </row>
    <row r="1444" spans="2:93" ht="15" customHeight="1">
      <c r="B1444" s="126"/>
      <c r="C1444" s="220" t="s">
        <v>3090</v>
      </c>
      <c r="D1444" s="419"/>
      <c r="E1444" s="316"/>
      <c r="F1444" s="316"/>
      <c r="G1444" s="317"/>
      <c r="H1444" s="379"/>
      <c r="I1444" s="317"/>
      <c r="J1444" s="315" t="str">
        <f>IF(L1444="","",VLOOKUP(L1444,Presentación!$AL$3:$AM$574,2,FALSE))</f>
        <v/>
      </c>
      <c r="K1444" s="429"/>
      <c r="L1444" s="419"/>
      <c r="M1444" s="316"/>
      <c r="N1444" s="317"/>
      <c r="O1444" s="419"/>
      <c r="P1444" s="316"/>
      <c r="Q1444" s="317"/>
      <c r="R1444" s="379"/>
      <c r="S1444" s="316"/>
      <c r="T1444" s="317"/>
      <c r="U1444" s="43" t="s">
        <v>2188</v>
      </c>
      <c r="V1444" s="379"/>
      <c r="W1444" s="316"/>
      <c r="X1444" s="317"/>
      <c r="Y1444" s="379"/>
      <c r="Z1444" s="317"/>
      <c r="AA1444" s="249"/>
      <c r="AB1444" s="249"/>
      <c r="AC1444" s="249"/>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CA1444">
        <f t="shared" si="286"/>
        <v>0</v>
      </c>
      <c r="CB1444">
        <f t="shared" si="287"/>
        <v>0</v>
      </c>
      <c r="CC1444">
        <f t="shared" si="288"/>
        <v>0</v>
      </c>
      <c r="CD1444">
        <f t="shared" si="289"/>
        <v>0</v>
      </c>
      <c r="CF1444" t="b">
        <f t="shared" si="290"/>
        <v>0</v>
      </c>
      <c r="CG1444" t="str">
        <f t="shared" si="291"/>
        <v/>
      </c>
      <c r="CH1444" t="b">
        <f t="shared" si="292"/>
        <v>0</v>
      </c>
      <c r="CI1444" t="str">
        <f t="shared" si="293"/>
        <v/>
      </c>
      <c r="CJ1444" t="b">
        <f t="shared" si="294"/>
        <v>0</v>
      </c>
      <c r="CL1444">
        <f t="shared" si="295"/>
        <v>0</v>
      </c>
      <c r="CM1444">
        <f t="shared" si="296"/>
        <v>0</v>
      </c>
      <c r="CN1444">
        <f t="shared" si="297"/>
        <v>0</v>
      </c>
      <c r="CO1444">
        <f t="shared" si="298"/>
        <v>0</v>
      </c>
    </row>
    <row r="1445" spans="2:93" ht="15" customHeight="1">
      <c r="B1445" s="126"/>
      <c r="C1445" s="220" t="s">
        <v>3091</v>
      </c>
      <c r="D1445" s="419"/>
      <c r="E1445" s="316"/>
      <c r="F1445" s="316"/>
      <c r="G1445" s="317"/>
      <c r="H1445" s="379"/>
      <c r="I1445" s="317"/>
      <c r="J1445" s="315" t="str">
        <f>IF(L1445="","",VLOOKUP(L1445,Presentación!$AL$3:$AM$574,2,FALSE))</f>
        <v/>
      </c>
      <c r="K1445" s="429"/>
      <c r="L1445" s="419"/>
      <c r="M1445" s="316"/>
      <c r="N1445" s="317"/>
      <c r="O1445" s="419"/>
      <c r="P1445" s="316"/>
      <c r="Q1445" s="317"/>
      <c r="R1445" s="379"/>
      <c r="S1445" s="316"/>
      <c r="T1445" s="317"/>
      <c r="U1445" s="43" t="s">
        <v>2188</v>
      </c>
      <c r="V1445" s="379"/>
      <c r="W1445" s="316"/>
      <c r="X1445" s="317"/>
      <c r="Y1445" s="379"/>
      <c r="Z1445" s="317"/>
      <c r="AA1445" s="249"/>
      <c r="AB1445" s="249"/>
      <c r="AC1445" s="249"/>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CA1445">
        <f t="shared" si="286"/>
        <v>0</v>
      </c>
      <c r="CB1445">
        <f t="shared" si="287"/>
        <v>0</v>
      </c>
      <c r="CC1445">
        <f t="shared" si="288"/>
        <v>0</v>
      </c>
      <c r="CD1445">
        <f t="shared" si="289"/>
        <v>0</v>
      </c>
      <c r="CF1445" t="b">
        <f t="shared" si="290"/>
        <v>0</v>
      </c>
      <c r="CG1445" t="str">
        <f t="shared" si="291"/>
        <v/>
      </c>
      <c r="CH1445" t="b">
        <f t="shared" si="292"/>
        <v>0</v>
      </c>
      <c r="CI1445" t="str">
        <f t="shared" si="293"/>
        <v/>
      </c>
      <c r="CJ1445" t="b">
        <f t="shared" si="294"/>
        <v>0</v>
      </c>
      <c r="CL1445">
        <f t="shared" si="295"/>
        <v>0</v>
      </c>
      <c r="CM1445">
        <f t="shared" si="296"/>
        <v>0</v>
      </c>
      <c r="CN1445">
        <f t="shared" si="297"/>
        <v>0</v>
      </c>
      <c r="CO1445">
        <f t="shared" si="298"/>
        <v>0</v>
      </c>
    </row>
    <row r="1446" spans="2:93" ht="15" customHeight="1">
      <c r="B1446" s="126"/>
      <c r="C1446" s="220" t="s">
        <v>3092</v>
      </c>
      <c r="D1446" s="419"/>
      <c r="E1446" s="316"/>
      <c r="F1446" s="316"/>
      <c r="G1446" s="317"/>
      <c r="H1446" s="379"/>
      <c r="I1446" s="317"/>
      <c r="J1446" s="315" t="str">
        <f>IF(L1446="","",VLOOKUP(L1446,Presentación!$AL$3:$AM$574,2,FALSE))</f>
        <v/>
      </c>
      <c r="K1446" s="429"/>
      <c r="L1446" s="419"/>
      <c r="M1446" s="316"/>
      <c r="N1446" s="317"/>
      <c r="O1446" s="419"/>
      <c r="P1446" s="316"/>
      <c r="Q1446" s="317"/>
      <c r="R1446" s="379"/>
      <c r="S1446" s="316"/>
      <c r="T1446" s="317"/>
      <c r="U1446" s="43" t="s">
        <v>2188</v>
      </c>
      <c r="V1446" s="379"/>
      <c r="W1446" s="316"/>
      <c r="X1446" s="317"/>
      <c r="Y1446" s="379"/>
      <c r="Z1446" s="317"/>
      <c r="AA1446" s="249"/>
      <c r="AB1446" s="249"/>
      <c r="AC1446" s="249"/>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CA1446">
        <f t="shared" si="286"/>
        <v>0</v>
      </c>
      <c r="CB1446">
        <f t="shared" si="287"/>
        <v>0</v>
      </c>
      <c r="CC1446">
        <f t="shared" si="288"/>
        <v>0</v>
      </c>
      <c r="CD1446">
        <f t="shared" si="289"/>
        <v>0</v>
      </c>
      <c r="CF1446" t="b">
        <f t="shared" si="290"/>
        <v>0</v>
      </c>
      <c r="CG1446" t="str">
        <f t="shared" si="291"/>
        <v/>
      </c>
      <c r="CH1446" t="b">
        <f t="shared" si="292"/>
        <v>0</v>
      </c>
      <c r="CI1446" t="str">
        <f t="shared" si="293"/>
        <v/>
      </c>
      <c r="CJ1446" t="b">
        <f t="shared" si="294"/>
        <v>0</v>
      </c>
      <c r="CL1446">
        <f t="shared" si="295"/>
        <v>0</v>
      </c>
      <c r="CM1446">
        <f t="shared" si="296"/>
        <v>0</v>
      </c>
      <c r="CN1446">
        <f t="shared" si="297"/>
        <v>0</v>
      </c>
      <c r="CO1446">
        <f t="shared" si="298"/>
        <v>0</v>
      </c>
    </row>
    <row r="1447" spans="2:93" ht="15" customHeight="1">
      <c r="B1447" s="126"/>
      <c r="C1447" s="220" t="s">
        <v>3093</v>
      </c>
      <c r="D1447" s="419"/>
      <c r="E1447" s="316"/>
      <c r="F1447" s="316"/>
      <c r="G1447" s="317"/>
      <c r="H1447" s="379"/>
      <c r="I1447" s="317"/>
      <c r="J1447" s="315" t="str">
        <f>IF(L1447="","",VLOOKUP(L1447,Presentación!$AL$3:$AM$574,2,FALSE))</f>
        <v/>
      </c>
      <c r="K1447" s="429"/>
      <c r="L1447" s="419"/>
      <c r="M1447" s="316"/>
      <c r="N1447" s="317"/>
      <c r="O1447" s="419"/>
      <c r="P1447" s="316"/>
      <c r="Q1447" s="317"/>
      <c r="R1447" s="379"/>
      <c r="S1447" s="316"/>
      <c r="T1447" s="317"/>
      <c r="U1447" s="43" t="s">
        <v>2188</v>
      </c>
      <c r="V1447" s="379"/>
      <c r="W1447" s="316"/>
      <c r="X1447" s="317"/>
      <c r="Y1447" s="379"/>
      <c r="Z1447" s="317"/>
      <c r="AA1447" s="249"/>
      <c r="AB1447" s="249"/>
      <c r="AC1447" s="249"/>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CA1447">
        <f t="shared" si="286"/>
        <v>0</v>
      </c>
      <c r="CB1447">
        <f t="shared" si="287"/>
        <v>0</v>
      </c>
      <c r="CC1447">
        <f t="shared" si="288"/>
        <v>0</v>
      </c>
      <c r="CD1447">
        <f t="shared" si="289"/>
        <v>0</v>
      </c>
      <c r="CF1447" t="b">
        <f t="shared" si="290"/>
        <v>0</v>
      </c>
      <c r="CG1447" t="str">
        <f t="shared" si="291"/>
        <v/>
      </c>
      <c r="CH1447" t="b">
        <f t="shared" si="292"/>
        <v>0</v>
      </c>
      <c r="CI1447" t="str">
        <f t="shared" si="293"/>
        <v/>
      </c>
      <c r="CJ1447" t="b">
        <f t="shared" si="294"/>
        <v>0</v>
      </c>
      <c r="CL1447">
        <f t="shared" si="295"/>
        <v>0</v>
      </c>
      <c r="CM1447">
        <f t="shared" si="296"/>
        <v>0</v>
      </c>
      <c r="CN1447">
        <f t="shared" si="297"/>
        <v>0</v>
      </c>
      <c r="CO1447">
        <f t="shared" si="298"/>
        <v>0</v>
      </c>
    </row>
    <row r="1448" spans="2:93" ht="15" customHeight="1">
      <c r="B1448" s="126"/>
      <c r="C1448" s="220" t="s">
        <v>3094</v>
      </c>
      <c r="D1448" s="419"/>
      <c r="E1448" s="316"/>
      <c r="F1448" s="316"/>
      <c r="G1448" s="317"/>
      <c r="H1448" s="379"/>
      <c r="I1448" s="317"/>
      <c r="J1448" s="315" t="str">
        <f>IF(L1448="","",VLOOKUP(L1448,Presentación!$AL$3:$AM$574,2,FALSE))</f>
        <v/>
      </c>
      <c r="K1448" s="429"/>
      <c r="L1448" s="419"/>
      <c r="M1448" s="316"/>
      <c r="N1448" s="317"/>
      <c r="O1448" s="419"/>
      <c r="P1448" s="316"/>
      <c r="Q1448" s="317"/>
      <c r="R1448" s="379"/>
      <c r="S1448" s="316"/>
      <c r="T1448" s="317"/>
      <c r="U1448" s="43" t="s">
        <v>2188</v>
      </c>
      <c r="V1448" s="379"/>
      <c r="W1448" s="316"/>
      <c r="X1448" s="317"/>
      <c r="Y1448" s="379"/>
      <c r="Z1448" s="317"/>
      <c r="AA1448" s="249"/>
      <c r="AB1448" s="249"/>
      <c r="AC1448" s="249"/>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CA1448">
        <f t="shared" si="286"/>
        <v>0</v>
      </c>
      <c r="CB1448">
        <f t="shared" si="287"/>
        <v>0</v>
      </c>
      <c r="CC1448">
        <f t="shared" si="288"/>
        <v>0</v>
      </c>
      <c r="CD1448">
        <f t="shared" si="289"/>
        <v>0</v>
      </c>
      <c r="CF1448" t="b">
        <f t="shared" si="290"/>
        <v>0</v>
      </c>
      <c r="CG1448" t="str">
        <f t="shared" si="291"/>
        <v/>
      </c>
      <c r="CH1448" t="b">
        <f t="shared" si="292"/>
        <v>0</v>
      </c>
      <c r="CI1448" t="str">
        <f t="shared" si="293"/>
        <v/>
      </c>
      <c r="CJ1448" t="b">
        <f t="shared" si="294"/>
        <v>0</v>
      </c>
      <c r="CL1448">
        <f t="shared" si="295"/>
        <v>0</v>
      </c>
      <c r="CM1448">
        <f t="shared" si="296"/>
        <v>0</v>
      </c>
      <c r="CN1448">
        <f t="shared" si="297"/>
        <v>0</v>
      </c>
      <c r="CO1448">
        <f t="shared" si="298"/>
        <v>0</v>
      </c>
    </row>
    <row r="1449" spans="2:93" ht="15" customHeight="1">
      <c r="B1449" s="126"/>
      <c r="C1449" s="220" t="s">
        <v>3095</v>
      </c>
      <c r="D1449" s="419"/>
      <c r="E1449" s="316"/>
      <c r="F1449" s="316"/>
      <c r="G1449" s="317"/>
      <c r="H1449" s="379"/>
      <c r="I1449" s="317"/>
      <c r="J1449" s="315" t="str">
        <f>IF(L1449="","",VLOOKUP(L1449,Presentación!$AL$3:$AM$574,2,FALSE))</f>
        <v/>
      </c>
      <c r="K1449" s="429"/>
      <c r="L1449" s="419"/>
      <c r="M1449" s="316"/>
      <c r="N1449" s="317"/>
      <c r="O1449" s="419"/>
      <c r="P1449" s="316"/>
      <c r="Q1449" s="317"/>
      <c r="R1449" s="379"/>
      <c r="S1449" s="316"/>
      <c r="T1449" s="317"/>
      <c r="U1449" s="43" t="s">
        <v>2188</v>
      </c>
      <c r="V1449" s="379"/>
      <c r="W1449" s="316"/>
      <c r="X1449" s="317"/>
      <c r="Y1449" s="379"/>
      <c r="Z1449" s="317"/>
      <c r="AA1449" s="249"/>
      <c r="AB1449" s="249"/>
      <c r="AC1449" s="249"/>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CA1449">
        <f t="shared" si="286"/>
        <v>0</v>
      </c>
      <c r="CB1449">
        <f t="shared" si="287"/>
        <v>0</v>
      </c>
      <c r="CC1449">
        <f t="shared" si="288"/>
        <v>0</v>
      </c>
      <c r="CD1449">
        <f t="shared" si="289"/>
        <v>0</v>
      </c>
      <c r="CF1449" t="b">
        <f t="shared" si="290"/>
        <v>0</v>
      </c>
      <c r="CG1449" t="str">
        <f t="shared" si="291"/>
        <v/>
      </c>
      <c r="CH1449" t="b">
        <f t="shared" si="292"/>
        <v>0</v>
      </c>
      <c r="CI1449" t="str">
        <f t="shared" si="293"/>
        <v/>
      </c>
      <c r="CJ1449" t="b">
        <f t="shared" si="294"/>
        <v>0</v>
      </c>
      <c r="CL1449">
        <f t="shared" si="295"/>
        <v>0</v>
      </c>
      <c r="CM1449">
        <f t="shared" si="296"/>
        <v>0</v>
      </c>
      <c r="CN1449">
        <f t="shared" si="297"/>
        <v>0</v>
      </c>
      <c r="CO1449">
        <f t="shared" si="298"/>
        <v>0</v>
      </c>
    </row>
    <row r="1450" spans="2:93" ht="15" customHeight="1">
      <c r="B1450" s="126"/>
      <c r="C1450" s="220" t="s">
        <v>3096</v>
      </c>
      <c r="D1450" s="419"/>
      <c r="E1450" s="316"/>
      <c r="F1450" s="316"/>
      <c r="G1450" s="317"/>
      <c r="H1450" s="379"/>
      <c r="I1450" s="317"/>
      <c r="J1450" s="315" t="str">
        <f>IF(L1450="","",VLOOKUP(L1450,Presentación!$AL$3:$AM$574,2,FALSE))</f>
        <v/>
      </c>
      <c r="K1450" s="429"/>
      <c r="L1450" s="419"/>
      <c r="M1450" s="316"/>
      <c r="N1450" s="317"/>
      <c r="O1450" s="419"/>
      <c r="P1450" s="316"/>
      <c r="Q1450" s="317"/>
      <c r="R1450" s="379"/>
      <c r="S1450" s="316"/>
      <c r="T1450" s="317"/>
      <c r="U1450" s="43" t="s">
        <v>2188</v>
      </c>
      <c r="V1450" s="379"/>
      <c r="W1450" s="316"/>
      <c r="X1450" s="317"/>
      <c r="Y1450" s="379"/>
      <c r="Z1450" s="317"/>
      <c r="AA1450" s="249"/>
      <c r="AB1450" s="249"/>
      <c r="AC1450" s="249"/>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CA1450">
        <f t="shared" si="286"/>
        <v>0</v>
      </c>
      <c r="CB1450">
        <f t="shared" si="287"/>
        <v>0</v>
      </c>
      <c r="CC1450">
        <f t="shared" si="288"/>
        <v>0</v>
      </c>
      <c r="CD1450">
        <f t="shared" si="289"/>
        <v>0</v>
      </c>
      <c r="CF1450" t="b">
        <f t="shared" si="290"/>
        <v>0</v>
      </c>
      <c r="CG1450" t="str">
        <f t="shared" si="291"/>
        <v/>
      </c>
      <c r="CH1450" t="b">
        <f t="shared" si="292"/>
        <v>0</v>
      </c>
      <c r="CI1450" t="str">
        <f t="shared" si="293"/>
        <v/>
      </c>
      <c r="CJ1450" t="b">
        <f t="shared" si="294"/>
        <v>0</v>
      </c>
      <c r="CL1450">
        <f t="shared" si="295"/>
        <v>0</v>
      </c>
      <c r="CM1450">
        <f t="shared" si="296"/>
        <v>0</v>
      </c>
      <c r="CN1450">
        <f t="shared" si="297"/>
        <v>0</v>
      </c>
      <c r="CO1450">
        <f t="shared" si="298"/>
        <v>0</v>
      </c>
    </row>
    <row r="1451" spans="2:93" ht="15" customHeight="1">
      <c r="B1451" s="126"/>
      <c r="C1451" s="220" t="s">
        <v>3097</v>
      </c>
      <c r="D1451" s="419"/>
      <c r="E1451" s="316"/>
      <c r="F1451" s="316"/>
      <c r="G1451" s="317"/>
      <c r="H1451" s="379"/>
      <c r="I1451" s="317"/>
      <c r="J1451" s="315" t="str">
        <f>IF(L1451="","",VLOOKUP(L1451,Presentación!$AL$3:$AM$574,2,FALSE))</f>
        <v/>
      </c>
      <c r="K1451" s="429"/>
      <c r="L1451" s="419"/>
      <c r="M1451" s="316"/>
      <c r="N1451" s="317"/>
      <c r="O1451" s="419"/>
      <c r="P1451" s="316"/>
      <c r="Q1451" s="317"/>
      <c r="R1451" s="379"/>
      <c r="S1451" s="316"/>
      <c r="T1451" s="317"/>
      <c r="U1451" s="43" t="s">
        <v>2188</v>
      </c>
      <c r="V1451" s="379"/>
      <c r="W1451" s="316"/>
      <c r="X1451" s="317"/>
      <c r="Y1451" s="379"/>
      <c r="Z1451" s="317"/>
      <c r="AA1451" s="249"/>
      <c r="AB1451" s="249"/>
      <c r="AC1451" s="249"/>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CA1451">
        <f t="shared" si="286"/>
        <v>0</v>
      </c>
      <c r="CB1451">
        <f t="shared" si="287"/>
        <v>0</v>
      </c>
      <c r="CC1451">
        <f t="shared" si="288"/>
        <v>0</v>
      </c>
      <c r="CD1451">
        <f t="shared" si="289"/>
        <v>0</v>
      </c>
      <c r="CF1451" t="b">
        <f t="shared" si="290"/>
        <v>0</v>
      </c>
      <c r="CG1451" t="str">
        <f t="shared" si="291"/>
        <v/>
      </c>
      <c r="CH1451" t="b">
        <f t="shared" si="292"/>
        <v>0</v>
      </c>
      <c r="CI1451" t="str">
        <f t="shared" si="293"/>
        <v/>
      </c>
      <c r="CJ1451" t="b">
        <f t="shared" si="294"/>
        <v>0</v>
      </c>
      <c r="CL1451">
        <f t="shared" si="295"/>
        <v>0</v>
      </c>
      <c r="CM1451">
        <f t="shared" si="296"/>
        <v>0</v>
      </c>
      <c r="CN1451">
        <f t="shared" si="297"/>
        <v>0</v>
      </c>
      <c r="CO1451">
        <f t="shared" si="298"/>
        <v>0</v>
      </c>
    </row>
    <row r="1452" spans="2:93" ht="15" customHeight="1">
      <c r="B1452" s="126"/>
      <c r="C1452" s="220" t="s">
        <v>3098</v>
      </c>
      <c r="D1452" s="419"/>
      <c r="E1452" s="316"/>
      <c r="F1452" s="316"/>
      <c r="G1452" s="317"/>
      <c r="H1452" s="379"/>
      <c r="I1452" s="317"/>
      <c r="J1452" s="315" t="str">
        <f>IF(L1452="","",VLOOKUP(L1452,Presentación!$AL$3:$AM$574,2,FALSE))</f>
        <v/>
      </c>
      <c r="K1452" s="429"/>
      <c r="L1452" s="419"/>
      <c r="M1452" s="316"/>
      <c r="N1452" s="317"/>
      <c r="O1452" s="419"/>
      <c r="P1452" s="316"/>
      <c r="Q1452" s="317"/>
      <c r="R1452" s="379"/>
      <c r="S1452" s="316"/>
      <c r="T1452" s="317"/>
      <c r="U1452" s="43" t="s">
        <v>2188</v>
      </c>
      <c r="V1452" s="379"/>
      <c r="W1452" s="316"/>
      <c r="X1452" s="317"/>
      <c r="Y1452" s="379"/>
      <c r="Z1452" s="317"/>
      <c r="AA1452" s="249"/>
      <c r="AB1452" s="249"/>
      <c r="AC1452" s="249"/>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CA1452">
        <f t="shared" si="286"/>
        <v>0</v>
      </c>
      <c r="CB1452">
        <f t="shared" si="287"/>
        <v>0</v>
      </c>
      <c r="CC1452">
        <f t="shared" si="288"/>
        <v>0</v>
      </c>
      <c r="CD1452">
        <f t="shared" si="289"/>
        <v>0</v>
      </c>
      <c r="CF1452" t="b">
        <f t="shared" si="290"/>
        <v>0</v>
      </c>
      <c r="CG1452" t="str">
        <f t="shared" si="291"/>
        <v/>
      </c>
      <c r="CH1452" t="b">
        <f t="shared" si="292"/>
        <v>0</v>
      </c>
      <c r="CI1452" t="str">
        <f t="shared" si="293"/>
        <v/>
      </c>
      <c r="CJ1452" t="b">
        <f t="shared" si="294"/>
        <v>0</v>
      </c>
      <c r="CL1452">
        <f t="shared" si="295"/>
        <v>0</v>
      </c>
      <c r="CM1452">
        <f t="shared" si="296"/>
        <v>0</v>
      </c>
      <c r="CN1452">
        <f t="shared" si="297"/>
        <v>0</v>
      </c>
      <c r="CO1452">
        <f t="shared" si="298"/>
        <v>0</v>
      </c>
    </row>
    <row r="1453" spans="2:93" ht="15" customHeight="1">
      <c r="B1453" s="126"/>
      <c r="C1453" s="220" t="s">
        <v>3099</v>
      </c>
      <c r="D1453" s="419"/>
      <c r="E1453" s="316"/>
      <c r="F1453" s="316"/>
      <c r="G1453" s="317"/>
      <c r="H1453" s="379"/>
      <c r="I1453" s="317"/>
      <c r="J1453" s="315" t="str">
        <f>IF(L1453="","",VLOOKUP(L1453,Presentación!$AL$3:$AM$574,2,FALSE))</f>
        <v/>
      </c>
      <c r="K1453" s="429"/>
      <c r="L1453" s="419"/>
      <c r="M1453" s="316"/>
      <c r="N1453" s="317"/>
      <c r="O1453" s="419"/>
      <c r="P1453" s="316"/>
      <c r="Q1453" s="317"/>
      <c r="R1453" s="379"/>
      <c r="S1453" s="316"/>
      <c r="T1453" s="317"/>
      <c r="U1453" s="43" t="s">
        <v>2188</v>
      </c>
      <c r="V1453" s="379"/>
      <c r="W1453" s="316"/>
      <c r="X1453" s="317"/>
      <c r="Y1453" s="379"/>
      <c r="Z1453" s="317"/>
      <c r="AA1453" s="249"/>
      <c r="AB1453" s="249"/>
      <c r="AC1453" s="249"/>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CA1453">
        <f t="shared" si="286"/>
        <v>0</v>
      </c>
      <c r="CB1453">
        <f t="shared" si="287"/>
        <v>0</v>
      </c>
      <c r="CC1453">
        <f t="shared" si="288"/>
        <v>0</v>
      </c>
      <c r="CD1453">
        <f t="shared" si="289"/>
        <v>0</v>
      </c>
      <c r="CF1453" t="b">
        <f t="shared" si="290"/>
        <v>0</v>
      </c>
      <c r="CG1453" t="str">
        <f t="shared" si="291"/>
        <v/>
      </c>
      <c r="CH1453" t="b">
        <f t="shared" si="292"/>
        <v>0</v>
      </c>
      <c r="CI1453" t="str">
        <f t="shared" si="293"/>
        <v/>
      </c>
      <c r="CJ1453" t="b">
        <f t="shared" si="294"/>
        <v>0</v>
      </c>
      <c r="CL1453">
        <f t="shared" si="295"/>
        <v>0</v>
      </c>
      <c r="CM1453">
        <f t="shared" si="296"/>
        <v>0</v>
      </c>
      <c r="CN1453">
        <f t="shared" si="297"/>
        <v>0</v>
      </c>
      <c r="CO1453">
        <f t="shared" si="298"/>
        <v>0</v>
      </c>
    </row>
    <row r="1454" spans="2:93" ht="15" customHeight="1">
      <c r="B1454" s="126"/>
      <c r="C1454" s="220" t="s">
        <v>3100</v>
      </c>
      <c r="D1454" s="419"/>
      <c r="E1454" s="316"/>
      <c r="F1454" s="316"/>
      <c r="G1454" s="317"/>
      <c r="H1454" s="379"/>
      <c r="I1454" s="317"/>
      <c r="J1454" s="315" t="str">
        <f>IF(L1454="","",VLOOKUP(L1454,Presentación!$AL$3:$AM$574,2,FALSE))</f>
        <v/>
      </c>
      <c r="K1454" s="429"/>
      <c r="L1454" s="419"/>
      <c r="M1454" s="316"/>
      <c r="N1454" s="317"/>
      <c r="O1454" s="419"/>
      <c r="P1454" s="316"/>
      <c r="Q1454" s="317"/>
      <c r="R1454" s="379"/>
      <c r="S1454" s="316"/>
      <c r="T1454" s="317"/>
      <c r="U1454" s="43" t="s">
        <v>2188</v>
      </c>
      <c r="V1454" s="379"/>
      <c r="W1454" s="316"/>
      <c r="X1454" s="317"/>
      <c r="Y1454" s="379"/>
      <c r="Z1454" s="317"/>
      <c r="AA1454" s="249"/>
      <c r="AB1454" s="249"/>
      <c r="AC1454" s="249"/>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CA1454">
        <f t="shared" si="286"/>
        <v>0</v>
      </c>
      <c r="CB1454">
        <f t="shared" si="287"/>
        <v>0</v>
      </c>
      <c r="CC1454">
        <f t="shared" si="288"/>
        <v>0</v>
      </c>
      <c r="CD1454">
        <f t="shared" si="289"/>
        <v>0</v>
      </c>
      <c r="CF1454" t="b">
        <f t="shared" si="290"/>
        <v>0</v>
      </c>
      <c r="CG1454" t="str">
        <f t="shared" si="291"/>
        <v/>
      </c>
      <c r="CH1454" t="b">
        <f t="shared" si="292"/>
        <v>0</v>
      </c>
      <c r="CI1454" t="str">
        <f t="shared" si="293"/>
        <v/>
      </c>
      <c r="CJ1454" t="b">
        <f t="shared" si="294"/>
        <v>0</v>
      </c>
      <c r="CL1454">
        <f t="shared" si="295"/>
        <v>0</v>
      </c>
      <c r="CM1454">
        <f t="shared" si="296"/>
        <v>0</v>
      </c>
      <c r="CN1454">
        <f t="shared" si="297"/>
        <v>0</v>
      </c>
      <c r="CO1454">
        <f t="shared" si="298"/>
        <v>0</v>
      </c>
    </row>
    <row r="1455" spans="2:93" ht="15" customHeight="1">
      <c r="B1455" s="126"/>
      <c r="C1455" s="220" t="s">
        <v>3101</v>
      </c>
      <c r="D1455" s="419"/>
      <c r="E1455" s="316"/>
      <c r="F1455" s="316"/>
      <c r="G1455" s="317"/>
      <c r="H1455" s="379"/>
      <c r="I1455" s="317"/>
      <c r="J1455" s="315" t="str">
        <f>IF(L1455="","",VLOOKUP(L1455,Presentación!$AL$3:$AM$574,2,FALSE))</f>
        <v/>
      </c>
      <c r="K1455" s="429"/>
      <c r="L1455" s="419"/>
      <c r="M1455" s="316"/>
      <c r="N1455" s="317"/>
      <c r="O1455" s="419"/>
      <c r="P1455" s="316"/>
      <c r="Q1455" s="317"/>
      <c r="R1455" s="379"/>
      <c r="S1455" s="316"/>
      <c r="T1455" s="317"/>
      <c r="U1455" s="43" t="s">
        <v>2188</v>
      </c>
      <c r="V1455" s="379"/>
      <c r="W1455" s="316"/>
      <c r="X1455" s="317"/>
      <c r="Y1455" s="379"/>
      <c r="Z1455" s="317"/>
      <c r="AA1455" s="249"/>
      <c r="AB1455" s="249"/>
      <c r="AC1455" s="249"/>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CA1455">
        <f t="shared" si="286"/>
        <v>0</v>
      </c>
      <c r="CB1455">
        <f t="shared" si="287"/>
        <v>0</v>
      </c>
      <c r="CC1455">
        <f t="shared" si="288"/>
        <v>0</v>
      </c>
      <c r="CD1455">
        <f t="shared" si="289"/>
        <v>0</v>
      </c>
      <c r="CF1455" t="b">
        <f t="shared" si="290"/>
        <v>0</v>
      </c>
      <c r="CG1455" t="str">
        <f t="shared" si="291"/>
        <v/>
      </c>
      <c r="CH1455" t="b">
        <f t="shared" si="292"/>
        <v>0</v>
      </c>
      <c r="CI1455" t="str">
        <f t="shared" si="293"/>
        <v/>
      </c>
      <c r="CJ1455" t="b">
        <f t="shared" si="294"/>
        <v>0</v>
      </c>
      <c r="CL1455">
        <f t="shared" si="295"/>
        <v>0</v>
      </c>
      <c r="CM1455">
        <f t="shared" si="296"/>
        <v>0</v>
      </c>
      <c r="CN1455">
        <f t="shared" si="297"/>
        <v>0</v>
      </c>
      <c r="CO1455">
        <f t="shared" si="298"/>
        <v>0</v>
      </c>
    </row>
    <row r="1456" spans="2:93" ht="15" customHeight="1">
      <c r="B1456" s="126"/>
      <c r="C1456" s="220" t="s">
        <v>3102</v>
      </c>
      <c r="D1456" s="419"/>
      <c r="E1456" s="316"/>
      <c r="F1456" s="316"/>
      <c r="G1456" s="317"/>
      <c r="H1456" s="379"/>
      <c r="I1456" s="317"/>
      <c r="J1456" s="315" t="str">
        <f>IF(L1456="","",VLOOKUP(L1456,Presentación!$AL$3:$AM$574,2,FALSE))</f>
        <v/>
      </c>
      <c r="K1456" s="429"/>
      <c r="L1456" s="419"/>
      <c r="M1456" s="316"/>
      <c r="N1456" s="317"/>
      <c r="O1456" s="419"/>
      <c r="P1456" s="316"/>
      <c r="Q1456" s="317"/>
      <c r="R1456" s="379"/>
      <c r="S1456" s="316"/>
      <c r="T1456" s="317"/>
      <c r="U1456" s="43" t="s">
        <v>2188</v>
      </c>
      <c r="V1456" s="379"/>
      <c r="W1456" s="316"/>
      <c r="X1456" s="317"/>
      <c r="Y1456" s="379"/>
      <c r="Z1456" s="317"/>
      <c r="AA1456" s="249"/>
      <c r="AB1456" s="249"/>
      <c r="AC1456" s="249"/>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CA1456">
        <f t="shared" si="286"/>
        <v>0</v>
      </c>
      <c r="CB1456">
        <f t="shared" si="287"/>
        <v>0</v>
      </c>
      <c r="CC1456">
        <f t="shared" si="288"/>
        <v>0</v>
      </c>
      <c r="CD1456">
        <f t="shared" si="289"/>
        <v>0</v>
      </c>
      <c r="CF1456" t="b">
        <f t="shared" si="290"/>
        <v>0</v>
      </c>
      <c r="CG1456" t="str">
        <f t="shared" si="291"/>
        <v/>
      </c>
      <c r="CH1456" t="b">
        <f t="shared" si="292"/>
        <v>0</v>
      </c>
      <c r="CI1456" t="str">
        <f t="shared" si="293"/>
        <v/>
      </c>
      <c r="CJ1456" t="b">
        <f t="shared" si="294"/>
        <v>0</v>
      </c>
      <c r="CL1456">
        <f t="shared" si="295"/>
        <v>0</v>
      </c>
      <c r="CM1456">
        <f t="shared" si="296"/>
        <v>0</v>
      </c>
      <c r="CN1456">
        <f t="shared" si="297"/>
        <v>0</v>
      </c>
      <c r="CO1456">
        <f t="shared" si="298"/>
        <v>0</v>
      </c>
    </row>
    <row r="1457" spans="2:93" ht="15" customHeight="1">
      <c r="B1457" s="126"/>
      <c r="C1457" s="220" t="s">
        <v>3103</v>
      </c>
      <c r="D1457" s="419"/>
      <c r="E1457" s="316"/>
      <c r="F1457" s="316"/>
      <c r="G1457" s="317"/>
      <c r="H1457" s="379"/>
      <c r="I1457" s="317"/>
      <c r="J1457" s="315" t="str">
        <f>IF(L1457="","",VLOOKUP(L1457,Presentación!$AL$3:$AM$574,2,FALSE))</f>
        <v/>
      </c>
      <c r="K1457" s="429"/>
      <c r="L1457" s="419"/>
      <c r="M1457" s="316"/>
      <c r="N1457" s="317"/>
      <c r="O1457" s="419"/>
      <c r="P1457" s="316"/>
      <c r="Q1457" s="317"/>
      <c r="R1457" s="379"/>
      <c r="S1457" s="316"/>
      <c r="T1457" s="317"/>
      <c r="U1457" s="43" t="s">
        <v>2188</v>
      </c>
      <c r="V1457" s="379"/>
      <c r="W1457" s="316"/>
      <c r="X1457" s="317"/>
      <c r="Y1457" s="379"/>
      <c r="Z1457" s="317"/>
      <c r="AA1457" s="249"/>
      <c r="AB1457" s="249"/>
      <c r="AC1457" s="249"/>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CA1457">
        <f t="shared" si="286"/>
        <v>0</v>
      </c>
      <c r="CB1457">
        <f t="shared" si="287"/>
        <v>0</v>
      </c>
      <c r="CC1457">
        <f t="shared" si="288"/>
        <v>0</v>
      </c>
      <c r="CD1457">
        <f t="shared" si="289"/>
        <v>0</v>
      </c>
      <c r="CF1457" t="b">
        <f t="shared" si="290"/>
        <v>0</v>
      </c>
      <c r="CG1457" t="str">
        <f t="shared" si="291"/>
        <v/>
      </c>
      <c r="CH1457" t="b">
        <f t="shared" si="292"/>
        <v>0</v>
      </c>
      <c r="CI1457" t="str">
        <f t="shared" si="293"/>
        <v/>
      </c>
      <c r="CJ1457" t="b">
        <f t="shared" si="294"/>
        <v>0</v>
      </c>
      <c r="CL1457">
        <f t="shared" si="295"/>
        <v>0</v>
      </c>
      <c r="CM1457">
        <f t="shared" si="296"/>
        <v>0</v>
      </c>
      <c r="CN1457">
        <f t="shared" si="297"/>
        <v>0</v>
      </c>
      <c r="CO1457">
        <f t="shared" si="298"/>
        <v>0</v>
      </c>
    </row>
    <row r="1458" spans="2:93" ht="15" customHeight="1">
      <c r="B1458" s="126"/>
      <c r="C1458" s="220" t="s">
        <v>3104</v>
      </c>
      <c r="D1458" s="419"/>
      <c r="E1458" s="316"/>
      <c r="F1458" s="316"/>
      <c r="G1458" s="317"/>
      <c r="H1458" s="379"/>
      <c r="I1458" s="317"/>
      <c r="J1458" s="315" t="str">
        <f>IF(L1458="","",VLOOKUP(L1458,Presentación!$AL$3:$AM$574,2,FALSE))</f>
        <v/>
      </c>
      <c r="K1458" s="429"/>
      <c r="L1458" s="419"/>
      <c r="M1458" s="316"/>
      <c r="N1458" s="317"/>
      <c r="O1458" s="419"/>
      <c r="P1458" s="316"/>
      <c r="Q1458" s="317"/>
      <c r="R1458" s="379"/>
      <c r="S1458" s="316"/>
      <c r="T1458" s="317"/>
      <c r="U1458" s="43" t="s">
        <v>2188</v>
      </c>
      <c r="V1458" s="379"/>
      <c r="W1458" s="316"/>
      <c r="X1458" s="317"/>
      <c r="Y1458" s="379"/>
      <c r="Z1458" s="317"/>
      <c r="AA1458" s="249"/>
      <c r="AB1458" s="249"/>
      <c r="AC1458" s="249"/>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CA1458">
        <f t="shared" si="286"/>
        <v>0</v>
      </c>
      <c r="CB1458">
        <f t="shared" si="287"/>
        <v>0</v>
      </c>
      <c r="CC1458">
        <f t="shared" si="288"/>
        <v>0</v>
      </c>
      <c r="CD1458">
        <f t="shared" si="289"/>
        <v>0</v>
      </c>
      <c r="CF1458" t="b">
        <f t="shared" si="290"/>
        <v>0</v>
      </c>
      <c r="CG1458" t="str">
        <f t="shared" si="291"/>
        <v/>
      </c>
      <c r="CH1458" t="b">
        <f t="shared" si="292"/>
        <v>0</v>
      </c>
      <c r="CI1458" t="str">
        <f t="shared" si="293"/>
        <v/>
      </c>
      <c r="CJ1458" t="b">
        <f t="shared" si="294"/>
        <v>0</v>
      </c>
      <c r="CL1458">
        <f t="shared" si="295"/>
        <v>0</v>
      </c>
      <c r="CM1458">
        <f t="shared" si="296"/>
        <v>0</v>
      </c>
      <c r="CN1458">
        <f t="shared" si="297"/>
        <v>0</v>
      </c>
      <c r="CO1458">
        <f t="shared" si="298"/>
        <v>0</v>
      </c>
    </row>
    <row r="1459" spans="2:93" ht="15" customHeight="1">
      <c r="B1459" s="126"/>
      <c r="C1459" s="220" t="s">
        <v>3105</v>
      </c>
      <c r="D1459" s="419"/>
      <c r="E1459" s="316"/>
      <c r="F1459" s="316"/>
      <c r="G1459" s="317"/>
      <c r="H1459" s="379"/>
      <c r="I1459" s="317"/>
      <c r="J1459" s="315" t="str">
        <f>IF(L1459="","",VLOOKUP(L1459,Presentación!$AL$3:$AM$574,2,FALSE))</f>
        <v/>
      </c>
      <c r="K1459" s="429"/>
      <c r="L1459" s="419"/>
      <c r="M1459" s="316"/>
      <c r="N1459" s="317"/>
      <c r="O1459" s="419"/>
      <c r="P1459" s="316"/>
      <c r="Q1459" s="317"/>
      <c r="R1459" s="379"/>
      <c r="S1459" s="316"/>
      <c r="T1459" s="317"/>
      <c r="U1459" s="43" t="s">
        <v>2188</v>
      </c>
      <c r="V1459" s="379"/>
      <c r="W1459" s="316"/>
      <c r="X1459" s="317"/>
      <c r="Y1459" s="379"/>
      <c r="Z1459" s="317"/>
      <c r="AA1459" s="249"/>
      <c r="AB1459" s="249"/>
      <c r="AC1459" s="249"/>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CA1459">
        <f t="shared" si="286"/>
        <v>0</v>
      </c>
      <c r="CB1459">
        <f t="shared" si="287"/>
        <v>0</v>
      </c>
      <c r="CC1459">
        <f t="shared" si="288"/>
        <v>0</v>
      </c>
      <c r="CD1459">
        <f t="shared" si="289"/>
        <v>0</v>
      </c>
      <c r="CF1459" t="b">
        <f t="shared" si="290"/>
        <v>0</v>
      </c>
      <c r="CG1459" t="str">
        <f t="shared" si="291"/>
        <v/>
      </c>
      <c r="CH1459" t="b">
        <f t="shared" si="292"/>
        <v>0</v>
      </c>
      <c r="CI1459" t="str">
        <f t="shared" si="293"/>
        <v/>
      </c>
      <c r="CJ1459" t="b">
        <f t="shared" si="294"/>
        <v>0</v>
      </c>
      <c r="CL1459">
        <f t="shared" si="295"/>
        <v>0</v>
      </c>
      <c r="CM1459">
        <f t="shared" si="296"/>
        <v>0</v>
      </c>
      <c r="CN1459">
        <f t="shared" si="297"/>
        <v>0</v>
      </c>
      <c r="CO1459">
        <f t="shared" si="298"/>
        <v>0</v>
      </c>
    </row>
    <row r="1460" spans="2:93" ht="15" customHeight="1">
      <c r="B1460" s="126"/>
      <c r="C1460" s="220" t="s">
        <v>3106</v>
      </c>
      <c r="D1460" s="419"/>
      <c r="E1460" s="316"/>
      <c r="F1460" s="316"/>
      <c r="G1460" s="317"/>
      <c r="H1460" s="379"/>
      <c r="I1460" s="317"/>
      <c r="J1460" s="315" t="str">
        <f>IF(L1460="","",VLOOKUP(L1460,Presentación!$AL$3:$AM$574,2,FALSE))</f>
        <v/>
      </c>
      <c r="K1460" s="429"/>
      <c r="L1460" s="419"/>
      <c r="M1460" s="316"/>
      <c r="N1460" s="317"/>
      <c r="O1460" s="419"/>
      <c r="P1460" s="316"/>
      <c r="Q1460" s="317"/>
      <c r="R1460" s="379"/>
      <c r="S1460" s="316"/>
      <c r="T1460" s="317"/>
      <c r="U1460" s="43" t="s">
        <v>2188</v>
      </c>
      <c r="V1460" s="379"/>
      <c r="W1460" s="316"/>
      <c r="X1460" s="317"/>
      <c r="Y1460" s="379"/>
      <c r="Z1460" s="317"/>
      <c r="AA1460" s="249"/>
      <c r="AB1460" s="249"/>
      <c r="AC1460" s="249"/>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CA1460">
        <f t="shared" si="286"/>
        <v>0</v>
      </c>
      <c r="CB1460">
        <f t="shared" si="287"/>
        <v>0</v>
      </c>
      <c r="CC1460">
        <f t="shared" si="288"/>
        <v>0</v>
      </c>
      <c r="CD1460">
        <f t="shared" si="289"/>
        <v>0</v>
      </c>
      <c r="CF1460" t="b">
        <f t="shared" si="290"/>
        <v>0</v>
      </c>
      <c r="CG1460" t="str">
        <f t="shared" si="291"/>
        <v/>
      </c>
      <c r="CH1460" t="b">
        <f t="shared" si="292"/>
        <v>0</v>
      </c>
      <c r="CI1460" t="str">
        <f t="shared" si="293"/>
        <v/>
      </c>
      <c r="CJ1460" t="b">
        <f t="shared" si="294"/>
        <v>0</v>
      </c>
      <c r="CL1460">
        <f t="shared" si="295"/>
        <v>0</v>
      </c>
      <c r="CM1460">
        <f t="shared" si="296"/>
        <v>0</v>
      </c>
      <c r="CN1460">
        <f t="shared" si="297"/>
        <v>0</v>
      </c>
      <c r="CO1460">
        <f t="shared" si="298"/>
        <v>0</v>
      </c>
    </row>
    <row r="1461" spans="2:93" ht="15" customHeight="1">
      <c r="B1461" s="126"/>
      <c r="C1461" s="220" t="s">
        <v>3107</v>
      </c>
      <c r="D1461" s="419"/>
      <c r="E1461" s="316"/>
      <c r="F1461" s="316"/>
      <c r="G1461" s="317"/>
      <c r="H1461" s="379"/>
      <c r="I1461" s="317"/>
      <c r="J1461" s="315" t="str">
        <f>IF(L1461="","",VLOOKUP(L1461,Presentación!$AL$3:$AM$574,2,FALSE))</f>
        <v/>
      </c>
      <c r="K1461" s="429"/>
      <c r="L1461" s="419"/>
      <c r="M1461" s="316"/>
      <c r="N1461" s="317"/>
      <c r="O1461" s="419"/>
      <c r="P1461" s="316"/>
      <c r="Q1461" s="317"/>
      <c r="R1461" s="379"/>
      <c r="S1461" s="316"/>
      <c r="T1461" s="317"/>
      <c r="U1461" s="43" t="s">
        <v>2188</v>
      </c>
      <c r="V1461" s="379"/>
      <c r="W1461" s="316"/>
      <c r="X1461" s="317"/>
      <c r="Y1461" s="379"/>
      <c r="Z1461" s="317"/>
      <c r="AA1461" s="249"/>
      <c r="AB1461" s="249"/>
      <c r="AC1461" s="249"/>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CA1461">
        <f t="shared" si="286"/>
        <v>0</v>
      </c>
      <c r="CB1461">
        <f t="shared" si="287"/>
        <v>0</v>
      </c>
      <c r="CC1461">
        <f t="shared" si="288"/>
        <v>0</v>
      </c>
      <c r="CD1461">
        <f t="shared" si="289"/>
        <v>0</v>
      </c>
      <c r="CF1461" t="b">
        <f t="shared" si="290"/>
        <v>0</v>
      </c>
      <c r="CG1461" t="str">
        <f t="shared" si="291"/>
        <v/>
      </c>
      <c r="CH1461" t="b">
        <f t="shared" si="292"/>
        <v>0</v>
      </c>
      <c r="CI1461" t="str">
        <f t="shared" si="293"/>
        <v/>
      </c>
      <c r="CJ1461" t="b">
        <f t="shared" si="294"/>
        <v>0</v>
      </c>
      <c r="CL1461">
        <f t="shared" si="295"/>
        <v>0</v>
      </c>
      <c r="CM1461">
        <f t="shared" si="296"/>
        <v>0</v>
      </c>
      <c r="CN1461">
        <f t="shared" si="297"/>
        <v>0</v>
      </c>
      <c r="CO1461">
        <f t="shared" si="298"/>
        <v>0</v>
      </c>
    </row>
    <row r="1462" spans="2:93" ht="15" customHeight="1">
      <c r="B1462" s="126"/>
      <c r="C1462" s="220" t="s">
        <v>3108</v>
      </c>
      <c r="D1462" s="419"/>
      <c r="E1462" s="316"/>
      <c r="F1462" s="316"/>
      <c r="G1462" s="317"/>
      <c r="H1462" s="379"/>
      <c r="I1462" s="317"/>
      <c r="J1462" s="315" t="str">
        <f>IF(L1462="","",VLOOKUP(L1462,Presentación!$AL$3:$AM$574,2,FALSE))</f>
        <v/>
      </c>
      <c r="K1462" s="429"/>
      <c r="L1462" s="419"/>
      <c r="M1462" s="316"/>
      <c r="N1462" s="317"/>
      <c r="O1462" s="419"/>
      <c r="P1462" s="316"/>
      <c r="Q1462" s="317"/>
      <c r="R1462" s="379"/>
      <c r="S1462" s="316"/>
      <c r="T1462" s="317"/>
      <c r="U1462" s="43" t="s">
        <v>2188</v>
      </c>
      <c r="V1462" s="379"/>
      <c r="W1462" s="316"/>
      <c r="X1462" s="317"/>
      <c r="Y1462" s="379"/>
      <c r="Z1462" s="317"/>
      <c r="AA1462" s="249"/>
      <c r="AB1462" s="249"/>
      <c r="AC1462" s="249"/>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CA1462">
        <f t="shared" si="286"/>
        <v>0</v>
      </c>
      <c r="CB1462">
        <f t="shared" si="287"/>
        <v>0</v>
      </c>
      <c r="CC1462">
        <f t="shared" si="288"/>
        <v>0</v>
      </c>
      <c r="CD1462">
        <f t="shared" si="289"/>
        <v>0</v>
      </c>
      <c r="CF1462" t="b">
        <f t="shared" si="290"/>
        <v>0</v>
      </c>
      <c r="CG1462" t="str">
        <f t="shared" si="291"/>
        <v/>
      </c>
      <c r="CH1462" t="b">
        <f t="shared" si="292"/>
        <v>0</v>
      </c>
      <c r="CI1462" t="str">
        <f t="shared" si="293"/>
        <v/>
      </c>
      <c r="CJ1462" t="b">
        <f t="shared" si="294"/>
        <v>0</v>
      </c>
      <c r="CL1462">
        <f t="shared" si="295"/>
        <v>0</v>
      </c>
      <c r="CM1462">
        <f t="shared" si="296"/>
        <v>0</v>
      </c>
      <c r="CN1462">
        <f t="shared" si="297"/>
        <v>0</v>
      </c>
      <c r="CO1462">
        <f t="shared" si="298"/>
        <v>0</v>
      </c>
    </row>
    <row r="1463" spans="2:93" ht="15" customHeight="1">
      <c r="B1463" s="126"/>
      <c r="C1463" s="220" t="s">
        <v>3109</v>
      </c>
      <c r="D1463" s="419"/>
      <c r="E1463" s="316"/>
      <c r="F1463" s="316"/>
      <c r="G1463" s="317"/>
      <c r="H1463" s="379"/>
      <c r="I1463" s="317"/>
      <c r="J1463" s="315" t="str">
        <f>IF(L1463="","",VLOOKUP(L1463,Presentación!$AL$3:$AM$574,2,FALSE))</f>
        <v/>
      </c>
      <c r="K1463" s="429"/>
      <c r="L1463" s="419"/>
      <c r="M1463" s="316"/>
      <c r="N1463" s="317"/>
      <c r="O1463" s="419"/>
      <c r="P1463" s="316"/>
      <c r="Q1463" s="317"/>
      <c r="R1463" s="379"/>
      <c r="S1463" s="316"/>
      <c r="T1463" s="317"/>
      <c r="U1463" s="43" t="s">
        <v>2188</v>
      </c>
      <c r="V1463" s="379"/>
      <c r="W1463" s="316"/>
      <c r="X1463" s="317"/>
      <c r="Y1463" s="379"/>
      <c r="Z1463" s="317"/>
      <c r="AA1463" s="249"/>
      <c r="AB1463" s="249"/>
      <c r="AC1463" s="249"/>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CA1463">
        <f t="shared" si="286"/>
        <v>0</v>
      </c>
      <c r="CB1463">
        <f t="shared" si="287"/>
        <v>0</v>
      </c>
      <c r="CC1463">
        <f t="shared" si="288"/>
        <v>0</v>
      </c>
      <c r="CD1463">
        <f t="shared" si="289"/>
        <v>0</v>
      </c>
      <c r="CF1463" t="b">
        <f t="shared" si="290"/>
        <v>0</v>
      </c>
      <c r="CG1463" t="str">
        <f t="shared" si="291"/>
        <v/>
      </c>
      <c r="CH1463" t="b">
        <f t="shared" si="292"/>
        <v>0</v>
      </c>
      <c r="CI1463" t="str">
        <f t="shared" si="293"/>
        <v/>
      </c>
      <c r="CJ1463" t="b">
        <f t="shared" si="294"/>
        <v>0</v>
      </c>
      <c r="CL1463">
        <f t="shared" si="295"/>
        <v>0</v>
      </c>
      <c r="CM1463">
        <f t="shared" si="296"/>
        <v>0</v>
      </c>
      <c r="CN1463">
        <f t="shared" si="297"/>
        <v>0</v>
      </c>
      <c r="CO1463">
        <f t="shared" si="298"/>
        <v>0</v>
      </c>
    </row>
    <row r="1464" spans="2:93" ht="15" customHeight="1">
      <c r="B1464" s="126"/>
      <c r="C1464" s="220" t="s">
        <v>3110</v>
      </c>
      <c r="D1464" s="419"/>
      <c r="E1464" s="316"/>
      <c r="F1464" s="316"/>
      <c r="G1464" s="317"/>
      <c r="H1464" s="379"/>
      <c r="I1464" s="317"/>
      <c r="J1464" s="315" t="str">
        <f>IF(L1464="","",VLOOKUP(L1464,Presentación!$AL$3:$AM$574,2,FALSE))</f>
        <v/>
      </c>
      <c r="K1464" s="429"/>
      <c r="L1464" s="419"/>
      <c r="M1464" s="316"/>
      <c r="N1464" s="317"/>
      <c r="O1464" s="419"/>
      <c r="P1464" s="316"/>
      <c r="Q1464" s="317"/>
      <c r="R1464" s="379"/>
      <c r="S1464" s="316"/>
      <c r="T1464" s="317"/>
      <c r="U1464" s="43" t="s">
        <v>2188</v>
      </c>
      <c r="V1464" s="379"/>
      <c r="W1464" s="316"/>
      <c r="X1464" s="317"/>
      <c r="Y1464" s="379"/>
      <c r="Z1464" s="317"/>
      <c r="AA1464" s="249"/>
      <c r="AB1464" s="249"/>
      <c r="AC1464" s="249"/>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CA1464">
        <f t="shared" si="286"/>
        <v>0</v>
      </c>
      <c r="CB1464">
        <f t="shared" si="287"/>
        <v>0</v>
      </c>
      <c r="CC1464">
        <f t="shared" si="288"/>
        <v>0</v>
      </c>
      <c r="CD1464">
        <f t="shared" si="289"/>
        <v>0</v>
      </c>
      <c r="CF1464" t="b">
        <f t="shared" si="290"/>
        <v>0</v>
      </c>
      <c r="CG1464" t="str">
        <f t="shared" si="291"/>
        <v/>
      </c>
      <c r="CH1464" t="b">
        <f t="shared" si="292"/>
        <v>0</v>
      </c>
      <c r="CI1464" t="str">
        <f t="shared" si="293"/>
        <v/>
      </c>
      <c r="CJ1464" t="b">
        <f t="shared" si="294"/>
        <v>0</v>
      </c>
      <c r="CL1464">
        <f t="shared" si="295"/>
        <v>0</v>
      </c>
      <c r="CM1464">
        <f t="shared" si="296"/>
        <v>0</v>
      </c>
      <c r="CN1464">
        <f t="shared" si="297"/>
        <v>0</v>
      </c>
      <c r="CO1464">
        <f t="shared" si="298"/>
        <v>0</v>
      </c>
    </row>
    <row r="1465" spans="2:93" ht="15" customHeight="1">
      <c r="B1465" s="126"/>
      <c r="C1465" s="220" t="s">
        <v>3111</v>
      </c>
      <c r="D1465" s="419"/>
      <c r="E1465" s="316"/>
      <c r="F1465" s="316"/>
      <c r="G1465" s="317"/>
      <c r="H1465" s="379"/>
      <c r="I1465" s="317"/>
      <c r="J1465" s="315" t="str">
        <f>IF(L1465="","",VLOOKUP(L1465,Presentación!$AL$3:$AM$574,2,FALSE))</f>
        <v/>
      </c>
      <c r="K1465" s="429"/>
      <c r="L1465" s="419"/>
      <c r="M1465" s="316"/>
      <c r="N1465" s="317"/>
      <c r="O1465" s="419"/>
      <c r="P1465" s="316"/>
      <c r="Q1465" s="317"/>
      <c r="R1465" s="379"/>
      <c r="S1465" s="316"/>
      <c r="T1465" s="317"/>
      <c r="U1465" s="43" t="s">
        <v>2188</v>
      </c>
      <c r="V1465" s="379"/>
      <c r="W1465" s="316"/>
      <c r="X1465" s="317"/>
      <c r="Y1465" s="379"/>
      <c r="Z1465" s="317"/>
      <c r="AA1465" s="249"/>
      <c r="AB1465" s="249"/>
      <c r="AC1465" s="249"/>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CA1465">
        <f t="shared" si="286"/>
        <v>0</v>
      </c>
      <c r="CB1465">
        <f t="shared" si="287"/>
        <v>0</v>
      </c>
      <c r="CC1465">
        <f t="shared" si="288"/>
        <v>0</v>
      </c>
      <c r="CD1465">
        <f t="shared" si="289"/>
        <v>0</v>
      </c>
      <c r="CF1465" t="b">
        <f t="shared" si="290"/>
        <v>0</v>
      </c>
      <c r="CG1465" t="str">
        <f t="shared" si="291"/>
        <v/>
      </c>
      <c r="CH1465" t="b">
        <f t="shared" si="292"/>
        <v>0</v>
      </c>
      <c r="CI1465" t="str">
        <f t="shared" si="293"/>
        <v/>
      </c>
      <c r="CJ1465" t="b">
        <f t="shared" si="294"/>
        <v>0</v>
      </c>
      <c r="CL1465">
        <f t="shared" si="295"/>
        <v>0</v>
      </c>
      <c r="CM1465">
        <f t="shared" si="296"/>
        <v>0</v>
      </c>
      <c r="CN1465">
        <f t="shared" si="297"/>
        <v>0</v>
      </c>
      <c r="CO1465">
        <f t="shared" si="298"/>
        <v>0</v>
      </c>
    </row>
    <row r="1466" spans="2:93" ht="15" customHeight="1">
      <c r="B1466" s="126"/>
      <c r="C1466" s="220" t="s">
        <v>3112</v>
      </c>
      <c r="D1466" s="419"/>
      <c r="E1466" s="316"/>
      <c r="F1466" s="316"/>
      <c r="G1466" s="317"/>
      <c r="H1466" s="379"/>
      <c r="I1466" s="317"/>
      <c r="J1466" s="315" t="str">
        <f>IF(L1466="","",VLOOKUP(L1466,Presentación!$AL$3:$AM$574,2,FALSE))</f>
        <v/>
      </c>
      <c r="K1466" s="429"/>
      <c r="L1466" s="419"/>
      <c r="M1466" s="316"/>
      <c r="N1466" s="317"/>
      <c r="O1466" s="419"/>
      <c r="P1466" s="316"/>
      <c r="Q1466" s="317"/>
      <c r="R1466" s="379"/>
      <c r="S1466" s="316"/>
      <c r="T1466" s="317"/>
      <c r="U1466" s="43" t="s">
        <v>2188</v>
      </c>
      <c r="V1466" s="379"/>
      <c r="W1466" s="316"/>
      <c r="X1466" s="317"/>
      <c r="Y1466" s="379"/>
      <c r="Z1466" s="317"/>
      <c r="AA1466" s="249"/>
      <c r="AB1466" s="249"/>
      <c r="AC1466" s="249"/>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CA1466">
        <f t="shared" si="286"/>
        <v>0</v>
      </c>
      <c r="CB1466">
        <f t="shared" si="287"/>
        <v>0</v>
      </c>
      <c r="CC1466">
        <f t="shared" si="288"/>
        <v>0</v>
      </c>
      <c r="CD1466">
        <f t="shared" si="289"/>
        <v>0</v>
      </c>
      <c r="CF1466" t="b">
        <f t="shared" si="290"/>
        <v>0</v>
      </c>
      <c r="CG1466" t="str">
        <f t="shared" si="291"/>
        <v/>
      </c>
      <c r="CH1466" t="b">
        <f t="shared" si="292"/>
        <v>0</v>
      </c>
      <c r="CI1466" t="str">
        <f t="shared" si="293"/>
        <v/>
      </c>
      <c r="CJ1466" t="b">
        <f t="shared" si="294"/>
        <v>0</v>
      </c>
      <c r="CL1466">
        <f t="shared" si="295"/>
        <v>0</v>
      </c>
      <c r="CM1466">
        <f t="shared" si="296"/>
        <v>0</v>
      </c>
      <c r="CN1466">
        <f t="shared" si="297"/>
        <v>0</v>
      </c>
      <c r="CO1466">
        <f t="shared" si="298"/>
        <v>0</v>
      </c>
    </row>
    <row r="1467" spans="2:93" ht="15" customHeight="1">
      <c r="B1467" s="126"/>
      <c r="C1467" s="220" t="s">
        <v>3113</v>
      </c>
      <c r="D1467" s="419"/>
      <c r="E1467" s="316"/>
      <c r="F1467" s="316"/>
      <c r="G1467" s="317"/>
      <c r="H1467" s="379"/>
      <c r="I1467" s="317"/>
      <c r="J1467" s="315" t="str">
        <f>IF(L1467="","",VLOOKUP(L1467,Presentación!$AL$3:$AM$574,2,FALSE))</f>
        <v/>
      </c>
      <c r="K1467" s="429"/>
      <c r="L1467" s="419"/>
      <c r="M1467" s="316"/>
      <c r="N1467" s="317"/>
      <c r="O1467" s="419"/>
      <c r="P1467" s="316"/>
      <c r="Q1467" s="317"/>
      <c r="R1467" s="379"/>
      <c r="S1467" s="316"/>
      <c r="T1467" s="317"/>
      <c r="U1467" s="43" t="s">
        <v>2188</v>
      </c>
      <c r="V1467" s="379"/>
      <c r="W1467" s="316"/>
      <c r="X1467" s="317"/>
      <c r="Y1467" s="379"/>
      <c r="Z1467" s="317"/>
      <c r="AA1467" s="249"/>
      <c r="AB1467" s="249"/>
      <c r="AC1467" s="249"/>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CA1467">
        <f t="shared" si="286"/>
        <v>0</v>
      </c>
      <c r="CB1467">
        <f t="shared" si="287"/>
        <v>0</v>
      </c>
      <c r="CC1467">
        <f t="shared" si="288"/>
        <v>0</v>
      </c>
      <c r="CD1467">
        <f t="shared" si="289"/>
        <v>0</v>
      </c>
      <c r="CF1467" t="b">
        <f t="shared" si="290"/>
        <v>0</v>
      </c>
      <c r="CG1467" t="str">
        <f t="shared" si="291"/>
        <v/>
      </c>
      <c r="CH1467" t="b">
        <f t="shared" si="292"/>
        <v>0</v>
      </c>
      <c r="CI1467" t="str">
        <f t="shared" si="293"/>
        <v/>
      </c>
      <c r="CJ1467" t="b">
        <f t="shared" si="294"/>
        <v>0</v>
      </c>
      <c r="CL1467">
        <f t="shared" si="295"/>
        <v>0</v>
      </c>
      <c r="CM1467">
        <f t="shared" si="296"/>
        <v>0</v>
      </c>
      <c r="CN1467">
        <f t="shared" si="297"/>
        <v>0</v>
      </c>
      <c r="CO1467">
        <f t="shared" si="298"/>
        <v>0</v>
      </c>
    </row>
    <row r="1468" spans="2:93" ht="15" customHeight="1">
      <c r="B1468" s="126"/>
      <c r="C1468" s="220" t="s">
        <v>3114</v>
      </c>
      <c r="D1468" s="419"/>
      <c r="E1468" s="316"/>
      <c r="F1468" s="316"/>
      <c r="G1468" s="317"/>
      <c r="H1468" s="379"/>
      <c r="I1468" s="317"/>
      <c r="J1468" s="315" t="str">
        <f>IF(L1468="","",VLOOKUP(L1468,Presentación!$AL$3:$AM$574,2,FALSE))</f>
        <v/>
      </c>
      <c r="K1468" s="429"/>
      <c r="L1468" s="419"/>
      <c r="M1468" s="316"/>
      <c r="N1468" s="317"/>
      <c r="O1468" s="419"/>
      <c r="P1468" s="316"/>
      <c r="Q1468" s="317"/>
      <c r="R1468" s="379"/>
      <c r="S1468" s="316"/>
      <c r="T1468" s="317"/>
      <c r="U1468" s="43" t="s">
        <v>2188</v>
      </c>
      <c r="V1468" s="379"/>
      <c r="W1468" s="316"/>
      <c r="X1468" s="317"/>
      <c r="Y1468" s="379"/>
      <c r="Z1468" s="317"/>
      <c r="AA1468" s="249"/>
      <c r="AB1468" s="249"/>
      <c r="AC1468" s="249"/>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CA1468">
        <f t="shared" si="286"/>
        <v>0</v>
      </c>
      <c r="CB1468">
        <f t="shared" si="287"/>
        <v>0</v>
      </c>
      <c r="CC1468">
        <f t="shared" si="288"/>
        <v>0</v>
      </c>
      <c r="CD1468">
        <f t="shared" si="289"/>
        <v>0</v>
      </c>
      <c r="CF1468" t="b">
        <f t="shared" si="290"/>
        <v>0</v>
      </c>
      <c r="CG1468" t="str">
        <f t="shared" si="291"/>
        <v/>
      </c>
      <c r="CH1468" t="b">
        <f t="shared" si="292"/>
        <v>0</v>
      </c>
      <c r="CI1468" t="str">
        <f t="shared" si="293"/>
        <v/>
      </c>
      <c r="CJ1468" t="b">
        <f t="shared" si="294"/>
        <v>0</v>
      </c>
      <c r="CL1468">
        <f t="shared" si="295"/>
        <v>0</v>
      </c>
      <c r="CM1468">
        <f t="shared" si="296"/>
        <v>0</v>
      </c>
      <c r="CN1468">
        <f t="shared" si="297"/>
        <v>0</v>
      </c>
      <c r="CO1468">
        <f t="shared" si="298"/>
        <v>0</v>
      </c>
    </row>
    <row r="1469" spans="2:93" ht="15" customHeight="1">
      <c r="B1469" s="126"/>
      <c r="C1469" s="220" t="s">
        <v>3115</v>
      </c>
      <c r="D1469" s="419"/>
      <c r="E1469" s="316"/>
      <c r="F1469" s="316"/>
      <c r="G1469" s="317"/>
      <c r="H1469" s="379"/>
      <c r="I1469" s="317"/>
      <c r="J1469" s="315" t="str">
        <f>IF(L1469="","",VLOOKUP(L1469,Presentación!$AL$3:$AM$574,2,FALSE))</f>
        <v/>
      </c>
      <c r="K1469" s="429"/>
      <c r="L1469" s="419"/>
      <c r="M1469" s="316"/>
      <c r="N1469" s="317"/>
      <c r="O1469" s="419"/>
      <c r="P1469" s="316"/>
      <c r="Q1469" s="317"/>
      <c r="R1469" s="379"/>
      <c r="S1469" s="316"/>
      <c r="T1469" s="317"/>
      <c r="U1469" s="43" t="s">
        <v>2188</v>
      </c>
      <c r="V1469" s="379"/>
      <c r="W1469" s="316"/>
      <c r="X1469" s="317"/>
      <c r="Y1469" s="379"/>
      <c r="Z1469" s="317"/>
      <c r="AA1469" s="249"/>
      <c r="AB1469" s="249"/>
      <c r="AC1469" s="249"/>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CA1469">
        <f t="shared" si="286"/>
        <v>0</v>
      </c>
      <c r="CB1469">
        <f t="shared" si="287"/>
        <v>0</v>
      </c>
      <c r="CC1469">
        <f t="shared" si="288"/>
        <v>0</v>
      </c>
      <c r="CD1469">
        <f t="shared" si="289"/>
        <v>0</v>
      </c>
      <c r="CF1469" t="b">
        <f t="shared" si="290"/>
        <v>0</v>
      </c>
      <c r="CG1469" t="str">
        <f t="shared" si="291"/>
        <v/>
      </c>
      <c r="CH1469" t="b">
        <f t="shared" si="292"/>
        <v>0</v>
      </c>
      <c r="CI1469" t="str">
        <f t="shared" si="293"/>
        <v/>
      </c>
      <c r="CJ1469" t="b">
        <f t="shared" si="294"/>
        <v>0</v>
      </c>
      <c r="CL1469">
        <f t="shared" si="295"/>
        <v>0</v>
      </c>
      <c r="CM1469">
        <f t="shared" si="296"/>
        <v>0</v>
      </c>
      <c r="CN1469">
        <f t="shared" si="297"/>
        <v>0</v>
      </c>
      <c r="CO1469">
        <f t="shared" si="298"/>
        <v>0</v>
      </c>
    </row>
    <row r="1470" spans="2:93" ht="15" customHeight="1">
      <c r="B1470" s="126"/>
      <c r="C1470" s="220" t="s">
        <v>3116</v>
      </c>
      <c r="D1470" s="419"/>
      <c r="E1470" s="316"/>
      <c r="F1470" s="316"/>
      <c r="G1470" s="317"/>
      <c r="H1470" s="379"/>
      <c r="I1470" s="317"/>
      <c r="J1470" s="315" t="str">
        <f>IF(L1470="","",VLOOKUP(L1470,Presentación!$AL$3:$AM$574,2,FALSE))</f>
        <v/>
      </c>
      <c r="K1470" s="429"/>
      <c r="L1470" s="419"/>
      <c r="M1470" s="316"/>
      <c r="N1470" s="317"/>
      <c r="O1470" s="419"/>
      <c r="P1470" s="316"/>
      <c r="Q1470" s="317"/>
      <c r="R1470" s="379"/>
      <c r="S1470" s="316"/>
      <c r="T1470" s="317"/>
      <c r="U1470" s="43" t="s">
        <v>2188</v>
      </c>
      <c r="V1470" s="379"/>
      <c r="W1470" s="316"/>
      <c r="X1470" s="317"/>
      <c r="Y1470" s="379"/>
      <c r="Z1470" s="317"/>
      <c r="AA1470" s="249"/>
      <c r="AB1470" s="249"/>
      <c r="AC1470" s="249"/>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CA1470">
        <f t="shared" si="286"/>
        <v>0</v>
      </c>
      <c r="CB1470">
        <f t="shared" si="287"/>
        <v>0</v>
      </c>
      <c r="CC1470">
        <f t="shared" si="288"/>
        <v>0</v>
      </c>
      <c r="CD1470">
        <f t="shared" si="289"/>
        <v>0</v>
      </c>
      <c r="CF1470" t="b">
        <f t="shared" si="290"/>
        <v>0</v>
      </c>
      <c r="CG1470" t="str">
        <f t="shared" si="291"/>
        <v/>
      </c>
      <c r="CH1470" t="b">
        <f t="shared" si="292"/>
        <v>0</v>
      </c>
      <c r="CI1470" t="str">
        <f t="shared" si="293"/>
        <v/>
      </c>
      <c r="CJ1470" t="b">
        <f t="shared" si="294"/>
        <v>0</v>
      </c>
      <c r="CL1470">
        <f t="shared" si="295"/>
        <v>0</v>
      </c>
      <c r="CM1470">
        <f t="shared" si="296"/>
        <v>0</v>
      </c>
      <c r="CN1470">
        <f t="shared" si="297"/>
        <v>0</v>
      </c>
      <c r="CO1470">
        <f t="shared" si="298"/>
        <v>0</v>
      </c>
    </row>
    <row r="1471" spans="2:93" ht="15" customHeight="1">
      <c r="B1471" s="126"/>
      <c r="C1471" s="220" t="s">
        <v>3117</v>
      </c>
      <c r="D1471" s="419"/>
      <c r="E1471" s="316"/>
      <c r="F1471" s="316"/>
      <c r="G1471" s="317"/>
      <c r="H1471" s="379"/>
      <c r="I1471" s="317"/>
      <c r="J1471" s="315" t="str">
        <f>IF(L1471="","",VLOOKUP(L1471,Presentación!$AL$3:$AM$574,2,FALSE))</f>
        <v/>
      </c>
      <c r="K1471" s="429"/>
      <c r="L1471" s="419"/>
      <c r="M1471" s="316"/>
      <c r="N1471" s="317"/>
      <c r="O1471" s="419"/>
      <c r="P1471" s="316"/>
      <c r="Q1471" s="317"/>
      <c r="R1471" s="379"/>
      <c r="S1471" s="316"/>
      <c r="T1471" s="317"/>
      <c r="U1471" s="43" t="s">
        <v>2188</v>
      </c>
      <c r="V1471" s="379"/>
      <c r="W1471" s="316"/>
      <c r="X1471" s="317"/>
      <c r="Y1471" s="379"/>
      <c r="Z1471" s="317"/>
      <c r="AA1471" s="249"/>
      <c r="AB1471" s="249"/>
      <c r="AC1471" s="249"/>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CA1471">
        <f t="shared" si="286"/>
        <v>0</v>
      </c>
      <c r="CB1471">
        <f t="shared" si="287"/>
        <v>0</v>
      </c>
      <c r="CC1471">
        <f t="shared" si="288"/>
        <v>0</v>
      </c>
      <c r="CD1471">
        <f t="shared" si="289"/>
        <v>0</v>
      </c>
      <c r="CF1471" t="b">
        <f t="shared" si="290"/>
        <v>0</v>
      </c>
      <c r="CG1471" t="str">
        <f t="shared" si="291"/>
        <v/>
      </c>
      <c r="CH1471" t="b">
        <f t="shared" si="292"/>
        <v>0</v>
      </c>
      <c r="CI1471" t="str">
        <f t="shared" si="293"/>
        <v/>
      </c>
      <c r="CJ1471" t="b">
        <f t="shared" si="294"/>
        <v>0</v>
      </c>
      <c r="CL1471">
        <f t="shared" si="295"/>
        <v>0</v>
      </c>
      <c r="CM1471">
        <f t="shared" si="296"/>
        <v>0</v>
      </c>
      <c r="CN1471">
        <f t="shared" si="297"/>
        <v>0</v>
      </c>
      <c r="CO1471">
        <f t="shared" si="298"/>
        <v>0</v>
      </c>
    </row>
    <row r="1472" spans="2:93" ht="15" customHeight="1">
      <c r="B1472" s="126"/>
      <c r="C1472" s="220" t="s">
        <v>3118</v>
      </c>
      <c r="D1472" s="419"/>
      <c r="E1472" s="316"/>
      <c r="F1472" s="316"/>
      <c r="G1472" s="317"/>
      <c r="H1472" s="379"/>
      <c r="I1472" s="317"/>
      <c r="J1472" s="315" t="str">
        <f>IF(L1472="","",VLOOKUP(L1472,Presentación!$AL$3:$AM$574,2,FALSE))</f>
        <v/>
      </c>
      <c r="K1472" s="429"/>
      <c r="L1472" s="419"/>
      <c r="M1472" s="316"/>
      <c r="N1472" s="317"/>
      <c r="O1472" s="419"/>
      <c r="P1472" s="316"/>
      <c r="Q1472" s="317"/>
      <c r="R1472" s="379"/>
      <c r="S1472" s="316"/>
      <c r="T1472" s="317"/>
      <c r="U1472" s="43" t="s">
        <v>2188</v>
      </c>
      <c r="V1472" s="379"/>
      <c r="W1472" s="316"/>
      <c r="X1472" s="317"/>
      <c r="Y1472" s="379"/>
      <c r="Z1472" s="317"/>
      <c r="AA1472" s="249"/>
      <c r="AB1472" s="249"/>
      <c r="AC1472" s="249"/>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CA1472">
        <f t="shared" si="286"/>
        <v>0</v>
      </c>
      <c r="CB1472">
        <f t="shared" si="287"/>
        <v>0</v>
      </c>
      <c r="CC1472">
        <f t="shared" si="288"/>
        <v>0</v>
      </c>
      <c r="CD1472">
        <f t="shared" si="289"/>
        <v>0</v>
      </c>
      <c r="CF1472" t="b">
        <f t="shared" si="290"/>
        <v>0</v>
      </c>
      <c r="CG1472" t="str">
        <f t="shared" si="291"/>
        <v/>
      </c>
      <c r="CH1472" t="b">
        <f t="shared" si="292"/>
        <v>0</v>
      </c>
      <c r="CI1472" t="str">
        <f t="shared" si="293"/>
        <v/>
      </c>
      <c r="CJ1472" t="b">
        <f t="shared" si="294"/>
        <v>0</v>
      </c>
      <c r="CL1472">
        <f t="shared" si="295"/>
        <v>0</v>
      </c>
      <c r="CM1472">
        <f t="shared" si="296"/>
        <v>0</v>
      </c>
      <c r="CN1472">
        <f t="shared" si="297"/>
        <v>0</v>
      </c>
      <c r="CO1472">
        <f t="shared" si="298"/>
        <v>0</v>
      </c>
    </row>
    <row r="1473" spans="2:93" ht="15" customHeight="1">
      <c r="B1473" s="126"/>
      <c r="C1473" s="220" t="s">
        <v>3119</v>
      </c>
      <c r="D1473" s="419"/>
      <c r="E1473" s="316"/>
      <c r="F1473" s="316"/>
      <c r="G1473" s="317"/>
      <c r="H1473" s="379"/>
      <c r="I1473" s="317"/>
      <c r="J1473" s="315" t="str">
        <f>IF(L1473="","",VLOOKUP(L1473,Presentación!$AL$3:$AM$574,2,FALSE))</f>
        <v/>
      </c>
      <c r="K1473" s="429"/>
      <c r="L1473" s="419"/>
      <c r="M1473" s="316"/>
      <c r="N1473" s="317"/>
      <c r="O1473" s="419"/>
      <c r="P1473" s="316"/>
      <c r="Q1473" s="317"/>
      <c r="R1473" s="379"/>
      <c r="S1473" s="316"/>
      <c r="T1473" s="317"/>
      <c r="U1473" s="43" t="s">
        <v>2188</v>
      </c>
      <c r="V1473" s="379"/>
      <c r="W1473" s="316"/>
      <c r="X1473" s="317"/>
      <c r="Y1473" s="379"/>
      <c r="Z1473" s="317"/>
      <c r="AA1473" s="249"/>
      <c r="AB1473" s="249"/>
      <c r="AC1473" s="249"/>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CA1473">
        <f t="shared" si="286"/>
        <v>0</v>
      </c>
      <c r="CB1473">
        <f t="shared" si="287"/>
        <v>0</v>
      </c>
      <c r="CC1473">
        <f t="shared" si="288"/>
        <v>0</v>
      </c>
      <c r="CD1473">
        <f t="shared" si="289"/>
        <v>0</v>
      </c>
      <c r="CF1473" t="b">
        <f t="shared" si="290"/>
        <v>0</v>
      </c>
      <c r="CG1473" t="str">
        <f t="shared" si="291"/>
        <v/>
      </c>
      <c r="CH1473" t="b">
        <f t="shared" si="292"/>
        <v>0</v>
      </c>
      <c r="CI1473" t="str">
        <f t="shared" si="293"/>
        <v/>
      </c>
      <c r="CJ1473" t="b">
        <f t="shared" si="294"/>
        <v>0</v>
      </c>
      <c r="CL1473">
        <f t="shared" si="295"/>
        <v>0</v>
      </c>
      <c r="CM1473">
        <f t="shared" si="296"/>
        <v>0</v>
      </c>
      <c r="CN1473">
        <f t="shared" si="297"/>
        <v>0</v>
      </c>
      <c r="CO1473">
        <f t="shared" si="298"/>
        <v>0</v>
      </c>
    </row>
    <row r="1474" spans="2:93" ht="15" customHeight="1">
      <c r="B1474" s="126"/>
      <c r="C1474" s="220" t="s">
        <v>3120</v>
      </c>
      <c r="D1474" s="419"/>
      <c r="E1474" s="316"/>
      <c r="F1474" s="316"/>
      <c r="G1474" s="317"/>
      <c r="H1474" s="379"/>
      <c r="I1474" s="317"/>
      <c r="J1474" s="315" t="str">
        <f>IF(L1474="","",VLOOKUP(L1474,Presentación!$AL$3:$AM$574,2,FALSE))</f>
        <v/>
      </c>
      <c r="K1474" s="429"/>
      <c r="L1474" s="419"/>
      <c r="M1474" s="316"/>
      <c r="N1474" s="317"/>
      <c r="O1474" s="419"/>
      <c r="P1474" s="316"/>
      <c r="Q1474" s="317"/>
      <c r="R1474" s="379"/>
      <c r="S1474" s="316"/>
      <c r="T1474" s="317"/>
      <c r="U1474" s="43" t="s">
        <v>2188</v>
      </c>
      <c r="V1474" s="379"/>
      <c r="W1474" s="316"/>
      <c r="X1474" s="317"/>
      <c r="Y1474" s="379"/>
      <c r="Z1474" s="317"/>
      <c r="AA1474" s="249"/>
      <c r="AB1474" s="249"/>
      <c r="AC1474" s="249"/>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CA1474">
        <f t="shared" si="286"/>
        <v>0</v>
      </c>
      <c r="CB1474">
        <f t="shared" si="287"/>
        <v>0</v>
      </c>
      <c r="CC1474">
        <f t="shared" si="288"/>
        <v>0</v>
      </c>
      <c r="CD1474">
        <f t="shared" si="289"/>
        <v>0</v>
      </c>
      <c r="CF1474" t="b">
        <f t="shared" si="290"/>
        <v>0</v>
      </c>
      <c r="CG1474" t="str">
        <f t="shared" si="291"/>
        <v/>
      </c>
      <c r="CH1474" t="b">
        <f t="shared" si="292"/>
        <v>0</v>
      </c>
      <c r="CI1474" t="str">
        <f t="shared" si="293"/>
        <v/>
      </c>
      <c r="CJ1474" t="b">
        <f t="shared" si="294"/>
        <v>0</v>
      </c>
      <c r="CL1474">
        <f t="shared" si="295"/>
        <v>0</v>
      </c>
      <c r="CM1474">
        <f t="shared" si="296"/>
        <v>0</v>
      </c>
      <c r="CN1474">
        <f t="shared" si="297"/>
        <v>0</v>
      </c>
      <c r="CO1474">
        <f t="shared" si="298"/>
        <v>0</v>
      </c>
    </row>
    <row r="1475" spans="2:93" ht="15" customHeight="1">
      <c r="B1475" s="126"/>
      <c r="C1475" s="220" t="s">
        <v>3121</v>
      </c>
      <c r="D1475" s="419"/>
      <c r="E1475" s="316"/>
      <c r="F1475" s="316"/>
      <c r="G1475" s="317"/>
      <c r="H1475" s="379"/>
      <c r="I1475" s="317"/>
      <c r="J1475" s="315" t="str">
        <f>IF(L1475="","",VLOOKUP(L1475,Presentación!$AL$3:$AM$574,2,FALSE))</f>
        <v/>
      </c>
      <c r="K1475" s="429"/>
      <c r="L1475" s="419"/>
      <c r="M1475" s="316"/>
      <c r="N1475" s="317"/>
      <c r="O1475" s="419"/>
      <c r="P1475" s="316"/>
      <c r="Q1475" s="317"/>
      <c r="R1475" s="379"/>
      <c r="S1475" s="316"/>
      <c r="T1475" s="317"/>
      <c r="U1475" s="43" t="s">
        <v>2188</v>
      </c>
      <c r="V1475" s="379"/>
      <c r="W1475" s="316"/>
      <c r="X1475" s="317"/>
      <c r="Y1475" s="379"/>
      <c r="Z1475" s="317"/>
      <c r="AA1475" s="249"/>
      <c r="AB1475" s="249"/>
      <c r="AC1475" s="249"/>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CA1475">
        <f t="shared" si="286"/>
        <v>0</v>
      </c>
      <c r="CB1475">
        <f t="shared" si="287"/>
        <v>0</v>
      </c>
      <c r="CC1475">
        <f t="shared" si="288"/>
        <v>0</v>
      </c>
      <c r="CD1475">
        <f t="shared" si="289"/>
        <v>0</v>
      </c>
      <c r="CF1475" t="b">
        <f t="shared" si="290"/>
        <v>0</v>
      </c>
      <c r="CG1475" t="str">
        <f t="shared" si="291"/>
        <v/>
      </c>
      <c r="CH1475" t="b">
        <f t="shared" si="292"/>
        <v>0</v>
      </c>
      <c r="CI1475" t="str">
        <f t="shared" si="293"/>
        <v/>
      </c>
      <c r="CJ1475" t="b">
        <f t="shared" si="294"/>
        <v>0</v>
      </c>
      <c r="CL1475">
        <f t="shared" si="295"/>
        <v>0</v>
      </c>
      <c r="CM1475">
        <f t="shared" si="296"/>
        <v>0</v>
      </c>
      <c r="CN1475">
        <f t="shared" si="297"/>
        <v>0</v>
      </c>
      <c r="CO1475">
        <f t="shared" si="298"/>
        <v>0</v>
      </c>
    </row>
    <row r="1476" spans="2:93" ht="15" customHeight="1">
      <c r="B1476" s="126"/>
      <c r="C1476" s="220" t="s">
        <v>3122</v>
      </c>
      <c r="D1476" s="419"/>
      <c r="E1476" s="316"/>
      <c r="F1476" s="316"/>
      <c r="G1476" s="317"/>
      <c r="H1476" s="379"/>
      <c r="I1476" s="317"/>
      <c r="J1476" s="315" t="str">
        <f>IF(L1476="","",VLOOKUP(L1476,Presentación!$AL$3:$AM$574,2,FALSE))</f>
        <v/>
      </c>
      <c r="K1476" s="429"/>
      <c r="L1476" s="419"/>
      <c r="M1476" s="316"/>
      <c r="N1476" s="317"/>
      <c r="O1476" s="419"/>
      <c r="P1476" s="316"/>
      <c r="Q1476" s="317"/>
      <c r="R1476" s="379"/>
      <c r="S1476" s="316"/>
      <c r="T1476" s="317"/>
      <c r="U1476" s="43" t="s">
        <v>2188</v>
      </c>
      <c r="V1476" s="379"/>
      <c r="W1476" s="316"/>
      <c r="X1476" s="317"/>
      <c r="Y1476" s="379"/>
      <c r="Z1476" s="317"/>
      <c r="AA1476" s="249"/>
      <c r="AB1476" s="249"/>
      <c r="AC1476" s="249"/>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CA1476">
        <f t="shared" si="286"/>
        <v>0</v>
      </c>
      <c r="CB1476">
        <f t="shared" si="287"/>
        <v>0</v>
      </c>
      <c r="CC1476">
        <f t="shared" si="288"/>
        <v>0</v>
      </c>
      <c r="CD1476">
        <f t="shared" si="289"/>
        <v>0</v>
      </c>
      <c r="CF1476" t="b">
        <f t="shared" si="290"/>
        <v>0</v>
      </c>
      <c r="CG1476" t="str">
        <f t="shared" si="291"/>
        <v/>
      </c>
      <c r="CH1476" t="b">
        <f t="shared" si="292"/>
        <v>0</v>
      </c>
      <c r="CI1476" t="str">
        <f t="shared" si="293"/>
        <v/>
      </c>
      <c r="CJ1476" t="b">
        <f t="shared" si="294"/>
        <v>0</v>
      </c>
      <c r="CL1476">
        <f t="shared" si="295"/>
        <v>0</v>
      </c>
      <c r="CM1476">
        <f t="shared" si="296"/>
        <v>0</v>
      </c>
      <c r="CN1476">
        <f t="shared" si="297"/>
        <v>0</v>
      </c>
      <c r="CO1476">
        <f t="shared" si="298"/>
        <v>0</v>
      </c>
    </row>
    <row r="1477" spans="2:93" ht="15" customHeight="1">
      <c r="B1477" s="126"/>
      <c r="C1477" s="220" t="s">
        <v>3123</v>
      </c>
      <c r="D1477" s="419"/>
      <c r="E1477" s="316"/>
      <c r="F1477" s="316"/>
      <c r="G1477" s="317"/>
      <c r="H1477" s="379"/>
      <c r="I1477" s="317"/>
      <c r="J1477" s="315" t="str">
        <f>IF(L1477="","",VLOOKUP(L1477,Presentación!$AL$3:$AM$574,2,FALSE))</f>
        <v/>
      </c>
      <c r="K1477" s="429"/>
      <c r="L1477" s="419"/>
      <c r="M1477" s="316"/>
      <c r="N1477" s="317"/>
      <c r="O1477" s="419"/>
      <c r="P1477" s="316"/>
      <c r="Q1477" s="317"/>
      <c r="R1477" s="379"/>
      <c r="S1477" s="316"/>
      <c r="T1477" s="317"/>
      <c r="U1477" s="43" t="s">
        <v>2188</v>
      </c>
      <c r="V1477" s="379"/>
      <c r="W1477" s="316"/>
      <c r="X1477" s="317"/>
      <c r="Y1477" s="379"/>
      <c r="Z1477" s="317"/>
      <c r="AA1477" s="249"/>
      <c r="AB1477" s="249"/>
      <c r="AC1477" s="249"/>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CA1477">
        <f t="shared" si="286"/>
        <v>0</v>
      </c>
      <c r="CB1477">
        <f t="shared" si="287"/>
        <v>0</v>
      </c>
      <c r="CC1477">
        <f t="shared" si="288"/>
        <v>0</v>
      </c>
      <c r="CD1477">
        <f t="shared" si="289"/>
        <v>0</v>
      </c>
      <c r="CF1477" t="b">
        <f t="shared" si="290"/>
        <v>0</v>
      </c>
      <c r="CG1477" t="str">
        <f t="shared" si="291"/>
        <v/>
      </c>
      <c r="CH1477" t="b">
        <f t="shared" si="292"/>
        <v>0</v>
      </c>
      <c r="CI1477" t="str">
        <f t="shared" si="293"/>
        <v/>
      </c>
      <c r="CJ1477" t="b">
        <f t="shared" si="294"/>
        <v>0</v>
      </c>
      <c r="CL1477">
        <f t="shared" si="295"/>
        <v>0</v>
      </c>
      <c r="CM1477">
        <f t="shared" si="296"/>
        <v>0</v>
      </c>
      <c r="CN1477">
        <f t="shared" si="297"/>
        <v>0</v>
      </c>
      <c r="CO1477">
        <f t="shared" si="298"/>
        <v>0</v>
      </c>
    </row>
    <row r="1478" spans="2:93" ht="15" customHeight="1">
      <c r="B1478" s="126"/>
      <c r="C1478" s="220" t="s">
        <v>3124</v>
      </c>
      <c r="D1478" s="419"/>
      <c r="E1478" s="316"/>
      <c r="F1478" s="316"/>
      <c r="G1478" s="317"/>
      <c r="H1478" s="379"/>
      <c r="I1478" s="317"/>
      <c r="J1478" s="315" t="str">
        <f>IF(L1478="","",VLOOKUP(L1478,Presentación!$AL$3:$AM$574,2,FALSE))</f>
        <v/>
      </c>
      <c r="K1478" s="429"/>
      <c r="L1478" s="419"/>
      <c r="M1478" s="316"/>
      <c r="N1478" s="317"/>
      <c r="O1478" s="419"/>
      <c r="P1478" s="316"/>
      <c r="Q1478" s="317"/>
      <c r="R1478" s="379"/>
      <c r="S1478" s="316"/>
      <c r="T1478" s="317"/>
      <c r="U1478" s="43" t="s">
        <v>2188</v>
      </c>
      <c r="V1478" s="379"/>
      <c r="W1478" s="316"/>
      <c r="X1478" s="317"/>
      <c r="Y1478" s="379"/>
      <c r="Z1478" s="317"/>
      <c r="AA1478" s="249"/>
      <c r="AB1478" s="249"/>
      <c r="AC1478" s="249"/>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CA1478">
        <f t="shared" si="286"/>
        <v>0</v>
      </c>
      <c r="CB1478">
        <f t="shared" si="287"/>
        <v>0</v>
      </c>
      <c r="CC1478">
        <f t="shared" si="288"/>
        <v>0</v>
      </c>
      <c r="CD1478">
        <f t="shared" si="289"/>
        <v>0</v>
      </c>
      <c r="CF1478" t="b">
        <f t="shared" si="290"/>
        <v>0</v>
      </c>
      <c r="CG1478" t="str">
        <f t="shared" si="291"/>
        <v/>
      </c>
      <c r="CH1478" t="b">
        <f t="shared" si="292"/>
        <v>0</v>
      </c>
      <c r="CI1478" t="str">
        <f t="shared" si="293"/>
        <v/>
      </c>
      <c r="CJ1478" t="b">
        <f t="shared" si="294"/>
        <v>0</v>
      </c>
      <c r="CL1478">
        <f t="shared" si="295"/>
        <v>0</v>
      </c>
      <c r="CM1478">
        <f t="shared" si="296"/>
        <v>0</v>
      </c>
      <c r="CN1478">
        <f t="shared" si="297"/>
        <v>0</v>
      </c>
      <c r="CO1478">
        <f t="shared" si="298"/>
        <v>0</v>
      </c>
    </row>
    <row r="1479" spans="2:93" ht="15" customHeight="1">
      <c r="B1479" s="126"/>
      <c r="C1479" s="220" t="s">
        <v>3125</v>
      </c>
      <c r="D1479" s="419"/>
      <c r="E1479" s="316"/>
      <c r="F1479" s="316"/>
      <c r="G1479" s="317"/>
      <c r="H1479" s="379"/>
      <c r="I1479" s="317"/>
      <c r="J1479" s="315" t="str">
        <f>IF(L1479="","",VLOOKUP(L1479,Presentación!$AL$3:$AM$574,2,FALSE))</f>
        <v/>
      </c>
      <c r="K1479" s="429"/>
      <c r="L1479" s="419"/>
      <c r="M1479" s="316"/>
      <c r="N1479" s="317"/>
      <c r="O1479" s="419"/>
      <c r="P1479" s="316"/>
      <c r="Q1479" s="317"/>
      <c r="R1479" s="379"/>
      <c r="S1479" s="316"/>
      <c r="T1479" s="317"/>
      <c r="U1479" s="43" t="s">
        <v>2188</v>
      </c>
      <c r="V1479" s="379"/>
      <c r="W1479" s="316"/>
      <c r="X1479" s="317"/>
      <c r="Y1479" s="379"/>
      <c r="Z1479" s="317"/>
      <c r="AA1479" s="249"/>
      <c r="AB1479" s="249"/>
      <c r="AC1479" s="249"/>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CA1479">
        <f t="shared" si="286"/>
        <v>0</v>
      </c>
      <c r="CB1479">
        <f t="shared" si="287"/>
        <v>0</v>
      </c>
      <c r="CC1479">
        <f t="shared" si="288"/>
        <v>0</v>
      </c>
      <c r="CD1479">
        <f t="shared" si="289"/>
        <v>0</v>
      </c>
      <c r="CF1479" t="b">
        <f t="shared" si="290"/>
        <v>0</v>
      </c>
      <c r="CG1479" t="str">
        <f t="shared" si="291"/>
        <v/>
      </c>
      <c r="CH1479" t="b">
        <f t="shared" si="292"/>
        <v>0</v>
      </c>
      <c r="CI1479" t="str">
        <f t="shared" si="293"/>
        <v/>
      </c>
      <c r="CJ1479" t="b">
        <f t="shared" si="294"/>
        <v>0</v>
      </c>
      <c r="CL1479">
        <f t="shared" si="295"/>
        <v>0</v>
      </c>
      <c r="CM1479">
        <f t="shared" si="296"/>
        <v>0</v>
      </c>
      <c r="CN1479">
        <f t="shared" si="297"/>
        <v>0</v>
      </c>
      <c r="CO1479">
        <f t="shared" si="298"/>
        <v>0</v>
      </c>
    </row>
    <row r="1480" spans="2:93" ht="15" customHeight="1">
      <c r="B1480" s="126"/>
      <c r="C1480" s="220" t="s">
        <v>3126</v>
      </c>
      <c r="D1480" s="419"/>
      <c r="E1480" s="316"/>
      <c r="F1480" s="316"/>
      <c r="G1480" s="317"/>
      <c r="H1480" s="379"/>
      <c r="I1480" s="317"/>
      <c r="J1480" s="315" t="str">
        <f>IF(L1480="","",VLOOKUP(L1480,Presentación!$AL$3:$AM$574,2,FALSE))</f>
        <v/>
      </c>
      <c r="K1480" s="429"/>
      <c r="L1480" s="419"/>
      <c r="M1480" s="316"/>
      <c r="N1480" s="317"/>
      <c r="O1480" s="419"/>
      <c r="P1480" s="316"/>
      <c r="Q1480" s="317"/>
      <c r="R1480" s="379"/>
      <c r="S1480" s="316"/>
      <c r="T1480" s="317"/>
      <c r="U1480" s="43" t="s">
        <v>2188</v>
      </c>
      <c r="V1480" s="379"/>
      <c r="W1480" s="316"/>
      <c r="X1480" s="317"/>
      <c r="Y1480" s="379"/>
      <c r="Z1480" s="317"/>
      <c r="AA1480" s="249"/>
      <c r="AB1480" s="249"/>
      <c r="AC1480" s="249"/>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CA1480">
        <f t="shared" si="286"/>
        <v>0</v>
      </c>
      <c r="CB1480">
        <f t="shared" si="287"/>
        <v>0</v>
      </c>
      <c r="CC1480">
        <f t="shared" si="288"/>
        <v>0</v>
      </c>
      <c r="CD1480">
        <f t="shared" si="289"/>
        <v>0</v>
      </c>
      <c r="CF1480" t="b">
        <f t="shared" si="290"/>
        <v>0</v>
      </c>
      <c r="CG1480" t="str">
        <f t="shared" si="291"/>
        <v/>
      </c>
      <c r="CH1480" t="b">
        <f t="shared" si="292"/>
        <v>0</v>
      </c>
      <c r="CI1480" t="str">
        <f t="shared" si="293"/>
        <v/>
      </c>
      <c r="CJ1480" t="b">
        <f t="shared" si="294"/>
        <v>0</v>
      </c>
      <c r="CL1480">
        <f t="shared" si="295"/>
        <v>0</v>
      </c>
      <c r="CM1480">
        <f t="shared" si="296"/>
        <v>0</v>
      </c>
      <c r="CN1480">
        <f t="shared" si="297"/>
        <v>0</v>
      </c>
      <c r="CO1480">
        <f t="shared" si="298"/>
        <v>0</v>
      </c>
    </row>
    <row r="1481" spans="2:93" ht="15" customHeight="1">
      <c r="B1481" s="126"/>
      <c r="C1481" s="220" t="s">
        <v>3127</v>
      </c>
      <c r="D1481" s="419"/>
      <c r="E1481" s="316"/>
      <c r="F1481" s="316"/>
      <c r="G1481" s="317"/>
      <c r="H1481" s="379"/>
      <c r="I1481" s="317"/>
      <c r="J1481" s="315" t="str">
        <f>IF(L1481="","",VLOOKUP(L1481,Presentación!$AL$3:$AM$574,2,FALSE))</f>
        <v/>
      </c>
      <c r="K1481" s="429"/>
      <c r="L1481" s="419"/>
      <c r="M1481" s="316"/>
      <c r="N1481" s="317"/>
      <c r="O1481" s="419"/>
      <c r="P1481" s="316"/>
      <c r="Q1481" s="317"/>
      <c r="R1481" s="379"/>
      <c r="S1481" s="316"/>
      <c r="T1481" s="317"/>
      <c r="U1481" s="43" t="s">
        <v>2188</v>
      </c>
      <c r="V1481" s="379"/>
      <c r="W1481" s="316"/>
      <c r="X1481" s="317"/>
      <c r="Y1481" s="379"/>
      <c r="Z1481" s="317"/>
      <c r="AA1481" s="249"/>
      <c r="AB1481" s="249"/>
      <c r="AC1481" s="249"/>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CA1481">
        <f t="shared" si="286"/>
        <v>0</v>
      </c>
      <c r="CB1481">
        <f t="shared" si="287"/>
        <v>0</v>
      </c>
      <c r="CC1481">
        <f t="shared" si="288"/>
        <v>0</v>
      </c>
      <c r="CD1481">
        <f t="shared" si="289"/>
        <v>0</v>
      </c>
      <c r="CF1481" t="b">
        <f t="shared" si="290"/>
        <v>0</v>
      </c>
      <c r="CG1481" t="str">
        <f t="shared" si="291"/>
        <v/>
      </c>
      <c r="CH1481" t="b">
        <f t="shared" si="292"/>
        <v>0</v>
      </c>
      <c r="CI1481" t="str">
        <f t="shared" si="293"/>
        <v/>
      </c>
      <c r="CJ1481" t="b">
        <f t="shared" si="294"/>
        <v>0</v>
      </c>
      <c r="CL1481">
        <f t="shared" si="295"/>
        <v>0</v>
      </c>
      <c r="CM1481">
        <f t="shared" si="296"/>
        <v>0</v>
      </c>
      <c r="CN1481">
        <f t="shared" si="297"/>
        <v>0</v>
      </c>
      <c r="CO1481">
        <f t="shared" si="298"/>
        <v>0</v>
      </c>
    </row>
    <row r="1482" spans="2:93" ht="15" customHeight="1">
      <c r="B1482" s="126"/>
      <c r="C1482" s="220" t="s">
        <v>3128</v>
      </c>
      <c r="D1482" s="419"/>
      <c r="E1482" s="316"/>
      <c r="F1482" s="316"/>
      <c r="G1482" s="317"/>
      <c r="H1482" s="379"/>
      <c r="I1482" s="317"/>
      <c r="J1482" s="315" t="str">
        <f>IF(L1482="","",VLOOKUP(L1482,Presentación!$AL$3:$AM$574,2,FALSE))</f>
        <v/>
      </c>
      <c r="K1482" s="429"/>
      <c r="L1482" s="419"/>
      <c r="M1482" s="316"/>
      <c r="N1482" s="317"/>
      <c r="O1482" s="419"/>
      <c r="P1482" s="316"/>
      <c r="Q1482" s="317"/>
      <c r="R1482" s="379"/>
      <c r="S1482" s="316"/>
      <c r="T1482" s="317"/>
      <c r="U1482" s="43" t="s">
        <v>2188</v>
      </c>
      <c r="V1482" s="379"/>
      <c r="W1482" s="316"/>
      <c r="X1482" s="317"/>
      <c r="Y1482" s="379"/>
      <c r="Z1482" s="317"/>
      <c r="AA1482" s="249"/>
      <c r="AB1482" s="249"/>
      <c r="AC1482" s="249"/>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CA1482">
        <f t="shared" si="286"/>
        <v>0</v>
      </c>
      <c r="CB1482">
        <f t="shared" si="287"/>
        <v>0</v>
      </c>
      <c r="CC1482">
        <f t="shared" si="288"/>
        <v>0</v>
      </c>
      <c r="CD1482">
        <f t="shared" si="289"/>
        <v>0</v>
      </c>
      <c r="CF1482" t="b">
        <f t="shared" si="290"/>
        <v>0</v>
      </c>
      <c r="CG1482" t="str">
        <f t="shared" si="291"/>
        <v/>
      </c>
      <c r="CH1482" t="b">
        <f t="shared" si="292"/>
        <v>0</v>
      </c>
      <c r="CI1482" t="str">
        <f t="shared" si="293"/>
        <v/>
      </c>
      <c r="CJ1482" t="b">
        <f t="shared" si="294"/>
        <v>0</v>
      </c>
      <c r="CL1482">
        <f t="shared" si="295"/>
        <v>0</v>
      </c>
      <c r="CM1482">
        <f t="shared" si="296"/>
        <v>0</v>
      </c>
      <c r="CN1482">
        <f t="shared" si="297"/>
        <v>0</v>
      </c>
      <c r="CO1482">
        <f t="shared" si="298"/>
        <v>0</v>
      </c>
    </row>
    <row r="1483" spans="2:93" ht="15" customHeight="1">
      <c r="B1483" s="126"/>
      <c r="C1483" s="220" t="s">
        <v>3129</v>
      </c>
      <c r="D1483" s="419"/>
      <c r="E1483" s="316"/>
      <c r="F1483" s="316"/>
      <c r="G1483" s="317"/>
      <c r="H1483" s="379"/>
      <c r="I1483" s="317"/>
      <c r="J1483" s="315" t="str">
        <f>IF(L1483="","",VLOOKUP(L1483,Presentación!$AL$3:$AM$574,2,FALSE))</f>
        <v/>
      </c>
      <c r="K1483" s="429"/>
      <c r="L1483" s="419"/>
      <c r="M1483" s="316"/>
      <c r="N1483" s="317"/>
      <c r="O1483" s="419"/>
      <c r="P1483" s="316"/>
      <c r="Q1483" s="317"/>
      <c r="R1483" s="379"/>
      <c r="S1483" s="316"/>
      <c r="T1483" s="317"/>
      <c r="U1483" s="43" t="s">
        <v>2188</v>
      </c>
      <c r="V1483" s="379"/>
      <c r="W1483" s="316"/>
      <c r="X1483" s="317"/>
      <c r="Y1483" s="379"/>
      <c r="Z1483" s="317"/>
      <c r="AA1483" s="249"/>
      <c r="AB1483" s="249"/>
      <c r="AC1483" s="249"/>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CA1483">
        <f t="shared" si="286"/>
        <v>0</v>
      </c>
      <c r="CB1483">
        <f t="shared" si="287"/>
        <v>0</v>
      </c>
      <c r="CC1483">
        <f t="shared" si="288"/>
        <v>0</v>
      </c>
      <c r="CD1483">
        <f t="shared" si="289"/>
        <v>0</v>
      </c>
      <c r="CF1483" t="b">
        <f t="shared" si="290"/>
        <v>0</v>
      </c>
      <c r="CG1483" t="str">
        <f t="shared" si="291"/>
        <v/>
      </c>
      <c r="CH1483" t="b">
        <f t="shared" si="292"/>
        <v>0</v>
      </c>
      <c r="CI1483" t="str">
        <f t="shared" si="293"/>
        <v/>
      </c>
      <c r="CJ1483" t="b">
        <f t="shared" si="294"/>
        <v>0</v>
      </c>
      <c r="CL1483">
        <f t="shared" si="295"/>
        <v>0</v>
      </c>
      <c r="CM1483">
        <f t="shared" si="296"/>
        <v>0</v>
      </c>
      <c r="CN1483">
        <f t="shared" si="297"/>
        <v>0</v>
      </c>
      <c r="CO1483">
        <f t="shared" si="298"/>
        <v>0</v>
      </c>
    </row>
    <row r="1484" spans="2:93" ht="15" customHeight="1">
      <c r="B1484" s="126"/>
      <c r="C1484" s="220" t="s">
        <v>3130</v>
      </c>
      <c r="D1484" s="419"/>
      <c r="E1484" s="316"/>
      <c r="F1484" s="316"/>
      <c r="G1484" s="317"/>
      <c r="H1484" s="379"/>
      <c r="I1484" s="317"/>
      <c r="J1484" s="315" t="str">
        <f>IF(L1484="","",VLOOKUP(L1484,Presentación!$AL$3:$AM$574,2,FALSE))</f>
        <v/>
      </c>
      <c r="K1484" s="429"/>
      <c r="L1484" s="419"/>
      <c r="M1484" s="316"/>
      <c r="N1484" s="317"/>
      <c r="O1484" s="419"/>
      <c r="P1484" s="316"/>
      <c r="Q1484" s="317"/>
      <c r="R1484" s="379"/>
      <c r="S1484" s="316"/>
      <c r="T1484" s="317"/>
      <c r="U1484" s="43" t="s">
        <v>2188</v>
      </c>
      <c r="V1484" s="379"/>
      <c r="W1484" s="316"/>
      <c r="X1484" s="317"/>
      <c r="Y1484" s="379"/>
      <c r="Z1484" s="317"/>
      <c r="AA1484" s="249"/>
      <c r="AB1484" s="249"/>
      <c r="AC1484" s="249"/>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CA1484">
        <f t="shared" si="286"/>
        <v>0</v>
      </c>
      <c r="CB1484">
        <f t="shared" si="287"/>
        <v>0</v>
      </c>
      <c r="CC1484">
        <f t="shared" si="288"/>
        <v>0</v>
      </c>
      <c r="CD1484">
        <f t="shared" si="289"/>
        <v>0</v>
      </c>
      <c r="CF1484" t="b">
        <f t="shared" si="290"/>
        <v>0</v>
      </c>
      <c r="CG1484" t="str">
        <f t="shared" si="291"/>
        <v/>
      </c>
      <c r="CH1484" t="b">
        <f t="shared" si="292"/>
        <v>0</v>
      </c>
      <c r="CI1484" t="str">
        <f t="shared" si="293"/>
        <v/>
      </c>
      <c r="CJ1484" t="b">
        <f t="shared" si="294"/>
        <v>0</v>
      </c>
      <c r="CL1484">
        <f t="shared" si="295"/>
        <v>0</v>
      </c>
      <c r="CM1484">
        <f t="shared" si="296"/>
        <v>0</v>
      </c>
      <c r="CN1484">
        <f t="shared" si="297"/>
        <v>0</v>
      </c>
      <c r="CO1484">
        <f t="shared" si="298"/>
        <v>0</v>
      </c>
    </row>
    <row r="1485" spans="2:93" ht="15" customHeight="1">
      <c r="B1485" s="126"/>
      <c r="C1485" s="220" t="s">
        <v>3131</v>
      </c>
      <c r="D1485" s="419"/>
      <c r="E1485" s="316"/>
      <c r="F1485" s="316"/>
      <c r="G1485" s="317"/>
      <c r="H1485" s="379"/>
      <c r="I1485" s="317"/>
      <c r="J1485" s="315" t="str">
        <f>IF(L1485="","",VLOOKUP(L1485,Presentación!$AL$3:$AM$574,2,FALSE))</f>
        <v/>
      </c>
      <c r="K1485" s="429"/>
      <c r="L1485" s="419"/>
      <c r="M1485" s="316"/>
      <c r="N1485" s="317"/>
      <c r="O1485" s="419"/>
      <c r="P1485" s="316"/>
      <c r="Q1485" s="317"/>
      <c r="R1485" s="379"/>
      <c r="S1485" s="316"/>
      <c r="T1485" s="317"/>
      <c r="U1485" s="43" t="s">
        <v>2188</v>
      </c>
      <c r="V1485" s="379"/>
      <c r="W1485" s="316"/>
      <c r="X1485" s="317"/>
      <c r="Y1485" s="379"/>
      <c r="Z1485" s="317"/>
      <c r="AA1485" s="249"/>
      <c r="AB1485" s="249"/>
      <c r="AC1485" s="249"/>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c r="BX1485" s="10"/>
      <c r="CA1485">
        <f t="shared" si="286"/>
        <v>0</v>
      </c>
      <c r="CB1485">
        <f t="shared" si="287"/>
        <v>0</v>
      </c>
      <c r="CC1485">
        <f t="shared" si="288"/>
        <v>0</v>
      </c>
      <c r="CD1485">
        <f t="shared" si="289"/>
        <v>0</v>
      </c>
      <c r="CF1485" t="b">
        <f t="shared" si="290"/>
        <v>0</v>
      </c>
      <c r="CG1485" t="str">
        <f t="shared" si="291"/>
        <v/>
      </c>
      <c r="CH1485" t="b">
        <f t="shared" si="292"/>
        <v>0</v>
      </c>
      <c r="CI1485" t="str">
        <f t="shared" si="293"/>
        <v/>
      </c>
      <c r="CJ1485" t="b">
        <f t="shared" si="294"/>
        <v>0</v>
      </c>
      <c r="CL1485">
        <f t="shared" si="295"/>
        <v>0</v>
      </c>
      <c r="CM1485">
        <f t="shared" si="296"/>
        <v>0</v>
      </c>
      <c r="CN1485">
        <f t="shared" si="297"/>
        <v>0</v>
      </c>
      <c r="CO1485">
        <f t="shared" si="298"/>
        <v>0</v>
      </c>
    </row>
    <row r="1486" spans="2:93" ht="15" customHeight="1">
      <c r="B1486" s="126"/>
      <c r="C1486" s="220" t="s">
        <v>3132</v>
      </c>
      <c r="D1486" s="419"/>
      <c r="E1486" s="316"/>
      <c r="F1486" s="316"/>
      <c r="G1486" s="317"/>
      <c r="H1486" s="379"/>
      <c r="I1486" s="317"/>
      <c r="J1486" s="315" t="str">
        <f>IF(L1486="","",VLOOKUP(L1486,Presentación!$AL$3:$AM$574,2,FALSE))</f>
        <v/>
      </c>
      <c r="K1486" s="429"/>
      <c r="L1486" s="419"/>
      <c r="M1486" s="316"/>
      <c r="N1486" s="317"/>
      <c r="O1486" s="419"/>
      <c r="P1486" s="316"/>
      <c r="Q1486" s="317"/>
      <c r="R1486" s="379"/>
      <c r="S1486" s="316"/>
      <c r="T1486" s="317"/>
      <c r="U1486" s="43" t="s">
        <v>2188</v>
      </c>
      <c r="V1486" s="379"/>
      <c r="W1486" s="316"/>
      <c r="X1486" s="317"/>
      <c r="Y1486" s="379"/>
      <c r="Z1486" s="317"/>
      <c r="AA1486" s="249"/>
      <c r="AB1486" s="249"/>
      <c r="AC1486" s="249"/>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CA1486">
        <f t="shared" si="286"/>
        <v>0</v>
      </c>
      <c r="CB1486">
        <f t="shared" si="287"/>
        <v>0</v>
      </c>
      <c r="CC1486">
        <f t="shared" si="288"/>
        <v>0</v>
      </c>
      <c r="CD1486">
        <f t="shared" si="289"/>
        <v>0</v>
      </c>
      <c r="CF1486" t="b">
        <f t="shared" si="290"/>
        <v>0</v>
      </c>
      <c r="CG1486" t="str">
        <f t="shared" si="291"/>
        <v/>
      </c>
      <c r="CH1486" t="b">
        <f t="shared" si="292"/>
        <v>0</v>
      </c>
      <c r="CI1486" t="str">
        <f t="shared" si="293"/>
        <v/>
      </c>
      <c r="CJ1486" t="b">
        <f t="shared" si="294"/>
        <v>0</v>
      </c>
      <c r="CL1486">
        <f t="shared" si="295"/>
        <v>0</v>
      </c>
      <c r="CM1486">
        <f t="shared" si="296"/>
        <v>0</v>
      </c>
      <c r="CN1486">
        <f t="shared" si="297"/>
        <v>0</v>
      </c>
      <c r="CO1486">
        <f t="shared" si="298"/>
        <v>0</v>
      </c>
    </row>
    <row r="1487" spans="2:93" ht="15" customHeight="1">
      <c r="B1487" s="126"/>
      <c r="C1487" s="220" t="s">
        <v>3133</v>
      </c>
      <c r="D1487" s="419"/>
      <c r="E1487" s="316"/>
      <c r="F1487" s="316"/>
      <c r="G1487" s="317"/>
      <c r="H1487" s="379"/>
      <c r="I1487" s="317"/>
      <c r="J1487" s="315" t="str">
        <f>IF(L1487="","",VLOOKUP(L1487,Presentación!$AL$3:$AM$574,2,FALSE))</f>
        <v/>
      </c>
      <c r="K1487" s="429"/>
      <c r="L1487" s="419"/>
      <c r="M1487" s="316"/>
      <c r="N1487" s="317"/>
      <c r="O1487" s="419"/>
      <c r="P1487" s="316"/>
      <c r="Q1487" s="317"/>
      <c r="R1487" s="379"/>
      <c r="S1487" s="316"/>
      <c r="T1487" s="317"/>
      <c r="U1487" s="43" t="s">
        <v>2188</v>
      </c>
      <c r="V1487" s="379"/>
      <c r="W1487" s="316"/>
      <c r="X1487" s="317"/>
      <c r="Y1487" s="379"/>
      <c r="Z1487" s="317"/>
      <c r="AA1487" s="249"/>
      <c r="AB1487" s="249"/>
      <c r="AC1487" s="249"/>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c r="BX1487" s="10"/>
      <c r="CA1487">
        <f t="shared" si="286"/>
        <v>0</v>
      </c>
      <c r="CB1487">
        <f t="shared" si="287"/>
        <v>0</v>
      </c>
      <c r="CC1487">
        <f t="shared" si="288"/>
        <v>0</v>
      </c>
      <c r="CD1487">
        <f t="shared" si="289"/>
        <v>0</v>
      </c>
      <c r="CF1487" t="b">
        <f t="shared" si="290"/>
        <v>0</v>
      </c>
      <c r="CG1487" t="str">
        <f t="shared" si="291"/>
        <v/>
      </c>
      <c r="CH1487" t="b">
        <f t="shared" si="292"/>
        <v>0</v>
      </c>
      <c r="CI1487" t="str">
        <f t="shared" si="293"/>
        <v/>
      </c>
      <c r="CJ1487" t="b">
        <f t="shared" si="294"/>
        <v>0</v>
      </c>
      <c r="CL1487">
        <f t="shared" si="295"/>
        <v>0</v>
      </c>
      <c r="CM1487">
        <f t="shared" si="296"/>
        <v>0</v>
      </c>
      <c r="CN1487">
        <f t="shared" si="297"/>
        <v>0</v>
      </c>
      <c r="CO1487">
        <f t="shared" si="298"/>
        <v>0</v>
      </c>
    </row>
    <row r="1488" spans="2:93" ht="15" customHeight="1">
      <c r="B1488" s="126"/>
      <c r="C1488" s="220" t="s">
        <v>3134</v>
      </c>
      <c r="D1488" s="419"/>
      <c r="E1488" s="316"/>
      <c r="F1488" s="316"/>
      <c r="G1488" s="317"/>
      <c r="H1488" s="379"/>
      <c r="I1488" s="317"/>
      <c r="J1488" s="315" t="str">
        <f>IF(L1488="","",VLOOKUP(L1488,Presentación!$AL$3:$AM$574,2,FALSE))</f>
        <v/>
      </c>
      <c r="K1488" s="429"/>
      <c r="L1488" s="419"/>
      <c r="M1488" s="316"/>
      <c r="N1488" s="317"/>
      <c r="O1488" s="419"/>
      <c r="P1488" s="316"/>
      <c r="Q1488" s="317"/>
      <c r="R1488" s="379"/>
      <c r="S1488" s="316"/>
      <c r="T1488" s="317"/>
      <c r="U1488" s="43" t="s">
        <v>2188</v>
      </c>
      <c r="V1488" s="379"/>
      <c r="W1488" s="316"/>
      <c r="X1488" s="317"/>
      <c r="Y1488" s="379"/>
      <c r="Z1488" s="317"/>
      <c r="AA1488" s="249"/>
      <c r="AB1488" s="249"/>
      <c r="AC1488" s="249"/>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CA1488">
        <f t="shared" si="286"/>
        <v>0</v>
      </c>
      <c r="CB1488">
        <f t="shared" si="287"/>
        <v>0</v>
      </c>
      <c r="CC1488">
        <f t="shared" si="288"/>
        <v>0</v>
      </c>
      <c r="CD1488">
        <f t="shared" si="289"/>
        <v>0</v>
      </c>
      <c r="CF1488" t="b">
        <f t="shared" si="290"/>
        <v>0</v>
      </c>
      <c r="CG1488" t="str">
        <f t="shared" si="291"/>
        <v/>
      </c>
      <c r="CH1488" t="b">
        <f t="shared" si="292"/>
        <v>0</v>
      </c>
      <c r="CI1488" t="str">
        <f t="shared" si="293"/>
        <v/>
      </c>
      <c r="CJ1488" t="b">
        <f t="shared" si="294"/>
        <v>0</v>
      </c>
      <c r="CL1488">
        <f t="shared" si="295"/>
        <v>0</v>
      </c>
      <c r="CM1488">
        <f t="shared" si="296"/>
        <v>0</v>
      </c>
      <c r="CN1488">
        <f t="shared" si="297"/>
        <v>0</v>
      </c>
      <c r="CO1488">
        <f t="shared" si="298"/>
        <v>0</v>
      </c>
    </row>
    <row r="1489" spans="2:93" ht="15" customHeight="1">
      <c r="B1489" s="126"/>
      <c r="C1489" s="220" t="s">
        <v>3135</v>
      </c>
      <c r="D1489" s="419"/>
      <c r="E1489" s="316"/>
      <c r="F1489" s="316"/>
      <c r="G1489" s="317"/>
      <c r="H1489" s="379"/>
      <c r="I1489" s="317"/>
      <c r="J1489" s="315" t="str">
        <f>IF(L1489="","",VLOOKUP(L1489,Presentación!$AL$3:$AM$574,2,FALSE))</f>
        <v/>
      </c>
      <c r="K1489" s="429"/>
      <c r="L1489" s="419"/>
      <c r="M1489" s="316"/>
      <c r="N1489" s="317"/>
      <c r="O1489" s="419"/>
      <c r="P1489" s="316"/>
      <c r="Q1489" s="317"/>
      <c r="R1489" s="379"/>
      <c r="S1489" s="316"/>
      <c r="T1489" s="317"/>
      <c r="U1489" s="43" t="s">
        <v>2188</v>
      </c>
      <c r="V1489" s="379"/>
      <c r="W1489" s="316"/>
      <c r="X1489" s="317"/>
      <c r="Y1489" s="379"/>
      <c r="Z1489" s="317"/>
      <c r="AA1489" s="249"/>
      <c r="AB1489" s="249"/>
      <c r="AC1489" s="249"/>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CA1489">
        <f t="shared" si="286"/>
        <v>0</v>
      </c>
      <c r="CB1489">
        <f t="shared" si="287"/>
        <v>0</v>
      </c>
      <c r="CC1489">
        <f t="shared" si="288"/>
        <v>0</v>
      </c>
      <c r="CD1489">
        <f t="shared" si="289"/>
        <v>0</v>
      </c>
      <c r="CF1489" t="b">
        <f t="shared" si="290"/>
        <v>0</v>
      </c>
      <c r="CG1489" t="str">
        <f t="shared" si="291"/>
        <v/>
      </c>
      <c r="CH1489" t="b">
        <f t="shared" si="292"/>
        <v>0</v>
      </c>
      <c r="CI1489" t="str">
        <f t="shared" si="293"/>
        <v/>
      </c>
      <c r="CJ1489" t="b">
        <f t="shared" si="294"/>
        <v>0</v>
      </c>
      <c r="CL1489">
        <f t="shared" si="295"/>
        <v>0</v>
      </c>
      <c r="CM1489">
        <f t="shared" si="296"/>
        <v>0</v>
      </c>
      <c r="CN1489">
        <f t="shared" si="297"/>
        <v>0</v>
      </c>
      <c r="CO1489">
        <f t="shared" si="298"/>
        <v>0</v>
      </c>
    </row>
    <row r="1490" spans="2:93" ht="15" customHeight="1">
      <c r="B1490" s="126"/>
      <c r="C1490" s="220" t="s">
        <v>3136</v>
      </c>
      <c r="D1490" s="419"/>
      <c r="E1490" s="316"/>
      <c r="F1490" s="316"/>
      <c r="G1490" s="317"/>
      <c r="H1490" s="379"/>
      <c r="I1490" s="317"/>
      <c r="J1490" s="315" t="str">
        <f>IF(L1490="","",VLOOKUP(L1490,Presentación!$AL$3:$AM$574,2,FALSE))</f>
        <v/>
      </c>
      <c r="K1490" s="429"/>
      <c r="L1490" s="419"/>
      <c r="M1490" s="316"/>
      <c r="N1490" s="317"/>
      <c r="O1490" s="419"/>
      <c r="P1490" s="316"/>
      <c r="Q1490" s="317"/>
      <c r="R1490" s="379"/>
      <c r="S1490" s="316"/>
      <c r="T1490" s="317"/>
      <c r="U1490" s="43" t="s">
        <v>2188</v>
      </c>
      <c r="V1490" s="379"/>
      <c r="W1490" s="316"/>
      <c r="X1490" s="317"/>
      <c r="Y1490" s="379"/>
      <c r="Z1490" s="317"/>
      <c r="AA1490" s="249"/>
      <c r="AB1490" s="249"/>
      <c r="AC1490" s="249"/>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CA1490">
        <f t="shared" si="286"/>
        <v>0</v>
      </c>
      <c r="CB1490">
        <f t="shared" si="287"/>
        <v>0</v>
      </c>
      <c r="CC1490">
        <f t="shared" si="288"/>
        <v>0</v>
      </c>
      <c r="CD1490">
        <f t="shared" si="289"/>
        <v>0</v>
      </c>
      <c r="CF1490" t="b">
        <f t="shared" si="290"/>
        <v>0</v>
      </c>
      <c r="CG1490" t="str">
        <f t="shared" si="291"/>
        <v/>
      </c>
      <c r="CH1490" t="b">
        <f t="shared" si="292"/>
        <v>0</v>
      </c>
      <c r="CI1490" t="str">
        <f t="shared" si="293"/>
        <v/>
      </c>
      <c r="CJ1490" t="b">
        <f t="shared" si="294"/>
        <v>0</v>
      </c>
      <c r="CL1490">
        <f t="shared" si="295"/>
        <v>0</v>
      </c>
      <c r="CM1490">
        <f t="shared" si="296"/>
        <v>0</v>
      </c>
      <c r="CN1490">
        <f t="shared" si="297"/>
        <v>0</v>
      </c>
      <c r="CO1490">
        <f t="shared" si="298"/>
        <v>0</v>
      </c>
    </row>
    <row r="1491" spans="2:93" ht="15" customHeight="1">
      <c r="B1491" s="126"/>
      <c r="C1491" s="220" t="s">
        <v>3137</v>
      </c>
      <c r="D1491" s="419"/>
      <c r="E1491" s="316"/>
      <c r="F1491" s="316"/>
      <c r="G1491" s="317"/>
      <c r="H1491" s="379"/>
      <c r="I1491" s="317"/>
      <c r="J1491" s="315" t="str">
        <f>IF(L1491="","",VLOOKUP(L1491,Presentación!$AL$3:$AM$574,2,FALSE))</f>
        <v/>
      </c>
      <c r="K1491" s="429"/>
      <c r="L1491" s="419"/>
      <c r="M1491" s="316"/>
      <c r="N1491" s="317"/>
      <c r="O1491" s="419"/>
      <c r="P1491" s="316"/>
      <c r="Q1491" s="317"/>
      <c r="R1491" s="379"/>
      <c r="S1491" s="316"/>
      <c r="T1491" s="317"/>
      <c r="U1491" s="43" t="s">
        <v>2188</v>
      </c>
      <c r="V1491" s="379"/>
      <c r="W1491" s="316"/>
      <c r="X1491" s="317"/>
      <c r="Y1491" s="379"/>
      <c r="Z1491" s="317"/>
      <c r="AA1491" s="249"/>
      <c r="AB1491" s="249"/>
      <c r="AC1491" s="249"/>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CA1491">
        <f t="shared" si="286"/>
        <v>0</v>
      </c>
      <c r="CB1491">
        <f t="shared" si="287"/>
        <v>0</v>
      </c>
      <c r="CC1491">
        <f t="shared" si="288"/>
        <v>0</v>
      </c>
      <c r="CD1491">
        <f t="shared" si="289"/>
        <v>0</v>
      </c>
      <c r="CF1491" t="b">
        <f t="shared" si="290"/>
        <v>0</v>
      </c>
      <c r="CG1491" t="str">
        <f t="shared" si="291"/>
        <v/>
      </c>
      <c r="CH1491" t="b">
        <f t="shared" si="292"/>
        <v>0</v>
      </c>
      <c r="CI1491" t="str">
        <f t="shared" si="293"/>
        <v/>
      </c>
      <c r="CJ1491" t="b">
        <f t="shared" si="294"/>
        <v>0</v>
      </c>
      <c r="CL1491">
        <f t="shared" si="295"/>
        <v>0</v>
      </c>
      <c r="CM1491">
        <f t="shared" si="296"/>
        <v>0</v>
      </c>
      <c r="CN1491">
        <f t="shared" si="297"/>
        <v>0</v>
      </c>
      <c r="CO1491">
        <f t="shared" si="298"/>
        <v>0</v>
      </c>
    </row>
    <row r="1492" spans="2:93" ht="15" customHeight="1">
      <c r="B1492" s="126"/>
      <c r="C1492" s="220" t="s">
        <v>3138</v>
      </c>
      <c r="D1492" s="419"/>
      <c r="E1492" s="316"/>
      <c r="F1492" s="316"/>
      <c r="G1492" s="317"/>
      <c r="H1492" s="379"/>
      <c r="I1492" s="317"/>
      <c r="J1492" s="315" t="str">
        <f>IF(L1492="","",VLOOKUP(L1492,Presentación!$AL$3:$AM$574,2,FALSE))</f>
        <v/>
      </c>
      <c r="K1492" s="429"/>
      <c r="L1492" s="419"/>
      <c r="M1492" s="316"/>
      <c r="N1492" s="317"/>
      <c r="O1492" s="419"/>
      <c r="P1492" s="316"/>
      <c r="Q1492" s="317"/>
      <c r="R1492" s="379"/>
      <c r="S1492" s="316"/>
      <c r="T1492" s="317"/>
      <c r="U1492" s="43" t="s">
        <v>2188</v>
      </c>
      <c r="V1492" s="379"/>
      <c r="W1492" s="316"/>
      <c r="X1492" s="317"/>
      <c r="Y1492" s="379"/>
      <c r="Z1492" s="317"/>
      <c r="AA1492" s="249"/>
      <c r="AB1492" s="249"/>
      <c r="AC1492" s="249"/>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CA1492">
        <f t="shared" si="286"/>
        <v>0</v>
      </c>
      <c r="CB1492">
        <f t="shared" si="287"/>
        <v>0</v>
      </c>
      <c r="CC1492">
        <f t="shared" si="288"/>
        <v>0</v>
      </c>
      <c r="CD1492">
        <f t="shared" si="289"/>
        <v>0</v>
      </c>
      <c r="CF1492" t="b">
        <f t="shared" si="290"/>
        <v>0</v>
      </c>
      <c r="CG1492" t="str">
        <f t="shared" si="291"/>
        <v/>
      </c>
      <c r="CH1492" t="b">
        <f t="shared" si="292"/>
        <v>0</v>
      </c>
      <c r="CI1492" t="str">
        <f t="shared" si="293"/>
        <v/>
      </c>
      <c r="CJ1492" t="b">
        <f t="shared" si="294"/>
        <v>0</v>
      </c>
      <c r="CL1492">
        <f t="shared" si="295"/>
        <v>0</v>
      </c>
      <c r="CM1492">
        <f t="shared" si="296"/>
        <v>0</v>
      </c>
      <c r="CN1492">
        <f t="shared" si="297"/>
        <v>0</v>
      </c>
      <c r="CO1492">
        <f t="shared" si="298"/>
        <v>0</v>
      </c>
    </row>
    <row r="1493" spans="2:93" ht="15" customHeight="1">
      <c r="B1493" s="126"/>
      <c r="C1493" s="220" t="s">
        <v>3139</v>
      </c>
      <c r="D1493" s="419"/>
      <c r="E1493" s="316"/>
      <c r="F1493" s="316"/>
      <c r="G1493" s="317"/>
      <c r="H1493" s="379"/>
      <c r="I1493" s="317"/>
      <c r="J1493" s="315" t="str">
        <f>IF(L1493="","",VLOOKUP(L1493,Presentación!$AL$3:$AM$574,2,FALSE))</f>
        <v/>
      </c>
      <c r="K1493" s="429"/>
      <c r="L1493" s="419"/>
      <c r="M1493" s="316"/>
      <c r="N1493" s="317"/>
      <c r="O1493" s="419"/>
      <c r="P1493" s="316"/>
      <c r="Q1493" s="317"/>
      <c r="R1493" s="379"/>
      <c r="S1493" s="316"/>
      <c r="T1493" s="317"/>
      <c r="U1493" s="43" t="s">
        <v>2188</v>
      </c>
      <c r="V1493" s="379"/>
      <c r="W1493" s="316"/>
      <c r="X1493" s="317"/>
      <c r="Y1493" s="379"/>
      <c r="Z1493" s="317"/>
      <c r="AA1493" s="249"/>
      <c r="AB1493" s="249"/>
      <c r="AC1493" s="249"/>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CA1493">
        <f t="shared" si="286"/>
        <v>0</v>
      </c>
      <c r="CB1493">
        <f t="shared" si="287"/>
        <v>0</v>
      </c>
      <c r="CC1493">
        <f t="shared" si="288"/>
        <v>0</v>
      </c>
      <c r="CD1493">
        <f t="shared" si="289"/>
        <v>0</v>
      </c>
      <c r="CF1493" t="b">
        <f t="shared" si="290"/>
        <v>0</v>
      </c>
      <c r="CG1493" t="str">
        <f t="shared" si="291"/>
        <v/>
      </c>
      <c r="CH1493" t="b">
        <f t="shared" si="292"/>
        <v>0</v>
      </c>
      <c r="CI1493" t="str">
        <f t="shared" si="293"/>
        <v/>
      </c>
      <c r="CJ1493" t="b">
        <f t="shared" si="294"/>
        <v>0</v>
      </c>
      <c r="CL1493">
        <f t="shared" si="295"/>
        <v>0</v>
      </c>
      <c r="CM1493">
        <f t="shared" si="296"/>
        <v>0</v>
      </c>
      <c r="CN1493">
        <f t="shared" si="297"/>
        <v>0</v>
      </c>
      <c r="CO1493">
        <f t="shared" si="298"/>
        <v>0</v>
      </c>
    </row>
    <row r="1494" spans="2:93" ht="15" customHeight="1">
      <c r="B1494" s="126"/>
      <c r="C1494" s="220" t="s">
        <v>3140</v>
      </c>
      <c r="D1494" s="419"/>
      <c r="E1494" s="316"/>
      <c r="F1494" s="316"/>
      <c r="G1494" s="317"/>
      <c r="H1494" s="379"/>
      <c r="I1494" s="317"/>
      <c r="J1494" s="315" t="str">
        <f>IF(L1494="","",VLOOKUP(L1494,Presentación!$AL$3:$AM$574,2,FALSE))</f>
        <v/>
      </c>
      <c r="K1494" s="429"/>
      <c r="L1494" s="419"/>
      <c r="M1494" s="316"/>
      <c r="N1494" s="317"/>
      <c r="O1494" s="419"/>
      <c r="P1494" s="316"/>
      <c r="Q1494" s="317"/>
      <c r="R1494" s="379"/>
      <c r="S1494" s="316"/>
      <c r="T1494" s="317"/>
      <c r="U1494" s="43" t="s">
        <v>2188</v>
      </c>
      <c r="V1494" s="379"/>
      <c r="W1494" s="316"/>
      <c r="X1494" s="317"/>
      <c r="Y1494" s="379"/>
      <c r="Z1494" s="317"/>
      <c r="AA1494" s="249"/>
      <c r="AB1494" s="249"/>
      <c r="AC1494" s="249"/>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CA1494">
        <f t="shared" si="286"/>
        <v>0</v>
      </c>
      <c r="CB1494">
        <f t="shared" si="287"/>
        <v>0</v>
      </c>
      <c r="CC1494">
        <f t="shared" si="288"/>
        <v>0</v>
      </c>
      <c r="CD1494">
        <f t="shared" si="289"/>
        <v>0</v>
      </c>
      <c r="CF1494" t="b">
        <f t="shared" si="290"/>
        <v>0</v>
      </c>
      <c r="CG1494" t="str">
        <f t="shared" si="291"/>
        <v/>
      </c>
      <c r="CH1494" t="b">
        <f t="shared" si="292"/>
        <v>0</v>
      </c>
      <c r="CI1494" t="str">
        <f t="shared" si="293"/>
        <v/>
      </c>
      <c r="CJ1494" t="b">
        <f t="shared" si="294"/>
        <v>0</v>
      </c>
      <c r="CL1494">
        <f t="shared" si="295"/>
        <v>0</v>
      </c>
      <c r="CM1494">
        <f t="shared" si="296"/>
        <v>0</v>
      </c>
      <c r="CN1494">
        <f t="shared" si="297"/>
        <v>0</v>
      </c>
      <c r="CO1494">
        <f t="shared" si="298"/>
        <v>0</v>
      </c>
    </row>
    <row r="1495" spans="2:93" ht="15" customHeight="1">
      <c r="B1495" s="126"/>
      <c r="C1495" s="220" t="s">
        <v>3141</v>
      </c>
      <c r="D1495" s="419"/>
      <c r="E1495" s="316"/>
      <c r="F1495" s="316"/>
      <c r="G1495" s="317"/>
      <c r="H1495" s="379"/>
      <c r="I1495" s="317"/>
      <c r="J1495" s="315" t="str">
        <f>IF(L1495="","",VLOOKUP(L1495,Presentación!$AL$3:$AM$574,2,FALSE))</f>
        <v/>
      </c>
      <c r="K1495" s="429"/>
      <c r="L1495" s="419"/>
      <c r="M1495" s="316"/>
      <c r="N1495" s="317"/>
      <c r="O1495" s="419"/>
      <c r="P1495" s="316"/>
      <c r="Q1495" s="317"/>
      <c r="R1495" s="379"/>
      <c r="S1495" s="316"/>
      <c r="T1495" s="317"/>
      <c r="U1495" s="43" t="s">
        <v>2188</v>
      </c>
      <c r="V1495" s="379"/>
      <c r="W1495" s="316"/>
      <c r="X1495" s="317"/>
      <c r="Y1495" s="379"/>
      <c r="Z1495" s="317"/>
      <c r="AA1495" s="249"/>
      <c r="AB1495" s="249"/>
      <c r="AC1495" s="249"/>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CA1495">
        <f t="shared" si="286"/>
        <v>0</v>
      </c>
      <c r="CB1495">
        <f t="shared" si="287"/>
        <v>0</v>
      </c>
      <c r="CC1495">
        <f t="shared" si="288"/>
        <v>0</v>
      </c>
      <c r="CD1495">
        <f t="shared" si="289"/>
        <v>0</v>
      </c>
      <c r="CF1495" t="b">
        <f t="shared" si="290"/>
        <v>0</v>
      </c>
      <c r="CG1495" t="str">
        <f t="shared" si="291"/>
        <v/>
      </c>
      <c r="CH1495" t="b">
        <f t="shared" si="292"/>
        <v>0</v>
      </c>
      <c r="CI1495" t="str">
        <f t="shared" si="293"/>
        <v/>
      </c>
      <c r="CJ1495" t="b">
        <f t="shared" si="294"/>
        <v>0</v>
      </c>
      <c r="CL1495">
        <f t="shared" si="295"/>
        <v>0</v>
      </c>
      <c r="CM1495">
        <f t="shared" si="296"/>
        <v>0</v>
      </c>
      <c r="CN1495">
        <f t="shared" si="297"/>
        <v>0</v>
      </c>
      <c r="CO1495">
        <f t="shared" si="298"/>
        <v>0</v>
      </c>
    </row>
    <row r="1496" spans="2:93" ht="15" customHeight="1">
      <c r="B1496" s="126"/>
      <c r="C1496" s="220" t="s">
        <v>3142</v>
      </c>
      <c r="D1496" s="419"/>
      <c r="E1496" s="316"/>
      <c r="F1496" s="316"/>
      <c r="G1496" s="317"/>
      <c r="H1496" s="379"/>
      <c r="I1496" s="317"/>
      <c r="J1496" s="315" t="str">
        <f>IF(L1496="","",VLOOKUP(L1496,Presentación!$AL$3:$AM$574,2,FALSE))</f>
        <v/>
      </c>
      <c r="K1496" s="429"/>
      <c r="L1496" s="419"/>
      <c r="M1496" s="316"/>
      <c r="N1496" s="317"/>
      <c r="O1496" s="419"/>
      <c r="P1496" s="316"/>
      <c r="Q1496" s="317"/>
      <c r="R1496" s="379"/>
      <c r="S1496" s="316"/>
      <c r="T1496" s="317"/>
      <c r="U1496" s="43" t="s">
        <v>2188</v>
      </c>
      <c r="V1496" s="379"/>
      <c r="W1496" s="316"/>
      <c r="X1496" s="317"/>
      <c r="Y1496" s="379"/>
      <c r="Z1496" s="317"/>
      <c r="AA1496" s="249"/>
      <c r="AB1496" s="249"/>
      <c r="AC1496" s="249"/>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c r="BX1496" s="10"/>
      <c r="CA1496">
        <f t="shared" si="286"/>
        <v>0</v>
      </c>
      <c r="CB1496">
        <f t="shared" si="287"/>
        <v>0</v>
      </c>
      <c r="CC1496">
        <f t="shared" si="288"/>
        <v>0</v>
      </c>
      <c r="CD1496">
        <f t="shared" si="289"/>
        <v>0</v>
      </c>
      <c r="CF1496" t="b">
        <f t="shared" si="290"/>
        <v>0</v>
      </c>
      <c r="CG1496" t="str">
        <f t="shared" si="291"/>
        <v/>
      </c>
      <c r="CH1496" t="b">
        <f t="shared" si="292"/>
        <v>0</v>
      </c>
      <c r="CI1496" t="str">
        <f t="shared" si="293"/>
        <v/>
      </c>
      <c r="CJ1496" t="b">
        <f t="shared" si="294"/>
        <v>0</v>
      </c>
      <c r="CL1496">
        <f t="shared" si="295"/>
        <v>0</v>
      </c>
      <c r="CM1496">
        <f t="shared" si="296"/>
        <v>0</v>
      </c>
      <c r="CN1496">
        <f t="shared" si="297"/>
        <v>0</v>
      </c>
      <c r="CO1496">
        <f t="shared" si="298"/>
        <v>0</v>
      </c>
    </row>
    <row r="1497" spans="2:93" ht="15" customHeight="1">
      <c r="B1497" s="126"/>
      <c r="C1497" s="220" t="s">
        <v>3143</v>
      </c>
      <c r="D1497" s="419"/>
      <c r="E1497" s="316"/>
      <c r="F1497" s="316"/>
      <c r="G1497" s="317"/>
      <c r="H1497" s="379"/>
      <c r="I1497" s="317"/>
      <c r="J1497" s="315" t="str">
        <f>IF(L1497="","",VLOOKUP(L1497,Presentación!$AL$3:$AM$574,2,FALSE))</f>
        <v/>
      </c>
      <c r="K1497" s="429"/>
      <c r="L1497" s="419"/>
      <c r="M1497" s="316"/>
      <c r="N1497" s="317"/>
      <c r="O1497" s="419"/>
      <c r="P1497" s="316"/>
      <c r="Q1497" s="317"/>
      <c r="R1497" s="379"/>
      <c r="S1497" s="316"/>
      <c r="T1497" s="317"/>
      <c r="U1497" s="43" t="s">
        <v>2188</v>
      </c>
      <c r="V1497" s="379"/>
      <c r="W1497" s="316"/>
      <c r="X1497" s="317"/>
      <c r="Y1497" s="379"/>
      <c r="Z1497" s="317"/>
      <c r="AA1497" s="249"/>
      <c r="AB1497" s="249"/>
      <c r="AC1497" s="249"/>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CA1497">
        <f t="shared" si="286"/>
        <v>0</v>
      </c>
      <c r="CB1497">
        <f t="shared" si="287"/>
        <v>0</v>
      </c>
      <c r="CC1497">
        <f t="shared" si="288"/>
        <v>0</v>
      </c>
      <c r="CD1497">
        <f t="shared" si="289"/>
        <v>0</v>
      </c>
      <c r="CF1497" t="b">
        <f t="shared" si="290"/>
        <v>0</v>
      </c>
      <c r="CG1497" t="str">
        <f t="shared" si="291"/>
        <v/>
      </c>
      <c r="CH1497" t="b">
        <f t="shared" si="292"/>
        <v>0</v>
      </c>
      <c r="CI1497" t="str">
        <f t="shared" si="293"/>
        <v/>
      </c>
      <c r="CJ1497" t="b">
        <f t="shared" si="294"/>
        <v>0</v>
      </c>
      <c r="CL1497">
        <f t="shared" si="295"/>
        <v>0</v>
      </c>
      <c r="CM1497">
        <f t="shared" si="296"/>
        <v>0</v>
      </c>
      <c r="CN1497">
        <f t="shared" si="297"/>
        <v>0</v>
      </c>
      <c r="CO1497">
        <f t="shared" si="298"/>
        <v>0</v>
      </c>
    </row>
    <row r="1498" spans="2:93" ht="15" customHeight="1">
      <c r="B1498" s="126"/>
      <c r="C1498" s="220" t="s">
        <v>3144</v>
      </c>
      <c r="D1498" s="419"/>
      <c r="E1498" s="316"/>
      <c r="F1498" s="316"/>
      <c r="G1498" s="317"/>
      <c r="H1498" s="379"/>
      <c r="I1498" s="317"/>
      <c r="J1498" s="315" t="str">
        <f>IF(L1498="","",VLOOKUP(L1498,Presentación!$AL$3:$AM$574,2,FALSE))</f>
        <v/>
      </c>
      <c r="K1498" s="429"/>
      <c r="L1498" s="419"/>
      <c r="M1498" s="316"/>
      <c r="N1498" s="317"/>
      <c r="O1498" s="419"/>
      <c r="P1498" s="316"/>
      <c r="Q1498" s="317"/>
      <c r="R1498" s="379"/>
      <c r="S1498" s="316"/>
      <c r="T1498" s="317"/>
      <c r="U1498" s="43" t="s">
        <v>2188</v>
      </c>
      <c r="V1498" s="379"/>
      <c r="W1498" s="316"/>
      <c r="X1498" s="317"/>
      <c r="Y1498" s="379"/>
      <c r="Z1498" s="317"/>
      <c r="AA1498" s="249"/>
      <c r="AB1498" s="249"/>
      <c r="AC1498" s="249"/>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CA1498">
        <f t="shared" si="286"/>
        <v>0</v>
      </c>
      <c r="CB1498">
        <f t="shared" si="287"/>
        <v>0</v>
      </c>
      <c r="CC1498">
        <f t="shared" si="288"/>
        <v>0</v>
      </c>
      <c r="CD1498">
        <f t="shared" si="289"/>
        <v>0</v>
      </c>
      <c r="CF1498" t="b">
        <f t="shared" si="290"/>
        <v>0</v>
      </c>
      <c r="CG1498" t="str">
        <f t="shared" si="291"/>
        <v/>
      </c>
      <c r="CH1498" t="b">
        <f t="shared" si="292"/>
        <v>0</v>
      </c>
      <c r="CI1498" t="str">
        <f t="shared" si="293"/>
        <v/>
      </c>
      <c r="CJ1498" t="b">
        <f t="shared" si="294"/>
        <v>0</v>
      </c>
      <c r="CL1498">
        <f t="shared" si="295"/>
        <v>0</v>
      </c>
      <c r="CM1498">
        <f t="shared" si="296"/>
        <v>0</v>
      </c>
      <c r="CN1498">
        <f t="shared" si="297"/>
        <v>0</v>
      </c>
      <c r="CO1498">
        <f t="shared" si="298"/>
        <v>0</v>
      </c>
    </row>
    <row r="1499" spans="2:93" ht="15" customHeight="1">
      <c r="B1499" s="126"/>
      <c r="C1499" s="220" t="s">
        <v>3145</v>
      </c>
      <c r="D1499" s="419"/>
      <c r="E1499" s="316"/>
      <c r="F1499" s="316"/>
      <c r="G1499" s="317"/>
      <c r="H1499" s="379"/>
      <c r="I1499" s="317"/>
      <c r="J1499" s="315" t="str">
        <f>IF(L1499="","",VLOOKUP(L1499,Presentación!$AL$3:$AM$574,2,FALSE))</f>
        <v/>
      </c>
      <c r="K1499" s="429"/>
      <c r="L1499" s="419"/>
      <c r="M1499" s="316"/>
      <c r="N1499" s="317"/>
      <c r="O1499" s="419"/>
      <c r="P1499" s="316"/>
      <c r="Q1499" s="317"/>
      <c r="R1499" s="379"/>
      <c r="S1499" s="316"/>
      <c r="T1499" s="317"/>
      <c r="U1499" s="43" t="s">
        <v>2188</v>
      </c>
      <c r="V1499" s="379"/>
      <c r="W1499" s="316"/>
      <c r="X1499" s="317"/>
      <c r="Y1499" s="379"/>
      <c r="Z1499" s="317"/>
      <c r="AA1499" s="249"/>
      <c r="AB1499" s="249"/>
      <c r="AC1499" s="249"/>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CA1499">
        <f t="shared" si="286"/>
        <v>0</v>
      </c>
      <c r="CB1499">
        <f t="shared" si="287"/>
        <v>0</v>
      </c>
      <c r="CC1499">
        <f t="shared" si="288"/>
        <v>0</v>
      </c>
      <c r="CD1499">
        <f t="shared" si="289"/>
        <v>0</v>
      </c>
      <c r="CF1499" t="b">
        <f t="shared" si="290"/>
        <v>0</v>
      </c>
      <c r="CG1499" t="str">
        <f t="shared" si="291"/>
        <v/>
      </c>
      <c r="CH1499" t="b">
        <f t="shared" si="292"/>
        <v>0</v>
      </c>
      <c r="CI1499" t="str">
        <f t="shared" si="293"/>
        <v/>
      </c>
      <c r="CJ1499" t="b">
        <f t="shared" si="294"/>
        <v>0</v>
      </c>
      <c r="CL1499">
        <f t="shared" si="295"/>
        <v>0</v>
      </c>
      <c r="CM1499">
        <f t="shared" si="296"/>
        <v>0</v>
      </c>
      <c r="CN1499">
        <f t="shared" si="297"/>
        <v>0</v>
      </c>
      <c r="CO1499">
        <f t="shared" si="298"/>
        <v>0</v>
      </c>
    </row>
    <row r="1500" spans="2:93" ht="15" customHeight="1">
      <c r="B1500" s="126"/>
      <c r="C1500" s="220" t="s">
        <v>3146</v>
      </c>
      <c r="D1500" s="419"/>
      <c r="E1500" s="316"/>
      <c r="F1500" s="316"/>
      <c r="G1500" s="317"/>
      <c r="H1500" s="379"/>
      <c r="I1500" s="317"/>
      <c r="J1500" s="315" t="str">
        <f>IF(L1500="","",VLOOKUP(L1500,Presentación!$AL$3:$AM$574,2,FALSE))</f>
        <v/>
      </c>
      <c r="K1500" s="429"/>
      <c r="L1500" s="419"/>
      <c r="M1500" s="316"/>
      <c r="N1500" s="317"/>
      <c r="O1500" s="419"/>
      <c r="P1500" s="316"/>
      <c r="Q1500" s="317"/>
      <c r="R1500" s="379"/>
      <c r="S1500" s="316"/>
      <c r="T1500" s="317"/>
      <c r="U1500" s="43" t="s">
        <v>2188</v>
      </c>
      <c r="V1500" s="379"/>
      <c r="W1500" s="316"/>
      <c r="X1500" s="317"/>
      <c r="Y1500" s="379"/>
      <c r="Z1500" s="317"/>
      <c r="AA1500" s="249"/>
      <c r="AB1500" s="249"/>
      <c r="AC1500" s="249"/>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c r="BX1500" s="10"/>
      <c r="CA1500">
        <f t="shared" si="286"/>
        <v>0</v>
      </c>
      <c r="CB1500">
        <f t="shared" si="287"/>
        <v>0</v>
      </c>
      <c r="CC1500">
        <f t="shared" si="288"/>
        <v>0</v>
      </c>
      <c r="CD1500">
        <f t="shared" si="289"/>
        <v>0</v>
      </c>
      <c r="CF1500" t="b">
        <f t="shared" si="290"/>
        <v>0</v>
      </c>
      <c r="CG1500" t="str">
        <f t="shared" si="291"/>
        <v/>
      </c>
      <c r="CH1500" t="b">
        <f t="shared" si="292"/>
        <v>0</v>
      </c>
      <c r="CI1500" t="str">
        <f t="shared" si="293"/>
        <v/>
      </c>
      <c r="CJ1500" t="b">
        <f t="shared" si="294"/>
        <v>0</v>
      </c>
      <c r="CL1500">
        <f t="shared" si="295"/>
        <v>0</v>
      </c>
      <c r="CM1500">
        <f t="shared" si="296"/>
        <v>0</v>
      </c>
      <c r="CN1500">
        <f t="shared" si="297"/>
        <v>0</v>
      </c>
      <c r="CO1500">
        <f t="shared" si="298"/>
        <v>0</v>
      </c>
    </row>
    <row r="1501" spans="2:93" ht="15" customHeight="1">
      <c r="B1501" s="126"/>
      <c r="C1501" s="220" t="s">
        <v>3147</v>
      </c>
      <c r="D1501" s="419"/>
      <c r="E1501" s="316"/>
      <c r="F1501" s="316"/>
      <c r="G1501" s="317"/>
      <c r="H1501" s="379"/>
      <c r="I1501" s="317"/>
      <c r="J1501" s="315" t="str">
        <f>IF(L1501="","",VLOOKUP(L1501,Presentación!$AL$3:$AM$574,2,FALSE))</f>
        <v/>
      </c>
      <c r="K1501" s="429"/>
      <c r="L1501" s="419"/>
      <c r="M1501" s="316"/>
      <c r="N1501" s="317"/>
      <c r="O1501" s="419"/>
      <c r="P1501" s="316"/>
      <c r="Q1501" s="317"/>
      <c r="R1501" s="379"/>
      <c r="S1501" s="316"/>
      <c r="T1501" s="317"/>
      <c r="U1501" s="43" t="s">
        <v>2188</v>
      </c>
      <c r="V1501" s="379"/>
      <c r="W1501" s="316"/>
      <c r="X1501" s="317"/>
      <c r="Y1501" s="379"/>
      <c r="Z1501" s="317"/>
      <c r="AA1501" s="249"/>
      <c r="AB1501" s="249"/>
      <c r="AC1501" s="249"/>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CA1501">
        <f t="shared" si="286"/>
        <v>0</v>
      </c>
      <c r="CB1501">
        <f t="shared" si="287"/>
        <v>0</v>
      </c>
      <c r="CC1501">
        <f t="shared" si="288"/>
        <v>0</v>
      </c>
      <c r="CD1501">
        <f t="shared" si="289"/>
        <v>0</v>
      </c>
      <c r="CF1501" t="b">
        <f t="shared" si="290"/>
        <v>0</v>
      </c>
      <c r="CG1501" t="str">
        <f t="shared" si="291"/>
        <v/>
      </c>
      <c r="CH1501" t="b">
        <f t="shared" si="292"/>
        <v>0</v>
      </c>
      <c r="CI1501" t="str">
        <f t="shared" si="293"/>
        <v/>
      </c>
      <c r="CJ1501" t="b">
        <f t="shared" si="294"/>
        <v>0</v>
      </c>
      <c r="CL1501">
        <f t="shared" si="295"/>
        <v>0</v>
      </c>
      <c r="CM1501">
        <f t="shared" si="296"/>
        <v>0</v>
      </c>
      <c r="CN1501">
        <f t="shared" si="297"/>
        <v>0</v>
      </c>
      <c r="CO1501">
        <f t="shared" si="298"/>
        <v>0</v>
      </c>
    </row>
    <row r="1502" spans="2:93" ht="15" customHeight="1">
      <c r="B1502" s="126"/>
      <c r="C1502" s="220" t="s">
        <v>3148</v>
      </c>
      <c r="D1502" s="419"/>
      <c r="E1502" s="316"/>
      <c r="F1502" s="316"/>
      <c r="G1502" s="317"/>
      <c r="H1502" s="379"/>
      <c r="I1502" s="317"/>
      <c r="J1502" s="315" t="str">
        <f>IF(L1502="","",VLOOKUP(L1502,Presentación!$AL$3:$AM$574,2,FALSE))</f>
        <v/>
      </c>
      <c r="K1502" s="429"/>
      <c r="L1502" s="419"/>
      <c r="M1502" s="316"/>
      <c r="N1502" s="317"/>
      <c r="O1502" s="419"/>
      <c r="P1502" s="316"/>
      <c r="Q1502" s="317"/>
      <c r="R1502" s="379"/>
      <c r="S1502" s="316"/>
      <c r="T1502" s="317"/>
      <c r="U1502" s="43" t="s">
        <v>2188</v>
      </c>
      <c r="V1502" s="379"/>
      <c r="W1502" s="316"/>
      <c r="X1502" s="317"/>
      <c r="Y1502" s="379"/>
      <c r="Z1502" s="317"/>
      <c r="AA1502" s="249"/>
      <c r="AB1502" s="249"/>
      <c r="AC1502" s="249"/>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CA1502">
        <f t="shared" si="286"/>
        <v>0</v>
      </c>
      <c r="CB1502">
        <f t="shared" si="287"/>
        <v>0</v>
      </c>
      <c r="CC1502">
        <f t="shared" si="288"/>
        <v>0</v>
      </c>
      <c r="CD1502">
        <f t="shared" si="289"/>
        <v>0</v>
      </c>
      <c r="CF1502" t="b">
        <f t="shared" si="290"/>
        <v>0</v>
      </c>
      <c r="CG1502" t="str">
        <f t="shared" si="291"/>
        <v/>
      </c>
      <c r="CH1502" t="b">
        <f t="shared" si="292"/>
        <v>0</v>
      </c>
      <c r="CI1502" t="str">
        <f t="shared" si="293"/>
        <v/>
      </c>
      <c r="CJ1502" t="b">
        <f t="shared" si="294"/>
        <v>0</v>
      </c>
      <c r="CL1502">
        <f t="shared" si="295"/>
        <v>0</v>
      </c>
      <c r="CM1502">
        <f t="shared" si="296"/>
        <v>0</v>
      </c>
      <c r="CN1502">
        <f t="shared" si="297"/>
        <v>0</v>
      </c>
      <c r="CO1502">
        <f t="shared" si="298"/>
        <v>0</v>
      </c>
    </row>
    <row r="1503" spans="2:93" ht="15" customHeight="1">
      <c r="B1503" s="126"/>
      <c r="C1503" s="220" t="s">
        <v>3149</v>
      </c>
      <c r="D1503" s="419"/>
      <c r="E1503" s="316"/>
      <c r="F1503" s="316"/>
      <c r="G1503" s="317"/>
      <c r="H1503" s="379"/>
      <c r="I1503" s="317"/>
      <c r="J1503" s="315" t="str">
        <f>IF(L1503="","",VLOOKUP(L1503,Presentación!$AL$3:$AM$574,2,FALSE))</f>
        <v/>
      </c>
      <c r="K1503" s="429"/>
      <c r="L1503" s="419"/>
      <c r="M1503" s="316"/>
      <c r="N1503" s="317"/>
      <c r="O1503" s="419"/>
      <c r="P1503" s="316"/>
      <c r="Q1503" s="317"/>
      <c r="R1503" s="379"/>
      <c r="S1503" s="316"/>
      <c r="T1503" s="317"/>
      <c r="U1503" s="43" t="s">
        <v>2188</v>
      </c>
      <c r="V1503" s="379"/>
      <c r="W1503" s="316"/>
      <c r="X1503" s="317"/>
      <c r="Y1503" s="379"/>
      <c r="Z1503" s="317"/>
      <c r="AA1503" s="249"/>
      <c r="AB1503" s="249"/>
      <c r="AC1503" s="249"/>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CA1503">
        <f t="shared" si="286"/>
        <v>0</v>
      </c>
      <c r="CB1503">
        <f t="shared" si="287"/>
        <v>0</v>
      </c>
      <c r="CC1503">
        <f t="shared" si="288"/>
        <v>0</v>
      </c>
      <c r="CD1503">
        <f t="shared" si="289"/>
        <v>0</v>
      </c>
      <c r="CF1503" t="b">
        <f t="shared" si="290"/>
        <v>0</v>
      </c>
      <c r="CG1503" t="str">
        <f t="shared" si="291"/>
        <v/>
      </c>
      <c r="CH1503" t="b">
        <f t="shared" si="292"/>
        <v>0</v>
      </c>
      <c r="CI1503" t="str">
        <f t="shared" si="293"/>
        <v/>
      </c>
      <c r="CJ1503" t="b">
        <f t="shared" si="294"/>
        <v>0</v>
      </c>
      <c r="CL1503">
        <f t="shared" si="295"/>
        <v>0</v>
      </c>
      <c r="CM1503">
        <f t="shared" si="296"/>
        <v>0</v>
      </c>
      <c r="CN1503">
        <f t="shared" si="297"/>
        <v>0</v>
      </c>
      <c r="CO1503">
        <f t="shared" si="298"/>
        <v>0</v>
      </c>
    </row>
    <row r="1504" spans="2:93" ht="15" customHeight="1">
      <c r="B1504" s="126"/>
      <c r="C1504" s="220" t="s">
        <v>3150</v>
      </c>
      <c r="D1504" s="419"/>
      <c r="E1504" s="316"/>
      <c r="F1504" s="316"/>
      <c r="G1504" s="317"/>
      <c r="H1504" s="379"/>
      <c r="I1504" s="317"/>
      <c r="J1504" s="315" t="str">
        <f>IF(L1504="","",VLOOKUP(L1504,Presentación!$AL$3:$AM$574,2,FALSE))</f>
        <v/>
      </c>
      <c r="K1504" s="429"/>
      <c r="L1504" s="419"/>
      <c r="M1504" s="316"/>
      <c r="N1504" s="317"/>
      <c r="O1504" s="419"/>
      <c r="P1504" s="316"/>
      <c r="Q1504" s="317"/>
      <c r="R1504" s="379"/>
      <c r="S1504" s="316"/>
      <c r="T1504" s="317"/>
      <c r="U1504" s="43" t="s">
        <v>2188</v>
      </c>
      <c r="V1504" s="379"/>
      <c r="W1504" s="316"/>
      <c r="X1504" s="317"/>
      <c r="Y1504" s="379"/>
      <c r="Z1504" s="317"/>
      <c r="AA1504" s="249"/>
      <c r="AB1504" s="249"/>
      <c r="AC1504" s="249"/>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CA1504">
        <f t="shared" si="286"/>
        <v>0</v>
      </c>
      <c r="CB1504">
        <f t="shared" si="287"/>
        <v>0</v>
      </c>
      <c r="CC1504">
        <f t="shared" si="288"/>
        <v>0</v>
      </c>
      <c r="CD1504">
        <f t="shared" si="289"/>
        <v>0</v>
      </c>
      <c r="CF1504" t="b">
        <f t="shared" si="290"/>
        <v>0</v>
      </c>
      <c r="CG1504" t="str">
        <f t="shared" si="291"/>
        <v/>
      </c>
      <c r="CH1504" t="b">
        <f t="shared" si="292"/>
        <v>0</v>
      </c>
      <c r="CI1504" t="str">
        <f t="shared" si="293"/>
        <v/>
      </c>
      <c r="CJ1504" t="b">
        <f t="shared" si="294"/>
        <v>0</v>
      </c>
      <c r="CL1504">
        <f t="shared" si="295"/>
        <v>0</v>
      </c>
      <c r="CM1504">
        <f t="shared" si="296"/>
        <v>0</v>
      </c>
      <c r="CN1504">
        <f t="shared" si="297"/>
        <v>0</v>
      </c>
      <c r="CO1504">
        <f t="shared" si="298"/>
        <v>0</v>
      </c>
    </row>
    <row r="1505" spans="2:93" ht="15" customHeight="1">
      <c r="B1505" s="126"/>
      <c r="C1505" s="220" t="s">
        <v>3151</v>
      </c>
      <c r="D1505" s="419"/>
      <c r="E1505" s="316"/>
      <c r="F1505" s="316"/>
      <c r="G1505" s="317"/>
      <c r="H1505" s="379"/>
      <c r="I1505" s="317"/>
      <c r="J1505" s="315" t="str">
        <f>IF(L1505="","",VLOOKUP(L1505,Presentación!$AL$3:$AM$574,2,FALSE))</f>
        <v/>
      </c>
      <c r="K1505" s="429"/>
      <c r="L1505" s="419"/>
      <c r="M1505" s="316"/>
      <c r="N1505" s="317"/>
      <c r="O1505" s="419"/>
      <c r="P1505" s="316"/>
      <c r="Q1505" s="317"/>
      <c r="R1505" s="379"/>
      <c r="S1505" s="316"/>
      <c r="T1505" s="317"/>
      <c r="U1505" s="43" t="s">
        <v>2188</v>
      </c>
      <c r="V1505" s="379"/>
      <c r="W1505" s="316"/>
      <c r="X1505" s="317"/>
      <c r="Y1505" s="379"/>
      <c r="Z1505" s="317"/>
      <c r="AA1505" s="249"/>
      <c r="AB1505" s="249"/>
      <c r="AC1505" s="249"/>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CA1505">
        <f t="shared" ref="CA1505:CA1568" si="299">IF(COUNTIF(D1505:AL1505,"NS")&gt;0,1,0)</f>
        <v>0</v>
      </c>
      <c r="CB1505">
        <f t="shared" ref="CB1505:CB1568" si="300">COUNTIF(AB1505:AC1505,"NS")</f>
        <v>0</v>
      </c>
      <c r="CC1505">
        <f t="shared" ref="CC1505:CC1568" si="301">SUM(AB1505:AC1505)</f>
        <v>0</v>
      </c>
      <c r="CD1505">
        <f t="shared" ref="CD1505:CD1568" si="302">IF(COUNTA(AA1505:AC1505)=0,0,IF(OR(AND(AA1505=0,CB1505&gt;0),AND(AA1505="ns",CC1505&gt;0),AND(AA1505="ns",CB1505=0,CC1505=0)),1,IF(OR(AND(AA1505&gt;0,CB1505=2),AND(AA1505="ns",CB1505=2),AND(AA1505="ns",CC1505=0,CB1505&gt;0),AA1505=CC1505),0,1)))</f>
        <v>0</v>
      </c>
      <c r="CF1505" t="b">
        <f t="shared" ref="CF1505:CF1568" si="303">NOT(EXACT(D1505,UPPER(D1505)))</f>
        <v>0</v>
      </c>
      <c r="CG1505" t="str">
        <f t="shared" ref="CG1505:CG1568" si="304">SUBSTITUTE( SUBSTITUTE( SUBSTITUTE( SUBSTITUTE( SUBSTITUTE( SUBSTITUTE( SUBSTITUTE( SUBSTITUTE( SUBSTITUTE( SUBSTITUTE(D1505, "á", "a"), "é", "e"), "í", "i"), "ó", "o"), "ú", "u"), "Á", "A"), "É", "E"), "Í", "I"), "Ó", "O"), "Ú", "U")</f>
        <v/>
      </c>
      <c r="CH1505" t="b">
        <f t="shared" ref="CH1505:CH1568" si="305">NOT(EXACT(D1505,CG1505))</f>
        <v>0</v>
      </c>
      <c r="CI1505" t="str">
        <f t="shared" ref="CI1505:CI1568" si="306">SUBSTITUTE((SUBSTITUTE(SUBSTITUTE(SUBSTITUTE(D1505,".",""),",",""),"(","")),")","")</f>
        <v/>
      </c>
      <c r="CJ1505" t="b">
        <f t="shared" ref="CJ1505:CJ1568" si="307">NOT(EXACT(D1505,CI1505))</f>
        <v>0</v>
      </c>
      <c r="CL1505">
        <f t="shared" ref="CL1505:CL1568" si="308">LEN(R1505)</f>
        <v>0</v>
      </c>
      <c r="CM1505">
        <f t="shared" ref="CM1505:CM1568" si="309">LEN(V1505)</f>
        <v>0</v>
      </c>
      <c r="CN1505">
        <f t="shared" ref="CN1505:CN1568" si="310">IF(AND(R1505&lt;&gt;"NS",R1505&lt;&gt;"NA",CL1505&gt;8),1,0)</f>
        <v>0</v>
      </c>
      <c r="CO1505">
        <f t="shared" ref="CO1505:CO1568" si="311">IF(AND(V1505&lt;&gt;"NS",V1505&lt;&gt;"NA",CM1505&gt;9),1,0)</f>
        <v>0</v>
      </c>
    </row>
    <row r="1506" spans="2:93" ht="15" customHeight="1">
      <c r="B1506" s="126"/>
      <c r="C1506" s="220" t="s">
        <v>3152</v>
      </c>
      <c r="D1506" s="419"/>
      <c r="E1506" s="316"/>
      <c r="F1506" s="316"/>
      <c r="G1506" s="317"/>
      <c r="H1506" s="379"/>
      <c r="I1506" s="317"/>
      <c r="J1506" s="315" t="str">
        <f>IF(L1506="","",VLOOKUP(L1506,Presentación!$AL$3:$AM$574,2,FALSE))</f>
        <v/>
      </c>
      <c r="K1506" s="429"/>
      <c r="L1506" s="419"/>
      <c r="M1506" s="316"/>
      <c r="N1506" s="317"/>
      <c r="O1506" s="419"/>
      <c r="P1506" s="316"/>
      <c r="Q1506" s="317"/>
      <c r="R1506" s="379"/>
      <c r="S1506" s="316"/>
      <c r="T1506" s="317"/>
      <c r="U1506" s="43" t="s">
        <v>2188</v>
      </c>
      <c r="V1506" s="379"/>
      <c r="W1506" s="316"/>
      <c r="X1506" s="317"/>
      <c r="Y1506" s="379"/>
      <c r="Z1506" s="317"/>
      <c r="AA1506" s="249"/>
      <c r="AB1506" s="249"/>
      <c r="AC1506" s="249"/>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CA1506">
        <f t="shared" si="299"/>
        <v>0</v>
      </c>
      <c r="CB1506">
        <f t="shared" si="300"/>
        <v>0</v>
      </c>
      <c r="CC1506">
        <f t="shared" si="301"/>
        <v>0</v>
      </c>
      <c r="CD1506">
        <f t="shared" si="302"/>
        <v>0</v>
      </c>
      <c r="CF1506" t="b">
        <f t="shared" si="303"/>
        <v>0</v>
      </c>
      <c r="CG1506" t="str">
        <f t="shared" si="304"/>
        <v/>
      </c>
      <c r="CH1506" t="b">
        <f t="shared" si="305"/>
        <v>0</v>
      </c>
      <c r="CI1506" t="str">
        <f t="shared" si="306"/>
        <v/>
      </c>
      <c r="CJ1506" t="b">
        <f t="shared" si="307"/>
        <v>0</v>
      </c>
      <c r="CL1506">
        <f t="shared" si="308"/>
        <v>0</v>
      </c>
      <c r="CM1506">
        <f t="shared" si="309"/>
        <v>0</v>
      </c>
      <c r="CN1506">
        <f t="shared" si="310"/>
        <v>0</v>
      </c>
      <c r="CO1506">
        <f t="shared" si="311"/>
        <v>0</v>
      </c>
    </row>
    <row r="1507" spans="2:93" ht="15" customHeight="1">
      <c r="B1507" s="126"/>
      <c r="C1507" s="220" t="s">
        <v>3153</v>
      </c>
      <c r="D1507" s="419"/>
      <c r="E1507" s="316"/>
      <c r="F1507" s="316"/>
      <c r="G1507" s="317"/>
      <c r="H1507" s="379"/>
      <c r="I1507" s="317"/>
      <c r="J1507" s="315" t="str">
        <f>IF(L1507="","",VLOOKUP(L1507,Presentación!$AL$3:$AM$574,2,FALSE))</f>
        <v/>
      </c>
      <c r="K1507" s="429"/>
      <c r="L1507" s="419"/>
      <c r="M1507" s="316"/>
      <c r="N1507" s="317"/>
      <c r="O1507" s="419"/>
      <c r="P1507" s="316"/>
      <c r="Q1507" s="317"/>
      <c r="R1507" s="379"/>
      <c r="S1507" s="316"/>
      <c r="T1507" s="317"/>
      <c r="U1507" s="43" t="s">
        <v>2188</v>
      </c>
      <c r="V1507" s="379"/>
      <c r="W1507" s="316"/>
      <c r="X1507" s="317"/>
      <c r="Y1507" s="379"/>
      <c r="Z1507" s="317"/>
      <c r="AA1507" s="249"/>
      <c r="AB1507" s="249"/>
      <c r="AC1507" s="249"/>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CA1507">
        <f t="shared" si="299"/>
        <v>0</v>
      </c>
      <c r="CB1507">
        <f t="shared" si="300"/>
        <v>0</v>
      </c>
      <c r="CC1507">
        <f t="shared" si="301"/>
        <v>0</v>
      </c>
      <c r="CD1507">
        <f t="shared" si="302"/>
        <v>0</v>
      </c>
      <c r="CF1507" t="b">
        <f t="shared" si="303"/>
        <v>0</v>
      </c>
      <c r="CG1507" t="str">
        <f t="shared" si="304"/>
        <v/>
      </c>
      <c r="CH1507" t="b">
        <f t="shared" si="305"/>
        <v>0</v>
      </c>
      <c r="CI1507" t="str">
        <f t="shared" si="306"/>
        <v/>
      </c>
      <c r="CJ1507" t="b">
        <f t="shared" si="307"/>
        <v>0</v>
      </c>
      <c r="CL1507">
        <f t="shared" si="308"/>
        <v>0</v>
      </c>
      <c r="CM1507">
        <f t="shared" si="309"/>
        <v>0</v>
      </c>
      <c r="CN1507">
        <f t="shared" si="310"/>
        <v>0</v>
      </c>
      <c r="CO1507">
        <f t="shared" si="311"/>
        <v>0</v>
      </c>
    </row>
    <row r="1508" spans="2:93" ht="15" customHeight="1">
      <c r="B1508" s="126"/>
      <c r="C1508" s="220" t="s">
        <v>3154</v>
      </c>
      <c r="D1508" s="419"/>
      <c r="E1508" s="316"/>
      <c r="F1508" s="316"/>
      <c r="G1508" s="317"/>
      <c r="H1508" s="379"/>
      <c r="I1508" s="317"/>
      <c r="J1508" s="315" t="str">
        <f>IF(L1508="","",VLOOKUP(L1508,Presentación!$AL$3:$AM$574,2,FALSE))</f>
        <v/>
      </c>
      <c r="K1508" s="429"/>
      <c r="L1508" s="419"/>
      <c r="M1508" s="316"/>
      <c r="N1508" s="317"/>
      <c r="O1508" s="419"/>
      <c r="P1508" s="316"/>
      <c r="Q1508" s="317"/>
      <c r="R1508" s="379"/>
      <c r="S1508" s="316"/>
      <c r="T1508" s="317"/>
      <c r="U1508" s="43" t="s">
        <v>2188</v>
      </c>
      <c r="V1508" s="379"/>
      <c r="W1508" s="316"/>
      <c r="X1508" s="317"/>
      <c r="Y1508" s="379"/>
      <c r="Z1508" s="317"/>
      <c r="AA1508" s="249"/>
      <c r="AB1508" s="249"/>
      <c r="AC1508" s="249"/>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CA1508">
        <f t="shared" si="299"/>
        <v>0</v>
      </c>
      <c r="CB1508">
        <f t="shared" si="300"/>
        <v>0</v>
      </c>
      <c r="CC1508">
        <f t="shared" si="301"/>
        <v>0</v>
      </c>
      <c r="CD1508">
        <f t="shared" si="302"/>
        <v>0</v>
      </c>
      <c r="CF1508" t="b">
        <f t="shared" si="303"/>
        <v>0</v>
      </c>
      <c r="CG1508" t="str">
        <f t="shared" si="304"/>
        <v/>
      </c>
      <c r="CH1508" t="b">
        <f t="shared" si="305"/>
        <v>0</v>
      </c>
      <c r="CI1508" t="str">
        <f t="shared" si="306"/>
        <v/>
      </c>
      <c r="CJ1508" t="b">
        <f t="shared" si="307"/>
        <v>0</v>
      </c>
      <c r="CL1508">
        <f t="shared" si="308"/>
        <v>0</v>
      </c>
      <c r="CM1508">
        <f t="shared" si="309"/>
        <v>0</v>
      </c>
      <c r="CN1508">
        <f t="shared" si="310"/>
        <v>0</v>
      </c>
      <c r="CO1508">
        <f t="shared" si="311"/>
        <v>0</v>
      </c>
    </row>
    <row r="1509" spans="2:93" ht="15" customHeight="1">
      <c r="B1509" s="126"/>
      <c r="C1509" s="220" t="s">
        <v>3155</v>
      </c>
      <c r="D1509" s="419"/>
      <c r="E1509" s="316"/>
      <c r="F1509" s="316"/>
      <c r="G1509" s="317"/>
      <c r="H1509" s="379"/>
      <c r="I1509" s="317"/>
      <c r="J1509" s="315" t="str">
        <f>IF(L1509="","",VLOOKUP(L1509,Presentación!$AL$3:$AM$574,2,FALSE))</f>
        <v/>
      </c>
      <c r="K1509" s="429"/>
      <c r="L1509" s="419"/>
      <c r="M1509" s="316"/>
      <c r="N1509" s="317"/>
      <c r="O1509" s="419"/>
      <c r="P1509" s="316"/>
      <c r="Q1509" s="317"/>
      <c r="R1509" s="379"/>
      <c r="S1509" s="316"/>
      <c r="T1509" s="317"/>
      <c r="U1509" s="43" t="s">
        <v>2188</v>
      </c>
      <c r="V1509" s="379"/>
      <c r="W1509" s="316"/>
      <c r="X1509" s="317"/>
      <c r="Y1509" s="379"/>
      <c r="Z1509" s="317"/>
      <c r="AA1509" s="249"/>
      <c r="AB1509" s="249"/>
      <c r="AC1509" s="249"/>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0"/>
      <c r="BT1509" s="10"/>
      <c r="BU1509" s="10"/>
      <c r="BV1509" s="10"/>
      <c r="BW1509" s="10"/>
      <c r="BX1509" s="10"/>
      <c r="CA1509">
        <f t="shared" si="299"/>
        <v>0</v>
      </c>
      <c r="CB1509">
        <f t="shared" si="300"/>
        <v>0</v>
      </c>
      <c r="CC1509">
        <f t="shared" si="301"/>
        <v>0</v>
      </c>
      <c r="CD1509">
        <f t="shared" si="302"/>
        <v>0</v>
      </c>
      <c r="CF1509" t="b">
        <f t="shared" si="303"/>
        <v>0</v>
      </c>
      <c r="CG1509" t="str">
        <f t="shared" si="304"/>
        <v/>
      </c>
      <c r="CH1509" t="b">
        <f t="shared" si="305"/>
        <v>0</v>
      </c>
      <c r="CI1509" t="str">
        <f t="shared" si="306"/>
        <v/>
      </c>
      <c r="CJ1509" t="b">
        <f t="shared" si="307"/>
        <v>0</v>
      </c>
      <c r="CL1509">
        <f t="shared" si="308"/>
        <v>0</v>
      </c>
      <c r="CM1509">
        <f t="shared" si="309"/>
        <v>0</v>
      </c>
      <c r="CN1509">
        <f t="shared" si="310"/>
        <v>0</v>
      </c>
      <c r="CO1509">
        <f t="shared" si="311"/>
        <v>0</v>
      </c>
    </row>
    <row r="1510" spans="2:93" ht="15" customHeight="1">
      <c r="B1510" s="126"/>
      <c r="C1510" s="220" t="s">
        <v>3156</v>
      </c>
      <c r="D1510" s="419"/>
      <c r="E1510" s="316"/>
      <c r="F1510" s="316"/>
      <c r="G1510" s="317"/>
      <c r="H1510" s="379"/>
      <c r="I1510" s="317"/>
      <c r="J1510" s="315" t="str">
        <f>IF(L1510="","",VLOOKUP(L1510,Presentación!$AL$3:$AM$574,2,FALSE))</f>
        <v/>
      </c>
      <c r="K1510" s="429"/>
      <c r="L1510" s="419"/>
      <c r="M1510" s="316"/>
      <c r="N1510" s="317"/>
      <c r="O1510" s="419"/>
      <c r="P1510" s="316"/>
      <c r="Q1510" s="317"/>
      <c r="R1510" s="379"/>
      <c r="S1510" s="316"/>
      <c r="T1510" s="317"/>
      <c r="U1510" s="43" t="s">
        <v>2188</v>
      </c>
      <c r="V1510" s="379"/>
      <c r="W1510" s="316"/>
      <c r="X1510" s="317"/>
      <c r="Y1510" s="379"/>
      <c r="Z1510" s="317"/>
      <c r="AA1510" s="249"/>
      <c r="AB1510" s="249"/>
      <c r="AC1510" s="249"/>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CA1510">
        <f t="shared" si="299"/>
        <v>0</v>
      </c>
      <c r="CB1510">
        <f t="shared" si="300"/>
        <v>0</v>
      </c>
      <c r="CC1510">
        <f t="shared" si="301"/>
        <v>0</v>
      </c>
      <c r="CD1510">
        <f t="shared" si="302"/>
        <v>0</v>
      </c>
      <c r="CF1510" t="b">
        <f t="shared" si="303"/>
        <v>0</v>
      </c>
      <c r="CG1510" t="str">
        <f t="shared" si="304"/>
        <v/>
      </c>
      <c r="CH1510" t="b">
        <f t="shared" si="305"/>
        <v>0</v>
      </c>
      <c r="CI1510" t="str">
        <f t="shared" si="306"/>
        <v/>
      </c>
      <c r="CJ1510" t="b">
        <f t="shared" si="307"/>
        <v>0</v>
      </c>
      <c r="CL1510">
        <f t="shared" si="308"/>
        <v>0</v>
      </c>
      <c r="CM1510">
        <f t="shared" si="309"/>
        <v>0</v>
      </c>
      <c r="CN1510">
        <f t="shared" si="310"/>
        <v>0</v>
      </c>
      <c r="CO1510">
        <f t="shared" si="311"/>
        <v>0</v>
      </c>
    </row>
    <row r="1511" spans="2:93" ht="15" customHeight="1">
      <c r="B1511" s="126"/>
      <c r="C1511" s="220" t="s">
        <v>3157</v>
      </c>
      <c r="D1511" s="419"/>
      <c r="E1511" s="316"/>
      <c r="F1511" s="316"/>
      <c r="G1511" s="317"/>
      <c r="H1511" s="379"/>
      <c r="I1511" s="317"/>
      <c r="J1511" s="315" t="str">
        <f>IF(L1511="","",VLOOKUP(L1511,Presentación!$AL$3:$AM$574,2,FALSE))</f>
        <v/>
      </c>
      <c r="K1511" s="429"/>
      <c r="L1511" s="419"/>
      <c r="M1511" s="316"/>
      <c r="N1511" s="317"/>
      <c r="O1511" s="419"/>
      <c r="P1511" s="316"/>
      <c r="Q1511" s="317"/>
      <c r="R1511" s="379"/>
      <c r="S1511" s="316"/>
      <c r="T1511" s="317"/>
      <c r="U1511" s="43" t="s">
        <v>2188</v>
      </c>
      <c r="V1511" s="379"/>
      <c r="W1511" s="316"/>
      <c r="X1511" s="317"/>
      <c r="Y1511" s="379"/>
      <c r="Z1511" s="317"/>
      <c r="AA1511" s="249"/>
      <c r="AB1511" s="249"/>
      <c r="AC1511" s="249"/>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c r="BU1511" s="10"/>
      <c r="BV1511" s="10"/>
      <c r="BW1511" s="10"/>
      <c r="BX1511" s="10"/>
      <c r="CA1511">
        <f t="shared" si="299"/>
        <v>0</v>
      </c>
      <c r="CB1511">
        <f t="shared" si="300"/>
        <v>0</v>
      </c>
      <c r="CC1511">
        <f t="shared" si="301"/>
        <v>0</v>
      </c>
      <c r="CD1511">
        <f t="shared" si="302"/>
        <v>0</v>
      </c>
      <c r="CF1511" t="b">
        <f t="shared" si="303"/>
        <v>0</v>
      </c>
      <c r="CG1511" t="str">
        <f t="shared" si="304"/>
        <v/>
      </c>
      <c r="CH1511" t="b">
        <f t="shared" si="305"/>
        <v>0</v>
      </c>
      <c r="CI1511" t="str">
        <f t="shared" si="306"/>
        <v/>
      </c>
      <c r="CJ1511" t="b">
        <f t="shared" si="307"/>
        <v>0</v>
      </c>
      <c r="CL1511">
        <f t="shared" si="308"/>
        <v>0</v>
      </c>
      <c r="CM1511">
        <f t="shared" si="309"/>
        <v>0</v>
      </c>
      <c r="CN1511">
        <f t="shared" si="310"/>
        <v>0</v>
      </c>
      <c r="CO1511">
        <f t="shared" si="311"/>
        <v>0</v>
      </c>
    </row>
    <row r="1512" spans="2:93" ht="15" customHeight="1">
      <c r="B1512" s="126"/>
      <c r="C1512" s="220" t="s">
        <v>3158</v>
      </c>
      <c r="D1512" s="419"/>
      <c r="E1512" s="316"/>
      <c r="F1512" s="316"/>
      <c r="G1512" s="317"/>
      <c r="H1512" s="379"/>
      <c r="I1512" s="317"/>
      <c r="J1512" s="315" t="str">
        <f>IF(L1512="","",VLOOKUP(L1512,Presentación!$AL$3:$AM$574,2,FALSE))</f>
        <v/>
      </c>
      <c r="K1512" s="429"/>
      <c r="L1512" s="419"/>
      <c r="M1512" s="316"/>
      <c r="N1512" s="317"/>
      <c r="O1512" s="419"/>
      <c r="P1512" s="316"/>
      <c r="Q1512" s="317"/>
      <c r="R1512" s="379"/>
      <c r="S1512" s="316"/>
      <c r="T1512" s="317"/>
      <c r="U1512" s="43" t="s">
        <v>2188</v>
      </c>
      <c r="V1512" s="379"/>
      <c r="W1512" s="316"/>
      <c r="X1512" s="317"/>
      <c r="Y1512" s="379"/>
      <c r="Z1512" s="317"/>
      <c r="AA1512" s="249"/>
      <c r="AB1512" s="249"/>
      <c r="AC1512" s="249"/>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0"/>
      <c r="BT1512" s="10"/>
      <c r="BU1512" s="10"/>
      <c r="BV1512" s="10"/>
      <c r="BW1512" s="10"/>
      <c r="BX1512" s="10"/>
      <c r="CA1512">
        <f t="shared" si="299"/>
        <v>0</v>
      </c>
      <c r="CB1512">
        <f t="shared" si="300"/>
        <v>0</v>
      </c>
      <c r="CC1512">
        <f t="shared" si="301"/>
        <v>0</v>
      </c>
      <c r="CD1512">
        <f t="shared" si="302"/>
        <v>0</v>
      </c>
      <c r="CF1512" t="b">
        <f t="shared" si="303"/>
        <v>0</v>
      </c>
      <c r="CG1512" t="str">
        <f t="shared" si="304"/>
        <v/>
      </c>
      <c r="CH1512" t="b">
        <f t="shared" si="305"/>
        <v>0</v>
      </c>
      <c r="CI1512" t="str">
        <f t="shared" si="306"/>
        <v/>
      </c>
      <c r="CJ1512" t="b">
        <f t="shared" si="307"/>
        <v>0</v>
      </c>
      <c r="CL1512">
        <f t="shared" si="308"/>
        <v>0</v>
      </c>
      <c r="CM1512">
        <f t="shared" si="309"/>
        <v>0</v>
      </c>
      <c r="CN1512">
        <f t="shared" si="310"/>
        <v>0</v>
      </c>
      <c r="CO1512">
        <f t="shared" si="311"/>
        <v>0</v>
      </c>
    </row>
    <row r="1513" spans="2:93" ht="15" customHeight="1">
      <c r="B1513" s="126"/>
      <c r="C1513" s="220" t="s">
        <v>3159</v>
      </c>
      <c r="D1513" s="419"/>
      <c r="E1513" s="316"/>
      <c r="F1513" s="316"/>
      <c r="G1513" s="317"/>
      <c r="H1513" s="379"/>
      <c r="I1513" s="317"/>
      <c r="J1513" s="315" t="str">
        <f>IF(L1513="","",VLOOKUP(L1513,Presentación!$AL$3:$AM$574,2,FALSE))</f>
        <v/>
      </c>
      <c r="K1513" s="429"/>
      <c r="L1513" s="419"/>
      <c r="M1513" s="316"/>
      <c r="N1513" s="317"/>
      <c r="O1513" s="419"/>
      <c r="P1513" s="316"/>
      <c r="Q1513" s="317"/>
      <c r="R1513" s="379"/>
      <c r="S1513" s="316"/>
      <c r="T1513" s="317"/>
      <c r="U1513" s="43" t="s">
        <v>2188</v>
      </c>
      <c r="V1513" s="379"/>
      <c r="W1513" s="316"/>
      <c r="X1513" s="317"/>
      <c r="Y1513" s="379"/>
      <c r="Z1513" s="317"/>
      <c r="AA1513" s="249"/>
      <c r="AB1513" s="249"/>
      <c r="AC1513" s="249"/>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c r="BQ1513" s="10"/>
      <c r="BR1513" s="10"/>
      <c r="BS1513" s="10"/>
      <c r="BT1513" s="10"/>
      <c r="BU1513" s="10"/>
      <c r="BV1513" s="10"/>
      <c r="BW1513" s="10"/>
      <c r="BX1513" s="10"/>
      <c r="CA1513">
        <f t="shared" si="299"/>
        <v>0</v>
      </c>
      <c r="CB1513">
        <f t="shared" si="300"/>
        <v>0</v>
      </c>
      <c r="CC1513">
        <f t="shared" si="301"/>
        <v>0</v>
      </c>
      <c r="CD1513">
        <f t="shared" si="302"/>
        <v>0</v>
      </c>
      <c r="CF1513" t="b">
        <f t="shared" si="303"/>
        <v>0</v>
      </c>
      <c r="CG1513" t="str">
        <f t="shared" si="304"/>
        <v/>
      </c>
      <c r="CH1513" t="b">
        <f t="shared" si="305"/>
        <v>0</v>
      </c>
      <c r="CI1513" t="str">
        <f t="shared" si="306"/>
        <v/>
      </c>
      <c r="CJ1513" t="b">
        <f t="shared" si="307"/>
        <v>0</v>
      </c>
      <c r="CL1513">
        <f t="shared" si="308"/>
        <v>0</v>
      </c>
      <c r="CM1513">
        <f t="shared" si="309"/>
        <v>0</v>
      </c>
      <c r="CN1513">
        <f t="shared" si="310"/>
        <v>0</v>
      </c>
      <c r="CO1513">
        <f t="shared" si="311"/>
        <v>0</v>
      </c>
    </row>
    <row r="1514" spans="2:93" ht="15" customHeight="1">
      <c r="B1514" s="126"/>
      <c r="C1514" s="220" t="s">
        <v>3160</v>
      </c>
      <c r="D1514" s="419"/>
      <c r="E1514" s="316"/>
      <c r="F1514" s="316"/>
      <c r="G1514" s="317"/>
      <c r="H1514" s="379"/>
      <c r="I1514" s="317"/>
      <c r="J1514" s="315" t="str">
        <f>IF(L1514="","",VLOOKUP(L1514,Presentación!$AL$3:$AM$574,2,FALSE))</f>
        <v/>
      </c>
      <c r="K1514" s="429"/>
      <c r="L1514" s="419"/>
      <c r="M1514" s="316"/>
      <c r="N1514" s="317"/>
      <c r="O1514" s="419"/>
      <c r="P1514" s="316"/>
      <c r="Q1514" s="317"/>
      <c r="R1514" s="379"/>
      <c r="S1514" s="316"/>
      <c r="T1514" s="317"/>
      <c r="U1514" s="43" t="s">
        <v>2188</v>
      </c>
      <c r="V1514" s="379"/>
      <c r="W1514" s="316"/>
      <c r="X1514" s="317"/>
      <c r="Y1514" s="379"/>
      <c r="Z1514" s="317"/>
      <c r="AA1514" s="249"/>
      <c r="AB1514" s="249"/>
      <c r="AC1514" s="249"/>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c r="BU1514" s="10"/>
      <c r="BV1514" s="10"/>
      <c r="BW1514" s="10"/>
      <c r="BX1514" s="10"/>
      <c r="CA1514">
        <f t="shared" si="299"/>
        <v>0</v>
      </c>
      <c r="CB1514">
        <f t="shared" si="300"/>
        <v>0</v>
      </c>
      <c r="CC1514">
        <f t="shared" si="301"/>
        <v>0</v>
      </c>
      <c r="CD1514">
        <f t="shared" si="302"/>
        <v>0</v>
      </c>
      <c r="CF1514" t="b">
        <f t="shared" si="303"/>
        <v>0</v>
      </c>
      <c r="CG1514" t="str">
        <f t="shared" si="304"/>
        <v/>
      </c>
      <c r="CH1514" t="b">
        <f t="shared" si="305"/>
        <v>0</v>
      </c>
      <c r="CI1514" t="str">
        <f t="shared" si="306"/>
        <v/>
      </c>
      <c r="CJ1514" t="b">
        <f t="shared" si="307"/>
        <v>0</v>
      </c>
      <c r="CL1514">
        <f t="shared" si="308"/>
        <v>0</v>
      </c>
      <c r="CM1514">
        <f t="shared" si="309"/>
        <v>0</v>
      </c>
      <c r="CN1514">
        <f t="shared" si="310"/>
        <v>0</v>
      </c>
      <c r="CO1514">
        <f t="shared" si="311"/>
        <v>0</v>
      </c>
    </row>
    <row r="1515" spans="2:93" ht="15" customHeight="1">
      <c r="B1515" s="126"/>
      <c r="C1515" s="220" t="s">
        <v>3161</v>
      </c>
      <c r="D1515" s="419"/>
      <c r="E1515" s="316"/>
      <c r="F1515" s="316"/>
      <c r="G1515" s="317"/>
      <c r="H1515" s="379"/>
      <c r="I1515" s="317"/>
      <c r="J1515" s="315" t="str">
        <f>IF(L1515="","",VLOOKUP(L1515,Presentación!$AL$3:$AM$574,2,FALSE))</f>
        <v/>
      </c>
      <c r="K1515" s="429"/>
      <c r="L1515" s="419"/>
      <c r="M1515" s="316"/>
      <c r="N1515" s="317"/>
      <c r="O1515" s="419"/>
      <c r="P1515" s="316"/>
      <c r="Q1515" s="317"/>
      <c r="R1515" s="379"/>
      <c r="S1515" s="316"/>
      <c r="T1515" s="317"/>
      <c r="U1515" s="43" t="s">
        <v>2188</v>
      </c>
      <c r="V1515" s="379"/>
      <c r="W1515" s="316"/>
      <c r="X1515" s="317"/>
      <c r="Y1515" s="379"/>
      <c r="Z1515" s="317"/>
      <c r="AA1515" s="249"/>
      <c r="AB1515" s="249"/>
      <c r="AC1515" s="249"/>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0"/>
      <c r="BP1515" s="10"/>
      <c r="BQ1515" s="10"/>
      <c r="BR1515" s="10"/>
      <c r="BS1515" s="10"/>
      <c r="BT1515" s="10"/>
      <c r="BU1515" s="10"/>
      <c r="BV1515" s="10"/>
      <c r="BW1515" s="10"/>
      <c r="BX1515" s="10"/>
      <c r="CA1515">
        <f t="shared" si="299"/>
        <v>0</v>
      </c>
      <c r="CB1515">
        <f t="shared" si="300"/>
        <v>0</v>
      </c>
      <c r="CC1515">
        <f t="shared" si="301"/>
        <v>0</v>
      </c>
      <c r="CD1515">
        <f t="shared" si="302"/>
        <v>0</v>
      </c>
      <c r="CF1515" t="b">
        <f t="shared" si="303"/>
        <v>0</v>
      </c>
      <c r="CG1515" t="str">
        <f t="shared" si="304"/>
        <v/>
      </c>
      <c r="CH1515" t="b">
        <f t="shared" si="305"/>
        <v>0</v>
      </c>
      <c r="CI1515" t="str">
        <f t="shared" si="306"/>
        <v/>
      </c>
      <c r="CJ1515" t="b">
        <f t="shared" si="307"/>
        <v>0</v>
      </c>
      <c r="CL1515">
        <f t="shared" si="308"/>
        <v>0</v>
      </c>
      <c r="CM1515">
        <f t="shared" si="309"/>
        <v>0</v>
      </c>
      <c r="CN1515">
        <f t="shared" si="310"/>
        <v>0</v>
      </c>
      <c r="CO1515">
        <f t="shared" si="311"/>
        <v>0</v>
      </c>
    </row>
    <row r="1516" spans="2:93" ht="15" customHeight="1">
      <c r="B1516" s="126"/>
      <c r="C1516" s="220" t="s">
        <v>3162</v>
      </c>
      <c r="D1516" s="419"/>
      <c r="E1516" s="316"/>
      <c r="F1516" s="316"/>
      <c r="G1516" s="317"/>
      <c r="H1516" s="379"/>
      <c r="I1516" s="317"/>
      <c r="J1516" s="315" t="str">
        <f>IF(L1516="","",VLOOKUP(L1516,Presentación!$AL$3:$AM$574,2,FALSE))</f>
        <v/>
      </c>
      <c r="K1516" s="429"/>
      <c r="L1516" s="419"/>
      <c r="M1516" s="316"/>
      <c r="N1516" s="317"/>
      <c r="O1516" s="419"/>
      <c r="P1516" s="316"/>
      <c r="Q1516" s="317"/>
      <c r="R1516" s="379"/>
      <c r="S1516" s="316"/>
      <c r="T1516" s="317"/>
      <c r="U1516" s="43" t="s">
        <v>2188</v>
      </c>
      <c r="V1516" s="379"/>
      <c r="W1516" s="316"/>
      <c r="X1516" s="317"/>
      <c r="Y1516" s="379"/>
      <c r="Z1516" s="317"/>
      <c r="AA1516" s="249"/>
      <c r="AB1516" s="249"/>
      <c r="AC1516" s="249"/>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c r="BQ1516" s="10"/>
      <c r="BR1516" s="10"/>
      <c r="BS1516" s="10"/>
      <c r="BT1516" s="10"/>
      <c r="BU1516" s="10"/>
      <c r="BV1516" s="10"/>
      <c r="BW1516" s="10"/>
      <c r="BX1516" s="10"/>
      <c r="CA1516">
        <f t="shared" si="299"/>
        <v>0</v>
      </c>
      <c r="CB1516">
        <f t="shared" si="300"/>
        <v>0</v>
      </c>
      <c r="CC1516">
        <f t="shared" si="301"/>
        <v>0</v>
      </c>
      <c r="CD1516">
        <f t="shared" si="302"/>
        <v>0</v>
      </c>
      <c r="CF1516" t="b">
        <f t="shared" si="303"/>
        <v>0</v>
      </c>
      <c r="CG1516" t="str">
        <f t="shared" si="304"/>
        <v/>
      </c>
      <c r="CH1516" t="b">
        <f t="shared" si="305"/>
        <v>0</v>
      </c>
      <c r="CI1516" t="str">
        <f t="shared" si="306"/>
        <v/>
      </c>
      <c r="CJ1516" t="b">
        <f t="shared" si="307"/>
        <v>0</v>
      </c>
      <c r="CL1516">
        <f t="shared" si="308"/>
        <v>0</v>
      </c>
      <c r="CM1516">
        <f t="shared" si="309"/>
        <v>0</v>
      </c>
      <c r="CN1516">
        <f t="shared" si="310"/>
        <v>0</v>
      </c>
      <c r="CO1516">
        <f t="shared" si="311"/>
        <v>0</v>
      </c>
    </row>
    <row r="1517" spans="2:93" ht="15" customHeight="1">
      <c r="B1517" s="126"/>
      <c r="C1517" s="220" t="s">
        <v>3163</v>
      </c>
      <c r="D1517" s="419"/>
      <c r="E1517" s="316"/>
      <c r="F1517" s="316"/>
      <c r="G1517" s="317"/>
      <c r="H1517" s="379"/>
      <c r="I1517" s="317"/>
      <c r="J1517" s="315" t="str">
        <f>IF(L1517="","",VLOOKUP(L1517,Presentación!$AL$3:$AM$574,2,FALSE))</f>
        <v/>
      </c>
      <c r="K1517" s="429"/>
      <c r="L1517" s="419"/>
      <c r="M1517" s="316"/>
      <c r="N1517" s="317"/>
      <c r="O1517" s="419"/>
      <c r="P1517" s="316"/>
      <c r="Q1517" s="317"/>
      <c r="R1517" s="379"/>
      <c r="S1517" s="316"/>
      <c r="T1517" s="317"/>
      <c r="U1517" s="43" t="s">
        <v>2188</v>
      </c>
      <c r="V1517" s="379"/>
      <c r="W1517" s="316"/>
      <c r="X1517" s="317"/>
      <c r="Y1517" s="379"/>
      <c r="Z1517" s="317"/>
      <c r="AA1517" s="249"/>
      <c r="AB1517" s="249"/>
      <c r="AC1517" s="249"/>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0"/>
      <c r="BP1517" s="10"/>
      <c r="BQ1517" s="10"/>
      <c r="BR1517" s="10"/>
      <c r="BS1517" s="10"/>
      <c r="BT1517" s="10"/>
      <c r="BU1517" s="10"/>
      <c r="BV1517" s="10"/>
      <c r="BW1517" s="10"/>
      <c r="BX1517" s="10"/>
      <c r="CA1517">
        <f t="shared" si="299"/>
        <v>0</v>
      </c>
      <c r="CB1517">
        <f t="shared" si="300"/>
        <v>0</v>
      </c>
      <c r="CC1517">
        <f t="shared" si="301"/>
        <v>0</v>
      </c>
      <c r="CD1517">
        <f t="shared" si="302"/>
        <v>0</v>
      </c>
      <c r="CF1517" t="b">
        <f t="shared" si="303"/>
        <v>0</v>
      </c>
      <c r="CG1517" t="str">
        <f t="shared" si="304"/>
        <v/>
      </c>
      <c r="CH1517" t="b">
        <f t="shared" si="305"/>
        <v>0</v>
      </c>
      <c r="CI1517" t="str">
        <f t="shared" si="306"/>
        <v/>
      </c>
      <c r="CJ1517" t="b">
        <f t="shared" si="307"/>
        <v>0</v>
      </c>
      <c r="CL1517">
        <f t="shared" si="308"/>
        <v>0</v>
      </c>
      <c r="CM1517">
        <f t="shared" si="309"/>
        <v>0</v>
      </c>
      <c r="CN1517">
        <f t="shared" si="310"/>
        <v>0</v>
      </c>
      <c r="CO1517">
        <f t="shared" si="311"/>
        <v>0</v>
      </c>
    </row>
    <row r="1518" spans="2:93" ht="15" customHeight="1">
      <c r="B1518" s="126"/>
      <c r="C1518" s="220" t="s">
        <v>3164</v>
      </c>
      <c r="D1518" s="419"/>
      <c r="E1518" s="316"/>
      <c r="F1518" s="316"/>
      <c r="G1518" s="317"/>
      <c r="H1518" s="379"/>
      <c r="I1518" s="317"/>
      <c r="J1518" s="315" t="str">
        <f>IF(L1518="","",VLOOKUP(L1518,Presentación!$AL$3:$AM$574,2,FALSE))</f>
        <v/>
      </c>
      <c r="K1518" s="429"/>
      <c r="L1518" s="419"/>
      <c r="M1518" s="316"/>
      <c r="N1518" s="317"/>
      <c r="O1518" s="419"/>
      <c r="P1518" s="316"/>
      <c r="Q1518" s="317"/>
      <c r="R1518" s="379"/>
      <c r="S1518" s="316"/>
      <c r="T1518" s="317"/>
      <c r="U1518" s="43" t="s">
        <v>2188</v>
      </c>
      <c r="V1518" s="379"/>
      <c r="W1518" s="316"/>
      <c r="X1518" s="317"/>
      <c r="Y1518" s="379"/>
      <c r="Z1518" s="317"/>
      <c r="AA1518" s="249"/>
      <c r="AB1518" s="249"/>
      <c r="AC1518" s="249"/>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c r="BK1518" s="10"/>
      <c r="BL1518" s="10"/>
      <c r="BM1518" s="10"/>
      <c r="BN1518" s="10"/>
      <c r="BO1518" s="10"/>
      <c r="BP1518" s="10"/>
      <c r="BQ1518" s="10"/>
      <c r="BR1518" s="10"/>
      <c r="BS1518" s="10"/>
      <c r="BT1518" s="10"/>
      <c r="BU1518" s="10"/>
      <c r="BV1518" s="10"/>
      <c r="BW1518" s="10"/>
      <c r="BX1518" s="10"/>
      <c r="CA1518">
        <f t="shared" si="299"/>
        <v>0</v>
      </c>
      <c r="CB1518">
        <f t="shared" si="300"/>
        <v>0</v>
      </c>
      <c r="CC1518">
        <f t="shared" si="301"/>
        <v>0</v>
      </c>
      <c r="CD1518">
        <f t="shared" si="302"/>
        <v>0</v>
      </c>
      <c r="CF1518" t="b">
        <f t="shared" si="303"/>
        <v>0</v>
      </c>
      <c r="CG1518" t="str">
        <f t="shared" si="304"/>
        <v/>
      </c>
      <c r="CH1518" t="b">
        <f t="shared" si="305"/>
        <v>0</v>
      </c>
      <c r="CI1518" t="str">
        <f t="shared" si="306"/>
        <v/>
      </c>
      <c r="CJ1518" t="b">
        <f t="shared" si="307"/>
        <v>0</v>
      </c>
      <c r="CL1518">
        <f t="shared" si="308"/>
        <v>0</v>
      </c>
      <c r="CM1518">
        <f t="shared" si="309"/>
        <v>0</v>
      </c>
      <c r="CN1518">
        <f t="shared" si="310"/>
        <v>0</v>
      </c>
      <c r="CO1518">
        <f t="shared" si="311"/>
        <v>0</v>
      </c>
    </row>
    <row r="1519" spans="2:93" ht="15" customHeight="1">
      <c r="B1519" s="126"/>
      <c r="C1519" s="220" t="s">
        <v>3165</v>
      </c>
      <c r="D1519" s="419"/>
      <c r="E1519" s="316"/>
      <c r="F1519" s="316"/>
      <c r="G1519" s="317"/>
      <c r="H1519" s="379"/>
      <c r="I1519" s="317"/>
      <c r="J1519" s="315" t="str">
        <f>IF(L1519="","",VLOOKUP(L1519,Presentación!$AL$3:$AM$574,2,FALSE))</f>
        <v/>
      </c>
      <c r="K1519" s="429"/>
      <c r="L1519" s="419"/>
      <c r="M1519" s="316"/>
      <c r="N1519" s="317"/>
      <c r="O1519" s="419"/>
      <c r="P1519" s="316"/>
      <c r="Q1519" s="317"/>
      <c r="R1519" s="379"/>
      <c r="S1519" s="316"/>
      <c r="T1519" s="317"/>
      <c r="U1519" s="43" t="s">
        <v>2188</v>
      </c>
      <c r="V1519" s="379"/>
      <c r="W1519" s="316"/>
      <c r="X1519" s="317"/>
      <c r="Y1519" s="379"/>
      <c r="Z1519" s="317"/>
      <c r="AA1519" s="249"/>
      <c r="AB1519" s="249"/>
      <c r="AC1519" s="249"/>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c r="BQ1519" s="10"/>
      <c r="BR1519" s="10"/>
      <c r="BS1519" s="10"/>
      <c r="BT1519" s="10"/>
      <c r="BU1519" s="10"/>
      <c r="BV1519" s="10"/>
      <c r="BW1519" s="10"/>
      <c r="BX1519" s="10"/>
      <c r="CA1519">
        <f t="shared" si="299"/>
        <v>0</v>
      </c>
      <c r="CB1519">
        <f t="shared" si="300"/>
        <v>0</v>
      </c>
      <c r="CC1519">
        <f t="shared" si="301"/>
        <v>0</v>
      </c>
      <c r="CD1519">
        <f t="shared" si="302"/>
        <v>0</v>
      </c>
      <c r="CF1519" t="b">
        <f t="shared" si="303"/>
        <v>0</v>
      </c>
      <c r="CG1519" t="str">
        <f t="shared" si="304"/>
        <v/>
      </c>
      <c r="CH1519" t="b">
        <f t="shared" si="305"/>
        <v>0</v>
      </c>
      <c r="CI1519" t="str">
        <f t="shared" si="306"/>
        <v/>
      </c>
      <c r="CJ1519" t="b">
        <f t="shared" si="307"/>
        <v>0</v>
      </c>
      <c r="CL1519">
        <f t="shared" si="308"/>
        <v>0</v>
      </c>
      <c r="CM1519">
        <f t="shared" si="309"/>
        <v>0</v>
      </c>
      <c r="CN1519">
        <f t="shared" si="310"/>
        <v>0</v>
      </c>
      <c r="CO1519">
        <f t="shared" si="311"/>
        <v>0</v>
      </c>
    </row>
    <row r="1520" spans="2:93" ht="15" customHeight="1">
      <c r="B1520" s="126"/>
      <c r="C1520" s="220" t="s">
        <v>3166</v>
      </c>
      <c r="D1520" s="419"/>
      <c r="E1520" s="316"/>
      <c r="F1520" s="316"/>
      <c r="G1520" s="317"/>
      <c r="H1520" s="379"/>
      <c r="I1520" s="317"/>
      <c r="J1520" s="315" t="str">
        <f>IF(L1520="","",VLOOKUP(L1520,Presentación!$AL$3:$AM$574,2,FALSE))</f>
        <v/>
      </c>
      <c r="K1520" s="429"/>
      <c r="L1520" s="419"/>
      <c r="M1520" s="316"/>
      <c r="N1520" s="317"/>
      <c r="O1520" s="419"/>
      <c r="P1520" s="316"/>
      <c r="Q1520" s="317"/>
      <c r="R1520" s="379"/>
      <c r="S1520" s="316"/>
      <c r="T1520" s="317"/>
      <c r="U1520" s="43" t="s">
        <v>2188</v>
      </c>
      <c r="V1520" s="379"/>
      <c r="W1520" s="316"/>
      <c r="X1520" s="317"/>
      <c r="Y1520" s="379"/>
      <c r="Z1520" s="317"/>
      <c r="AA1520" s="249"/>
      <c r="AB1520" s="249"/>
      <c r="AC1520" s="249"/>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c r="BK1520" s="10"/>
      <c r="BL1520" s="10"/>
      <c r="BM1520" s="10"/>
      <c r="BN1520" s="10"/>
      <c r="BO1520" s="10"/>
      <c r="BP1520" s="10"/>
      <c r="BQ1520" s="10"/>
      <c r="BR1520" s="10"/>
      <c r="BS1520" s="10"/>
      <c r="BT1520" s="10"/>
      <c r="BU1520" s="10"/>
      <c r="BV1520" s="10"/>
      <c r="BW1520" s="10"/>
      <c r="BX1520" s="10"/>
      <c r="CA1520">
        <f t="shared" si="299"/>
        <v>0</v>
      </c>
      <c r="CB1520">
        <f t="shared" si="300"/>
        <v>0</v>
      </c>
      <c r="CC1520">
        <f t="shared" si="301"/>
        <v>0</v>
      </c>
      <c r="CD1520">
        <f t="shared" si="302"/>
        <v>0</v>
      </c>
      <c r="CF1520" t="b">
        <f t="shared" si="303"/>
        <v>0</v>
      </c>
      <c r="CG1520" t="str">
        <f t="shared" si="304"/>
        <v/>
      </c>
      <c r="CH1520" t="b">
        <f t="shared" si="305"/>
        <v>0</v>
      </c>
      <c r="CI1520" t="str">
        <f t="shared" si="306"/>
        <v/>
      </c>
      <c r="CJ1520" t="b">
        <f t="shared" si="307"/>
        <v>0</v>
      </c>
      <c r="CL1520">
        <f t="shared" si="308"/>
        <v>0</v>
      </c>
      <c r="CM1520">
        <f t="shared" si="309"/>
        <v>0</v>
      </c>
      <c r="CN1520">
        <f t="shared" si="310"/>
        <v>0</v>
      </c>
      <c r="CO1520">
        <f t="shared" si="311"/>
        <v>0</v>
      </c>
    </row>
    <row r="1521" spans="2:93" ht="15" customHeight="1">
      <c r="B1521" s="126"/>
      <c r="C1521" s="220" t="s">
        <v>3167</v>
      </c>
      <c r="D1521" s="419"/>
      <c r="E1521" s="316"/>
      <c r="F1521" s="316"/>
      <c r="G1521" s="317"/>
      <c r="H1521" s="379"/>
      <c r="I1521" s="317"/>
      <c r="J1521" s="315" t="str">
        <f>IF(L1521="","",VLOOKUP(L1521,Presentación!$AL$3:$AM$574,2,FALSE))</f>
        <v/>
      </c>
      <c r="K1521" s="429"/>
      <c r="L1521" s="419"/>
      <c r="M1521" s="316"/>
      <c r="N1521" s="317"/>
      <c r="O1521" s="419"/>
      <c r="P1521" s="316"/>
      <c r="Q1521" s="317"/>
      <c r="R1521" s="379"/>
      <c r="S1521" s="316"/>
      <c r="T1521" s="317"/>
      <c r="U1521" s="43" t="s">
        <v>2188</v>
      </c>
      <c r="V1521" s="379"/>
      <c r="W1521" s="316"/>
      <c r="X1521" s="317"/>
      <c r="Y1521" s="379"/>
      <c r="Z1521" s="317"/>
      <c r="AA1521" s="249"/>
      <c r="AB1521" s="249"/>
      <c r="AC1521" s="249"/>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0"/>
      <c r="BP1521" s="10"/>
      <c r="BQ1521" s="10"/>
      <c r="BR1521" s="10"/>
      <c r="BS1521" s="10"/>
      <c r="BT1521" s="10"/>
      <c r="BU1521" s="10"/>
      <c r="BV1521" s="10"/>
      <c r="BW1521" s="10"/>
      <c r="BX1521" s="10"/>
      <c r="CA1521">
        <f t="shared" si="299"/>
        <v>0</v>
      </c>
      <c r="CB1521">
        <f t="shared" si="300"/>
        <v>0</v>
      </c>
      <c r="CC1521">
        <f t="shared" si="301"/>
        <v>0</v>
      </c>
      <c r="CD1521">
        <f t="shared" si="302"/>
        <v>0</v>
      </c>
      <c r="CF1521" t="b">
        <f t="shared" si="303"/>
        <v>0</v>
      </c>
      <c r="CG1521" t="str">
        <f t="shared" si="304"/>
        <v/>
      </c>
      <c r="CH1521" t="b">
        <f t="shared" si="305"/>
        <v>0</v>
      </c>
      <c r="CI1521" t="str">
        <f t="shared" si="306"/>
        <v/>
      </c>
      <c r="CJ1521" t="b">
        <f t="shared" si="307"/>
        <v>0</v>
      </c>
      <c r="CL1521">
        <f t="shared" si="308"/>
        <v>0</v>
      </c>
      <c r="CM1521">
        <f t="shared" si="309"/>
        <v>0</v>
      </c>
      <c r="CN1521">
        <f t="shared" si="310"/>
        <v>0</v>
      </c>
      <c r="CO1521">
        <f t="shared" si="311"/>
        <v>0</v>
      </c>
    </row>
    <row r="1522" spans="2:93" ht="15" customHeight="1">
      <c r="B1522" s="126"/>
      <c r="C1522" s="220" t="s">
        <v>3168</v>
      </c>
      <c r="D1522" s="419"/>
      <c r="E1522" s="316"/>
      <c r="F1522" s="316"/>
      <c r="G1522" s="317"/>
      <c r="H1522" s="379"/>
      <c r="I1522" s="317"/>
      <c r="J1522" s="315" t="str">
        <f>IF(L1522="","",VLOOKUP(L1522,Presentación!$AL$3:$AM$574,2,FALSE))</f>
        <v/>
      </c>
      <c r="K1522" s="429"/>
      <c r="L1522" s="419"/>
      <c r="M1522" s="316"/>
      <c r="N1522" s="317"/>
      <c r="O1522" s="419"/>
      <c r="P1522" s="316"/>
      <c r="Q1522" s="317"/>
      <c r="R1522" s="379"/>
      <c r="S1522" s="316"/>
      <c r="T1522" s="317"/>
      <c r="U1522" s="43" t="s">
        <v>2188</v>
      </c>
      <c r="V1522" s="379"/>
      <c r="W1522" s="316"/>
      <c r="X1522" s="317"/>
      <c r="Y1522" s="379"/>
      <c r="Z1522" s="317"/>
      <c r="AA1522" s="249"/>
      <c r="AB1522" s="249"/>
      <c r="AC1522" s="249"/>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c r="BK1522" s="10"/>
      <c r="BL1522" s="10"/>
      <c r="BM1522" s="10"/>
      <c r="BN1522" s="10"/>
      <c r="BO1522" s="10"/>
      <c r="BP1522" s="10"/>
      <c r="BQ1522" s="10"/>
      <c r="BR1522" s="10"/>
      <c r="BS1522" s="10"/>
      <c r="BT1522" s="10"/>
      <c r="BU1522" s="10"/>
      <c r="BV1522" s="10"/>
      <c r="BW1522" s="10"/>
      <c r="BX1522" s="10"/>
      <c r="CA1522">
        <f t="shared" si="299"/>
        <v>0</v>
      </c>
      <c r="CB1522">
        <f t="shared" si="300"/>
        <v>0</v>
      </c>
      <c r="CC1522">
        <f t="shared" si="301"/>
        <v>0</v>
      </c>
      <c r="CD1522">
        <f t="shared" si="302"/>
        <v>0</v>
      </c>
      <c r="CF1522" t="b">
        <f t="shared" si="303"/>
        <v>0</v>
      </c>
      <c r="CG1522" t="str">
        <f t="shared" si="304"/>
        <v/>
      </c>
      <c r="CH1522" t="b">
        <f t="shared" si="305"/>
        <v>0</v>
      </c>
      <c r="CI1522" t="str">
        <f t="shared" si="306"/>
        <v/>
      </c>
      <c r="CJ1522" t="b">
        <f t="shared" si="307"/>
        <v>0</v>
      </c>
      <c r="CL1522">
        <f t="shared" si="308"/>
        <v>0</v>
      </c>
      <c r="CM1522">
        <f t="shared" si="309"/>
        <v>0</v>
      </c>
      <c r="CN1522">
        <f t="shared" si="310"/>
        <v>0</v>
      </c>
      <c r="CO1522">
        <f t="shared" si="311"/>
        <v>0</v>
      </c>
    </row>
    <row r="1523" spans="2:93" ht="15" customHeight="1">
      <c r="B1523" s="126"/>
      <c r="C1523" s="220" t="s">
        <v>3169</v>
      </c>
      <c r="D1523" s="419"/>
      <c r="E1523" s="316"/>
      <c r="F1523" s="316"/>
      <c r="G1523" s="317"/>
      <c r="H1523" s="379"/>
      <c r="I1523" s="317"/>
      <c r="J1523" s="315" t="str">
        <f>IF(L1523="","",VLOOKUP(L1523,Presentación!$AL$3:$AM$574,2,FALSE))</f>
        <v/>
      </c>
      <c r="K1523" s="429"/>
      <c r="L1523" s="419"/>
      <c r="M1523" s="316"/>
      <c r="N1523" s="317"/>
      <c r="O1523" s="419"/>
      <c r="P1523" s="316"/>
      <c r="Q1523" s="317"/>
      <c r="R1523" s="379"/>
      <c r="S1523" s="316"/>
      <c r="T1523" s="317"/>
      <c r="U1523" s="43" t="s">
        <v>2188</v>
      </c>
      <c r="V1523" s="379"/>
      <c r="W1523" s="316"/>
      <c r="X1523" s="317"/>
      <c r="Y1523" s="379"/>
      <c r="Z1523" s="317"/>
      <c r="AA1523" s="249"/>
      <c r="AB1523" s="249"/>
      <c r="AC1523" s="249"/>
      <c r="AD1523" s="10"/>
      <c r="AE1523" s="10"/>
      <c r="AF1523" s="10"/>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A1523" s="10"/>
      <c r="BB1523" s="10"/>
      <c r="BC1523" s="10"/>
      <c r="BD1523" s="10"/>
      <c r="BE1523" s="10"/>
      <c r="BF1523" s="10"/>
      <c r="BG1523" s="10"/>
      <c r="BH1523" s="10"/>
      <c r="BI1523" s="10"/>
      <c r="BJ1523" s="10"/>
      <c r="BK1523" s="10"/>
      <c r="BL1523" s="10"/>
      <c r="BM1523" s="10"/>
      <c r="BN1523" s="10"/>
      <c r="BO1523" s="10"/>
      <c r="BP1523" s="10"/>
      <c r="BQ1523" s="10"/>
      <c r="BR1523" s="10"/>
      <c r="BS1523" s="10"/>
      <c r="BT1523" s="10"/>
      <c r="BU1523" s="10"/>
      <c r="BV1523" s="10"/>
      <c r="BW1523" s="10"/>
      <c r="BX1523" s="10"/>
      <c r="CA1523">
        <f t="shared" si="299"/>
        <v>0</v>
      </c>
      <c r="CB1523">
        <f t="shared" si="300"/>
        <v>0</v>
      </c>
      <c r="CC1523">
        <f t="shared" si="301"/>
        <v>0</v>
      </c>
      <c r="CD1523">
        <f t="shared" si="302"/>
        <v>0</v>
      </c>
      <c r="CF1523" t="b">
        <f t="shared" si="303"/>
        <v>0</v>
      </c>
      <c r="CG1523" t="str">
        <f t="shared" si="304"/>
        <v/>
      </c>
      <c r="CH1523" t="b">
        <f t="shared" si="305"/>
        <v>0</v>
      </c>
      <c r="CI1523" t="str">
        <f t="shared" si="306"/>
        <v/>
      </c>
      <c r="CJ1523" t="b">
        <f t="shared" si="307"/>
        <v>0</v>
      </c>
      <c r="CL1523">
        <f t="shared" si="308"/>
        <v>0</v>
      </c>
      <c r="CM1523">
        <f t="shared" si="309"/>
        <v>0</v>
      </c>
      <c r="CN1523">
        <f t="shared" si="310"/>
        <v>0</v>
      </c>
      <c r="CO1523">
        <f t="shared" si="311"/>
        <v>0</v>
      </c>
    </row>
    <row r="1524" spans="2:93" ht="15" customHeight="1">
      <c r="B1524" s="126"/>
      <c r="C1524" s="220" t="s">
        <v>3170</v>
      </c>
      <c r="D1524" s="419"/>
      <c r="E1524" s="316"/>
      <c r="F1524" s="316"/>
      <c r="G1524" s="317"/>
      <c r="H1524" s="379"/>
      <c r="I1524" s="317"/>
      <c r="J1524" s="315" t="str">
        <f>IF(L1524="","",VLOOKUP(L1524,Presentación!$AL$3:$AM$574,2,FALSE))</f>
        <v/>
      </c>
      <c r="K1524" s="429"/>
      <c r="L1524" s="419"/>
      <c r="M1524" s="316"/>
      <c r="N1524" s="317"/>
      <c r="O1524" s="419"/>
      <c r="P1524" s="316"/>
      <c r="Q1524" s="317"/>
      <c r="R1524" s="379"/>
      <c r="S1524" s="316"/>
      <c r="T1524" s="317"/>
      <c r="U1524" s="43" t="s">
        <v>2188</v>
      </c>
      <c r="V1524" s="379"/>
      <c r="W1524" s="316"/>
      <c r="X1524" s="317"/>
      <c r="Y1524" s="379"/>
      <c r="Z1524" s="317"/>
      <c r="AA1524" s="249"/>
      <c r="AB1524" s="249"/>
      <c r="AC1524" s="249"/>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c r="BK1524" s="10"/>
      <c r="BL1524" s="10"/>
      <c r="BM1524" s="10"/>
      <c r="BN1524" s="10"/>
      <c r="BO1524" s="10"/>
      <c r="BP1524" s="10"/>
      <c r="BQ1524" s="10"/>
      <c r="BR1524" s="10"/>
      <c r="BS1524" s="10"/>
      <c r="BT1524" s="10"/>
      <c r="BU1524" s="10"/>
      <c r="BV1524" s="10"/>
      <c r="BW1524" s="10"/>
      <c r="BX1524" s="10"/>
      <c r="CA1524">
        <f t="shared" si="299"/>
        <v>0</v>
      </c>
      <c r="CB1524">
        <f t="shared" si="300"/>
        <v>0</v>
      </c>
      <c r="CC1524">
        <f t="shared" si="301"/>
        <v>0</v>
      </c>
      <c r="CD1524">
        <f t="shared" si="302"/>
        <v>0</v>
      </c>
      <c r="CF1524" t="b">
        <f t="shared" si="303"/>
        <v>0</v>
      </c>
      <c r="CG1524" t="str">
        <f t="shared" si="304"/>
        <v/>
      </c>
      <c r="CH1524" t="b">
        <f t="shared" si="305"/>
        <v>0</v>
      </c>
      <c r="CI1524" t="str">
        <f t="shared" si="306"/>
        <v/>
      </c>
      <c r="CJ1524" t="b">
        <f t="shared" si="307"/>
        <v>0</v>
      </c>
      <c r="CL1524">
        <f t="shared" si="308"/>
        <v>0</v>
      </c>
      <c r="CM1524">
        <f t="shared" si="309"/>
        <v>0</v>
      </c>
      <c r="CN1524">
        <f t="shared" si="310"/>
        <v>0</v>
      </c>
      <c r="CO1524">
        <f t="shared" si="311"/>
        <v>0</v>
      </c>
    </row>
    <row r="1525" spans="2:93" ht="15" customHeight="1">
      <c r="B1525" s="126"/>
      <c r="C1525" s="220" t="s">
        <v>3171</v>
      </c>
      <c r="D1525" s="419"/>
      <c r="E1525" s="316"/>
      <c r="F1525" s="316"/>
      <c r="G1525" s="317"/>
      <c r="H1525" s="379"/>
      <c r="I1525" s="317"/>
      <c r="J1525" s="315" t="str">
        <f>IF(L1525="","",VLOOKUP(L1525,Presentación!$AL$3:$AM$574,2,FALSE))</f>
        <v/>
      </c>
      <c r="K1525" s="429"/>
      <c r="L1525" s="419"/>
      <c r="M1525" s="316"/>
      <c r="N1525" s="317"/>
      <c r="O1525" s="419"/>
      <c r="P1525" s="316"/>
      <c r="Q1525" s="317"/>
      <c r="R1525" s="379"/>
      <c r="S1525" s="316"/>
      <c r="T1525" s="317"/>
      <c r="U1525" s="43" t="s">
        <v>2188</v>
      </c>
      <c r="V1525" s="379"/>
      <c r="W1525" s="316"/>
      <c r="X1525" s="317"/>
      <c r="Y1525" s="379"/>
      <c r="Z1525" s="317"/>
      <c r="AA1525" s="249"/>
      <c r="AB1525" s="249"/>
      <c r="AC1525" s="249"/>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c r="BK1525" s="10"/>
      <c r="BL1525" s="10"/>
      <c r="BM1525" s="10"/>
      <c r="BN1525" s="10"/>
      <c r="BO1525" s="10"/>
      <c r="BP1525" s="10"/>
      <c r="BQ1525" s="10"/>
      <c r="BR1525" s="10"/>
      <c r="BS1525" s="10"/>
      <c r="BT1525" s="10"/>
      <c r="BU1525" s="10"/>
      <c r="BV1525" s="10"/>
      <c r="BW1525" s="10"/>
      <c r="BX1525" s="10"/>
      <c r="CA1525">
        <f t="shared" si="299"/>
        <v>0</v>
      </c>
      <c r="CB1525">
        <f t="shared" si="300"/>
        <v>0</v>
      </c>
      <c r="CC1525">
        <f t="shared" si="301"/>
        <v>0</v>
      </c>
      <c r="CD1525">
        <f t="shared" si="302"/>
        <v>0</v>
      </c>
      <c r="CF1525" t="b">
        <f t="shared" si="303"/>
        <v>0</v>
      </c>
      <c r="CG1525" t="str">
        <f t="shared" si="304"/>
        <v/>
      </c>
      <c r="CH1525" t="b">
        <f t="shared" si="305"/>
        <v>0</v>
      </c>
      <c r="CI1525" t="str">
        <f t="shared" si="306"/>
        <v/>
      </c>
      <c r="CJ1525" t="b">
        <f t="shared" si="307"/>
        <v>0</v>
      </c>
      <c r="CL1525">
        <f t="shared" si="308"/>
        <v>0</v>
      </c>
      <c r="CM1525">
        <f t="shared" si="309"/>
        <v>0</v>
      </c>
      <c r="CN1525">
        <f t="shared" si="310"/>
        <v>0</v>
      </c>
      <c r="CO1525">
        <f t="shared" si="311"/>
        <v>0</v>
      </c>
    </row>
    <row r="1526" spans="2:93" ht="15" customHeight="1">
      <c r="B1526" s="126"/>
      <c r="C1526" s="220" t="s">
        <v>3172</v>
      </c>
      <c r="D1526" s="419"/>
      <c r="E1526" s="316"/>
      <c r="F1526" s="316"/>
      <c r="G1526" s="317"/>
      <c r="H1526" s="379"/>
      <c r="I1526" s="317"/>
      <c r="J1526" s="315" t="str">
        <f>IF(L1526="","",VLOOKUP(L1526,Presentación!$AL$3:$AM$574,2,FALSE))</f>
        <v/>
      </c>
      <c r="K1526" s="429"/>
      <c r="L1526" s="419"/>
      <c r="M1526" s="316"/>
      <c r="N1526" s="317"/>
      <c r="O1526" s="419"/>
      <c r="P1526" s="316"/>
      <c r="Q1526" s="317"/>
      <c r="R1526" s="379"/>
      <c r="S1526" s="316"/>
      <c r="T1526" s="317"/>
      <c r="U1526" s="43" t="s">
        <v>2188</v>
      </c>
      <c r="V1526" s="379"/>
      <c r="W1526" s="316"/>
      <c r="X1526" s="317"/>
      <c r="Y1526" s="379"/>
      <c r="Z1526" s="317"/>
      <c r="AA1526" s="249"/>
      <c r="AB1526" s="249"/>
      <c r="AC1526" s="249"/>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0"/>
      <c r="BP1526" s="10"/>
      <c r="BQ1526" s="10"/>
      <c r="BR1526" s="10"/>
      <c r="BS1526" s="10"/>
      <c r="BT1526" s="10"/>
      <c r="BU1526" s="10"/>
      <c r="BV1526" s="10"/>
      <c r="BW1526" s="10"/>
      <c r="BX1526" s="10"/>
      <c r="CA1526">
        <f t="shared" si="299"/>
        <v>0</v>
      </c>
      <c r="CB1526">
        <f t="shared" si="300"/>
        <v>0</v>
      </c>
      <c r="CC1526">
        <f t="shared" si="301"/>
        <v>0</v>
      </c>
      <c r="CD1526">
        <f t="shared" si="302"/>
        <v>0</v>
      </c>
      <c r="CF1526" t="b">
        <f t="shared" si="303"/>
        <v>0</v>
      </c>
      <c r="CG1526" t="str">
        <f t="shared" si="304"/>
        <v/>
      </c>
      <c r="CH1526" t="b">
        <f t="shared" si="305"/>
        <v>0</v>
      </c>
      <c r="CI1526" t="str">
        <f t="shared" si="306"/>
        <v/>
      </c>
      <c r="CJ1526" t="b">
        <f t="shared" si="307"/>
        <v>0</v>
      </c>
      <c r="CL1526">
        <f t="shared" si="308"/>
        <v>0</v>
      </c>
      <c r="CM1526">
        <f t="shared" si="309"/>
        <v>0</v>
      </c>
      <c r="CN1526">
        <f t="shared" si="310"/>
        <v>0</v>
      </c>
      <c r="CO1526">
        <f t="shared" si="311"/>
        <v>0</v>
      </c>
    </row>
    <row r="1527" spans="2:93" ht="15" customHeight="1">
      <c r="B1527" s="126"/>
      <c r="C1527" s="220" t="s">
        <v>3173</v>
      </c>
      <c r="D1527" s="419"/>
      <c r="E1527" s="316"/>
      <c r="F1527" s="316"/>
      <c r="G1527" s="317"/>
      <c r="H1527" s="379"/>
      <c r="I1527" s="317"/>
      <c r="J1527" s="315" t="str">
        <f>IF(L1527="","",VLOOKUP(L1527,Presentación!$AL$3:$AM$574,2,FALSE))</f>
        <v/>
      </c>
      <c r="K1527" s="429"/>
      <c r="L1527" s="419"/>
      <c r="M1527" s="316"/>
      <c r="N1527" s="317"/>
      <c r="O1527" s="419"/>
      <c r="P1527" s="316"/>
      <c r="Q1527" s="317"/>
      <c r="R1527" s="379"/>
      <c r="S1527" s="316"/>
      <c r="T1527" s="317"/>
      <c r="U1527" s="43" t="s">
        <v>2188</v>
      </c>
      <c r="V1527" s="379"/>
      <c r="W1527" s="316"/>
      <c r="X1527" s="317"/>
      <c r="Y1527" s="379"/>
      <c r="Z1527" s="317"/>
      <c r="AA1527" s="249"/>
      <c r="AB1527" s="249"/>
      <c r="AC1527" s="249"/>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0"/>
      <c r="BP1527" s="10"/>
      <c r="BQ1527" s="10"/>
      <c r="BR1527" s="10"/>
      <c r="BS1527" s="10"/>
      <c r="BT1527" s="10"/>
      <c r="BU1527" s="10"/>
      <c r="BV1527" s="10"/>
      <c r="BW1527" s="10"/>
      <c r="BX1527" s="10"/>
      <c r="CA1527">
        <f t="shared" si="299"/>
        <v>0</v>
      </c>
      <c r="CB1527">
        <f t="shared" si="300"/>
        <v>0</v>
      </c>
      <c r="CC1527">
        <f t="shared" si="301"/>
        <v>0</v>
      </c>
      <c r="CD1527">
        <f t="shared" si="302"/>
        <v>0</v>
      </c>
      <c r="CF1527" t="b">
        <f t="shared" si="303"/>
        <v>0</v>
      </c>
      <c r="CG1527" t="str">
        <f t="shared" si="304"/>
        <v/>
      </c>
      <c r="CH1527" t="b">
        <f t="shared" si="305"/>
        <v>0</v>
      </c>
      <c r="CI1527" t="str">
        <f t="shared" si="306"/>
        <v/>
      </c>
      <c r="CJ1527" t="b">
        <f t="shared" si="307"/>
        <v>0</v>
      </c>
      <c r="CL1527">
        <f t="shared" si="308"/>
        <v>0</v>
      </c>
      <c r="CM1527">
        <f t="shared" si="309"/>
        <v>0</v>
      </c>
      <c r="CN1527">
        <f t="shared" si="310"/>
        <v>0</v>
      </c>
      <c r="CO1527">
        <f t="shared" si="311"/>
        <v>0</v>
      </c>
    </row>
    <row r="1528" spans="2:93" ht="15" customHeight="1">
      <c r="B1528" s="126"/>
      <c r="C1528" s="220" t="s">
        <v>3174</v>
      </c>
      <c r="D1528" s="419"/>
      <c r="E1528" s="316"/>
      <c r="F1528" s="316"/>
      <c r="G1528" s="317"/>
      <c r="H1528" s="379"/>
      <c r="I1528" s="317"/>
      <c r="J1528" s="315" t="str">
        <f>IF(L1528="","",VLOOKUP(L1528,Presentación!$AL$3:$AM$574,2,FALSE))</f>
        <v/>
      </c>
      <c r="K1528" s="429"/>
      <c r="L1528" s="419"/>
      <c r="M1528" s="316"/>
      <c r="N1528" s="317"/>
      <c r="O1528" s="419"/>
      <c r="P1528" s="316"/>
      <c r="Q1528" s="317"/>
      <c r="R1528" s="379"/>
      <c r="S1528" s="316"/>
      <c r="T1528" s="317"/>
      <c r="U1528" s="43" t="s">
        <v>2188</v>
      </c>
      <c r="V1528" s="379"/>
      <c r="W1528" s="316"/>
      <c r="X1528" s="317"/>
      <c r="Y1528" s="379"/>
      <c r="Z1528" s="317"/>
      <c r="AA1528" s="249"/>
      <c r="AB1528" s="249"/>
      <c r="AC1528" s="249"/>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c r="BQ1528" s="10"/>
      <c r="BR1528" s="10"/>
      <c r="BS1528" s="10"/>
      <c r="BT1528" s="10"/>
      <c r="BU1528" s="10"/>
      <c r="BV1528" s="10"/>
      <c r="BW1528" s="10"/>
      <c r="BX1528" s="10"/>
      <c r="CA1528">
        <f t="shared" si="299"/>
        <v>0</v>
      </c>
      <c r="CB1528">
        <f t="shared" si="300"/>
        <v>0</v>
      </c>
      <c r="CC1528">
        <f t="shared" si="301"/>
        <v>0</v>
      </c>
      <c r="CD1528">
        <f t="shared" si="302"/>
        <v>0</v>
      </c>
      <c r="CF1528" t="b">
        <f t="shared" si="303"/>
        <v>0</v>
      </c>
      <c r="CG1528" t="str">
        <f t="shared" si="304"/>
        <v/>
      </c>
      <c r="CH1528" t="b">
        <f t="shared" si="305"/>
        <v>0</v>
      </c>
      <c r="CI1528" t="str">
        <f t="shared" si="306"/>
        <v/>
      </c>
      <c r="CJ1528" t="b">
        <f t="shared" si="307"/>
        <v>0</v>
      </c>
      <c r="CL1528">
        <f t="shared" si="308"/>
        <v>0</v>
      </c>
      <c r="CM1528">
        <f t="shared" si="309"/>
        <v>0</v>
      </c>
      <c r="CN1528">
        <f t="shared" si="310"/>
        <v>0</v>
      </c>
      <c r="CO1528">
        <f t="shared" si="311"/>
        <v>0</v>
      </c>
    </row>
    <row r="1529" spans="2:93" ht="15" customHeight="1">
      <c r="B1529" s="126"/>
      <c r="C1529" s="220" t="s">
        <v>3175</v>
      </c>
      <c r="D1529" s="419"/>
      <c r="E1529" s="316"/>
      <c r="F1529" s="316"/>
      <c r="G1529" s="317"/>
      <c r="H1529" s="379"/>
      <c r="I1529" s="317"/>
      <c r="J1529" s="315" t="str">
        <f>IF(L1529="","",VLOOKUP(L1529,Presentación!$AL$3:$AM$574,2,FALSE))</f>
        <v/>
      </c>
      <c r="K1529" s="429"/>
      <c r="L1529" s="419"/>
      <c r="M1529" s="316"/>
      <c r="N1529" s="317"/>
      <c r="O1529" s="419"/>
      <c r="P1529" s="316"/>
      <c r="Q1529" s="317"/>
      <c r="R1529" s="379"/>
      <c r="S1529" s="316"/>
      <c r="T1529" s="317"/>
      <c r="U1529" s="43" t="s">
        <v>2188</v>
      </c>
      <c r="V1529" s="379"/>
      <c r="W1529" s="316"/>
      <c r="X1529" s="317"/>
      <c r="Y1529" s="379"/>
      <c r="Z1529" s="317"/>
      <c r="AA1529" s="249"/>
      <c r="AB1529" s="249"/>
      <c r="AC1529" s="249"/>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c r="BK1529" s="10"/>
      <c r="BL1529" s="10"/>
      <c r="BM1529" s="10"/>
      <c r="BN1529" s="10"/>
      <c r="BO1529" s="10"/>
      <c r="BP1529" s="10"/>
      <c r="BQ1529" s="10"/>
      <c r="BR1529" s="10"/>
      <c r="BS1529" s="10"/>
      <c r="BT1529" s="10"/>
      <c r="BU1529" s="10"/>
      <c r="BV1529" s="10"/>
      <c r="BW1529" s="10"/>
      <c r="BX1529" s="10"/>
      <c r="CA1529">
        <f t="shared" si="299"/>
        <v>0</v>
      </c>
      <c r="CB1529">
        <f t="shared" si="300"/>
        <v>0</v>
      </c>
      <c r="CC1529">
        <f t="shared" si="301"/>
        <v>0</v>
      </c>
      <c r="CD1529">
        <f t="shared" si="302"/>
        <v>0</v>
      </c>
      <c r="CF1529" t="b">
        <f t="shared" si="303"/>
        <v>0</v>
      </c>
      <c r="CG1529" t="str">
        <f t="shared" si="304"/>
        <v/>
      </c>
      <c r="CH1529" t="b">
        <f t="shared" si="305"/>
        <v>0</v>
      </c>
      <c r="CI1529" t="str">
        <f t="shared" si="306"/>
        <v/>
      </c>
      <c r="CJ1529" t="b">
        <f t="shared" si="307"/>
        <v>0</v>
      </c>
      <c r="CL1529">
        <f t="shared" si="308"/>
        <v>0</v>
      </c>
      <c r="CM1529">
        <f t="shared" si="309"/>
        <v>0</v>
      </c>
      <c r="CN1529">
        <f t="shared" si="310"/>
        <v>0</v>
      </c>
      <c r="CO1529">
        <f t="shared" si="311"/>
        <v>0</v>
      </c>
    </row>
    <row r="1530" spans="2:93" ht="15" customHeight="1">
      <c r="B1530" s="126"/>
      <c r="C1530" s="220" t="s">
        <v>3176</v>
      </c>
      <c r="D1530" s="419"/>
      <c r="E1530" s="316"/>
      <c r="F1530" s="316"/>
      <c r="G1530" s="317"/>
      <c r="H1530" s="379"/>
      <c r="I1530" s="317"/>
      <c r="J1530" s="315" t="str">
        <f>IF(L1530="","",VLOOKUP(L1530,Presentación!$AL$3:$AM$574,2,FALSE))</f>
        <v/>
      </c>
      <c r="K1530" s="429"/>
      <c r="L1530" s="419"/>
      <c r="M1530" s="316"/>
      <c r="N1530" s="317"/>
      <c r="O1530" s="419"/>
      <c r="P1530" s="316"/>
      <c r="Q1530" s="317"/>
      <c r="R1530" s="379"/>
      <c r="S1530" s="316"/>
      <c r="T1530" s="317"/>
      <c r="U1530" s="43" t="s">
        <v>2188</v>
      </c>
      <c r="V1530" s="379"/>
      <c r="W1530" s="316"/>
      <c r="X1530" s="317"/>
      <c r="Y1530" s="379"/>
      <c r="Z1530" s="317"/>
      <c r="AA1530" s="249"/>
      <c r="AB1530" s="249"/>
      <c r="AC1530" s="249"/>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c r="BK1530" s="10"/>
      <c r="BL1530" s="10"/>
      <c r="BM1530" s="10"/>
      <c r="BN1530" s="10"/>
      <c r="BO1530" s="10"/>
      <c r="BP1530" s="10"/>
      <c r="BQ1530" s="10"/>
      <c r="BR1530" s="10"/>
      <c r="BS1530" s="10"/>
      <c r="BT1530" s="10"/>
      <c r="BU1530" s="10"/>
      <c r="BV1530" s="10"/>
      <c r="BW1530" s="10"/>
      <c r="BX1530" s="10"/>
      <c r="CA1530">
        <f t="shared" si="299"/>
        <v>0</v>
      </c>
      <c r="CB1530">
        <f t="shared" si="300"/>
        <v>0</v>
      </c>
      <c r="CC1530">
        <f t="shared" si="301"/>
        <v>0</v>
      </c>
      <c r="CD1530">
        <f t="shared" si="302"/>
        <v>0</v>
      </c>
      <c r="CF1530" t="b">
        <f t="shared" si="303"/>
        <v>0</v>
      </c>
      <c r="CG1530" t="str">
        <f t="shared" si="304"/>
        <v/>
      </c>
      <c r="CH1530" t="b">
        <f t="shared" si="305"/>
        <v>0</v>
      </c>
      <c r="CI1530" t="str">
        <f t="shared" si="306"/>
        <v/>
      </c>
      <c r="CJ1530" t="b">
        <f t="shared" si="307"/>
        <v>0</v>
      </c>
      <c r="CL1530">
        <f t="shared" si="308"/>
        <v>0</v>
      </c>
      <c r="CM1530">
        <f t="shared" si="309"/>
        <v>0</v>
      </c>
      <c r="CN1530">
        <f t="shared" si="310"/>
        <v>0</v>
      </c>
      <c r="CO1530">
        <f t="shared" si="311"/>
        <v>0</v>
      </c>
    </row>
    <row r="1531" spans="2:93" ht="15" customHeight="1">
      <c r="B1531" s="126"/>
      <c r="C1531" s="220" t="s">
        <v>3177</v>
      </c>
      <c r="D1531" s="419"/>
      <c r="E1531" s="316"/>
      <c r="F1531" s="316"/>
      <c r="G1531" s="317"/>
      <c r="H1531" s="379"/>
      <c r="I1531" s="317"/>
      <c r="J1531" s="315" t="str">
        <f>IF(L1531="","",VLOOKUP(L1531,Presentación!$AL$3:$AM$574,2,FALSE))</f>
        <v/>
      </c>
      <c r="K1531" s="429"/>
      <c r="L1531" s="419"/>
      <c r="M1531" s="316"/>
      <c r="N1531" s="317"/>
      <c r="O1531" s="419"/>
      <c r="P1531" s="316"/>
      <c r="Q1531" s="317"/>
      <c r="R1531" s="379"/>
      <c r="S1531" s="316"/>
      <c r="T1531" s="317"/>
      <c r="U1531" s="43" t="s">
        <v>2188</v>
      </c>
      <c r="V1531" s="379"/>
      <c r="W1531" s="316"/>
      <c r="X1531" s="317"/>
      <c r="Y1531" s="379"/>
      <c r="Z1531" s="317"/>
      <c r="AA1531" s="249"/>
      <c r="AB1531" s="249"/>
      <c r="AC1531" s="249"/>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0"/>
      <c r="BP1531" s="10"/>
      <c r="BQ1531" s="10"/>
      <c r="BR1531" s="10"/>
      <c r="BS1531" s="10"/>
      <c r="BT1531" s="10"/>
      <c r="BU1531" s="10"/>
      <c r="BV1531" s="10"/>
      <c r="BW1531" s="10"/>
      <c r="BX1531" s="10"/>
      <c r="CA1531">
        <f t="shared" si="299"/>
        <v>0</v>
      </c>
      <c r="CB1531">
        <f t="shared" si="300"/>
        <v>0</v>
      </c>
      <c r="CC1531">
        <f t="shared" si="301"/>
        <v>0</v>
      </c>
      <c r="CD1531">
        <f t="shared" si="302"/>
        <v>0</v>
      </c>
      <c r="CF1531" t="b">
        <f t="shared" si="303"/>
        <v>0</v>
      </c>
      <c r="CG1531" t="str">
        <f t="shared" si="304"/>
        <v/>
      </c>
      <c r="CH1531" t="b">
        <f t="shared" si="305"/>
        <v>0</v>
      </c>
      <c r="CI1531" t="str">
        <f t="shared" si="306"/>
        <v/>
      </c>
      <c r="CJ1531" t="b">
        <f t="shared" si="307"/>
        <v>0</v>
      </c>
      <c r="CL1531">
        <f t="shared" si="308"/>
        <v>0</v>
      </c>
      <c r="CM1531">
        <f t="shared" si="309"/>
        <v>0</v>
      </c>
      <c r="CN1531">
        <f t="shared" si="310"/>
        <v>0</v>
      </c>
      <c r="CO1531">
        <f t="shared" si="311"/>
        <v>0</v>
      </c>
    </row>
    <row r="1532" spans="2:93" ht="15" customHeight="1">
      <c r="B1532" s="126"/>
      <c r="C1532" s="220" t="s">
        <v>3178</v>
      </c>
      <c r="D1532" s="419"/>
      <c r="E1532" s="316"/>
      <c r="F1532" s="316"/>
      <c r="G1532" s="317"/>
      <c r="H1532" s="379"/>
      <c r="I1532" s="317"/>
      <c r="J1532" s="315" t="str">
        <f>IF(L1532="","",VLOOKUP(L1532,Presentación!$AL$3:$AM$574,2,FALSE))</f>
        <v/>
      </c>
      <c r="K1532" s="429"/>
      <c r="L1532" s="419"/>
      <c r="M1532" s="316"/>
      <c r="N1532" s="317"/>
      <c r="O1532" s="419"/>
      <c r="P1532" s="316"/>
      <c r="Q1532" s="317"/>
      <c r="R1532" s="379"/>
      <c r="S1532" s="316"/>
      <c r="T1532" s="317"/>
      <c r="U1532" s="43" t="s">
        <v>2188</v>
      </c>
      <c r="V1532" s="379"/>
      <c r="W1532" s="316"/>
      <c r="X1532" s="317"/>
      <c r="Y1532" s="379"/>
      <c r="Z1532" s="317"/>
      <c r="AA1532" s="249"/>
      <c r="AB1532" s="249"/>
      <c r="AC1532" s="249"/>
      <c r="AD1532" s="10"/>
      <c r="AE1532" s="10"/>
      <c r="AF1532" s="10"/>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A1532" s="10"/>
      <c r="BB1532" s="10"/>
      <c r="BC1532" s="10"/>
      <c r="BD1532" s="10"/>
      <c r="BE1532" s="10"/>
      <c r="BF1532" s="10"/>
      <c r="BG1532" s="10"/>
      <c r="BH1532" s="10"/>
      <c r="BI1532" s="10"/>
      <c r="BJ1532" s="10"/>
      <c r="BK1532" s="10"/>
      <c r="BL1532" s="10"/>
      <c r="BM1532" s="10"/>
      <c r="BN1532" s="10"/>
      <c r="BO1532" s="10"/>
      <c r="BP1532" s="10"/>
      <c r="BQ1532" s="10"/>
      <c r="BR1532" s="10"/>
      <c r="BS1532" s="10"/>
      <c r="BT1532" s="10"/>
      <c r="BU1532" s="10"/>
      <c r="BV1532" s="10"/>
      <c r="BW1532" s="10"/>
      <c r="BX1532" s="10"/>
      <c r="CA1532">
        <f t="shared" si="299"/>
        <v>0</v>
      </c>
      <c r="CB1532">
        <f t="shared" si="300"/>
        <v>0</v>
      </c>
      <c r="CC1532">
        <f t="shared" si="301"/>
        <v>0</v>
      </c>
      <c r="CD1532">
        <f t="shared" si="302"/>
        <v>0</v>
      </c>
      <c r="CF1532" t="b">
        <f t="shared" si="303"/>
        <v>0</v>
      </c>
      <c r="CG1532" t="str">
        <f t="shared" si="304"/>
        <v/>
      </c>
      <c r="CH1532" t="b">
        <f t="shared" si="305"/>
        <v>0</v>
      </c>
      <c r="CI1532" t="str">
        <f t="shared" si="306"/>
        <v/>
      </c>
      <c r="CJ1532" t="b">
        <f t="shared" si="307"/>
        <v>0</v>
      </c>
      <c r="CL1532">
        <f t="shared" si="308"/>
        <v>0</v>
      </c>
      <c r="CM1532">
        <f t="shared" si="309"/>
        <v>0</v>
      </c>
      <c r="CN1532">
        <f t="shared" si="310"/>
        <v>0</v>
      </c>
      <c r="CO1532">
        <f t="shared" si="311"/>
        <v>0</v>
      </c>
    </row>
    <row r="1533" spans="2:93" ht="15" customHeight="1">
      <c r="B1533" s="126"/>
      <c r="C1533" s="220" t="s">
        <v>3179</v>
      </c>
      <c r="D1533" s="419"/>
      <c r="E1533" s="316"/>
      <c r="F1533" s="316"/>
      <c r="G1533" s="317"/>
      <c r="H1533" s="379"/>
      <c r="I1533" s="317"/>
      <c r="J1533" s="315" t="str">
        <f>IF(L1533="","",VLOOKUP(L1533,Presentación!$AL$3:$AM$574,2,FALSE))</f>
        <v/>
      </c>
      <c r="K1533" s="429"/>
      <c r="L1533" s="419"/>
      <c r="M1533" s="316"/>
      <c r="N1533" s="317"/>
      <c r="O1533" s="419"/>
      <c r="P1533" s="316"/>
      <c r="Q1533" s="317"/>
      <c r="R1533" s="379"/>
      <c r="S1533" s="316"/>
      <c r="T1533" s="317"/>
      <c r="U1533" s="43" t="s">
        <v>2188</v>
      </c>
      <c r="V1533" s="379"/>
      <c r="W1533" s="316"/>
      <c r="X1533" s="317"/>
      <c r="Y1533" s="379"/>
      <c r="Z1533" s="317"/>
      <c r="AA1533" s="249"/>
      <c r="AB1533" s="249"/>
      <c r="AC1533" s="249"/>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c r="BQ1533" s="10"/>
      <c r="BR1533" s="10"/>
      <c r="BS1533" s="10"/>
      <c r="BT1533" s="10"/>
      <c r="BU1533" s="10"/>
      <c r="BV1533" s="10"/>
      <c r="BW1533" s="10"/>
      <c r="BX1533" s="10"/>
      <c r="CA1533">
        <f t="shared" si="299"/>
        <v>0</v>
      </c>
      <c r="CB1533">
        <f t="shared" si="300"/>
        <v>0</v>
      </c>
      <c r="CC1533">
        <f t="shared" si="301"/>
        <v>0</v>
      </c>
      <c r="CD1533">
        <f t="shared" si="302"/>
        <v>0</v>
      </c>
      <c r="CF1533" t="b">
        <f t="shared" si="303"/>
        <v>0</v>
      </c>
      <c r="CG1533" t="str">
        <f t="shared" si="304"/>
        <v/>
      </c>
      <c r="CH1533" t="b">
        <f t="shared" si="305"/>
        <v>0</v>
      </c>
      <c r="CI1533" t="str">
        <f t="shared" si="306"/>
        <v/>
      </c>
      <c r="CJ1533" t="b">
        <f t="shared" si="307"/>
        <v>0</v>
      </c>
      <c r="CL1533">
        <f t="shared" si="308"/>
        <v>0</v>
      </c>
      <c r="CM1533">
        <f t="shared" si="309"/>
        <v>0</v>
      </c>
      <c r="CN1533">
        <f t="shared" si="310"/>
        <v>0</v>
      </c>
      <c r="CO1533">
        <f t="shared" si="311"/>
        <v>0</v>
      </c>
    </row>
    <row r="1534" spans="2:93" ht="15" customHeight="1">
      <c r="B1534" s="126"/>
      <c r="C1534" s="220" t="s">
        <v>3180</v>
      </c>
      <c r="D1534" s="419"/>
      <c r="E1534" s="316"/>
      <c r="F1534" s="316"/>
      <c r="G1534" s="317"/>
      <c r="H1534" s="379"/>
      <c r="I1534" s="317"/>
      <c r="J1534" s="315" t="str">
        <f>IF(L1534="","",VLOOKUP(L1534,Presentación!$AL$3:$AM$574,2,FALSE))</f>
        <v/>
      </c>
      <c r="K1534" s="429"/>
      <c r="L1534" s="419"/>
      <c r="M1534" s="316"/>
      <c r="N1534" s="317"/>
      <c r="O1534" s="419"/>
      <c r="P1534" s="316"/>
      <c r="Q1534" s="317"/>
      <c r="R1534" s="379"/>
      <c r="S1534" s="316"/>
      <c r="T1534" s="317"/>
      <c r="U1534" s="43" t="s">
        <v>2188</v>
      </c>
      <c r="V1534" s="379"/>
      <c r="W1534" s="316"/>
      <c r="X1534" s="317"/>
      <c r="Y1534" s="379"/>
      <c r="Z1534" s="317"/>
      <c r="AA1534" s="249"/>
      <c r="AB1534" s="249"/>
      <c r="AC1534" s="249"/>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c r="BQ1534" s="10"/>
      <c r="BR1534" s="10"/>
      <c r="BS1534" s="10"/>
      <c r="BT1534" s="10"/>
      <c r="BU1534" s="10"/>
      <c r="BV1534" s="10"/>
      <c r="BW1534" s="10"/>
      <c r="BX1534" s="10"/>
      <c r="CA1534">
        <f t="shared" si="299"/>
        <v>0</v>
      </c>
      <c r="CB1534">
        <f t="shared" si="300"/>
        <v>0</v>
      </c>
      <c r="CC1534">
        <f t="shared" si="301"/>
        <v>0</v>
      </c>
      <c r="CD1534">
        <f t="shared" si="302"/>
        <v>0</v>
      </c>
      <c r="CF1534" t="b">
        <f t="shared" si="303"/>
        <v>0</v>
      </c>
      <c r="CG1534" t="str">
        <f t="shared" si="304"/>
        <v/>
      </c>
      <c r="CH1534" t="b">
        <f t="shared" si="305"/>
        <v>0</v>
      </c>
      <c r="CI1534" t="str">
        <f t="shared" si="306"/>
        <v/>
      </c>
      <c r="CJ1534" t="b">
        <f t="shared" si="307"/>
        <v>0</v>
      </c>
      <c r="CL1534">
        <f t="shared" si="308"/>
        <v>0</v>
      </c>
      <c r="CM1534">
        <f t="shared" si="309"/>
        <v>0</v>
      </c>
      <c r="CN1534">
        <f t="shared" si="310"/>
        <v>0</v>
      </c>
      <c r="CO1534">
        <f t="shared" si="311"/>
        <v>0</v>
      </c>
    </row>
    <row r="1535" spans="2:93" ht="15" customHeight="1">
      <c r="B1535" s="126"/>
      <c r="C1535" s="220" t="s">
        <v>3181</v>
      </c>
      <c r="D1535" s="419"/>
      <c r="E1535" s="316"/>
      <c r="F1535" s="316"/>
      <c r="G1535" s="317"/>
      <c r="H1535" s="379"/>
      <c r="I1535" s="317"/>
      <c r="J1535" s="315" t="str">
        <f>IF(L1535="","",VLOOKUP(L1535,Presentación!$AL$3:$AM$574,2,FALSE))</f>
        <v/>
      </c>
      <c r="K1535" s="429"/>
      <c r="L1535" s="419"/>
      <c r="M1535" s="316"/>
      <c r="N1535" s="317"/>
      <c r="O1535" s="419"/>
      <c r="P1535" s="316"/>
      <c r="Q1535" s="317"/>
      <c r="R1535" s="379"/>
      <c r="S1535" s="316"/>
      <c r="T1535" s="317"/>
      <c r="U1535" s="43" t="s">
        <v>2188</v>
      </c>
      <c r="V1535" s="379"/>
      <c r="W1535" s="316"/>
      <c r="X1535" s="317"/>
      <c r="Y1535" s="379"/>
      <c r="Z1535" s="317"/>
      <c r="AA1535" s="249"/>
      <c r="AB1535" s="249"/>
      <c r="AC1535" s="249"/>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0"/>
      <c r="BP1535" s="10"/>
      <c r="BQ1535" s="10"/>
      <c r="BR1535" s="10"/>
      <c r="BS1535" s="10"/>
      <c r="BT1535" s="10"/>
      <c r="BU1535" s="10"/>
      <c r="BV1535" s="10"/>
      <c r="BW1535" s="10"/>
      <c r="BX1535" s="10"/>
      <c r="CA1535">
        <f t="shared" si="299"/>
        <v>0</v>
      </c>
      <c r="CB1535">
        <f t="shared" si="300"/>
        <v>0</v>
      </c>
      <c r="CC1535">
        <f t="shared" si="301"/>
        <v>0</v>
      </c>
      <c r="CD1535">
        <f t="shared" si="302"/>
        <v>0</v>
      </c>
      <c r="CF1535" t="b">
        <f t="shared" si="303"/>
        <v>0</v>
      </c>
      <c r="CG1535" t="str">
        <f t="shared" si="304"/>
        <v/>
      </c>
      <c r="CH1535" t="b">
        <f t="shared" si="305"/>
        <v>0</v>
      </c>
      <c r="CI1535" t="str">
        <f t="shared" si="306"/>
        <v/>
      </c>
      <c r="CJ1535" t="b">
        <f t="shared" si="307"/>
        <v>0</v>
      </c>
      <c r="CL1535">
        <f t="shared" si="308"/>
        <v>0</v>
      </c>
      <c r="CM1535">
        <f t="shared" si="309"/>
        <v>0</v>
      </c>
      <c r="CN1535">
        <f t="shared" si="310"/>
        <v>0</v>
      </c>
      <c r="CO1535">
        <f t="shared" si="311"/>
        <v>0</v>
      </c>
    </row>
    <row r="1536" spans="2:93" ht="15" customHeight="1">
      <c r="B1536" s="126"/>
      <c r="C1536" s="220" t="s">
        <v>3182</v>
      </c>
      <c r="D1536" s="419"/>
      <c r="E1536" s="316"/>
      <c r="F1536" s="316"/>
      <c r="G1536" s="317"/>
      <c r="H1536" s="379"/>
      <c r="I1536" s="317"/>
      <c r="J1536" s="315" t="str">
        <f>IF(L1536="","",VLOOKUP(L1536,Presentación!$AL$3:$AM$574,2,FALSE))</f>
        <v/>
      </c>
      <c r="K1536" s="429"/>
      <c r="L1536" s="419"/>
      <c r="M1536" s="316"/>
      <c r="N1536" s="317"/>
      <c r="O1536" s="419"/>
      <c r="P1536" s="316"/>
      <c r="Q1536" s="317"/>
      <c r="R1536" s="379"/>
      <c r="S1536" s="316"/>
      <c r="T1536" s="317"/>
      <c r="U1536" s="43" t="s">
        <v>2188</v>
      </c>
      <c r="V1536" s="379"/>
      <c r="W1536" s="316"/>
      <c r="X1536" s="317"/>
      <c r="Y1536" s="379"/>
      <c r="Z1536" s="317"/>
      <c r="AA1536" s="249"/>
      <c r="AB1536" s="249"/>
      <c r="AC1536" s="249"/>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A1536" s="10"/>
      <c r="BB1536" s="10"/>
      <c r="BC1536" s="10"/>
      <c r="BD1536" s="10"/>
      <c r="BE1536" s="10"/>
      <c r="BF1536" s="10"/>
      <c r="BG1536" s="10"/>
      <c r="BH1536" s="10"/>
      <c r="BI1536" s="10"/>
      <c r="BJ1536" s="10"/>
      <c r="BK1536" s="10"/>
      <c r="BL1536" s="10"/>
      <c r="BM1536" s="10"/>
      <c r="BN1536" s="10"/>
      <c r="BO1536" s="10"/>
      <c r="BP1536" s="10"/>
      <c r="BQ1536" s="10"/>
      <c r="BR1536" s="10"/>
      <c r="BS1536" s="10"/>
      <c r="BT1536" s="10"/>
      <c r="BU1536" s="10"/>
      <c r="BV1536" s="10"/>
      <c r="BW1536" s="10"/>
      <c r="BX1536" s="10"/>
      <c r="CA1536">
        <f t="shared" si="299"/>
        <v>0</v>
      </c>
      <c r="CB1536">
        <f t="shared" si="300"/>
        <v>0</v>
      </c>
      <c r="CC1536">
        <f t="shared" si="301"/>
        <v>0</v>
      </c>
      <c r="CD1536">
        <f t="shared" si="302"/>
        <v>0</v>
      </c>
      <c r="CF1536" t="b">
        <f t="shared" si="303"/>
        <v>0</v>
      </c>
      <c r="CG1536" t="str">
        <f t="shared" si="304"/>
        <v/>
      </c>
      <c r="CH1536" t="b">
        <f t="shared" si="305"/>
        <v>0</v>
      </c>
      <c r="CI1536" t="str">
        <f t="shared" si="306"/>
        <v/>
      </c>
      <c r="CJ1536" t="b">
        <f t="shared" si="307"/>
        <v>0</v>
      </c>
      <c r="CL1536">
        <f t="shared" si="308"/>
        <v>0</v>
      </c>
      <c r="CM1536">
        <f t="shared" si="309"/>
        <v>0</v>
      </c>
      <c r="CN1536">
        <f t="shared" si="310"/>
        <v>0</v>
      </c>
      <c r="CO1536">
        <f t="shared" si="311"/>
        <v>0</v>
      </c>
    </row>
    <row r="1537" spans="2:93" ht="15" customHeight="1">
      <c r="B1537" s="126"/>
      <c r="C1537" s="220" t="s">
        <v>3183</v>
      </c>
      <c r="D1537" s="419"/>
      <c r="E1537" s="316"/>
      <c r="F1537" s="316"/>
      <c r="G1537" s="317"/>
      <c r="H1537" s="379"/>
      <c r="I1537" s="317"/>
      <c r="J1537" s="315" t="str">
        <f>IF(L1537="","",VLOOKUP(L1537,Presentación!$AL$3:$AM$574,2,FALSE))</f>
        <v/>
      </c>
      <c r="K1537" s="429"/>
      <c r="L1537" s="419"/>
      <c r="M1537" s="316"/>
      <c r="N1537" s="317"/>
      <c r="O1537" s="419"/>
      <c r="P1537" s="316"/>
      <c r="Q1537" s="317"/>
      <c r="R1537" s="379"/>
      <c r="S1537" s="316"/>
      <c r="T1537" s="317"/>
      <c r="U1537" s="43" t="s">
        <v>2188</v>
      </c>
      <c r="V1537" s="379"/>
      <c r="W1537" s="316"/>
      <c r="X1537" s="317"/>
      <c r="Y1537" s="379"/>
      <c r="Z1537" s="317"/>
      <c r="AA1537" s="249"/>
      <c r="AB1537" s="249"/>
      <c r="AC1537" s="249"/>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0"/>
      <c r="BP1537" s="10"/>
      <c r="BQ1537" s="10"/>
      <c r="BR1537" s="10"/>
      <c r="BS1537" s="10"/>
      <c r="BT1537" s="10"/>
      <c r="BU1537" s="10"/>
      <c r="BV1537" s="10"/>
      <c r="BW1537" s="10"/>
      <c r="BX1537" s="10"/>
      <c r="CA1537">
        <f t="shared" si="299"/>
        <v>0</v>
      </c>
      <c r="CB1537">
        <f t="shared" si="300"/>
        <v>0</v>
      </c>
      <c r="CC1537">
        <f t="shared" si="301"/>
        <v>0</v>
      </c>
      <c r="CD1537">
        <f t="shared" si="302"/>
        <v>0</v>
      </c>
      <c r="CF1537" t="b">
        <f t="shared" si="303"/>
        <v>0</v>
      </c>
      <c r="CG1537" t="str">
        <f t="shared" si="304"/>
        <v/>
      </c>
      <c r="CH1537" t="b">
        <f t="shared" si="305"/>
        <v>0</v>
      </c>
      <c r="CI1537" t="str">
        <f t="shared" si="306"/>
        <v/>
      </c>
      <c r="CJ1537" t="b">
        <f t="shared" si="307"/>
        <v>0</v>
      </c>
      <c r="CL1537">
        <f t="shared" si="308"/>
        <v>0</v>
      </c>
      <c r="CM1537">
        <f t="shared" si="309"/>
        <v>0</v>
      </c>
      <c r="CN1537">
        <f t="shared" si="310"/>
        <v>0</v>
      </c>
      <c r="CO1537">
        <f t="shared" si="311"/>
        <v>0</v>
      </c>
    </row>
    <row r="1538" spans="2:93" ht="15" customHeight="1">
      <c r="B1538" s="126"/>
      <c r="C1538" s="220" t="s">
        <v>3184</v>
      </c>
      <c r="D1538" s="419"/>
      <c r="E1538" s="316"/>
      <c r="F1538" s="316"/>
      <c r="G1538" s="317"/>
      <c r="H1538" s="379"/>
      <c r="I1538" s="317"/>
      <c r="J1538" s="315" t="str">
        <f>IF(L1538="","",VLOOKUP(L1538,Presentación!$AL$3:$AM$574,2,FALSE))</f>
        <v/>
      </c>
      <c r="K1538" s="429"/>
      <c r="L1538" s="419"/>
      <c r="M1538" s="316"/>
      <c r="N1538" s="317"/>
      <c r="O1538" s="419"/>
      <c r="P1538" s="316"/>
      <c r="Q1538" s="317"/>
      <c r="R1538" s="379"/>
      <c r="S1538" s="316"/>
      <c r="T1538" s="317"/>
      <c r="U1538" s="43" t="s">
        <v>2188</v>
      </c>
      <c r="V1538" s="379"/>
      <c r="W1538" s="316"/>
      <c r="X1538" s="317"/>
      <c r="Y1538" s="379"/>
      <c r="Z1538" s="317"/>
      <c r="AA1538" s="249"/>
      <c r="AB1538" s="249"/>
      <c r="AC1538" s="249"/>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c r="BK1538" s="10"/>
      <c r="BL1538" s="10"/>
      <c r="BM1538" s="10"/>
      <c r="BN1538" s="10"/>
      <c r="BO1538" s="10"/>
      <c r="BP1538" s="10"/>
      <c r="BQ1538" s="10"/>
      <c r="BR1538" s="10"/>
      <c r="BS1538" s="10"/>
      <c r="BT1538" s="10"/>
      <c r="BU1538" s="10"/>
      <c r="BV1538" s="10"/>
      <c r="BW1538" s="10"/>
      <c r="BX1538" s="10"/>
      <c r="CA1538">
        <f t="shared" si="299"/>
        <v>0</v>
      </c>
      <c r="CB1538">
        <f t="shared" si="300"/>
        <v>0</v>
      </c>
      <c r="CC1538">
        <f t="shared" si="301"/>
        <v>0</v>
      </c>
      <c r="CD1538">
        <f t="shared" si="302"/>
        <v>0</v>
      </c>
      <c r="CF1538" t="b">
        <f t="shared" si="303"/>
        <v>0</v>
      </c>
      <c r="CG1538" t="str">
        <f t="shared" si="304"/>
        <v/>
      </c>
      <c r="CH1538" t="b">
        <f t="shared" si="305"/>
        <v>0</v>
      </c>
      <c r="CI1538" t="str">
        <f t="shared" si="306"/>
        <v/>
      </c>
      <c r="CJ1538" t="b">
        <f t="shared" si="307"/>
        <v>0</v>
      </c>
      <c r="CL1538">
        <f t="shared" si="308"/>
        <v>0</v>
      </c>
      <c r="CM1538">
        <f t="shared" si="309"/>
        <v>0</v>
      </c>
      <c r="CN1538">
        <f t="shared" si="310"/>
        <v>0</v>
      </c>
      <c r="CO1538">
        <f t="shared" si="311"/>
        <v>0</v>
      </c>
    </row>
    <row r="1539" spans="2:93" ht="15" customHeight="1">
      <c r="B1539" s="126"/>
      <c r="C1539" s="220" t="s">
        <v>3185</v>
      </c>
      <c r="D1539" s="419"/>
      <c r="E1539" s="316"/>
      <c r="F1539" s="316"/>
      <c r="G1539" s="317"/>
      <c r="H1539" s="379"/>
      <c r="I1539" s="317"/>
      <c r="J1539" s="315" t="str">
        <f>IF(L1539="","",VLOOKUP(L1539,Presentación!$AL$3:$AM$574,2,FALSE))</f>
        <v/>
      </c>
      <c r="K1539" s="429"/>
      <c r="L1539" s="419"/>
      <c r="M1539" s="316"/>
      <c r="N1539" s="317"/>
      <c r="O1539" s="419"/>
      <c r="P1539" s="316"/>
      <c r="Q1539" s="317"/>
      <c r="R1539" s="379"/>
      <c r="S1539" s="316"/>
      <c r="T1539" s="317"/>
      <c r="U1539" s="43" t="s">
        <v>2188</v>
      </c>
      <c r="V1539" s="379"/>
      <c r="W1539" s="316"/>
      <c r="X1539" s="317"/>
      <c r="Y1539" s="379"/>
      <c r="Z1539" s="317"/>
      <c r="AA1539" s="249"/>
      <c r="AB1539" s="249"/>
      <c r="AC1539" s="249"/>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c r="BK1539" s="10"/>
      <c r="BL1539" s="10"/>
      <c r="BM1539" s="10"/>
      <c r="BN1539" s="10"/>
      <c r="BO1539" s="10"/>
      <c r="BP1539" s="10"/>
      <c r="BQ1539" s="10"/>
      <c r="BR1539" s="10"/>
      <c r="BS1539" s="10"/>
      <c r="BT1539" s="10"/>
      <c r="BU1539" s="10"/>
      <c r="BV1539" s="10"/>
      <c r="BW1539" s="10"/>
      <c r="BX1539" s="10"/>
      <c r="CA1539">
        <f t="shared" si="299"/>
        <v>0</v>
      </c>
      <c r="CB1539">
        <f t="shared" si="300"/>
        <v>0</v>
      </c>
      <c r="CC1539">
        <f t="shared" si="301"/>
        <v>0</v>
      </c>
      <c r="CD1539">
        <f t="shared" si="302"/>
        <v>0</v>
      </c>
      <c r="CF1539" t="b">
        <f t="shared" si="303"/>
        <v>0</v>
      </c>
      <c r="CG1539" t="str">
        <f t="shared" si="304"/>
        <v/>
      </c>
      <c r="CH1539" t="b">
        <f t="shared" si="305"/>
        <v>0</v>
      </c>
      <c r="CI1539" t="str">
        <f t="shared" si="306"/>
        <v/>
      </c>
      <c r="CJ1539" t="b">
        <f t="shared" si="307"/>
        <v>0</v>
      </c>
      <c r="CL1539">
        <f t="shared" si="308"/>
        <v>0</v>
      </c>
      <c r="CM1539">
        <f t="shared" si="309"/>
        <v>0</v>
      </c>
      <c r="CN1539">
        <f t="shared" si="310"/>
        <v>0</v>
      </c>
      <c r="CO1539">
        <f t="shared" si="311"/>
        <v>0</v>
      </c>
    </row>
    <row r="1540" spans="2:93" ht="15" customHeight="1">
      <c r="B1540" s="126"/>
      <c r="C1540" s="220" t="s">
        <v>3186</v>
      </c>
      <c r="D1540" s="419"/>
      <c r="E1540" s="316"/>
      <c r="F1540" s="316"/>
      <c r="G1540" s="317"/>
      <c r="H1540" s="379"/>
      <c r="I1540" s="317"/>
      <c r="J1540" s="315" t="str">
        <f>IF(L1540="","",VLOOKUP(L1540,Presentación!$AL$3:$AM$574,2,FALSE))</f>
        <v/>
      </c>
      <c r="K1540" s="429"/>
      <c r="L1540" s="419"/>
      <c r="M1540" s="316"/>
      <c r="N1540" s="317"/>
      <c r="O1540" s="419"/>
      <c r="P1540" s="316"/>
      <c r="Q1540" s="317"/>
      <c r="R1540" s="379"/>
      <c r="S1540" s="316"/>
      <c r="T1540" s="317"/>
      <c r="U1540" s="43" t="s">
        <v>2188</v>
      </c>
      <c r="V1540" s="379"/>
      <c r="W1540" s="316"/>
      <c r="X1540" s="317"/>
      <c r="Y1540" s="379"/>
      <c r="Z1540" s="317"/>
      <c r="AA1540" s="249"/>
      <c r="AB1540" s="249"/>
      <c r="AC1540" s="249"/>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0"/>
      <c r="BP1540" s="10"/>
      <c r="BQ1540" s="10"/>
      <c r="BR1540" s="10"/>
      <c r="BS1540" s="10"/>
      <c r="BT1540" s="10"/>
      <c r="BU1540" s="10"/>
      <c r="BV1540" s="10"/>
      <c r="BW1540" s="10"/>
      <c r="BX1540" s="10"/>
      <c r="CA1540">
        <f t="shared" si="299"/>
        <v>0</v>
      </c>
      <c r="CB1540">
        <f t="shared" si="300"/>
        <v>0</v>
      </c>
      <c r="CC1540">
        <f t="shared" si="301"/>
        <v>0</v>
      </c>
      <c r="CD1540">
        <f t="shared" si="302"/>
        <v>0</v>
      </c>
      <c r="CF1540" t="b">
        <f t="shared" si="303"/>
        <v>0</v>
      </c>
      <c r="CG1540" t="str">
        <f t="shared" si="304"/>
        <v/>
      </c>
      <c r="CH1540" t="b">
        <f t="shared" si="305"/>
        <v>0</v>
      </c>
      <c r="CI1540" t="str">
        <f t="shared" si="306"/>
        <v/>
      </c>
      <c r="CJ1540" t="b">
        <f t="shared" si="307"/>
        <v>0</v>
      </c>
      <c r="CL1540">
        <f t="shared" si="308"/>
        <v>0</v>
      </c>
      <c r="CM1540">
        <f t="shared" si="309"/>
        <v>0</v>
      </c>
      <c r="CN1540">
        <f t="shared" si="310"/>
        <v>0</v>
      </c>
      <c r="CO1540">
        <f t="shared" si="311"/>
        <v>0</v>
      </c>
    </row>
    <row r="1541" spans="2:93" ht="15" customHeight="1">
      <c r="B1541" s="126"/>
      <c r="C1541" s="220" t="s">
        <v>3187</v>
      </c>
      <c r="D1541" s="419"/>
      <c r="E1541" s="316"/>
      <c r="F1541" s="316"/>
      <c r="G1541" s="317"/>
      <c r="H1541" s="379"/>
      <c r="I1541" s="317"/>
      <c r="J1541" s="315" t="str">
        <f>IF(L1541="","",VLOOKUP(L1541,Presentación!$AL$3:$AM$574,2,FALSE))</f>
        <v/>
      </c>
      <c r="K1541" s="429"/>
      <c r="L1541" s="419"/>
      <c r="M1541" s="316"/>
      <c r="N1541" s="317"/>
      <c r="O1541" s="419"/>
      <c r="P1541" s="316"/>
      <c r="Q1541" s="317"/>
      <c r="R1541" s="379"/>
      <c r="S1541" s="316"/>
      <c r="T1541" s="317"/>
      <c r="U1541" s="43" t="s">
        <v>2188</v>
      </c>
      <c r="V1541" s="379"/>
      <c r="W1541" s="316"/>
      <c r="X1541" s="317"/>
      <c r="Y1541" s="379"/>
      <c r="Z1541" s="317"/>
      <c r="AA1541" s="249"/>
      <c r="AB1541" s="249"/>
      <c r="AC1541" s="249"/>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0"/>
      <c r="BP1541" s="10"/>
      <c r="BQ1541" s="10"/>
      <c r="BR1541" s="10"/>
      <c r="BS1541" s="10"/>
      <c r="BT1541" s="10"/>
      <c r="BU1541" s="10"/>
      <c r="BV1541" s="10"/>
      <c r="BW1541" s="10"/>
      <c r="BX1541" s="10"/>
      <c r="CA1541">
        <f t="shared" si="299"/>
        <v>0</v>
      </c>
      <c r="CB1541">
        <f t="shared" si="300"/>
        <v>0</v>
      </c>
      <c r="CC1541">
        <f t="shared" si="301"/>
        <v>0</v>
      </c>
      <c r="CD1541">
        <f t="shared" si="302"/>
        <v>0</v>
      </c>
      <c r="CF1541" t="b">
        <f t="shared" si="303"/>
        <v>0</v>
      </c>
      <c r="CG1541" t="str">
        <f t="shared" si="304"/>
        <v/>
      </c>
      <c r="CH1541" t="b">
        <f t="shared" si="305"/>
        <v>0</v>
      </c>
      <c r="CI1541" t="str">
        <f t="shared" si="306"/>
        <v/>
      </c>
      <c r="CJ1541" t="b">
        <f t="shared" si="307"/>
        <v>0</v>
      </c>
      <c r="CL1541">
        <f t="shared" si="308"/>
        <v>0</v>
      </c>
      <c r="CM1541">
        <f t="shared" si="309"/>
        <v>0</v>
      </c>
      <c r="CN1541">
        <f t="shared" si="310"/>
        <v>0</v>
      </c>
      <c r="CO1541">
        <f t="shared" si="311"/>
        <v>0</v>
      </c>
    </row>
    <row r="1542" spans="2:93" ht="15" customHeight="1">
      <c r="B1542" s="126"/>
      <c r="C1542" s="220" t="s">
        <v>3188</v>
      </c>
      <c r="D1542" s="419"/>
      <c r="E1542" s="316"/>
      <c r="F1542" s="316"/>
      <c r="G1542" s="317"/>
      <c r="H1542" s="379"/>
      <c r="I1542" s="317"/>
      <c r="J1542" s="315" t="str">
        <f>IF(L1542="","",VLOOKUP(L1542,Presentación!$AL$3:$AM$574,2,FALSE))</f>
        <v/>
      </c>
      <c r="K1542" s="429"/>
      <c r="L1542" s="419"/>
      <c r="M1542" s="316"/>
      <c r="N1542" s="317"/>
      <c r="O1542" s="419"/>
      <c r="P1542" s="316"/>
      <c r="Q1542" s="317"/>
      <c r="R1542" s="379"/>
      <c r="S1542" s="316"/>
      <c r="T1542" s="317"/>
      <c r="U1542" s="43" t="s">
        <v>2188</v>
      </c>
      <c r="V1542" s="379"/>
      <c r="W1542" s="316"/>
      <c r="X1542" s="317"/>
      <c r="Y1542" s="379"/>
      <c r="Z1542" s="317"/>
      <c r="AA1542" s="249"/>
      <c r="AB1542" s="249"/>
      <c r="AC1542" s="249"/>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c r="BQ1542" s="10"/>
      <c r="BR1542" s="10"/>
      <c r="BS1542" s="10"/>
      <c r="BT1542" s="10"/>
      <c r="BU1542" s="10"/>
      <c r="BV1542" s="10"/>
      <c r="BW1542" s="10"/>
      <c r="BX1542" s="10"/>
      <c r="CA1542">
        <f t="shared" si="299"/>
        <v>0</v>
      </c>
      <c r="CB1542">
        <f t="shared" si="300"/>
        <v>0</v>
      </c>
      <c r="CC1542">
        <f t="shared" si="301"/>
        <v>0</v>
      </c>
      <c r="CD1542">
        <f t="shared" si="302"/>
        <v>0</v>
      </c>
      <c r="CF1542" t="b">
        <f t="shared" si="303"/>
        <v>0</v>
      </c>
      <c r="CG1542" t="str">
        <f t="shared" si="304"/>
        <v/>
      </c>
      <c r="CH1542" t="b">
        <f t="shared" si="305"/>
        <v>0</v>
      </c>
      <c r="CI1542" t="str">
        <f t="shared" si="306"/>
        <v/>
      </c>
      <c r="CJ1542" t="b">
        <f t="shared" si="307"/>
        <v>0</v>
      </c>
      <c r="CL1542">
        <f t="shared" si="308"/>
        <v>0</v>
      </c>
      <c r="CM1542">
        <f t="shared" si="309"/>
        <v>0</v>
      </c>
      <c r="CN1542">
        <f t="shared" si="310"/>
        <v>0</v>
      </c>
      <c r="CO1542">
        <f t="shared" si="311"/>
        <v>0</v>
      </c>
    </row>
    <row r="1543" spans="2:93" ht="15" customHeight="1">
      <c r="B1543" s="126"/>
      <c r="C1543" s="220" t="s">
        <v>3189</v>
      </c>
      <c r="D1543" s="419"/>
      <c r="E1543" s="316"/>
      <c r="F1543" s="316"/>
      <c r="G1543" s="317"/>
      <c r="H1543" s="379"/>
      <c r="I1543" s="317"/>
      <c r="J1543" s="315" t="str">
        <f>IF(L1543="","",VLOOKUP(L1543,Presentación!$AL$3:$AM$574,2,FALSE))</f>
        <v/>
      </c>
      <c r="K1543" s="429"/>
      <c r="L1543" s="419"/>
      <c r="M1543" s="316"/>
      <c r="N1543" s="317"/>
      <c r="O1543" s="419"/>
      <c r="P1543" s="316"/>
      <c r="Q1543" s="317"/>
      <c r="R1543" s="379"/>
      <c r="S1543" s="316"/>
      <c r="T1543" s="317"/>
      <c r="U1543" s="43" t="s">
        <v>2188</v>
      </c>
      <c r="V1543" s="379"/>
      <c r="W1543" s="316"/>
      <c r="X1543" s="317"/>
      <c r="Y1543" s="379"/>
      <c r="Z1543" s="317"/>
      <c r="AA1543" s="249"/>
      <c r="AB1543" s="249"/>
      <c r="AC1543" s="249"/>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c r="BK1543" s="10"/>
      <c r="BL1543" s="10"/>
      <c r="BM1543" s="10"/>
      <c r="BN1543" s="10"/>
      <c r="BO1543" s="10"/>
      <c r="BP1543" s="10"/>
      <c r="BQ1543" s="10"/>
      <c r="BR1543" s="10"/>
      <c r="BS1543" s="10"/>
      <c r="BT1543" s="10"/>
      <c r="BU1543" s="10"/>
      <c r="BV1543" s="10"/>
      <c r="BW1543" s="10"/>
      <c r="BX1543" s="10"/>
      <c r="CA1543">
        <f t="shared" si="299"/>
        <v>0</v>
      </c>
      <c r="CB1543">
        <f t="shared" si="300"/>
        <v>0</v>
      </c>
      <c r="CC1543">
        <f t="shared" si="301"/>
        <v>0</v>
      </c>
      <c r="CD1543">
        <f t="shared" si="302"/>
        <v>0</v>
      </c>
      <c r="CF1543" t="b">
        <f t="shared" si="303"/>
        <v>0</v>
      </c>
      <c r="CG1543" t="str">
        <f t="shared" si="304"/>
        <v/>
      </c>
      <c r="CH1543" t="b">
        <f t="shared" si="305"/>
        <v>0</v>
      </c>
      <c r="CI1543" t="str">
        <f t="shared" si="306"/>
        <v/>
      </c>
      <c r="CJ1543" t="b">
        <f t="shared" si="307"/>
        <v>0</v>
      </c>
      <c r="CL1543">
        <f t="shared" si="308"/>
        <v>0</v>
      </c>
      <c r="CM1543">
        <f t="shared" si="309"/>
        <v>0</v>
      </c>
      <c r="CN1543">
        <f t="shared" si="310"/>
        <v>0</v>
      </c>
      <c r="CO1543">
        <f t="shared" si="311"/>
        <v>0</v>
      </c>
    </row>
    <row r="1544" spans="2:93" ht="15" customHeight="1">
      <c r="B1544" s="126"/>
      <c r="C1544" s="220" t="s">
        <v>3190</v>
      </c>
      <c r="D1544" s="419"/>
      <c r="E1544" s="316"/>
      <c r="F1544" s="316"/>
      <c r="G1544" s="317"/>
      <c r="H1544" s="379"/>
      <c r="I1544" s="317"/>
      <c r="J1544" s="315" t="str">
        <f>IF(L1544="","",VLOOKUP(L1544,Presentación!$AL$3:$AM$574,2,FALSE))</f>
        <v/>
      </c>
      <c r="K1544" s="429"/>
      <c r="L1544" s="419"/>
      <c r="M1544" s="316"/>
      <c r="N1544" s="317"/>
      <c r="O1544" s="419"/>
      <c r="P1544" s="316"/>
      <c r="Q1544" s="317"/>
      <c r="R1544" s="379"/>
      <c r="S1544" s="316"/>
      <c r="T1544" s="317"/>
      <c r="U1544" s="43" t="s">
        <v>2188</v>
      </c>
      <c r="V1544" s="379"/>
      <c r="W1544" s="316"/>
      <c r="X1544" s="317"/>
      <c r="Y1544" s="379"/>
      <c r="Z1544" s="317"/>
      <c r="AA1544" s="249"/>
      <c r="AB1544" s="249"/>
      <c r="AC1544" s="249"/>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c r="BK1544" s="10"/>
      <c r="BL1544" s="10"/>
      <c r="BM1544" s="10"/>
      <c r="BN1544" s="10"/>
      <c r="BO1544" s="10"/>
      <c r="BP1544" s="10"/>
      <c r="BQ1544" s="10"/>
      <c r="BR1544" s="10"/>
      <c r="BS1544" s="10"/>
      <c r="BT1544" s="10"/>
      <c r="BU1544" s="10"/>
      <c r="BV1544" s="10"/>
      <c r="BW1544" s="10"/>
      <c r="BX1544" s="10"/>
      <c r="CA1544">
        <f t="shared" si="299"/>
        <v>0</v>
      </c>
      <c r="CB1544">
        <f t="shared" si="300"/>
        <v>0</v>
      </c>
      <c r="CC1544">
        <f t="shared" si="301"/>
        <v>0</v>
      </c>
      <c r="CD1544">
        <f t="shared" si="302"/>
        <v>0</v>
      </c>
      <c r="CF1544" t="b">
        <f t="shared" si="303"/>
        <v>0</v>
      </c>
      <c r="CG1544" t="str">
        <f t="shared" si="304"/>
        <v/>
      </c>
      <c r="CH1544" t="b">
        <f t="shared" si="305"/>
        <v>0</v>
      </c>
      <c r="CI1544" t="str">
        <f t="shared" si="306"/>
        <v/>
      </c>
      <c r="CJ1544" t="b">
        <f t="shared" si="307"/>
        <v>0</v>
      </c>
      <c r="CL1544">
        <f t="shared" si="308"/>
        <v>0</v>
      </c>
      <c r="CM1544">
        <f t="shared" si="309"/>
        <v>0</v>
      </c>
      <c r="CN1544">
        <f t="shared" si="310"/>
        <v>0</v>
      </c>
      <c r="CO1544">
        <f t="shared" si="311"/>
        <v>0</v>
      </c>
    </row>
    <row r="1545" spans="2:93" ht="15" customHeight="1">
      <c r="B1545" s="126"/>
      <c r="C1545" s="220" t="s">
        <v>3191</v>
      </c>
      <c r="D1545" s="419"/>
      <c r="E1545" s="316"/>
      <c r="F1545" s="316"/>
      <c r="G1545" s="317"/>
      <c r="H1545" s="379"/>
      <c r="I1545" s="317"/>
      <c r="J1545" s="315" t="str">
        <f>IF(L1545="","",VLOOKUP(L1545,Presentación!$AL$3:$AM$574,2,FALSE))</f>
        <v/>
      </c>
      <c r="K1545" s="429"/>
      <c r="L1545" s="419"/>
      <c r="M1545" s="316"/>
      <c r="N1545" s="317"/>
      <c r="O1545" s="419"/>
      <c r="P1545" s="316"/>
      <c r="Q1545" s="317"/>
      <c r="R1545" s="379"/>
      <c r="S1545" s="316"/>
      <c r="T1545" s="317"/>
      <c r="U1545" s="43" t="s">
        <v>2188</v>
      </c>
      <c r="V1545" s="379"/>
      <c r="W1545" s="316"/>
      <c r="X1545" s="317"/>
      <c r="Y1545" s="379"/>
      <c r="Z1545" s="317"/>
      <c r="AA1545" s="249"/>
      <c r="AB1545" s="249"/>
      <c r="AC1545" s="249"/>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0"/>
      <c r="BP1545" s="10"/>
      <c r="BQ1545" s="10"/>
      <c r="BR1545" s="10"/>
      <c r="BS1545" s="10"/>
      <c r="BT1545" s="10"/>
      <c r="BU1545" s="10"/>
      <c r="BV1545" s="10"/>
      <c r="BW1545" s="10"/>
      <c r="BX1545" s="10"/>
      <c r="CA1545">
        <f t="shared" si="299"/>
        <v>0</v>
      </c>
      <c r="CB1545">
        <f t="shared" si="300"/>
        <v>0</v>
      </c>
      <c r="CC1545">
        <f t="shared" si="301"/>
        <v>0</v>
      </c>
      <c r="CD1545">
        <f t="shared" si="302"/>
        <v>0</v>
      </c>
      <c r="CF1545" t="b">
        <f t="shared" si="303"/>
        <v>0</v>
      </c>
      <c r="CG1545" t="str">
        <f t="shared" si="304"/>
        <v/>
      </c>
      <c r="CH1545" t="b">
        <f t="shared" si="305"/>
        <v>0</v>
      </c>
      <c r="CI1545" t="str">
        <f t="shared" si="306"/>
        <v/>
      </c>
      <c r="CJ1545" t="b">
        <f t="shared" si="307"/>
        <v>0</v>
      </c>
      <c r="CL1545">
        <f t="shared" si="308"/>
        <v>0</v>
      </c>
      <c r="CM1545">
        <f t="shared" si="309"/>
        <v>0</v>
      </c>
      <c r="CN1545">
        <f t="shared" si="310"/>
        <v>0</v>
      </c>
      <c r="CO1545">
        <f t="shared" si="311"/>
        <v>0</v>
      </c>
    </row>
    <row r="1546" spans="2:93" ht="15" customHeight="1">
      <c r="B1546" s="126"/>
      <c r="C1546" s="220" t="s">
        <v>3192</v>
      </c>
      <c r="D1546" s="419"/>
      <c r="E1546" s="316"/>
      <c r="F1546" s="316"/>
      <c r="G1546" s="317"/>
      <c r="H1546" s="379"/>
      <c r="I1546" s="317"/>
      <c r="J1546" s="315" t="str">
        <f>IF(L1546="","",VLOOKUP(L1546,Presentación!$AL$3:$AM$574,2,FALSE))</f>
        <v/>
      </c>
      <c r="K1546" s="429"/>
      <c r="L1546" s="419"/>
      <c r="M1546" s="316"/>
      <c r="N1546" s="317"/>
      <c r="O1546" s="419"/>
      <c r="P1546" s="316"/>
      <c r="Q1546" s="317"/>
      <c r="R1546" s="379"/>
      <c r="S1546" s="316"/>
      <c r="T1546" s="317"/>
      <c r="U1546" s="43" t="s">
        <v>2188</v>
      </c>
      <c r="V1546" s="379"/>
      <c r="W1546" s="316"/>
      <c r="X1546" s="317"/>
      <c r="Y1546" s="379"/>
      <c r="Z1546" s="317"/>
      <c r="AA1546" s="249"/>
      <c r="AB1546" s="249"/>
      <c r="AC1546" s="249"/>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c r="BK1546" s="10"/>
      <c r="BL1546" s="10"/>
      <c r="BM1546" s="10"/>
      <c r="BN1546" s="10"/>
      <c r="BO1546" s="10"/>
      <c r="BP1546" s="10"/>
      <c r="BQ1546" s="10"/>
      <c r="BR1546" s="10"/>
      <c r="BS1546" s="10"/>
      <c r="BT1546" s="10"/>
      <c r="BU1546" s="10"/>
      <c r="BV1546" s="10"/>
      <c r="BW1546" s="10"/>
      <c r="BX1546" s="10"/>
      <c r="CA1546">
        <f t="shared" si="299"/>
        <v>0</v>
      </c>
      <c r="CB1546">
        <f t="shared" si="300"/>
        <v>0</v>
      </c>
      <c r="CC1546">
        <f t="shared" si="301"/>
        <v>0</v>
      </c>
      <c r="CD1546">
        <f t="shared" si="302"/>
        <v>0</v>
      </c>
      <c r="CF1546" t="b">
        <f t="shared" si="303"/>
        <v>0</v>
      </c>
      <c r="CG1546" t="str">
        <f t="shared" si="304"/>
        <v/>
      </c>
      <c r="CH1546" t="b">
        <f t="shared" si="305"/>
        <v>0</v>
      </c>
      <c r="CI1546" t="str">
        <f t="shared" si="306"/>
        <v/>
      </c>
      <c r="CJ1546" t="b">
        <f t="shared" si="307"/>
        <v>0</v>
      </c>
      <c r="CL1546">
        <f t="shared" si="308"/>
        <v>0</v>
      </c>
      <c r="CM1546">
        <f t="shared" si="309"/>
        <v>0</v>
      </c>
      <c r="CN1546">
        <f t="shared" si="310"/>
        <v>0</v>
      </c>
      <c r="CO1546">
        <f t="shared" si="311"/>
        <v>0</v>
      </c>
    </row>
    <row r="1547" spans="2:93" ht="15" customHeight="1">
      <c r="B1547" s="126"/>
      <c r="C1547" s="220" t="s">
        <v>3193</v>
      </c>
      <c r="D1547" s="419"/>
      <c r="E1547" s="316"/>
      <c r="F1547" s="316"/>
      <c r="G1547" s="317"/>
      <c r="H1547" s="379"/>
      <c r="I1547" s="317"/>
      <c r="J1547" s="315" t="str">
        <f>IF(L1547="","",VLOOKUP(L1547,Presentación!$AL$3:$AM$574,2,FALSE))</f>
        <v/>
      </c>
      <c r="K1547" s="429"/>
      <c r="L1547" s="419"/>
      <c r="M1547" s="316"/>
      <c r="N1547" s="317"/>
      <c r="O1547" s="419"/>
      <c r="P1547" s="316"/>
      <c r="Q1547" s="317"/>
      <c r="R1547" s="379"/>
      <c r="S1547" s="316"/>
      <c r="T1547" s="317"/>
      <c r="U1547" s="43" t="s">
        <v>2188</v>
      </c>
      <c r="V1547" s="379"/>
      <c r="W1547" s="316"/>
      <c r="X1547" s="317"/>
      <c r="Y1547" s="379"/>
      <c r="Z1547" s="317"/>
      <c r="AA1547" s="249"/>
      <c r="AB1547" s="249"/>
      <c r="AC1547" s="249"/>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c r="BK1547" s="10"/>
      <c r="BL1547" s="10"/>
      <c r="BM1547" s="10"/>
      <c r="BN1547" s="10"/>
      <c r="BO1547" s="10"/>
      <c r="BP1547" s="10"/>
      <c r="BQ1547" s="10"/>
      <c r="BR1547" s="10"/>
      <c r="BS1547" s="10"/>
      <c r="BT1547" s="10"/>
      <c r="BU1547" s="10"/>
      <c r="BV1547" s="10"/>
      <c r="BW1547" s="10"/>
      <c r="BX1547" s="10"/>
      <c r="CA1547">
        <f t="shared" si="299"/>
        <v>0</v>
      </c>
      <c r="CB1547">
        <f t="shared" si="300"/>
        <v>0</v>
      </c>
      <c r="CC1547">
        <f t="shared" si="301"/>
        <v>0</v>
      </c>
      <c r="CD1547">
        <f t="shared" si="302"/>
        <v>0</v>
      </c>
      <c r="CF1547" t="b">
        <f t="shared" si="303"/>
        <v>0</v>
      </c>
      <c r="CG1547" t="str">
        <f t="shared" si="304"/>
        <v/>
      </c>
      <c r="CH1547" t="b">
        <f t="shared" si="305"/>
        <v>0</v>
      </c>
      <c r="CI1547" t="str">
        <f t="shared" si="306"/>
        <v/>
      </c>
      <c r="CJ1547" t="b">
        <f t="shared" si="307"/>
        <v>0</v>
      </c>
      <c r="CL1547">
        <f t="shared" si="308"/>
        <v>0</v>
      </c>
      <c r="CM1547">
        <f t="shared" si="309"/>
        <v>0</v>
      </c>
      <c r="CN1547">
        <f t="shared" si="310"/>
        <v>0</v>
      </c>
      <c r="CO1547">
        <f t="shared" si="311"/>
        <v>0</v>
      </c>
    </row>
    <row r="1548" spans="2:93" ht="15" customHeight="1">
      <c r="B1548" s="126"/>
      <c r="C1548" s="220" t="s">
        <v>3194</v>
      </c>
      <c r="D1548" s="419"/>
      <c r="E1548" s="316"/>
      <c r="F1548" s="316"/>
      <c r="G1548" s="317"/>
      <c r="H1548" s="379"/>
      <c r="I1548" s="317"/>
      <c r="J1548" s="315" t="str">
        <f>IF(L1548="","",VLOOKUP(L1548,Presentación!$AL$3:$AM$574,2,FALSE))</f>
        <v/>
      </c>
      <c r="K1548" s="429"/>
      <c r="L1548" s="419"/>
      <c r="M1548" s="316"/>
      <c r="N1548" s="317"/>
      <c r="O1548" s="419"/>
      <c r="P1548" s="316"/>
      <c r="Q1548" s="317"/>
      <c r="R1548" s="379"/>
      <c r="S1548" s="316"/>
      <c r="T1548" s="317"/>
      <c r="U1548" s="43" t="s">
        <v>2188</v>
      </c>
      <c r="V1548" s="379"/>
      <c r="W1548" s="316"/>
      <c r="X1548" s="317"/>
      <c r="Y1548" s="379"/>
      <c r="Z1548" s="317"/>
      <c r="AA1548" s="249"/>
      <c r="AB1548" s="249"/>
      <c r="AC1548" s="249"/>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c r="BK1548" s="10"/>
      <c r="BL1548" s="10"/>
      <c r="BM1548" s="10"/>
      <c r="BN1548" s="10"/>
      <c r="BO1548" s="10"/>
      <c r="BP1548" s="10"/>
      <c r="BQ1548" s="10"/>
      <c r="BR1548" s="10"/>
      <c r="BS1548" s="10"/>
      <c r="BT1548" s="10"/>
      <c r="BU1548" s="10"/>
      <c r="BV1548" s="10"/>
      <c r="BW1548" s="10"/>
      <c r="BX1548" s="10"/>
      <c r="CA1548">
        <f t="shared" si="299"/>
        <v>0</v>
      </c>
      <c r="CB1548">
        <f t="shared" si="300"/>
        <v>0</v>
      </c>
      <c r="CC1548">
        <f t="shared" si="301"/>
        <v>0</v>
      </c>
      <c r="CD1548">
        <f t="shared" si="302"/>
        <v>0</v>
      </c>
      <c r="CF1548" t="b">
        <f t="shared" si="303"/>
        <v>0</v>
      </c>
      <c r="CG1548" t="str">
        <f t="shared" si="304"/>
        <v/>
      </c>
      <c r="CH1548" t="b">
        <f t="shared" si="305"/>
        <v>0</v>
      </c>
      <c r="CI1548" t="str">
        <f t="shared" si="306"/>
        <v/>
      </c>
      <c r="CJ1548" t="b">
        <f t="shared" si="307"/>
        <v>0</v>
      </c>
      <c r="CL1548">
        <f t="shared" si="308"/>
        <v>0</v>
      </c>
      <c r="CM1548">
        <f t="shared" si="309"/>
        <v>0</v>
      </c>
      <c r="CN1548">
        <f t="shared" si="310"/>
        <v>0</v>
      </c>
      <c r="CO1548">
        <f t="shared" si="311"/>
        <v>0</v>
      </c>
    </row>
    <row r="1549" spans="2:93" ht="15" customHeight="1">
      <c r="B1549" s="126"/>
      <c r="C1549" s="220" t="s">
        <v>3195</v>
      </c>
      <c r="D1549" s="419"/>
      <c r="E1549" s="316"/>
      <c r="F1549" s="316"/>
      <c r="G1549" s="317"/>
      <c r="H1549" s="379"/>
      <c r="I1549" s="317"/>
      <c r="J1549" s="315" t="str">
        <f>IF(L1549="","",VLOOKUP(L1549,Presentación!$AL$3:$AM$574,2,FALSE))</f>
        <v/>
      </c>
      <c r="K1549" s="429"/>
      <c r="L1549" s="419"/>
      <c r="M1549" s="316"/>
      <c r="N1549" s="317"/>
      <c r="O1549" s="419"/>
      <c r="P1549" s="316"/>
      <c r="Q1549" s="317"/>
      <c r="R1549" s="379"/>
      <c r="S1549" s="316"/>
      <c r="T1549" s="317"/>
      <c r="U1549" s="43" t="s">
        <v>2188</v>
      </c>
      <c r="V1549" s="379"/>
      <c r="W1549" s="316"/>
      <c r="X1549" s="317"/>
      <c r="Y1549" s="379"/>
      <c r="Z1549" s="317"/>
      <c r="AA1549" s="249"/>
      <c r="AB1549" s="249"/>
      <c r="AC1549" s="249"/>
      <c r="AD1549" s="10"/>
      <c r="AE1549" s="10"/>
      <c r="AF1549" s="10"/>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A1549" s="10"/>
      <c r="BB1549" s="10"/>
      <c r="BC1549" s="10"/>
      <c r="BD1549" s="10"/>
      <c r="BE1549" s="10"/>
      <c r="BF1549" s="10"/>
      <c r="BG1549" s="10"/>
      <c r="BH1549" s="10"/>
      <c r="BI1549" s="10"/>
      <c r="BJ1549" s="10"/>
      <c r="BK1549" s="10"/>
      <c r="BL1549" s="10"/>
      <c r="BM1549" s="10"/>
      <c r="BN1549" s="10"/>
      <c r="BO1549" s="10"/>
      <c r="BP1549" s="10"/>
      <c r="BQ1549" s="10"/>
      <c r="BR1549" s="10"/>
      <c r="BS1549" s="10"/>
      <c r="BT1549" s="10"/>
      <c r="BU1549" s="10"/>
      <c r="BV1549" s="10"/>
      <c r="BW1549" s="10"/>
      <c r="BX1549" s="10"/>
      <c r="CA1549">
        <f t="shared" si="299"/>
        <v>0</v>
      </c>
      <c r="CB1549">
        <f t="shared" si="300"/>
        <v>0</v>
      </c>
      <c r="CC1549">
        <f t="shared" si="301"/>
        <v>0</v>
      </c>
      <c r="CD1549">
        <f t="shared" si="302"/>
        <v>0</v>
      </c>
      <c r="CF1549" t="b">
        <f t="shared" si="303"/>
        <v>0</v>
      </c>
      <c r="CG1549" t="str">
        <f t="shared" si="304"/>
        <v/>
      </c>
      <c r="CH1549" t="b">
        <f t="shared" si="305"/>
        <v>0</v>
      </c>
      <c r="CI1549" t="str">
        <f t="shared" si="306"/>
        <v/>
      </c>
      <c r="CJ1549" t="b">
        <f t="shared" si="307"/>
        <v>0</v>
      </c>
      <c r="CL1549">
        <f t="shared" si="308"/>
        <v>0</v>
      </c>
      <c r="CM1549">
        <f t="shared" si="309"/>
        <v>0</v>
      </c>
      <c r="CN1549">
        <f t="shared" si="310"/>
        <v>0</v>
      </c>
      <c r="CO1549">
        <f t="shared" si="311"/>
        <v>0</v>
      </c>
    </row>
    <row r="1550" spans="2:93" ht="15" customHeight="1">
      <c r="B1550" s="126"/>
      <c r="C1550" s="220" t="s">
        <v>3196</v>
      </c>
      <c r="D1550" s="419"/>
      <c r="E1550" s="316"/>
      <c r="F1550" s="316"/>
      <c r="G1550" s="317"/>
      <c r="H1550" s="379"/>
      <c r="I1550" s="317"/>
      <c r="J1550" s="315" t="str">
        <f>IF(L1550="","",VLOOKUP(L1550,Presentación!$AL$3:$AM$574,2,FALSE))</f>
        <v/>
      </c>
      <c r="K1550" s="429"/>
      <c r="L1550" s="419"/>
      <c r="M1550" s="316"/>
      <c r="N1550" s="317"/>
      <c r="O1550" s="419"/>
      <c r="P1550" s="316"/>
      <c r="Q1550" s="317"/>
      <c r="R1550" s="379"/>
      <c r="S1550" s="316"/>
      <c r="T1550" s="317"/>
      <c r="U1550" s="43" t="s">
        <v>2188</v>
      </c>
      <c r="V1550" s="379"/>
      <c r="W1550" s="316"/>
      <c r="X1550" s="317"/>
      <c r="Y1550" s="379"/>
      <c r="Z1550" s="317"/>
      <c r="AA1550" s="249"/>
      <c r="AB1550" s="249"/>
      <c r="AC1550" s="249"/>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0"/>
      <c r="BP1550" s="10"/>
      <c r="BQ1550" s="10"/>
      <c r="BR1550" s="10"/>
      <c r="BS1550" s="10"/>
      <c r="BT1550" s="10"/>
      <c r="BU1550" s="10"/>
      <c r="BV1550" s="10"/>
      <c r="BW1550" s="10"/>
      <c r="BX1550" s="10"/>
      <c r="CA1550">
        <f t="shared" si="299"/>
        <v>0</v>
      </c>
      <c r="CB1550">
        <f t="shared" si="300"/>
        <v>0</v>
      </c>
      <c r="CC1550">
        <f t="shared" si="301"/>
        <v>0</v>
      </c>
      <c r="CD1550">
        <f t="shared" si="302"/>
        <v>0</v>
      </c>
      <c r="CF1550" t="b">
        <f t="shared" si="303"/>
        <v>0</v>
      </c>
      <c r="CG1550" t="str">
        <f t="shared" si="304"/>
        <v/>
      </c>
      <c r="CH1550" t="b">
        <f t="shared" si="305"/>
        <v>0</v>
      </c>
      <c r="CI1550" t="str">
        <f t="shared" si="306"/>
        <v/>
      </c>
      <c r="CJ1550" t="b">
        <f t="shared" si="307"/>
        <v>0</v>
      </c>
      <c r="CL1550">
        <f t="shared" si="308"/>
        <v>0</v>
      </c>
      <c r="CM1550">
        <f t="shared" si="309"/>
        <v>0</v>
      </c>
      <c r="CN1550">
        <f t="shared" si="310"/>
        <v>0</v>
      </c>
      <c r="CO1550">
        <f t="shared" si="311"/>
        <v>0</v>
      </c>
    </row>
    <row r="1551" spans="2:93" ht="15" customHeight="1">
      <c r="B1551" s="126"/>
      <c r="C1551" s="220" t="s">
        <v>3197</v>
      </c>
      <c r="D1551" s="419"/>
      <c r="E1551" s="316"/>
      <c r="F1551" s="316"/>
      <c r="G1551" s="317"/>
      <c r="H1551" s="379"/>
      <c r="I1551" s="317"/>
      <c r="J1551" s="315" t="str">
        <f>IF(L1551="","",VLOOKUP(L1551,Presentación!$AL$3:$AM$574,2,FALSE))</f>
        <v/>
      </c>
      <c r="K1551" s="429"/>
      <c r="L1551" s="419"/>
      <c r="M1551" s="316"/>
      <c r="N1551" s="317"/>
      <c r="O1551" s="419"/>
      <c r="P1551" s="316"/>
      <c r="Q1551" s="317"/>
      <c r="R1551" s="379"/>
      <c r="S1551" s="316"/>
      <c r="T1551" s="317"/>
      <c r="U1551" s="43" t="s">
        <v>2188</v>
      </c>
      <c r="V1551" s="379"/>
      <c r="W1551" s="316"/>
      <c r="X1551" s="317"/>
      <c r="Y1551" s="379"/>
      <c r="Z1551" s="317"/>
      <c r="AA1551" s="249"/>
      <c r="AB1551" s="249"/>
      <c r="AC1551" s="249"/>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A1551" s="10"/>
      <c r="BB1551" s="10"/>
      <c r="BC1551" s="10"/>
      <c r="BD1551" s="10"/>
      <c r="BE1551" s="10"/>
      <c r="BF1551" s="10"/>
      <c r="BG1551" s="10"/>
      <c r="BH1551" s="10"/>
      <c r="BI1551" s="10"/>
      <c r="BJ1551" s="10"/>
      <c r="BK1551" s="10"/>
      <c r="BL1551" s="10"/>
      <c r="BM1551" s="10"/>
      <c r="BN1551" s="10"/>
      <c r="BO1551" s="10"/>
      <c r="BP1551" s="10"/>
      <c r="BQ1551" s="10"/>
      <c r="BR1551" s="10"/>
      <c r="BS1551" s="10"/>
      <c r="BT1551" s="10"/>
      <c r="BU1551" s="10"/>
      <c r="BV1551" s="10"/>
      <c r="BW1551" s="10"/>
      <c r="BX1551" s="10"/>
      <c r="CA1551">
        <f t="shared" si="299"/>
        <v>0</v>
      </c>
      <c r="CB1551">
        <f t="shared" si="300"/>
        <v>0</v>
      </c>
      <c r="CC1551">
        <f t="shared" si="301"/>
        <v>0</v>
      </c>
      <c r="CD1551">
        <f t="shared" si="302"/>
        <v>0</v>
      </c>
      <c r="CF1551" t="b">
        <f t="shared" si="303"/>
        <v>0</v>
      </c>
      <c r="CG1551" t="str">
        <f t="shared" si="304"/>
        <v/>
      </c>
      <c r="CH1551" t="b">
        <f t="shared" si="305"/>
        <v>0</v>
      </c>
      <c r="CI1551" t="str">
        <f t="shared" si="306"/>
        <v/>
      </c>
      <c r="CJ1551" t="b">
        <f t="shared" si="307"/>
        <v>0</v>
      </c>
      <c r="CL1551">
        <f t="shared" si="308"/>
        <v>0</v>
      </c>
      <c r="CM1551">
        <f t="shared" si="309"/>
        <v>0</v>
      </c>
      <c r="CN1551">
        <f t="shared" si="310"/>
        <v>0</v>
      </c>
      <c r="CO1551">
        <f t="shared" si="311"/>
        <v>0</v>
      </c>
    </row>
    <row r="1552" spans="2:93" ht="15" customHeight="1">
      <c r="B1552" s="126"/>
      <c r="C1552" s="220" t="s">
        <v>3198</v>
      </c>
      <c r="D1552" s="419"/>
      <c r="E1552" s="316"/>
      <c r="F1552" s="316"/>
      <c r="G1552" s="317"/>
      <c r="H1552" s="379"/>
      <c r="I1552" s="317"/>
      <c r="J1552" s="315" t="str">
        <f>IF(L1552="","",VLOOKUP(L1552,Presentación!$AL$3:$AM$574,2,FALSE))</f>
        <v/>
      </c>
      <c r="K1552" s="429"/>
      <c r="L1552" s="419"/>
      <c r="M1552" s="316"/>
      <c r="N1552" s="317"/>
      <c r="O1552" s="419"/>
      <c r="P1552" s="316"/>
      <c r="Q1552" s="317"/>
      <c r="R1552" s="379"/>
      <c r="S1552" s="316"/>
      <c r="T1552" s="317"/>
      <c r="U1552" s="43" t="s">
        <v>2188</v>
      </c>
      <c r="V1552" s="379"/>
      <c r="W1552" s="316"/>
      <c r="X1552" s="317"/>
      <c r="Y1552" s="379"/>
      <c r="Z1552" s="317"/>
      <c r="AA1552" s="249"/>
      <c r="AB1552" s="249"/>
      <c r="AC1552" s="249"/>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c r="BK1552" s="10"/>
      <c r="BL1552" s="10"/>
      <c r="BM1552" s="10"/>
      <c r="BN1552" s="10"/>
      <c r="BO1552" s="10"/>
      <c r="BP1552" s="10"/>
      <c r="BQ1552" s="10"/>
      <c r="BR1552" s="10"/>
      <c r="BS1552" s="10"/>
      <c r="BT1552" s="10"/>
      <c r="BU1552" s="10"/>
      <c r="BV1552" s="10"/>
      <c r="BW1552" s="10"/>
      <c r="BX1552" s="10"/>
      <c r="CA1552">
        <f t="shared" si="299"/>
        <v>0</v>
      </c>
      <c r="CB1552">
        <f t="shared" si="300"/>
        <v>0</v>
      </c>
      <c r="CC1552">
        <f t="shared" si="301"/>
        <v>0</v>
      </c>
      <c r="CD1552">
        <f t="shared" si="302"/>
        <v>0</v>
      </c>
      <c r="CF1552" t="b">
        <f t="shared" si="303"/>
        <v>0</v>
      </c>
      <c r="CG1552" t="str">
        <f t="shared" si="304"/>
        <v/>
      </c>
      <c r="CH1552" t="b">
        <f t="shared" si="305"/>
        <v>0</v>
      </c>
      <c r="CI1552" t="str">
        <f t="shared" si="306"/>
        <v/>
      </c>
      <c r="CJ1552" t="b">
        <f t="shared" si="307"/>
        <v>0</v>
      </c>
      <c r="CL1552">
        <f t="shared" si="308"/>
        <v>0</v>
      </c>
      <c r="CM1552">
        <f t="shared" si="309"/>
        <v>0</v>
      </c>
      <c r="CN1552">
        <f t="shared" si="310"/>
        <v>0</v>
      </c>
      <c r="CO1552">
        <f t="shared" si="311"/>
        <v>0</v>
      </c>
    </row>
    <row r="1553" spans="2:93" ht="15" customHeight="1">
      <c r="B1553" s="126"/>
      <c r="C1553" s="220" t="s">
        <v>3199</v>
      </c>
      <c r="D1553" s="419"/>
      <c r="E1553" s="316"/>
      <c r="F1553" s="316"/>
      <c r="G1553" s="317"/>
      <c r="H1553" s="379"/>
      <c r="I1553" s="317"/>
      <c r="J1553" s="315" t="str">
        <f>IF(L1553="","",VLOOKUP(L1553,Presentación!$AL$3:$AM$574,2,FALSE))</f>
        <v/>
      </c>
      <c r="K1553" s="429"/>
      <c r="L1553" s="419"/>
      <c r="M1553" s="316"/>
      <c r="N1553" s="317"/>
      <c r="O1553" s="419"/>
      <c r="P1553" s="316"/>
      <c r="Q1553" s="317"/>
      <c r="R1553" s="379"/>
      <c r="S1553" s="316"/>
      <c r="T1553" s="317"/>
      <c r="U1553" s="43" t="s">
        <v>2188</v>
      </c>
      <c r="V1553" s="379"/>
      <c r="W1553" s="316"/>
      <c r="X1553" s="317"/>
      <c r="Y1553" s="379"/>
      <c r="Z1553" s="317"/>
      <c r="AA1553" s="249"/>
      <c r="AB1553" s="249"/>
      <c r="AC1553" s="249"/>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c r="BK1553" s="10"/>
      <c r="BL1553" s="10"/>
      <c r="BM1553" s="10"/>
      <c r="BN1553" s="10"/>
      <c r="BO1553" s="10"/>
      <c r="BP1553" s="10"/>
      <c r="BQ1553" s="10"/>
      <c r="BR1553" s="10"/>
      <c r="BS1553" s="10"/>
      <c r="BT1553" s="10"/>
      <c r="BU1553" s="10"/>
      <c r="BV1553" s="10"/>
      <c r="BW1553" s="10"/>
      <c r="BX1553" s="10"/>
      <c r="CA1553">
        <f t="shared" si="299"/>
        <v>0</v>
      </c>
      <c r="CB1553">
        <f t="shared" si="300"/>
        <v>0</v>
      </c>
      <c r="CC1553">
        <f t="shared" si="301"/>
        <v>0</v>
      </c>
      <c r="CD1553">
        <f t="shared" si="302"/>
        <v>0</v>
      </c>
      <c r="CF1553" t="b">
        <f t="shared" si="303"/>
        <v>0</v>
      </c>
      <c r="CG1553" t="str">
        <f t="shared" si="304"/>
        <v/>
      </c>
      <c r="CH1553" t="b">
        <f t="shared" si="305"/>
        <v>0</v>
      </c>
      <c r="CI1553" t="str">
        <f t="shared" si="306"/>
        <v/>
      </c>
      <c r="CJ1553" t="b">
        <f t="shared" si="307"/>
        <v>0</v>
      </c>
      <c r="CL1553">
        <f t="shared" si="308"/>
        <v>0</v>
      </c>
      <c r="CM1553">
        <f t="shared" si="309"/>
        <v>0</v>
      </c>
      <c r="CN1553">
        <f t="shared" si="310"/>
        <v>0</v>
      </c>
      <c r="CO1553">
        <f t="shared" si="311"/>
        <v>0</v>
      </c>
    </row>
    <row r="1554" spans="2:93" ht="15" customHeight="1">
      <c r="B1554" s="126"/>
      <c r="C1554" s="220" t="s">
        <v>3200</v>
      </c>
      <c r="D1554" s="419"/>
      <c r="E1554" s="316"/>
      <c r="F1554" s="316"/>
      <c r="G1554" s="317"/>
      <c r="H1554" s="379"/>
      <c r="I1554" s="317"/>
      <c r="J1554" s="315" t="str">
        <f>IF(L1554="","",VLOOKUP(L1554,Presentación!$AL$3:$AM$574,2,FALSE))</f>
        <v/>
      </c>
      <c r="K1554" s="429"/>
      <c r="L1554" s="419"/>
      <c r="M1554" s="316"/>
      <c r="N1554" s="317"/>
      <c r="O1554" s="419"/>
      <c r="P1554" s="316"/>
      <c r="Q1554" s="317"/>
      <c r="R1554" s="379"/>
      <c r="S1554" s="316"/>
      <c r="T1554" s="317"/>
      <c r="U1554" s="43" t="s">
        <v>2188</v>
      </c>
      <c r="V1554" s="379"/>
      <c r="W1554" s="316"/>
      <c r="X1554" s="317"/>
      <c r="Y1554" s="379"/>
      <c r="Z1554" s="317"/>
      <c r="AA1554" s="249"/>
      <c r="AB1554" s="249"/>
      <c r="AC1554" s="249"/>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c r="BQ1554" s="10"/>
      <c r="BR1554" s="10"/>
      <c r="BS1554" s="10"/>
      <c r="BT1554" s="10"/>
      <c r="BU1554" s="10"/>
      <c r="BV1554" s="10"/>
      <c r="BW1554" s="10"/>
      <c r="BX1554" s="10"/>
      <c r="CA1554">
        <f t="shared" si="299"/>
        <v>0</v>
      </c>
      <c r="CB1554">
        <f t="shared" si="300"/>
        <v>0</v>
      </c>
      <c r="CC1554">
        <f t="shared" si="301"/>
        <v>0</v>
      </c>
      <c r="CD1554">
        <f t="shared" si="302"/>
        <v>0</v>
      </c>
      <c r="CF1554" t="b">
        <f t="shared" si="303"/>
        <v>0</v>
      </c>
      <c r="CG1554" t="str">
        <f t="shared" si="304"/>
        <v/>
      </c>
      <c r="CH1554" t="b">
        <f t="shared" si="305"/>
        <v>0</v>
      </c>
      <c r="CI1554" t="str">
        <f t="shared" si="306"/>
        <v/>
      </c>
      <c r="CJ1554" t="b">
        <f t="shared" si="307"/>
        <v>0</v>
      </c>
      <c r="CL1554">
        <f t="shared" si="308"/>
        <v>0</v>
      </c>
      <c r="CM1554">
        <f t="shared" si="309"/>
        <v>0</v>
      </c>
      <c r="CN1554">
        <f t="shared" si="310"/>
        <v>0</v>
      </c>
      <c r="CO1554">
        <f t="shared" si="311"/>
        <v>0</v>
      </c>
    </row>
    <row r="1555" spans="2:93" ht="15" customHeight="1">
      <c r="B1555" s="126"/>
      <c r="C1555" s="220" t="s">
        <v>3201</v>
      </c>
      <c r="D1555" s="419"/>
      <c r="E1555" s="316"/>
      <c r="F1555" s="316"/>
      <c r="G1555" s="317"/>
      <c r="H1555" s="379"/>
      <c r="I1555" s="317"/>
      <c r="J1555" s="315" t="str">
        <f>IF(L1555="","",VLOOKUP(L1555,Presentación!$AL$3:$AM$574,2,FALSE))</f>
        <v/>
      </c>
      <c r="K1555" s="429"/>
      <c r="L1555" s="419"/>
      <c r="M1555" s="316"/>
      <c r="N1555" s="317"/>
      <c r="O1555" s="419"/>
      <c r="P1555" s="316"/>
      <c r="Q1555" s="317"/>
      <c r="R1555" s="379"/>
      <c r="S1555" s="316"/>
      <c r="T1555" s="317"/>
      <c r="U1555" s="43" t="s">
        <v>2188</v>
      </c>
      <c r="V1555" s="379"/>
      <c r="W1555" s="316"/>
      <c r="X1555" s="317"/>
      <c r="Y1555" s="379"/>
      <c r="Z1555" s="317"/>
      <c r="AA1555" s="249"/>
      <c r="AB1555" s="249"/>
      <c r="AC1555" s="249"/>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0"/>
      <c r="BP1555" s="10"/>
      <c r="BQ1555" s="10"/>
      <c r="BR1555" s="10"/>
      <c r="BS1555" s="10"/>
      <c r="BT1555" s="10"/>
      <c r="BU1555" s="10"/>
      <c r="BV1555" s="10"/>
      <c r="BW1555" s="10"/>
      <c r="BX1555" s="10"/>
      <c r="CA1555">
        <f t="shared" si="299"/>
        <v>0</v>
      </c>
      <c r="CB1555">
        <f t="shared" si="300"/>
        <v>0</v>
      </c>
      <c r="CC1555">
        <f t="shared" si="301"/>
        <v>0</v>
      </c>
      <c r="CD1555">
        <f t="shared" si="302"/>
        <v>0</v>
      </c>
      <c r="CF1555" t="b">
        <f t="shared" si="303"/>
        <v>0</v>
      </c>
      <c r="CG1555" t="str">
        <f t="shared" si="304"/>
        <v/>
      </c>
      <c r="CH1555" t="b">
        <f t="shared" si="305"/>
        <v>0</v>
      </c>
      <c r="CI1555" t="str">
        <f t="shared" si="306"/>
        <v/>
      </c>
      <c r="CJ1555" t="b">
        <f t="shared" si="307"/>
        <v>0</v>
      </c>
      <c r="CL1555">
        <f t="shared" si="308"/>
        <v>0</v>
      </c>
      <c r="CM1555">
        <f t="shared" si="309"/>
        <v>0</v>
      </c>
      <c r="CN1555">
        <f t="shared" si="310"/>
        <v>0</v>
      </c>
      <c r="CO1555">
        <f t="shared" si="311"/>
        <v>0</v>
      </c>
    </row>
    <row r="1556" spans="2:93" ht="15" customHeight="1">
      <c r="B1556" s="126"/>
      <c r="C1556" s="220" t="s">
        <v>3202</v>
      </c>
      <c r="D1556" s="419"/>
      <c r="E1556" s="316"/>
      <c r="F1556" s="316"/>
      <c r="G1556" s="317"/>
      <c r="H1556" s="379"/>
      <c r="I1556" s="317"/>
      <c r="J1556" s="315" t="str">
        <f>IF(L1556="","",VLOOKUP(L1556,Presentación!$AL$3:$AM$574,2,FALSE))</f>
        <v/>
      </c>
      <c r="K1556" s="429"/>
      <c r="L1556" s="419"/>
      <c r="M1556" s="316"/>
      <c r="N1556" s="317"/>
      <c r="O1556" s="419"/>
      <c r="P1556" s="316"/>
      <c r="Q1556" s="317"/>
      <c r="R1556" s="379"/>
      <c r="S1556" s="316"/>
      <c r="T1556" s="317"/>
      <c r="U1556" s="43" t="s">
        <v>2188</v>
      </c>
      <c r="V1556" s="379"/>
      <c r="W1556" s="316"/>
      <c r="X1556" s="317"/>
      <c r="Y1556" s="379"/>
      <c r="Z1556" s="317"/>
      <c r="AA1556" s="249"/>
      <c r="AB1556" s="249"/>
      <c r="AC1556" s="249"/>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0"/>
      <c r="BP1556" s="10"/>
      <c r="BQ1556" s="10"/>
      <c r="BR1556" s="10"/>
      <c r="BS1556" s="10"/>
      <c r="BT1556" s="10"/>
      <c r="BU1556" s="10"/>
      <c r="BV1556" s="10"/>
      <c r="BW1556" s="10"/>
      <c r="BX1556" s="10"/>
      <c r="CA1556">
        <f t="shared" si="299"/>
        <v>0</v>
      </c>
      <c r="CB1556">
        <f t="shared" si="300"/>
        <v>0</v>
      </c>
      <c r="CC1556">
        <f t="shared" si="301"/>
        <v>0</v>
      </c>
      <c r="CD1556">
        <f t="shared" si="302"/>
        <v>0</v>
      </c>
      <c r="CF1556" t="b">
        <f t="shared" si="303"/>
        <v>0</v>
      </c>
      <c r="CG1556" t="str">
        <f t="shared" si="304"/>
        <v/>
      </c>
      <c r="CH1556" t="b">
        <f t="shared" si="305"/>
        <v>0</v>
      </c>
      <c r="CI1556" t="str">
        <f t="shared" si="306"/>
        <v/>
      </c>
      <c r="CJ1556" t="b">
        <f t="shared" si="307"/>
        <v>0</v>
      </c>
      <c r="CL1556">
        <f t="shared" si="308"/>
        <v>0</v>
      </c>
      <c r="CM1556">
        <f t="shared" si="309"/>
        <v>0</v>
      </c>
      <c r="CN1556">
        <f t="shared" si="310"/>
        <v>0</v>
      </c>
      <c r="CO1556">
        <f t="shared" si="311"/>
        <v>0</v>
      </c>
    </row>
    <row r="1557" spans="2:93" ht="15" customHeight="1">
      <c r="B1557" s="126"/>
      <c r="C1557" s="220" t="s">
        <v>3203</v>
      </c>
      <c r="D1557" s="419"/>
      <c r="E1557" s="316"/>
      <c r="F1557" s="316"/>
      <c r="G1557" s="317"/>
      <c r="H1557" s="379"/>
      <c r="I1557" s="317"/>
      <c r="J1557" s="315" t="str">
        <f>IF(L1557="","",VLOOKUP(L1557,Presentación!$AL$3:$AM$574,2,FALSE))</f>
        <v/>
      </c>
      <c r="K1557" s="429"/>
      <c r="L1557" s="419"/>
      <c r="M1557" s="316"/>
      <c r="N1557" s="317"/>
      <c r="O1557" s="419"/>
      <c r="P1557" s="316"/>
      <c r="Q1557" s="317"/>
      <c r="R1557" s="379"/>
      <c r="S1557" s="316"/>
      <c r="T1557" s="317"/>
      <c r="U1557" s="43" t="s">
        <v>2188</v>
      </c>
      <c r="V1557" s="379"/>
      <c r="W1557" s="316"/>
      <c r="X1557" s="317"/>
      <c r="Y1557" s="379"/>
      <c r="Z1557" s="317"/>
      <c r="AA1557" s="249"/>
      <c r="AB1557" s="249"/>
      <c r="AC1557" s="249"/>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c r="BK1557" s="10"/>
      <c r="BL1557" s="10"/>
      <c r="BM1557" s="10"/>
      <c r="BN1557" s="10"/>
      <c r="BO1557" s="10"/>
      <c r="BP1557" s="10"/>
      <c r="BQ1557" s="10"/>
      <c r="BR1557" s="10"/>
      <c r="BS1557" s="10"/>
      <c r="BT1557" s="10"/>
      <c r="BU1557" s="10"/>
      <c r="BV1557" s="10"/>
      <c r="BW1557" s="10"/>
      <c r="BX1557" s="10"/>
      <c r="CA1557">
        <f t="shared" si="299"/>
        <v>0</v>
      </c>
      <c r="CB1557">
        <f t="shared" si="300"/>
        <v>0</v>
      </c>
      <c r="CC1557">
        <f t="shared" si="301"/>
        <v>0</v>
      </c>
      <c r="CD1557">
        <f t="shared" si="302"/>
        <v>0</v>
      </c>
      <c r="CF1557" t="b">
        <f t="shared" si="303"/>
        <v>0</v>
      </c>
      <c r="CG1557" t="str">
        <f t="shared" si="304"/>
        <v/>
      </c>
      <c r="CH1557" t="b">
        <f t="shared" si="305"/>
        <v>0</v>
      </c>
      <c r="CI1557" t="str">
        <f t="shared" si="306"/>
        <v/>
      </c>
      <c r="CJ1557" t="b">
        <f t="shared" si="307"/>
        <v>0</v>
      </c>
      <c r="CL1557">
        <f t="shared" si="308"/>
        <v>0</v>
      </c>
      <c r="CM1557">
        <f t="shared" si="309"/>
        <v>0</v>
      </c>
      <c r="CN1557">
        <f t="shared" si="310"/>
        <v>0</v>
      </c>
      <c r="CO1557">
        <f t="shared" si="311"/>
        <v>0</v>
      </c>
    </row>
    <row r="1558" spans="2:93" ht="15" customHeight="1">
      <c r="B1558" s="126"/>
      <c r="C1558" s="220" t="s">
        <v>3204</v>
      </c>
      <c r="D1558" s="419"/>
      <c r="E1558" s="316"/>
      <c r="F1558" s="316"/>
      <c r="G1558" s="317"/>
      <c r="H1558" s="379"/>
      <c r="I1558" s="317"/>
      <c r="J1558" s="315" t="str">
        <f>IF(L1558="","",VLOOKUP(L1558,Presentación!$AL$3:$AM$574,2,FALSE))</f>
        <v/>
      </c>
      <c r="K1558" s="429"/>
      <c r="L1558" s="419"/>
      <c r="M1558" s="316"/>
      <c r="N1558" s="317"/>
      <c r="O1558" s="419"/>
      <c r="P1558" s="316"/>
      <c r="Q1558" s="317"/>
      <c r="R1558" s="379"/>
      <c r="S1558" s="316"/>
      <c r="T1558" s="317"/>
      <c r="U1558" s="43" t="s">
        <v>2188</v>
      </c>
      <c r="V1558" s="379"/>
      <c r="W1558" s="316"/>
      <c r="X1558" s="317"/>
      <c r="Y1558" s="379"/>
      <c r="Z1558" s="317"/>
      <c r="AA1558" s="249"/>
      <c r="AB1558" s="249"/>
      <c r="AC1558" s="249"/>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0"/>
      <c r="BP1558" s="10"/>
      <c r="BQ1558" s="10"/>
      <c r="BR1558" s="10"/>
      <c r="BS1558" s="10"/>
      <c r="BT1558" s="10"/>
      <c r="BU1558" s="10"/>
      <c r="BV1558" s="10"/>
      <c r="BW1558" s="10"/>
      <c r="BX1558" s="10"/>
      <c r="CA1558">
        <f t="shared" si="299"/>
        <v>0</v>
      </c>
      <c r="CB1558">
        <f t="shared" si="300"/>
        <v>0</v>
      </c>
      <c r="CC1558">
        <f t="shared" si="301"/>
        <v>0</v>
      </c>
      <c r="CD1558">
        <f t="shared" si="302"/>
        <v>0</v>
      </c>
      <c r="CF1558" t="b">
        <f t="shared" si="303"/>
        <v>0</v>
      </c>
      <c r="CG1558" t="str">
        <f t="shared" si="304"/>
        <v/>
      </c>
      <c r="CH1558" t="b">
        <f t="shared" si="305"/>
        <v>0</v>
      </c>
      <c r="CI1558" t="str">
        <f t="shared" si="306"/>
        <v/>
      </c>
      <c r="CJ1558" t="b">
        <f t="shared" si="307"/>
        <v>0</v>
      </c>
      <c r="CL1558">
        <f t="shared" si="308"/>
        <v>0</v>
      </c>
      <c r="CM1558">
        <f t="shared" si="309"/>
        <v>0</v>
      </c>
      <c r="CN1558">
        <f t="shared" si="310"/>
        <v>0</v>
      </c>
      <c r="CO1558">
        <f t="shared" si="311"/>
        <v>0</v>
      </c>
    </row>
    <row r="1559" spans="2:93" ht="15" customHeight="1">
      <c r="B1559" s="126"/>
      <c r="C1559" s="220" t="s">
        <v>3205</v>
      </c>
      <c r="D1559" s="419"/>
      <c r="E1559" s="316"/>
      <c r="F1559" s="316"/>
      <c r="G1559" s="317"/>
      <c r="H1559" s="379"/>
      <c r="I1559" s="317"/>
      <c r="J1559" s="315" t="str">
        <f>IF(L1559="","",VLOOKUP(L1559,Presentación!$AL$3:$AM$574,2,FALSE))</f>
        <v/>
      </c>
      <c r="K1559" s="429"/>
      <c r="L1559" s="419"/>
      <c r="M1559" s="316"/>
      <c r="N1559" s="317"/>
      <c r="O1559" s="419"/>
      <c r="P1559" s="316"/>
      <c r="Q1559" s="317"/>
      <c r="R1559" s="379"/>
      <c r="S1559" s="316"/>
      <c r="T1559" s="317"/>
      <c r="U1559" s="43" t="s">
        <v>2188</v>
      </c>
      <c r="V1559" s="379"/>
      <c r="W1559" s="316"/>
      <c r="X1559" s="317"/>
      <c r="Y1559" s="379"/>
      <c r="Z1559" s="317"/>
      <c r="AA1559" s="249"/>
      <c r="AB1559" s="249"/>
      <c r="AC1559" s="249"/>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A1559" s="10"/>
      <c r="BB1559" s="10"/>
      <c r="BC1559" s="10"/>
      <c r="BD1559" s="10"/>
      <c r="BE1559" s="10"/>
      <c r="BF1559" s="10"/>
      <c r="BG1559" s="10"/>
      <c r="BH1559" s="10"/>
      <c r="BI1559" s="10"/>
      <c r="BJ1559" s="10"/>
      <c r="BK1559" s="10"/>
      <c r="BL1559" s="10"/>
      <c r="BM1559" s="10"/>
      <c r="BN1559" s="10"/>
      <c r="BO1559" s="10"/>
      <c r="BP1559" s="10"/>
      <c r="BQ1559" s="10"/>
      <c r="BR1559" s="10"/>
      <c r="BS1559" s="10"/>
      <c r="BT1559" s="10"/>
      <c r="BU1559" s="10"/>
      <c r="BV1559" s="10"/>
      <c r="BW1559" s="10"/>
      <c r="BX1559" s="10"/>
      <c r="CA1559">
        <f t="shared" si="299"/>
        <v>0</v>
      </c>
      <c r="CB1559">
        <f t="shared" si="300"/>
        <v>0</v>
      </c>
      <c r="CC1559">
        <f t="shared" si="301"/>
        <v>0</v>
      </c>
      <c r="CD1559">
        <f t="shared" si="302"/>
        <v>0</v>
      </c>
      <c r="CF1559" t="b">
        <f t="shared" si="303"/>
        <v>0</v>
      </c>
      <c r="CG1559" t="str">
        <f t="shared" si="304"/>
        <v/>
      </c>
      <c r="CH1559" t="b">
        <f t="shared" si="305"/>
        <v>0</v>
      </c>
      <c r="CI1559" t="str">
        <f t="shared" si="306"/>
        <v/>
      </c>
      <c r="CJ1559" t="b">
        <f t="shared" si="307"/>
        <v>0</v>
      </c>
      <c r="CL1559">
        <f t="shared" si="308"/>
        <v>0</v>
      </c>
      <c r="CM1559">
        <f t="shared" si="309"/>
        <v>0</v>
      </c>
      <c r="CN1559">
        <f t="shared" si="310"/>
        <v>0</v>
      </c>
      <c r="CO1559">
        <f t="shared" si="311"/>
        <v>0</v>
      </c>
    </row>
    <row r="1560" spans="2:93" ht="15" customHeight="1">
      <c r="B1560" s="126"/>
      <c r="C1560" s="220" t="s">
        <v>3206</v>
      </c>
      <c r="D1560" s="419"/>
      <c r="E1560" s="316"/>
      <c r="F1560" s="316"/>
      <c r="G1560" s="317"/>
      <c r="H1560" s="379"/>
      <c r="I1560" s="317"/>
      <c r="J1560" s="315" t="str">
        <f>IF(L1560="","",VLOOKUP(L1560,Presentación!$AL$3:$AM$574,2,FALSE))</f>
        <v/>
      </c>
      <c r="K1560" s="429"/>
      <c r="L1560" s="419"/>
      <c r="M1560" s="316"/>
      <c r="N1560" s="317"/>
      <c r="O1560" s="419"/>
      <c r="P1560" s="316"/>
      <c r="Q1560" s="317"/>
      <c r="R1560" s="379"/>
      <c r="S1560" s="316"/>
      <c r="T1560" s="317"/>
      <c r="U1560" s="43" t="s">
        <v>2188</v>
      </c>
      <c r="V1560" s="379"/>
      <c r="W1560" s="316"/>
      <c r="X1560" s="317"/>
      <c r="Y1560" s="379"/>
      <c r="Z1560" s="317"/>
      <c r="AA1560" s="249"/>
      <c r="AB1560" s="249"/>
      <c r="AC1560" s="249"/>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A1560" s="10"/>
      <c r="BB1560" s="10"/>
      <c r="BC1560" s="10"/>
      <c r="BD1560" s="10"/>
      <c r="BE1560" s="10"/>
      <c r="BF1560" s="10"/>
      <c r="BG1560" s="10"/>
      <c r="BH1560" s="10"/>
      <c r="BI1560" s="10"/>
      <c r="BJ1560" s="10"/>
      <c r="BK1560" s="10"/>
      <c r="BL1560" s="10"/>
      <c r="BM1560" s="10"/>
      <c r="BN1560" s="10"/>
      <c r="BO1560" s="10"/>
      <c r="BP1560" s="10"/>
      <c r="BQ1560" s="10"/>
      <c r="BR1560" s="10"/>
      <c r="BS1560" s="10"/>
      <c r="BT1560" s="10"/>
      <c r="BU1560" s="10"/>
      <c r="BV1560" s="10"/>
      <c r="BW1560" s="10"/>
      <c r="BX1560" s="10"/>
      <c r="CA1560">
        <f t="shared" si="299"/>
        <v>0</v>
      </c>
      <c r="CB1560">
        <f t="shared" si="300"/>
        <v>0</v>
      </c>
      <c r="CC1560">
        <f t="shared" si="301"/>
        <v>0</v>
      </c>
      <c r="CD1560">
        <f t="shared" si="302"/>
        <v>0</v>
      </c>
      <c r="CF1560" t="b">
        <f t="shared" si="303"/>
        <v>0</v>
      </c>
      <c r="CG1560" t="str">
        <f t="shared" si="304"/>
        <v/>
      </c>
      <c r="CH1560" t="b">
        <f t="shared" si="305"/>
        <v>0</v>
      </c>
      <c r="CI1560" t="str">
        <f t="shared" si="306"/>
        <v/>
      </c>
      <c r="CJ1560" t="b">
        <f t="shared" si="307"/>
        <v>0</v>
      </c>
      <c r="CL1560">
        <f t="shared" si="308"/>
        <v>0</v>
      </c>
      <c r="CM1560">
        <f t="shared" si="309"/>
        <v>0</v>
      </c>
      <c r="CN1560">
        <f t="shared" si="310"/>
        <v>0</v>
      </c>
      <c r="CO1560">
        <f t="shared" si="311"/>
        <v>0</v>
      </c>
    </row>
    <row r="1561" spans="2:93" ht="15" customHeight="1">
      <c r="B1561" s="126"/>
      <c r="C1561" s="220" t="s">
        <v>3207</v>
      </c>
      <c r="D1561" s="419"/>
      <c r="E1561" s="316"/>
      <c r="F1561" s="316"/>
      <c r="G1561" s="317"/>
      <c r="H1561" s="379"/>
      <c r="I1561" s="317"/>
      <c r="J1561" s="315" t="str">
        <f>IF(L1561="","",VLOOKUP(L1561,Presentación!$AL$3:$AM$574,2,FALSE))</f>
        <v/>
      </c>
      <c r="K1561" s="429"/>
      <c r="L1561" s="419"/>
      <c r="M1561" s="316"/>
      <c r="N1561" s="317"/>
      <c r="O1561" s="419"/>
      <c r="P1561" s="316"/>
      <c r="Q1561" s="317"/>
      <c r="R1561" s="379"/>
      <c r="S1561" s="316"/>
      <c r="T1561" s="317"/>
      <c r="U1561" s="43" t="s">
        <v>2188</v>
      </c>
      <c r="V1561" s="379"/>
      <c r="W1561" s="316"/>
      <c r="X1561" s="317"/>
      <c r="Y1561" s="379"/>
      <c r="Z1561" s="317"/>
      <c r="AA1561" s="249"/>
      <c r="AB1561" s="249"/>
      <c r="AC1561" s="249"/>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A1561" s="10"/>
      <c r="BB1561" s="10"/>
      <c r="BC1561" s="10"/>
      <c r="BD1561" s="10"/>
      <c r="BE1561" s="10"/>
      <c r="BF1561" s="10"/>
      <c r="BG1561" s="10"/>
      <c r="BH1561" s="10"/>
      <c r="BI1561" s="10"/>
      <c r="BJ1561" s="10"/>
      <c r="BK1561" s="10"/>
      <c r="BL1561" s="10"/>
      <c r="BM1561" s="10"/>
      <c r="BN1561" s="10"/>
      <c r="BO1561" s="10"/>
      <c r="BP1561" s="10"/>
      <c r="BQ1561" s="10"/>
      <c r="BR1561" s="10"/>
      <c r="BS1561" s="10"/>
      <c r="BT1561" s="10"/>
      <c r="BU1561" s="10"/>
      <c r="BV1561" s="10"/>
      <c r="BW1561" s="10"/>
      <c r="BX1561" s="10"/>
      <c r="CA1561">
        <f t="shared" si="299"/>
        <v>0</v>
      </c>
      <c r="CB1561">
        <f t="shared" si="300"/>
        <v>0</v>
      </c>
      <c r="CC1561">
        <f t="shared" si="301"/>
        <v>0</v>
      </c>
      <c r="CD1561">
        <f t="shared" si="302"/>
        <v>0</v>
      </c>
      <c r="CF1561" t="b">
        <f t="shared" si="303"/>
        <v>0</v>
      </c>
      <c r="CG1561" t="str">
        <f t="shared" si="304"/>
        <v/>
      </c>
      <c r="CH1561" t="b">
        <f t="shared" si="305"/>
        <v>0</v>
      </c>
      <c r="CI1561" t="str">
        <f t="shared" si="306"/>
        <v/>
      </c>
      <c r="CJ1561" t="b">
        <f t="shared" si="307"/>
        <v>0</v>
      </c>
      <c r="CL1561">
        <f t="shared" si="308"/>
        <v>0</v>
      </c>
      <c r="CM1561">
        <f t="shared" si="309"/>
        <v>0</v>
      </c>
      <c r="CN1561">
        <f t="shared" si="310"/>
        <v>0</v>
      </c>
      <c r="CO1561">
        <f t="shared" si="311"/>
        <v>0</v>
      </c>
    </row>
    <row r="1562" spans="2:93" ht="15" customHeight="1">
      <c r="B1562" s="126"/>
      <c r="C1562" s="220" t="s">
        <v>3208</v>
      </c>
      <c r="D1562" s="419"/>
      <c r="E1562" s="316"/>
      <c r="F1562" s="316"/>
      <c r="G1562" s="317"/>
      <c r="H1562" s="379"/>
      <c r="I1562" s="317"/>
      <c r="J1562" s="315" t="str">
        <f>IF(L1562="","",VLOOKUP(L1562,Presentación!$AL$3:$AM$574,2,FALSE))</f>
        <v/>
      </c>
      <c r="K1562" s="429"/>
      <c r="L1562" s="419"/>
      <c r="M1562" s="316"/>
      <c r="N1562" s="317"/>
      <c r="O1562" s="419"/>
      <c r="P1562" s="316"/>
      <c r="Q1562" s="317"/>
      <c r="R1562" s="379"/>
      <c r="S1562" s="316"/>
      <c r="T1562" s="317"/>
      <c r="U1562" s="43" t="s">
        <v>2188</v>
      </c>
      <c r="V1562" s="379"/>
      <c r="W1562" s="316"/>
      <c r="X1562" s="317"/>
      <c r="Y1562" s="379"/>
      <c r="Z1562" s="317"/>
      <c r="AA1562" s="249"/>
      <c r="AB1562" s="249"/>
      <c r="AC1562" s="249"/>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c r="BK1562" s="10"/>
      <c r="BL1562" s="10"/>
      <c r="BM1562" s="10"/>
      <c r="BN1562" s="10"/>
      <c r="BO1562" s="10"/>
      <c r="BP1562" s="10"/>
      <c r="BQ1562" s="10"/>
      <c r="BR1562" s="10"/>
      <c r="BS1562" s="10"/>
      <c r="BT1562" s="10"/>
      <c r="BU1562" s="10"/>
      <c r="BV1562" s="10"/>
      <c r="BW1562" s="10"/>
      <c r="BX1562" s="10"/>
      <c r="CA1562">
        <f t="shared" si="299"/>
        <v>0</v>
      </c>
      <c r="CB1562">
        <f t="shared" si="300"/>
        <v>0</v>
      </c>
      <c r="CC1562">
        <f t="shared" si="301"/>
        <v>0</v>
      </c>
      <c r="CD1562">
        <f t="shared" si="302"/>
        <v>0</v>
      </c>
      <c r="CF1562" t="b">
        <f t="shared" si="303"/>
        <v>0</v>
      </c>
      <c r="CG1562" t="str">
        <f t="shared" si="304"/>
        <v/>
      </c>
      <c r="CH1562" t="b">
        <f t="shared" si="305"/>
        <v>0</v>
      </c>
      <c r="CI1562" t="str">
        <f t="shared" si="306"/>
        <v/>
      </c>
      <c r="CJ1562" t="b">
        <f t="shared" si="307"/>
        <v>0</v>
      </c>
      <c r="CL1562">
        <f t="shared" si="308"/>
        <v>0</v>
      </c>
      <c r="CM1562">
        <f t="shared" si="309"/>
        <v>0</v>
      </c>
      <c r="CN1562">
        <f t="shared" si="310"/>
        <v>0</v>
      </c>
      <c r="CO1562">
        <f t="shared" si="311"/>
        <v>0</v>
      </c>
    </row>
    <row r="1563" spans="2:93" ht="15" customHeight="1">
      <c r="B1563" s="126"/>
      <c r="C1563" s="220" t="s">
        <v>3209</v>
      </c>
      <c r="D1563" s="419"/>
      <c r="E1563" s="316"/>
      <c r="F1563" s="316"/>
      <c r="G1563" s="317"/>
      <c r="H1563" s="379"/>
      <c r="I1563" s="317"/>
      <c r="J1563" s="315" t="str">
        <f>IF(L1563="","",VLOOKUP(L1563,Presentación!$AL$3:$AM$574,2,FALSE))</f>
        <v/>
      </c>
      <c r="K1563" s="429"/>
      <c r="L1563" s="419"/>
      <c r="M1563" s="316"/>
      <c r="N1563" s="317"/>
      <c r="O1563" s="419"/>
      <c r="P1563" s="316"/>
      <c r="Q1563" s="317"/>
      <c r="R1563" s="379"/>
      <c r="S1563" s="316"/>
      <c r="T1563" s="317"/>
      <c r="U1563" s="43" t="s">
        <v>2188</v>
      </c>
      <c r="V1563" s="379"/>
      <c r="W1563" s="316"/>
      <c r="X1563" s="317"/>
      <c r="Y1563" s="379"/>
      <c r="Z1563" s="317"/>
      <c r="AA1563" s="249"/>
      <c r="AB1563" s="249"/>
      <c r="AC1563" s="249"/>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c r="BK1563" s="10"/>
      <c r="BL1563" s="10"/>
      <c r="BM1563" s="10"/>
      <c r="BN1563" s="10"/>
      <c r="BO1563" s="10"/>
      <c r="BP1563" s="10"/>
      <c r="BQ1563" s="10"/>
      <c r="BR1563" s="10"/>
      <c r="BS1563" s="10"/>
      <c r="BT1563" s="10"/>
      <c r="BU1563" s="10"/>
      <c r="BV1563" s="10"/>
      <c r="BW1563" s="10"/>
      <c r="BX1563" s="10"/>
      <c r="CA1563">
        <f t="shared" si="299"/>
        <v>0</v>
      </c>
      <c r="CB1563">
        <f t="shared" si="300"/>
        <v>0</v>
      </c>
      <c r="CC1563">
        <f t="shared" si="301"/>
        <v>0</v>
      </c>
      <c r="CD1563">
        <f t="shared" si="302"/>
        <v>0</v>
      </c>
      <c r="CF1563" t="b">
        <f t="shared" si="303"/>
        <v>0</v>
      </c>
      <c r="CG1563" t="str">
        <f t="shared" si="304"/>
        <v/>
      </c>
      <c r="CH1563" t="b">
        <f t="shared" si="305"/>
        <v>0</v>
      </c>
      <c r="CI1563" t="str">
        <f t="shared" si="306"/>
        <v/>
      </c>
      <c r="CJ1563" t="b">
        <f t="shared" si="307"/>
        <v>0</v>
      </c>
      <c r="CL1563">
        <f t="shared" si="308"/>
        <v>0</v>
      </c>
      <c r="CM1563">
        <f t="shared" si="309"/>
        <v>0</v>
      </c>
      <c r="CN1563">
        <f t="shared" si="310"/>
        <v>0</v>
      </c>
      <c r="CO1563">
        <f t="shared" si="311"/>
        <v>0</v>
      </c>
    </row>
    <row r="1564" spans="2:93" ht="15" customHeight="1">
      <c r="B1564" s="126"/>
      <c r="C1564" s="220" t="s">
        <v>3210</v>
      </c>
      <c r="D1564" s="419"/>
      <c r="E1564" s="316"/>
      <c r="F1564" s="316"/>
      <c r="G1564" s="317"/>
      <c r="H1564" s="379"/>
      <c r="I1564" s="317"/>
      <c r="J1564" s="315" t="str">
        <f>IF(L1564="","",VLOOKUP(L1564,Presentación!$AL$3:$AM$574,2,FALSE))</f>
        <v/>
      </c>
      <c r="K1564" s="429"/>
      <c r="L1564" s="419"/>
      <c r="M1564" s="316"/>
      <c r="N1564" s="317"/>
      <c r="O1564" s="419"/>
      <c r="P1564" s="316"/>
      <c r="Q1564" s="317"/>
      <c r="R1564" s="379"/>
      <c r="S1564" s="316"/>
      <c r="T1564" s="317"/>
      <c r="U1564" s="43" t="s">
        <v>2188</v>
      </c>
      <c r="V1564" s="379"/>
      <c r="W1564" s="316"/>
      <c r="X1564" s="317"/>
      <c r="Y1564" s="379"/>
      <c r="Z1564" s="317"/>
      <c r="AA1564" s="249"/>
      <c r="AB1564" s="249"/>
      <c r="AC1564" s="249"/>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A1564" s="10"/>
      <c r="BB1564" s="10"/>
      <c r="BC1564" s="10"/>
      <c r="BD1564" s="10"/>
      <c r="BE1564" s="10"/>
      <c r="BF1564" s="10"/>
      <c r="BG1564" s="10"/>
      <c r="BH1564" s="10"/>
      <c r="BI1564" s="10"/>
      <c r="BJ1564" s="10"/>
      <c r="BK1564" s="10"/>
      <c r="BL1564" s="10"/>
      <c r="BM1564" s="10"/>
      <c r="BN1564" s="10"/>
      <c r="BO1564" s="10"/>
      <c r="BP1564" s="10"/>
      <c r="BQ1564" s="10"/>
      <c r="BR1564" s="10"/>
      <c r="BS1564" s="10"/>
      <c r="BT1564" s="10"/>
      <c r="BU1564" s="10"/>
      <c r="BV1564" s="10"/>
      <c r="BW1564" s="10"/>
      <c r="BX1564" s="10"/>
      <c r="CA1564">
        <f t="shared" si="299"/>
        <v>0</v>
      </c>
      <c r="CB1564">
        <f t="shared" si="300"/>
        <v>0</v>
      </c>
      <c r="CC1564">
        <f t="shared" si="301"/>
        <v>0</v>
      </c>
      <c r="CD1564">
        <f t="shared" si="302"/>
        <v>0</v>
      </c>
      <c r="CF1564" t="b">
        <f t="shared" si="303"/>
        <v>0</v>
      </c>
      <c r="CG1564" t="str">
        <f t="shared" si="304"/>
        <v/>
      </c>
      <c r="CH1564" t="b">
        <f t="shared" si="305"/>
        <v>0</v>
      </c>
      <c r="CI1564" t="str">
        <f t="shared" si="306"/>
        <v/>
      </c>
      <c r="CJ1564" t="b">
        <f t="shared" si="307"/>
        <v>0</v>
      </c>
      <c r="CL1564">
        <f t="shared" si="308"/>
        <v>0</v>
      </c>
      <c r="CM1564">
        <f t="shared" si="309"/>
        <v>0</v>
      </c>
      <c r="CN1564">
        <f t="shared" si="310"/>
        <v>0</v>
      </c>
      <c r="CO1564">
        <f t="shared" si="311"/>
        <v>0</v>
      </c>
    </row>
    <row r="1565" spans="2:93" ht="15" customHeight="1">
      <c r="B1565" s="126"/>
      <c r="C1565" s="220" t="s">
        <v>3211</v>
      </c>
      <c r="D1565" s="419"/>
      <c r="E1565" s="316"/>
      <c r="F1565" s="316"/>
      <c r="G1565" s="317"/>
      <c r="H1565" s="379"/>
      <c r="I1565" s="317"/>
      <c r="J1565" s="315" t="str">
        <f>IF(L1565="","",VLOOKUP(L1565,Presentación!$AL$3:$AM$574,2,FALSE))</f>
        <v/>
      </c>
      <c r="K1565" s="429"/>
      <c r="L1565" s="419"/>
      <c r="M1565" s="316"/>
      <c r="N1565" s="317"/>
      <c r="O1565" s="419"/>
      <c r="P1565" s="316"/>
      <c r="Q1565" s="317"/>
      <c r="R1565" s="379"/>
      <c r="S1565" s="316"/>
      <c r="T1565" s="317"/>
      <c r="U1565" s="43" t="s">
        <v>2188</v>
      </c>
      <c r="V1565" s="379"/>
      <c r="W1565" s="316"/>
      <c r="X1565" s="317"/>
      <c r="Y1565" s="379"/>
      <c r="Z1565" s="317"/>
      <c r="AA1565" s="249"/>
      <c r="AB1565" s="249"/>
      <c r="AC1565" s="249"/>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0"/>
      <c r="BP1565" s="10"/>
      <c r="BQ1565" s="10"/>
      <c r="BR1565" s="10"/>
      <c r="BS1565" s="10"/>
      <c r="BT1565" s="10"/>
      <c r="BU1565" s="10"/>
      <c r="BV1565" s="10"/>
      <c r="BW1565" s="10"/>
      <c r="BX1565" s="10"/>
      <c r="CA1565">
        <f t="shared" si="299"/>
        <v>0</v>
      </c>
      <c r="CB1565">
        <f t="shared" si="300"/>
        <v>0</v>
      </c>
      <c r="CC1565">
        <f t="shared" si="301"/>
        <v>0</v>
      </c>
      <c r="CD1565">
        <f t="shared" si="302"/>
        <v>0</v>
      </c>
      <c r="CF1565" t="b">
        <f t="shared" si="303"/>
        <v>0</v>
      </c>
      <c r="CG1565" t="str">
        <f t="shared" si="304"/>
        <v/>
      </c>
      <c r="CH1565" t="b">
        <f t="shared" si="305"/>
        <v>0</v>
      </c>
      <c r="CI1565" t="str">
        <f t="shared" si="306"/>
        <v/>
      </c>
      <c r="CJ1565" t="b">
        <f t="shared" si="307"/>
        <v>0</v>
      </c>
      <c r="CL1565">
        <f t="shared" si="308"/>
        <v>0</v>
      </c>
      <c r="CM1565">
        <f t="shared" si="309"/>
        <v>0</v>
      </c>
      <c r="CN1565">
        <f t="shared" si="310"/>
        <v>0</v>
      </c>
      <c r="CO1565">
        <f t="shared" si="311"/>
        <v>0</v>
      </c>
    </row>
    <row r="1566" spans="2:93" ht="15" customHeight="1">
      <c r="B1566" s="126"/>
      <c r="C1566" s="220" t="s">
        <v>3212</v>
      </c>
      <c r="D1566" s="419"/>
      <c r="E1566" s="316"/>
      <c r="F1566" s="316"/>
      <c r="G1566" s="317"/>
      <c r="H1566" s="379"/>
      <c r="I1566" s="317"/>
      <c r="J1566" s="315" t="str">
        <f>IF(L1566="","",VLOOKUP(L1566,Presentación!$AL$3:$AM$574,2,FALSE))</f>
        <v/>
      </c>
      <c r="K1566" s="429"/>
      <c r="L1566" s="419"/>
      <c r="M1566" s="316"/>
      <c r="N1566" s="317"/>
      <c r="O1566" s="419"/>
      <c r="P1566" s="316"/>
      <c r="Q1566" s="317"/>
      <c r="R1566" s="379"/>
      <c r="S1566" s="316"/>
      <c r="T1566" s="317"/>
      <c r="U1566" s="43" t="s">
        <v>2188</v>
      </c>
      <c r="V1566" s="379"/>
      <c r="W1566" s="316"/>
      <c r="X1566" s="317"/>
      <c r="Y1566" s="379"/>
      <c r="Z1566" s="317"/>
      <c r="AA1566" s="249"/>
      <c r="AB1566" s="249"/>
      <c r="AC1566" s="249"/>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c r="BK1566" s="10"/>
      <c r="BL1566" s="10"/>
      <c r="BM1566" s="10"/>
      <c r="BN1566" s="10"/>
      <c r="BO1566" s="10"/>
      <c r="BP1566" s="10"/>
      <c r="BQ1566" s="10"/>
      <c r="BR1566" s="10"/>
      <c r="BS1566" s="10"/>
      <c r="BT1566" s="10"/>
      <c r="BU1566" s="10"/>
      <c r="BV1566" s="10"/>
      <c r="BW1566" s="10"/>
      <c r="BX1566" s="10"/>
      <c r="CA1566">
        <f t="shared" si="299"/>
        <v>0</v>
      </c>
      <c r="CB1566">
        <f t="shared" si="300"/>
        <v>0</v>
      </c>
      <c r="CC1566">
        <f t="shared" si="301"/>
        <v>0</v>
      </c>
      <c r="CD1566">
        <f t="shared" si="302"/>
        <v>0</v>
      </c>
      <c r="CF1566" t="b">
        <f t="shared" si="303"/>
        <v>0</v>
      </c>
      <c r="CG1566" t="str">
        <f t="shared" si="304"/>
        <v/>
      </c>
      <c r="CH1566" t="b">
        <f t="shared" si="305"/>
        <v>0</v>
      </c>
      <c r="CI1566" t="str">
        <f t="shared" si="306"/>
        <v/>
      </c>
      <c r="CJ1566" t="b">
        <f t="shared" si="307"/>
        <v>0</v>
      </c>
      <c r="CL1566">
        <f t="shared" si="308"/>
        <v>0</v>
      </c>
      <c r="CM1566">
        <f t="shared" si="309"/>
        <v>0</v>
      </c>
      <c r="CN1566">
        <f t="shared" si="310"/>
        <v>0</v>
      </c>
      <c r="CO1566">
        <f t="shared" si="311"/>
        <v>0</v>
      </c>
    </row>
    <row r="1567" spans="2:93" ht="15" customHeight="1">
      <c r="B1567" s="126"/>
      <c r="C1567" s="220" t="s">
        <v>3213</v>
      </c>
      <c r="D1567" s="419"/>
      <c r="E1567" s="316"/>
      <c r="F1567" s="316"/>
      <c r="G1567" s="317"/>
      <c r="H1567" s="379"/>
      <c r="I1567" s="317"/>
      <c r="J1567" s="315" t="str">
        <f>IF(L1567="","",VLOOKUP(L1567,Presentación!$AL$3:$AM$574,2,FALSE))</f>
        <v/>
      </c>
      <c r="K1567" s="429"/>
      <c r="L1567" s="419"/>
      <c r="M1567" s="316"/>
      <c r="N1567" s="317"/>
      <c r="O1567" s="419"/>
      <c r="P1567" s="316"/>
      <c r="Q1567" s="317"/>
      <c r="R1567" s="379"/>
      <c r="S1567" s="316"/>
      <c r="T1567" s="317"/>
      <c r="U1567" s="43" t="s">
        <v>2188</v>
      </c>
      <c r="V1567" s="379"/>
      <c r="W1567" s="316"/>
      <c r="X1567" s="317"/>
      <c r="Y1567" s="379"/>
      <c r="Z1567" s="317"/>
      <c r="AA1567" s="249"/>
      <c r="AB1567" s="249"/>
      <c r="AC1567" s="249"/>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A1567" s="10"/>
      <c r="BB1567" s="10"/>
      <c r="BC1567" s="10"/>
      <c r="BD1567" s="10"/>
      <c r="BE1567" s="10"/>
      <c r="BF1567" s="10"/>
      <c r="BG1567" s="10"/>
      <c r="BH1567" s="10"/>
      <c r="BI1567" s="10"/>
      <c r="BJ1567" s="10"/>
      <c r="BK1567" s="10"/>
      <c r="BL1567" s="10"/>
      <c r="BM1567" s="10"/>
      <c r="BN1567" s="10"/>
      <c r="BO1567" s="10"/>
      <c r="BP1567" s="10"/>
      <c r="BQ1567" s="10"/>
      <c r="BR1567" s="10"/>
      <c r="BS1567" s="10"/>
      <c r="BT1567" s="10"/>
      <c r="BU1567" s="10"/>
      <c r="BV1567" s="10"/>
      <c r="BW1567" s="10"/>
      <c r="BX1567" s="10"/>
      <c r="CA1567">
        <f t="shared" si="299"/>
        <v>0</v>
      </c>
      <c r="CB1567">
        <f t="shared" si="300"/>
        <v>0</v>
      </c>
      <c r="CC1567">
        <f t="shared" si="301"/>
        <v>0</v>
      </c>
      <c r="CD1567">
        <f t="shared" si="302"/>
        <v>0</v>
      </c>
      <c r="CF1567" t="b">
        <f t="shared" si="303"/>
        <v>0</v>
      </c>
      <c r="CG1567" t="str">
        <f t="shared" si="304"/>
        <v/>
      </c>
      <c r="CH1567" t="b">
        <f t="shared" si="305"/>
        <v>0</v>
      </c>
      <c r="CI1567" t="str">
        <f t="shared" si="306"/>
        <v/>
      </c>
      <c r="CJ1567" t="b">
        <f t="shared" si="307"/>
        <v>0</v>
      </c>
      <c r="CL1567">
        <f t="shared" si="308"/>
        <v>0</v>
      </c>
      <c r="CM1567">
        <f t="shared" si="309"/>
        <v>0</v>
      </c>
      <c r="CN1567">
        <f t="shared" si="310"/>
        <v>0</v>
      </c>
      <c r="CO1567">
        <f t="shared" si="311"/>
        <v>0</v>
      </c>
    </row>
    <row r="1568" spans="2:93" ht="15" customHeight="1">
      <c r="B1568" s="126"/>
      <c r="C1568" s="220" t="s">
        <v>3214</v>
      </c>
      <c r="D1568" s="419"/>
      <c r="E1568" s="316"/>
      <c r="F1568" s="316"/>
      <c r="G1568" s="317"/>
      <c r="H1568" s="379"/>
      <c r="I1568" s="317"/>
      <c r="J1568" s="315" t="str">
        <f>IF(L1568="","",VLOOKUP(L1568,Presentación!$AL$3:$AM$574,2,FALSE))</f>
        <v/>
      </c>
      <c r="K1568" s="429"/>
      <c r="L1568" s="419"/>
      <c r="M1568" s="316"/>
      <c r="N1568" s="317"/>
      <c r="O1568" s="419"/>
      <c r="P1568" s="316"/>
      <c r="Q1568" s="317"/>
      <c r="R1568" s="379"/>
      <c r="S1568" s="316"/>
      <c r="T1568" s="317"/>
      <c r="U1568" s="43" t="s">
        <v>2188</v>
      </c>
      <c r="V1568" s="379"/>
      <c r="W1568" s="316"/>
      <c r="X1568" s="317"/>
      <c r="Y1568" s="379"/>
      <c r="Z1568" s="317"/>
      <c r="AA1568" s="249"/>
      <c r="AB1568" s="249"/>
      <c r="AC1568" s="249"/>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c r="BK1568" s="10"/>
      <c r="BL1568" s="10"/>
      <c r="BM1568" s="10"/>
      <c r="BN1568" s="10"/>
      <c r="BO1568" s="10"/>
      <c r="BP1568" s="10"/>
      <c r="BQ1568" s="10"/>
      <c r="BR1568" s="10"/>
      <c r="BS1568" s="10"/>
      <c r="BT1568" s="10"/>
      <c r="BU1568" s="10"/>
      <c r="BV1568" s="10"/>
      <c r="BW1568" s="10"/>
      <c r="BX1568" s="10"/>
      <c r="CA1568">
        <f t="shared" si="299"/>
        <v>0</v>
      </c>
      <c r="CB1568">
        <f t="shared" si="300"/>
        <v>0</v>
      </c>
      <c r="CC1568">
        <f t="shared" si="301"/>
        <v>0</v>
      </c>
      <c r="CD1568">
        <f t="shared" si="302"/>
        <v>0</v>
      </c>
      <c r="CF1568" t="b">
        <f t="shared" si="303"/>
        <v>0</v>
      </c>
      <c r="CG1568" t="str">
        <f t="shared" si="304"/>
        <v/>
      </c>
      <c r="CH1568" t="b">
        <f t="shared" si="305"/>
        <v>0</v>
      </c>
      <c r="CI1568" t="str">
        <f t="shared" si="306"/>
        <v/>
      </c>
      <c r="CJ1568" t="b">
        <f t="shared" si="307"/>
        <v>0</v>
      </c>
      <c r="CL1568">
        <f t="shared" si="308"/>
        <v>0</v>
      </c>
      <c r="CM1568">
        <f t="shared" si="309"/>
        <v>0</v>
      </c>
      <c r="CN1568">
        <f t="shared" si="310"/>
        <v>0</v>
      </c>
      <c r="CO1568">
        <f t="shared" si="311"/>
        <v>0</v>
      </c>
    </row>
    <row r="1569" spans="2:93" ht="15" customHeight="1">
      <c r="B1569" s="126"/>
      <c r="C1569" s="220" t="s">
        <v>3215</v>
      </c>
      <c r="D1569" s="419"/>
      <c r="E1569" s="316"/>
      <c r="F1569" s="316"/>
      <c r="G1569" s="317"/>
      <c r="H1569" s="379"/>
      <c r="I1569" s="317"/>
      <c r="J1569" s="315" t="str">
        <f>IF(L1569="","",VLOOKUP(L1569,Presentación!$AL$3:$AM$574,2,FALSE))</f>
        <v/>
      </c>
      <c r="K1569" s="429"/>
      <c r="L1569" s="419"/>
      <c r="M1569" s="316"/>
      <c r="N1569" s="317"/>
      <c r="O1569" s="419"/>
      <c r="P1569" s="316"/>
      <c r="Q1569" s="317"/>
      <c r="R1569" s="379"/>
      <c r="S1569" s="316"/>
      <c r="T1569" s="317"/>
      <c r="U1569" s="43" t="s">
        <v>2188</v>
      </c>
      <c r="V1569" s="379"/>
      <c r="W1569" s="316"/>
      <c r="X1569" s="317"/>
      <c r="Y1569" s="379"/>
      <c r="Z1569" s="317"/>
      <c r="AA1569" s="249"/>
      <c r="AB1569" s="249"/>
      <c r="AC1569" s="249"/>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c r="BK1569" s="10"/>
      <c r="BL1569" s="10"/>
      <c r="BM1569" s="10"/>
      <c r="BN1569" s="10"/>
      <c r="BO1569" s="10"/>
      <c r="BP1569" s="10"/>
      <c r="BQ1569" s="10"/>
      <c r="BR1569" s="10"/>
      <c r="BS1569" s="10"/>
      <c r="BT1569" s="10"/>
      <c r="BU1569" s="10"/>
      <c r="BV1569" s="10"/>
      <c r="BW1569" s="10"/>
      <c r="BX1569" s="10"/>
      <c r="CA1569">
        <f t="shared" ref="CA1569:CA1632" si="312">IF(COUNTIF(D1569:AL1569,"NS")&gt;0,1,0)</f>
        <v>0</v>
      </c>
      <c r="CB1569">
        <f t="shared" ref="CB1569:CB1632" si="313">COUNTIF(AB1569:AC1569,"NS")</f>
        <v>0</v>
      </c>
      <c r="CC1569">
        <f t="shared" ref="CC1569:CC1632" si="314">SUM(AB1569:AC1569)</f>
        <v>0</v>
      </c>
      <c r="CD1569">
        <f t="shared" ref="CD1569:CD1632" si="315">IF(COUNTA(AA1569:AC1569)=0,0,IF(OR(AND(AA1569=0,CB1569&gt;0),AND(AA1569="ns",CC1569&gt;0),AND(AA1569="ns",CB1569=0,CC1569=0)),1,IF(OR(AND(AA1569&gt;0,CB1569=2),AND(AA1569="ns",CB1569=2),AND(AA1569="ns",CC1569=0,CB1569&gt;0),AA1569=CC1569),0,1)))</f>
        <v>0</v>
      </c>
      <c r="CF1569" t="b">
        <f t="shared" ref="CF1569:CF1632" si="316">NOT(EXACT(D1569,UPPER(D1569)))</f>
        <v>0</v>
      </c>
      <c r="CG1569" t="str">
        <f t="shared" ref="CG1569:CG1632" si="317">SUBSTITUTE( SUBSTITUTE( SUBSTITUTE( SUBSTITUTE( SUBSTITUTE( SUBSTITUTE( SUBSTITUTE( SUBSTITUTE( SUBSTITUTE( SUBSTITUTE(D1569, "á", "a"), "é", "e"), "í", "i"), "ó", "o"), "ú", "u"), "Á", "A"), "É", "E"), "Í", "I"), "Ó", "O"), "Ú", "U")</f>
        <v/>
      </c>
      <c r="CH1569" t="b">
        <f t="shared" ref="CH1569:CH1632" si="318">NOT(EXACT(D1569,CG1569))</f>
        <v>0</v>
      </c>
      <c r="CI1569" t="str">
        <f t="shared" ref="CI1569:CI1632" si="319">SUBSTITUTE((SUBSTITUTE(SUBSTITUTE(SUBSTITUTE(D1569,".",""),",",""),"(","")),")","")</f>
        <v/>
      </c>
      <c r="CJ1569" t="b">
        <f t="shared" ref="CJ1569:CJ1632" si="320">NOT(EXACT(D1569,CI1569))</f>
        <v>0</v>
      </c>
      <c r="CL1569">
        <f t="shared" ref="CL1569:CL1632" si="321">LEN(R1569)</f>
        <v>0</v>
      </c>
      <c r="CM1569">
        <f t="shared" ref="CM1569:CM1632" si="322">LEN(V1569)</f>
        <v>0</v>
      </c>
      <c r="CN1569">
        <f t="shared" ref="CN1569:CN1632" si="323">IF(AND(R1569&lt;&gt;"NS",R1569&lt;&gt;"NA",CL1569&gt;8),1,0)</f>
        <v>0</v>
      </c>
      <c r="CO1569">
        <f t="shared" ref="CO1569:CO1632" si="324">IF(AND(V1569&lt;&gt;"NS",V1569&lt;&gt;"NA",CM1569&gt;9),1,0)</f>
        <v>0</v>
      </c>
    </row>
    <row r="1570" spans="2:93" ht="15" customHeight="1">
      <c r="B1570" s="126"/>
      <c r="C1570" s="220" t="s">
        <v>3216</v>
      </c>
      <c r="D1570" s="419"/>
      <c r="E1570" s="316"/>
      <c r="F1570" s="316"/>
      <c r="G1570" s="317"/>
      <c r="H1570" s="379"/>
      <c r="I1570" s="317"/>
      <c r="J1570" s="315" t="str">
        <f>IF(L1570="","",VLOOKUP(L1570,Presentación!$AL$3:$AM$574,2,FALSE))</f>
        <v/>
      </c>
      <c r="K1570" s="429"/>
      <c r="L1570" s="419"/>
      <c r="M1570" s="316"/>
      <c r="N1570" s="317"/>
      <c r="O1570" s="419"/>
      <c r="P1570" s="316"/>
      <c r="Q1570" s="317"/>
      <c r="R1570" s="379"/>
      <c r="S1570" s="316"/>
      <c r="T1570" s="317"/>
      <c r="U1570" s="43" t="s">
        <v>2188</v>
      </c>
      <c r="V1570" s="379"/>
      <c r="W1570" s="316"/>
      <c r="X1570" s="317"/>
      <c r="Y1570" s="379"/>
      <c r="Z1570" s="317"/>
      <c r="AA1570" s="249"/>
      <c r="AB1570" s="249"/>
      <c r="AC1570" s="249"/>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A1570" s="10"/>
      <c r="BB1570" s="10"/>
      <c r="BC1570" s="10"/>
      <c r="BD1570" s="10"/>
      <c r="BE1570" s="10"/>
      <c r="BF1570" s="10"/>
      <c r="BG1570" s="10"/>
      <c r="BH1570" s="10"/>
      <c r="BI1570" s="10"/>
      <c r="BJ1570" s="10"/>
      <c r="BK1570" s="10"/>
      <c r="BL1570" s="10"/>
      <c r="BM1570" s="10"/>
      <c r="BN1570" s="10"/>
      <c r="BO1570" s="10"/>
      <c r="BP1570" s="10"/>
      <c r="BQ1570" s="10"/>
      <c r="BR1570" s="10"/>
      <c r="BS1570" s="10"/>
      <c r="BT1570" s="10"/>
      <c r="BU1570" s="10"/>
      <c r="BV1570" s="10"/>
      <c r="BW1570" s="10"/>
      <c r="BX1570" s="10"/>
      <c r="CA1570">
        <f t="shared" si="312"/>
        <v>0</v>
      </c>
      <c r="CB1570">
        <f t="shared" si="313"/>
        <v>0</v>
      </c>
      <c r="CC1570">
        <f t="shared" si="314"/>
        <v>0</v>
      </c>
      <c r="CD1570">
        <f t="shared" si="315"/>
        <v>0</v>
      </c>
      <c r="CF1570" t="b">
        <f t="shared" si="316"/>
        <v>0</v>
      </c>
      <c r="CG1570" t="str">
        <f t="shared" si="317"/>
        <v/>
      </c>
      <c r="CH1570" t="b">
        <f t="shared" si="318"/>
        <v>0</v>
      </c>
      <c r="CI1570" t="str">
        <f t="shared" si="319"/>
        <v/>
      </c>
      <c r="CJ1570" t="b">
        <f t="shared" si="320"/>
        <v>0</v>
      </c>
      <c r="CL1570">
        <f t="shared" si="321"/>
        <v>0</v>
      </c>
      <c r="CM1570">
        <f t="shared" si="322"/>
        <v>0</v>
      </c>
      <c r="CN1570">
        <f t="shared" si="323"/>
        <v>0</v>
      </c>
      <c r="CO1570">
        <f t="shared" si="324"/>
        <v>0</v>
      </c>
    </row>
    <row r="1571" spans="2:93" ht="15" customHeight="1">
      <c r="B1571" s="126"/>
      <c r="C1571" s="220" t="s">
        <v>3217</v>
      </c>
      <c r="D1571" s="419"/>
      <c r="E1571" s="316"/>
      <c r="F1571" s="316"/>
      <c r="G1571" s="317"/>
      <c r="H1571" s="379"/>
      <c r="I1571" s="317"/>
      <c r="J1571" s="315" t="str">
        <f>IF(L1571="","",VLOOKUP(L1571,Presentación!$AL$3:$AM$574,2,FALSE))</f>
        <v/>
      </c>
      <c r="K1571" s="429"/>
      <c r="L1571" s="419"/>
      <c r="M1571" s="316"/>
      <c r="N1571" s="317"/>
      <c r="O1571" s="419"/>
      <c r="P1571" s="316"/>
      <c r="Q1571" s="317"/>
      <c r="R1571" s="379"/>
      <c r="S1571" s="316"/>
      <c r="T1571" s="317"/>
      <c r="U1571" s="43" t="s">
        <v>2188</v>
      </c>
      <c r="V1571" s="379"/>
      <c r="W1571" s="316"/>
      <c r="X1571" s="317"/>
      <c r="Y1571" s="379"/>
      <c r="Z1571" s="317"/>
      <c r="AA1571" s="249"/>
      <c r="AB1571" s="249"/>
      <c r="AC1571" s="249"/>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0"/>
      <c r="BP1571" s="10"/>
      <c r="BQ1571" s="10"/>
      <c r="BR1571" s="10"/>
      <c r="BS1571" s="10"/>
      <c r="BT1571" s="10"/>
      <c r="BU1571" s="10"/>
      <c r="BV1571" s="10"/>
      <c r="BW1571" s="10"/>
      <c r="BX1571" s="10"/>
      <c r="CA1571">
        <f t="shared" si="312"/>
        <v>0</v>
      </c>
      <c r="CB1571">
        <f t="shared" si="313"/>
        <v>0</v>
      </c>
      <c r="CC1571">
        <f t="shared" si="314"/>
        <v>0</v>
      </c>
      <c r="CD1571">
        <f t="shared" si="315"/>
        <v>0</v>
      </c>
      <c r="CF1571" t="b">
        <f t="shared" si="316"/>
        <v>0</v>
      </c>
      <c r="CG1571" t="str">
        <f t="shared" si="317"/>
        <v/>
      </c>
      <c r="CH1571" t="b">
        <f t="shared" si="318"/>
        <v>0</v>
      </c>
      <c r="CI1571" t="str">
        <f t="shared" si="319"/>
        <v/>
      </c>
      <c r="CJ1571" t="b">
        <f t="shared" si="320"/>
        <v>0</v>
      </c>
      <c r="CL1571">
        <f t="shared" si="321"/>
        <v>0</v>
      </c>
      <c r="CM1571">
        <f t="shared" si="322"/>
        <v>0</v>
      </c>
      <c r="CN1571">
        <f t="shared" si="323"/>
        <v>0</v>
      </c>
      <c r="CO1571">
        <f t="shared" si="324"/>
        <v>0</v>
      </c>
    </row>
    <row r="1572" spans="2:93" ht="15" customHeight="1">
      <c r="B1572" s="126"/>
      <c r="C1572" s="220" t="s">
        <v>3218</v>
      </c>
      <c r="D1572" s="419"/>
      <c r="E1572" s="316"/>
      <c r="F1572" s="316"/>
      <c r="G1572" s="317"/>
      <c r="H1572" s="379"/>
      <c r="I1572" s="317"/>
      <c r="J1572" s="315" t="str">
        <f>IF(L1572="","",VLOOKUP(L1572,Presentación!$AL$3:$AM$574,2,FALSE))</f>
        <v/>
      </c>
      <c r="K1572" s="429"/>
      <c r="L1572" s="419"/>
      <c r="M1572" s="316"/>
      <c r="N1572" s="317"/>
      <c r="O1572" s="419"/>
      <c r="P1572" s="316"/>
      <c r="Q1572" s="317"/>
      <c r="R1572" s="379"/>
      <c r="S1572" s="316"/>
      <c r="T1572" s="317"/>
      <c r="U1572" s="43" t="s">
        <v>2188</v>
      </c>
      <c r="V1572" s="379"/>
      <c r="W1572" s="316"/>
      <c r="X1572" s="317"/>
      <c r="Y1572" s="379"/>
      <c r="Z1572" s="317"/>
      <c r="AA1572" s="249"/>
      <c r="AB1572" s="249"/>
      <c r="AC1572" s="249"/>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c r="BK1572" s="10"/>
      <c r="BL1572" s="10"/>
      <c r="BM1572" s="10"/>
      <c r="BN1572" s="10"/>
      <c r="BO1572" s="10"/>
      <c r="BP1572" s="10"/>
      <c r="BQ1572" s="10"/>
      <c r="BR1572" s="10"/>
      <c r="BS1572" s="10"/>
      <c r="BT1572" s="10"/>
      <c r="BU1572" s="10"/>
      <c r="BV1572" s="10"/>
      <c r="BW1572" s="10"/>
      <c r="BX1572" s="10"/>
      <c r="CA1572">
        <f t="shared" si="312"/>
        <v>0</v>
      </c>
      <c r="CB1572">
        <f t="shared" si="313"/>
        <v>0</v>
      </c>
      <c r="CC1572">
        <f t="shared" si="314"/>
        <v>0</v>
      </c>
      <c r="CD1572">
        <f t="shared" si="315"/>
        <v>0</v>
      </c>
      <c r="CF1572" t="b">
        <f t="shared" si="316"/>
        <v>0</v>
      </c>
      <c r="CG1572" t="str">
        <f t="shared" si="317"/>
        <v/>
      </c>
      <c r="CH1572" t="b">
        <f t="shared" si="318"/>
        <v>0</v>
      </c>
      <c r="CI1572" t="str">
        <f t="shared" si="319"/>
        <v/>
      </c>
      <c r="CJ1572" t="b">
        <f t="shared" si="320"/>
        <v>0</v>
      </c>
      <c r="CL1572">
        <f t="shared" si="321"/>
        <v>0</v>
      </c>
      <c r="CM1572">
        <f t="shared" si="322"/>
        <v>0</v>
      </c>
      <c r="CN1572">
        <f t="shared" si="323"/>
        <v>0</v>
      </c>
      <c r="CO1572">
        <f t="shared" si="324"/>
        <v>0</v>
      </c>
    </row>
    <row r="1573" spans="2:93" ht="15" customHeight="1">
      <c r="B1573" s="126"/>
      <c r="C1573" s="220" t="s">
        <v>3219</v>
      </c>
      <c r="D1573" s="419"/>
      <c r="E1573" s="316"/>
      <c r="F1573" s="316"/>
      <c r="G1573" s="317"/>
      <c r="H1573" s="379"/>
      <c r="I1573" s="317"/>
      <c r="J1573" s="315" t="str">
        <f>IF(L1573="","",VLOOKUP(L1573,Presentación!$AL$3:$AM$574,2,FALSE))</f>
        <v/>
      </c>
      <c r="K1573" s="429"/>
      <c r="L1573" s="419"/>
      <c r="M1573" s="316"/>
      <c r="N1573" s="317"/>
      <c r="O1573" s="419"/>
      <c r="P1573" s="316"/>
      <c r="Q1573" s="317"/>
      <c r="R1573" s="379"/>
      <c r="S1573" s="316"/>
      <c r="T1573" s="317"/>
      <c r="U1573" s="43" t="s">
        <v>2188</v>
      </c>
      <c r="V1573" s="379"/>
      <c r="W1573" s="316"/>
      <c r="X1573" s="317"/>
      <c r="Y1573" s="379"/>
      <c r="Z1573" s="317"/>
      <c r="AA1573" s="249"/>
      <c r="AB1573" s="249"/>
      <c r="AC1573" s="249"/>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A1573" s="10"/>
      <c r="BB1573" s="10"/>
      <c r="BC1573" s="10"/>
      <c r="BD1573" s="10"/>
      <c r="BE1573" s="10"/>
      <c r="BF1573" s="10"/>
      <c r="BG1573" s="10"/>
      <c r="BH1573" s="10"/>
      <c r="BI1573" s="10"/>
      <c r="BJ1573" s="10"/>
      <c r="BK1573" s="10"/>
      <c r="BL1573" s="10"/>
      <c r="BM1573" s="10"/>
      <c r="BN1573" s="10"/>
      <c r="BO1573" s="10"/>
      <c r="BP1573" s="10"/>
      <c r="BQ1573" s="10"/>
      <c r="BR1573" s="10"/>
      <c r="BS1573" s="10"/>
      <c r="BT1573" s="10"/>
      <c r="BU1573" s="10"/>
      <c r="BV1573" s="10"/>
      <c r="BW1573" s="10"/>
      <c r="BX1573" s="10"/>
      <c r="CA1573">
        <f t="shared" si="312"/>
        <v>0</v>
      </c>
      <c r="CB1573">
        <f t="shared" si="313"/>
        <v>0</v>
      </c>
      <c r="CC1573">
        <f t="shared" si="314"/>
        <v>0</v>
      </c>
      <c r="CD1573">
        <f t="shared" si="315"/>
        <v>0</v>
      </c>
      <c r="CF1573" t="b">
        <f t="shared" si="316"/>
        <v>0</v>
      </c>
      <c r="CG1573" t="str">
        <f t="shared" si="317"/>
        <v/>
      </c>
      <c r="CH1573" t="b">
        <f t="shared" si="318"/>
        <v>0</v>
      </c>
      <c r="CI1573" t="str">
        <f t="shared" si="319"/>
        <v/>
      </c>
      <c r="CJ1573" t="b">
        <f t="shared" si="320"/>
        <v>0</v>
      </c>
      <c r="CL1573">
        <f t="shared" si="321"/>
        <v>0</v>
      </c>
      <c r="CM1573">
        <f t="shared" si="322"/>
        <v>0</v>
      </c>
      <c r="CN1573">
        <f t="shared" si="323"/>
        <v>0</v>
      </c>
      <c r="CO1573">
        <f t="shared" si="324"/>
        <v>0</v>
      </c>
    </row>
    <row r="1574" spans="2:93" ht="15" customHeight="1">
      <c r="B1574" s="126"/>
      <c r="C1574" s="220" t="s">
        <v>3220</v>
      </c>
      <c r="D1574" s="419"/>
      <c r="E1574" s="316"/>
      <c r="F1574" s="316"/>
      <c r="G1574" s="317"/>
      <c r="H1574" s="379"/>
      <c r="I1574" s="317"/>
      <c r="J1574" s="315" t="str">
        <f>IF(L1574="","",VLOOKUP(L1574,Presentación!$AL$3:$AM$574,2,FALSE))</f>
        <v/>
      </c>
      <c r="K1574" s="429"/>
      <c r="L1574" s="419"/>
      <c r="M1574" s="316"/>
      <c r="N1574" s="317"/>
      <c r="O1574" s="419"/>
      <c r="P1574" s="316"/>
      <c r="Q1574" s="317"/>
      <c r="R1574" s="379"/>
      <c r="S1574" s="316"/>
      <c r="T1574" s="317"/>
      <c r="U1574" s="43" t="s">
        <v>2188</v>
      </c>
      <c r="V1574" s="379"/>
      <c r="W1574" s="316"/>
      <c r="X1574" s="317"/>
      <c r="Y1574" s="379"/>
      <c r="Z1574" s="317"/>
      <c r="AA1574" s="249"/>
      <c r="AB1574" s="249"/>
      <c r="AC1574" s="249"/>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0"/>
      <c r="BT1574" s="10"/>
      <c r="BU1574" s="10"/>
      <c r="BV1574" s="10"/>
      <c r="BW1574" s="10"/>
      <c r="BX1574" s="10"/>
      <c r="CA1574">
        <f t="shared" si="312"/>
        <v>0</v>
      </c>
      <c r="CB1574">
        <f t="shared" si="313"/>
        <v>0</v>
      </c>
      <c r="CC1574">
        <f t="shared" si="314"/>
        <v>0</v>
      </c>
      <c r="CD1574">
        <f t="shared" si="315"/>
        <v>0</v>
      </c>
      <c r="CF1574" t="b">
        <f t="shared" si="316"/>
        <v>0</v>
      </c>
      <c r="CG1574" t="str">
        <f t="shared" si="317"/>
        <v/>
      </c>
      <c r="CH1574" t="b">
        <f t="shared" si="318"/>
        <v>0</v>
      </c>
      <c r="CI1574" t="str">
        <f t="shared" si="319"/>
        <v/>
      </c>
      <c r="CJ1574" t="b">
        <f t="shared" si="320"/>
        <v>0</v>
      </c>
      <c r="CL1574">
        <f t="shared" si="321"/>
        <v>0</v>
      </c>
      <c r="CM1574">
        <f t="shared" si="322"/>
        <v>0</v>
      </c>
      <c r="CN1574">
        <f t="shared" si="323"/>
        <v>0</v>
      </c>
      <c r="CO1574">
        <f t="shared" si="324"/>
        <v>0</v>
      </c>
    </row>
    <row r="1575" spans="2:93" ht="15" customHeight="1">
      <c r="B1575" s="126"/>
      <c r="C1575" s="220" t="s">
        <v>3221</v>
      </c>
      <c r="D1575" s="419"/>
      <c r="E1575" s="316"/>
      <c r="F1575" s="316"/>
      <c r="G1575" s="317"/>
      <c r="H1575" s="379"/>
      <c r="I1575" s="317"/>
      <c r="J1575" s="315" t="str">
        <f>IF(L1575="","",VLOOKUP(L1575,Presentación!$AL$3:$AM$574,2,FALSE))</f>
        <v/>
      </c>
      <c r="K1575" s="429"/>
      <c r="L1575" s="419"/>
      <c r="M1575" s="316"/>
      <c r="N1575" s="317"/>
      <c r="O1575" s="419"/>
      <c r="P1575" s="316"/>
      <c r="Q1575" s="317"/>
      <c r="R1575" s="379"/>
      <c r="S1575" s="316"/>
      <c r="T1575" s="317"/>
      <c r="U1575" s="43" t="s">
        <v>2188</v>
      </c>
      <c r="V1575" s="379"/>
      <c r="W1575" s="316"/>
      <c r="X1575" s="317"/>
      <c r="Y1575" s="379"/>
      <c r="Z1575" s="317"/>
      <c r="AA1575" s="249"/>
      <c r="AB1575" s="249"/>
      <c r="AC1575" s="249"/>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c r="BK1575" s="10"/>
      <c r="BL1575" s="10"/>
      <c r="BM1575" s="10"/>
      <c r="BN1575" s="10"/>
      <c r="BO1575" s="10"/>
      <c r="BP1575" s="10"/>
      <c r="BQ1575" s="10"/>
      <c r="BR1575" s="10"/>
      <c r="BS1575" s="10"/>
      <c r="BT1575" s="10"/>
      <c r="BU1575" s="10"/>
      <c r="BV1575" s="10"/>
      <c r="BW1575" s="10"/>
      <c r="BX1575" s="10"/>
      <c r="CA1575">
        <f t="shared" si="312"/>
        <v>0</v>
      </c>
      <c r="CB1575">
        <f t="shared" si="313"/>
        <v>0</v>
      </c>
      <c r="CC1575">
        <f t="shared" si="314"/>
        <v>0</v>
      </c>
      <c r="CD1575">
        <f t="shared" si="315"/>
        <v>0</v>
      </c>
      <c r="CF1575" t="b">
        <f t="shared" si="316"/>
        <v>0</v>
      </c>
      <c r="CG1575" t="str">
        <f t="shared" si="317"/>
        <v/>
      </c>
      <c r="CH1575" t="b">
        <f t="shared" si="318"/>
        <v>0</v>
      </c>
      <c r="CI1575" t="str">
        <f t="shared" si="319"/>
        <v/>
      </c>
      <c r="CJ1575" t="b">
        <f t="shared" si="320"/>
        <v>0</v>
      </c>
      <c r="CL1575">
        <f t="shared" si="321"/>
        <v>0</v>
      </c>
      <c r="CM1575">
        <f t="shared" si="322"/>
        <v>0</v>
      </c>
      <c r="CN1575">
        <f t="shared" si="323"/>
        <v>0</v>
      </c>
      <c r="CO1575">
        <f t="shared" si="324"/>
        <v>0</v>
      </c>
    </row>
    <row r="1576" spans="2:93" ht="15" customHeight="1">
      <c r="B1576" s="126"/>
      <c r="C1576" s="220" t="s">
        <v>3222</v>
      </c>
      <c r="D1576" s="419"/>
      <c r="E1576" s="316"/>
      <c r="F1576" s="316"/>
      <c r="G1576" s="317"/>
      <c r="H1576" s="379"/>
      <c r="I1576" s="317"/>
      <c r="J1576" s="315" t="str">
        <f>IF(L1576="","",VLOOKUP(L1576,Presentación!$AL$3:$AM$574,2,FALSE))</f>
        <v/>
      </c>
      <c r="K1576" s="429"/>
      <c r="L1576" s="419"/>
      <c r="M1576" s="316"/>
      <c r="N1576" s="317"/>
      <c r="O1576" s="419"/>
      <c r="P1576" s="316"/>
      <c r="Q1576" s="317"/>
      <c r="R1576" s="379"/>
      <c r="S1576" s="316"/>
      <c r="T1576" s="317"/>
      <c r="U1576" s="43" t="s">
        <v>2188</v>
      </c>
      <c r="V1576" s="379"/>
      <c r="W1576" s="316"/>
      <c r="X1576" s="317"/>
      <c r="Y1576" s="379"/>
      <c r="Z1576" s="317"/>
      <c r="AA1576" s="249"/>
      <c r="AB1576" s="249"/>
      <c r="AC1576" s="249"/>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10"/>
      <c r="BN1576" s="10"/>
      <c r="BO1576" s="10"/>
      <c r="BP1576" s="10"/>
      <c r="BQ1576" s="10"/>
      <c r="BR1576" s="10"/>
      <c r="BS1576" s="10"/>
      <c r="BT1576" s="10"/>
      <c r="BU1576" s="10"/>
      <c r="BV1576" s="10"/>
      <c r="BW1576" s="10"/>
      <c r="BX1576" s="10"/>
      <c r="CA1576">
        <f t="shared" si="312"/>
        <v>0</v>
      </c>
      <c r="CB1576">
        <f t="shared" si="313"/>
        <v>0</v>
      </c>
      <c r="CC1576">
        <f t="shared" si="314"/>
        <v>0</v>
      </c>
      <c r="CD1576">
        <f t="shared" si="315"/>
        <v>0</v>
      </c>
      <c r="CF1576" t="b">
        <f t="shared" si="316"/>
        <v>0</v>
      </c>
      <c r="CG1576" t="str">
        <f t="shared" si="317"/>
        <v/>
      </c>
      <c r="CH1576" t="b">
        <f t="shared" si="318"/>
        <v>0</v>
      </c>
      <c r="CI1576" t="str">
        <f t="shared" si="319"/>
        <v/>
      </c>
      <c r="CJ1576" t="b">
        <f t="shared" si="320"/>
        <v>0</v>
      </c>
      <c r="CL1576">
        <f t="shared" si="321"/>
        <v>0</v>
      </c>
      <c r="CM1576">
        <f t="shared" si="322"/>
        <v>0</v>
      </c>
      <c r="CN1576">
        <f t="shared" si="323"/>
        <v>0</v>
      </c>
      <c r="CO1576">
        <f t="shared" si="324"/>
        <v>0</v>
      </c>
    </row>
    <row r="1577" spans="2:93" ht="15" customHeight="1">
      <c r="B1577" s="126"/>
      <c r="C1577" s="220" t="s">
        <v>3223</v>
      </c>
      <c r="D1577" s="419"/>
      <c r="E1577" s="316"/>
      <c r="F1577" s="316"/>
      <c r="G1577" s="317"/>
      <c r="H1577" s="379"/>
      <c r="I1577" s="317"/>
      <c r="J1577" s="315" t="str">
        <f>IF(L1577="","",VLOOKUP(L1577,Presentación!$AL$3:$AM$574,2,FALSE))</f>
        <v/>
      </c>
      <c r="K1577" s="429"/>
      <c r="L1577" s="419"/>
      <c r="M1577" s="316"/>
      <c r="N1577" s="317"/>
      <c r="O1577" s="419"/>
      <c r="P1577" s="316"/>
      <c r="Q1577" s="317"/>
      <c r="R1577" s="379"/>
      <c r="S1577" s="316"/>
      <c r="T1577" s="317"/>
      <c r="U1577" s="43" t="s">
        <v>2188</v>
      </c>
      <c r="V1577" s="379"/>
      <c r="W1577" s="316"/>
      <c r="X1577" s="317"/>
      <c r="Y1577" s="379"/>
      <c r="Z1577" s="317"/>
      <c r="AA1577" s="249"/>
      <c r="AB1577" s="249"/>
      <c r="AC1577" s="249"/>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A1577" s="10"/>
      <c r="BB1577" s="10"/>
      <c r="BC1577" s="10"/>
      <c r="BD1577" s="10"/>
      <c r="BE1577" s="10"/>
      <c r="BF1577" s="10"/>
      <c r="BG1577" s="10"/>
      <c r="BH1577" s="10"/>
      <c r="BI1577" s="10"/>
      <c r="BJ1577" s="10"/>
      <c r="BK1577" s="10"/>
      <c r="BL1577" s="10"/>
      <c r="BM1577" s="10"/>
      <c r="BN1577" s="10"/>
      <c r="BO1577" s="10"/>
      <c r="BP1577" s="10"/>
      <c r="BQ1577" s="10"/>
      <c r="BR1577" s="10"/>
      <c r="BS1577" s="10"/>
      <c r="BT1577" s="10"/>
      <c r="BU1577" s="10"/>
      <c r="BV1577" s="10"/>
      <c r="BW1577" s="10"/>
      <c r="BX1577" s="10"/>
      <c r="CA1577">
        <f t="shared" si="312"/>
        <v>0</v>
      </c>
      <c r="CB1577">
        <f t="shared" si="313"/>
        <v>0</v>
      </c>
      <c r="CC1577">
        <f t="shared" si="314"/>
        <v>0</v>
      </c>
      <c r="CD1577">
        <f t="shared" si="315"/>
        <v>0</v>
      </c>
      <c r="CF1577" t="b">
        <f t="shared" si="316"/>
        <v>0</v>
      </c>
      <c r="CG1577" t="str">
        <f t="shared" si="317"/>
        <v/>
      </c>
      <c r="CH1577" t="b">
        <f t="shared" si="318"/>
        <v>0</v>
      </c>
      <c r="CI1577" t="str">
        <f t="shared" si="319"/>
        <v/>
      </c>
      <c r="CJ1577" t="b">
        <f t="shared" si="320"/>
        <v>0</v>
      </c>
      <c r="CL1577">
        <f t="shared" si="321"/>
        <v>0</v>
      </c>
      <c r="CM1577">
        <f t="shared" si="322"/>
        <v>0</v>
      </c>
      <c r="CN1577">
        <f t="shared" si="323"/>
        <v>0</v>
      </c>
      <c r="CO1577">
        <f t="shared" si="324"/>
        <v>0</v>
      </c>
    </row>
    <row r="1578" spans="2:93" ht="15" customHeight="1">
      <c r="B1578" s="126"/>
      <c r="C1578" s="220" t="s">
        <v>3224</v>
      </c>
      <c r="D1578" s="419"/>
      <c r="E1578" s="316"/>
      <c r="F1578" s="316"/>
      <c r="G1578" s="317"/>
      <c r="H1578" s="379"/>
      <c r="I1578" s="317"/>
      <c r="J1578" s="315" t="str">
        <f>IF(L1578="","",VLOOKUP(L1578,Presentación!$AL$3:$AM$574,2,FALSE))</f>
        <v/>
      </c>
      <c r="K1578" s="429"/>
      <c r="L1578" s="419"/>
      <c r="M1578" s="316"/>
      <c r="N1578" s="317"/>
      <c r="O1578" s="419"/>
      <c r="P1578" s="316"/>
      <c r="Q1578" s="317"/>
      <c r="R1578" s="379"/>
      <c r="S1578" s="316"/>
      <c r="T1578" s="317"/>
      <c r="U1578" s="43" t="s">
        <v>2188</v>
      </c>
      <c r="V1578" s="379"/>
      <c r="W1578" s="316"/>
      <c r="X1578" s="317"/>
      <c r="Y1578" s="379"/>
      <c r="Z1578" s="317"/>
      <c r="AA1578" s="249"/>
      <c r="AB1578" s="249"/>
      <c r="AC1578" s="249"/>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c r="BK1578" s="10"/>
      <c r="BL1578" s="10"/>
      <c r="BM1578" s="10"/>
      <c r="BN1578" s="10"/>
      <c r="BO1578" s="10"/>
      <c r="BP1578" s="10"/>
      <c r="BQ1578" s="10"/>
      <c r="BR1578" s="10"/>
      <c r="BS1578" s="10"/>
      <c r="BT1578" s="10"/>
      <c r="BU1578" s="10"/>
      <c r="BV1578" s="10"/>
      <c r="BW1578" s="10"/>
      <c r="BX1578" s="10"/>
      <c r="CA1578">
        <f t="shared" si="312"/>
        <v>0</v>
      </c>
      <c r="CB1578">
        <f t="shared" si="313"/>
        <v>0</v>
      </c>
      <c r="CC1578">
        <f t="shared" si="314"/>
        <v>0</v>
      </c>
      <c r="CD1578">
        <f t="shared" si="315"/>
        <v>0</v>
      </c>
      <c r="CF1578" t="b">
        <f t="shared" si="316"/>
        <v>0</v>
      </c>
      <c r="CG1578" t="str">
        <f t="shared" si="317"/>
        <v/>
      </c>
      <c r="CH1578" t="b">
        <f t="shared" si="318"/>
        <v>0</v>
      </c>
      <c r="CI1578" t="str">
        <f t="shared" si="319"/>
        <v/>
      </c>
      <c r="CJ1578" t="b">
        <f t="shared" si="320"/>
        <v>0</v>
      </c>
      <c r="CL1578">
        <f t="shared" si="321"/>
        <v>0</v>
      </c>
      <c r="CM1578">
        <f t="shared" si="322"/>
        <v>0</v>
      </c>
      <c r="CN1578">
        <f t="shared" si="323"/>
        <v>0</v>
      </c>
      <c r="CO1578">
        <f t="shared" si="324"/>
        <v>0</v>
      </c>
    </row>
    <row r="1579" spans="2:93" ht="15" customHeight="1">
      <c r="B1579" s="126"/>
      <c r="C1579" s="220" t="s">
        <v>3225</v>
      </c>
      <c r="D1579" s="419"/>
      <c r="E1579" s="316"/>
      <c r="F1579" s="316"/>
      <c r="G1579" s="317"/>
      <c r="H1579" s="379"/>
      <c r="I1579" s="317"/>
      <c r="J1579" s="315" t="str">
        <f>IF(L1579="","",VLOOKUP(L1579,Presentación!$AL$3:$AM$574,2,FALSE))</f>
        <v/>
      </c>
      <c r="K1579" s="429"/>
      <c r="L1579" s="419"/>
      <c r="M1579" s="316"/>
      <c r="N1579" s="317"/>
      <c r="O1579" s="419"/>
      <c r="P1579" s="316"/>
      <c r="Q1579" s="317"/>
      <c r="R1579" s="379"/>
      <c r="S1579" s="316"/>
      <c r="T1579" s="317"/>
      <c r="U1579" s="43" t="s">
        <v>2188</v>
      </c>
      <c r="V1579" s="379"/>
      <c r="W1579" s="316"/>
      <c r="X1579" s="317"/>
      <c r="Y1579" s="379"/>
      <c r="Z1579" s="317"/>
      <c r="AA1579" s="249"/>
      <c r="AB1579" s="249"/>
      <c r="AC1579" s="249"/>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A1579" s="10"/>
      <c r="BB1579" s="10"/>
      <c r="BC1579" s="10"/>
      <c r="BD1579" s="10"/>
      <c r="BE1579" s="10"/>
      <c r="BF1579" s="10"/>
      <c r="BG1579" s="10"/>
      <c r="BH1579" s="10"/>
      <c r="BI1579" s="10"/>
      <c r="BJ1579" s="10"/>
      <c r="BK1579" s="10"/>
      <c r="BL1579" s="10"/>
      <c r="BM1579" s="10"/>
      <c r="BN1579" s="10"/>
      <c r="BO1579" s="10"/>
      <c r="BP1579" s="10"/>
      <c r="BQ1579" s="10"/>
      <c r="BR1579" s="10"/>
      <c r="BS1579" s="10"/>
      <c r="BT1579" s="10"/>
      <c r="BU1579" s="10"/>
      <c r="BV1579" s="10"/>
      <c r="BW1579" s="10"/>
      <c r="BX1579" s="10"/>
      <c r="CA1579">
        <f t="shared" si="312"/>
        <v>0</v>
      </c>
      <c r="CB1579">
        <f t="shared" si="313"/>
        <v>0</v>
      </c>
      <c r="CC1579">
        <f t="shared" si="314"/>
        <v>0</v>
      </c>
      <c r="CD1579">
        <f t="shared" si="315"/>
        <v>0</v>
      </c>
      <c r="CF1579" t="b">
        <f t="shared" si="316"/>
        <v>0</v>
      </c>
      <c r="CG1579" t="str">
        <f t="shared" si="317"/>
        <v/>
      </c>
      <c r="CH1579" t="b">
        <f t="shared" si="318"/>
        <v>0</v>
      </c>
      <c r="CI1579" t="str">
        <f t="shared" si="319"/>
        <v/>
      </c>
      <c r="CJ1579" t="b">
        <f t="shared" si="320"/>
        <v>0</v>
      </c>
      <c r="CL1579">
        <f t="shared" si="321"/>
        <v>0</v>
      </c>
      <c r="CM1579">
        <f t="shared" si="322"/>
        <v>0</v>
      </c>
      <c r="CN1579">
        <f t="shared" si="323"/>
        <v>0</v>
      </c>
      <c r="CO1579">
        <f t="shared" si="324"/>
        <v>0</v>
      </c>
    </row>
    <row r="1580" spans="2:93" ht="15" customHeight="1">
      <c r="B1580" s="126"/>
      <c r="C1580" s="220" t="s">
        <v>3226</v>
      </c>
      <c r="D1580" s="419"/>
      <c r="E1580" s="316"/>
      <c r="F1580" s="316"/>
      <c r="G1580" s="317"/>
      <c r="H1580" s="379"/>
      <c r="I1580" s="317"/>
      <c r="J1580" s="315" t="str">
        <f>IF(L1580="","",VLOOKUP(L1580,Presentación!$AL$3:$AM$574,2,FALSE))</f>
        <v/>
      </c>
      <c r="K1580" s="429"/>
      <c r="L1580" s="419"/>
      <c r="M1580" s="316"/>
      <c r="N1580" s="317"/>
      <c r="O1580" s="419"/>
      <c r="P1580" s="316"/>
      <c r="Q1580" s="317"/>
      <c r="R1580" s="379"/>
      <c r="S1580" s="316"/>
      <c r="T1580" s="317"/>
      <c r="U1580" s="43" t="s">
        <v>2188</v>
      </c>
      <c r="V1580" s="379"/>
      <c r="W1580" s="316"/>
      <c r="X1580" s="317"/>
      <c r="Y1580" s="379"/>
      <c r="Z1580" s="317"/>
      <c r="AA1580" s="249"/>
      <c r="AB1580" s="249"/>
      <c r="AC1580" s="249"/>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c r="BK1580" s="10"/>
      <c r="BL1580" s="10"/>
      <c r="BM1580" s="10"/>
      <c r="BN1580" s="10"/>
      <c r="BO1580" s="10"/>
      <c r="BP1580" s="10"/>
      <c r="BQ1580" s="10"/>
      <c r="BR1580" s="10"/>
      <c r="BS1580" s="10"/>
      <c r="BT1580" s="10"/>
      <c r="BU1580" s="10"/>
      <c r="BV1580" s="10"/>
      <c r="BW1580" s="10"/>
      <c r="BX1580" s="10"/>
      <c r="CA1580">
        <f t="shared" si="312"/>
        <v>0</v>
      </c>
      <c r="CB1580">
        <f t="shared" si="313"/>
        <v>0</v>
      </c>
      <c r="CC1580">
        <f t="shared" si="314"/>
        <v>0</v>
      </c>
      <c r="CD1580">
        <f t="shared" si="315"/>
        <v>0</v>
      </c>
      <c r="CF1580" t="b">
        <f t="shared" si="316"/>
        <v>0</v>
      </c>
      <c r="CG1580" t="str">
        <f t="shared" si="317"/>
        <v/>
      </c>
      <c r="CH1580" t="b">
        <f t="shared" si="318"/>
        <v>0</v>
      </c>
      <c r="CI1580" t="str">
        <f t="shared" si="319"/>
        <v/>
      </c>
      <c r="CJ1580" t="b">
        <f t="shared" si="320"/>
        <v>0</v>
      </c>
      <c r="CL1580">
        <f t="shared" si="321"/>
        <v>0</v>
      </c>
      <c r="CM1580">
        <f t="shared" si="322"/>
        <v>0</v>
      </c>
      <c r="CN1580">
        <f t="shared" si="323"/>
        <v>0</v>
      </c>
      <c r="CO1580">
        <f t="shared" si="324"/>
        <v>0</v>
      </c>
    </row>
    <row r="1581" spans="2:93" ht="15" customHeight="1">
      <c r="B1581" s="126"/>
      <c r="C1581" s="220" t="s">
        <v>3227</v>
      </c>
      <c r="D1581" s="419"/>
      <c r="E1581" s="316"/>
      <c r="F1581" s="316"/>
      <c r="G1581" s="317"/>
      <c r="H1581" s="379"/>
      <c r="I1581" s="317"/>
      <c r="J1581" s="315" t="str">
        <f>IF(L1581="","",VLOOKUP(L1581,Presentación!$AL$3:$AM$574,2,FALSE))</f>
        <v/>
      </c>
      <c r="K1581" s="429"/>
      <c r="L1581" s="419"/>
      <c r="M1581" s="316"/>
      <c r="N1581" s="317"/>
      <c r="O1581" s="419"/>
      <c r="P1581" s="316"/>
      <c r="Q1581" s="317"/>
      <c r="R1581" s="379"/>
      <c r="S1581" s="316"/>
      <c r="T1581" s="317"/>
      <c r="U1581" s="43" t="s">
        <v>2188</v>
      </c>
      <c r="V1581" s="379"/>
      <c r="W1581" s="316"/>
      <c r="X1581" s="317"/>
      <c r="Y1581" s="379"/>
      <c r="Z1581" s="317"/>
      <c r="AA1581" s="249"/>
      <c r="AB1581" s="249"/>
      <c r="AC1581" s="249"/>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A1581" s="10"/>
      <c r="BB1581" s="10"/>
      <c r="BC1581" s="10"/>
      <c r="BD1581" s="10"/>
      <c r="BE1581" s="10"/>
      <c r="BF1581" s="10"/>
      <c r="BG1581" s="10"/>
      <c r="BH1581" s="10"/>
      <c r="BI1581" s="10"/>
      <c r="BJ1581" s="10"/>
      <c r="BK1581" s="10"/>
      <c r="BL1581" s="10"/>
      <c r="BM1581" s="10"/>
      <c r="BN1581" s="10"/>
      <c r="BO1581" s="10"/>
      <c r="BP1581" s="10"/>
      <c r="BQ1581" s="10"/>
      <c r="BR1581" s="10"/>
      <c r="BS1581" s="10"/>
      <c r="BT1581" s="10"/>
      <c r="BU1581" s="10"/>
      <c r="BV1581" s="10"/>
      <c r="BW1581" s="10"/>
      <c r="BX1581" s="10"/>
      <c r="CA1581">
        <f t="shared" si="312"/>
        <v>0</v>
      </c>
      <c r="CB1581">
        <f t="shared" si="313"/>
        <v>0</v>
      </c>
      <c r="CC1581">
        <f t="shared" si="314"/>
        <v>0</v>
      </c>
      <c r="CD1581">
        <f t="shared" si="315"/>
        <v>0</v>
      </c>
      <c r="CF1581" t="b">
        <f t="shared" si="316"/>
        <v>0</v>
      </c>
      <c r="CG1581" t="str">
        <f t="shared" si="317"/>
        <v/>
      </c>
      <c r="CH1581" t="b">
        <f t="shared" si="318"/>
        <v>0</v>
      </c>
      <c r="CI1581" t="str">
        <f t="shared" si="319"/>
        <v/>
      </c>
      <c r="CJ1581" t="b">
        <f t="shared" si="320"/>
        <v>0</v>
      </c>
      <c r="CL1581">
        <f t="shared" si="321"/>
        <v>0</v>
      </c>
      <c r="CM1581">
        <f t="shared" si="322"/>
        <v>0</v>
      </c>
      <c r="CN1581">
        <f t="shared" si="323"/>
        <v>0</v>
      </c>
      <c r="CO1581">
        <f t="shared" si="324"/>
        <v>0</v>
      </c>
    </row>
    <row r="1582" spans="2:93" ht="15" customHeight="1">
      <c r="B1582" s="126"/>
      <c r="C1582" s="220" t="s">
        <v>3228</v>
      </c>
      <c r="D1582" s="419"/>
      <c r="E1582" s="316"/>
      <c r="F1582" s="316"/>
      <c r="G1582" s="317"/>
      <c r="H1582" s="379"/>
      <c r="I1582" s="317"/>
      <c r="J1582" s="315" t="str">
        <f>IF(L1582="","",VLOOKUP(L1582,Presentación!$AL$3:$AM$574,2,FALSE))</f>
        <v/>
      </c>
      <c r="K1582" s="429"/>
      <c r="L1582" s="419"/>
      <c r="M1582" s="316"/>
      <c r="N1582" s="317"/>
      <c r="O1582" s="419"/>
      <c r="P1582" s="316"/>
      <c r="Q1582" s="317"/>
      <c r="R1582" s="379"/>
      <c r="S1582" s="316"/>
      <c r="T1582" s="317"/>
      <c r="U1582" s="43" t="s">
        <v>2188</v>
      </c>
      <c r="V1582" s="379"/>
      <c r="W1582" s="316"/>
      <c r="X1582" s="317"/>
      <c r="Y1582" s="379"/>
      <c r="Z1582" s="317"/>
      <c r="AA1582" s="249"/>
      <c r="AB1582" s="249"/>
      <c r="AC1582" s="249"/>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c r="BK1582" s="10"/>
      <c r="BL1582" s="10"/>
      <c r="BM1582" s="10"/>
      <c r="BN1582" s="10"/>
      <c r="BO1582" s="10"/>
      <c r="BP1582" s="10"/>
      <c r="BQ1582" s="10"/>
      <c r="BR1582" s="10"/>
      <c r="BS1582" s="10"/>
      <c r="BT1582" s="10"/>
      <c r="BU1582" s="10"/>
      <c r="BV1582" s="10"/>
      <c r="BW1582" s="10"/>
      <c r="BX1582" s="10"/>
      <c r="CA1582">
        <f t="shared" si="312"/>
        <v>0</v>
      </c>
      <c r="CB1582">
        <f t="shared" si="313"/>
        <v>0</v>
      </c>
      <c r="CC1582">
        <f t="shared" si="314"/>
        <v>0</v>
      </c>
      <c r="CD1582">
        <f t="shared" si="315"/>
        <v>0</v>
      </c>
      <c r="CF1582" t="b">
        <f t="shared" si="316"/>
        <v>0</v>
      </c>
      <c r="CG1582" t="str">
        <f t="shared" si="317"/>
        <v/>
      </c>
      <c r="CH1582" t="b">
        <f t="shared" si="318"/>
        <v>0</v>
      </c>
      <c r="CI1582" t="str">
        <f t="shared" si="319"/>
        <v/>
      </c>
      <c r="CJ1582" t="b">
        <f t="shared" si="320"/>
        <v>0</v>
      </c>
      <c r="CL1582">
        <f t="shared" si="321"/>
        <v>0</v>
      </c>
      <c r="CM1582">
        <f t="shared" si="322"/>
        <v>0</v>
      </c>
      <c r="CN1582">
        <f t="shared" si="323"/>
        <v>0</v>
      </c>
      <c r="CO1582">
        <f t="shared" si="324"/>
        <v>0</v>
      </c>
    </row>
    <row r="1583" spans="2:93" ht="15" customHeight="1">
      <c r="B1583" s="126"/>
      <c r="C1583" s="220" t="s">
        <v>3229</v>
      </c>
      <c r="D1583" s="419"/>
      <c r="E1583" s="316"/>
      <c r="F1583" s="316"/>
      <c r="G1583" s="317"/>
      <c r="H1583" s="379"/>
      <c r="I1583" s="317"/>
      <c r="J1583" s="315" t="str">
        <f>IF(L1583="","",VLOOKUP(L1583,Presentación!$AL$3:$AM$574,2,FALSE))</f>
        <v/>
      </c>
      <c r="K1583" s="429"/>
      <c r="L1583" s="419"/>
      <c r="M1583" s="316"/>
      <c r="N1583" s="317"/>
      <c r="O1583" s="419"/>
      <c r="P1583" s="316"/>
      <c r="Q1583" s="317"/>
      <c r="R1583" s="379"/>
      <c r="S1583" s="316"/>
      <c r="T1583" s="317"/>
      <c r="U1583" s="43" t="s">
        <v>2188</v>
      </c>
      <c r="V1583" s="379"/>
      <c r="W1583" s="316"/>
      <c r="X1583" s="317"/>
      <c r="Y1583" s="379"/>
      <c r="Z1583" s="317"/>
      <c r="AA1583" s="249"/>
      <c r="AB1583" s="249"/>
      <c r="AC1583" s="249"/>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A1583" s="10"/>
      <c r="BB1583" s="10"/>
      <c r="BC1583" s="10"/>
      <c r="BD1583" s="10"/>
      <c r="BE1583" s="10"/>
      <c r="BF1583" s="10"/>
      <c r="BG1583" s="10"/>
      <c r="BH1583" s="10"/>
      <c r="BI1583" s="10"/>
      <c r="BJ1583" s="10"/>
      <c r="BK1583" s="10"/>
      <c r="BL1583" s="10"/>
      <c r="BM1583" s="10"/>
      <c r="BN1583" s="10"/>
      <c r="BO1583" s="10"/>
      <c r="BP1583" s="10"/>
      <c r="BQ1583" s="10"/>
      <c r="BR1583" s="10"/>
      <c r="BS1583" s="10"/>
      <c r="BT1583" s="10"/>
      <c r="BU1583" s="10"/>
      <c r="BV1583" s="10"/>
      <c r="BW1583" s="10"/>
      <c r="BX1583" s="10"/>
      <c r="CA1583">
        <f t="shared" si="312"/>
        <v>0</v>
      </c>
      <c r="CB1583">
        <f t="shared" si="313"/>
        <v>0</v>
      </c>
      <c r="CC1583">
        <f t="shared" si="314"/>
        <v>0</v>
      </c>
      <c r="CD1583">
        <f t="shared" si="315"/>
        <v>0</v>
      </c>
      <c r="CF1583" t="b">
        <f t="shared" si="316"/>
        <v>0</v>
      </c>
      <c r="CG1583" t="str">
        <f t="shared" si="317"/>
        <v/>
      </c>
      <c r="CH1583" t="b">
        <f t="shared" si="318"/>
        <v>0</v>
      </c>
      <c r="CI1583" t="str">
        <f t="shared" si="319"/>
        <v/>
      </c>
      <c r="CJ1583" t="b">
        <f t="shared" si="320"/>
        <v>0</v>
      </c>
      <c r="CL1583">
        <f t="shared" si="321"/>
        <v>0</v>
      </c>
      <c r="CM1583">
        <f t="shared" si="322"/>
        <v>0</v>
      </c>
      <c r="CN1583">
        <f t="shared" si="323"/>
        <v>0</v>
      </c>
      <c r="CO1583">
        <f t="shared" si="324"/>
        <v>0</v>
      </c>
    </row>
    <row r="1584" spans="2:93" ht="15" customHeight="1">
      <c r="B1584" s="126"/>
      <c r="C1584" s="220" t="s">
        <v>3230</v>
      </c>
      <c r="D1584" s="419"/>
      <c r="E1584" s="316"/>
      <c r="F1584" s="316"/>
      <c r="G1584" s="317"/>
      <c r="H1584" s="379"/>
      <c r="I1584" s="317"/>
      <c r="J1584" s="315" t="str">
        <f>IF(L1584="","",VLOOKUP(L1584,Presentación!$AL$3:$AM$574,2,FALSE))</f>
        <v/>
      </c>
      <c r="K1584" s="429"/>
      <c r="L1584" s="419"/>
      <c r="M1584" s="316"/>
      <c r="N1584" s="317"/>
      <c r="O1584" s="419"/>
      <c r="P1584" s="316"/>
      <c r="Q1584" s="317"/>
      <c r="R1584" s="379"/>
      <c r="S1584" s="316"/>
      <c r="T1584" s="317"/>
      <c r="U1584" s="43" t="s">
        <v>2188</v>
      </c>
      <c r="V1584" s="379"/>
      <c r="W1584" s="316"/>
      <c r="X1584" s="317"/>
      <c r="Y1584" s="379"/>
      <c r="Z1584" s="317"/>
      <c r="AA1584" s="249"/>
      <c r="AB1584" s="249"/>
      <c r="AC1584" s="249"/>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c r="BK1584" s="10"/>
      <c r="BL1584" s="10"/>
      <c r="BM1584" s="10"/>
      <c r="BN1584" s="10"/>
      <c r="BO1584" s="10"/>
      <c r="BP1584" s="10"/>
      <c r="BQ1584" s="10"/>
      <c r="BR1584" s="10"/>
      <c r="BS1584" s="10"/>
      <c r="BT1584" s="10"/>
      <c r="BU1584" s="10"/>
      <c r="BV1584" s="10"/>
      <c r="BW1584" s="10"/>
      <c r="BX1584" s="10"/>
      <c r="CA1584">
        <f t="shared" si="312"/>
        <v>0</v>
      </c>
      <c r="CB1584">
        <f t="shared" si="313"/>
        <v>0</v>
      </c>
      <c r="CC1584">
        <f t="shared" si="314"/>
        <v>0</v>
      </c>
      <c r="CD1584">
        <f t="shared" si="315"/>
        <v>0</v>
      </c>
      <c r="CF1584" t="b">
        <f t="shared" si="316"/>
        <v>0</v>
      </c>
      <c r="CG1584" t="str">
        <f t="shared" si="317"/>
        <v/>
      </c>
      <c r="CH1584" t="b">
        <f t="shared" si="318"/>
        <v>0</v>
      </c>
      <c r="CI1584" t="str">
        <f t="shared" si="319"/>
        <v/>
      </c>
      <c r="CJ1584" t="b">
        <f t="shared" si="320"/>
        <v>0</v>
      </c>
      <c r="CL1584">
        <f t="shared" si="321"/>
        <v>0</v>
      </c>
      <c r="CM1584">
        <f t="shared" si="322"/>
        <v>0</v>
      </c>
      <c r="CN1584">
        <f t="shared" si="323"/>
        <v>0</v>
      </c>
      <c r="CO1584">
        <f t="shared" si="324"/>
        <v>0</v>
      </c>
    </row>
    <row r="1585" spans="2:93" ht="15" customHeight="1">
      <c r="B1585" s="126"/>
      <c r="C1585" s="220" t="s">
        <v>3231</v>
      </c>
      <c r="D1585" s="419"/>
      <c r="E1585" s="316"/>
      <c r="F1585" s="316"/>
      <c r="G1585" s="317"/>
      <c r="H1585" s="379"/>
      <c r="I1585" s="317"/>
      <c r="J1585" s="315" t="str">
        <f>IF(L1585="","",VLOOKUP(L1585,Presentación!$AL$3:$AM$574,2,FALSE))</f>
        <v/>
      </c>
      <c r="K1585" s="429"/>
      <c r="L1585" s="419"/>
      <c r="M1585" s="316"/>
      <c r="N1585" s="317"/>
      <c r="O1585" s="419"/>
      <c r="P1585" s="316"/>
      <c r="Q1585" s="317"/>
      <c r="R1585" s="379"/>
      <c r="S1585" s="316"/>
      <c r="T1585" s="317"/>
      <c r="U1585" s="43" t="s">
        <v>2188</v>
      </c>
      <c r="V1585" s="379"/>
      <c r="W1585" s="316"/>
      <c r="X1585" s="317"/>
      <c r="Y1585" s="379"/>
      <c r="Z1585" s="317"/>
      <c r="AA1585" s="249"/>
      <c r="AB1585" s="249"/>
      <c r="AC1585" s="249"/>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c r="BK1585" s="10"/>
      <c r="BL1585" s="10"/>
      <c r="BM1585" s="10"/>
      <c r="BN1585" s="10"/>
      <c r="BO1585" s="10"/>
      <c r="BP1585" s="10"/>
      <c r="BQ1585" s="10"/>
      <c r="BR1585" s="10"/>
      <c r="BS1585" s="10"/>
      <c r="BT1585" s="10"/>
      <c r="BU1585" s="10"/>
      <c r="BV1585" s="10"/>
      <c r="BW1585" s="10"/>
      <c r="BX1585" s="10"/>
      <c r="CA1585">
        <f t="shared" si="312"/>
        <v>0</v>
      </c>
      <c r="CB1585">
        <f t="shared" si="313"/>
        <v>0</v>
      </c>
      <c r="CC1585">
        <f t="shared" si="314"/>
        <v>0</v>
      </c>
      <c r="CD1585">
        <f t="shared" si="315"/>
        <v>0</v>
      </c>
      <c r="CF1585" t="b">
        <f t="shared" si="316"/>
        <v>0</v>
      </c>
      <c r="CG1585" t="str">
        <f t="shared" si="317"/>
        <v/>
      </c>
      <c r="CH1585" t="b">
        <f t="shared" si="318"/>
        <v>0</v>
      </c>
      <c r="CI1585" t="str">
        <f t="shared" si="319"/>
        <v/>
      </c>
      <c r="CJ1585" t="b">
        <f t="shared" si="320"/>
        <v>0</v>
      </c>
      <c r="CL1585">
        <f t="shared" si="321"/>
        <v>0</v>
      </c>
      <c r="CM1585">
        <f t="shared" si="322"/>
        <v>0</v>
      </c>
      <c r="CN1585">
        <f t="shared" si="323"/>
        <v>0</v>
      </c>
      <c r="CO1585">
        <f t="shared" si="324"/>
        <v>0</v>
      </c>
    </row>
    <row r="1586" spans="2:93" ht="15" customHeight="1">
      <c r="B1586" s="126"/>
      <c r="C1586" s="220" t="s">
        <v>3232</v>
      </c>
      <c r="D1586" s="419"/>
      <c r="E1586" s="316"/>
      <c r="F1586" s="316"/>
      <c r="G1586" s="317"/>
      <c r="H1586" s="379"/>
      <c r="I1586" s="317"/>
      <c r="J1586" s="315" t="str">
        <f>IF(L1586="","",VLOOKUP(L1586,Presentación!$AL$3:$AM$574,2,FALSE))</f>
        <v/>
      </c>
      <c r="K1586" s="429"/>
      <c r="L1586" s="419"/>
      <c r="M1586" s="316"/>
      <c r="N1586" s="317"/>
      <c r="O1586" s="419"/>
      <c r="P1586" s="316"/>
      <c r="Q1586" s="317"/>
      <c r="R1586" s="379"/>
      <c r="S1586" s="316"/>
      <c r="T1586" s="317"/>
      <c r="U1586" s="43" t="s">
        <v>2188</v>
      </c>
      <c r="V1586" s="379"/>
      <c r="W1586" s="316"/>
      <c r="X1586" s="317"/>
      <c r="Y1586" s="379"/>
      <c r="Z1586" s="317"/>
      <c r="AA1586" s="249"/>
      <c r="AB1586" s="249"/>
      <c r="AC1586" s="249"/>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A1586" s="10"/>
      <c r="BB1586" s="10"/>
      <c r="BC1586" s="10"/>
      <c r="BD1586" s="10"/>
      <c r="BE1586" s="10"/>
      <c r="BF1586" s="10"/>
      <c r="BG1586" s="10"/>
      <c r="BH1586" s="10"/>
      <c r="BI1586" s="10"/>
      <c r="BJ1586" s="10"/>
      <c r="BK1586" s="10"/>
      <c r="BL1586" s="10"/>
      <c r="BM1586" s="10"/>
      <c r="BN1586" s="10"/>
      <c r="BO1586" s="10"/>
      <c r="BP1586" s="10"/>
      <c r="BQ1586" s="10"/>
      <c r="BR1586" s="10"/>
      <c r="BS1586" s="10"/>
      <c r="BT1586" s="10"/>
      <c r="BU1586" s="10"/>
      <c r="BV1586" s="10"/>
      <c r="BW1586" s="10"/>
      <c r="BX1586" s="10"/>
      <c r="CA1586">
        <f t="shared" si="312"/>
        <v>0</v>
      </c>
      <c r="CB1586">
        <f t="shared" si="313"/>
        <v>0</v>
      </c>
      <c r="CC1586">
        <f t="shared" si="314"/>
        <v>0</v>
      </c>
      <c r="CD1586">
        <f t="shared" si="315"/>
        <v>0</v>
      </c>
      <c r="CF1586" t="b">
        <f t="shared" si="316"/>
        <v>0</v>
      </c>
      <c r="CG1586" t="str">
        <f t="shared" si="317"/>
        <v/>
      </c>
      <c r="CH1586" t="b">
        <f t="shared" si="318"/>
        <v>0</v>
      </c>
      <c r="CI1586" t="str">
        <f t="shared" si="319"/>
        <v/>
      </c>
      <c r="CJ1586" t="b">
        <f t="shared" si="320"/>
        <v>0</v>
      </c>
      <c r="CL1586">
        <f t="shared" si="321"/>
        <v>0</v>
      </c>
      <c r="CM1586">
        <f t="shared" si="322"/>
        <v>0</v>
      </c>
      <c r="CN1586">
        <f t="shared" si="323"/>
        <v>0</v>
      </c>
      <c r="CO1586">
        <f t="shared" si="324"/>
        <v>0</v>
      </c>
    </row>
    <row r="1587" spans="2:93" ht="15" customHeight="1">
      <c r="B1587" s="126"/>
      <c r="C1587" s="220" t="s">
        <v>3233</v>
      </c>
      <c r="D1587" s="419"/>
      <c r="E1587" s="316"/>
      <c r="F1587" s="316"/>
      <c r="G1587" s="317"/>
      <c r="H1587" s="379"/>
      <c r="I1587" s="317"/>
      <c r="J1587" s="315" t="str">
        <f>IF(L1587="","",VLOOKUP(L1587,Presentación!$AL$3:$AM$574,2,FALSE))</f>
        <v/>
      </c>
      <c r="K1587" s="429"/>
      <c r="L1587" s="419"/>
      <c r="M1587" s="316"/>
      <c r="N1587" s="317"/>
      <c r="O1587" s="419"/>
      <c r="P1587" s="316"/>
      <c r="Q1587" s="317"/>
      <c r="R1587" s="379"/>
      <c r="S1587" s="316"/>
      <c r="T1587" s="317"/>
      <c r="U1587" s="43" t="s">
        <v>2188</v>
      </c>
      <c r="V1587" s="379"/>
      <c r="W1587" s="316"/>
      <c r="X1587" s="317"/>
      <c r="Y1587" s="379"/>
      <c r="Z1587" s="317"/>
      <c r="AA1587" s="249"/>
      <c r="AB1587" s="249"/>
      <c r="AC1587" s="249"/>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c r="BK1587" s="10"/>
      <c r="BL1587" s="10"/>
      <c r="BM1587" s="10"/>
      <c r="BN1587" s="10"/>
      <c r="BO1587" s="10"/>
      <c r="BP1587" s="10"/>
      <c r="BQ1587" s="10"/>
      <c r="BR1587" s="10"/>
      <c r="BS1587" s="10"/>
      <c r="BT1587" s="10"/>
      <c r="BU1587" s="10"/>
      <c r="BV1587" s="10"/>
      <c r="BW1587" s="10"/>
      <c r="BX1587" s="10"/>
      <c r="CA1587">
        <f t="shared" si="312"/>
        <v>0</v>
      </c>
      <c r="CB1587">
        <f t="shared" si="313"/>
        <v>0</v>
      </c>
      <c r="CC1587">
        <f t="shared" si="314"/>
        <v>0</v>
      </c>
      <c r="CD1587">
        <f t="shared" si="315"/>
        <v>0</v>
      </c>
      <c r="CF1587" t="b">
        <f t="shared" si="316"/>
        <v>0</v>
      </c>
      <c r="CG1587" t="str">
        <f t="shared" si="317"/>
        <v/>
      </c>
      <c r="CH1587" t="b">
        <f t="shared" si="318"/>
        <v>0</v>
      </c>
      <c r="CI1587" t="str">
        <f t="shared" si="319"/>
        <v/>
      </c>
      <c r="CJ1587" t="b">
        <f t="shared" si="320"/>
        <v>0</v>
      </c>
      <c r="CL1587">
        <f t="shared" si="321"/>
        <v>0</v>
      </c>
      <c r="CM1587">
        <f t="shared" si="322"/>
        <v>0</v>
      </c>
      <c r="CN1587">
        <f t="shared" si="323"/>
        <v>0</v>
      </c>
      <c r="CO1587">
        <f t="shared" si="324"/>
        <v>0</v>
      </c>
    </row>
    <row r="1588" spans="2:93" ht="15" customHeight="1">
      <c r="B1588" s="126"/>
      <c r="C1588" s="220" t="s">
        <v>3234</v>
      </c>
      <c r="D1588" s="419"/>
      <c r="E1588" s="316"/>
      <c r="F1588" s="316"/>
      <c r="G1588" s="317"/>
      <c r="H1588" s="379"/>
      <c r="I1588" s="317"/>
      <c r="J1588" s="315" t="str">
        <f>IF(L1588="","",VLOOKUP(L1588,Presentación!$AL$3:$AM$574,2,FALSE))</f>
        <v/>
      </c>
      <c r="K1588" s="429"/>
      <c r="L1588" s="419"/>
      <c r="M1588" s="316"/>
      <c r="N1588" s="317"/>
      <c r="O1588" s="419"/>
      <c r="P1588" s="316"/>
      <c r="Q1588" s="317"/>
      <c r="R1588" s="379"/>
      <c r="S1588" s="316"/>
      <c r="T1588" s="317"/>
      <c r="U1588" s="43" t="s">
        <v>2188</v>
      </c>
      <c r="V1588" s="379"/>
      <c r="W1588" s="316"/>
      <c r="X1588" s="317"/>
      <c r="Y1588" s="379"/>
      <c r="Z1588" s="317"/>
      <c r="AA1588" s="249"/>
      <c r="AB1588" s="249"/>
      <c r="AC1588" s="249"/>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A1588" s="10"/>
      <c r="BB1588" s="10"/>
      <c r="BC1588" s="10"/>
      <c r="BD1588" s="10"/>
      <c r="BE1588" s="10"/>
      <c r="BF1588" s="10"/>
      <c r="BG1588" s="10"/>
      <c r="BH1588" s="10"/>
      <c r="BI1588" s="10"/>
      <c r="BJ1588" s="10"/>
      <c r="BK1588" s="10"/>
      <c r="BL1588" s="10"/>
      <c r="BM1588" s="10"/>
      <c r="BN1588" s="10"/>
      <c r="BO1588" s="10"/>
      <c r="BP1588" s="10"/>
      <c r="BQ1588" s="10"/>
      <c r="BR1588" s="10"/>
      <c r="BS1588" s="10"/>
      <c r="BT1588" s="10"/>
      <c r="BU1588" s="10"/>
      <c r="BV1588" s="10"/>
      <c r="BW1588" s="10"/>
      <c r="BX1588" s="10"/>
      <c r="CA1588">
        <f t="shared" si="312"/>
        <v>0</v>
      </c>
      <c r="CB1588">
        <f t="shared" si="313"/>
        <v>0</v>
      </c>
      <c r="CC1588">
        <f t="shared" si="314"/>
        <v>0</v>
      </c>
      <c r="CD1588">
        <f t="shared" si="315"/>
        <v>0</v>
      </c>
      <c r="CF1588" t="b">
        <f t="shared" si="316"/>
        <v>0</v>
      </c>
      <c r="CG1588" t="str">
        <f t="shared" si="317"/>
        <v/>
      </c>
      <c r="CH1588" t="b">
        <f t="shared" si="318"/>
        <v>0</v>
      </c>
      <c r="CI1588" t="str">
        <f t="shared" si="319"/>
        <v/>
      </c>
      <c r="CJ1588" t="b">
        <f t="shared" si="320"/>
        <v>0</v>
      </c>
      <c r="CL1588">
        <f t="shared" si="321"/>
        <v>0</v>
      </c>
      <c r="CM1588">
        <f t="shared" si="322"/>
        <v>0</v>
      </c>
      <c r="CN1588">
        <f t="shared" si="323"/>
        <v>0</v>
      </c>
      <c r="CO1588">
        <f t="shared" si="324"/>
        <v>0</v>
      </c>
    </row>
    <row r="1589" spans="2:93" ht="15" customHeight="1">
      <c r="B1589" s="126"/>
      <c r="C1589" s="220" t="s">
        <v>3235</v>
      </c>
      <c r="D1589" s="419"/>
      <c r="E1589" s="316"/>
      <c r="F1589" s="316"/>
      <c r="G1589" s="317"/>
      <c r="H1589" s="379"/>
      <c r="I1589" s="317"/>
      <c r="J1589" s="315" t="str">
        <f>IF(L1589="","",VLOOKUP(L1589,Presentación!$AL$3:$AM$574,2,FALSE))</f>
        <v/>
      </c>
      <c r="K1589" s="429"/>
      <c r="L1589" s="419"/>
      <c r="M1589" s="316"/>
      <c r="N1589" s="317"/>
      <c r="O1589" s="419"/>
      <c r="P1589" s="316"/>
      <c r="Q1589" s="317"/>
      <c r="R1589" s="379"/>
      <c r="S1589" s="316"/>
      <c r="T1589" s="317"/>
      <c r="U1589" s="43" t="s">
        <v>2188</v>
      </c>
      <c r="V1589" s="379"/>
      <c r="W1589" s="316"/>
      <c r="X1589" s="317"/>
      <c r="Y1589" s="379"/>
      <c r="Z1589" s="317"/>
      <c r="AA1589" s="249"/>
      <c r="AB1589" s="249"/>
      <c r="AC1589" s="249"/>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A1589" s="10"/>
      <c r="BB1589" s="10"/>
      <c r="BC1589" s="10"/>
      <c r="BD1589" s="10"/>
      <c r="BE1589" s="10"/>
      <c r="BF1589" s="10"/>
      <c r="BG1589" s="10"/>
      <c r="BH1589" s="10"/>
      <c r="BI1589" s="10"/>
      <c r="BJ1589" s="10"/>
      <c r="BK1589" s="10"/>
      <c r="BL1589" s="10"/>
      <c r="BM1589" s="10"/>
      <c r="BN1589" s="10"/>
      <c r="BO1589" s="10"/>
      <c r="BP1589" s="10"/>
      <c r="BQ1589" s="10"/>
      <c r="BR1589" s="10"/>
      <c r="BS1589" s="10"/>
      <c r="BT1589" s="10"/>
      <c r="BU1589" s="10"/>
      <c r="BV1589" s="10"/>
      <c r="BW1589" s="10"/>
      <c r="BX1589" s="10"/>
      <c r="CA1589">
        <f t="shared" si="312"/>
        <v>0</v>
      </c>
      <c r="CB1589">
        <f t="shared" si="313"/>
        <v>0</v>
      </c>
      <c r="CC1589">
        <f t="shared" si="314"/>
        <v>0</v>
      </c>
      <c r="CD1589">
        <f t="shared" si="315"/>
        <v>0</v>
      </c>
      <c r="CF1589" t="b">
        <f t="shared" si="316"/>
        <v>0</v>
      </c>
      <c r="CG1589" t="str">
        <f t="shared" si="317"/>
        <v/>
      </c>
      <c r="CH1589" t="b">
        <f t="shared" si="318"/>
        <v>0</v>
      </c>
      <c r="CI1589" t="str">
        <f t="shared" si="319"/>
        <v/>
      </c>
      <c r="CJ1589" t="b">
        <f t="shared" si="320"/>
        <v>0</v>
      </c>
      <c r="CL1589">
        <f t="shared" si="321"/>
        <v>0</v>
      </c>
      <c r="CM1589">
        <f t="shared" si="322"/>
        <v>0</v>
      </c>
      <c r="CN1589">
        <f t="shared" si="323"/>
        <v>0</v>
      </c>
      <c r="CO1589">
        <f t="shared" si="324"/>
        <v>0</v>
      </c>
    </row>
    <row r="1590" spans="2:93" ht="15" customHeight="1">
      <c r="B1590" s="126"/>
      <c r="C1590" s="220" t="s">
        <v>3236</v>
      </c>
      <c r="D1590" s="419"/>
      <c r="E1590" s="316"/>
      <c r="F1590" s="316"/>
      <c r="G1590" s="317"/>
      <c r="H1590" s="379"/>
      <c r="I1590" s="317"/>
      <c r="J1590" s="315" t="str">
        <f>IF(L1590="","",VLOOKUP(L1590,Presentación!$AL$3:$AM$574,2,FALSE))</f>
        <v/>
      </c>
      <c r="K1590" s="429"/>
      <c r="L1590" s="419"/>
      <c r="M1590" s="316"/>
      <c r="N1590" s="317"/>
      <c r="O1590" s="419"/>
      <c r="P1590" s="316"/>
      <c r="Q1590" s="317"/>
      <c r="R1590" s="379"/>
      <c r="S1590" s="316"/>
      <c r="T1590" s="317"/>
      <c r="U1590" s="43" t="s">
        <v>2188</v>
      </c>
      <c r="V1590" s="379"/>
      <c r="W1590" s="316"/>
      <c r="X1590" s="317"/>
      <c r="Y1590" s="379"/>
      <c r="Z1590" s="317"/>
      <c r="AA1590" s="249"/>
      <c r="AB1590" s="249"/>
      <c r="AC1590" s="249"/>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c r="BQ1590" s="10"/>
      <c r="BR1590" s="10"/>
      <c r="BS1590" s="10"/>
      <c r="BT1590" s="10"/>
      <c r="BU1590" s="10"/>
      <c r="BV1590" s="10"/>
      <c r="BW1590" s="10"/>
      <c r="BX1590" s="10"/>
      <c r="CA1590">
        <f t="shared" si="312"/>
        <v>0</v>
      </c>
      <c r="CB1590">
        <f t="shared" si="313"/>
        <v>0</v>
      </c>
      <c r="CC1590">
        <f t="shared" si="314"/>
        <v>0</v>
      </c>
      <c r="CD1590">
        <f t="shared" si="315"/>
        <v>0</v>
      </c>
      <c r="CF1590" t="b">
        <f t="shared" si="316"/>
        <v>0</v>
      </c>
      <c r="CG1590" t="str">
        <f t="shared" si="317"/>
        <v/>
      </c>
      <c r="CH1590" t="b">
        <f t="shared" si="318"/>
        <v>0</v>
      </c>
      <c r="CI1590" t="str">
        <f t="shared" si="319"/>
        <v/>
      </c>
      <c r="CJ1590" t="b">
        <f t="shared" si="320"/>
        <v>0</v>
      </c>
      <c r="CL1590">
        <f t="shared" si="321"/>
        <v>0</v>
      </c>
      <c r="CM1590">
        <f t="shared" si="322"/>
        <v>0</v>
      </c>
      <c r="CN1590">
        <f t="shared" si="323"/>
        <v>0</v>
      </c>
      <c r="CO1590">
        <f t="shared" si="324"/>
        <v>0</v>
      </c>
    </row>
    <row r="1591" spans="2:93" ht="15" customHeight="1">
      <c r="B1591" s="126"/>
      <c r="C1591" s="220" t="s">
        <v>3237</v>
      </c>
      <c r="D1591" s="419"/>
      <c r="E1591" s="316"/>
      <c r="F1591" s="316"/>
      <c r="G1591" s="317"/>
      <c r="H1591" s="379"/>
      <c r="I1591" s="317"/>
      <c r="J1591" s="315" t="str">
        <f>IF(L1591="","",VLOOKUP(L1591,Presentación!$AL$3:$AM$574,2,FALSE))</f>
        <v/>
      </c>
      <c r="K1591" s="429"/>
      <c r="L1591" s="419"/>
      <c r="M1591" s="316"/>
      <c r="N1591" s="317"/>
      <c r="O1591" s="419"/>
      <c r="P1591" s="316"/>
      <c r="Q1591" s="317"/>
      <c r="R1591" s="379"/>
      <c r="S1591" s="316"/>
      <c r="T1591" s="317"/>
      <c r="U1591" s="43" t="s">
        <v>2188</v>
      </c>
      <c r="V1591" s="379"/>
      <c r="W1591" s="316"/>
      <c r="X1591" s="317"/>
      <c r="Y1591" s="379"/>
      <c r="Z1591" s="317"/>
      <c r="AA1591" s="249"/>
      <c r="AB1591" s="249"/>
      <c r="AC1591" s="249"/>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A1591" s="10"/>
      <c r="BB1591" s="10"/>
      <c r="BC1591" s="10"/>
      <c r="BD1591" s="10"/>
      <c r="BE1591" s="10"/>
      <c r="BF1591" s="10"/>
      <c r="BG1591" s="10"/>
      <c r="BH1591" s="10"/>
      <c r="BI1591" s="10"/>
      <c r="BJ1591" s="10"/>
      <c r="BK1591" s="10"/>
      <c r="BL1591" s="10"/>
      <c r="BM1591" s="10"/>
      <c r="BN1591" s="10"/>
      <c r="BO1591" s="10"/>
      <c r="BP1591" s="10"/>
      <c r="BQ1591" s="10"/>
      <c r="BR1591" s="10"/>
      <c r="BS1591" s="10"/>
      <c r="BT1591" s="10"/>
      <c r="BU1591" s="10"/>
      <c r="BV1591" s="10"/>
      <c r="BW1591" s="10"/>
      <c r="BX1591" s="10"/>
      <c r="CA1591">
        <f t="shared" si="312"/>
        <v>0</v>
      </c>
      <c r="CB1591">
        <f t="shared" si="313"/>
        <v>0</v>
      </c>
      <c r="CC1591">
        <f t="shared" si="314"/>
        <v>0</v>
      </c>
      <c r="CD1591">
        <f t="shared" si="315"/>
        <v>0</v>
      </c>
      <c r="CF1591" t="b">
        <f t="shared" si="316"/>
        <v>0</v>
      </c>
      <c r="CG1591" t="str">
        <f t="shared" si="317"/>
        <v/>
      </c>
      <c r="CH1591" t="b">
        <f t="shared" si="318"/>
        <v>0</v>
      </c>
      <c r="CI1591" t="str">
        <f t="shared" si="319"/>
        <v/>
      </c>
      <c r="CJ1591" t="b">
        <f t="shared" si="320"/>
        <v>0</v>
      </c>
      <c r="CL1591">
        <f t="shared" si="321"/>
        <v>0</v>
      </c>
      <c r="CM1591">
        <f t="shared" si="322"/>
        <v>0</v>
      </c>
      <c r="CN1591">
        <f t="shared" si="323"/>
        <v>0</v>
      </c>
      <c r="CO1591">
        <f t="shared" si="324"/>
        <v>0</v>
      </c>
    </row>
    <row r="1592" spans="2:93" ht="15" customHeight="1">
      <c r="B1592" s="126"/>
      <c r="C1592" s="220" t="s">
        <v>3238</v>
      </c>
      <c r="D1592" s="419"/>
      <c r="E1592" s="316"/>
      <c r="F1592" s="316"/>
      <c r="G1592" s="317"/>
      <c r="H1592" s="379"/>
      <c r="I1592" s="317"/>
      <c r="J1592" s="315" t="str">
        <f>IF(L1592="","",VLOOKUP(L1592,Presentación!$AL$3:$AM$574,2,FALSE))</f>
        <v/>
      </c>
      <c r="K1592" s="429"/>
      <c r="L1592" s="419"/>
      <c r="M1592" s="316"/>
      <c r="N1592" s="317"/>
      <c r="O1592" s="419"/>
      <c r="P1592" s="316"/>
      <c r="Q1592" s="317"/>
      <c r="R1592" s="379"/>
      <c r="S1592" s="316"/>
      <c r="T1592" s="317"/>
      <c r="U1592" s="43" t="s">
        <v>2188</v>
      </c>
      <c r="V1592" s="379"/>
      <c r="W1592" s="316"/>
      <c r="X1592" s="317"/>
      <c r="Y1592" s="379"/>
      <c r="Z1592" s="317"/>
      <c r="AA1592" s="249"/>
      <c r="AB1592" s="249"/>
      <c r="AC1592" s="249"/>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A1592" s="10"/>
      <c r="BB1592" s="10"/>
      <c r="BC1592" s="10"/>
      <c r="BD1592" s="10"/>
      <c r="BE1592" s="10"/>
      <c r="BF1592" s="10"/>
      <c r="BG1592" s="10"/>
      <c r="BH1592" s="10"/>
      <c r="BI1592" s="10"/>
      <c r="BJ1592" s="10"/>
      <c r="BK1592" s="10"/>
      <c r="BL1592" s="10"/>
      <c r="BM1592" s="10"/>
      <c r="BN1592" s="10"/>
      <c r="BO1592" s="10"/>
      <c r="BP1592" s="10"/>
      <c r="BQ1592" s="10"/>
      <c r="BR1592" s="10"/>
      <c r="BS1592" s="10"/>
      <c r="BT1592" s="10"/>
      <c r="BU1592" s="10"/>
      <c r="BV1592" s="10"/>
      <c r="BW1592" s="10"/>
      <c r="BX1592" s="10"/>
      <c r="CA1592">
        <f t="shared" si="312"/>
        <v>0</v>
      </c>
      <c r="CB1592">
        <f t="shared" si="313"/>
        <v>0</v>
      </c>
      <c r="CC1592">
        <f t="shared" si="314"/>
        <v>0</v>
      </c>
      <c r="CD1592">
        <f t="shared" si="315"/>
        <v>0</v>
      </c>
      <c r="CF1592" t="b">
        <f t="shared" si="316"/>
        <v>0</v>
      </c>
      <c r="CG1592" t="str">
        <f t="shared" si="317"/>
        <v/>
      </c>
      <c r="CH1592" t="b">
        <f t="shared" si="318"/>
        <v>0</v>
      </c>
      <c r="CI1592" t="str">
        <f t="shared" si="319"/>
        <v/>
      </c>
      <c r="CJ1592" t="b">
        <f t="shared" si="320"/>
        <v>0</v>
      </c>
      <c r="CL1592">
        <f t="shared" si="321"/>
        <v>0</v>
      </c>
      <c r="CM1592">
        <f t="shared" si="322"/>
        <v>0</v>
      </c>
      <c r="CN1592">
        <f t="shared" si="323"/>
        <v>0</v>
      </c>
      <c r="CO1592">
        <f t="shared" si="324"/>
        <v>0</v>
      </c>
    </row>
    <row r="1593" spans="2:93" ht="15" customHeight="1">
      <c r="B1593" s="126"/>
      <c r="C1593" s="220" t="s">
        <v>3239</v>
      </c>
      <c r="D1593" s="419"/>
      <c r="E1593" s="316"/>
      <c r="F1593" s="316"/>
      <c r="G1593" s="317"/>
      <c r="H1593" s="379"/>
      <c r="I1593" s="317"/>
      <c r="J1593" s="315" t="str">
        <f>IF(L1593="","",VLOOKUP(L1593,Presentación!$AL$3:$AM$574,2,FALSE))</f>
        <v/>
      </c>
      <c r="K1593" s="429"/>
      <c r="L1593" s="419"/>
      <c r="M1593" s="316"/>
      <c r="N1593" s="317"/>
      <c r="O1593" s="419"/>
      <c r="P1593" s="316"/>
      <c r="Q1593" s="317"/>
      <c r="R1593" s="379"/>
      <c r="S1593" s="316"/>
      <c r="T1593" s="317"/>
      <c r="U1593" s="43" t="s">
        <v>2188</v>
      </c>
      <c r="V1593" s="379"/>
      <c r="W1593" s="316"/>
      <c r="X1593" s="317"/>
      <c r="Y1593" s="379"/>
      <c r="Z1593" s="317"/>
      <c r="AA1593" s="249"/>
      <c r="AB1593" s="249"/>
      <c r="AC1593" s="249"/>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c r="BK1593" s="10"/>
      <c r="BL1593" s="10"/>
      <c r="BM1593" s="10"/>
      <c r="BN1593" s="10"/>
      <c r="BO1593" s="10"/>
      <c r="BP1593" s="10"/>
      <c r="BQ1593" s="10"/>
      <c r="BR1593" s="10"/>
      <c r="BS1593" s="10"/>
      <c r="BT1593" s="10"/>
      <c r="BU1593" s="10"/>
      <c r="BV1593" s="10"/>
      <c r="BW1593" s="10"/>
      <c r="BX1593" s="10"/>
      <c r="CA1593">
        <f t="shared" si="312"/>
        <v>0</v>
      </c>
      <c r="CB1593">
        <f t="shared" si="313"/>
        <v>0</v>
      </c>
      <c r="CC1593">
        <f t="shared" si="314"/>
        <v>0</v>
      </c>
      <c r="CD1593">
        <f t="shared" si="315"/>
        <v>0</v>
      </c>
      <c r="CF1593" t="b">
        <f t="shared" si="316"/>
        <v>0</v>
      </c>
      <c r="CG1593" t="str">
        <f t="shared" si="317"/>
        <v/>
      </c>
      <c r="CH1593" t="b">
        <f t="shared" si="318"/>
        <v>0</v>
      </c>
      <c r="CI1593" t="str">
        <f t="shared" si="319"/>
        <v/>
      </c>
      <c r="CJ1593" t="b">
        <f t="shared" si="320"/>
        <v>0</v>
      </c>
      <c r="CL1593">
        <f t="shared" si="321"/>
        <v>0</v>
      </c>
      <c r="CM1593">
        <f t="shared" si="322"/>
        <v>0</v>
      </c>
      <c r="CN1593">
        <f t="shared" si="323"/>
        <v>0</v>
      </c>
      <c r="CO1593">
        <f t="shared" si="324"/>
        <v>0</v>
      </c>
    </row>
    <row r="1594" spans="2:93" ht="15" customHeight="1">
      <c r="B1594" s="126"/>
      <c r="C1594" s="220" t="s">
        <v>3240</v>
      </c>
      <c r="D1594" s="419"/>
      <c r="E1594" s="316"/>
      <c r="F1594" s="316"/>
      <c r="G1594" s="317"/>
      <c r="H1594" s="379"/>
      <c r="I1594" s="317"/>
      <c r="J1594" s="315" t="str">
        <f>IF(L1594="","",VLOOKUP(L1594,Presentación!$AL$3:$AM$574,2,FALSE))</f>
        <v/>
      </c>
      <c r="K1594" s="429"/>
      <c r="L1594" s="419"/>
      <c r="M1594" s="316"/>
      <c r="N1594" s="317"/>
      <c r="O1594" s="419"/>
      <c r="P1594" s="316"/>
      <c r="Q1594" s="317"/>
      <c r="R1594" s="379"/>
      <c r="S1594" s="316"/>
      <c r="T1594" s="317"/>
      <c r="U1594" s="43" t="s">
        <v>2188</v>
      </c>
      <c r="V1594" s="379"/>
      <c r="W1594" s="316"/>
      <c r="X1594" s="317"/>
      <c r="Y1594" s="379"/>
      <c r="Z1594" s="317"/>
      <c r="AA1594" s="249"/>
      <c r="AB1594" s="249"/>
      <c r="AC1594" s="249"/>
      <c r="AD1594" s="10"/>
      <c r="AE1594" s="10"/>
      <c r="AF1594" s="10"/>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A1594" s="10"/>
      <c r="BB1594" s="10"/>
      <c r="BC1594" s="10"/>
      <c r="BD1594" s="10"/>
      <c r="BE1594" s="10"/>
      <c r="BF1594" s="10"/>
      <c r="BG1594" s="10"/>
      <c r="BH1594" s="10"/>
      <c r="BI1594" s="10"/>
      <c r="BJ1594" s="10"/>
      <c r="BK1594" s="10"/>
      <c r="BL1594" s="10"/>
      <c r="BM1594" s="10"/>
      <c r="BN1594" s="10"/>
      <c r="BO1594" s="10"/>
      <c r="BP1594" s="10"/>
      <c r="BQ1594" s="10"/>
      <c r="BR1594" s="10"/>
      <c r="BS1594" s="10"/>
      <c r="BT1594" s="10"/>
      <c r="BU1594" s="10"/>
      <c r="BV1594" s="10"/>
      <c r="BW1594" s="10"/>
      <c r="BX1594" s="10"/>
      <c r="CA1594">
        <f t="shared" si="312"/>
        <v>0</v>
      </c>
      <c r="CB1594">
        <f t="shared" si="313"/>
        <v>0</v>
      </c>
      <c r="CC1594">
        <f t="shared" si="314"/>
        <v>0</v>
      </c>
      <c r="CD1594">
        <f t="shared" si="315"/>
        <v>0</v>
      </c>
      <c r="CF1594" t="b">
        <f t="shared" si="316"/>
        <v>0</v>
      </c>
      <c r="CG1594" t="str">
        <f t="shared" si="317"/>
        <v/>
      </c>
      <c r="CH1594" t="b">
        <f t="shared" si="318"/>
        <v>0</v>
      </c>
      <c r="CI1594" t="str">
        <f t="shared" si="319"/>
        <v/>
      </c>
      <c r="CJ1594" t="b">
        <f t="shared" si="320"/>
        <v>0</v>
      </c>
      <c r="CL1594">
        <f t="shared" si="321"/>
        <v>0</v>
      </c>
      <c r="CM1594">
        <f t="shared" si="322"/>
        <v>0</v>
      </c>
      <c r="CN1594">
        <f t="shared" si="323"/>
        <v>0</v>
      </c>
      <c r="CO1594">
        <f t="shared" si="324"/>
        <v>0</v>
      </c>
    </row>
    <row r="1595" spans="2:93" ht="15" customHeight="1">
      <c r="B1595" s="126"/>
      <c r="C1595" s="220" t="s">
        <v>3241</v>
      </c>
      <c r="D1595" s="419"/>
      <c r="E1595" s="316"/>
      <c r="F1595" s="316"/>
      <c r="G1595" s="317"/>
      <c r="H1595" s="379"/>
      <c r="I1595" s="317"/>
      <c r="J1595" s="315" t="str">
        <f>IF(L1595="","",VLOOKUP(L1595,Presentación!$AL$3:$AM$574,2,FALSE))</f>
        <v/>
      </c>
      <c r="K1595" s="429"/>
      <c r="L1595" s="419"/>
      <c r="M1595" s="316"/>
      <c r="N1595" s="317"/>
      <c r="O1595" s="419"/>
      <c r="P1595" s="316"/>
      <c r="Q1595" s="317"/>
      <c r="R1595" s="379"/>
      <c r="S1595" s="316"/>
      <c r="T1595" s="317"/>
      <c r="U1595" s="43" t="s">
        <v>2188</v>
      </c>
      <c r="V1595" s="379"/>
      <c r="W1595" s="316"/>
      <c r="X1595" s="317"/>
      <c r="Y1595" s="379"/>
      <c r="Z1595" s="317"/>
      <c r="AA1595" s="249"/>
      <c r="AB1595" s="249"/>
      <c r="AC1595" s="249"/>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A1595" s="10"/>
      <c r="BB1595" s="10"/>
      <c r="BC1595" s="10"/>
      <c r="BD1595" s="10"/>
      <c r="BE1595" s="10"/>
      <c r="BF1595" s="10"/>
      <c r="BG1595" s="10"/>
      <c r="BH1595" s="10"/>
      <c r="BI1595" s="10"/>
      <c r="BJ1595" s="10"/>
      <c r="BK1595" s="10"/>
      <c r="BL1595" s="10"/>
      <c r="BM1595" s="10"/>
      <c r="BN1595" s="10"/>
      <c r="BO1595" s="10"/>
      <c r="BP1595" s="10"/>
      <c r="BQ1595" s="10"/>
      <c r="BR1595" s="10"/>
      <c r="BS1595" s="10"/>
      <c r="BT1595" s="10"/>
      <c r="BU1595" s="10"/>
      <c r="BV1595" s="10"/>
      <c r="BW1595" s="10"/>
      <c r="BX1595" s="10"/>
      <c r="CA1595">
        <f t="shared" si="312"/>
        <v>0</v>
      </c>
      <c r="CB1595">
        <f t="shared" si="313"/>
        <v>0</v>
      </c>
      <c r="CC1595">
        <f t="shared" si="314"/>
        <v>0</v>
      </c>
      <c r="CD1595">
        <f t="shared" si="315"/>
        <v>0</v>
      </c>
      <c r="CF1595" t="b">
        <f t="shared" si="316"/>
        <v>0</v>
      </c>
      <c r="CG1595" t="str">
        <f t="shared" si="317"/>
        <v/>
      </c>
      <c r="CH1595" t="b">
        <f t="shared" si="318"/>
        <v>0</v>
      </c>
      <c r="CI1595" t="str">
        <f t="shared" si="319"/>
        <v/>
      </c>
      <c r="CJ1595" t="b">
        <f t="shared" si="320"/>
        <v>0</v>
      </c>
      <c r="CL1595">
        <f t="shared" si="321"/>
        <v>0</v>
      </c>
      <c r="CM1595">
        <f t="shared" si="322"/>
        <v>0</v>
      </c>
      <c r="CN1595">
        <f t="shared" si="323"/>
        <v>0</v>
      </c>
      <c r="CO1595">
        <f t="shared" si="324"/>
        <v>0</v>
      </c>
    </row>
    <row r="1596" spans="2:93" ht="15" customHeight="1">
      <c r="B1596" s="126"/>
      <c r="C1596" s="220" t="s">
        <v>3242</v>
      </c>
      <c r="D1596" s="419"/>
      <c r="E1596" s="316"/>
      <c r="F1596" s="316"/>
      <c r="G1596" s="317"/>
      <c r="H1596" s="379"/>
      <c r="I1596" s="317"/>
      <c r="J1596" s="315" t="str">
        <f>IF(L1596="","",VLOOKUP(L1596,Presentación!$AL$3:$AM$574,2,FALSE))</f>
        <v/>
      </c>
      <c r="K1596" s="429"/>
      <c r="L1596" s="419"/>
      <c r="M1596" s="316"/>
      <c r="N1596" s="317"/>
      <c r="O1596" s="419"/>
      <c r="P1596" s="316"/>
      <c r="Q1596" s="317"/>
      <c r="R1596" s="379"/>
      <c r="S1596" s="316"/>
      <c r="T1596" s="317"/>
      <c r="U1596" s="43" t="s">
        <v>2188</v>
      </c>
      <c r="V1596" s="379"/>
      <c r="W1596" s="316"/>
      <c r="X1596" s="317"/>
      <c r="Y1596" s="379"/>
      <c r="Z1596" s="317"/>
      <c r="AA1596" s="249"/>
      <c r="AB1596" s="249"/>
      <c r="AC1596" s="249"/>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A1596" s="10"/>
      <c r="BB1596" s="10"/>
      <c r="BC1596" s="10"/>
      <c r="BD1596" s="10"/>
      <c r="BE1596" s="10"/>
      <c r="BF1596" s="10"/>
      <c r="BG1596" s="10"/>
      <c r="BH1596" s="10"/>
      <c r="BI1596" s="10"/>
      <c r="BJ1596" s="10"/>
      <c r="BK1596" s="10"/>
      <c r="BL1596" s="10"/>
      <c r="BM1596" s="10"/>
      <c r="BN1596" s="10"/>
      <c r="BO1596" s="10"/>
      <c r="BP1596" s="10"/>
      <c r="BQ1596" s="10"/>
      <c r="BR1596" s="10"/>
      <c r="BS1596" s="10"/>
      <c r="BT1596" s="10"/>
      <c r="BU1596" s="10"/>
      <c r="BV1596" s="10"/>
      <c r="BW1596" s="10"/>
      <c r="BX1596" s="10"/>
      <c r="CA1596">
        <f t="shared" si="312"/>
        <v>0</v>
      </c>
      <c r="CB1596">
        <f t="shared" si="313"/>
        <v>0</v>
      </c>
      <c r="CC1596">
        <f t="shared" si="314"/>
        <v>0</v>
      </c>
      <c r="CD1596">
        <f t="shared" si="315"/>
        <v>0</v>
      </c>
      <c r="CF1596" t="b">
        <f t="shared" si="316"/>
        <v>0</v>
      </c>
      <c r="CG1596" t="str">
        <f t="shared" si="317"/>
        <v/>
      </c>
      <c r="CH1596" t="b">
        <f t="shared" si="318"/>
        <v>0</v>
      </c>
      <c r="CI1596" t="str">
        <f t="shared" si="319"/>
        <v/>
      </c>
      <c r="CJ1596" t="b">
        <f t="shared" si="320"/>
        <v>0</v>
      </c>
      <c r="CL1596">
        <f t="shared" si="321"/>
        <v>0</v>
      </c>
      <c r="CM1596">
        <f t="shared" si="322"/>
        <v>0</v>
      </c>
      <c r="CN1596">
        <f t="shared" si="323"/>
        <v>0</v>
      </c>
      <c r="CO1596">
        <f t="shared" si="324"/>
        <v>0</v>
      </c>
    </row>
    <row r="1597" spans="2:93" ht="15" customHeight="1">
      <c r="B1597" s="126"/>
      <c r="C1597" s="220" t="s">
        <v>3243</v>
      </c>
      <c r="D1597" s="419"/>
      <c r="E1597" s="316"/>
      <c r="F1597" s="316"/>
      <c r="G1597" s="317"/>
      <c r="H1597" s="379"/>
      <c r="I1597" s="317"/>
      <c r="J1597" s="315" t="str">
        <f>IF(L1597="","",VLOOKUP(L1597,Presentación!$AL$3:$AM$574,2,FALSE))</f>
        <v/>
      </c>
      <c r="K1597" s="429"/>
      <c r="L1597" s="419"/>
      <c r="M1597" s="316"/>
      <c r="N1597" s="317"/>
      <c r="O1597" s="419"/>
      <c r="P1597" s="316"/>
      <c r="Q1597" s="317"/>
      <c r="R1597" s="379"/>
      <c r="S1597" s="316"/>
      <c r="T1597" s="317"/>
      <c r="U1597" s="43" t="s">
        <v>2188</v>
      </c>
      <c r="V1597" s="379"/>
      <c r="W1597" s="316"/>
      <c r="X1597" s="317"/>
      <c r="Y1597" s="379"/>
      <c r="Z1597" s="317"/>
      <c r="AA1597" s="249"/>
      <c r="AB1597" s="249"/>
      <c r="AC1597" s="249"/>
      <c r="AD1597" s="10"/>
      <c r="AE1597" s="10"/>
      <c r="AF1597" s="10"/>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A1597" s="10"/>
      <c r="BB1597" s="10"/>
      <c r="BC1597" s="10"/>
      <c r="BD1597" s="10"/>
      <c r="BE1597" s="10"/>
      <c r="BF1597" s="10"/>
      <c r="BG1597" s="10"/>
      <c r="BH1597" s="10"/>
      <c r="BI1597" s="10"/>
      <c r="BJ1597" s="10"/>
      <c r="BK1597" s="10"/>
      <c r="BL1597" s="10"/>
      <c r="BM1597" s="10"/>
      <c r="BN1597" s="10"/>
      <c r="BO1597" s="10"/>
      <c r="BP1597" s="10"/>
      <c r="BQ1597" s="10"/>
      <c r="BR1597" s="10"/>
      <c r="BS1597" s="10"/>
      <c r="BT1597" s="10"/>
      <c r="BU1597" s="10"/>
      <c r="BV1597" s="10"/>
      <c r="BW1597" s="10"/>
      <c r="BX1597" s="10"/>
      <c r="CA1597">
        <f t="shared" si="312"/>
        <v>0</v>
      </c>
      <c r="CB1597">
        <f t="shared" si="313"/>
        <v>0</v>
      </c>
      <c r="CC1597">
        <f t="shared" si="314"/>
        <v>0</v>
      </c>
      <c r="CD1597">
        <f t="shared" si="315"/>
        <v>0</v>
      </c>
      <c r="CF1597" t="b">
        <f t="shared" si="316"/>
        <v>0</v>
      </c>
      <c r="CG1597" t="str">
        <f t="shared" si="317"/>
        <v/>
      </c>
      <c r="CH1597" t="b">
        <f t="shared" si="318"/>
        <v>0</v>
      </c>
      <c r="CI1597" t="str">
        <f t="shared" si="319"/>
        <v/>
      </c>
      <c r="CJ1597" t="b">
        <f t="shared" si="320"/>
        <v>0</v>
      </c>
      <c r="CL1597">
        <f t="shared" si="321"/>
        <v>0</v>
      </c>
      <c r="CM1597">
        <f t="shared" si="322"/>
        <v>0</v>
      </c>
      <c r="CN1597">
        <f t="shared" si="323"/>
        <v>0</v>
      </c>
      <c r="CO1597">
        <f t="shared" si="324"/>
        <v>0</v>
      </c>
    </row>
    <row r="1598" spans="2:93" ht="15" customHeight="1">
      <c r="B1598" s="126"/>
      <c r="C1598" s="220" t="s">
        <v>3244</v>
      </c>
      <c r="D1598" s="419"/>
      <c r="E1598" s="316"/>
      <c r="F1598" s="316"/>
      <c r="G1598" s="317"/>
      <c r="H1598" s="379"/>
      <c r="I1598" s="317"/>
      <c r="J1598" s="315" t="str">
        <f>IF(L1598="","",VLOOKUP(L1598,Presentación!$AL$3:$AM$574,2,FALSE))</f>
        <v/>
      </c>
      <c r="K1598" s="429"/>
      <c r="L1598" s="419"/>
      <c r="M1598" s="316"/>
      <c r="N1598" s="317"/>
      <c r="O1598" s="419"/>
      <c r="P1598" s="316"/>
      <c r="Q1598" s="317"/>
      <c r="R1598" s="379"/>
      <c r="S1598" s="316"/>
      <c r="T1598" s="317"/>
      <c r="U1598" s="43" t="s">
        <v>2188</v>
      </c>
      <c r="V1598" s="379"/>
      <c r="W1598" s="316"/>
      <c r="X1598" s="317"/>
      <c r="Y1598" s="379"/>
      <c r="Z1598" s="317"/>
      <c r="AA1598" s="249"/>
      <c r="AB1598" s="249"/>
      <c r="AC1598" s="249"/>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c r="BK1598" s="10"/>
      <c r="BL1598" s="10"/>
      <c r="BM1598" s="10"/>
      <c r="BN1598" s="10"/>
      <c r="BO1598" s="10"/>
      <c r="BP1598" s="10"/>
      <c r="BQ1598" s="10"/>
      <c r="BR1598" s="10"/>
      <c r="BS1598" s="10"/>
      <c r="BT1598" s="10"/>
      <c r="BU1598" s="10"/>
      <c r="BV1598" s="10"/>
      <c r="BW1598" s="10"/>
      <c r="BX1598" s="10"/>
      <c r="CA1598">
        <f t="shared" si="312"/>
        <v>0</v>
      </c>
      <c r="CB1598">
        <f t="shared" si="313"/>
        <v>0</v>
      </c>
      <c r="CC1598">
        <f t="shared" si="314"/>
        <v>0</v>
      </c>
      <c r="CD1598">
        <f t="shared" si="315"/>
        <v>0</v>
      </c>
      <c r="CF1598" t="b">
        <f t="shared" si="316"/>
        <v>0</v>
      </c>
      <c r="CG1598" t="str">
        <f t="shared" si="317"/>
        <v/>
      </c>
      <c r="CH1598" t="b">
        <f t="shared" si="318"/>
        <v>0</v>
      </c>
      <c r="CI1598" t="str">
        <f t="shared" si="319"/>
        <v/>
      </c>
      <c r="CJ1598" t="b">
        <f t="shared" si="320"/>
        <v>0</v>
      </c>
      <c r="CL1598">
        <f t="shared" si="321"/>
        <v>0</v>
      </c>
      <c r="CM1598">
        <f t="shared" si="322"/>
        <v>0</v>
      </c>
      <c r="CN1598">
        <f t="shared" si="323"/>
        <v>0</v>
      </c>
      <c r="CO1598">
        <f t="shared" si="324"/>
        <v>0</v>
      </c>
    </row>
    <row r="1599" spans="2:93" ht="15" customHeight="1">
      <c r="B1599" s="126"/>
      <c r="C1599" s="220" t="s">
        <v>3245</v>
      </c>
      <c r="D1599" s="419"/>
      <c r="E1599" s="316"/>
      <c r="F1599" s="316"/>
      <c r="G1599" s="317"/>
      <c r="H1599" s="379"/>
      <c r="I1599" s="317"/>
      <c r="J1599" s="315" t="str">
        <f>IF(L1599="","",VLOOKUP(L1599,Presentación!$AL$3:$AM$574,2,FALSE))</f>
        <v/>
      </c>
      <c r="K1599" s="429"/>
      <c r="L1599" s="419"/>
      <c r="M1599" s="316"/>
      <c r="N1599" s="317"/>
      <c r="O1599" s="419"/>
      <c r="P1599" s="316"/>
      <c r="Q1599" s="317"/>
      <c r="R1599" s="379"/>
      <c r="S1599" s="316"/>
      <c r="T1599" s="317"/>
      <c r="U1599" s="43" t="s">
        <v>2188</v>
      </c>
      <c r="V1599" s="379"/>
      <c r="W1599" s="316"/>
      <c r="X1599" s="317"/>
      <c r="Y1599" s="379"/>
      <c r="Z1599" s="317"/>
      <c r="AA1599" s="249"/>
      <c r="AB1599" s="249"/>
      <c r="AC1599" s="249"/>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A1599" s="10"/>
      <c r="BB1599" s="10"/>
      <c r="BC1599" s="10"/>
      <c r="BD1599" s="10"/>
      <c r="BE1599" s="10"/>
      <c r="BF1599" s="10"/>
      <c r="BG1599" s="10"/>
      <c r="BH1599" s="10"/>
      <c r="BI1599" s="10"/>
      <c r="BJ1599" s="10"/>
      <c r="BK1599" s="10"/>
      <c r="BL1599" s="10"/>
      <c r="BM1599" s="10"/>
      <c r="BN1599" s="10"/>
      <c r="BO1599" s="10"/>
      <c r="BP1599" s="10"/>
      <c r="BQ1599" s="10"/>
      <c r="BR1599" s="10"/>
      <c r="BS1599" s="10"/>
      <c r="BT1599" s="10"/>
      <c r="BU1599" s="10"/>
      <c r="BV1599" s="10"/>
      <c r="BW1599" s="10"/>
      <c r="BX1599" s="10"/>
      <c r="CA1599">
        <f t="shared" si="312"/>
        <v>0</v>
      </c>
      <c r="CB1599">
        <f t="shared" si="313"/>
        <v>0</v>
      </c>
      <c r="CC1599">
        <f t="shared" si="314"/>
        <v>0</v>
      </c>
      <c r="CD1599">
        <f t="shared" si="315"/>
        <v>0</v>
      </c>
      <c r="CF1599" t="b">
        <f t="shared" si="316"/>
        <v>0</v>
      </c>
      <c r="CG1599" t="str">
        <f t="shared" si="317"/>
        <v/>
      </c>
      <c r="CH1599" t="b">
        <f t="shared" si="318"/>
        <v>0</v>
      </c>
      <c r="CI1599" t="str">
        <f t="shared" si="319"/>
        <v/>
      </c>
      <c r="CJ1599" t="b">
        <f t="shared" si="320"/>
        <v>0</v>
      </c>
      <c r="CL1599">
        <f t="shared" si="321"/>
        <v>0</v>
      </c>
      <c r="CM1599">
        <f t="shared" si="322"/>
        <v>0</v>
      </c>
      <c r="CN1599">
        <f t="shared" si="323"/>
        <v>0</v>
      </c>
      <c r="CO1599">
        <f t="shared" si="324"/>
        <v>0</v>
      </c>
    </row>
    <row r="1600" spans="2:93" ht="15" customHeight="1">
      <c r="B1600" s="126"/>
      <c r="C1600" s="220" t="s">
        <v>3246</v>
      </c>
      <c r="D1600" s="419"/>
      <c r="E1600" s="316"/>
      <c r="F1600" s="316"/>
      <c r="G1600" s="317"/>
      <c r="H1600" s="379"/>
      <c r="I1600" s="317"/>
      <c r="J1600" s="315" t="str">
        <f>IF(L1600="","",VLOOKUP(L1600,Presentación!$AL$3:$AM$574,2,FALSE))</f>
        <v/>
      </c>
      <c r="K1600" s="429"/>
      <c r="L1600" s="419"/>
      <c r="M1600" s="316"/>
      <c r="N1600" s="317"/>
      <c r="O1600" s="419"/>
      <c r="P1600" s="316"/>
      <c r="Q1600" s="317"/>
      <c r="R1600" s="379"/>
      <c r="S1600" s="316"/>
      <c r="T1600" s="317"/>
      <c r="U1600" s="43" t="s">
        <v>2188</v>
      </c>
      <c r="V1600" s="379"/>
      <c r="W1600" s="316"/>
      <c r="X1600" s="317"/>
      <c r="Y1600" s="379"/>
      <c r="Z1600" s="317"/>
      <c r="AA1600" s="249"/>
      <c r="AB1600" s="249"/>
      <c r="AC1600" s="249"/>
      <c r="AD1600" s="10"/>
      <c r="AE1600" s="10"/>
      <c r="AF1600" s="10"/>
      <c r="AG1600" s="10"/>
      <c r="AH1600" s="10"/>
      <c r="AI1600" s="10"/>
      <c r="AJ1600" s="10"/>
      <c r="AK1600" s="10"/>
      <c r="AL1600" s="10"/>
      <c r="AM1600" s="10"/>
      <c r="AN1600" s="10"/>
      <c r="AO1600" s="10"/>
      <c r="AP1600" s="10"/>
      <c r="AQ1600" s="10"/>
      <c r="AR1600" s="10"/>
      <c r="AS1600" s="10"/>
      <c r="AT1600" s="10"/>
      <c r="AU1600" s="10"/>
      <c r="AV1600" s="10"/>
      <c r="AW1600" s="10"/>
      <c r="AX1600" s="10"/>
      <c r="AY1600" s="10"/>
      <c r="AZ1600" s="10"/>
      <c r="BA1600" s="10"/>
      <c r="BB1600" s="10"/>
      <c r="BC1600" s="10"/>
      <c r="BD1600" s="10"/>
      <c r="BE1600" s="10"/>
      <c r="BF1600" s="10"/>
      <c r="BG1600" s="10"/>
      <c r="BH1600" s="10"/>
      <c r="BI1600" s="10"/>
      <c r="BJ1600" s="10"/>
      <c r="BK1600" s="10"/>
      <c r="BL1600" s="10"/>
      <c r="BM1600" s="10"/>
      <c r="BN1600" s="10"/>
      <c r="BO1600" s="10"/>
      <c r="BP1600" s="10"/>
      <c r="BQ1600" s="10"/>
      <c r="BR1600" s="10"/>
      <c r="BS1600" s="10"/>
      <c r="BT1600" s="10"/>
      <c r="BU1600" s="10"/>
      <c r="BV1600" s="10"/>
      <c r="BW1600" s="10"/>
      <c r="BX1600" s="10"/>
      <c r="CA1600">
        <f t="shared" si="312"/>
        <v>0</v>
      </c>
      <c r="CB1600">
        <f t="shared" si="313"/>
        <v>0</v>
      </c>
      <c r="CC1600">
        <f t="shared" si="314"/>
        <v>0</v>
      </c>
      <c r="CD1600">
        <f t="shared" si="315"/>
        <v>0</v>
      </c>
      <c r="CF1600" t="b">
        <f t="shared" si="316"/>
        <v>0</v>
      </c>
      <c r="CG1600" t="str">
        <f t="shared" si="317"/>
        <v/>
      </c>
      <c r="CH1600" t="b">
        <f t="shared" si="318"/>
        <v>0</v>
      </c>
      <c r="CI1600" t="str">
        <f t="shared" si="319"/>
        <v/>
      </c>
      <c r="CJ1600" t="b">
        <f t="shared" si="320"/>
        <v>0</v>
      </c>
      <c r="CL1600">
        <f t="shared" si="321"/>
        <v>0</v>
      </c>
      <c r="CM1600">
        <f t="shared" si="322"/>
        <v>0</v>
      </c>
      <c r="CN1600">
        <f t="shared" si="323"/>
        <v>0</v>
      </c>
      <c r="CO1600">
        <f t="shared" si="324"/>
        <v>0</v>
      </c>
    </row>
    <row r="1601" spans="2:93" ht="15" customHeight="1">
      <c r="B1601" s="126"/>
      <c r="C1601" s="220" t="s">
        <v>3247</v>
      </c>
      <c r="D1601" s="419"/>
      <c r="E1601" s="316"/>
      <c r="F1601" s="316"/>
      <c r="G1601" s="317"/>
      <c r="H1601" s="379"/>
      <c r="I1601" s="317"/>
      <c r="J1601" s="315" t="str">
        <f>IF(L1601="","",VLOOKUP(L1601,Presentación!$AL$3:$AM$574,2,FALSE))</f>
        <v/>
      </c>
      <c r="K1601" s="429"/>
      <c r="L1601" s="419"/>
      <c r="M1601" s="316"/>
      <c r="N1601" s="317"/>
      <c r="O1601" s="419"/>
      <c r="P1601" s="316"/>
      <c r="Q1601" s="317"/>
      <c r="R1601" s="379"/>
      <c r="S1601" s="316"/>
      <c r="T1601" s="317"/>
      <c r="U1601" s="43" t="s">
        <v>2188</v>
      </c>
      <c r="V1601" s="379"/>
      <c r="W1601" s="316"/>
      <c r="X1601" s="317"/>
      <c r="Y1601" s="379"/>
      <c r="Z1601" s="317"/>
      <c r="AA1601" s="249"/>
      <c r="AB1601" s="249"/>
      <c r="AC1601" s="249"/>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10"/>
      <c r="AY1601" s="10"/>
      <c r="AZ1601" s="10"/>
      <c r="BA1601" s="10"/>
      <c r="BB1601" s="10"/>
      <c r="BC1601" s="10"/>
      <c r="BD1601" s="10"/>
      <c r="BE1601" s="10"/>
      <c r="BF1601" s="10"/>
      <c r="BG1601" s="10"/>
      <c r="BH1601" s="10"/>
      <c r="BI1601" s="10"/>
      <c r="BJ1601" s="10"/>
      <c r="BK1601" s="10"/>
      <c r="BL1601" s="10"/>
      <c r="BM1601" s="10"/>
      <c r="BN1601" s="10"/>
      <c r="BO1601" s="10"/>
      <c r="BP1601" s="10"/>
      <c r="BQ1601" s="10"/>
      <c r="BR1601" s="10"/>
      <c r="BS1601" s="10"/>
      <c r="BT1601" s="10"/>
      <c r="BU1601" s="10"/>
      <c r="BV1601" s="10"/>
      <c r="BW1601" s="10"/>
      <c r="BX1601" s="10"/>
      <c r="CA1601">
        <f t="shared" si="312"/>
        <v>0</v>
      </c>
      <c r="CB1601">
        <f t="shared" si="313"/>
        <v>0</v>
      </c>
      <c r="CC1601">
        <f t="shared" si="314"/>
        <v>0</v>
      </c>
      <c r="CD1601">
        <f t="shared" si="315"/>
        <v>0</v>
      </c>
      <c r="CF1601" t="b">
        <f t="shared" si="316"/>
        <v>0</v>
      </c>
      <c r="CG1601" t="str">
        <f t="shared" si="317"/>
        <v/>
      </c>
      <c r="CH1601" t="b">
        <f t="shared" si="318"/>
        <v>0</v>
      </c>
      <c r="CI1601" t="str">
        <f t="shared" si="319"/>
        <v/>
      </c>
      <c r="CJ1601" t="b">
        <f t="shared" si="320"/>
        <v>0</v>
      </c>
      <c r="CL1601">
        <f t="shared" si="321"/>
        <v>0</v>
      </c>
      <c r="CM1601">
        <f t="shared" si="322"/>
        <v>0</v>
      </c>
      <c r="CN1601">
        <f t="shared" si="323"/>
        <v>0</v>
      </c>
      <c r="CO1601">
        <f t="shared" si="324"/>
        <v>0</v>
      </c>
    </row>
    <row r="1602" spans="2:93" ht="15" customHeight="1">
      <c r="B1602" s="126"/>
      <c r="C1602" s="220" t="s">
        <v>3248</v>
      </c>
      <c r="D1602" s="419"/>
      <c r="E1602" s="316"/>
      <c r="F1602" s="316"/>
      <c r="G1602" s="317"/>
      <c r="H1602" s="379"/>
      <c r="I1602" s="317"/>
      <c r="J1602" s="315" t="str">
        <f>IF(L1602="","",VLOOKUP(L1602,Presentación!$AL$3:$AM$574,2,FALSE))</f>
        <v/>
      </c>
      <c r="K1602" s="429"/>
      <c r="L1602" s="419"/>
      <c r="M1602" s="316"/>
      <c r="N1602" s="317"/>
      <c r="O1602" s="419"/>
      <c r="P1602" s="316"/>
      <c r="Q1602" s="317"/>
      <c r="R1602" s="379"/>
      <c r="S1602" s="316"/>
      <c r="T1602" s="317"/>
      <c r="U1602" s="43" t="s">
        <v>2188</v>
      </c>
      <c r="V1602" s="379"/>
      <c r="W1602" s="316"/>
      <c r="X1602" s="317"/>
      <c r="Y1602" s="379"/>
      <c r="Z1602" s="317"/>
      <c r="AA1602" s="249"/>
      <c r="AB1602" s="249"/>
      <c r="AC1602" s="249"/>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AY1602" s="10"/>
      <c r="AZ1602" s="10"/>
      <c r="BA1602" s="10"/>
      <c r="BB1602" s="10"/>
      <c r="BC1602" s="10"/>
      <c r="BD1602" s="10"/>
      <c r="BE1602" s="10"/>
      <c r="BF1602" s="10"/>
      <c r="BG1602" s="10"/>
      <c r="BH1602" s="10"/>
      <c r="BI1602" s="10"/>
      <c r="BJ1602" s="10"/>
      <c r="BK1602" s="10"/>
      <c r="BL1602" s="10"/>
      <c r="BM1602" s="10"/>
      <c r="BN1602" s="10"/>
      <c r="BO1602" s="10"/>
      <c r="BP1602" s="10"/>
      <c r="BQ1602" s="10"/>
      <c r="BR1602" s="10"/>
      <c r="BS1602" s="10"/>
      <c r="BT1602" s="10"/>
      <c r="BU1602" s="10"/>
      <c r="BV1602" s="10"/>
      <c r="BW1602" s="10"/>
      <c r="BX1602" s="10"/>
      <c r="CA1602">
        <f t="shared" si="312"/>
        <v>0</v>
      </c>
      <c r="CB1602">
        <f t="shared" si="313"/>
        <v>0</v>
      </c>
      <c r="CC1602">
        <f t="shared" si="314"/>
        <v>0</v>
      </c>
      <c r="CD1602">
        <f t="shared" si="315"/>
        <v>0</v>
      </c>
      <c r="CF1602" t="b">
        <f t="shared" si="316"/>
        <v>0</v>
      </c>
      <c r="CG1602" t="str">
        <f t="shared" si="317"/>
        <v/>
      </c>
      <c r="CH1602" t="b">
        <f t="shared" si="318"/>
        <v>0</v>
      </c>
      <c r="CI1602" t="str">
        <f t="shared" si="319"/>
        <v/>
      </c>
      <c r="CJ1602" t="b">
        <f t="shared" si="320"/>
        <v>0</v>
      </c>
      <c r="CL1602">
        <f t="shared" si="321"/>
        <v>0</v>
      </c>
      <c r="CM1602">
        <f t="shared" si="322"/>
        <v>0</v>
      </c>
      <c r="CN1602">
        <f t="shared" si="323"/>
        <v>0</v>
      </c>
      <c r="CO1602">
        <f t="shared" si="324"/>
        <v>0</v>
      </c>
    </row>
    <row r="1603" spans="2:93" ht="15" customHeight="1">
      <c r="B1603" s="126"/>
      <c r="C1603" s="220" t="s">
        <v>3249</v>
      </c>
      <c r="D1603" s="419"/>
      <c r="E1603" s="316"/>
      <c r="F1603" s="316"/>
      <c r="G1603" s="317"/>
      <c r="H1603" s="379"/>
      <c r="I1603" s="317"/>
      <c r="J1603" s="315" t="str">
        <f>IF(L1603="","",VLOOKUP(L1603,Presentación!$AL$3:$AM$574,2,FALSE))</f>
        <v/>
      </c>
      <c r="K1603" s="429"/>
      <c r="L1603" s="419"/>
      <c r="M1603" s="316"/>
      <c r="N1603" s="317"/>
      <c r="O1603" s="419"/>
      <c r="P1603" s="316"/>
      <c r="Q1603" s="317"/>
      <c r="R1603" s="379"/>
      <c r="S1603" s="316"/>
      <c r="T1603" s="317"/>
      <c r="U1603" s="43" t="s">
        <v>2188</v>
      </c>
      <c r="V1603" s="379"/>
      <c r="W1603" s="316"/>
      <c r="X1603" s="317"/>
      <c r="Y1603" s="379"/>
      <c r="Z1603" s="317"/>
      <c r="AA1603" s="249"/>
      <c r="AB1603" s="249"/>
      <c r="AC1603" s="249"/>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AY1603" s="10"/>
      <c r="AZ1603" s="10"/>
      <c r="BA1603" s="10"/>
      <c r="BB1603" s="10"/>
      <c r="BC1603" s="10"/>
      <c r="BD1603" s="10"/>
      <c r="BE1603" s="10"/>
      <c r="BF1603" s="10"/>
      <c r="BG1603" s="10"/>
      <c r="BH1603" s="10"/>
      <c r="BI1603" s="10"/>
      <c r="BJ1603" s="10"/>
      <c r="BK1603" s="10"/>
      <c r="BL1603" s="10"/>
      <c r="BM1603" s="10"/>
      <c r="BN1603" s="10"/>
      <c r="BO1603" s="10"/>
      <c r="BP1603" s="10"/>
      <c r="BQ1603" s="10"/>
      <c r="BR1603" s="10"/>
      <c r="BS1603" s="10"/>
      <c r="BT1603" s="10"/>
      <c r="BU1603" s="10"/>
      <c r="BV1603" s="10"/>
      <c r="BW1603" s="10"/>
      <c r="BX1603" s="10"/>
      <c r="CA1603">
        <f t="shared" si="312"/>
        <v>0</v>
      </c>
      <c r="CB1603">
        <f t="shared" si="313"/>
        <v>0</v>
      </c>
      <c r="CC1603">
        <f t="shared" si="314"/>
        <v>0</v>
      </c>
      <c r="CD1603">
        <f t="shared" si="315"/>
        <v>0</v>
      </c>
      <c r="CF1603" t="b">
        <f t="shared" si="316"/>
        <v>0</v>
      </c>
      <c r="CG1603" t="str">
        <f t="shared" si="317"/>
        <v/>
      </c>
      <c r="CH1603" t="b">
        <f t="shared" si="318"/>
        <v>0</v>
      </c>
      <c r="CI1603" t="str">
        <f t="shared" si="319"/>
        <v/>
      </c>
      <c r="CJ1603" t="b">
        <f t="shared" si="320"/>
        <v>0</v>
      </c>
      <c r="CL1603">
        <f t="shared" si="321"/>
        <v>0</v>
      </c>
      <c r="CM1603">
        <f t="shared" si="322"/>
        <v>0</v>
      </c>
      <c r="CN1603">
        <f t="shared" si="323"/>
        <v>0</v>
      </c>
      <c r="CO1603">
        <f t="shared" si="324"/>
        <v>0</v>
      </c>
    </row>
    <row r="1604" spans="2:93" ht="15" customHeight="1">
      <c r="B1604" s="126"/>
      <c r="C1604" s="220" t="s">
        <v>3250</v>
      </c>
      <c r="D1604" s="419"/>
      <c r="E1604" s="316"/>
      <c r="F1604" s="316"/>
      <c r="G1604" s="317"/>
      <c r="H1604" s="379"/>
      <c r="I1604" s="317"/>
      <c r="J1604" s="315" t="str">
        <f>IF(L1604="","",VLOOKUP(L1604,Presentación!$AL$3:$AM$574,2,FALSE))</f>
        <v/>
      </c>
      <c r="K1604" s="429"/>
      <c r="L1604" s="419"/>
      <c r="M1604" s="316"/>
      <c r="N1604" s="317"/>
      <c r="O1604" s="419"/>
      <c r="P1604" s="316"/>
      <c r="Q1604" s="317"/>
      <c r="R1604" s="379"/>
      <c r="S1604" s="316"/>
      <c r="T1604" s="317"/>
      <c r="U1604" s="43" t="s">
        <v>2188</v>
      </c>
      <c r="V1604" s="379"/>
      <c r="W1604" s="316"/>
      <c r="X1604" s="317"/>
      <c r="Y1604" s="379"/>
      <c r="Z1604" s="317"/>
      <c r="AA1604" s="249"/>
      <c r="AB1604" s="249"/>
      <c r="AC1604" s="249"/>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AY1604" s="10"/>
      <c r="AZ1604" s="10"/>
      <c r="BA1604" s="10"/>
      <c r="BB1604" s="10"/>
      <c r="BC1604" s="10"/>
      <c r="BD1604" s="10"/>
      <c r="BE1604" s="10"/>
      <c r="BF1604" s="10"/>
      <c r="BG1604" s="10"/>
      <c r="BH1604" s="10"/>
      <c r="BI1604" s="10"/>
      <c r="BJ1604" s="10"/>
      <c r="BK1604" s="10"/>
      <c r="BL1604" s="10"/>
      <c r="BM1604" s="10"/>
      <c r="BN1604" s="10"/>
      <c r="BO1604" s="10"/>
      <c r="BP1604" s="10"/>
      <c r="BQ1604" s="10"/>
      <c r="BR1604" s="10"/>
      <c r="BS1604" s="10"/>
      <c r="BT1604" s="10"/>
      <c r="BU1604" s="10"/>
      <c r="BV1604" s="10"/>
      <c r="BW1604" s="10"/>
      <c r="BX1604" s="10"/>
      <c r="CA1604">
        <f t="shared" si="312"/>
        <v>0</v>
      </c>
      <c r="CB1604">
        <f t="shared" si="313"/>
        <v>0</v>
      </c>
      <c r="CC1604">
        <f t="shared" si="314"/>
        <v>0</v>
      </c>
      <c r="CD1604">
        <f t="shared" si="315"/>
        <v>0</v>
      </c>
      <c r="CF1604" t="b">
        <f t="shared" si="316"/>
        <v>0</v>
      </c>
      <c r="CG1604" t="str">
        <f t="shared" si="317"/>
        <v/>
      </c>
      <c r="CH1604" t="b">
        <f t="shared" si="318"/>
        <v>0</v>
      </c>
      <c r="CI1604" t="str">
        <f t="shared" si="319"/>
        <v/>
      </c>
      <c r="CJ1604" t="b">
        <f t="shared" si="320"/>
        <v>0</v>
      </c>
      <c r="CL1604">
        <f t="shared" si="321"/>
        <v>0</v>
      </c>
      <c r="CM1604">
        <f t="shared" si="322"/>
        <v>0</v>
      </c>
      <c r="CN1604">
        <f t="shared" si="323"/>
        <v>0</v>
      </c>
      <c r="CO1604">
        <f t="shared" si="324"/>
        <v>0</v>
      </c>
    </row>
    <row r="1605" spans="2:93" ht="15" customHeight="1">
      <c r="B1605" s="126"/>
      <c r="C1605" s="220" t="s">
        <v>3251</v>
      </c>
      <c r="D1605" s="419"/>
      <c r="E1605" s="316"/>
      <c r="F1605" s="316"/>
      <c r="G1605" s="317"/>
      <c r="H1605" s="379"/>
      <c r="I1605" s="317"/>
      <c r="J1605" s="315" t="str">
        <f>IF(L1605="","",VLOOKUP(L1605,Presentación!$AL$3:$AM$574,2,FALSE))</f>
        <v/>
      </c>
      <c r="K1605" s="429"/>
      <c r="L1605" s="419"/>
      <c r="M1605" s="316"/>
      <c r="N1605" s="317"/>
      <c r="O1605" s="419"/>
      <c r="P1605" s="316"/>
      <c r="Q1605" s="317"/>
      <c r="R1605" s="379"/>
      <c r="S1605" s="316"/>
      <c r="T1605" s="317"/>
      <c r="U1605" s="43" t="s">
        <v>2188</v>
      </c>
      <c r="V1605" s="379"/>
      <c r="W1605" s="316"/>
      <c r="X1605" s="317"/>
      <c r="Y1605" s="379"/>
      <c r="Z1605" s="317"/>
      <c r="AA1605" s="249"/>
      <c r="AB1605" s="249"/>
      <c r="AC1605" s="249"/>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AY1605" s="10"/>
      <c r="AZ1605" s="10"/>
      <c r="BA1605" s="10"/>
      <c r="BB1605" s="10"/>
      <c r="BC1605" s="10"/>
      <c r="BD1605" s="10"/>
      <c r="BE1605" s="10"/>
      <c r="BF1605" s="10"/>
      <c r="BG1605" s="10"/>
      <c r="BH1605" s="10"/>
      <c r="BI1605" s="10"/>
      <c r="BJ1605" s="10"/>
      <c r="BK1605" s="10"/>
      <c r="BL1605" s="10"/>
      <c r="BM1605" s="10"/>
      <c r="BN1605" s="10"/>
      <c r="BO1605" s="10"/>
      <c r="BP1605" s="10"/>
      <c r="BQ1605" s="10"/>
      <c r="BR1605" s="10"/>
      <c r="BS1605" s="10"/>
      <c r="BT1605" s="10"/>
      <c r="BU1605" s="10"/>
      <c r="BV1605" s="10"/>
      <c r="BW1605" s="10"/>
      <c r="BX1605" s="10"/>
      <c r="CA1605">
        <f t="shared" si="312"/>
        <v>0</v>
      </c>
      <c r="CB1605">
        <f t="shared" si="313"/>
        <v>0</v>
      </c>
      <c r="CC1605">
        <f t="shared" si="314"/>
        <v>0</v>
      </c>
      <c r="CD1605">
        <f t="shared" si="315"/>
        <v>0</v>
      </c>
      <c r="CF1605" t="b">
        <f t="shared" si="316"/>
        <v>0</v>
      </c>
      <c r="CG1605" t="str">
        <f t="shared" si="317"/>
        <v/>
      </c>
      <c r="CH1605" t="b">
        <f t="shared" si="318"/>
        <v>0</v>
      </c>
      <c r="CI1605" t="str">
        <f t="shared" si="319"/>
        <v/>
      </c>
      <c r="CJ1605" t="b">
        <f t="shared" si="320"/>
        <v>0</v>
      </c>
      <c r="CL1605">
        <f t="shared" si="321"/>
        <v>0</v>
      </c>
      <c r="CM1605">
        <f t="shared" si="322"/>
        <v>0</v>
      </c>
      <c r="CN1605">
        <f t="shared" si="323"/>
        <v>0</v>
      </c>
      <c r="CO1605">
        <f t="shared" si="324"/>
        <v>0</v>
      </c>
    </row>
    <row r="1606" spans="2:93" ht="15" customHeight="1">
      <c r="B1606" s="126"/>
      <c r="C1606" s="220" t="s">
        <v>3252</v>
      </c>
      <c r="D1606" s="419"/>
      <c r="E1606" s="316"/>
      <c r="F1606" s="316"/>
      <c r="G1606" s="317"/>
      <c r="H1606" s="379"/>
      <c r="I1606" s="317"/>
      <c r="J1606" s="315" t="str">
        <f>IF(L1606="","",VLOOKUP(L1606,Presentación!$AL$3:$AM$574,2,FALSE))</f>
        <v/>
      </c>
      <c r="K1606" s="429"/>
      <c r="L1606" s="419"/>
      <c r="M1606" s="316"/>
      <c r="N1606" s="317"/>
      <c r="O1606" s="419"/>
      <c r="P1606" s="316"/>
      <c r="Q1606" s="317"/>
      <c r="R1606" s="379"/>
      <c r="S1606" s="316"/>
      <c r="T1606" s="317"/>
      <c r="U1606" s="43" t="s">
        <v>2188</v>
      </c>
      <c r="V1606" s="379"/>
      <c r="W1606" s="316"/>
      <c r="X1606" s="317"/>
      <c r="Y1606" s="379"/>
      <c r="Z1606" s="317"/>
      <c r="AA1606" s="249"/>
      <c r="AB1606" s="249"/>
      <c r="AC1606" s="249"/>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c r="BK1606" s="10"/>
      <c r="BL1606" s="10"/>
      <c r="BM1606" s="10"/>
      <c r="BN1606" s="10"/>
      <c r="BO1606" s="10"/>
      <c r="BP1606" s="10"/>
      <c r="BQ1606" s="10"/>
      <c r="BR1606" s="10"/>
      <c r="BS1606" s="10"/>
      <c r="BT1606" s="10"/>
      <c r="BU1606" s="10"/>
      <c r="BV1606" s="10"/>
      <c r="BW1606" s="10"/>
      <c r="BX1606" s="10"/>
      <c r="CA1606">
        <f t="shared" si="312"/>
        <v>0</v>
      </c>
      <c r="CB1606">
        <f t="shared" si="313"/>
        <v>0</v>
      </c>
      <c r="CC1606">
        <f t="shared" si="314"/>
        <v>0</v>
      </c>
      <c r="CD1606">
        <f t="shared" si="315"/>
        <v>0</v>
      </c>
      <c r="CF1606" t="b">
        <f t="shared" si="316"/>
        <v>0</v>
      </c>
      <c r="CG1606" t="str">
        <f t="shared" si="317"/>
        <v/>
      </c>
      <c r="CH1606" t="b">
        <f t="shared" si="318"/>
        <v>0</v>
      </c>
      <c r="CI1606" t="str">
        <f t="shared" si="319"/>
        <v/>
      </c>
      <c r="CJ1606" t="b">
        <f t="shared" si="320"/>
        <v>0</v>
      </c>
      <c r="CL1606">
        <f t="shared" si="321"/>
        <v>0</v>
      </c>
      <c r="CM1606">
        <f t="shared" si="322"/>
        <v>0</v>
      </c>
      <c r="CN1606">
        <f t="shared" si="323"/>
        <v>0</v>
      </c>
      <c r="CO1606">
        <f t="shared" si="324"/>
        <v>0</v>
      </c>
    </row>
    <row r="1607" spans="2:93" ht="15" customHeight="1">
      <c r="B1607" s="126"/>
      <c r="C1607" s="220" t="s">
        <v>3253</v>
      </c>
      <c r="D1607" s="419"/>
      <c r="E1607" s="316"/>
      <c r="F1607" s="316"/>
      <c r="G1607" s="317"/>
      <c r="H1607" s="379"/>
      <c r="I1607" s="317"/>
      <c r="J1607" s="315" t="str">
        <f>IF(L1607="","",VLOOKUP(L1607,Presentación!$AL$3:$AM$574,2,FALSE))</f>
        <v/>
      </c>
      <c r="K1607" s="429"/>
      <c r="L1607" s="419"/>
      <c r="M1607" s="316"/>
      <c r="N1607" s="317"/>
      <c r="O1607" s="419"/>
      <c r="P1607" s="316"/>
      <c r="Q1607" s="317"/>
      <c r="R1607" s="379"/>
      <c r="S1607" s="316"/>
      <c r="T1607" s="317"/>
      <c r="U1607" s="43" t="s">
        <v>2188</v>
      </c>
      <c r="V1607" s="379"/>
      <c r="W1607" s="316"/>
      <c r="X1607" s="317"/>
      <c r="Y1607" s="379"/>
      <c r="Z1607" s="317"/>
      <c r="AA1607" s="249"/>
      <c r="AB1607" s="249"/>
      <c r="AC1607" s="249"/>
      <c r="AD1607" s="10"/>
      <c r="AE1607" s="10"/>
      <c r="AF1607" s="10"/>
      <c r="AG1607" s="10"/>
      <c r="AH1607" s="10"/>
      <c r="AI1607" s="10"/>
      <c r="AJ1607" s="10"/>
      <c r="AK1607" s="10"/>
      <c r="AL1607" s="10"/>
      <c r="AM1607" s="10"/>
      <c r="AN1607" s="10"/>
      <c r="AO1607" s="10"/>
      <c r="AP1607" s="10"/>
      <c r="AQ1607" s="10"/>
      <c r="AR1607" s="10"/>
      <c r="AS1607" s="10"/>
      <c r="AT1607" s="10"/>
      <c r="AU1607" s="10"/>
      <c r="AV1607" s="10"/>
      <c r="AW1607" s="10"/>
      <c r="AX1607" s="10"/>
      <c r="AY1607" s="10"/>
      <c r="AZ1607" s="10"/>
      <c r="BA1607" s="10"/>
      <c r="BB1607" s="10"/>
      <c r="BC1607" s="10"/>
      <c r="BD1607" s="10"/>
      <c r="BE1607" s="10"/>
      <c r="BF1607" s="10"/>
      <c r="BG1607" s="10"/>
      <c r="BH1607" s="10"/>
      <c r="BI1607" s="10"/>
      <c r="BJ1607" s="10"/>
      <c r="BK1607" s="10"/>
      <c r="BL1607" s="10"/>
      <c r="BM1607" s="10"/>
      <c r="BN1607" s="10"/>
      <c r="BO1607" s="10"/>
      <c r="BP1607" s="10"/>
      <c r="BQ1607" s="10"/>
      <c r="BR1607" s="10"/>
      <c r="BS1607" s="10"/>
      <c r="BT1607" s="10"/>
      <c r="BU1607" s="10"/>
      <c r="BV1607" s="10"/>
      <c r="BW1607" s="10"/>
      <c r="BX1607" s="10"/>
      <c r="CA1607">
        <f t="shared" si="312"/>
        <v>0</v>
      </c>
      <c r="CB1607">
        <f t="shared" si="313"/>
        <v>0</v>
      </c>
      <c r="CC1607">
        <f t="shared" si="314"/>
        <v>0</v>
      </c>
      <c r="CD1607">
        <f t="shared" si="315"/>
        <v>0</v>
      </c>
      <c r="CF1607" t="b">
        <f t="shared" si="316"/>
        <v>0</v>
      </c>
      <c r="CG1607" t="str">
        <f t="shared" si="317"/>
        <v/>
      </c>
      <c r="CH1607" t="b">
        <f t="shared" si="318"/>
        <v>0</v>
      </c>
      <c r="CI1607" t="str">
        <f t="shared" si="319"/>
        <v/>
      </c>
      <c r="CJ1607" t="b">
        <f t="shared" si="320"/>
        <v>0</v>
      </c>
      <c r="CL1607">
        <f t="shared" si="321"/>
        <v>0</v>
      </c>
      <c r="CM1607">
        <f t="shared" si="322"/>
        <v>0</v>
      </c>
      <c r="CN1607">
        <f t="shared" si="323"/>
        <v>0</v>
      </c>
      <c r="CO1607">
        <f t="shared" si="324"/>
        <v>0</v>
      </c>
    </row>
    <row r="1608" spans="2:93" ht="15" customHeight="1">
      <c r="B1608" s="126"/>
      <c r="C1608" s="220" t="s">
        <v>3254</v>
      </c>
      <c r="D1608" s="419"/>
      <c r="E1608" s="316"/>
      <c r="F1608" s="316"/>
      <c r="G1608" s="317"/>
      <c r="H1608" s="379"/>
      <c r="I1608" s="317"/>
      <c r="J1608" s="315" t="str">
        <f>IF(L1608="","",VLOOKUP(L1608,Presentación!$AL$3:$AM$574,2,FALSE))</f>
        <v/>
      </c>
      <c r="K1608" s="429"/>
      <c r="L1608" s="419"/>
      <c r="M1608" s="316"/>
      <c r="N1608" s="317"/>
      <c r="O1608" s="419"/>
      <c r="P1608" s="316"/>
      <c r="Q1608" s="317"/>
      <c r="R1608" s="379"/>
      <c r="S1608" s="316"/>
      <c r="T1608" s="317"/>
      <c r="U1608" s="43" t="s">
        <v>2188</v>
      </c>
      <c r="V1608" s="379"/>
      <c r="W1608" s="316"/>
      <c r="X1608" s="317"/>
      <c r="Y1608" s="379"/>
      <c r="Z1608" s="317"/>
      <c r="AA1608" s="249"/>
      <c r="AB1608" s="249"/>
      <c r="AC1608" s="249"/>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10"/>
      <c r="AY1608" s="10"/>
      <c r="AZ1608" s="10"/>
      <c r="BA1608" s="10"/>
      <c r="BB1608" s="10"/>
      <c r="BC1608" s="10"/>
      <c r="BD1608" s="10"/>
      <c r="BE1608" s="10"/>
      <c r="BF1608" s="10"/>
      <c r="BG1608" s="10"/>
      <c r="BH1608" s="10"/>
      <c r="BI1608" s="10"/>
      <c r="BJ1608" s="10"/>
      <c r="BK1608" s="10"/>
      <c r="BL1608" s="10"/>
      <c r="BM1608" s="10"/>
      <c r="BN1608" s="10"/>
      <c r="BO1608" s="10"/>
      <c r="BP1608" s="10"/>
      <c r="BQ1608" s="10"/>
      <c r="BR1608" s="10"/>
      <c r="BS1608" s="10"/>
      <c r="BT1608" s="10"/>
      <c r="BU1608" s="10"/>
      <c r="BV1608" s="10"/>
      <c r="BW1608" s="10"/>
      <c r="BX1608" s="10"/>
      <c r="CA1608">
        <f t="shared" si="312"/>
        <v>0</v>
      </c>
      <c r="CB1608">
        <f t="shared" si="313"/>
        <v>0</v>
      </c>
      <c r="CC1608">
        <f t="shared" si="314"/>
        <v>0</v>
      </c>
      <c r="CD1608">
        <f t="shared" si="315"/>
        <v>0</v>
      </c>
      <c r="CF1608" t="b">
        <f t="shared" si="316"/>
        <v>0</v>
      </c>
      <c r="CG1608" t="str">
        <f t="shared" si="317"/>
        <v/>
      </c>
      <c r="CH1608" t="b">
        <f t="shared" si="318"/>
        <v>0</v>
      </c>
      <c r="CI1608" t="str">
        <f t="shared" si="319"/>
        <v/>
      </c>
      <c r="CJ1608" t="b">
        <f t="shared" si="320"/>
        <v>0</v>
      </c>
      <c r="CL1608">
        <f t="shared" si="321"/>
        <v>0</v>
      </c>
      <c r="CM1608">
        <f t="shared" si="322"/>
        <v>0</v>
      </c>
      <c r="CN1608">
        <f t="shared" si="323"/>
        <v>0</v>
      </c>
      <c r="CO1608">
        <f t="shared" si="324"/>
        <v>0</v>
      </c>
    </row>
    <row r="1609" spans="2:93" ht="15" customHeight="1">
      <c r="B1609" s="126"/>
      <c r="C1609" s="220" t="s">
        <v>3255</v>
      </c>
      <c r="D1609" s="419"/>
      <c r="E1609" s="316"/>
      <c r="F1609" s="316"/>
      <c r="G1609" s="317"/>
      <c r="H1609" s="379"/>
      <c r="I1609" s="317"/>
      <c r="J1609" s="315" t="str">
        <f>IF(L1609="","",VLOOKUP(L1609,Presentación!$AL$3:$AM$574,2,FALSE))</f>
        <v/>
      </c>
      <c r="K1609" s="429"/>
      <c r="L1609" s="419"/>
      <c r="M1609" s="316"/>
      <c r="N1609" s="317"/>
      <c r="O1609" s="419"/>
      <c r="P1609" s="316"/>
      <c r="Q1609" s="317"/>
      <c r="R1609" s="379"/>
      <c r="S1609" s="316"/>
      <c r="T1609" s="317"/>
      <c r="U1609" s="43" t="s">
        <v>2188</v>
      </c>
      <c r="V1609" s="379"/>
      <c r="W1609" s="316"/>
      <c r="X1609" s="317"/>
      <c r="Y1609" s="379"/>
      <c r="Z1609" s="317"/>
      <c r="AA1609" s="249"/>
      <c r="AB1609" s="249"/>
      <c r="AC1609" s="249"/>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10"/>
      <c r="AY1609" s="10"/>
      <c r="AZ1609" s="10"/>
      <c r="BA1609" s="10"/>
      <c r="BB1609" s="10"/>
      <c r="BC1609" s="10"/>
      <c r="BD1609" s="10"/>
      <c r="BE1609" s="10"/>
      <c r="BF1609" s="10"/>
      <c r="BG1609" s="10"/>
      <c r="BH1609" s="10"/>
      <c r="BI1609" s="10"/>
      <c r="BJ1609" s="10"/>
      <c r="BK1609" s="10"/>
      <c r="BL1609" s="10"/>
      <c r="BM1609" s="10"/>
      <c r="BN1609" s="10"/>
      <c r="BO1609" s="10"/>
      <c r="BP1609" s="10"/>
      <c r="BQ1609" s="10"/>
      <c r="BR1609" s="10"/>
      <c r="BS1609" s="10"/>
      <c r="BT1609" s="10"/>
      <c r="BU1609" s="10"/>
      <c r="BV1609" s="10"/>
      <c r="BW1609" s="10"/>
      <c r="BX1609" s="10"/>
      <c r="CA1609">
        <f t="shared" si="312"/>
        <v>0</v>
      </c>
      <c r="CB1609">
        <f t="shared" si="313"/>
        <v>0</v>
      </c>
      <c r="CC1609">
        <f t="shared" si="314"/>
        <v>0</v>
      </c>
      <c r="CD1609">
        <f t="shared" si="315"/>
        <v>0</v>
      </c>
      <c r="CF1609" t="b">
        <f t="shared" si="316"/>
        <v>0</v>
      </c>
      <c r="CG1609" t="str">
        <f t="shared" si="317"/>
        <v/>
      </c>
      <c r="CH1609" t="b">
        <f t="shared" si="318"/>
        <v>0</v>
      </c>
      <c r="CI1609" t="str">
        <f t="shared" si="319"/>
        <v/>
      </c>
      <c r="CJ1609" t="b">
        <f t="shared" si="320"/>
        <v>0</v>
      </c>
      <c r="CL1609">
        <f t="shared" si="321"/>
        <v>0</v>
      </c>
      <c r="CM1609">
        <f t="shared" si="322"/>
        <v>0</v>
      </c>
      <c r="CN1609">
        <f t="shared" si="323"/>
        <v>0</v>
      </c>
      <c r="CO1609">
        <f t="shared" si="324"/>
        <v>0</v>
      </c>
    </row>
    <row r="1610" spans="2:93" ht="15" customHeight="1">
      <c r="B1610" s="126"/>
      <c r="C1610" s="220" t="s">
        <v>3256</v>
      </c>
      <c r="D1610" s="419"/>
      <c r="E1610" s="316"/>
      <c r="F1610" s="316"/>
      <c r="G1610" s="317"/>
      <c r="H1610" s="379"/>
      <c r="I1610" s="317"/>
      <c r="J1610" s="315" t="str">
        <f>IF(L1610="","",VLOOKUP(L1610,Presentación!$AL$3:$AM$574,2,FALSE))</f>
        <v/>
      </c>
      <c r="K1610" s="429"/>
      <c r="L1610" s="419"/>
      <c r="M1610" s="316"/>
      <c r="N1610" s="317"/>
      <c r="O1610" s="419"/>
      <c r="P1610" s="316"/>
      <c r="Q1610" s="317"/>
      <c r="R1610" s="379"/>
      <c r="S1610" s="316"/>
      <c r="T1610" s="317"/>
      <c r="U1610" s="43" t="s">
        <v>2188</v>
      </c>
      <c r="V1610" s="379"/>
      <c r="W1610" s="316"/>
      <c r="X1610" s="317"/>
      <c r="Y1610" s="379"/>
      <c r="Z1610" s="317"/>
      <c r="AA1610" s="249"/>
      <c r="AB1610" s="249"/>
      <c r="AC1610" s="249"/>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c r="AY1610" s="10"/>
      <c r="AZ1610" s="10"/>
      <c r="BA1610" s="10"/>
      <c r="BB1610" s="10"/>
      <c r="BC1610" s="10"/>
      <c r="BD1610" s="10"/>
      <c r="BE1610" s="10"/>
      <c r="BF1610" s="10"/>
      <c r="BG1610" s="10"/>
      <c r="BH1610" s="10"/>
      <c r="BI1610" s="10"/>
      <c r="BJ1610" s="10"/>
      <c r="BK1610" s="10"/>
      <c r="BL1610" s="10"/>
      <c r="BM1610" s="10"/>
      <c r="BN1610" s="10"/>
      <c r="BO1610" s="10"/>
      <c r="BP1610" s="10"/>
      <c r="BQ1610" s="10"/>
      <c r="BR1610" s="10"/>
      <c r="BS1610" s="10"/>
      <c r="BT1610" s="10"/>
      <c r="BU1610" s="10"/>
      <c r="BV1610" s="10"/>
      <c r="BW1610" s="10"/>
      <c r="BX1610" s="10"/>
      <c r="CA1610">
        <f t="shared" si="312"/>
        <v>0</v>
      </c>
      <c r="CB1610">
        <f t="shared" si="313"/>
        <v>0</v>
      </c>
      <c r="CC1610">
        <f t="shared" si="314"/>
        <v>0</v>
      </c>
      <c r="CD1610">
        <f t="shared" si="315"/>
        <v>0</v>
      </c>
      <c r="CF1610" t="b">
        <f t="shared" si="316"/>
        <v>0</v>
      </c>
      <c r="CG1610" t="str">
        <f t="shared" si="317"/>
        <v/>
      </c>
      <c r="CH1610" t="b">
        <f t="shared" si="318"/>
        <v>0</v>
      </c>
      <c r="CI1610" t="str">
        <f t="shared" si="319"/>
        <v/>
      </c>
      <c r="CJ1610" t="b">
        <f t="shared" si="320"/>
        <v>0</v>
      </c>
      <c r="CL1610">
        <f t="shared" si="321"/>
        <v>0</v>
      </c>
      <c r="CM1610">
        <f t="shared" si="322"/>
        <v>0</v>
      </c>
      <c r="CN1610">
        <f t="shared" si="323"/>
        <v>0</v>
      </c>
      <c r="CO1610">
        <f t="shared" si="324"/>
        <v>0</v>
      </c>
    </row>
    <row r="1611" spans="2:93" ht="15" customHeight="1">
      <c r="B1611" s="126"/>
      <c r="C1611" s="220" t="s">
        <v>3257</v>
      </c>
      <c r="D1611" s="419"/>
      <c r="E1611" s="316"/>
      <c r="F1611" s="316"/>
      <c r="G1611" s="317"/>
      <c r="H1611" s="379"/>
      <c r="I1611" s="317"/>
      <c r="J1611" s="315" t="str">
        <f>IF(L1611="","",VLOOKUP(L1611,Presentación!$AL$3:$AM$574,2,FALSE))</f>
        <v/>
      </c>
      <c r="K1611" s="429"/>
      <c r="L1611" s="419"/>
      <c r="M1611" s="316"/>
      <c r="N1611" s="317"/>
      <c r="O1611" s="419"/>
      <c r="P1611" s="316"/>
      <c r="Q1611" s="317"/>
      <c r="R1611" s="379"/>
      <c r="S1611" s="316"/>
      <c r="T1611" s="317"/>
      <c r="U1611" s="43" t="s">
        <v>2188</v>
      </c>
      <c r="V1611" s="379"/>
      <c r="W1611" s="316"/>
      <c r="X1611" s="317"/>
      <c r="Y1611" s="379"/>
      <c r="Z1611" s="317"/>
      <c r="AA1611" s="249"/>
      <c r="AB1611" s="249"/>
      <c r="AC1611" s="249"/>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10"/>
      <c r="AY1611" s="10"/>
      <c r="AZ1611" s="10"/>
      <c r="BA1611" s="10"/>
      <c r="BB1611" s="10"/>
      <c r="BC1611" s="10"/>
      <c r="BD1611" s="10"/>
      <c r="BE1611" s="10"/>
      <c r="BF1611" s="10"/>
      <c r="BG1611" s="10"/>
      <c r="BH1611" s="10"/>
      <c r="BI1611" s="10"/>
      <c r="BJ1611" s="10"/>
      <c r="BK1611" s="10"/>
      <c r="BL1611" s="10"/>
      <c r="BM1611" s="10"/>
      <c r="BN1611" s="10"/>
      <c r="BO1611" s="10"/>
      <c r="BP1611" s="10"/>
      <c r="BQ1611" s="10"/>
      <c r="BR1611" s="10"/>
      <c r="BS1611" s="10"/>
      <c r="BT1611" s="10"/>
      <c r="BU1611" s="10"/>
      <c r="BV1611" s="10"/>
      <c r="BW1611" s="10"/>
      <c r="BX1611" s="10"/>
      <c r="CA1611">
        <f t="shared" si="312"/>
        <v>0</v>
      </c>
      <c r="CB1611">
        <f t="shared" si="313"/>
        <v>0</v>
      </c>
      <c r="CC1611">
        <f t="shared" si="314"/>
        <v>0</v>
      </c>
      <c r="CD1611">
        <f t="shared" si="315"/>
        <v>0</v>
      </c>
      <c r="CF1611" t="b">
        <f t="shared" si="316"/>
        <v>0</v>
      </c>
      <c r="CG1611" t="str">
        <f t="shared" si="317"/>
        <v/>
      </c>
      <c r="CH1611" t="b">
        <f t="shared" si="318"/>
        <v>0</v>
      </c>
      <c r="CI1611" t="str">
        <f t="shared" si="319"/>
        <v/>
      </c>
      <c r="CJ1611" t="b">
        <f t="shared" si="320"/>
        <v>0</v>
      </c>
      <c r="CL1611">
        <f t="shared" si="321"/>
        <v>0</v>
      </c>
      <c r="CM1611">
        <f t="shared" si="322"/>
        <v>0</v>
      </c>
      <c r="CN1611">
        <f t="shared" si="323"/>
        <v>0</v>
      </c>
      <c r="CO1611">
        <f t="shared" si="324"/>
        <v>0</v>
      </c>
    </row>
    <row r="1612" spans="2:93" ht="15" customHeight="1">
      <c r="B1612" s="126"/>
      <c r="C1612" s="220" t="s">
        <v>3258</v>
      </c>
      <c r="D1612" s="419"/>
      <c r="E1612" s="316"/>
      <c r="F1612" s="316"/>
      <c r="G1612" s="317"/>
      <c r="H1612" s="379"/>
      <c r="I1612" s="317"/>
      <c r="J1612" s="315" t="str">
        <f>IF(L1612="","",VLOOKUP(L1612,Presentación!$AL$3:$AM$574,2,FALSE))</f>
        <v/>
      </c>
      <c r="K1612" s="429"/>
      <c r="L1612" s="419"/>
      <c r="M1612" s="316"/>
      <c r="N1612" s="317"/>
      <c r="O1612" s="419"/>
      <c r="P1612" s="316"/>
      <c r="Q1612" s="317"/>
      <c r="R1612" s="379"/>
      <c r="S1612" s="316"/>
      <c r="T1612" s="317"/>
      <c r="U1612" s="43" t="s">
        <v>2188</v>
      </c>
      <c r="V1612" s="379"/>
      <c r="W1612" s="316"/>
      <c r="X1612" s="317"/>
      <c r="Y1612" s="379"/>
      <c r="Z1612" s="317"/>
      <c r="AA1612" s="249"/>
      <c r="AB1612" s="249"/>
      <c r="AC1612" s="249"/>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10"/>
      <c r="AY1612" s="10"/>
      <c r="AZ1612" s="10"/>
      <c r="BA1612" s="10"/>
      <c r="BB1612" s="10"/>
      <c r="BC1612" s="10"/>
      <c r="BD1612" s="10"/>
      <c r="BE1612" s="10"/>
      <c r="BF1612" s="10"/>
      <c r="BG1612" s="10"/>
      <c r="BH1612" s="10"/>
      <c r="BI1612" s="10"/>
      <c r="BJ1612" s="10"/>
      <c r="BK1612" s="10"/>
      <c r="BL1612" s="10"/>
      <c r="BM1612" s="10"/>
      <c r="BN1612" s="10"/>
      <c r="BO1612" s="10"/>
      <c r="BP1612" s="10"/>
      <c r="BQ1612" s="10"/>
      <c r="BR1612" s="10"/>
      <c r="BS1612" s="10"/>
      <c r="BT1612" s="10"/>
      <c r="BU1612" s="10"/>
      <c r="BV1612" s="10"/>
      <c r="BW1612" s="10"/>
      <c r="BX1612" s="10"/>
      <c r="CA1612">
        <f t="shared" si="312"/>
        <v>0</v>
      </c>
      <c r="CB1612">
        <f t="shared" si="313"/>
        <v>0</v>
      </c>
      <c r="CC1612">
        <f t="shared" si="314"/>
        <v>0</v>
      </c>
      <c r="CD1612">
        <f t="shared" si="315"/>
        <v>0</v>
      </c>
      <c r="CF1612" t="b">
        <f t="shared" si="316"/>
        <v>0</v>
      </c>
      <c r="CG1612" t="str">
        <f t="shared" si="317"/>
        <v/>
      </c>
      <c r="CH1612" t="b">
        <f t="shared" si="318"/>
        <v>0</v>
      </c>
      <c r="CI1612" t="str">
        <f t="shared" si="319"/>
        <v/>
      </c>
      <c r="CJ1612" t="b">
        <f t="shared" si="320"/>
        <v>0</v>
      </c>
      <c r="CL1612">
        <f t="shared" si="321"/>
        <v>0</v>
      </c>
      <c r="CM1612">
        <f t="shared" si="322"/>
        <v>0</v>
      </c>
      <c r="CN1612">
        <f t="shared" si="323"/>
        <v>0</v>
      </c>
      <c r="CO1612">
        <f t="shared" si="324"/>
        <v>0</v>
      </c>
    </row>
    <row r="1613" spans="2:93" ht="15" customHeight="1">
      <c r="B1613" s="126"/>
      <c r="C1613" s="220" t="s">
        <v>3259</v>
      </c>
      <c r="D1613" s="419"/>
      <c r="E1613" s="316"/>
      <c r="F1613" s="316"/>
      <c r="G1613" s="317"/>
      <c r="H1613" s="379"/>
      <c r="I1613" s="317"/>
      <c r="J1613" s="315" t="str">
        <f>IF(L1613="","",VLOOKUP(L1613,Presentación!$AL$3:$AM$574,2,FALSE))</f>
        <v/>
      </c>
      <c r="K1613" s="429"/>
      <c r="L1613" s="419"/>
      <c r="M1613" s="316"/>
      <c r="N1613" s="317"/>
      <c r="O1613" s="419"/>
      <c r="P1613" s="316"/>
      <c r="Q1613" s="317"/>
      <c r="R1613" s="379"/>
      <c r="S1613" s="316"/>
      <c r="T1613" s="317"/>
      <c r="U1613" s="43" t="s">
        <v>2188</v>
      </c>
      <c r="V1613" s="379"/>
      <c r="W1613" s="316"/>
      <c r="X1613" s="317"/>
      <c r="Y1613" s="379"/>
      <c r="Z1613" s="317"/>
      <c r="AA1613" s="249"/>
      <c r="AB1613" s="249"/>
      <c r="AC1613" s="249"/>
      <c r="AD1613" s="10"/>
      <c r="AE1613" s="10"/>
      <c r="AF1613" s="10"/>
      <c r="AG1613" s="10"/>
      <c r="AH1613" s="10"/>
      <c r="AI1613" s="10"/>
      <c r="AJ1613" s="10"/>
      <c r="AK1613" s="10"/>
      <c r="AL1613" s="10"/>
      <c r="AM1613" s="10"/>
      <c r="AN1613" s="10"/>
      <c r="AO1613" s="10"/>
      <c r="AP1613" s="10"/>
      <c r="AQ1613" s="10"/>
      <c r="AR1613" s="10"/>
      <c r="AS1613" s="10"/>
      <c r="AT1613" s="10"/>
      <c r="AU1613" s="10"/>
      <c r="AV1613" s="10"/>
      <c r="AW1613" s="10"/>
      <c r="AX1613" s="10"/>
      <c r="AY1613" s="10"/>
      <c r="AZ1613" s="10"/>
      <c r="BA1613" s="10"/>
      <c r="BB1613" s="10"/>
      <c r="BC1613" s="10"/>
      <c r="BD1613" s="10"/>
      <c r="BE1613" s="10"/>
      <c r="BF1613" s="10"/>
      <c r="BG1613" s="10"/>
      <c r="BH1613" s="10"/>
      <c r="BI1613" s="10"/>
      <c r="BJ1613" s="10"/>
      <c r="BK1613" s="10"/>
      <c r="BL1613" s="10"/>
      <c r="BM1613" s="10"/>
      <c r="BN1613" s="10"/>
      <c r="BO1613" s="10"/>
      <c r="BP1613" s="10"/>
      <c r="BQ1613" s="10"/>
      <c r="BR1613" s="10"/>
      <c r="BS1613" s="10"/>
      <c r="BT1613" s="10"/>
      <c r="BU1613" s="10"/>
      <c r="BV1613" s="10"/>
      <c r="BW1613" s="10"/>
      <c r="BX1613" s="10"/>
      <c r="CA1613">
        <f t="shared" si="312"/>
        <v>0</v>
      </c>
      <c r="CB1613">
        <f t="shared" si="313"/>
        <v>0</v>
      </c>
      <c r="CC1613">
        <f t="shared" si="314"/>
        <v>0</v>
      </c>
      <c r="CD1613">
        <f t="shared" si="315"/>
        <v>0</v>
      </c>
      <c r="CF1613" t="b">
        <f t="shared" si="316"/>
        <v>0</v>
      </c>
      <c r="CG1613" t="str">
        <f t="shared" si="317"/>
        <v/>
      </c>
      <c r="CH1613" t="b">
        <f t="shared" si="318"/>
        <v>0</v>
      </c>
      <c r="CI1613" t="str">
        <f t="shared" si="319"/>
        <v/>
      </c>
      <c r="CJ1613" t="b">
        <f t="shared" si="320"/>
        <v>0</v>
      </c>
      <c r="CL1613">
        <f t="shared" si="321"/>
        <v>0</v>
      </c>
      <c r="CM1613">
        <f t="shared" si="322"/>
        <v>0</v>
      </c>
      <c r="CN1613">
        <f t="shared" si="323"/>
        <v>0</v>
      </c>
      <c r="CO1613">
        <f t="shared" si="324"/>
        <v>0</v>
      </c>
    </row>
    <row r="1614" spans="2:93" ht="15" customHeight="1">
      <c r="B1614" s="126"/>
      <c r="C1614" s="220" t="s">
        <v>3260</v>
      </c>
      <c r="D1614" s="419"/>
      <c r="E1614" s="316"/>
      <c r="F1614" s="316"/>
      <c r="G1614" s="317"/>
      <c r="H1614" s="379"/>
      <c r="I1614" s="317"/>
      <c r="J1614" s="315" t="str">
        <f>IF(L1614="","",VLOOKUP(L1614,Presentación!$AL$3:$AM$574,2,FALSE))</f>
        <v/>
      </c>
      <c r="K1614" s="429"/>
      <c r="L1614" s="419"/>
      <c r="M1614" s="316"/>
      <c r="N1614" s="317"/>
      <c r="O1614" s="419"/>
      <c r="P1614" s="316"/>
      <c r="Q1614" s="317"/>
      <c r="R1614" s="379"/>
      <c r="S1614" s="316"/>
      <c r="T1614" s="317"/>
      <c r="U1614" s="43" t="s">
        <v>2188</v>
      </c>
      <c r="V1614" s="379"/>
      <c r="W1614" s="316"/>
      <c r="X1614" s="317"/>
      <c r="Y1614" s="379"/>
      <c r="Z1614" s="317"/>
      <c r="AA1614" s="249"/>
      <c r="AB1614" s="249"/>
      <c r="AC1614" s="249"/>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A1614" s="10"/>
      <c r="BB1614" s="10"/>
      <c r="BC1614" s="10"/>
      <c r="BD1614" s="10"/>
      <c r="BE1614" s="10"/>
      <c r="BF1614" s="10"/>
      <c r="BG1614" s="10"/>
      <c r="BH1614" s="10"/>
      <c r="BI1614" s="10"/>
      <c r="BJ1614" s="10"/>
      <c r="BK1614" s="10"/>
      <c r="BL1614" s="10"/>
      <c r="BM1614" s="10"/>
      <c r="BN1614" s="10"/>
      <c r="BO1614" s="10"/>
      <c r="BP1614" s="10"/>
      <c r="BQ1614" s="10"/>
      <c r="BR1614" s="10"/>
      <c r="BS1614" s="10"/>
      <c r="BT1614" s="10"/>
      <c r="BU1614" s="10"/>
      <c r="BV1614" s="10"/>
      <c r="BW1614" s="10"/>
      <c r="BX1614" s="10"/>
      <c r="CA1614">
        <f t="shared" si="312"/>
        <v>0</v>
      </c>
      <c r="CB1614">
        <f t="shared" si="313"/>
        <v>0</v>
      </c>
      <c r="CC1614">
        <f t="shared" si="314"/>
        <v>0</v>
      </c>
      <c r="CD1614">
        <f t="shared" si="315"/>
        <v>0</v>
      </c>
      <c r="CF1614" t="b">
        <f t="shared" si="316"/>
        <v>0</v>
      </c>
      <c r="CG1614" t="str">
        <f t="shared" si="317"/>
        <v/>
      </c>
      <c r="CH1614" t="b">
        <f t="shared" si="318"/>
        <v>0</v>
      </c>
      <c r="CI1614" t="str">
        <f t="shared" si="319"/>
        <v/>
      </c>
      <c r="CJ1614" t="b">
        <f t="shared" si="320"/>
        <v>0</v>
      </c>
      <c r="CL1614">
        <f t="shared" si="321"/>
        <v>0</v>
      </c>
      <c r="CM1614">
        <f t="shared" si="322"/>
        <v>0</v>
      </c>
      <c r="CN1614">
        <f t="shared" si="323"/>
        <v>0</v>
      </c>
      <c r="CO1614">
        <f t="shared" si="324"/>
        <v>0</v>
      </c>
    </row>
    <row r="1615" spans="2:93" ht="15" customHeight="1">
      <c r="B1615" s="126"/>
      <c r="C1615" s="220" t="s">
        <v>3261</v>
      </c>
      <c r="D1615" s="419"/>
      <c r="E1615" s="316"/>
      <c r="F1615" s="316"/>
      <c r="G1615" s="317"/>
      <c r="H1615" s="379"/>
      <c r="I1615" s="317"/>
      <c r="J1615" s="315" t="str">
        <f>IF(L1615="","",VLOOKUP(L1615,Presentación!$AL$3:$AM$574,2,FALSE))</f>
        <v/>
      </c>
      <c r="K1615" s="429"/>
      <c r="L1615" s="419"/>
      <c r="M1615" s="316"/>
      <c r="N1615" s="317"/>
      <c r="O1615" s="419"/>
      <c r="P1615" s="316"/>
      <c r="Q1615" s="317"/>
      <c r="R1615" s="379"/>
      <c r="S1615" s="316"/>
      <c r="T1615" s="317"/>
      <c r="U1615" s="43" t="s">
        <v>2188</v>
      </c>
      <c r="V1615" s="379"/>
      <c r="W1615" s="316"/>
      <c r="X1615" s="317"/>
      <c r="Y1615" s="379"/>
      <c r="Z1615" s="317"/>
      <c r="AA1615" s="249"/>
      <c r="AB1615" s="249"/>
      <c r="AC1615" s="249"/>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10"/>
      <c r="AY1615" s="10"/>
      <c r="AZ1615" s="10"/>
      <c r="BA1615" s="10"/>
      <c r="BB1615" s="10"/>
      <c r="BC1615" s="10"/>
      <c r="BD1615" s="10"/>
      <c r="BE1615" s="10"/>
      <c r="BF1615" s="10"/>
      <c r="BG1615" s="10"/>
      <c r="BH1615" s="10"/>
      <c r="BI1615" s="10"/>
      <c r="BJ1615" s="10"/>
      <c r="BK1615" s="10"/>
      <c r="BL1615" s="10"/>
      <c r="BM1615" s="10"/>
      <c r="BN1615" s="10"/>
      <c r="BO1615" s="10"/>
      <c r="BP1615" s="10"/>
      <c r="BQ1615" s="10"/>
      <c r="BR1615" s="10"/>
      <c r="BS1615" s="10"/>
      <c r="BT1615" s="10"/>
      <c r="BU1615" s="10"/>
      <c r="BV1615" s="10"/>
      <c r="BW1615" s="10"/>
      <c r="BX1615" s="10"/>
      <c r="CA1615">
        <f t="shared" si="312"/>
        <v>0</v>
      </c>
      <c r="CB1615">
        <f t="shared" si="313"/>
        <v>0</v>
      </c>
      <c r="CC1615">
        <f t="shared" si="314"/>
        <v>0</v>
      </c>
      <c r="CD1615">
        <f t="shared" si="315"/>
        <v>0</v>
      </c>
      <c r="CF1615" t="b">
        <f t="shared" si="316"/>
        <v>0</v>
      </c>
      <c r="CG1615" t="str">
        <f t="shared" si="317"/>
        <v/>
      </c>
      <c r="CH1615" t="b">
        <f t="shared" si="318"/>
        <v>0</v>
      </c>
      <c r="CI1615" t="str">
        <f t="shared" si="319"/>
        <v/>
      </c>
      <c r="CJ1615" t="b">
        <f t="shared" si="320"/>
        <v>0</v>
      </c>
      <c r="CL1615">
        <f t="shared" si="321"/>
        <v>0</v>
      </c>
      <c r="CM1615">
        <f t="shared" si="322"/>
        <v>0</v>
      </c>
      <c r="CN1615">
        <f t="shared" si="323"/>
        <v>0</v>
      </c>
      <c r="CO1615">
        <f t="shared" si="324"/>
        <v>0</v>
      </c>
    </row>
    <row r="1616" spans="2:93" ht="15" customHeight="1">
      <c r="B1616" s="126"/>
      <c r="C1616" s="220" t="s">
        <v>3262</v>
      </c>
      <c r="D1616" s="419"/>
      <c r="E1616" s="316"/>
      <c r="F1616" s="316"/>
      <c r="G1616" s="317"/>
      <c r="H1616" s="379"/>
      <c r="I1616" s="317"/>
      <c r="J1616" s="315" t="str">
        <f>IF(L1616="","",VLOOKUP(L1616,Presentación!$AL$3:$AM$574,2,FALSE))</f>
        <v/>
      </c>
      <c r="K1616" s="429"/>
      <c r="L1616" s="419"/>
      <c r="M1616" s="316"/>
      <c r="N1616" s="317"/>
      <c r="O1616" s="419"/>
      <c r="P1616" s="316"/>
      <c r="Q1616" s="317"/>
      <c r="R1616" s="379"/>
      <c r="S1616" s="316"/>
      <c r="T1616" s="317"/>
      <c r="U1616" s="43" t="s">
        <v>2188</v>
      </c>
      <c r="V1616" s="379"/>
      <c r="W1616" s="316"/>
      <c r="X1616" s="317"/>
      <c r="Y1616" s="379"/>
      <c r="Z1616" s="317"/>
      <c r="AA1616" s="249"/>
      <c r="AB1616" s="249"/>
      <c r="AC1616" s="249"/>
      <c r="AD1616" s="10"/>
      <c r="AE1616" s="10"/>
      <c r="AF1616" s="10"/>
      <c r="AG1616" s="10"/>
      <c r="AH1616" s="10"/>
      <c r="AI1616" s="10"/>
      <c r="AJ1616" s="10"/>
      <c r="AK1616" s="10"/>
      <c r="AL1616" s="10"/>
      <c r="AM1616" s="10"/>
      <c r="AN1616" s="10"/>
      <c r="AO1616" s="10"/>
      <c r="AP1616" s="10"/>
      <c r="AQ1616" s="10"/>
      <c r="AR1616" s="10"/>
      <c r="AS1616" s="10"/>
      <c r="AT1616" s="10"/>
      <c r="AU1616" s="10"/>
      <c r="AV1616" s="10"/>
      <c r="AW1616" s="10"/>
      <c r="AX1616" s="10"/>
      <c r="AY1616" s="10"/>
      <c r="AZ1616" s="10"/>
      <c r="BA1616" s="10"/>
      <c r="BB1616" s="10"/>
      <c r="BC1616" s="10"/>
      <c r="BD1616" s="10"/>
      <c r="BE1616" s="10"/>
      <c r="BF1616" s="10"/>
      <c r="BG1616" s="10"/>
      <c r="BH1616" s="10"/>
      <c r="BI1616" s="10"/>
      <c r="BJ1616" s="10"/>
      <c r="BK1616" s="10"/>
      <c r="BL1616" s="10"/>
      <c r="BM1616" s="10"/>
      <c r="BN1616" s="10"/>
      <c r="BO1616" s="10"/>
      <c r="BP1616" s="10"/>
      <c r="BQ1616" s="10"/>
      <c r="BR1616" s="10"/>
      <c r="BS1616" s="10"/>
      <c r="BT1616" s="10"/>
      <c r="BU1616" s="10"/>
      <c r="BV1616" s="10"/>
      <c r="BW1616" s="10"/>
      <c r="BX1616" s="10"/>
      <c r="CA1616">
        <f t="shared" si="312"/>
        <v>0</v>
      </c>
      <c r="CB1616">
        <f t="shared" si="313"/>
        <v>0</v>
      </c>
      <c r="CC1616">
        <f t="shared" si="314"/>
        <v>0</v>
      </c>
      <c r="CD1616">
        <f t="shared" si="315"/>
        <v>0</v>
      </c>
      <c r="CF1616" t="b">
        <f t="shared" si="316"/>
        <v>0</v>
      </c>
      <c r="CG1616" t="str">
        <f t="shared" si="317"/>
        <v/>
      </c>
      <c r="CH1616" t="b">
        <f t="shared" si="318"/>
        <v>0</v>
      </c>
      <c r="CI1616" t="str">
        <f t="shared" si="319"/>
        <v/>
      </c>
      <c r="CJ1616" t="b">
        <f t="shared" si="320"/>
        <v>0</v>
      </c>
      <c r="CL1616">
        <f t="shared" si="321"/>
        <v>0</v>
      </c>
      <c r="CM1616">
        <f t="shared" si="322"/>
        <v>0</v>
      </c>
      <c r="CN1616">
        <f t="shared" si="323"/>
        <v>0</v>
      </c>
      <c r="CO1616">
        <f t="shared" si="324"/>
        <v>0</v>
      </c>
    </row>
    <row r="1617" spans="2:93" ht="15" customHeight="1">
      <c r="B1617" s="126"/>
      <c r="C1617" s="220" t="s">
        <v>3263</v>
      </c>
      <c r="D1617" s="419"/>
      <c r="E1617" s="316"/>
      <c r="F1617" s="316"/>
      <c r="G1617" s="317"/>
      <c r="H1617" s="379"/>
      <c r="I1617" s="317"/>
      <c r="J1617" s="315" t="str">
        <f>IF(L1617="","",VLOOKUP(L1617,Presentación!$AL$3:$AM$574,2,FALSE))</f>
        <v/>
      </c>
      <c r="K1617" s="429"/>
      <c r="L1617" s="419"/>
      <c r="M1617" s="316"/>
      <c r="N1617" s="317"/>
      <c r="O1617" s="419"/>
      <c r="P1617" s="316"/>
      <c r="Q1617" s="317"/>
      <c r="R1617" s="379"/>
      <c r="S1617" s="316"/>
      <c r="T1617" s="317"/>
      <c r="U1617" s="43" t="s">
        <v>2188</v>
      </c>
      <c r="V1617" s="379"/>
      <c r="W1617" s="316"/>
      <c r="X1617" s="317"/>
      <c r="Y1617" s="379"/>
      <c r="Z1617" s="317"/>
      <c r="AA1617" s="249"/>
      <c r="AB1617" s="249"/>
      <c r="AC1617" s="249"/>
      <c r="AD1617" s="10"/>
      <c r="AE1617" s="10"/>
      <c r="AF1617" s="10"/>
      <c r="AG1617" s="10"/>
      <c r="AH1617" s="10"/>
      <c r="AI1617" s="10"/>
      <c r="AJ1617" s="10"/>
      <c r="AK1617" s="10"/>
      <c r="AL1617" s="10"/>
      <c r="AM1617" s="10"/>
      <c r="AN1617" s="10"/>
      <c r="AO1617" s="10"/>
      <c r="AP1617" s="10"/>
      <c r="AQ1617" s="10"/>
      <c r="AR1617" s="10"/>
      <c r="AS1617" s="10"/>
      <c r="AT1617" s="10"/>
      <c r="AU1617" s="10"/>
      <c r="AV1617" s="10"/>
      <c r="AW1617" s="10"/>
      <c r="AX1617" s="10"/>
      <c r="AY1617" s="10"/>
      <c r="AZ1617" s="10"/>
      <c r="BA1617" s="10"/>
      <c r="BB1617" s="10"/>
      <c r="BC1617" s="10"/>
      <c r="BD1617" s="10"/>
      <c r="BE1617" s="10"/>
      <c r="BF1617" s="10"/>
      <c r="BG1617" s="10"/>
      <c r="BH1617" s="10"/>
      <c r="BI1617" s="10"/>
      <c r="BJ1617" s="10"/>
      <c r="BK1617" s="10"/>
      <c r="BL1617" s="10"/>
      <c r="BM1617" s="10"/>
      <c r="BN1617" s="10"/>
      <c r="BO1617" s="10"/>
      <c r="BP1617" s="10"/>
      <c r="BQ1617" s="10"/>
      <c r="BR1617" s="10"/>
      <c r="BS1617" s="10"/>
      <c r="BT1617" s="10"/>
      <c r="BU1617" s="10"/>
      <c r="BV1617" s="10"/>
      <c r="BW1617" s="10"/>
      <c r="BX1617" s="10"/>
      <c r="CA1617">
        <f t="shared" si="312"/>
        <v>0</v>
      </c>
      <c r="CB1617">
        <f t="shared" si="313"/>
        <v>0</v>
      </c>
      <c r="CC1617">
        <f t="shared" si="314"/>
        <v>0</v>
      </c>
      <c r="CD1617">
        <f t="shared" si="315"/>
        <v>0</v>
      </c>
      <c r="CF1617" t="b">
        <f t="shared" si="316"/>
        <v>0</v>
      </c>
      <c r="CG1617" t="str">
        <f t="shared" si="317"/>
        <v/>
      </c>
      <c r="CH1617" t="b">
        <f t="shared" si="318"/>
        <v>0</v>
      </c>
      <c r="CI1617" t="str">
        <f t="shared" si="319"/>
        <v/>
      </c>
      <c r="CJ1617" t="b">
        <f t="shared" si="320"/>
        <v>0</v>
      </c>
      <c r="CL1617">
        <f t="shared" si="321"/>
        <v>0</v>
      </c>
      <c r="CM1617">
        <f t="shared" si="322"/>
        <v>0</v>
      </c>
      <c r="CN1617">
        <f t="shared" si="323"/>
        <v>0</v>
      </c>
      <c r="CO1617">
        <f t="shared" si="324"/>
        <v>0</v>
      </c>
    </row>
    <row r="1618" spans="2:93" ht="15" customHeight="1">
      <c r="B1618" s="126"/>
      <c r="C1618" s="220" t="s">
        <v>3264</v>
      </c>
      <c r="D1618" s="419"/>
      <c r="E1618" s="316"/>
      <c r="F1618" s="316"/>
      <c r="G1618" s="317"/>
      <c r="H1618" s="379"/>
      <c r="I1618" s="317"/>
      <c r="J1618" s="315" t="str">
        <f>IF(L1618="","",VLOOKUP(L1618,Presentación!$AL$3:$AM$574,2,FALSE))</f>
        <v/>
      </c>
      <c r="K1618" s="429"/>
      <c r="L1618" s="419"/>
      <c r="M1618" s="316"/>
      <c r="N1618" s="317"/>
      <c r="O1618" s="419"/>
      <c r="P1618" s="316"/>
      <c r="Q1618" s="317"/>
      <c r="R1618" s="379"/>
      <c r="S1618" s="316"/>
      <c r="T1618" s="317"/>
      <c r="U1618" s="43" t="s">
        <v>2188</v>
      </c>
      <c r="V1618" s="379"/>
      <c r="W1618" s="316"/>
      <c r="X1618" s="317"/>
      <c r="Y1618" s="379"/>
      <c r="Z1618" s="317"/>
      <c r="AA1618" s="249"/>
      <c r="AB1618" s="249"/>
      <c r="AC1618" s="249"/>
      <c r="AD1618" s="10"/>
      <c r="AE1618" s="10"/>
      <c r="AF1618" s="10"/>
      <c r="AG1618" s="10"/>
      <c r="AH1618" s="10"/>
      <c r="AI1618" s="10"/>
      <c r="AJ1618" s="10"/>
      <c r="AK1618" s="10"/>
      <c r="AL1618" s="10"/>
      <c r="AM1618" s="10"/>
      <c r="AN1618" s="10"/>
      <c r="AO1618" s="10"/>
      <c r="AP1618" s="10"/>
      <c r="AQ1618" s="10"/>
      <c r="AR1618" s="10"/>
      <c r="AS1618" s="10"/>
      <c r="AT1618" s="10"/>
      <c r="AU1618" s="10"/>
      <c r="AV1618" s="10"/>
      <c r="AW1618" s="10"/>
      <c r="AX1618" s="10"/>
      <c r="AY1618" s="10"/>
      <c r="AZ1618" s="10"/>
      <c r="BA1618" s="10"/>
      <c r="BB1618" s="10"/>
      <c r="BC1618" s="10"/>
      <c r="BD1618" s="10"/>
      <c r="BE1618" s="10"/>
      <c r="BF1618" s="10"/>
      <c r="BG1618" s="10"/>
      <c r="BH1618" s="10"/>
      <c r="BI1618" s="10"/>
      <c r="BJ1618" s="10"/>
      <c r="BK1618" s="10"/>
      <c r="BL1618" s="10"/>
      <c r="BM1618" s="10"/>
      <c r="BN1618" s="10"/>
      <c r="BO1618" s="10"/>
      <c r="BP1618" s="10"/>
      <c r="BQ1618" s="10"/>
      <c r="BR1618" s="10"/>
      <c r="BS1618" s="10"/>
      <c r="BT1618" s="10"/>
      <c r="BU1618" s="10"/>
      <c r="BV1618" s="10"/>
      <c r="BW1618" s="10"/>
      <c r="BX1618" s="10"/>
      <c r="CA1618">
        <f t="shared" si="312"/>
        <v>0</v>
      </c>
      <c r="CB1618">
        <f t="shared" si="313"/>
        <v>0</v>
      </c>
      <c r="CC1618">
        <f t="shared" si="314"/>
        <v>0</v>
      </c>
      <c r="CD1618">
        <f t="shared" si="315"/>
        <v>0</v>
      </c>
      <c r="CF1618" t="b">
        <f t="shared" si="316"/>
        <v>0</v>
      </c>
      <c r="CG1618" t="str">
        <f t="shared" si="317"/>
        <v/>
      </c>
      <c r="CH1618" t="b">
        <f t="shared" si="318"/>
        <v>0</v>
      </c>
      <c r="CI1618" t="str">
        <f t="shared" si="319"/>
        <v/>
      </c>
      <c r="CJ1618" t="b">
        <f t="shared" si="320"/>
        <v>0</v>
      </c>
      <c r="CL1618">
        <f t="shared" si="321"/>
        <v>0</v>
      </c>
      <c r="CM1618">
        <f t="shared" si="322"/>
        <v>0</v>
      </c>
      <c r="CN1618">
        <f t="shared" si="323"/>
        <v>0</v>
      </c>
      <c r="CO1618">
        <f t="shared" si="324"/>
        <v>0</v>
      </c>
    </row>
    <row r="1619" spans="2:93" ht="15" customHeight="1">
      <c r="B1619" s="126"/>
      <c r="C1619" s="220" t="s">
        <v>3265</v>
      </c>
      <c r="D1619" s="419"/>
      <c r="E1619" s="316"/>
      <c r="F1619" s="316"/>
      <c r="G1619" s="317"/>
      <c r="H1619" s="379"/>
      <c r="I1619" s="317"/>
      <c r="J1619" s="315" t="str">
        <f>IF(L1619="","",VLOOKUP(L1619,Presentación!$AL$3:$AM$574,2,FALSE))</f>
        <v/>
      </c>
      <c r="K1619" s="429"/>
      <c r="L1619" s="419"/>
      <c r="M1619" s="316"/>
      <c r="N1619" s="317"/>
      <c r="O1619" s="419"/>
      <c r="P1619" s="316"/>
      <c r="Q1619" s="317"/>
      <c r="R1619" s="379"/>
      <c r="S1619" s="316"/>
      <c r="T1619" s="317"/>
      <c r="U1619" s="43" t="s">
        <v>2188</v>
      </c>
      <c r="V1619" s="379"/>
      <c r="W1619" s="316"/>
      <c r="X1619" s="317"/>
      <c r="Y1619" s="379"/>
      <c r="Z1619" s="317"/>
      <c r="AA1619" s="249"/>
      <c r="AB1619" s="249"/>
      <c r="AC1619" s="249"/>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c r="AY1619" s="10"/>
      <c r="AZ1619" s="10"/>
      <c r="BA1619" s="10"/>
      <c r="BB1619" s="10"/>
      <c r="BC1619" s="10"/>
      <c r="BD1619" s="10"/>
      <c r="BE1619" s="10"/>
      <c r="BF1619" s="10"/>
      <c r="BG1619" s="10"/>
      <c r="BH1619" s="10"/>
      <c r="BI1619" s="10"/>
      <c r="BJ1619" s="10"/>
      <c r="BK1619" s="10"/>
      <c r="BL1619" s="10"/>
      <c r="BM1619" s="10"/>
      <c r="BN1619" s="10"/>
      <c r="BO1619" s="10"/>
      <c r="BP1619" s="10"/>
      <c r="BQ1619" s="10"/>
      <c r="BR1619" s="10"/>
      <c r="BS1619" s="10"/>
      <c r="BT1619" s="10"/>
      <c r="BU1619" s="10"/>
      <c r="BV1619" s="10"/>
      <c r="BW1619" s="10"/>
      <c r="BX1619" s="10"/>
      <c r="CA1619">
        <f t="shared" si="312"/>
        <v>0</v>
      </c>
      <c r="CB1619">
        <f t="shared" si="313"/>
        <v>0</v>
      </c>
      <c r="CC1619">
        <f t="shared" si="314"/>
        <v>0</v>
      </c>
      <c r="CD1619">
        <f t="shared" si="315"/>
        <v>0</v>
      </c>
      <c r="CF1619" t="b">
        <f t="shared" si="316"/>
        <v>0</v>
      </c>
      <c r="CG1619" t="str">
        <f t="shared" si="317"/>
        <v/>
      </c>
      <c r="CH1619" t="b">
        <f t="shared" si="318"/>
        <v>0</v>
      </c>
      <c r="CI1619" t="str">
        <f t="shared" si="319"/>
        <v/>
      </c>
      <c r="CJ1619" t="b">
        <f t="shared" si="320"/>
        <v>0</v>
      </c>
      <c r="CL1619">
        <f t="shared" si="321"/>
        <v>0</v>
      </c>
      <c r="CM1619">
        <f t="shared" si="322"/>
        <v>0</v>
      </c>
      <c r="CN1619">
        <f t="shared" si="323"/>
        <v>0</v>
      </c>
      <c r="CO1619">
        <f t="shared" si="324"/>
        <v>0</v>
      </c>
    </row>
    <row r="1620" spans="2:93" ht="15" customHeight="1">
      <c r="B1620" s="126"/>
      <c r="C1620" s="220" t="s">
        <v>3266</v>
      </c>
      <c r="D1620" s="419"/>
      <c r="E1620" s="316"/>
      <c r="F1620" s="316"/>
      <c r="G1620" s="317"/>
      <c r="H1620" s="379"/>
      <c r="I1620" s="317"/>
      <c r="J1620" s="315" t="str">
        <f>IF(L1620="","",VLOOKUP(L1620,Presentación!$AL$3:$AM$574,2,FALSE))</f>
        <v/>
      </c>
      <c r="K1620" s="429"/>
      <c r="L1620" s="419"/>
      <c r="M1620" s="316"/>
      <c r="N1620" s="317"/>
      <c r="O1620" s="419"/>
      <c r="P1620" s="316"/>
      <c r="Q1620" s="317"/>
      <c r="R1620" s="379"/>
      <c r="S1620" s="316"/>
      <c r="T1620" s="317"/>
      <c r="U1620" s="43" t="s">
        <v>2188</v>
      </c>
      <c r="V1620" s="379"/>
      <c r="W1620" s="316"/>
      <c r="X1620" s="317"/>
      <c r="Y1620" s="379"/>
      <c r="Z1620" s="317"/>
      <c r="AA1620" s="249"/>
      <c r="AB1620" s="249"/>
      <c r="AC1620" s="249"/>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10"/>
      <c r="AY1620" s="10"/>
      <c r="AZ1620" s="10"/>
      <c r="BA1620" s="10"/>
      <c r="BB1620" s="10"/>
      <c r="BC1620" s="10"/>
      <c r="BD1620" s="10"/>
      <c r="BE1620" s="10"/>
      <c r="BF1620" s="10"/>
      <c r="BG1620" s="10"/>
      <c r="BH1620" s="10"/>
      <c r="BI1620" s="10"/>
      <c r="BJ1620" s="10"/>
      <c r="BK1620" s="10"/>
      <c r="BL1620" s="10"/>
      <c r="BM1620" s="10"/>
      <c r="BN1620" s="10"/>
      <c r="BO1620" s="10"/>
      <c r="BP1620" s="10"/>
      <c r="BQ1620" s="10"/>
      <c r="BR1620" s="10"/>
      <c r="BS1620" s="10"/>
      <c r="BT1620" s="10"/>
      <c r="BU1620" s="10"/>
      <c r="BV1620" s="10"/>
      <c r="BW1620" s="10"/>
      <c r="BX1620" s="10"/>
      <c r="CA1620">
        <f t="shared" si="312"/>
        <v>0</v>
      </c>
      <c r="CB1620">
        <f t="shared" si="313"/>
        <v>0</v>
      </c>
      <c r="CC1620">
        <f t="shared" si="314"/>
        <v>0</v>
      </c>
      <c r="CD1620">
        <f t="shared" si="315"/>
        <v>0</v>
      </c>
      <c r="CF1620" t="b">
        <f t="shared" si="316"/>
        <v>0</v>
      </c>
      <c r="CG1620" t="str">
        <f t="shared" si="317"/>
        <v/>
      </c>
      <c r="CH1620" t="b">
        <f t="shared" si="318"/>
        <v>0</v>
      </c>
      <c r="CI1620" t="str">
        <f t="shared" si="319"/>
        <v/>
      </c>
      <c r="CJ1620" t="b">
        <f t="shared" si="320"/>
        <v>0</v>
      </c>
      <c r="CL1620">
        <f t="shared" si="321"/>
        <v>0</v>
      </c>
      <c r="CM1620">
        <f t="shared" si="322"/>
        <v>0</v>
      </c>
      <c r="CN1620">
        <f t="shared" si="323"/>
        <v>0</v>
      </c>
      <c r="CO1620">
        <f t="shared" si="324"/>
        <v>0</v>
      </c>
    </row>
    <row r="1621" spans="2:93" ht="15" customHeight="1">
      <c r="B1621" s="126"/>
      <c r="C1621" s="220" t="s">
        <v>3267</v>
      </c>
      <c r="D1621" s="419"/>
      <c r="E1621" s="316"/>
      <c r="F1621" s="316"/>
      <c r="G1621" s="317"/>
      <c r="H1621" s="379"/>
      <c r="I1621" s="317"/>
      <c r="J1621" s="315" t="str">
        <f>IF(L1621="","",VLOOKUP(L1621,Presentación!$AL$3:$AM$574,2,FALSE))</f>
        <v/>
      </c>
      <c r="K1621" s="429"/>
      <c r="L1621" s="419"/>
      <c r="M1621" s="316"/>
      <c r="N1621" s="317"/>
      <c r="O1621" s="419"/>
      <c r="P1621" s="316"/>
      <c r="Q1621" s="317"/>
      <c r="R1621" s="379"/>
      <c r="S1621" s="316"/>
      <c r="T1621" s="317"/>
      <c r="U1621" s="43" t="s">
        <v>2188</v>
      </c>
      <c r="V1621" s="379"/>
      <c r="W1621" s="316"/>
      <c r="X1621" s="317"/>
      <c r="Y1621" s="379"/>
      <c r="Z1621" s="317"/>
      <c r="AA1621" s="249"/>
      <c r="AB1621" s="249"/>
      <c r="AC1621" s="249"/>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AY1621" s="10"/>
      <c r="AZ1621" s="10"/>
      <c r="BA1621" s="10"/>
      <c r="BB1621" s="10"/>
      <c r="BC1621" s="10"/>
      <c r="BD1621" s="10"/>
      <c r="BE1621" s="10"/>
      <c r="BF1621" s="10"/>
      <c r="BG1621" s="10"/>
      <c r="BH1621" s="10"/>
      <c r="BI1621" s="10"/>
      <c r="BJ1621" s="10"/>
      <c r="BK1621" s="10"/>
      <c r="BL1621" s="10"/>
      <c r="BM1621" s="10"/>
      <c r="BN1621" s="10"/>
      <c r="BO1621" s="10"/>
      <c r="BP1621" s="10"/>
      <c r="BQ1621" s="10"/>
      <c r="BR1621" s="10"/>
      <c r="BS1621" s="10"/>
      <c r="BT1621" s="10"/>
      <c r="BU1621" s="10"/>
      <c r="BV1621" s="10"/>
      <c r="BW1621" s="10"/>
      <c r="BX1621" s="10"/>
      <c r="CA1621">
        <f t="shared" si="312"/>
        <v>0</v>
      </c>
      <c r="CB1621">
        <f t="shared" si="313"/>
        <v>0</v>
      </c>
      <c r="CC1621">
        <f t="shared" si="314"/>
        <v>0</v>
      </c>
      <c r="CD1621">
        <f t="shared" si="315"/>
        <v>0</v>
      </c>
      <c r="CF1621" t="b">
        <f t="shared" si="316"/>
        <v>0</v>
      </c>
      <c r="CG1621" t="str">
        <f t="shared" si="317"/>
        <v/>
      </c>
      <c r="CH1621" t="b">
        <f t="shared" si="318"/>
        <v>0</v>
      </c>
      <c r="CI1621" t="str">
        <f t="shared" si="319"/>
        <v/>
      </c>
      <c r="CJ1621" t="b">
        <f t="shared" si="320"/>
        <v>0</v>
      </c>
      <c r="CL1621">
        <f t="shared" si="321"/>
        <v>0</v>
      </c>
      <c r="CM1621">
        <f t="shared" si="322"/>
        <v>0</v>
      </c>
      <c r="CN1621">
        <f t="shared" si="323"/>
        <v>0</v>
      </c>
      <c r="CO1621">
        <f t="shared" si="324"/>
        <v>0</v>
      </c>
    </row>
    <row r="1622" spans="2:93" ht="15" customHeight="1">
      <c r="B1622" s="126"/>
      <c r="C1622" s="220" t="s">
        <v>3268</v>
      </c>
      <c r="D1622" s="419"/>
      <c r="E1622" s="316"/>
      <c r="F1622" s="316"/>
      <c r="G1622" s="317"/>
      <c r="H1622" s="379"/>
      <c r="I1622" s="317"/>
      <c r="J1622" s="315" t="str">
        <f>IF(L1622="","",VLOOKUP(L1622,Presentación!$AL$3:$AM$574,2,FALSE))</f>
        <v/>
      </c>
      <c r="K1622" s="429"/>
      <c r="L1622" s="419"/>
      <c r="M1622" s="316"/>
      <c r="N1622" s="317"/>
      <c r="O1622" s="419"/>
      <c r="P1622" s="316"/>
      <c r="Q1622" s="317"/>
      <c r="R1622" s="379"/>
      <c r="S1622" s="316"/>
      <c r="T1622" s="317"/>
      <c r="U1622" s="43" t="s">
        <v>2188</v>
      </c>
      <c r="V1622" s="379"/>
      <c r="W1622" s="316"/>
      <c r="X1622" s="317"/>
      <c r="Y1622" s="379"/>
      <c r="Z1622" s="317"/>
      <c r="AA1622" s="249"/>
      <c r="AB1622" s="249"/>
      <c r="AC1622" s="249"/>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A1622" s="10"/>
      <c r="BB1622" s="10"/>
      <c r="BC1622" s="10"/>
      <c r="BD1622" s="10"/>
      <c r="BE1622" s="10"/>
      <c r="BF1622" s="10"/>
      <c r="BG1622" s="10"/>
      <c r="BH1622" s="10"/>
      <c r="BI1622" s="10"/>
      <c r="BJ1622" s="10"/>
      <c r="BK1622" s="10"/>
      <c r="BL1622" s="10"/>
      <c r="BM1622" s="10"/>
      <c r="BN1622" s="10"/>
      <c r="BO1622" s="10"/>
      <c r="BP1622" s="10"/>
      <c r="BQ1622" s="10"/>
      <c r="BR1622" s="10"/>
      <c r="BS1622" s="10"/>
      <c r="BT1622" s="10"/>
      <c r="BU1622" s="10"/>
      <c r="BV1622" s="10"/>
      <c r="BW1622" s="10"/>
      <c r="BX1622" s="10"/>
      <c r="CA1622">
        <f t="shared" si="312"/>
        <v>0</v>
      </c>
      <c r="CB1622">
        <f t="shared" si="313"/>
        <v>0</v>
      </c>
      <c r="CC1622">
        <f t="shared" si="314"/>
        <v>0</v>
      </c>
      <c r="CD1622">
        <f t="shared" si="315"/>
        <v>0</v>
      </c>
      <c r="CF1622" t="b">
        <f t="shared" si="316"/>
        <v>0</v>
      </c>
      <c r="CG1622" t="str">
        <f t="shared" si="317"/>
        <v/>
      </c>
      <c r="CH1622" t="b">
        <f t="shared" si="318"/>
        <v>0</v>
      </c>
      <c r="CI1622" t="str">
        <f t="shared" si="319"/>
        <v/>
      </c>
      <c r="CJ1622" t="b">
        <f t="shared" si="320"/>
        <v>0</v>
      </c>
      <c r="CL1622">
        <f t="shared" si="321"/>
        <v>0</v>
      </c>
      <c r="CM1622">
        <f t="shared" si="322"/>
        <v>0</v>
      </c>
      <c r="CN1622">
        <f t="shared" si="323"/>
        <v>0</v>
      </c>
      <c r="CO1622">
        <f t="shared" si="324"/>
        <v>0</v>
      </c>
    </row>
    <row r="1623" spans="2:93" ht="15" customHeight="1">
      <c r="B1623" s="126"/>
      <c r="C1623" s="220" t="s">
        <v>3269</v>
      </c>
      <c r="D1623" s="419"/>
      <c r="E1623" s="316"/>
      <c r="F1623" s="316"/>
      <c r="G1623" s="317"/>
      <c r="H1623" s="379"/>
      <c r="I1623" s="317"/>
      <c r="J1623" s="315" t="str">
        <f>IF(L1623="","",VLOOKUP(L1623,Presentación!$AL$3:$AM$574,2,FALSE))</f>
        <v/>
      </c>
      <c r="K1623" s="429"/>
      <c r="L1623" s="419"/>
      <c r="M1623" s="316"/>
      <c r="N1623" s="317"/>
      <c r="O1623" s="419"/>
      <c r="P1623" s="316"/>
      <c r="Q1623" s="317"/>
      <c r="R1623" s="379"/>
      <c r="S1623" s="316"/>
      <c r="T1623" s="317"/>
      <c r="U1623" s="43" t="s">
        <v>2188</v>
      </c>
      <c r="V1623" s="379"/>
      <c r="W1623" s="316"/>
      <c r="X1623" s="317"/>
      <c r="Y1623" s="379"/>
      <c r="Z1623" s="317"/>
      <c r="AA1623" s="249"/>
      <c r="AB1623" s="249"/>
      <c r="AC1623" s="249"/>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c r="AY1623" s="10"/>
      <c r="AZ1623" s="10"/>
      <c r="BA1623" s="10"/>
      <c r="BB1623" s="10"/>
      <c r="BC1623" s="10"/>
      <c r="BD1623" s="10"/>
      <c r="BE1623" s="10"/>
      <c r="BF1623" s="10"/>
      <c r="BG1623" s="10"/>
      <c r="BH1623" s="10"/>
      <c r="BI1623" s="10"/>
      <c r="BJ1623" s="10"/>
      <c r="BK1623" s="10"/>
      <c r="BL1623" s="10"/>
      <c r="BM1623" s="10"/>
      <c r="BN1623" s="10"/>
      <c r="BO1623" s="10"/>
      <c r="BP1623" s="10"/>
      <c r="BQ1623" s="10"/>
      <c r="BR1623" s="10"/>
      <c r="BS1623" s="10"/>
      <c r="BT1623" s="10"/>
      <c r="BU1623" s="10"/>
      <c r="BV1623" s="10"/>
      <c r="BW1623" s="10"/>
      <c r="BX1623" s="10"/>
      <c r="CA1623">
        <f t="shared" si="312"/>
        <v>0</v>
      </c>
      <c r="CB1623">
        <f t="shared" si="313"/>
        <v>0</v>
      </c>
      <c r="CC1623">
        <f t="shared" si="314"/>
        <v>0</v>
      </c>
      <c r="CD1623">
        <f t="shared" si="315"/>
        <v>0</v>
      </c>
      <c r="CF1623" t="b">
        <f t="shared" si="316"/>
        <v>0</v>
      </c>
      <c r="CG1623" t="str">
        <f t="shared" si="317"/>
        <v/>
      </c>
      <c r="CH1623" t="b">
        <f t="shared" si="318"/>
        <v>0</v>
      </c>
      <c r="CI1623" t="str">
        <f t="shared" si="319"/>
        <v/>
      </c>
      <c r="CJ1623" t="b">
        <f t="shared" si="320"/>
        <v>0</v>
      </c>
      <c r="CL1623">
        <f t="shared" si="321"/>
        <v>0</v>
      </c>
      <c r="CM1623">
        <f t="shared" si="322"/>
        <v>0</v>
      </c>
      <c r="CN1623">
        <f t="shared" si="323"/>
        <v>0</v>
      </c>
      <c r="CO1623">
        <f t="shared" si="324"/>
        <v>0</v>
      </c>
    </row>
    <row r="1624" spans="2:93" ht="15" customHeight="1">
      <c r="B1624" s="126"/>
      <c r="C1624" s="220" t="s">
        <v>3270</v>
      </c>
      <c r="D1624" s="419"/>
      <c r="E1624" s="316"/>
      <c r="F1624" s="316"/>
      <c r="G1624" s="317"/>
      <c r="H1624" s="379"/>
      <c r="I1624" s="317"/>
      <c r="J1624" s="315" t="str">
        <f>IF(L1624="","",VLOOKUP(L1624,Presentación!$AL$3:$AM$574,2,FALSE))</f>
        <v/>
      </c>
      <c r="K1624" s="429"/>
      <c r="L1624" s="419"/>
      <c r="M1624" s="316"/>
      <c r="N1624" s="317"/>
      <c r="O1624" s="419"/>
      <c r="P1624" s="316"/>
      <c r="Q1624" s="317"/>
      <c r="R1624" s="379"/>
      <c r="S1624" s="316"/>
      <c r="T1624" s="317"/>
      <c r="U1624" s="43" t="s">
        <v>2188</v>
      </c>
      <c r="V1624" s="379"/>
      <c r="W1624" s="316"/>
      <c r="X1624" s="317"/>
      <c r="Y1624" s="379"/>
      <c r="Z1624" s="317"/>
      <c r="AA1624" s="249"/>
      <c r="AB1624" s="249"/>
      <c r="AC1624" s="249"/>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AY1624" s="10"/>
      <c r="AZ1624" s="10"/>
      <c r="BA1624" s="10"/>
      <c r="BB1624" s="10"/>
      <c r="BC1624" s="10"/>
      <c r="BD1624" s="10"/>
      <c r="BE1624" s="10"/>
      <c r="BF1624" s="10"/>
      <c r="BG1624" s="10"/>
      <c r="BH1624" s="10"/>
      <c r="BI1624" s="10"/>
      <c r="BJ1624" s="10"/>
      <c r="BK1624" s="10"/>
      <c r="BL1624" s="10"/>
      <c r="BM1624" s="10"/>
      <c r="BN1624" s="10"/>
      <c r="BO1624" s="10"/>
      <c r="BP1624" s="10"/>
      <c r="BQ1624" s="10"/>
      <c r="BR1624" s="10"/>
      <c r="BS1624" s="10"/>
      <c r="BT1624" s="10"/>
      <c r="BU1624" s="10"/>
      <c r="BV1624" s="10"/>
      <c r="BW1624" s="10"/>
      <c r="BX1624" s="10"/>
      <c r="CA1624">
        <f t="shared" si="312"/>
        <v>0</v>
      </c>
      <c r="CB1624">
        <f t="shared" si="313"/>
        <v>0</v>
      </c>
      <c r="CC1624">
        <f t="shared" si="314"/>
        <v>0</v>
      </c>
      <c r="CD1624">
        <f t="shared" si="315"/>
        <v>0</v>
      </c>
      <c r="CF1624" t="b">
        <f t="shared" si="316"/>
        <v>0</v>
      </c>
      <c r="CG1624" t="str">
        <f t="shared" si="317"/>
        <v/>
      </c>
      <c r="CH1624" t="b">
        <f t="shared" si="318"/>
        <v>0</v>
      </c>
      <c r="CI1624" t="str">
        <f t="shared" si="319"/>
        <v/>
      </c>
      <c r="CJ1624" t="b">
        <f t="shared" si="320"/>
        <v>0</v>
      </c>
      <c r="CL1624">
        <f t="shared" si="321"/>
        <v>0</v>
      </c>
      <c r="CM1624">
        <f t="shared" si="322"/>
        <v>0</v>
      </c>
      <c r="CN1624">
        <f t="shared" si="323"/>
        <v>0</v>
      </c>
      <c r="CO1624">
        <f t="shared" si="324"/>
        <v>0</v>
      </c>
    </row>
    <row r="1625" spans="2:93" ht="15" customHeight="1">
      <c r="B1625" s="126"/>
      <c r="C1625" s="220" t="s">
        <v>3271</v>
      </c>
      <c r="D1625" s="419"/>
      <c r="E1625" s="316"/>
      <c r="F1625" s="316"/>
      <c r="G1625" s="317"/>
      <c r="H1625" s="379"/>
      <c r="I1625" s="317"/>
      <c r="J1625" s="315" t="str">
        <f>IF(L1625="","",VLOOKUP(L1625,Presentación!$AL$3:$AM$574,2,FALSE))</f>
        <v/>
      </c>
      <c r="K1625" s="429"/>
      <c r="L1625" s="419"/>
      <c r="M1625" s="316"/>
      <c r="N1625" s="317"/>
      <c r="O1625" s="419"/>
      <c r="P1625" s="316"/>
      <c r="Q1625" s="317"/>
      <c r="R1625" s="379"/>
      <c r="S1625" s="316"/>
      <c r="T1625" s="317"/>
      <c r="U1625" s="43" t="s">
        <v>2188</v>
      </c>
      <c r="V1625" s="379"/>
      <c r="W1625" s="316"/>
      <c r="X1625" s="317"/>
      <c r="Y1625" s="379"/>
      <c r="Z1625" s="317"/>
      <c r="AA1625" s="249"/>
      <c r="AB1625" s="249"/>
      <c r="AC1625" s="249"/>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AY1625" s="10"/>
      <c r="AZ1625" s="10"/>
      <c r="BA1625" s="10"/>
      <c r="BB1625" s="10"/>
      <c r="BC1625" s="10"/>
      <c r="BD1625" s="10"/>
      <c r="BE1625" s="10"/>
      <c r="BF1625" s="10"/>
      <c r="BG1625" s="10"/>
      <c r="BH1625" s="10"/>
      <c r="BI1625" s="10"/>
      <c r="BJ1625" s="10"/>
      <c r="BK1625" s="10"/>
      <c r="BL1625" s="10"/>
      <c r="BM1625" s="10"/>
      <c r="BN1625" s="10"/>
      <c r="BO1625" s="10"/>
      <c r="BP1625" s="10"/>
      <c r="BQ1625" s="10"/>
      <c r="BR1625" s="10"/>
      <c r="BS1625" s="10"/>
      <c r="BT1625" s="10"/>
      <c r="BU1625" s="10"/>
      <c r="BV1625" s="10"/>
      <c r="BW1625" s="10"/>
      <c r="BX1625" s="10"/>
      <c r="CA1625">
        <f t="shared" si="312"/>
        <v>0</v>
      </c>
      <c r="CB1625">
        <f t="shared" si="313"/>
        <v>0</v>
      </c>
      <c r="CC1625">
        <f t="shared" si="314"/>
        <v>0</v>
      </c>
      <c r="CD1625">
        <f t="shared" si="315"/>
        <v>0</v>
      </c>
      <c r="CF1625" t="b">
        <f t="shared" si="316"/>
        <v>0</v>
      </c>
      <c r="CG1625" t="str">
        <f t="shared" si="317"/>
        <v/>
      </c>
      <c r="CH1625" t="b">
        <f t="shared" si="318"/>
        <v>0</v>
      </c>
      <c r="CI1625" t="str">
        <f t="shared" si="319"/>
        <v/>
      </c>
      <c r="CJ1625" t="b">
        <f t="shared" si="320"/>
        <v>0</v>
      </c>
      <c r="CL1625">
        <f t="shared" si="321"/>
        <v>0</v>
      </c>
      <c r="CM1625">
        <f t="shared" si="322"/>
        <v>0</v>
      </c>
      <c r="CN1625">
        <f t="shared" si="323"/>
        <v>0</v>
      </c>
      <c r="CO1625">
        <f t="shared" si="324"/>
        <v>0</v>
      </c>
    </row>
    <row r="1626" spans="2:93" ht="15" customHeight="1">
      <c r="B1626" s="126"/>
      <c r="C1626" s="220" t="s">
        <v>3272</v>
      </c>
      <c r="D1626" s="419"/>
      <c r="E1626" s="316"/>
      <c r="F1626" s="316"/>
      <c r="G1626" s="317"/>
      <c r="H1626" s="379"/>
      <c r="I1626" s="317"/>
      <c r="J1626" s="315" t="str">
        <f>IF(L1626="","",VLOOKUP(L1626,Presentación!$AL$3:$AM$574,2,FALSE))</f>
        <v/>
      </c>
      <c r="K1626" s="429"/>
      <c r="L1626" s="419"/>
      <c r="M1626" s="316"/>
      <c r="N1626" s="317"/>
      <c r="O1626" s="419"/>
      <c r="P1626" s="316"/>
      <c r="Q1626" s="317"/>
      <c r="R1626" s="379"/>
      <c r="S1626" s="316"/>
      <c r="T1626" s="317"/>
      <c r="U1626" s="43" t="s">
        <v>2188</v>
      </c>
      <c r="V1626" s="379"/>
      <c r="W1626" s="316"/>
      <c r="X1626" s="317"/>
      <c r="Y1626" s="379"/>
      <c r="Z1626" s="317"/>
      <c r="AA1626" s="249"/>
      <c r="AB1626" s="249"/>
      <c r="AC1626" s="249"/>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c r="AY1626" s="10"/>
      <c r="AZ1626" s="10"/>
      <c r="BA1626" s="10"/>
      <c r="BB1626" s="10"/>
      <c r="BC1626" s="10"/>
      <c r="BD1626" s="10"/>
      <c r="BE1626" s="10"/>
      <c r="BF1626" s="10"/>
      <c r="BG1626" s="10"/>
      <c r="BH1626" s="10"/>
      <c r="BI1626" s="10"/>
      <c r="BJ1626" s="10"/>
      <c r="BK1626" s="10"/>
      <c r="BL1626" s="10"/>
      <c r="BM1626" s="10"/>
      <c r="BN1626" s="10"/>
      <c r="BO1626" s="10"/>
      <c r="BP1626" s="10"/>
      <c r="BQ1626" s="10"/>
      <c r="BR1626" s="10"/>
      <c r="BS1626" s="10"/>
      <c r="BT1626" s="10"/>
      <c r="BU1626" s="10"/>
      <c r="BV1626" s="10"/>
      <c r="BW1626" s="10"/>
      <c r="BX1626" s="10"/>
      <c r="CA1626">
        <f t="shared" si="312"/>
        <v>0</v>
      </c>
      <c r="CB1626">
        <f t="shared" si="313"/>
        <v>0</v>
      </c>
      <c r="CC1626">
        <f t="shared" si="314"/>
        <v>0</v>
      </c>
      <c r="CD1626">
        <f t="shared" si="315"/>
        <v>0</v>
      </c>
      <c r="CF1626" t="b">
        <f t="shared" si="316"/>
        <v>0</v>
      </c>
      <c r="CG1626" t="str">
        <f t="shared" si="317"/>
        <v/>
      </c>
      <c r="CH1626" t="b">
        <f t="shared" si="318"/>
        <v>0</v>
      </c>
      <c r="CI1626" t="str">
        <f t="shared" si="319"/>
        <v/>
      </c>
      <c r="CJ1626" t="b">
        <f t="shared" si="320"/>
        <v>0</v>
      </c>
      <c r="CL1626">
        <f t="shared" si="321"/>
        <v>0</v>
      </c>
      <c r="CM1626">
        <f t="shared" si="322"/>
        <v>0</v>
      </c>
      <c r="CN1626">
        <f t="shared" si="323"/>
        <v>0</v>
      </c>
      <c r="CO1626">
        <f t="shared" si="324"/>
        <v>0</v>
      </c>
    </row>
    <row r="1627" spans="2:93" ht="15" customHeight="1">
      <c r="B1627" s="126"/>
      <c r="C1627" s="220" t="s">
        <v>3273</v>
      </c>
      <c r="D1627" s="419"/>
      <c r="E1627" s="316"/>
      <c r="F1627" s="316"/>
      <c r="G1627" s="317"/>
      <c r="H1627" s="379"/>
      <c r="I1627" s="317"/>
      <c r="J1627" s="315" t="str">
        <f>IF(L1627="","",VLOOKUP(L1627,Presentación!$AL$3:$AM$574,2,FALSE))</f>
        <v/>
      </c>
      <c r="K1627" s="429"/>
      <c r="L1627" s="419"/>
      <c r="M1627" s="316"/>
      <c r="N1627" s="317"/>
      <c r="O1627" s="419"/>
      <c r="P1627" s="316"/>
      <c r="Q1627" s="317"/>
      <c r="R1627" s="379"/>
      <c r="S1627" s="316"/>
      <c r="T1627" s="317"/>
      <c r="U1627" s="43" t="s">
        <v>2188</v>
      </c>
      <c r="V1627" s="379"/>
      <c r="W1627" s="316"/>
      <c r="X1627" s="317"/>
      <c r="Y1627" s="379"/>
      <c r="Z1627" s="317"/>
      <c r="AA1627" s="249"/>
      <c r="AB1627" s="249"/>
      <c r="AC1627" s="249"/>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10"/>
      <c r="AY1627" s="10"/>
      <c r="AZ1627" s="10"/>
      <c r="BA1627" s="10"/>
      <c r="BB1627" s="10"/>
      <c r="BC1627" s="10"/>
      <c r="BD1627" s="10"/>
      <c r="BE1627" s="10"/>
      <c r="BF1627" s="10"/>
      <c r="BG1627" s="10"/>
      <c r="BH1627" s="10"/>
      <c r="BI1627" s="10"/>
      <c r="BJ1627" s="10"/>
      <c r="BK1627" s="10"/>
      <c r="BL1627" s="10"/>
      <c r="BM1627" s="10"/>
      <c r="BN1627" s="10"/>
      <c r="BO1627" s="10"/>
      <c r="BP1627" s="10"/>
      <c r="BQ1627" s="10"/>
      <c r="BR1627" s="10"/>
      <c r="BS1627" s="10"/>
      <c r="BT1627" s="10"/>
      <c r="BU1627" s="10"/>
      <c r="BV1627" s="10"/>
      <c r="BW1627" s="10"/>
      <c r="BX1627" s="10"/>
      <c r="CA1627">
        <f t="shared" si="312"/>
        <v>0</v>
      </c>
      <c r="CB1627">
        <f t="shared" si="313"/>
        <v>0</v>
      </c>
      <c r="CC1627">
        <f t="shared" si="314"/>
        <v>0</v>
      </c>
      <c r="CD1627">
        <f t="shared" si="315"/>
        <v>0</v>
      </c>
      <c r="CF1627" t="b">
        <f t="shared" si="316"/>
        <v>0</v>
      </c>
      <c r="CG1627" t="str">
        <f t="shared" si="317"/>
        <v/>
      </c>
      <c r="CH1627" t="b">
        <f t="shared" si="318"/>
        <v>0</v>
      </c>
      <c r="CI1627" t="str">
        <f t="shared" si="319"/>
        <v/>
      </c>
      <c r="CJ1627" t="b">
        <f t="shared" si="320"/>
        <v>0</v>
      </c>
      <c r="CL1627">
        <f t="shared" si="321"/>
        <v>0</v>
      </c>
      <c r="CM1627">
        <f t="shared" si="322"/>
        <v>0</v>
      </c>
      <c r="CN1627">
        <f t="shared" si="323"/>
        <v>0</v>
      </c>
      <c r="CO1627">
        <f t="shared" si="324"/>
        <v>0</v>
      </c>
    </row>
    <row r="1628" spans="2:93" ht="15" customHeight="1">
      <c r="B1628" s="126"/>
      <c r="C1628" s="220" t="s">
        <v>3274</v>
      </c>
      <c r="D1628" s="419"/>
      <c r="E1628" s="316"/>
      <c r="F1628" s="316"/>
      <c r="G1628" s="317"/>
      <c r="H1628" s="379"/>
      <c r="I1628" s="317"/>
      <c r="J1628" s="315" t="str">
        <f>IF(L1628="","",VLOOKUP(L1628,Presentación!$AL$3:$AM$574,2,FALSE))</f>
        <v/>
      </c>
      <c r="K1628" s="429"/>
      <c r="L1628" s="419"/>
      <c r="M1628" s="316"/>
      <c r="N1628" s="317"/>
      <c r="O1628" s="419"/>
      <c r="P1628" s="316"/>
      <c r="Q1628" s="317"/>
      <c r="R1628" s="379"/>
      <c r="S1628" s="316"/>
      <c r="T1628" s="317"/>
      <c r="U1628" s="43" t="s">
        <v>2188</v>
      </c>
      <c r="V1628" s="379"/>
      <c r="W1628" s="316"/>
      <c r="X1628" s="317"/>
      <c r="Y1628" s="379"/>
      <c r="Z1628" s="317"/>
      <c r="AA1628" s="249"/>
      <c r="AB1628" s="249"/>
      <c r="AC1628" s="249"/>
      <c r="AD1628" s="10"/>
      <c r="AE1628" s="10"/>
      <c r="AF1628" s="10"/>
      <c r="AG1628" s="10"/>
      <c r="AH1628" s="10"/>
      <c r="AI1628" s="10"/>
      <c r="AJ1628" s="10"/>
      <c r="AK1628" s="10"/>
      <c r="AL1628" s="10"/>
      <c r="AM1628" s="10"/>
      <c r="AN1628" s="10"/>
      <c r="AO1628" s="10"/>
      <c r="AP1628" s="10"/>
      <c r="AQ1628" s="10"/>
      <c r="AR1628" s="10"/>
      <c r="AS1628" s="10"/>
      <c r="AT1628" s="10"/>
      <c r="AU1628" s="10"/>
      <c r="AV1628" s="10"/>
      <c r="AW1628" s="10"/>
      <c r="AX1628" s="10"/>
      <c r="AY1628" s="10"/>
      <c r="AZ1628" s="10"/>
      <c r="BA1628" s="10"/>
      <c r="BB1628" s="10"/>
      <c r="BC1628" s="10"/>
      <c r="BD1628" s="10"/>
      <c r="BE1628" s="10"/>
      <c r="BF1628" s="10"/>
      <c r="BG1628" s="10"/>
      <c r="BH1628" s="10"/>
      <c r="BI1628" s="10"/>
      <c r="BJ1628" s="10"/>
      <c r="BK1628" s="10"/>
      <c r="BL1628" s="10"/>
      <c r="BM1628" s="10"/>
      <c r="BN1628" s="10"/>
      <c r="BO1628" s="10"/>
      <c r="BP1628" s="10"/>
      <c r="BQ1628" s="10"/>
      <c r="BR1628" s="10"/>
      <c r="BS1628" s="10"/>
      <c r="BT1628" s="10"/>
      <c r="BU1628" s="10"/>
      <c r="BV1628" s="10"/>
      <c r="BW1628" s="10"/>
      <c r="BX1628" s="10"/>
      <c r="CA1628">
        <f t="shared" si="312"/>
        <v>0</v>
      </c>
      <c r="CB1628">
        <f t="shared" si="313"/>
        <v>0</v>
      </c>
      <c r="CC1628">
        <f t="shared" si="314"/>
        <v>0</v>
      </c>
      <c r="CD1628">
        <f t="shared" si="315"/>
        <v>0</v>
      </c>
      <c r="CF1628" t="b">
        <f t="shared" si="316"/>
        <v>0</v>
      </c>
      <c r="CG1628" t="str">
        <f t="shared" si="317"/>
        <v/>
      </c>
      <c r="CH1628" t="b">
        <f t="shared" si="318"/>
        <v>0</v>
      </c>
      <c r="CI1628" t="str">
        <f t="shared" si="319"/>
        <v/>
      </c>
      <c r="CJ1628" t="b">
        <f t="shared" si="320"/>
        <v>0</v>
      </c>
      <c r="CL1628">
        <f t="shared" si="321"/>
        <v>0</v>
      </c>
      <c r="CM1628">
        <f t="shared" si="322"/>
        <v>0</v>
      </c>
      <c r="CN1628">
        <f t="shared" si="323"/>
        <v>0</v>
      </c>
      <c r="CO1628">
        <f t="shared" si="324"/>
        <v>0</v>
      </c>
    </row>
    <row r="1629" spans="2:93" ht="15" customHeight="1">
      <c r="B1629" s="126"/>
      <c r="C1629" s="220" t="s">
        <v>3275</v>
      </c>
      <c r="D1629" s="419"/>
      <c r="E1629" s="316"/>
      <c r="F1629" s="316"/>
      <c r="G1629" s="317"/>
      <c r="H1629" s="379"/>
      <c r="I1629" s="317"/>
      <c r="J1629" s="315" t="str">
        <f>IF(L1629="","",VLOOKUP(L1629,Presentación!$AL$3:$AM$574,2,FALSE))</f>
        <v/>
      </c>
      <c r="K1629" s="429"/>
      <c r="L1629" s="419"/>
      <c r="M1629" s="316"/>
      <c r="N1629" s="317"/>
      <c r="O1629" s="419"/>
      <c r="P1629" s="316"/>
      <c r="Q1629" s="317"/>
      <c r="R1629" s="379"/>
      <c r="S1629" s="316"/>
      <c r="T1629" s="317"/>
      <c r="U1629" s="43" t="s">
        <v>2188</v>
      </c>
      <c r="V1629" s="379"/>
      <c r="W1629" s="316"/>
      <c r="X1629" s="317"/>
      <c r="Y1629" s="379"/>
      <c r="Z1629" s="317"/>
      <c r="AA1629" s="249"/>
      <c r="AB1629" s="249"/>
      <c r="AC1629" s="249"/>
      <c r="AD1629" s="10"/>
      <c r="AE1629" s="10"/>
      <c r="AF1629" s="10"/>
      <c r="AG1629" s="10"/>
      <c r="AH1629" s="10"/>
      <c r="AI1629" s="10"/>
      <c r="AJ1629" s="10"/>
      <c r="AK1629" s="10"/>
      <c r="AL1629" s="10"/>
      <c r="AM1629" s="10"/>
      <c r="AN1629" s="10"/>
      <c r="AO1629" s="10"/>
      <c r="AP1629" s="10"/>
      <c r="AQ1629" s="10"/>
      <c r="AR1629" s="10"/>
      <c r="AS1629" s="10"/>
      <c r="AT1629" s="10"/>
      <c r="AU1629" s="10"/>
      <c r="AV1629" s="10"/>
      <c r="AW1629" s="10"/>
      <c r="AX1629" s="10"/>
      <c r="AY1629" s="10"/>
      <c r="AZ1629" s="10"/>
      <c r="BA1629" s="10"/>
      <c r="BB1629" s="10"/>
      <c r="BC1629" s="10"/>
      <c r="BD1629" s="10"/>
      <c r="BE1629" s="10"/>
      <c r="BF1629" s="10"/>
      <c r="BG1629" s="10"/>
      <c r="BH1629" s="10"/>
      <c r="BI1629" s="10"/>
      <c r="BJ1629" s="10"/>
      <c r="BK1629" s="10"/>
      <c r="BL1629" s="10"/>
      <c r="BM1629" s="10"/>
      <c r="BN1629" s="10"/>
      <c r="BO1629" s="10"/>
      <c r="BP1629" s="10"/>
      <c r="BQ1629" s="10"/>
      <c r="BR1629" s="10"/>
      <c r="BS1629" s="10"/>
      <c r="BT1629" s="10"/>
      <c r="BU1629" s="10"/>
      <c r="BV1629" s="10"/>
      <c r="BW1629" s="10"/>
      <c r="BX1629" s="10"/>
      <c r="CA1629">
        <f t="shared" si="312"/>
        <v>0</v>
      </c>
      <c r="CB1629">
        <f t="shared" si="313"/>
        <v>0</v>
      </c>
      <c r="CC1629">
        <f t="shared" si="314"/>
        <v>0</v>
      </c>
      <c r="CD1629">
        <f t="shared" si="315"/>
        <v>0</v>
      </c>
      <c r="CF1629" t="b">
        <f t="shared" si="316"/>
        <v>0</v>
      </c>
      <c r="CG1629" t="str">
        <f t="shared" si="317"/>
        <v/>
      </c>
      <c r="CH1629" t="b">
        <f t="shared" si="318"/>
        <v>0</v>
      </c>
      <c r="CI1629" t="str">
        <f t="shared" si="319"/>
        <v/>
      </c>
      <c r="CJ1629" t="b">
        <f t="shared" si="320"/>
        <v>0</v>
      </c>
      <c r="CL1629">
        <f t="shared" si="321"/>
        <v>0</v>
      </c>
      <c r="CM1629">
        <f t="shared" si="322"/>
        <v>0</v>
      </c>
      <c r="CN1629">
        <f t="shared" si="323"/>
        <v>0</v>
      </c>
      <c r="CO1629">
        <f t="shared" si="324"/>
        <v>0</v>
      </c>
    </row>
    <row r="1630" spans="2:93" ht="15" customHeight="1">
      <c r="B1630" s="126"/>
      <c r="C1630" s="220" t="s">
        <v>3276</v>
      </c>
      <c r="D1630" s="419"/>
      <c r="E1630" s="316"/>
      <c r="F1630" s="316"/>
      <c r="G1630" s="317"/>
      <c r="H1630" s="379"/>
      <c r="I1630" s="317"/>
      <c r="J1630" s="315" t="str">
        <f>IF(L1630="","",VLOOKUP(L1630,Presentación!$AL$3:$AM$574,2,FALSE))</f>
        <v/>
      </c>
      <c r="K1630" s="429"/>
      <c r="L1630" s="419"/>
      <c r="M1630" s="316"/>
      <c r="N1630" s="317"/>
      <c r="O1630" s="419"/>
      <c r="P1630" s="316"/>
      <c r="Q1630" s="317"/>
      <c r="R1630" s="379"/>
      <c r="S1630" s="316"/>
      <c r="T1630" s="317"/>
      <c r="U1630" s="43" t="s">
        <v>2188</v>
      </c>
      <c r="V1630" s="379"/>
      <c r="W1630" s="316"/>
      <c r="X1630" s="317"/>
      <c r="Y1630" s="379"/>
      <c r="Z1630" s="317"/>
      <c r="AA1630" s="249"/>
      <c r="AB1630" s="249"/>
      <c r="AC1630" s="249"/>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A1630" s="10"/>
      <c r="BB1630" s="10"/>
      <c r="BC1630" s="10"/>
      <c r="BD1630" s="10"/>
      <c r="BE1630" s="10"/>
      <c r="BF1630" s="10"/>
      <c r="BG1630" s="10"/>
      <c r="BH1630" s="10"/>
      <c r="BI1630" s="10"/>
      <c r="BJ1630" s="10"/>
      <c r="BK1630" s="10"/>
      <c r="BL1630" s="10"/>
      <c r="BM1630" s="10"/>
      <c r="BN1630" s="10"/>
      <c r="BO1630" s="10"/>
      <c r="BP1630" s="10"/>
      <c r="BQ1630" s="10"/>
      <c r="BR1630" s="10"/>
      <c r="BS1630" s="10"/>
      <c r="BT1630" s="10"/>
      <c r="BU1630" s="10"/>
      <c r="BV1630" s="10"/>
      <c r="BW1630" s="10"/>
      <c r="BX1630" s="10"/>
      <c r="CA1630">
        <f t="shared" si="312"/>
        <v>0</v>
      </c>
      <c r="CB1630">
        <f t="shared" si="313"/>
        <v>0</v>
      </c>
      <c r="CC1630">
        <f t="shared" si="314"/>
        <v>0</v>
      </c>
      <c r="CD1630">
        <f t="shared" si="315"/>
        <v>0</v>
      </c>
      <c r="CF1630" t="b">
        <f t="shared" si="316"/>
        <v>0</v>
      </c>
      <c r="CG1630" t="str">
        <f t="shared" si="317"/>
        <v/>
      </c>
      <c r="CH1630" t="b">
        <f t="shared" si="318"/>
        <v>0</v>
      </c>
      <c r="CI1630" t="str">
        <f t="shared" si="319"/>
        <v/>
      </c>
      <c r="CJ1630" t="b">
        <f t="shared" si="320"/>
        <v>0</v>
      </c>
      <c r="CL1630">
        <f t="shared" si="321"/>
        <v>0</v>
      </c>
      <c r="CM1630">
        <f t="shared" si="322"/>
        <v>0</v>
      </c>
      <c r="CN1630">
        <f t="shared" si="323"/>
        <v>0</v>
      </c>
      <c r="CO1630">
        <f t="shared" si="324"/>
        <v>0</v>
      </c>
    </row>
    <row r="1631" spans="2:93" ht="15" customHeight="1">
      <c r="B1631" s="126"/>
      <c r="C1631" s="220" t="s">
        <v>3277</v>
      </c>
      <c r="D1631" s="419"/>
      <c r="E1631" s="316"/>
      <c r="F1631" s="316"/>
      <c r="G1631" s="317"/>
      <c r="H1631" s="379"/>
      <c r="I1631" s="317"/>
      <c r="J1631" s="315" t="str">
        <f>IF(L1631="","",VLOOKUP(L1631,Presentación!$AL$3:$AM$574,2,FALSE))</f>
        <v/>
      </c>
      <c r="K1631" s="429"/>
      <c r="L1631" s="419"/>
      <c r="M1631" s="316"/>
      <c r="N1631" s="317"/>
      <c r="O1631" s="419"/>
      <c r="P1631" s="316"/>
      <c r="Q1631" s="317"/>
      <c r="R1631" s="379"/>
      <c r="S1631" s="316"/>
      <c r="T1631" s="317"/>
      <c r="U1631" s="43" t="s">
        <v>2188</v>
      </c>
      <c r="V1631" s="379"/>
      <c r="W1631" s="316"/>
      <c r="X1631" s="317"/>
      <c r="Y1631" s="379"/>
      <c r="Z1631" s="317"/>
      <c r="AA1631" s="249"/>
      <c r="AB1631" s="249"/>
      <c r="AC1631" s="249"/>
      <c r="AD1631" s="10"/>
      <c r="AE1631" s="10"/>
      <c r="AF1631" s="10"/>
      <c r="AG1631" s="10"/>
      <c r="AH1631" s="10"/>
      <c r="AI1631" s="10"/>
      <c r="AJ1631" s="10"/>
      <c r="AK1631" s="10"/>
      <c r="AL1631" s="10"/>
      <c r="AM1631" s="10"/>
      <c r="AN1631" s="10"/>
      <c r="AO1631" s="10"/>
      <c r="AP1631" s="10"/>
      <c r="AQ1631" s="10"/>
      <c r="AR1631" s="10"/>
      <c r="AS1631" s="10"/>
      <c r="AT1631" s="10"/>
      <c r="AU1631" s="10"/>
      <c r="AV1631" s="10"/>
      <c r="AW1631" s="10"/>
      <c r="AX1631" s="10"/>
      <c r="AY1631" s="10"/>
      <c r="AZ1631" s="10"/>
      <c r="BA1631" s="10"/>
      <c r="BB1631" s="10"/>
      <c r="BC1631" s="10"/>
      <c r="BD1631" s="10"/>
      <c r="BE1631" s="10"/>
      <c r="BF1631" s="10"/>
      <c r="BG1631" s="10"/>
      <c r="BH1631" s="10"/>
      <c r="BI1631" s="10"/>
      <c r="BJ1631" s="10"/>
      <c r="BK1631" s="10"/>
      <c r="BL1631" s="10"/>
      <c r="BM1631" s="10"/>
      <c r="BN1631" s="10"/>
      <c r="BO1631" s="10"/>
      <c r="BP1631" s="10"/>
      <c r="BQ1631" s="10"/>
      <c r="BR1631" s="10"/>
      <c r="BS1631" s="10"/>
      <c r="BT1631" s="10"/>
      <c r="BU1631" s="10"/>
      <c r="BV1631" s="10"/>
      <c r="BW1631" s="10"/>
      <c r="BX1631" s="10"/>
      <c r="CA1631">
        <f t="shared" si="312"/>
        <v>0</v>
      </c>
      <c r="CB1631">
        <f t="shared" si="313"/>
        <v>0</v>
      </c>
      <c r="CC1631">
        <f t="shared" si="314"/>
        <v>0</v>
      </c>
      <c r="CD1631">
        <f t="shared" si="315"/>
        <v>0</v>
      </c>
      <c r="CF1631" t="b">
        <f t="shared" si="316"/>
        <v>0</v>
      </c>
      <c r="CG1631" t="str">
        <f t="shared" si="317"/>
        <v/>
      </c>
      <c r="CH1631" t="b">
        <f t="shared" si="318"/>
        <v>0</v>
      </c>
      <c r="CI1631" t="str">
        <f t="shared" si="319"/>
        <v/>
      </c>
      <c r="CJ1631" t="b">
        <f t="shared" si="320"/>
        <v>0</v>
      </c>
      <c r="CL1631">
        <f t="shared" si="321"/>
        <v>0</v>
      </c>
      <c r="CM1631">
        <f t="shared" si="322"/>
        <v>0</v>
      </c>
      <c r="CN1631">
        <f t="shared" si="323"/>
        <v>0</v>
      </c>
      <c r="CO1631">
        <f t="shared" si="324"/>
        <v>0</v>
      </c>
    </row>
    <row r="1632" spans="2:93" ht="15" customHeight="1">
      <c r="B1632" s="143"/>
      <c r="C1632" s="220" t="s">
        <v>3278</v>
      </c>
      <c r="D1632" s="419"/>
      <c r="E1632" s="316"/>
      <c r="F1632" s="316"/>
      <c r="G1632" s="317"/>
      <c r="H1632" s="379"/>
      <c r="I1632" s="317"/>
      <c r="J1632" s="315" t="str">
        <f>IF(L1632="","",VLOOKUP(L1632,Presentación!$AL$3:$AM$574,2,FALSE))</f>
        <v/>
      </c>
      <c r="K1632" s="429"/>
      <c r="L1632" s="419"/>
      <c r="M1632" s="316"/>
      <c r="N1632" s="317"/>
      <c r="O1632" s="419"/>
      <c r="P1632" s="316"/>
      <c r="Q1632" s="317"/>
      <c r="R1632" s="379"/>
      <c r="S1632" s="316"/>
      <c r="T1632" s="317"/>
      <c r="U1632" s="43" t="s">
        <v>2188</v>
      </c>
      <c r="V1632" s="379"/>
      <c r="W1632" s="316"/>
      <c r="X1632" s="317"/>
      <c r="Y1632" s="379"/>
      <c r="Z1632" s="317"/>
      <c r="AA1632" s="249"/>
      <c r="AB1632" s="249"/>
      <c r="AC1632" s="249"/>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AY1632" s="10"/>
      <c r="AZ1632" s="10"/>
      <c r="BA1632" s="10"/>
      <c r="BB1632" s="10"/>
      <c r="BC1632" s="10"/>
      <c r="BD1632" s="10"/>
      <c r="BE1632" s="10"/>
      <c r="BF1632" s="10"/>
      <c r="BG1632" s="10"/>
      <c r="BH1632" s="10"/>
      <c r="BI1632" s="10"/>
      <c r="BJ1632" s="10"/>
      <c r="BK1632" s="10"/>
      <c r="BL1632" s="10"/>
      <c r="BM1632" s="10"/>
      <c r="BN1632" s="10"/>
      <c r="BO1632" s="10"/>
      <c r="BP1632" s="10"/>
      <c r="BQ1632" s="10"/>
      <c r="BR1632" s="10"/>
      <c r="BS1632" s="10"/>
      <c r="BT1632" s="10"/>
      <c r="BU1632" s="10"/>
      <c r="BV1632" s="10"/>
      <c r="BW1632" s="10"/>
      <c r="BX1632" s="10"/>
      <c r="CA1632">
        <f t="shared" si="312"/>
        <v>0</v>
      </c>
      <c r="CB1632">
        <f t="shared" si="313"/>
        <v>0</v>
      </c>
      <c r="CC1632">
        <f t="shared" si="314"/>
        <v>0</v>
      </c>
      <c r="CD1632">
        <f t="shared" si="315"/>
        <v>0</v>
      </c>
      <c r="CF1632" t="b">
        <f t="shared" si="316"/>
        <v>0</v>
      </c>
      <c r="CG1632" t="str">
        <f t="shared" si="317"/>
        <v/>
      </c>
      <c r="CH1632" t="b">
        <f t="shared" si="318"/>
        <v>0</v>
      </c>
      <c r="CI1632" t="str">
        <f t="shared" si="319"/>
        <v/>
      </c>
      <c r="CJ1632" t="b">
        <f t="shared" si="320"/>
        <v>0</v>
      </c>
      <c r="CL1632">
        <f t="shared" si="321"/>
        <v>0</v>
      </c>
      <c r="CM1632">
        <f t="shared" si="322"/>
        <v>0</v>
      </c>
      <c r="CN1632">
        <f t="shared" si="323"/>
        <v>0</v>
      </c>
      <c r="CO1632">
        <f t="shared" si="324"/>
        <v>0</v>
      </c>
    </row>
    <row r="1633" spans="2:93" ht="15" customHeight="1">
      <c r="B1633" s="143"/>
      <c r="C1633" s="220" t="s">
        <v>3279</v>
      </c>
      <c r="D1633" s="419"/>
      <c r="E1633" s="316"/>
      <c r="F1633" s="316"/>
      <c r="G1633" s="317"/>
      <c r="H1633" s="379"/>
      <c r="I1633" s="317"/>
      <c r="J1633" s="315" t="str">
        <f>IF(L1633="","",VLOOKUP(L1633,Presentación!$AL$3:$AM$574,2,FALSE))</f>
        <v/>
      </c>
      <c r="K1633" s="429"/>
      <c r="L1633" s="419"/>
      <c r="M1633" s="316"/>
      <c r="N1633" s="317"/>
      <c r="O1633" s="419"/>
      <c r="P1633" s="316"/>
      <c r="Q1633" s="317"/>
      <c r="R1633" s="379"/>
      <c r="S1633" s="316"/>
      <c r="T1633" s="317"/>
      <c r="U1633" s="43" t="s">
        <v>2188</v>
      </c>
      <c r="V1633" s="379"/>
      <c r="W1633" s="316"/>
      <c r="X1633" s="317"/>
      <c r="Y1633" s="379"/>
      <c r="Z1633" s="317"/>
      <c r="AA1633" s="249"/>
      <c r="AB1633" s="249"/>
      <c r="AC1633" s="249"/>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AY1633" s="10"/>
      <c r="AZ1633" s="10"/>
      <c r="BA1633" s="10"/>
      <c r="BB1633" s="10"/>
      <c r="BC1633" s="10"/>
      <c r="BD1633" s="10"/>
      <c r="BE1633" s="10"/>
      <c r="BF1633" s="10"/>
      <c r="BG1633" s="10"/>
      <c r="BH1633" s="10"/>
      <c r="BI1633" s="10"/>
      <c r="BJ1633" s="10"/>
      <c r="BK1633" s="10"/>
      <c r="BL1633" s="10"/>
      <c r="BM1633" s="10"/>
      <c r="BN1633" s="10"/>
      <c r="BO1633" s="10"/>
      <c r="BP1633" s="10"/>
      <c r="BQ1633" s="10"/>
      <c r="BR1633" s="10"/>
      <c r="BS1633" s="10"/>
      <c r="BT1633" s="10"/>
      <c r="BU1633" s="10"/>
      <c r="BV1633" s="10"/>
      <c r="BW1633" s="10"/>
      <c r="BX1633" s="10"/>
      <c r="CA1633">
        <f t="shared" ref="CA1633:CA1696" si="325">IF(COUNTIF(D1633:AL1633,"NS")&gt;0,1,0)</f>
        <v>0</v>
      </c>
      <c r="CB1633">
        <f t="shared" ref="CB1633:CB1696" si="326">COUNTIF(AB1633:AC1633,"NS")</f>
        <v>0</v>
      </c>
      <c r="CC1633">
        <f t="shared" ref="CC1633:CC1696" si="327">SUM(AB1633:AC1633)</f>
        <v>0</v>
      </c>
      <c r="CD1633">
        <f t="shared" ref="CD1633:CD1696" si="328">IF(COUNTA(AA1633:AC1633)=0,0,IF(OR(AND(AA1633=0,CB1633&gt;0),AND(AA1633="ns",CC1633&gt;0),AND(AA1633="ns",CB1633=0,CC1633=0)),1,IF(OR(AND(AA1633&gt;0,CB1633=2),AND(AA1633="ns",CB1633=2),AND(AA1633="ns",CC1633=0,CB1633&gt;0),AA1633=CC1633),0,1)))</f>
        <v>0</v>
      </c>
      <c r="CF1633" t="b">
        <f t="shared" ref="CF1633:CF1696" si="329">NOT(EXACT(D1633,UPPER(D1633)))</f>
        <v>0</v>
      </c>
      <c r="CG1633" t="str">
        <f t="shared" ref="CG1633:CG1696" si="330">SUBSTITUTE( SUBSTITUTE( SUBSTITUTE( SUBSTITUTE( SUBSTITUTE( SUBSTITUTE( SUBSTITUTE( SUBSTITUTE( SUBSTITUTE( SUBSTITUTE(D1633, "á", "a"), "é", "e"), "í", "i"), "ó", "o"), "ú", "u"), "Á", "A"), "É", "E"), "Í", "I"), "Ó", "O"), "Ú", "U")</f>
        <v/>
      </c>
      <c r="CH1633" t="b">
        <f t="shared" ref="CH1633:CH1696" si="331">NOT(EXACT(D1633,CG1633))</f>
        <v>0</v>
      </c>
      <c r="CI1633" t="str">
        <f t="shared" ref="CI1633:CI1696" si="332">SUBSTITUTE((SUBSTITUTE(SUBSTITUTE(SUBSTITUTE(D1633,".",""),",",""),"(","")),")","")</f>
        <v/>
      </c>
      <c r="CJ1633" t="b">
        <f t="shared" ref="CJ1633:CJ1696" si="333">NOT(EXACT(D1633,CI1633))</f>
        <v>0</v>
      </c>
      <c r="CL1633">
        <f t="shared" ref="CL1633:CL1696" si="334">LEN(R1633)</f>
        <v>0</v>
      </c>
      <c r="CM1633">
        <f t="shared" ref="CM1633:CM1696" si="335">LEN(V1633)</f>
        <v>0</v>
      </c>
      <c r="CN1633">
        <f t="shared" ref="CN1633:CN1696" si="336">IF(AND(R1633&lt;&gt;"NS",R1633&lt;&gt;"NA",CL1633&gt;8),1,0)</f>
        <v>0</v>
      </c>
      <c r="CO1633">
        <f t="shared" ref="CO1633:CO1696" si="337">IF(AND(V1633&lt;&gt;"NS",V1633&lt;&gt;"NA",CM1633&gt;9),1,0)</f>
        <v>0</v>
      </c>
    </row>
    <row r="1634" spans="2:93" ht="15" customHeight="1">
      <c r="B1634" s="143"/>
      <c r="C1634" s="220" t="s">
        <v>3280</v>
      </c>
      <c r="D1634" s="419"/>
      <c r="E1634" s="316"/>
      <c r="F1634" s="316"/>
      <c r="G1634" s="317"/>
      <c r="H1634" s="379"/>
      <c r="I1634" s="317"/>
      <c r="J1634" s="315" t="str">
        <f>IF(L1634="","",VLOOKUP(L1634,Presentación!$AL$3:$AM$574,2,FALSE))</f>
        <v/>
      </c>
      <c r="K1634" s="429"/>
      <c r="L1634" s="419"/>
      <c r="M1634" s="316"/>
      <c r="N1634" s="317"/>
      <c r="O1634" s="419"/>
      <c r="P1634" s="316"/>
      <c r="Q1634" s="317"/>
      <c r="R1634" s="379"/>
      <c r="S1634" s="316"/>
      <c r="T1634" s="317"/>
      <c r="U1634" s="43" t="s">
        <v>2188</v>
      </c>
      <c r="V1634" s="379"/>
      <c r="W1634" s="316"/>
      <c r="X1634" s="317"/>
      <c r="Y1634" s="379"/>
      <c r="Z1634" s="317"/>
      <c r="AA1634" s="249"/>
      <c r="AB1634" s="249"/>
      <c r="AC1634" s="249"/>
      <c r="AD1634" s="10"/>
      <c r="AE1634" s="10"/>
      <c r="AF1634" s="10"/>
      <c r="AG1634" s="10"/>
      <c r="AH1634" s="10"/>
      <c r="AI1634" s="10"/>
      <c r="AJ1634" s="10"/>
      <c r="AK1634" s="10"/>
      <c r="AL1634" s="10"/>
      <c r="AM1634" s="10"/>
      <c r="AN1634" s="10"/>
      <c r="AO1634" s="10"/>
      <c r="AP1634" s="10"/>
      <c r="AQ1634" s="10"/>
      <c r="AR1634" s="10"/>
      <c r="AS1634" s="10"/>
      <c r="AT1634" s="10"/>
      <c r="AU1634" s="10"/>
      <c r="AV1634" s="10"/>
      <c r="AW1634" s="10"/>
      <c r="AX1634" s="10"/>
      <c r="AY1634" s="10"/>
      <c r="AZ1634" s="10"/>
      <c r="BA1634" s="10"/>
      <c r="BB1634" s="10"/>
      <c r="BC1634" s="10"/>
      <c r="BD1634" s="10"/>
      <c r="BE1634" s="10"/>
      <c r="BF1634" s="10"/>
      <c r="BG1634" s="10"/>
      <c r="BH1634" s="10"/>
      <c r="BI1634" s="10"/>
      <c r="BJ1634" s="10"/>
      <c r="BK1634" s="10"/>
      <c r="BL1634" s="10"/>
      <c r="BM1634" s="10"/>
      <c r="BN1634" s="10"/>
      <c r="BO1634" s="10"/>
      <c r="BP1634" s="10"/>
      <c r="BQ1634" s="10"/>
      <c r="BR1634" s="10"/>
      <c r="BS1634" s="10"/>
      <c r="BT1634" s="10"/>
      <c r="BU1634" s="10"/>
      <c r="BV1634" s="10"/>
      <c r="BW1634" s="10"/>
      <c r="BX1634" s="10"/>
      <c r="CA1634">
        <f t="shared" si="325"/>
        <v>0</v>
      </c>
      <c r="CB1634">
        <f t="shared" si="326"/>
        <v>0</v>
      </c>
      <c r="CC1634">
        <f t="shared" si="327"/>
        <v>0</v>
      </c>
      <c r="CD1634">
        <f t="shared" si="328"/>
        <v>0</v>
      </c>
      <c r="CF1634" t="b">
        <f t="shared" si="329"/>
        <v>0</v>
      </c>
      <c r="CG1634" t="str">
        <f t="shared" si="330"/>
        <v/>
      </c>
      <c r="CH1634" t="b">
        <f t="shared" si="331"/>
        <v>0</v>
      </c>
      <c r="CI1634" t="str">
        <f t="shared" si="332"/>
        <v/>
      </c>
      <c r="CJ1634" t="b">
        <f t="shared" si="333"/>
        <v>0</v>
      </c>
      <c r="CL1634">
        <f t="shared" si="334"/>
        <v>0</v>
      </c>
      <c r="CM1634">
        <f t="shared" si="335"/>
        <v>0</v>
      </c>
      <c r="CN1634">
        <f t="shared" si="336"/>
        <v>0</v>
      </c>
      <c r="CO1634">
        <f t="shared" si="337"/>
        <v>0</v>
      </c>
    </row>
    <row r="1635" spans="2:93" ht="15" customHeight="1">
      <c r="B1635" s="143"/>
      <c r="C1635" s="220" t="s">
        <v>3281</v>
      </c>
      <c r="D1635" s="419"/>
      <c r="E1635" s="316"/>
      <c r="F1635" s="316"/>
      <c r="G1635" s="317"/>
      <c r="H1635" s="379"/>
      <c r="I1635" s="317"/>
      <c r="J1635" s="315" t="str">
        <f>IF(L1635="","",VLOOKUP(L1635,Presentación!$AL$3:$AM$574,2,FALSE))</f>
        <v/>
      </c>
      <c r="K1635" s="429"/>
      <c r="L1635" s="419"/>
      <c r="M1635" s="316"/>
      <c r="N1635" s="317"/>
      <c r="O1635" s="419"/>
      <c r="P1635" s="316"/>
      <c r="Q1635" s="317"/>
      <c r="R1635" s="379"/>
      <c r="S1635" s="316"/>
      <c r="T1635" s="317"/>
      <c r="U1635" s="43" t="s">
        <v>2188</v>
      </c>
      <c r="V1635" s="379"/>
      <c r="W1635" s="316"/>
      <c r="X1635" s="317"/>
      <c r="Y1635" s="379"/>
      <c r="Z1635" s="317"/>
      <c r="AA1635" s="249"/>
      <c r="AB1635" s="249"/>
      <c r="AC1635" s="249"/>
      <c r="AD1635" s="10"/>
      <c r="AE1635" s="10"/>
      <c r="AF1635" s="10"/>
      <c r="AG1635" s="10"/>
      <c r="AH1635" s="10"/>
      <c r="AI1635" s="10"/>
      <c r="AJ1635" s="10"/>
      <c r="AK1635" s="10"/>
      <c r="AL1635" s="10"/>
      <c r="AM1635" s="10"/>
      <c r="AN1635" s="10"/>
      <c r="AO1635" s="10"/>
      <c r="AP1635" s="10"/>
      <c r="AQ1635" s="10"/>
      <c r="AR1635" s="10"/>
      <c r="AS1635" s="10"/>
      <c r="AT1635" s="10"/>
      <c r="AU1635" s="10"/>
      <c r="AV1635" s="10"/>
      <c r="AW1635" s="10"/>
      <c r="AX1635" s="10"/>
      <c r="AY1635" s="10"/>
      <c r="AZ1635" s="10"/>
      <c r="BA1635" s="10"/>
      <c r="BB1635" s="10"/>
      <c r="BC1635" s="10"/>
      <c r="BD1635" s="10"/>
      <c r="BE1635" s="10"/>
      <c r="BF1635" s="10"/>
      <c r="BG1635" s="10"/>
      <c r="BH1635" s="10"/>
      <c r="BI1635" s="10"/>
      <c r="BJ1635" s="10"/>
      <c r="BK1635" s="10"/>
      <c r="BL1635" s="10"/>
      <c r="BM1635" s="10"/>
      <c r="BN1635" s="10"/>
      <c r="BO1635" s="10"/>
      <c r="BP1635" s="10"/>
      <c r="BQ1635" s="10"/>
      <c r="BR1635" s="10"/>
      <c r="BS1635" s="10"/>
      <c r="BT1635" s="10"/>
      <c r="BU1635" s="10"/>
      <c r="BV1635" s="10"/>
      <c r="BW1635" s="10"/>
      <c r="BX1635" s="10"/>
      <c r="CA1635">
        <f t="shared" si="325"/>
        <v>0</v>
      </c>
      <c r="CB1635">
        <f t="shared" si="326"/>
        <v>0</v>
      </c>
      <c r="CC1635">
        <f t="shared" si="327"/>
        <v>0</v>
      </c>
      <c r="CD1635">
        <f t="shared" si="328"/>
        <v>0</v>
      </c>
      <c r="CF1635" t="b">
        <f t="shared" si="329"/>
        <v>0</v>
      </c>
      <c r="CG1635" t="str">
        <f t="shared" si="330"/>
        <v/>
      </c>
      <c r="CH1635" t="b">
        <f t="shared" si="331"/>
        <v>0</v>
      </c>
      <c r="CI1635" t="str">
        <f t="shared" si="332"/>
        <v/>
      </c>
      <c r="CJ1635" t="b">
        <f t="shared" si="333"/>
        <v>0</v>
      </c>
      <c r="CL1635">
        <f t="shared" si="334"/>
        <v>0</v>
      </c>
      <c r="CM1635">
        <f t="shared" si="335"/>
        <v>0</v>
      </c>
      <c r="CN1635">
        <f t="shared" si="336"/>
        <v>0</v>
      </c>
      <c r="CO1635">
        <f t="shared" si="337"/>
        <v>0</v>
      </c>
    </row>
    <row r="1636" spans="2:93" ht="15" customHeight="1">
      <c r="B1636" s="143"/>
      <c r="C1636" s="220" t="s">
        <v>3282</v>
      </c>
      <c r="D1636" s="419"/>
      <c r="E1636" s="316"/>
      <c r="F1636" s="316"/>
      <c r="G1636" s="317"/>
      <c r="H1636" s="379"/>
      <c r="I1636" s="317"/>
      <c r="J1636" s="315" t="str">
        <f>IF(L1636="","",VLOOKUP(L1636,Presentación!$AL$3:$AM$574,2,FALSE))</f>
        <v/>
      </c>
      <c r="K1636" s="429"/>
      <c r="L1636" s="419"/>
      <c r="M1636" s="316"/>
      <c r="N1636" s="317"/>
      <c r="O1636" s="419"/>
      <c r="P1636" s="316"/>
      <c r="Q1636" s="317"/>
      <c r="R1636" s="379"/>
      <c r="S1636" s="316"/>
      <c r="T1636" s="317"/>
      <c r="U1636" s="43" t="s">
        <v>2188</v>
      </c>
      <c r="V1636" s="379"/>
      <c r="W1636" s="316"/>
      <c r="X1636" s="317"/>
      <c r="Y1636" s="379"/>
      <c r="Z1636" s="317"/>
      <c r="AA1636" s="249"/>
      <c r="AB1636" s="249"/>
      <c r="AC1636" s="249"/>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c r="AY1636" s="10"/>
      <c r="AZ1636" s="10"/>
      <c r="BA1636" s="10"/>
      <c r="BB1636" s="10"/>
      <c r="BC1636" s="10"/>
      <c r="BD1636" s="10"/>
      <c r="BE1636" s="10"/>
      <c r="BF1636" s="10"/>
      <c r="BG1636" s="10"/>
      <c r="BH1636" s="10"/>
      <c r="BI1636" s="10"/>
      <c r="BJ1636" s="10"/>
      <c r="BK1636" s="10"/>
      <c r="BL1636" s="10"/>
      <c r="BM1636" s="10"/>
      <c r="BN1636" s="10"/>
      <c r="BO1636" s="10"/>
      <c r="BP1636" s="10"/>
      <c r="BQ1636" s="10"/>
      <c r="BR1636" s="10"/>
      <c r="BS1636" s="10"/>
      <c r="BT1636" s="10"/>
      <c r="BU1636" s="10"/>
      <c r="BV1636" s="10"/>
      <c r="BW1636" s="10"/>
      <c r="BX1636" s="10"/>
      <c r="CA1636">
        <f t="shared" si="325"/>
        <v>0</v>
      </c>
      <c r="CB1636">
        <f t="shared" si="326"/>
        <v>0</v>
      </c>
      <c r="CC1636">
        <f t="shared" si="327"/>
        <v>0</v>
      </c>
      <c r="CD1636">
        <f t="shared" si="328"/>
        <v>0</v>
      </c>
      <c r="CF1636" t="b">
        <f t="shared" si="329"/>
        <v>0</v>
      </c>
      <c r="CG1636" t="str">
        <f t="shared" si="330"/>
        <v/>
      </c>
      <c r="CH1636" t="b">
        <f t="shared" si="331"/>
        <v>0</v>
      </c>
      <c r="CI1636" t="str">
        <f t="shared" si="332"/>
        <v/>
      </c>
      <c r="CJ1636" t="b">
        <f t="shared" si="333"/>
        <v>0</v>
      </c>
      <c r="CL1636">
        <f t="shared" si="334"/>
        <v>0</v>
      </c>
      <c r="CM1636">
        <f t="shared" si="335"/>
        <v>0</v>
      </c>
      <c r="CN1636">
        <f t="shared" si="336"/>
        <v>0</v>
      </c>
      <c r="CO1636">
        <f t="shared" si="337"/>
        <v>0</v>
      </c>
    </row>
    <row r="1637" spans="2:93" ht="15" customHeight="1">
      <c r="B1637" s="143"/>
      <c r="C1637" s="220" t="s">
        <v>3283</v>
      </c>
      <c r="D1637" s="419"/>
      <c r="E1637" s="316"/>
      <c r="F1637" s="316"/>
      <c r="G1637" s="317"/>
      <c r="H1637" s="379"/>
      <c r="I1637" s="317"/>
      <c r="J1637" s="315" t="str">
        <f>IF(L1637="","",VLOOKUP(L1637,Presentación!$AL$3:$AM$574,2,FALSE))</f>
        <v/>
      </c>
      <c r="K1637" s="429"/>
      <c r="L1637" s="419"/>
      <c r="M1637" s="316"/>
      <c r="N1637" s="317"/>
      <c r="O1637" s="419"/>
      <c r="P1637" s="316"/>
      <c r="Q1637" s="317"/>
      <c r="R1637" s="379"/>
      <c r="S1637" s="316"/>
      <c r="T1637" s="317"/>
      <c r="U1637" s="43" t="s">
        <v>2188</v>
      </c>
      <c r="V1637" s="379"/>
      <c r="W1637" s="316"/>
      <c r="X1637" s="317"/>
      <c r="Y1637" s="379"/>
      <c r="Z1637" s="317"/>
      <c r="AA1637" s="249"/>
      <c r="AB1637" s="249"/>
      <c r="AC1637" s="249"/>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AY1637" s="10"/>
      <c r="AZ1637" s="10"/>
      <c r="BA1637" s="10"/>
      <c r="BB1637" s="10"/>
      <c r="BC1637" s="10"/>
      <c r="BD1637" s="10"/>
      <c r="BE1637" s="10"/>
      <c r="BF1637" s="10"/>
      <c r="BG1637" s="10"/>
      <c r="BH1637" s="10"/>
      <c r="BI1637" s="10"/>
      <c r="BJ1637" s="10"/>
      <c r="BK1637" s="10"/>
      <c r="BL1637" s="10"/>
      <c r="BM1637" s="10"/>
      <c r="BN1637" s="10"/>
      <c r="BO1637" s="10"/>
      <c r="BP1637" s="10"/>
      <c r="BQ1637" s="10"/>
      <c r="BR1637" s="10"/>
      <c r="BS1637" s="10"/>
      <c r="BT1637" s="10"/>
      <c r="BU1637" s="10"/>
      <c r="BV1637" s="10"/>
      <c r="BW1637" s="10"/>
      <c r="BX1637" s="10"/>
      <c r="CA1637">
        <f t="shared" si="325"/>
        <v>0</v>
      </c>
      <c r="CB1637">
        <f t="shared" si="326"/>
        <v>0</v>
      </c>
      <c r="CC1637">
        <f t="shared" si="327"/>
        <v>0</v>
      </c>
      <c r="CD1637">
        <f t="shared" si="328"/>
        <v>0</v>
      </c>
      <c r="CF1637" t="b">
        <f t="shared" si="329"/>
        <v>0</v>
      </c>
      <c r="CG1637" t="str">
        <f t="shared" si="330"/>
        <v/>
      </c>
      <c r="CH1637" t="b">
        <f t="shared" si="331"/>
        <v>0</v>
      </c>
      <c r="CI1637" t="str">
        <f t="shared" si="332"/>
        <v/>
      </c>
      <c r="CJ1637" t="b">
        <f t="shared" si="333"/>
        <v>0</v>
      </c>
      <c r="CL1637">
        <f t="shared" si="334"/>
        <v>0</v>
      </c>
      <c r="CM1637">
        <f t="shared" si="335"/>
        <v>0</v>
      </c>
      <c r="CN1637">
        <f t="shared" si="336"/>
        <v>0</v>
      </c>
      <c r="CO1637">
        <f t="shared" si="337"/>
        <v>0</v>
      </c>
    </row>
    <row r="1638" spans="2:93" ht="15" customHeight="1">
      <c r="B1638" s="143"/>
      <c r="C1638" s="220" t="s">
        <v>3284</v>
      </c>
      <c r="D1638" s="419"/>
      <c r="E1638" s="316"/>
      <c r="F1638" s="316"/>
      <c r="G1638" s="317"/>
      <c r="H1638" s="379"/>
      <c r="I1638" s="317"/>
      <c r="J1638" s="315" t="str">
        <f>IF(L1638="","",VLOOKUP(L1638,Presentación!$AL$3:$AM$574,2,FALSE))</f>
        <v/>
      </c>
      <c r="K1638" s="429"/>
      <c r="L1638" s="419"/>
      <c r="M1638" s="316"/>
      <c r="N1638" s="317"/>
      <c r="O1638" s="419"/>
      <c r="P1638" s="316"/>
      <c r="Q1638" s="317"/>
      <c r="R1638" s="379"/>
      <c r="S1638" s="316"/>
      <c r="T1638" s="317"/>
      <c r="U1638" s="43" t="s">
        <v>2188</v>
      </c>
      <c r="V1638" s="379"/>
      <c r="W1638" s="316"/>
      <c r="X1638" s="317"/>
      <c r="Y1638" s="379"/>
      <c r="Z1638" s="317"/>
      <c r="AA1638" s="249"/>
      <c r="AB1638" s="249"/>
      <c r="AC1638" s="249"/>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A1638" s="10"/>
      <c r="BB1638" s="10"/>
      <c r="BC1638" s="10"/>
      <c r="BD1638" s="10"/>
      <c r="BE1638" s="10"/>
      <c r="BF1638" s="10"/>
      <c r="BG1638" s="10"/>
      <c r="BH1638" s="10"/>
      <c r="BI1638" s="10"/>
      <c r="BJ1638" s="10"/>
      <c r="BK1638" s="10"/>
      <c r="BL1638" s="10"/>
      <c r="BM1638" s="10"/>
      <c r="BN1638" s="10"/>
      <c r="BO1638" s="10"/>
      <c r="BP1638" s="10"/>
      <c r="BQ1638" s="10"/>
      <c r="BR1638" s="10"/>
      <c r="BS1638" s="10"/>
      <c r="BT1638" s="10"/>
      <c r="BU1638" s="10"/>
      <c r="BV1638" s="10"/>
      <c r="BW1638" s="10"/>
      <c r="BX1638" s="10"/>
      <c r="CA1638">
        <f t="shared" si="325"/>
        <v>0</v>
      </c>
      <c r="CB1638">
        <f t="shared" si="326"/>
        <v>0</v>
      </c>
      <c r="CC1638">
        <f t="shared" si="327"/>
        <v>0</v>
      </c>
      <c r="CD1638">
        <f t="shared" si="328"/>
        <v>0</v>
      </c>
      <c r="CF1638" t="b">
        <f t="shared" si="329"/>
        <v>0</v>
      </c>
      <c r="CG1638" t="str">
        <f t="shared" si="330"/>
        <v/>
      </c>
      <c r="CH1638" t="b">
        <f t="shared" si="331"/>
        <v>0</v>
      </c>
      <c r="CI1638" t="str">
        <f t="shared" si="332"/>
        <v/>
      </c>
      <c r="CJ1638" t="b">
        <f t="shared" si="333"/>
        <v>0</v>
      </c>
      <c r="CL1638">
        <f t="shared" si="334"/>
        <v>0</v>
      </c>
      <c r="CM1638">
        <f t="shared" si="335"/>
        <v>0</v>
      </c>
      <c r="CN1638">
        <f t="shared" si="336"/>
        <v>0</v>
      </c>
      <c r="CO1638">
        <f t="shared" si="337"/>
        <v>0</v>
      </c>
    </row>
    <row r="1639" spans="2:93" ht="15" customHeight="1">
      <c r="B1639" s="143"/>
      <c r="C1639" s="220" t="s">
        <v>3285</v>
      </c>
      <c r="D1639" s="419"/>
      <c r="E1639" s="316"/>
      <c r="F1639" s="316"/>
      <c r="G1639" s="317"/>
      <c r="H1639" s="379"/>
      <c r="I1639" s="317"/>
      <c r="J1639" s="315" t="str">
        <f>IF(L1639="","",VLOOKUP(L1639,Presentación!$AL$3:$AM$574,2,FALSE))</f>
        <v/>
      </c>
      <c r="K1639" s="429"/>
      <c r="L1639" s="419"/>
      <c r="M1639" s="316"/>
      <c r="N1639" s="317"/>
      <c r="O1639" s="419"/>
      <c r="P1639" s="316"/>
      <c r="Q1639" s="317"/>
      <c r="R1639" s="379"/>
      <c r="S1639" s="316"/>
      <c r="T1639" s="317"/>
      <c r="U1639" s="43" t="s">
        <v>2188</v>
      </c>
      <c r="V1639" s="379"/>
      <c r="W1639" s="316"/>
      <c r="X1639" s="317"/>
      <c r="Y1639" s="379"/>
      <c r="Z1639" s="317"/>
      <c r="AA1639" s="249"/>
      <c r="AB1639" s="249"/>
      <c r="AC1639" s="249"/>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10"/>
      <c r="AY1639" s="10"/>
      <c r="AZ1639" s="10"/>
      <c r="BA1639" s="10"/>
      <c r="BB1639" s="10"/>
      <c r="BC1639" s="10"/>
      <c r="BD1639" s="10"/>
      <c r="BE1639" s="10"/>
      <c r="BF1639" s="10"/>
      <c r="BG1639" s="10"/>
      <c r="BH1639" s="10"/>
      <c r="BI1639" s="10"/>
      <c r="BJ1639" s="10"/>
      <c r="BK1639" s="10"/>
      <c r="BL1639" s="10"/>
      <c r="BM1639" s="10"/>
      <c r="BN1639" s="10"/>
      <c r="BO1639" s="10"/>
      <c r="BP1639" s="10"/>
      <c r="BQ1639" s="10"/>
      <c r="BR1639" s="10"/>
      <c r="BS1639" s="10"/>
      <c r="BT1639" s="10"/>
      <c r="BU1639" s="10"/>
      <c r="BV1639" s="10"/>
      <c r="BW1639" s="10"/>
      <c r="BX1639" s="10"/>
      <c r="CA1639">
        <f t="shared" si="325"/>
        <v>0</v>
      </c>
      <c r="CB1639">
        <f t="shared" si="326"/>
        <v>0</v>
      </c>
      <c r="CC1639">
        <f t="shared" si="327"/>
        <v>0</v>
      </c>
      <c r="CD1639">
        <f t="shared" si="328"/>
        <v>0</v>
      </c>
      <c r="CF1639" t="b">
        <f t="shared" si="329"/>
        <v>0</v>
      </c>
      <c r="CG1639" t="str">
        <f t="shared" si="330"/>
        <v/>
      </c>
      <c r="CH1639" t="b">
        <f t="shared" si="331"/>
        <v>0</v>
      </c>
      <c r="CI1639" t="str">
        <f t="shared" si="332"/>
        <v/>
      </c>
      <c r="CJ1639" t="b">
        <f t="shared" si="333"/>
        <v>0</v>
      </c>
      <c r="CL1639">
        <f t="shared" si="334"/>
        <v>0</v>
      </c>
      <c r="CM1639">
        <f t="shared" si="335"/>
        <v>0</v>
      </c>
      <c r="CN1639">
        <f t="shared" si="336"/>
        <v>0</v>
      </c>
      <c r="CO1639">
        <f t="shared" si="337"/>
        <v>0</v>
      </c>
    </row>
    <row r="1640" spans="2:93" ht="15" customHeight="1">
      <c r="B1640" s="143"/>
      <c r="C1640" s="220" t="s">
        <v>3286</v>
      </c>
      <c r="D1640" s="419"/>
      <c r="E1640" s="316"/>
      <c r="F1640" s="316"/>
      <c r="G1640" s="317"/>
      <c r="H1640" s="379"/>
      <c r="I1640" s="317"/>
      <c r="J1640" s="315" t="str">
        <f>IF(L1640="","",VLOOKUP(L1640,Presentación!$AL$3:$AM$574,2,FALSE))</f>
        <v/>
      </c>
      <c r="K1640" s="429"/>
      <c r="L1640" s="419"/>
      <c r="M1640" s="316"/>
      <c r="N1640" s="317"/>
      <c r="O1640" s="419"/>
      <c r="P1640" s="316"/>
      <c r="Q1640" s="317"/>
      <c r="R1640" s="379"/>
      <c r="S1640" s="316"/>
      <c r="T1640" s="317"/>
      <c r="U1640" s="43" t="s">
        <v>2188</v>
      </c>
      <c r="V1640" s="379"/>
      <c r="W1640" s="316"/>
      <c r="X1640" s="317"/>
      <c r="Y1640" s="379"/>
      <c r="Z1640" s="317"/>
      <c r="AA1640" s="249"/>
      <c r="AB1640" s="249"/>
      <c r="AC1640" s="249"/>
      <c r="AD1640" s="10"/>
      <c r="AE1640" s="10"/>
      <c r="AF1640" s="10"/>
      <c r="AG1640" s="10"/>
      <c r="AH1640" s="10"/>
      <c r="AI1640" s="10"/>
      <c r="AJ1640" s="10"/>
      <c r="AK1640" s="10"/>
      <c r="AL1640" s="10"/>
      <c r="AM1640" s="10"/>
      <c r="AN1640" s="10"/>
      <c r="AO1640" s="10"/>
      <c r="AP1640" s="10"/>
      <c r="AQ1640" s="10"/>
      <c r="AR1640" s="10"/>
      <c r="AS1640" s="10"/>
      <c r="AT1640" s="10"/>
      <c r="AU1640" s="10"/>
      <c r="AV1640" s="10"/>
      <c r="AW1640" s="10"/>
      <c r="AX1640" s="10"/>
      <c r="AY1640" s="10"/>
      <c r="AZ1640" s="10"/>
      <c r="BA1640" s="10"/>
      <c r="BB1640" s="10"/>
      <c r="BC1640" s="10"/>
      <c r="BD1640" s="10"/>
      <c r="BE1640" s="10"/>
      <c r="BF1640" s="10"/>
      <c r="BG1640" s="10"/>
      <c r="BH1640" s="10"/>
      <c r="BI1640" s="10"/>
      <c r="BJ1640" s="10"/>
      <c r="BK1640" s="10"/>
      <c r="BL1640" s="10"/>
      <c r="BM1640" s="10"/>
      <c r="BN1640" s="10"/>
      <c r="BO1640" s="10"/>
      <c r="BP1640" s="10"/>
      <c r="BQ1640" s="10"/>
      <c r="BR1640" s="10"/>
      <c r="BS1640" s="10"/>
      <c r="BT1640" s="10"/>
      <c r="BU1640" s="10"/>
      <c r="BV1640" s="10"/>
      <c r="BW1640" s="10"/>
      <c r="BX1640" s="10"/>
      <c r="CA1640">
        <f t="shared" si="325"/>
        <v>0</v>
      </c>
      <c r="CB1640">
        <f t="shared" si="326"/>
        <v>0</v>
      </c>
      <c r="CC1640">
        <f t="shared" si="327"/>
        <v>0</v>
      </c>
      <c r="CD1640">
        <f t="shared" si="328"/>
        <v>0</v>
      </c>
      <c r="CF1640" t="b">
        <f t="shared" si="329"/>
        <v>0</v>
      </c>
      <c r="CG1640" t="str">
        <f t="shared" si="330"/>
        <v/>
      </c>
      <c r="CH1640" t="b">
        <f t="shared" si="331"/>
        <v>0</v>
      </c>
      <c r="CI1640" t="str">
        <f t="shared" si="332"/>
        <v/>
      </c>
      <c r="CJ1640" t="b">
        <f t="shared" si="333"/>
        <v>0</v>
      </c>
      <c r="CL1640">
        <f t="shared" si="334"/>
        <v>0</v>
      </c>
      <c r="CM1640">
        <f t="shared" si="335"/>
        <v>0</v>
      </c>
      <c r="CN1640">
        <f t="shared" si="336"/>
        <v>0</v>
      </c>
      <c r="CO1640">
        <f t="shared" si="337"/>
        <v>0</v>
      </c>
    </row>
    <row r="1641" spans="2:93" ht="15" customHeight="1">
      <c r="B1641" s="143"/>
      <c r="C1641" s="220" t="s">
        <v>3287</v>
      </c>
      <c r="D1641" s="419"/>
      <c r="E1641" s="316"/>
      <c r="F1641" s="316"/>
      <c r="G1641" s="317"/>
      <c r="H1641" s="379"/>
      <c r="I1641" s="317"/>
      <c r="J1641" s="315" t="str">
        <f>IF(L1641="","",VLOOKUP(L1641,Presentación!$AL$3:$AM$574,2,FALSE))</f>
        <v/>
      </c>
      <c r="K1641" s="429"/>
      <c r="L1641" s="419"/>
      <c r="M1641" s="316"/>
      <c r="N1641" s="317"/>
      <c r="O1641" s="419"/>
      <c r="P1641" s="316"/>
      <c r="Q1641" s="317"/>
      <c r="R1641" s="379"/>
      <c r="S1641" s="316"/>
      <c r="T1641" s="317"/>
      <c r="U1641" s="43" t="s">
        <v>2188</v>
      </c>
      <c r="V1641" s="379"/>
      <c r="W1641" s="316"/>
      <c r="X1641" s="317"/>
      <c r="Y1641" s="379"/>
      <c r="Z1641" s="317"/>
      <c r="AA1641" s="249"/>
      <c r="AB1641" s="249"/>
      <c r="AC1641" s="249"/>
      <c r="AD1641" s="10"/>
      <c r="AE1641" s="10"/>
      <c r="AF1641" s="10"/>
      <c r="AG1641" s="10"/>
      <c r="AH1641" s="10"/>
      <c r="AI1641" s="10"/>
      <c r="AJ1641" s="10"/>
      <c r="AK1641" s="10"/>
      <c r="AL1641" s="10"/>
      <c r="AM1641" s="10"/>
      <c r="AN1641" s="10"/>
      <c r="AO1641" s="10"/>
      <c r="AP1641" s="10"/>
      <c r="AQ1641" s="10"/>
      <c r="AR1641" s="10"/>
      <c r="AS1641" s="10"/>
      <c r="AT1641" s="10"/>
      <c r="AU1641" s="10"/>
      <c r="AV1641" s="10"/>
      <c r="AW1641" s="10"/>
      <c r="AX1641" s="10"/>
      <c r="AY1641" s="10"/>
      <c r="AZ1641" s="10"/>
      <c r="BA1641" s="10"/>
      <c r="BB1641" s="10"/>
      <c r="BC1641" s="10"/>
      <c r="BD1641" s="10"/>
      <c r="BE1641" s="10"/>
      <c r="BF1641" s="10"/>
      <c r="BG1641" s="10"/>
      <c r="BH1641" s="10"/>
      <c r="BI1641" s="10"/>
      <c r="BJ1641" s="10"/>
      <c r="BK1641" s="10"/>
      <c r="BL1641" s="10"/>
      <c r="BM1641" s="10"/>
      <c r="BN1641" s="10"/>
      <c r="BO1641" s="10"/>
      <c r="BP1641" s="10"/>
      <c r="BQ1641" s="10"/>
      <c r="BR1641" s="10"/>
      <c r="BS1641" s="10"/>
      <c r="BT1641" s="10"/>
      <c r="BU1641" s="10"/>
      <c r="BV1641" s="10"/>
      <c r="BW1641" s="10"/>
      <c r="BX1641" s="10"/>
      <c r="CA1641">
        <f t="shared" si="325"/>
        <v>0</v>
      </c>
      <c r="CB1641">
        <f t="shared" si="326"/>
        <v>0</v>
      </c>
      <c r="CC1641">
        <f t="shared" si="327"/>
        <v>0</v>
      </c>
      <c r="CD1641">
        <f t="shared" si="328"/>
        <v>0</v>
      </c>
      <c r="CF1641" t="b">
        <f t="shared" si="329"/>
        <v>0</v>
      </c>
      <c r="CG1641" t="str">
        <f t="shared" si="330"/>
        <v/>
      </c>
      <c r="CH1641" t="b">
        <f t="shared" si="331"/>
        <v>0</v>
      </c>
      <c r="CI1641" t="str">
        <f t="shared" si="332"/>
        <v/>
      </c>
      <c r="CJ1641" t="b">
        <f t="shared" si="333"/>
        <v>0</v>
      </c>
      <c r="CL1641">
        <f t="shared" si="334"/>
        <v>0</v>
      </c>
      <c r="CM1641">
        <f t="shared" si="335"/>
        <v>0</v>
      </c>
      <c r="CN1641">
        <f t="shared" si="336"/>
        <v>0</v>
      </c>
      <c r="CO1641">
        <f t="shared" si="337"/>
        <v>0</v>
      </c>
    </row>
    <row r="1642" spans="2:93" ht="15" customHeight="1">
      <c r="B1642" s="143"/>
      <c r="C1642" s="220" t="s">
        <v>3288</v>
      </c>
      <c r="D1642" s="419"/>
      <c r="E1642" s="316"/>
      <c r="F1642" s="316"/>
      <c r="G1642" s="317"/>
      <c r="H1642" s="379"/>
      <c r="I1642" s="317"/>
      <c r="J1642" s="315" t="str">
        <f>IF(L1642="","",VLOOKUP(L1642,Presentación!$AL$3:$AM$574,2,FALSE))</f>
        <v/>
      </c>
      <c r="K1642" s="429"/>
      <c r="L1642" s="419"/>
      <c r="M1642" s="316"/>
      <c r="N1642" s="317"/>
      <c r="O1642" s="419"/>
      <c r="P1642" s="316"/>
      <c r="Q1642" s="317"/>
      <c r="R1642" s="379"/>
      <c r="S1642" s="316"/>
      <c r="T1642" s="317"/>
      <c r="U1642" s="43" t="s">
        <v>2188</v>
      </c>
      <c r="V1642" s="379"/>
      <c r="W1642" s="316"/>
      <c r="X1642" s="317"/>
      <c r="Y1642" s="379"/>
      <c r="Z1642" s="317"/>
      <c r="AA1642" s="249"/>
      <c r="AB1642" s="249"/>
      <c r="AC1642" s="249"/>
      <c r="AD1642" s="10"/>
      <c r="AE1642" s="10"/>
      <c r="AF1642" s="10"/>
      <c r="AG1642" s="10"/>
      <c r="AH1642" s="10"/>
      <c r="AI1642" s="10"/>
      <c r="AJ1642" s="10"/>
      <c r="AK1642" s="10"/>
      <c r="AL1642" s="10"/>
      <c r="AM1642" s="10"/>
      <c r="AN1642" s="10"/>
      <c r="AO1642" s="10"/>
      <c r="AP1642" s="10"/>
      <c r="AQ1642" s="10"/>
      <c r="AR1642" s="10"/>
      <c r="AS1642" s="10"/>
      <c r="AT1642" s="10"/>
      <c r="AU1642" s="10"/>
      <c r="AV1642" s="10"/>
      <c r="AW1642" s="10"/>
      <c r="AX1642" s="10"/>
      <c r="AY1642" s="10"/>
      <c r="AZ1642" s="10"/>
      <c r="BA1642" s="10"/>
      <c r="BB1642" s="10"/>
      <c r="BC1642" s="10"/>
      <c r="BD1642" s="10"/>
      <c r="BE1642" s="10"/>
      <c r="BF1642" s="10"/>
      <c r="BG1642" s="10"/>
      <c r="BH1642" s="10"/>
      <c r="BI1642" s="10"/>
      <c r="BJ1642" s="10"/>
      <c r="BK1642" s="10"/>
      <c r="BL1642" s="10"/>
      <c r="BM1642" s="10"/>
      <c r="BN1642" s="10"/>
      <c r="BO1642" s="10"/>
      <c r="BP1642" s="10"/>
      <c r="BQ1642" s="10"/>
      <c r="BR1642" s="10"/>
      <c r="BS1642" s="10"/>
      <c r="BT1642" s="10"/>
      <c r="BU1642" s="10"/>
      <c r="BV1642" s="10"/>
      <c r="BW1642" s="10"/>
      <c r="BX1642" s="10"/>
      <c r="CA1642">
        <f t="shared" si="325"/>
        <v>0</v>
      </c>
      <c r="CB1642">
        <f t="shared" si="326"/>
        <v>0</v>
      </c>
      <c r="CC1642">
        <f t="shared" si="327"/>
        <v>0</v>
      </c>
      <c r="CD1642">
        <f t="shared" si="328"/>
        <v>0</v>
      </c>
      <c r="CF1642" t="b">
        <f t="shared" si="329"/>
        <v>0</v>
      </c>
      <c r="CG1642" t="str">
        <f t="shared" si="330"/>
        <v/>
      </c>
      <c r="CH1642" t="b">
        <f t="shared" si="331"/>
        <v>0</v>
      </c>
      <c r="CI1642" t="str">
        <f t="shared" si="332"/>
        <v/>
      </c>
      <c r="CJ1642" t="b">
        <f t="shared" si="333"/>
        <v>0</v>
      </c>
      <c r="CL1642">
        <f t="shared" si="334"/>
        <v>0</v>
      </c>
      <c r="CM1642">
        <f t="shared" si="335"/>
        <v>0</v>
      </c>
      <c r="CN1642">
        <f t="shared" si="336"/>
        <v>0</v>
      </c>
      <c r="CO1642">
        <f t="shared" si="337"/>
        <v>0</v>
      </c>
    </row>
    <row r="1643" spans="2:93" ht="15" customHeight="1">
      <c r="B1643" s="143"/>
      <c r="C1643" s="220" t="s">
        <v>3289</v>
      </c>
      <c r="D1643" s="419"/>
      <c r="E1643" s="316"/>
      <c r="F1643" s="316"/>
      <c r="G1643" s="317"/>
      <c r="H1643" s="379"/>
      <c r="I1643" s="317"/>
      <c r="J1643" s="315" t="str">
        <f>IF(L1643="","",VLOOKUP(L1643,Presentación!$AL$3:$AM$574,2,FALSE))</f>
        <v/>
      </c>
      <c r="K1643" s="429"/>
      <c r="L1643" s="419"/>
      <c r="M1643" s="316"/>
      <c r="N1643" s="317"/>
      <c r="O1643" s="419"/>
      <c r="P1643" s="316"/>
      <c r="Q1643" s="317"/>
      <c r="R1643" s="379"/>
      <c r="S1643" s="316"/>
      <c r="T1643" s="317"/>
      <c r="U1643" s="43" t="s">
        <v>2188</v>
      </c>
      <c r="V1643" s="379"/>
      <c r="W1643" s="316"/>
      <c r="X1643" s="317"/>
      <c r="Y1643" s="379"/>
      <c r="Z1643" s="317"/>
      <c r="AA1643" s="249"/>
      <c r="AB1643" s="249"/>
      <c r="AC1643" s="249"/>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c r="AY1643" s="10"/>
      <c r="AZ1643" s="10"/>
      <c r="BA1643" s="10"/>
      <c r="BB1643" s="10"/>
      <c r="BC1643" s="10"/>
      <c r="BD1643" s="10"/>
      <c r="BE1643" s="10"/>
      <c r="BF1643" s="10"/>
      <c r="BG1643" s="10"/>
      <c r="BH1643" s="10"/>
      <c r="BI1643" s="10"/>
      <c r="BJ1643" s="10"/>
      <c r="BK1643" s="10"/>
      <c r="BL1643" s="10"/>
      <c r="BM1643" s="10"/>
      <c r="BN1643" s="10"/>
      <c r="BO1643" s="10"/>
      <c r="BP1643" s="10"/>
      <c r="BQ1643" s="10"/>
      <c r="BR1643" s="10"/>
      <c r="BS1643" s="10"/>
      <c r="BT1643" s="10"/>
      <c r="BU1643" s="10"/>
      <c r="BV1643" s="10"/>
      <c r="BW1643" s="10"/>
      <c r="BX1643" s="10"/>
      <c r="CA1643">
        <f t="shared" si="325"/>
        <v>0</v>
      </c>
      <c r="CB1643">
        <f t="shared" si="326"/>
        <v>0</v>
      </c>
      <c r="CC1643">
        <f t="shared" si="327"/>
        <v>0</v>
      </c>
      <c r="CD1643">
        <f t="shared" si="328"/>
        <v>0</v>
      </c>
      <c r="CF1643" t="b">
        <f t="shared" si="329"/>
        <v>0</v>
      </c>
      <c r="CG1643" t="str">
        <f t="shared" si="330"/>
        <v/>
      </c>
      <c r="CH1643" t="b">
        <f t="shared" si="331"/>
        <v>0</v>
      </c>
      <c r="CI1643" t="str">
        <f t="shared" si="332"/>
        <v/>
      </c>
      <c r="CJ1643" t="b">
        <f t="shared" si="333"/>
        <v>0</v>
      </c>
      <c r="CL1643">
        <f t="shared" si="334"/>
        <v>0</v>
      </c>
      <c r="CM1643">
        <f t="shared" si="335"/>
        <v>0</v>
      </c>
      <c r="CN1643">
        <f t="shared" si="336"/>
        <v>0</v>
      </c>
      <c r="CO1643">
        <f t="shared" si="337"/>
        <v>0</v>
      </c>
    </row>
    <row r="1644" spans="2:93" ht="15" customHeight="1">
      <c r="B1644" s="143"/>
      <c r="C1644" s="220" t="s">
        <v>3290</v>
      </c>
      <c r="D1644" s="419"/>
      <c r="E1644" s="316"/>
      <c r="F1644" s="316"/>
      <c r="G1644" s="317"/>
      <c r="H1644" s="379"/>
      <c r="I1644" s="317"/>
      <c r="J1644" s="315" t="str">
        <f>IF(L1644="","",VLOOKUP(L1644,Presentación!$AL$3:$AM$574,2,FALSE))</f>
        <v/>
      </c>
      <c r="K1644" s="429"/>
      <c r="L1644" s="419"/>
      <c r="M1644" s="316"/>
      <c r="N1644" s="317"/>
      <c r="O1644" s="419"/>
      <c r="P1644" s="316"/>
      <c r="Q1644" s="317"/>
      <c r="R1644" s="379"/>
      <c r="S1644" s="316"/>
      <c r="T1644" s="317"/>
      <c r="U1644" s="43" t="s">
        <v>2188</v>
      </c>
      <c r="V1644" s="379"/>
      <c r="W1644" s="316"/>
      <c r="X1644" s="317"/>
      <c r="Y1644" s="379"/>
      <c r="Z1644" s="317"/>
      <c r="AA1644" s="249"/>
      <c r="AB1644" s="249"/>
      <c r="AC1644" s="249"/>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10"/>
      <c r="AY1644" s="10"/>
      <c r="AZ1644" s="10"/>
      <c r="BA1644" s="10"/>
      <c r="BB1644" s="10"/>
      <c r="BC1644" s="10"/>
      <c r="BD1644" s="10"/>
      <c r="BE1644" s="10"/>
      <c r="BF1644" s="10"/>
      <c r="BG1644" s="10"/>
      <c r="BH1644" s="10"/>
      <c r="BI1644" s="10"/>
      <c r="BJ1644" s="10"/>
      <c r="BK1644" s="10"/>
      <c r="BL1644" s="10"/>
      <c r="BM1644" s="10"/>
      <c r="BN1644" s="10"/>
      <c r="BO1644" s="10"/>
      <c r="BP1644" s="10"/>
      <c r="BQ1644" s="10"/>
      <c r="BR1644" s="10"/>
      <c r="BS1644" s="10"/>
      <c r="BT1644" s="10"/>
      <c r="BU1644" s="10"/>
      <c r="BV1644" s="10"/>
      <c r="BW1644" s="10"/>
      <c r="BX1644" s="10"/>
      <c r="CA1644">
        <f t="shared" si="325"/>
        <v>0</v>
      </c>
      <c r="CB1644">
        <f t="shared" si="326"/>
        <v>0</v>
      </c>
      <c r="CC1644">
        <f t="shared" si="327"/>
        <v>0</v>
      </c>
      <c r="CD1644">
        <f t="shared" si="328"/>
        <v>0</v>
      </c>
      <c r="CF1644" t="b">
        <f t="shared" si="329"/>
        <v>0</v>
      </c>
      <c r="CG1644" t="str">
        <f t="shared" si="330"/>
        <v/>
      </c>
      <c r="CH1644" t="b">
        <f t="shared" si="331"/>
        <v>0</v>
      </c>
      <c r="CI1644" t="str">
        <f t="shared" si="332"/>
        <v/>
      </c>
      <c r="CJ1644" t="b">
        <f t="shared" si="333"/>
        <v>0</v>
      </c>
      <c r="CL1644">
        <f t="shared" si="334"/>
        <v>0</v>
      </c>
      <c r="CM1644">
        <f t="shared" si="335"/>
        <v>0</v>
      </c>
      <c r="CN1644">
        <f t="shared" si="336"/>
        <v>0</v>
      </c>
      <c r="CO1644">
        <f t="shared" si="337"/>
        <v>0</v>
      </c>
    </row>
    <row r="1645" spans="2:93" ht="15" customHeight="1">
      <c r="B1645" s="143"/>
      <c r="C1645" s="220" t="s">
        <v>3291</v>
      </c>
      <c r="D1645" s="419"/>
      <c r="E1645" s="316"/>
      <c r="F1645" s="316"/>
      <c r="G1645" s="317"/>
      <c r="H1645" s="379"/>
      <c r="I1645" s="317"/>
      <c r="J1645" s="315" t="str">
        <f>IF(L1645="","",VLOOKUP(L1645,Presentación!$AL$3:$AM$574,2,FALSE))</f>
        <v/>
      </c>
      <c r="K1645" s="429"/>
      <c r="L1645" s="419"/>
      <c r="M1645" s="316"/>
      <c r="N1645" s="317"/>
      <c r="O1645" s="419"/>
      <c r="P1645" s="316"/>
      <c r="Q1645" s="317"/>
      <c r="R1645" s="379"/>
      <c r="S1645" s="316"/>
      <c r="T1645" s="317"/>
      <c r="U1645" s="43" t="s">
        <v>2188</v>
      </c>
      <c r="V1645" s="379"/>
      <c r="W1645" s="316"/>
      <c r="X1645" s="317"/>
      <c r="Y1645" s="379"/>
      <c r="Z1645" s="317"/>
      <c r="AA1645" s="249"/>
      <c r="AB1645" s="249"/>
      <c r="AC1645" s="249"/>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10"/>
      <c r="AY1645" s="10"/>
      <c r="AZ1645" s="10"/>
      <c r="BA1645" s="10"/>
      <c r="BB1645" s="10"/>
      <c r="BC1645" s="10"/>
      <c r="BD1645" s="10"/>
      <c r="BE1645" s="10"/>
      <c r="BF1645" s="10"/>
      <c r="BG1645" s="10"/>
      <c r="BH1645" s="10"/>
      <c r="BI1645" s="10"/>
      <c r="BJ1645" s="10"/>
      <c r="BK1645" s="10"/>
      <c r="BL1645" s="10"/>
      <c r="BM1645" s="10"/>
      <c r="BN1645" s="10"/>
      <c r="BO1645" s="10"/>
      <c r="BP1645" s="10"/>
      <c r="BQ1645" s="10"/>
      <c r="BR1645" s="10"/>
      <c r="BS1645" s="10"/>
      <c r="BT1645" s="10"/>
      <c r="BU1645" s="10"/>
      <c r="BV1645" s="10"/>
      <c r="BW1645" s="10"/>
      <c r="BX1645" s="10"/>
      <c r="CA1645">
        <f t="shared" si="325"/>
        <v>0</v>
      </c>
      <c r="CB1645">
        <f t="shared" si="326"/>
        <v>0</v>
      </c>
      <c r="CC1645">
        <f t="shared" si="327"/>
        <v>0</v>
      </c>
      <c r="CD1645">
        <f t="shared" si="328"/>
        <v>0</v>
      </c>
      <c r="CF1645" t="b">
        <f t="shared" si="329"/>
        <v>0</v>
      </c>
      <c r="CG1645" t="str">
        <f t="shared" si="330"/>
        <v/>
      </c>
      <c r="CH1645" t="b">
        <f t="shared" si="331"/>
        <v>0</v>
      </c>
      <c r="CI1645" t="str">
        <f t="shared" si="332"/>
        <v/>
      </c>
      <c r="CJ1645" t="b">
        <f t="shared" si="333"/>
        <v>0</v>
      </c>
      <c r="CL1645">
        <f t="shared" si="334"/>
        <v>0</v>
      </c>
      <c r="CM1645">
        <f t="shared" si="335"/>
        <v>0</v>
      </c>
      <c r="CN1645">
        <f t="shared" si="336"/>
        <v>0</v>
      </c>
      <c r="CO1645">
        <f t="shared" si="337"/>
        <v>0</v>
      </c>
    </row>
    <row r="1646" spans="2:93" ht="15" customHeight="1">
      <c r="B1646" s="143"/>
      <c r="C1646" s="220" t="s">
        <v>3292</v>
      </c>
      <c r="D1646" s="419"/>
      <c r="E1646" s="316"/>
      <c r="F1646" s="316"/>
      <c r="G1646" s="317"/>
      <c r="H1646" s="379"/>
      <c r="I1646" s="317"/>
      <c r="J1646" s="315" t="str">
        <f>IF(L1646="","",VLOOKUP(L1646,Presentación!$AL$3:$AM$574,2,FALSE))</f>
        <v/>
      </c>
      <c r="K1646" s="429"/>
      <c r="L1646" s="419"/>
      <c r="M1646" s="316"/>
      <c r="N1646" s="317"/>
      <c r="O1646" s="419"/>
      <c r="P1646" s="316"/>
      <c r="Q1646" s="317"/>
      <c r="R1646" s="379"/>
      <c r="S1646" s="316"/>
      <c r="T1646" s="317"/>
      <c r="U1646" s="43" t="s">
        <v>2188</v>
      </c>
      <c r="V1646" s="379"/>
      <c r="W1646" s="316"/>
      <c r="X1646" s="317"/>
      <c r="Y1646" s="379"/>
      <c r="Z1646" s="317"/>
      <c r="AA1646" s="249"/>
      <c r="AB1646" s="249"/>
      <c r="AC1646" s="249"/>
      <c r="AD1646" s="10"/>
      <c r="AE1646" s="10"/>
      <c r="AF1646" s="10"/>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A1646" s="10"/>
      <c r="BB1646" s="10"/>
      <c r="BC1646" s="10"/>
      <c r="BD1646" s="10"/>
      <c r="BE1646" s="10"/>
      <c r="BF1646" s="10"/>
      <c r="BG1646" s="10"/>
      <c r="BH1646" s="10"/>
      <c r="BI1646" s="10"/>
      <c r="BJ1646" s="10"/>
      <c r="BK1646" s="10"/>
      <c r="BL1646" s="10"/>
      <c r="BM1646" s="10"/>
      <c r="BN1646" s="10"/>
      <c r="BO1646" s="10"/>
      <c r="BP1646" s="10"/>
      <c r="BQ1646" s="10"/>
      <c r="BR1646" s="10"/>
      <c r="BS1646" s="10"/>
      <c r="BT1646" s="10"/>
      <c r="BU1646" s="10"/>
      <c r="BV1646" s="10"/>
      <c r="BW1646" s="10"/>
      <c r="BX1646" s="10"/>
      <c r="CA1646">
        <f t="shared" si="325"/>
        <v>0</v>
      </c>
      <c r="CB1646">
        <f t="shared" si="326"/>
        <v>0</v>
      </c>
      <c r="CC1646">
        <f t="shared" si="327"/>
        <v>0</v>
      </c>
      <c r="CD1646">
        <f t="shared" si="328"/>
        <v>0</v>
      </c>
      <c r="CF1646" t="b">
        <f t="shared" si="329"/>
        <v>0</v>
      </c>
      <c r="CG1646" t="str">
        <f t="shared" si="330"/>
        <v/>
      </c>
      <c r="CH1646" t="b">
        <f t="shared" si="331"/>
        <v>0</v>
      </c>
      <c r="CI1646" t="str">
        <f t="shared" si="332"/>
        <v/>
      </c>
      <c r="CJ1646" t="b">
        <f t="shared" si="333"/>
        <v>0</v>
      </c>
      <c r="CL1646">
        <f t="shared" si="334"/>
        <v>0</v>
      </c>
      <c r="CM1646">
        <f t="shared" si="335"/>
        <v>0</v>
      </c>
      <c r="CN1646">
        <f t="shared" si="336"/>
        <v>0</v>
      </c>
      <c r="CO1646">
        <f t="shared" si="337"/>
        <v>0</v>
      </c>
    </row>
    <row r="1647" spans="2:93" ht="15" customHeight="1">
      <c r="B1647" s="143"/>
      <c r="C1647" s="220" t="s">
        <v>3293</v>
      </c>
      <c r="D1647" s="419"/>
      <c r="E1647" s="316"/>
      <c r="F1647" s="316"/>
      <c r="G1647" s="317"/>
      <c r="H1647" s="379"/>
      <c r="I1647" s="317"/>
      <c r="J1647" s="315" t="str">
        <f>IF(L1647="","",VLOOKUP(L1647,Presentación!$AL$3:$AM$574,2,FALSE))</f>
        <v/>
      </c>
      <c r="K1647" s="429"/>
      <c r="L1647" s="419"/>
      <c r="M1647" s="316"/>
      <c r="N1647" s="317"/>
      <c r="O1647" s="419"/>
      <c r="P1647" s="316"/>
      <c r="Q1647" s="317"/>
      <c r="R1647" s="379"/>
      <c r="S1647" s="316"/>
      <c r="T1647" s="317"/>
      <c r="U1647" s="43" t="s">
        <v>2188</v>
      </c>
      <c r="V1647" s="379"/>
      <c r="W1647" s="316"/>
      <c r="X1647" s="317"/>
      <c r="Y1647" s="379"/>
      <c r="Z1647" s="317"/>
      <c r="AA1647" s="249"/>
      <c r="AB1647" s="249"/>
      <c r="AC1647" s="249"/>
      <c r="AD1647" s="10"/>
      <c r="AE1647" s="10"/>
      <c r="AF1647" s="10"/>
      <c r="AG1647" s="10"/>
      <c r="AH1647" s="10"/>
      <c r="AI1647" s="10"/>
      <c r="AJ1647" s="10"/>
      <c r="AK1647" s="10"/>
      <c r="AL1647" s="10"/>
      <c r="AM1647" s="10"/>
      <c r="AN1647" s="10"/>
      <c r="AO1647" s="10"/>
      <c r="AP1647" s="10"/>
      <c r="AQ1647" s="10"/>
      <c r="AR1647" s="10"/>
      <c r="AS1647" s="10"/>
      <c r="AT1647" s="10"/>
      <c r="AU1647" s="10"/>
      <c r="AV1647" s="10"/>
      <c r="AW1647" s="10"/>
      <c r="AX1647" s="10"/>
      <c r="AY1647" s="10"/>
      <c r="AZ1647" s="10"/>
      <c r="BA1647" s="10"/>
      <c r="BB1647" s="10"/>
      <c r="BC1647" s="10"/>
      <c r="BD1647" s="10"/>
      <c r="BE1647" s="10"/>
      <c r="BF1647" s="10"/>
      <c r="BG1647" s="10"/>
      <c r="BH1647" s="10"/>
      <c r="BI1647" s="10"/>
      <c r="BJ1647" s="10"/>
      <c r="BK1647" s="10"/>
      <c r="BL1647" s="10"/>
      <c r="BM1647" s="10"/>
      <c r="BN1647" s="10"/>
      <c r="BO1647" s="10"/>
      <c r="BP1647" s="10"/>
      <c r="BQ1647" s="10"/>
      <c r="BR1647" s="10"/>
      <c r="BS1647" s="10"/>
      <c r="BT1647" s="10"/>
      <c r="BU1647" s="10"/>
      <c r="BV1647" s="10"/>
      <c r="BW1647" s="10"/>
      <c r="BX1647" s="10"/>
      <c r="CA1647">
        <f t="shared" si="325"/>
        <v>0</v>
      </c>
      <c r="CB1647">
        <f t="shared" si="326"/>
        <v>0</v>
      </c>
      <c r="CC1647">
        <f t="shared" si="327"/>
        <v>0</v>
      </c>
      <c r="CD1647">
        <f t="shared" si="328"/>
        <v>0</v>
      </c>
      <c r="CF1647" t="b">
        <f t="shared" si="329"/>
        <v>0</v>
      </c>
      <c r="CG1647" t="str">
        <f t="shared" si="330"/>
        <v/>
      </c>
      <c r="CH1647" t="b">
        <f t="shared" si="331"/>
        <v>0</v>
      </c>
      <c r="CI1647" t="str">
        <f t="shared" si="332"/>
        <v/>
      </c>
      <c r="CJ1647" t="b">
        <f t="shared" si="333"/>
        <v>0</v>
      </c>
      <c r="CL1647">
        <f t="shared" si="334"/>
        <v>0</v>
      </c>
      <c r="CM1647">
        <f t="shared" si="335"/>
        <v>0</v>
      </c>
      <c r="CN1647">
        <f t="shared" si="336"/>
        <v>0</v>
      </c>
      <c r="CO1647">
        <f t="shared" si="337"/>
        <v>0</v>
      </c>
    </row>
    <row r="1648" spans="2:93" ht="15" customHeight="1">
      <c r="B1648" s="143"/>
      <c r="C1648" s="220" t="s">
        <v>3294</v>
      </c>
      <c r="D1648" s="419"/>
      <c r="E1648" s="316"/>
      <c r="F1648" s="316"/>
      <c r="G1648" s="317"/>
      <c r="H1648" s="379"/>
      <c r="I1648" s="317"/>
      <c r="J1648" s="315" t="str">
        <f>IF(L1648="","",VLOOKUP(L1648,Presentación!$AL$3:$AM$574,2,FALSE))</f>
        <v/>
      </c>
      <c r="K1648" s="429"/>
      <c r="L1648" s="419"/>
      <c r="M1648" s="316"/>
      <c r="N1648" s="317"/>
      <c r="O1648" s="419"/>
      <c r="P1648" s="316"/>
      <c r="Q1648" s="317"/>
      <c r="R1648" s="379"/>
      <c r="S1648" s="316"/>
      <c r="T1648" s="317"/>
      <c r="U1648" s="43" t="s">
        <v>2188</v>
      </c>
      <c r="V1648" s="379"/>
      <c r="W1648" s="316"/>
      <c r="X1648" s="317"/>
      <c r="Y1648" s="379"/>
      <c r="Z1648" s="317"/>
      <c r="AA1648" s="249"/>
      <c r="AB1648" s="249"/>
      <c r="AC1648" s="249"/>
      <c r="AD1648" s="10"/>
      <c r="AE1648" s="10"/>
      <c r="AF1648" s="10"/>
      <c r="AG1648" s="10"/>
      <c r="AH1648" s="10"/>
      <c r="AI1648" s="10"/>
      <c r="AJ1648" s="10"/>
      <c r="AK1648" s="10"/>
      <c r="AL1648" s="10"/>
      <c r="AM1648" s="10"/>
      <c r="AN1648" s="10"/>
      <c r="AO1648" s="10"/>
      <c r="AP1648" s="10"/>
      <c r="AQ1648" s="10"/>
      <c r="AR1648" s="10"/>
      <c r="AS1648" s="10"/>
      <c r="AT1648" s="10"/>
      <c r="AU1648" s="10"/>
      <c r="AV1648" s="10"/>
      <c r="AW1648" s="10"/>
      <c r="AX1648" s="10"/>
      <c r="AY1648" s="10"/>
      <c r="AZ1648" s="10"/>
      <c r="BA1648" s="10"/>
      <c r="BB1648" s="10"/>
      <c r="BC1648" s="10"/>
      <c r="BD1648" s="10"/>
      <c r="BE1648" s="10"/>
      <c r="BF1648" s="10"/>
      <c r="BG1648" s="10"/>
      <c r="BH1648" s="10"/>
      <c r="BI1648" s="10"/>
      <c r="BJ1648" s="10"/>
      <c r="BK1648" s="10"/>
      <c r="BL1648" s="10"/>
      <c r="BM1648" s="10"/>
      <c r="BN1648" s="10"/>
      <c r="BO1648" s="10"/>
      <c r="BP1648" s="10"/>
      <c r="BQ1648" s="10"/>
      <c r="BR1648" s="10"/>
      <c r="BS1648" s="10"/>
      <c r="BT1648" s="10"/>
      <c r="BU1648" s="10"/>
      <c r="BV1648" s="10"/>
      <c r="BW1648" s="10"/>
      <c r="BX1648" s="10"/>
      <c r="CA1648">
        <f t="shared" si="325"/>
        <v>0</v>
      </c>
      <c r="CB1648">
        <f t="shared" si="326"/>
        <v>0</v>
      </c>
      <c r="CC1648">
        <f t="shared" si="327"/>
        <v>0</v>
      </c>
      <c r="CD1648">
        <f t="shared" si="328"/>
        <v>0</v>
      </c>
      <c r="CF1648" t="b">
        <f t="shared" si="329"/>
        <v>0</v>
      </c>
      <c r="CG1648" t="str">
        <f t="shared" si="330"/>
        <v/>
      </c>
      <c r="CH1648" t="b">
        <f t="shared" si="331"/>
        <v>0</v>
      </c>
      <c r="CI1648" t="str">
        <f t="shared" si="332"/>
        <v/>
      </c>
      <c r="CJ1648" t="b">
        <f t="shared" si="333"/>
        <v>0</v>
      </c>
      <c r="CL1648">
        <f t="shared" si="334"/>
        <v>0</v>
      </c>
      <c r="CM1648">
        <f t="shared" si="335"/>
        <v>0</v>
      </c>
      <c r="CN1648">
        <f t="shared" si="336"/>
        <v>0</v>
      </c>
      <c r="CO1648">
        <f t="shared" si="337"/>
        <v>0</v>
      </c>
    </row>
    <row r="1649" spans="2:93" ht="15" customHeight="1">
      <c r="B1649" s="143"/>
      <c r="C1649" s="220" t="s">
        <v>3295</v>
      </c>
      <c r="D1649" s="419"/>
      <c r="E1649" s="316"/>
      <c r="F1649" s="316"/>
      <c r="G1649" s="317"/>
      <c r="H1649" s="379"/>
      <c r="I1649" s="317"/>
      <c r="J1649" s="315" t="str">
        <f>IF(L1649="","",VLOOKUP(L1649,Presentación!$AL$3:$AM$574,2,FALSE))</f>
        <v/>
      </c>
      <c r="K1649" s="429"/>
      <c r="L1649" s="419"/>
      <c r="M1649" s="316"/>
      <c r="N1649" s="317"/>
      <c r="O1649" s="419"/>
      <c r="P1649" s="316"/>
      <c r="Q1649" s="317"/>
      <c r="R1649" s="379"/>
      <c r="S1649" s="316"/>
      <c r="T1649" s="317"/>
      <c r="U1649" s="43" t="s">
        <v>2188</v>
      </c>
      <c r="V1649" s="379"/>
      <c r="W1649" s="316"/>
      <c r="X1649" s="317"/>
      <c r="Y1649" s="379"/>
      <c r="Z1649" s="317"/>
      <c r="AA1649" s="249"/>
      <c r="AB1649" s="249"/>
      <c r="AC1649" s="249"/>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AY1649" s="10"/>
      <c r="AZ1649" s="10"/>
      <c r="BA1649" s="10"/>
      <c r="BB1649" s="10"/>
      <c r="BC1649" s="10"/>
      <c r="BD1649" s="10"/>
      <c r="BE1649" s="10"/>
      <c r="BF1649" s="10"/>
      <c r="BG1649" s="10"/>
      <c r="BH1649" s="10"/>
      <c r="BI1649" s="10"/>
      <c r="BJ1649" s="10"/>
      <c r="BK1649" s="10"/>
      <c r="BL1649" s="10"/>
      <c r="BM1649" s="10"/>
      <c r="BN1649" s="10"/>
      <c r="BO1649" s="10"/>
      <c r="BP1649" s="10"/>
      <c r="BQ1649" s="10"/>
      <c r="BR1649" s="10"/>
      <c r="BS1649" s="10"/>
      <c r="BT1649" s="10"/>
      <c r="BU1649" s="10"/>
      <c r="BV1649" s="10"/>
      <c r="BW1649" s="10"/>
      <c r="BX1649" s="10"/>
      <c r="CA1649">
        <f t="shared" si="325"/>
        <v>0</v>
      </c>
      <c r="CB1649">
        <f t="shared" si="326"/>
        <v>0</v>
      </c>
      <c r="CC1649">
        <f t="shared" si="327"/>
        <v>0</v>
      </c>
      <c r="CD1649">
        <f t="shared" si="328"/>
        <v>0</v>
      </c>
      <c r="CF1649" t="b">
        <f t="shared" si="329"/>
        <v>0</v>
      </c>
      <c r="CG1649" t="str">
        <f t="shared" si="330"/>
        <v/>
      </c>
      <c r="CH1649" t="b">
        <f t="shared" si="331"/>
        <v>0</v>
      </c>
      <c r="CI1649" t="str">
        <f t="shared" si="332"/>
        <v/>
      </c>
      <c r="CJ1649" t="b">
        <f t="shared" si="333"/>
        <v>0</v>
      </c>
      <c r="CL1649">
        <f t="shared" si="334"/>
        <v>0</v>
      </c>
      <c r="CM1649">
        <f t="shared" si="335"/>
        <v>0</v>
      </c>
      <c r="CN1649">
        <f t="shared" si="336"/>
        <v>0</v>
      </c>
      <c r="CO1649">
        <f t="shared" si="337"/>
        <v>0</v>
      </c>
    </row>
    <row r="1650" spans="2:93" ht="15" customHeight="1">
      <c r="B1650" s="143"/>
      <c r="C1650" s="220" t="s">
        <v>3296</v>
      </c>
      <c r="D1650" s="419"/>
      <c r="E1650" s="316"/>
      <c r="F1650" s="316"/>
      <c r="G1650" s="317"/>
      <c r="H1650" s="379"/>
      <c r="I1650" s="317"/>
      <c r="J1650" s="315" t="str">
        <f>IF(L1650="","",VLOOKUP(L1650,Presentación!$AL$3:$AM$574,2,FALSE))</f>
        <v/>
      </c>
      <c r="K1650" s="429"/>
      <c r="L1650" s="419"/>
      <c r="M1650" s="316"/>
      <c r="N1650" s="317"/>
      <c r="O1650" s="419"/>
      <c r="P1650" s="316"/>
      <c r="Q1650" s="317"/>
      <c r="R1650" s="379"/>
      <c r="S1650" s="316"/>
      <c r="T1650" s="317"/>
      <c r="U1650" s="43" t="s">
        <v>2188</v>
      </c>
      <c r="V1650" s="379"/>
      <c r="W1650" s="316"/>
      <c r="X1650" s="317"/>
      <c r="Y1650" s="379"/>
      <c r="Z1650" s="317"/>
      <c r="AA1650" s="249"/>
      <c r="AB1650" s="249"/>
      <c r="AC1650" s="249"/>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AY1650" s="10"/>
      <c r="AZ1650" s="10"/>
      <c r="BA1650" s="10"/>
      <c r="BB1650" s="10"/>
      <c r="BC1650" s="10"/>
      <c r="BD1650" s="10"/>
      <c r="BE1650" s="10"/>
      <c r="BF1650" s="10"/>
      <c r="BG1650" s="10"/>
      <c r="BH1650" s="10"/>
      <c r="BI1650" s="10"/>
      <c r="BJ1650" s="10"/>
      <c r="BK1650" s="10"/>
      <c r="BL1650" s="10"/>
      <c r="BM1650" s="10"/>
      <c r="BN1650" s="10"/>
      <c r="BO1650" s="10"/>
      <c r="BP1650" s="10"/>
      <c r="BQ1650" s="10"/>
      <c r="BR1650" s="10"/>
      <c r="BS1650" s="10"/>
      <c r="BT1650" s="10"/>
      <c r="BU1650" s="10"/>
      <c r="BV1650" s="10"/>
      <c r="BW1650" s="10"/>
      <c r="BX1650" s="10"/>
      <c r="CA1650">
        <f t="shared" si="325"/>
        <v>0</v>
      </c>
      <c r="CB1650">
        <f t="shared" si="326"/>
        <v>0</v>
      </c>
      <c r="CC1650">
        <f t="shared" si="327"/>
        <v>0</v>
      </c>
      <c r="CD1650">
        <f t="shared" si="328"/>
        <v>0</v>
      </c>
      <c r="CF1650" t="b">
        <f t="shared" si="329"/>
        <v>0</v>
      </c>
      <c r="CG1650" t="str">
        <f t="shared" si="330"/>
        <v/>
      </c>
      <c r="CH1650" t="b">
        <f t="shared" si="331"/>
        <v>0</v>
      </c>
      <c r="CI1650" t="str">
        <f t="shared" si="332"/>
        <v/>
      </c>
      <c r="CJ1650" t="b">
        <f t="shared" si="333"/>
        <v>0</v>
      </c>
      <c r="CL1650">
        <f t="shared" si="334"/>
        <v>0</v>
      </c>
      <c r="CM1650">
        <f t="shared" si="335"/>
        <v>0</v>
      </c>
      <c r="CN1650">
        <f t="shared" si="336"/>
        <v>0</v>
      </c>
      <c r="CO1650">
        <f t="shared" si="337"/>
        <v>0</v>
      </c>
    </row>
    <row r="1651" spans="2:93" ht="15" customHeight="1">
      <c r="B1651" s="143"/>
      <c r="C1651" s="220" t="s">
        <v>3297</v>
      </c>
      <c r="D1651" s="419"/>
      <c r="E1651" s="316"/>
      <c r="F1651" s="316"/>
      <c r="G1651" s="317"/>
      <c r="H1651" s="379"/>
      <c r="I1651" s="317"/>
      <c r="J1651" s="315" t="str">
        <f>IF(L1651="","",VLOOKUP(L1651,Presentación!$AL$3:$AM$574,2,FALSE))</f>
        <v/>
      </c>
      <c r="K1651" s="429"/>
      <c r="L1651" s="419"/>
      <c r="M1651" s="316"/>
      <c r="N1651" s="317"/>
      <c r="O1651" s="419"/>
      <c r="P1651" s="316"/>
      <c r="Q1651" s="317"/>
      <c r="R1651" s="379"/>
      <c r="S1651" s="316"/>
      <c r="T1651" s="317"/>
      <c r="U1651" s="43" t="s">
        <v>2188</v>
      </c>
      <c r="V1651" s="379"/>
      <c r="W1651" s="316"/>
      <c r="X1651" s="317"/>
      <c r="Y1651" s="379"/>
      <c r="Z1651" s="317"/>
      <c r="AA1651" s="249"/>
      <c r="AB1651" s="249"/>
      <c r="AC1651" s="249"/>
      <c r="AD1651" s="10"/>
      <c r="AE1651" s="10"/>
      <c r="AF1651" s="10"/>
      <c r="AG1651" s="10"/>
      <c r="AH1651" s="10"/>
      <c r="AI1651" s="10"/>
      <c r="AJ1651" s="10"/>
      <c r="AK1651" s="10"/>
      <c r="AL1651" s="10"/>
      <c r="AM1651" s="10"/>
      <c r="AN1651" s="10"/>
      <c r="AO1651" s="10"/>
      <c r="AP1651" s="10"/>
      <c r="AQ1651" s="10"/>
      <c r="AR1651" s="10"/>
      <c r="AS1651" s="10"/>
      <c r="AT1651" s="10"/>
      <c r="AU1651" s="10"/>
      <c r="AV1651" s="10"/>
      <c r="AW1651" s="10"/>
      <c r="AX1651" s="10"/>
      <c r="AY1651" s="10"/>
      <c r="AZ1651" s="10"/>
      <c r="BA1651" s="10"/>
      <c r="BB1651" s="10"/>
      <c r="BC1651" s="10"/>
      <c r="BD1651" s="10"/>
      <c r="BE1651" s="10"/>
      <c r="BF1651" s="10"/>
      <c r="BG1651" s="10"/>
      <c r="BH1651" s="10"/>
      <c r="BI1651" s="10"/>
      <c r="BJ1651" s="10"/>
      <c r="BK1651" s="10"/>
      <c r="BL1651" s="10"/>
      <c r="BM1651" s="10"/>
      <c r="BN1651" s="10"/>
      <c r="BO1651" s="10"/>
      <c r="BP1651" s="10"/>
      <c r="BQ1651" s="10"/>
      <c r="BR1651" s="10"/>
      <c r="BS1651" s="10"/>
      <c r="BT1651" s="10"/>
      <c r="BU1651" s="10"/>
      <c r="BV1651" s="10"/>
      <c r="BW1651" s="10"/>
      <c r="BX1651" s="10"/>
      <c r="CA1651">
        <f t="shared" si="325"/>
        <v>0</v>
      </c>
      <c r="CB1651">
        <f t="shared" si="326"/>
        <v>0</v>
      </c>
      <c r="CC1651">
        <f t="shared" si="327"/>
        <v>0</v>
      </c>
      <c r="CD1651">
        <f t="shared" si="328"/>
        <v>0</v>
      </c>
      <c r="CF1651" t="b">
        <f t="shared" si="329"/>
        <v>0</v>
      </c>
      <c r="CG1651" t="str">
        <f t="shared" si="330"/>
        <v/>
      </c>
      <c r="CH1651" t="b">
        <f t="shared" si="331"/>
        <v>0</v>
      </c>
      <c r="CI1651" t="str">
        <f t="shared" si="332"/>
        <v/>
      </c>
      <c r="CJ1651" t="b">
        <f t="shared" si="333"/>
        <v>0</v>
      </c>
      <c r="CL1651">
        <f t="shared" si="334"/>
        <v>0</v>
      </c>
      <c r="CM1651">
        <f t="shared" si="335"/>
        <v>0</v>
      </c>
      <c r="CN1651">
        <f t="shared" si="336"/>
        <v>0</v>
      </c>
      <c r="CO1651">
        <f t="shared" si="337"/>
        <v>0</v>
      </c>
    </row>
    <row r="1652" spans="2:93" ht="15" customHeight="1">
      <c r="B1652" s="143"/>
      <c r="C1652" s="220" t="s">
        <v>3298</v>
      </c>
      <c r="D1652" s="419"/>
      <c r="E1652" s="316"/>
      <c r="F1652" s="316"/>
      <c r="G1652" s="317"/>
      <c r="H1652" s="379"/>
      <c r="I1652" s="317"/>
      <c r="J1652" s="315" t="str">
        <f>IF(L1652="","",VLOOKUP(L1652,Presentación!$AL$3:$AM$574,2,FALSE))</f>
        <v/>
      </c>
      <c r="K1652" s="429"/>
      <c r="L1652" s="419"/>
      <c r="M1652" s="316"/>
      <c r="N1652" s="317"/>
      <c r="O1652" s="419"/>
      <c r="P1652" s="316"/>
      <c r="Q1652" s="317"/>
      <c r="R1652" s="379"/>
      <c r="S1652" s="316"/>
      <c r="T1652" s="317"/>
      <c r="U1652" s="43" t="s">
        <v>2188</v>
      </c>
      <c r="V1652" s="379"/>
      <c r="W1652" s="316"/>
      <c r="X1652" s="317"/>
      <c r="Y1652" s="379"/>
      <c r="Z1652" s="317"/>
      <c r="AA1652" s="249"/>
      <c r="AB1652" s="249"/>
      <c r="AC1652" s="249"/>
      <c r="AD1652" s="10"/>
      <c r="AE1652" s="10"/>
      <c r="AF1652" s="10"/>
      <c r="AG1652" s="10"/>
      <c r="AH1652" s="10"/>
      <c r="AI1652" s="10"/>
      <c r="AJ1652" s="10"/>
      <c r="AK1652" s="10"/>
      <c r="AL1652" s="10"/>
      <c r="AM1652" s="10"/>
      <c r="AN1652" s="10"/>
      <c r="AO1652" s="10"/>
      <c r="AP1652" s="10"/>
      <c r="AQ1652" s="10"/>
      <c r="AR1652" s="10"/>
      <c r="AS1652" s="10"/>
      <c r="AT1652" s="10"/>
      <c r="AU1652" s="10"/>
      <c r="AV1652" s="10"/>
      <c r="AW1652" s="10"/>
      <c r="AX1652" s="10"/>
      <c r="AY1652" s="10"/>
      <c r="AZ1652" s="10"/>
      <c r="BA1652" s="10"/>
      <c r="BB1652" s="10"/>
      <c r="BC1652" s="10"/>
      <c r="BD1652" s="10"/>
      <c r="BE1652" s="10"/>
      <c r="BF1652" s="10"/>
      <c r="BG1652" s="10"/>
      <c r="BH1652" s="10"/>
      <c r="BI1652" s="10"/>
      <c r="BJ1652" s="10"/>
      <c r="BK1652" s="10"/>
      <c r="BL1652" s="10"/>
      <c r="BM1652" s="10"/>
      <c r="BN1652" s="10"/>
      <c r="BO1652" s="10"/>
      <c r="BP1652" s="10"/>
      <c r="BQ1652" s="10"/>
      <c r="BR1652" s="10"/>
      <c r="BS1652" s="10"/>
      <c r="BT1652" s="10"/>
      <c r="BU1652" s="10"/>
      <c r="BV1652" s="10"/>
      <c r="BW1652" s="10"/>
      <c r="BX1652" s="10"/>
      <c r="CA1652">
        <f t="shared" si="325"/>
        <v>0</v>
      </c>
      <c r="CB1652">
        <f t="shared" si="326"/>
        <v>0</v>
      </c>
      <c r="CC1652">
        <f t="shared" si="327"/>
        <v>0</v>
      </c>
      <c r="CD1652">
        <f t="shared" si="328"/>
        <v>0</v>
      </c>
      <c r="CF1652" t="b">
        <f t="shared" si="329"/>
        <v>0</v>
      </c>
      <c r="CG1652" t="str">
        <f t="shared" si="330"/>
        <v/>
      </c>
      <c r="CH1652" t="b">
        <f t="shared" si="331"/>
        <v>0</v>
      </c>
      <c r="CI1652" t="str">
        <f t="shared" si="332"/>
        <v/>
      </c>
      <c r="CJ1652" t="b">
        <f t="shared" si="333"/>
        <v>0</v>
      </c>
      <c r="CL1652">
        <f t="shared" si="334"/>
        <v>0</v>
      </c>
      <c r="CM1652">
        <f t="shared" si="335"/>
        <v>0</v>
      </c>
      <c r="CN1652">
        <f t="shared" si="336"/>
        <v>0</v>
      </c>
      <c r="CO1652">
        <f t="shared" si="337"/>
        <v>0</v>
      </c>
    </row>
    <row r="1653" spans="2:93" ht="15" customHeight="1">
      <c r="B1653" s="126"/>
      <c r="C1653" s="220" t="s">
        <v>3299</v>
      </c>
      <c r="D1653" s="419"/>
      <c r="E1653" s="316"/>
      <c r="F1653" s="316"/>
      <c r="G1653" s="317"/>
      <c r="H1653" s="379"/>
      <c r="I1653" s="317"/>
      <c r="J1653" s="315" t="str">
        <f>IF(L1653="","",VLOOKUP(L1653,Presentación!$AL$3:$AM$574,2,FALSE))</f>
        <v/>
      </c>
      <c r="K1653" s="429"/>
      <c r="L1653" s="419"/>
      <c r="M1653" s="316"/>
      <c r="N1653" s="317"/>
      <c r="O1653" s="419"/>
      <c r="P1653" s="316"/>
      <c r="Q1653" s="317"/>
      <c r="R1653" s="379"/>
      <c r="S1653" s="316"/>
      <c r="T1653" s="317"/>
      <c r="U1653" s="43" t="s">
        <v>2188</v>
      </c>
      <c r="V1653" s="379"/>
      <c r="W1653" s="316"/>
      <c r="X1653" s="317"/>
      <c r="Y1653" s="379"/>
      <c r="Z1653" s="317"/>
      <c r="AA1653" s="249"/>
      <c r="AB1653" s="249"/>
      <c r="AC1653" s="249"/>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AY1653" s="10"/>
      <c r="AZ1653" s="10"/>
      <c r="BA1653" s="10"/>
      <c r="BB1653" s="10"/>
      <c r="BC1653" s="10"/>
      <c r="BD1653" s="10"/>
      <c r="BE1653" s="10"/>
      <c r="BF1653" s="10"/>
      <c r="BG1653" s="10"/>
      <c r="BH1653" s="10"/>
      <c r="BI1653" s="10"/>
      <c r="BJ1653" s="10"/>
      <c r="BK1653" s="10"/>
      <c r="BL1653" s="10"/>
      <c r="BM1653" s="10"/>
      <c r="BN1653" s="10"/>
      <c r="BO1653" s="10"/>
      <c r="BP1653" s="10"/>
      <c r="BQ1653" s="10"/>
      <c r="BR1653" s="10"/>
      <c r="BS1653" s="10"/>
      <c r="BT1653" s="10"/>
      <c r="BU1653" s="10"/>
      <c r="BV1653" s="10"/>
      <c r="BW1653" s="10"/>
      <c r="BX1653" s="10"/>
      <c r="CA1653">
        <f t="shared" si="325"/>
        <v>0</v>
      </c>
      <c r="CB1653">
        <f t="shared" si="326"/>
        <v>0</v>
      </c>
      <c r="CC1653">
        <f t="shared" si="327"/>
        <v>0</v>
      </c>
      <c r="CD1653">
        <f t="shared" si="328"/>
        <v>0</v>
      </c>
      <c r="CF1653" t="b">
        <f t="shared" si="329"/>
        <v>0</v>
      </c>
      <c r="CG1653" t="str">
        <f t="shared" si="330"/>
        <v/>
      </c>
      <c r="CH1653" t="b">
        <f t="shared" si="331"/>
        <v>0</v>
      </c>
      <c r="CI1653" t="str">
        <f t="shared" si="332"/>
        <v/>
      </c>
      <c r="CJ1653" t="b">
        <f t="shared" si="333"/>
        <v>0</v>
      </c>
      <c r="CL1653">
        <f t="shared" si="334"/>
        <v>0</v>
      </c>
      <c r="CM1653">
        <f t="shared" si="335"/>
        <v>0</v>
      </c>
      <c r="CN1653">
        <f t="shared" si="336"/>
        <v>0</v>
      </c>
      <c r="CO1653">
        <f t="shared" si="337"/>
        <v>0</v>
      </c>
    </row>
    <row r="1654" spans="2:93" ht="15" customHeight="1">
      <c r="B1654" s="126"/>
      <c r="C1654" s="220" t="s">
        <v>3300</v>
      </c>
      <c r="D1654" s="419"/>
      <c r="E1654" s="316"/>
      <c r="F1654" s="316"/>
      <c r="G1654" s="317"/>
      <c r="H1654" s="379"/>
      <c r="I1654" s="317"/>
      <c r="J1654" s="315" t="str">
        <f>IF(L1654="","",VLOOKUP(L1654,Presentación!$AL$3:$AM$574,2,FALSE))</f>
        <v/>
      </c>
      <c r="K1654" s="429"/>
      <c r="L1654" s="419"/>
      <c r="M1654" s="316"/>
      <c r="N1654" s="317"/>
      <c r="O1654" s="419"/>
      <c r="P1654" s="316"/>
      <c r="Q1654" s="317"/>
      <c r="R1654" s="379"/>
      <c r="S1654" s="316"/>
      <c r="T1654" s="317"/>
      <c r="U1654" s="43" t="s">
        <v>2188</v>
      </c>
      <c r="V1654" s="379"/>
      <c r="W1654" s="316"/>
      <c r="X1654" s="317"/>
      <c r="Y1654" s="379"/>
      <c r="Z1654" s="317"/>
      <c r="AA1654" s="249"/>
      <c r="AB1654" s="249"/>
      <c r="AC1654" s="249"/>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A1654" s="10"/>
      <c r="BB1654" s="10"/>
      <c r="BC1654" s="10"/>
      <c r="BD1654" s="10"/>
      <c r="BE1654" s="10"/>
      <c r="BF1654" s="10"/>
      <c r="BG1654" s="10"/>
      <c r="BH1654" s="10"/>
      <c r="BI1654" s="10"/>
      <c r="BJ1654" s="10"/>
      <c r="BK1654" s="10"/>
      <c r="BL1654" s="10"/>
      <c r="BM1654" s="10"/>
      <c r="BN1654" s="10"/>
      <c r="BO1654" s="10"/>
      <c r="BP1654" s="10"/>
      <c r="BQ1654" s="10"/>
      <c r="BR1654" s="10"/>
      <c r="BS1654" s="10"/>
      <c r="BT1654" s="10"/>
      <c r="BU1654" s="10"/>
      <c r="BV1654" s="10"/>
      <c r="BW1654" s="10"/>
      <c r="BX1654" s="10"/>
      <c r="CA1654">
        <f t="shared" si="325"/>
        <v>0</v>
      </c>
      <c r="CB1654">
        <f t="shared" si="326"/>
        <v>0</v>
      </c>
      <c r="CC1654">
        <f t="shared" si="327"/>
        <v>0</v>
      </c>
      <c r="CD1654">
        <f t="shared" si="328"/>
        <v>0</v>
      </c>
      <c r="CF1654" t="b">
        <f t="shared" si="329"/>
        <v>0</v>
      </c>
      <c r="CG1654" t="str">
        <f t="shared" si="330"/>
        <v/>
      </c>
      <c r="CH1654" t="b">
        <f t="shared" si="331"/>
        <v>0</v>
      </c>
      <c r="CI1654" t="str">
        <f t="shared" si="332"/>
        <v/>
      </c>
      <c r="CJ1654" t="b">
        <f t="shared" si="333"/>
        <v>0</v>
      </c>
      <c r="CL1654">
        <f t="shared" si="334"/>
        <v>0</v>
      </c>
      <c r="CM1654">
        <f t="shared" si="335"/>
        <v>0</v>
      </c>
      <c r="CN1654">
        <f t="shared" si="336"/>
        <v>0</v>
      </c>
      <c r="CO1654">
        <f t="shared" si="337"/>
        <v>0</v>
      </c>
    </row>
    <row r="1655" spans="2:93" ht="15" customHeight="1">
      <c r="B1655" s="126"/>
      <c r="C1655" s="220" t="s">
        <v>3301</v>
      </c>
      <c r="D1655" s="419"/>
      <c r="E1655" s="316"/>
      <c r="F1655" s="316"/>
      <c r="G1655" s="317"/>
      <c r="H1655" s="379"/>
      <c r="I1655" s="317"/>
      <c r="J1655" s="315" t="str">
        <f>IF(L1655="","",VLOOKUP(L1655,Presentación!$AL$3:$AM$574,2,FALSE))</f>
        <v/>
      </c>
      <c r="K1655" s="429"/>
      <c r="L1655" s="419"/>
      <c r="M1655" s="316"/>
      <c r="N1655" s="317"/>
      <c r="O1655" s="419"/>
      <c r="P1655" s="316"/>
      <c r="Q1655" s="317"/>
      <c r="R1655" s="379"/>
      <c r="S1655" s="316"/>
      <c r="T1655" s="317"/>
      <c r="U1655" s="43" t="s">
        <v>2188</v>
      </c>
      <c r="V1655" s="379"/>
      <c r="W1655" s="316"/>
      <c r="X1655" s="317"/>
      <c r="Y1655" s="379"/>
      <c r="Z1655" s="317"/>
      <c r="AA1655" s="249"/>
      <c r="AB1655" s="249"/>
      <c r="AC1655" s="249"/>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AY1655" s="10"/>
      <c r="AZ1655" s="10"/>
      <c r="BA1655" s="10"/>
      <c r="BB1655" s="10"/>
      <c r="BC1655" s="10"/>
      <c r="BD1655" s="10"/>
      <c r="BE1655" s="10"/>
      <c r="BF1655" s="10"/>
      <c r="BG1655" s="10"/>
      <c r="BH1655" s="10"/>
      <c r="BI1655" s="10"/>
      <c r="BJ1655" s="10"/>
      <c r="BK1655" s="10"/>
      <c r="BL1655" s="10"/>
      <c r="BM1655" s="10"/>
      <c r="BN1655" s="10"/>
      <c r="BO1655" s="10"/>
      <c r="BP1655" s="10"/>
      <c r="BQ1655" s="10"/>
      <c r="BR1655" s="10"/>
      <c r="BS1655" s="10"/>
      <c r="BT1655" s="10"/>
      <c r="BU1655" s="10"/>
      <c r="BV1655" s="10"/>
      <c r="BW1655" s="10"/>
      <c r="BX1655" s="10"/>
      <c r="CA1655">
        <f t="shared" si="325"/>
        <v>0</v>
      </c>
      <c r="CB1655">
        <f t="shared" si="326"/>
        <v>0</v>
      </c>
      <c r="CC1655">
        <f t="shared" si="327"/>
        <v>0</v>
      </c>
      <c r="CD1655">
        <f t="shared" si="328"/>
        <v>0</v>
      </c>
      <c r="CF1655" t="b">
        <f t="shared" si="329"/>
        <v>0</v>
      </c>
      <c r="CG1655" t="str">
        <f t="shared" si="330"/>
        <v/>
      </c>
      <c r="CH1655" t="b">
        <f t="shared" si="331"/>
        <v>0</v>
      </c>
      <c r="CI1655" t="str">
        <f t="shared" si="332"/>
        <v/>
      </c>
      <c r="CJ1655" t="b">
        <f t="shared" si="333"/>
        <v>0</v>
      </c>
      <c r="CL1655">
        <f t="shared" si="334"/>
        <v>0</v>
      </c>
      <c r="CM1655">
        <f t="shared" si="335"/>
        <v>0</v>
      </c>
      <c r="CN1655">
        <f t="shared" si="336"/>
        <v>0</v>
      </c>
      <c r="CO1655">
        <f t="shared" si="337"/>
        <v>0</v>
      </c>
    </row>
    <row r="1656" spans="2:93" ht="15" customHeight="1">
      <c r="B1656" s="126"/>
      <c r="C1656" s="220" t="s">
        <v>3302</v>
      </c>
      <c r="D1656" s="419"/>
      <c r="E1656" s="316"/>
      <c r="F1656" s="316"/>
      <c r="G1656" s="317"/>
      <c r="H1656" s="379"/>
      <c r="I1656" s="317"/>
      <c r="J1656" s="315" t="str">
        <f>IF(L1656="","",VLOOKUP(L1656,Presentación!$AL$3:$AM$574,2,FALSE))</f>
        <v/>
      </c>
      <c r="K1656" s="429"/>
      <c r="L1656" s="419"/>
      <c r="M1656" s="316"/>
      <c r="N1656" s="317"/>
      <c r="O1656" s="419"/>
      <c r="P1656" s="316"/>
      <c r="Q1656" s="317"/>
      <c r="R1656" s="379"/>
      <c r="S1656" s="316"/>
      <c r="T1656" s="317"/>
      <c r="U1656" s="43" t="s">
        <v>2188</v>
      </c>
      <c r="V1656" s="379"/>
      <c r="W1656" s="316"/>
      <c r="X1656" s="317"/>
      <c r="Y1656" s="379"/>
      <c r="Z1656" s="317"/>
      <c r="AA1656" s="249"/>
      <c r="AB1656" s="249"/>
      <c r="AC1656" s="249"/>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AY1656" s="10"/>
      <c r="AZ1656" s="10"/>
      <c r="BA1656" s="10"/>
      <c r="BB1656" s="10"/>
      <c r="BC1656" s="10"/>
      <c r="BD1656" s="10"/>
      <c r="BE1656" s="10"/>
      <c r="BF1656" s="10"/>
      <c r="BG1656" s="10"/>
      <c r="BH1656" s="10"/>
      <c r="BI1656" s="10"/>
      <c r="BJ1656" s="10"/>
      <c r="BK1656" s="10"/>
      <c r="BL1656" s="10"/>
      <c r="BM1656" s="10"/>
      <c r="BN1656" s="10"/>
      <c r="BO1656" s="10"/>
      <c r="BP1656" s="10"/>
      <c r="BQ1656" s="10"/>
      <c r="BR1656" s="10"/>
      <c r="BS1656" s="10"/>
      <c r="BT1656" s="10"/>
      <c r="BU1656" s="10"/>
      <c r="BV1656" s="10"/>
      <c r="BW1656" s="10"/>
      <c r="BX1656" s="10"/>
      <c r="CA1656">
        <f t="shared" si="325"/>
        <v>0</v>
      </c>
      <c r="CB1656">
        <f t="shared" si="326"/>
        <v>0</v>
      </c>
      <c r="CC1656">
        <f t="shared" si="327"/>
        <v>0</v>
      </c>
      <c r="CD1656">
        <f t="shared" si="328"/>
        <v>0</v>
      </c>
      <c r="CF1656" t="b">
        <f t="shared" si="329"/>
        <v>0</v>
      </c>
      <c r="CG1656" t="str">
        <f t="shared" si="330"/>
        <v/>
      </c>
      <c r="CH1656" t="b">
        <f t="shared" si="331"/>
        <v>0</v>
      </c>
      <c r="CI1656" t="str">
        <f t="shared" si="332"/>
        <v/>
      </c>
      <c r="CJ1656" t="b">
        <f t="shared" si="333"/>
        <v>0</v>
      </c>
      <c r="CL1656">
        <f t="shared" si="334"/>
        <v>0</v>
      </c>
      <c r="CM1656">
        <f t="shared" si="335"/>
        <v>0</v>
      </c>
      <c r="CN1656">
        <f t="shared" si="336"/>
        <v>0</v>
      </c>
      <c r="CO1656">
        <f t="shared" si="337"/>
        <v>0</v>
      </c>
    </row>
    <row r="1657" spans="2:93" ht="15" customHeight="1">
      <c r="B1657" s="126"/>
      <c r="C1657" s="220" t="s">
        <v>3303</v>
      </c>
      <c r="D1657" s="419"/>
      <c r="E1657" s="316"/>
      <c r="F1657" s="316"/>
      <c r="G1657" s="317"/>
      <c r="H1657" s="379"/>
      <c r="I1657" s="317"/>
      <c r="J1657" s="315" t="str">
        <f>IF(L1657="","",VLOOKUP(L1657,Presentación!$AL$3:$AM$574,2,FALSE))</f>
        <v/>
      </c>
      <c r="K1657" s="429"/>
      <c r="L1657" s="419"/>
      <c r="M1657" s="316"/>
      <c r="N1657" s="317"/>
      <c r="O1657" s="419"/>
      <c r="P1657" s="316"/>
      <c r="Q1657" s="317"/>
      <c r="R1657" s="379"/>
      <c r="S1657" s="316"/>
      <c r="T1657" s="317"/>
      <c r="U1657" s="43" t="s">
        <v>2188</v>
      </c>
      <c r="V1657" s="379"/>
      <c r="W1657" s="316"/>
      <c r="X1657" s="317"/>
      <c r="Y1657" s="379"/>
      <c r="Z1657" s="317"/>
      <c r="AA1657" s="249"/>
      <c r="AB1657" s="249"/>
      <c r="AC1657" s="249"/>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AY1657" s="10"/>
      <c r="AZ1657" s="10"/>
      <c r="BA1657" s="10"/>
      <c r="BB1657" s="10"/>
      <c r="BC1657" s="10"/>
      <c r="BD1657" s="10"/>
      <c r="BE1657" s="10"/>
      <c r="BF1657" s="10"/>
      <c r="BG1657" s="10"/>
      <c r="BH1657" s="10"/>
      <c r="BI1657" s="10"/>
      <c r="BJ1657" s="10"/>
      <c r="BK1657" s="10"/>
      <c r="BL1657" s="10"/>
      <c r="BM1657" s="10"/>
      <c r="BN1657" s="10"/>
      <c r="BO1657" s="10"/>
      <c r="BP1657" s="10"/>
      <c r="BQ1657" s="10"/>
      <c r="BR1657" s="10"/>
      <c r="BS1657" s="10"/>
      <c r="BT1657" s="10"/>
      <c r="BU1657" s="10"/>
      <c r="BV1657" s="10"/>
      <c r="BW1657" s="10"/>
      <c r="BX1657" s="10"/>
      <c r="CA1657">
        <f t="shared" si="325"/>
        <v>0</v>
      </c>
      <c r="CB1657">
        <f t="shared" si="326"/>
        <v>0</v>
      </c>
      <c r="CC1657">
        <f t="shared" si="327"/>
        <v>0</v>
      </c>
      <c r="CD1657">
        <f t="shared" si="328"/>
        <v>0</v>
      </c>
      <c r="CF1657" t="b">
        <f t="shared" si="329"/>
        <v>0</v>
      </c>
      <c r="CG1657" t="str">
        <f t="shared" si="330"/>
        <v/>
      </c>
      <c r="CH1657" t="b">
        <f t="shared" si="331"/>
        <v>0</v>
      </c>
      <c r="CI1657" t="str">
        <f t="shared" si="332"/>
        <v/>
      </c>
      <c r="CJ1657" t="b">
        <f t="shared" si="333"/>
        <v>0</v>
      </c>
      <c r="CL1657">
        <f t="shared" si="334"/>
        <v>0</v>
      </c>
      <c r="CM1657">
        <f t="shared" si="335"/>
        <v>0</v>
      </c>
      <c r="CN1657">
        <f t="shared" si="336"/>
        <v>0</v>
      </c>
      <c r="CO1657">
        <f t="shared" si="337"/>
        <v>0</v>
      </c>
    </row>
    <row r="1658" spans="2:93" ht="15" customHeight="1">
      <c r="B1658" s="126"/>
      <c r="C1658" s="220" t="s">
        <v>3304</v>
      </c>
      <c r="D1658" s="419"/>
      <c r="E1658" s="316"/>
      <c r="F1658" s="316"/>
      <c r="G1658" s="317"/>
      <c r="H1658" s="379"/>
      <c r="I1658" s="317"/>
      <c r="J1658" s="315" t="str">
        <f>IF(L1658="","",VLOOKUP(L1658,Presentación!$AL$3:$AM$574,2,FALSE))</f>
        <v/>
      </c>
      <c r="K1658" s="429"/>
      <c r="L1658" s="419"/>
      <c r="M1658" s="316"/>
      <c r="N1658" s="317"/>
      <c r="O1658" s="419"/>
      <c r="P1658" s="316"/>
      <c r="Q1658" s="317"/>
      <c r="R1658" s="379"/>
      <c r="S1658" s="316"/>
      <c r="T1658" s="317"/>
      <c r="U1658" s="43" t="s">
        <v>2188</v>
      </c>
      <c r="V1658" s="379"/>
      <c r="W1658" s="316"/>
      <c r="X1658" s="317"/>
      <c r="Y1658" s="379"/>
      <c r="Z1658" s="317"/>
      <c r="AA1658" s="249"/>
      <c r="AB1658" s="249"/>
      <c r="AC1658" s="249"/>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AY1658" s="10"/>
      <c r="AZ1658" s="10"/>
      <c r="BA1658" s="10"/>
      <c r="BB1658" s="10"/>
      <c r="BC1658" s="10"/>
      <c r="BD1658" s="10"/>
      <c r="BE1658" s="10"/>
      <c r="BF1658" s="10"/>
      <c r="BG1658" s="10"/>
      <c r="BH1658" s="10"/>
      <c r="BI1658" s="10"/>
      <c r="BJ1658" s="10"/>
      <c r="BK1658" s="10"/>
      <c r="BL1658" s="10"/>
      <c r="BM1658" s="10"/>
      <c r="BN1658" s="10"/>
      <c r="BO1658" s="10"/>
      <c r="BP1658" s="10"/>
      <c r="BQ1658" s="10"/>
      <c r="BR1658" s="10"/>
      <c r="BS1658" s="10"/>
      <c r="BT1658" s="10"/>
      <c r="BU1658" s="10"/>
      <c r="BV1658" s="10"/>
      <c r="BW1658" s="10"/>
      <c r="BX1658" s="10"/>
      <c r="CA1658">
        <f t="shared" si="325"/>
        <v>0</v>
      </c>
      <c r="CB1658">
        <f t="shared" si="326"/>
        <v>0</v>
      </c>
      <c r="CC1658">
        <f t="shared" si="327"/>
        <v>0</v>
      </c>
      <c r="CD1658">
        <f t="shared" si="328"/>
        <v>0</v>
      </c>
      <c r="CF1658" t="b">
        <f t="shared" si="329"/>
        <v>0</v>
      </c>
      <c r="CG1658" t="str">
        <f t="shared" si="330"/>
        <v/>
      </c>
      <c r="CH1658" t="b">
        <f t="shared" si="331"/>
        <v>0</v>
      </c>
      <c r="CI1658" t="str">
        <f t="shared" si="332"/>
        <v/>
      </c>
      <c r="CJ1658" t="b">
        <f t="shared" si="333"/>
        <v>0</v>
      </c>
      <c r="CL1658">
        <f t="shared" si="334"/>
        <v>0</v>
      </c>
      <c r="CM1658">
        <f t="shared" si="335"/>
        <v>0</v>
      </c>
      <c r="CN1658">
        <f t="shared" si="336"/>
        <v>0</v>
      </c>
      <c r="CO1658">
        <f t="shared" si="337"/>
        <v>0</v>
      </c>
    </row>
    <row r="1659" spans="2:93" ht="15" customHeight="1">
      <c r="B1659" s="126"/>
      <c r="C1659" s="220" t="s">
        <v>3305</v>
      </c>
      <c r="D1659" s="419"/>
      <c r="E1659" s="316"/>
      <c r="F1659" s="316"/>
      <c r="G1659" s="317"/>
      <c r="H1659" s="379"/>
      <c r="I1659" s="317"/>
      <c r="J1659" s="315" t="str">
        <f>IF(L1659="","",VLOOKUP(L1659,Presentación!$AL$3:$AM$574,2,FALSE))</f>
        <v/>
      </c>
      <c r="K1659" s="429"/>
      <c r="L1659" s="419"/>
      <c r="M1659" s="316"/>
      <c r="N1659" s="317"/>
      <c r="O1659" s="419"/>
      <c r="P1659" s="316"/>
      <c r="Q1659" s="317"/>
      <c r="R1659" s="379"/>
      <c r="S1659" s="316"/>
      <c r="T1659" s="317"/>
      <c r="U1659" s="43" t="s">
        <v>2188</v>
      </c>
      <c r="V1659" s="379"/>
      <c r="W1659" s="316"/>
      <c r="X1659" s="317"/>
      <c r="Y1659" s="379"/>
      <c r="Z1659" s="317"/>
      <c r="AA1659" s="249"/>
      <c r="AB1659" s="249"/>
      <c r="AC1659" s="249"/>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10"/>
      <c r="AY1659" s="10"/>
      <c r="AZ1659" s="10"/>
      <c r="BA1659" s="10"/>
      <c r="BB1659" s="10"/>
      <c r="BC1659" s="10"/>
      <c r="BD1659" s="10"/>
      <c r="BE1659" s="10"/>
      <c r="BF1659" s="10"/>
      <c r="BG1659" s="10"/>
      <c r="BH1659" s="10"/>
      <c r="BI1659" s="10"/>
      <c r="BJ1659" s="10"/>
      <c r="BK1659" s="10"/>
      <c r="BL1659" s="10"/>
      <c r="BM1659" s="10"/>
      <c r="BN1659" s="10"/>
      <c r="BO1659" s="10"/>
      <c r="BP1659" s="10"/>
      <c r="BQ1659" s="10"/>
      <c r="BR1659" s="10"/>
      <c r="BS1659" s="10"/>
      <c r="BT1659" s="10"/>
      <c r="BU1659" s="10"/>
      <c r="BV1659" s="10"/>
      <c r="BW1659" s="10"/>
      <c r="BX1659" s="10"/>
      <c r="CA1659">
        <f t="shared" si="325"/>
        <v>0</v>
      </c>
      <c r="CB1659">
        <f t="shared" si="326"/>
        <v>0</v>
      </c>
      <c r="CC1659">
        <f t="shared" si="327"/>
        <v>0</v>
      </c>
      <c r="CD1659">
        <f t="shared" si="328"/>
        <v>0</v>
      </c>
      <c r="CF1659" t="b">
        <f t="shared" si="329"/>
        <v>0</v>
      </c>
      <c r="CG1659" t="str">
        <f t="shared" si="330"/>
        <v/>
      </c>
      <c r="CH1659" t="b">
        <f t="shared" si="331"/>
        <v>0</v>
      </c>
      <c r="CI1659" t="str">
        <f t="shared" si="332"/>
        <v/>
      </c>
      <c r="CJ1659" t="b">
        <f t="shared" si="333"/>
        <v>0</v>
      </c>
      <c r="CL1659">
        <f t="shared" si="334"/>
        <v>0</v>
      </c>
      <c r="CM1659">
        <f t="shared" si="335"/>
        <v>0</v>
      </c>
      <c r="CN1659">
        <f t="shared" si="336"/>
        <v>0</v>
      </c>
      <c r="CO1659">
        <f t="shared" si="337"/>
        <v>0</v>
      </c>
    </row>
    <row r="1660" spans="2:93" ht="15" customHeight="1">
      <c r="B1660" s="126"/>
      <c r="C1660" s="220" t="s">
        <v>3306</v>
      </c>
      <c r="D1660" s="419"/>
      <c r="E1660" s="316"/>
      <c r="F1660" s="316"/>
      <c r="G1660" s="317"/>
      <c r="H1660" s="379"/>
      <c r="I1660" s="317"/>
      <c r="J1660" s="315" t="str">
        <f>IF(L1660="","",VLOOKUP(L1660,Presentación!$AL$3:$AM$574,2,FALSE))</f>
        <v/>
      </c>
      <c r="K1660" s="429"/>
      <c r="L1660" s="419"/>
      <c r="M1660" s="316"/>
      <c r="N1660" s="317"/>
      <c r="O1660" s="419"/>
      <c r="P1660" s="316"/>
      <c r="Q1660" s="317"/>
      <c r="R1660" s="379"/>
      <c r="S1660" s="316"/>
      <c r="T1660" s="317"/>
      <c r="U1660" s="43" t="s">
        <v>2188</v>
      </c>
      <c r="V1660" s="379"/>
      <c r="W1660" s="316"/>
      <c r="X1660" s="317"/>
      <c r="Y1660" s="379"/>
      <c r="Z1660" s="317"/>
      <c r="AA1660" s="249"/>
      <c r="AB1660" s="249"/>
      <c r="AC1660" s="249"/>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10"/>
      <c r="AY1660" s="10"/>
      <c r="AZ1660" s="10"/>
      <c r="BA1660" s="10"/>
      <c r="BB1660" s="10"/>
      <c r="BC1660" s="10"/>
      <c r="BD1660" s="10"/>
      <c r="BE1660" s="10"/>
      <c r="BF1660" s="10"/>
      <c r="BG1660" s="10"/>
      <c r="BH1660" s="10"/>
      <c r="BI1660" s="10"/>
      <c r="BJ1660" s="10"/>
      <c r="BK1660" s="10"/>
      <c r="BL1660" s="10"/>
      <c r="BM1660" s="10"/>
      <c r="BN1660" s="10"/>
      <c r="BO1660" s="10"/>
      <c r="BP1660" s="10"/>
      <c r="BQ1660" s="10"/>
      <c r="BR1660" s="10"/>
      <c r="BS1660" s="10"/>
      <c r="BT1660" s="10"/>
      <c r="BU1660" s="10"/>
      <c r="BV1660" s="10"/>
      <c r="BW1660" s="10"/>
      <c r="BX1660" s="10"/>
      <c r="CA1660">
        <f t="shared" si="325"/>
        <v>0</v>
      </c>
      <c r="CB1660">
        <f t="shared" si="326"/>
        <v>0</v>
      </c>
      <c r="CC1660">
        <f t="shared" si="327"/>
        <v>0</v>
      </c>
      <c r="CD1660">
        <f t="shared" si="328"/>
        <v>0</v>
      </c>
      <c r="CF1660" t="b">
        <f t="shared" si="329"/>
        <v>0</v>
      </c>
      <c r="CG1660" t="str">
        <f t="shared" si="330"/>
        <v/>
      </c>
      <c r="CH1660" t="b">
        <f t="shared" si="331"/>
        <v>0</v>
      </c>
      <c r="CI1660" t="str">
        <f t="shared" si="332"/>
        <v/>
      </c>
      <c r="CJ1660" t="b">
        <f t="shared" si="333"/>
        <v>0</v>
      </c>
      <c r="CL1660">
        <f t="shared" si="334"/>
        <v>0</v>
      </c>
      <c r="CM1660">
        <f t="shared" si="335"/>
        <v>0</v>
      </c>
      <c r="CN1660">
        <f t="shared" si="336"/>
        <v>0</v>
      </c>
      <c r="CO1660">
        <f t="shared" si="337"/>
        <v>0</v>
      </c>
    </row>
    <row r="1661" spans="2:93" ht="15" customHeight="1">
      <c r="B1661" s="126"/>
      <c r="C1661" s="220" t="s">
        <v>3307</v>
      </c>
      <c r="D1661" s="419"/>
      <c r="E1661" s="316"/>
      <c r="F1661" s="316"/>
      <c r="G1661" s="317"/>
      <c r="H1661" s="379"/>
      <c r="I1661" s="317"/>
      <c r="J1661" s="315" t="str">
        <f>IF(L1661="","",VLOOKUP(L1661,Presentación!$AL$3:$AM$574,2,FALSE))</f>
        <v/>
      </c>
      <c r="K1661" s="429"/>
      <c r="L1661" s="419"/>
      <c r="M1661" s="316"/>
      <c r="N1661" s="317"/>
      <c r="O1661" s="419"/>
      <c r="P1661" s="316"/>
      <c r="Q1661" s="317"/>
      <c r="R1661" s="379"/>
      <c r="S1661" s="316"/>
      <c r="T1661" s="317"/>
      <c r="U1661" s="43" t="s">
        <v>2188</v>
      </c>
      <c r="V1661" s="379"/>
      <c r="W1661" s="316"/>
      <c r="X1661" s="317"/>
      <c r="Y1661" s="379"/>
      <c r="Z1661" s="317"/>
      <c r="AA1661" s="249"/>
      <c r="AB1661" s="249"/>
      <c r="AC1661" s="249"/>
      <c r="AD1661" s="10"/>
      <c r="AE1661" s="10"/>
      <c r="AF1661" s="10"/>
      <c r="AG1661" s="10"/>
      <c r="AH1661" s="10"/>
      <c r="AI1661" s="10"/>
      <c r="AJ1661" s="10"/>
      <c r="AK1661" s="10"/>
      <c r="AL1661" s="10"/>
      <c r="AM1661" s="10"/>
      <c r="AN1661" s="10"/>
      <c r="AO1661" s="10"/>
      <c r="AP1661" s="10"/>
      <c r="AQ1661" s="10"/>
      <c r="AR1661" s="10"/>
      <c r="AS1661" s="10"/>
      <c r="AT1661" s="10"/>
      <c r="AU1661" s="10"/>
      <c r="AV1661" s="10"/>
      <c r="AW1661" s="10"/>
      <c r="AX1661" s="10"/>
      <c r="AY1661" s="10"/>
      <c r="AZ1661" s="10"/>
      <c r="BA1661" s="10"/>
      <c r="BB1661" s="10"/>
      <c r="BC1661" s="10"/>
      <c r="BD1661" s="10"/>
      <c r="BE1661" s="10"/>
      <c r="BF1661" s="10"/>
      <c r="BG1661" s="10"/>
      <c r="BH1661" s="10"/>
      <c r="BI1661" s="10"/>
      <c r="BJ1661" s="10"/>
      <c r="BK1661" s="10"/>
      <c r="BL1661" s="10"/>
      <c r="BM1661" s="10"/>
      <c r="BN1661" s="10"/>
      <c r="BO1661" s="10"/>
      <c r="BP1661" s="10"/>
      <c r="BQ1661" s="10"/>
      <c r="BR1661" s="10"/>
      <c r="BS1661" s="10"/>
      <c r="BT1661" s="10"/>
      <c r="BU1661" s="10"/>
      <c r="BV1661" s="10"/>
      <c r="BW1661" s="10"/>
      <c r="BX1661" s="10"/>
      <c r="CA1661">
        <f t="shared" si="325"/>
        <v>0</v>
      </c>
      <c r="CB1661">
        <f t="shared" si="326"/>
        <v>0</v>
      </c>
      <c r="CC1661">
        <f t="shared" si="327"/>
        <v>0</v>
      </c>
      <c r="CD1661">
        <f t="shared" si="328"/>
        <v>0</v>
      </c>
      <c r="CF1661" t="b">
        <f t="shared" si="329"/>
        <v>0</v>
      </c>
      <c r="CG1661" t="str">
        <f t="shared" si="330"/>
        <v/>
      </c>
      <c r="CH1661" t="b">
        <f t="shared" si="331"/>
        <v>0</v>
      </c>
      <c r="CI1661" t="str">
        <f t="shared" si="332"/>
        <v/>
      </c>
      <c r="CJ1661" t="b">
        <f t="shared" si="333"/>
        <v>0</v>
      </c>
      <c r="CL1661">
        <f t="shared" si="334"/>
        <v>0</v>
      </c>
      <c r="CM1661">
        <f t="shared" si="335"/>
        <v>0</v>
      </c>
      <c r="CN1661">
        <f t="shared" si="336"/>
        <v>0</v>
      </c>
      <c r="CO1661">
        <f t="shared" si="337"/>
        <v>0</v>
      </c>
    </row>
    <row r="1662" spans="2:93" ht="15" customHeight="1">
      <c r="B1662" s="126"/>
      <c r="C1662" s="220" t="s">
        <v>3308</v>
      </c>
      <c r="D1662" s="419"/>
      <c r="E1662" s="316"/>
      <c r="F1662" s="316"/>
      <c r="G1662" s="317"/>
      <c r="H1662" s="379"/>
      <c r="I1662" s="317"/>
      <c r="J1662" s="315" t="str">
        <f>IF(L1662="","",VLOOKUP(L1662,Presentación!$AL$3:$AM$574,2,FALSE))</f>
        <v/>
      </c>
      <c r="K1662" s="429"/>
      <c r="L1662" s="419"/>
      <c r="M1662" s="316"/>
      <c r="N1662" s="317"/>
      <c r="O1662" s="419"/>
      <c r="P1662" s="316"/>
      <c r="Q1662" s="317"/>
      <c r="R1662" s="379"/>
      <c r="S1662" s="316"/>
      <c r="T1662" s="317"/>
      <c r="U1662" s="43" t="s">
        <v>2188</v>
      </c>
      <c r="V1662" s="379"/>
      <c r="W1662" s="316"/>
      <c r="X1662" s="317"/>
      <c r="Y1662" s="379"/>
      <c r="Z1662" s="317"/>
      <c r="AA1662" s="249"/>
      <c r="AB1662" s="249"/>
      <c r="AC1662" s="249"/>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A1662" s="10"/>
      <c r="BB1662" s="10"/>
      <c r="BC1662" s="10"/>
      <c r="BD1662" s="10"/>
      <c r="BE1662" s="10"/>
      <c r="BF1662" s="10"/>
      <c r="BG1662" s="10"/>
      <c r="BH1662" s="10"/>
      <c r="BI1662" s="10"/>
      <c r="BJ1662" s="10"/>
      <c r="BK1662" s="10"/>
      <c r="BL1662" s="10"/>
      <c r="BM1662" s="10"/>
      <c r="BN1662" s="10"/>
      <c r="BO1662" s="10"/>
      <c r="BP1662" s="10"/>
      <c r="BQ1662" s="10"/>
      <c r="BR1662" s="10"/>
      <c r="BS1662" s="10"/>
      <c r="BT1662" s="10"/>
      <c r="BU1662" s="10"/>
      <c r="BV1662" s="10"/>
      <c r="BW1662" s="10"/>
      <c r="BX1662" s="10"/>
      <c r="CA1662">
        <f t="shared" si="325"/>
        <v>0</v>
      </c>
      <c r="CB1662">
        <f t="shared" si="326"/>
        <v>0</v>
      </c>
      <c r="CC1662">
        <f t="shared" si="327"/>
        <v>0</v>
      </c>
      <c r="CD1662">
        <f t="shared" si="328"/>
        <v>0</v>
      </c>
      <c r="CF1662" t="b">
        <f t="shared" si="329"/>
        <v>0</v>
      </c>
      <c r="CG1662" t="str">
        <f t="shared" si="330"/>
        <v/>
      </c>
      <c r="CH1662" t="b">
        <f t="shared" si="331"/>
        <v>0</v>
      </c>
      <c r="CI1662" t="str">
        <f t="shared" si="332"/>
        <v/>
      </c>
      <c r="CJ1662" t="b">
        <f t="shared" si="333"/>
        <v>0</v>
      </c>
      <c r="CL1662">
        <f t="shared" si="334"/>
        <v>0</v>
      </c>
      <c r="CM1662">
        <f t="shared" si="335"/>
        <v>0</v>
      </c>
      <c r="CN1662">
        <f t="shared" si="336"/>
        <v>0</v>
      </c>
      <c r="CO1662">
        <f t="shared" si="337"/>
        <v>0</v>
      </c>
    </row>
    <row r="1663" spans="2:93" ht="15" customHeight="1">
      <c r="B1663" s="126"/>
      <c r="C1663" s="220" t="s">
        <v>3309</v>
      </c>
      <c r="D1663" s="419"/>
      <c r="E1663" s="316"/>
      <c r="F1663" s="316"/>
      <c r="G1663" s="317"/>
      <c r="H1663" s="379"/>
      <c r="I1663" s="317"/>
      <c r="J1663" s="315" t="str">
        <f>IF(L1663="","",VLOOKUP(L1663,Presentación!$AL$3:$AM$574,2,FALSE))</f>
        <v/>
      </c>
      <c r="K1663" s="429"/>
      <c r="L1663" s="419"/>
      <c r="M1663" s="316"/>
      <c r="N1663" s="317"/>
      <c r="O1663" s="419"/>
      <c r="P1663" s="316"/>
      <c r="Q1663" s="317"/>
      <c r="R1663" s="379"/>
      <c r="S1663" s="316"/>
      <c r="T1663" s="317"/>
      <c r="U1663" s="43" t="s">
        <v>2188</v>
      </c>
      <c r="V1663" s="379"/>
      <c r="W1663" s="316"/>
      <c r="X1663" s="317"/>
      <c r="Y1663" s="379"/>
      <c r="Z1663" s="317"/>
      <c r="AA1663" s="249"/>
      <c r="AB1663" s="249"/>
      <c r="AC1663" s="249"/>
      <c r="AD1663" s="10"/>
      <c r="AE1663" s="10"/>
      <c r="AF1663" s="10"/>
      <c r="AG1663" s="10"/>
      <c r="AH1663" s="10"/>
      <c r="AI1663" s="10"/>
      <c r="AJ1663" s="10"/>
      <c r="AK1663" s="10"/>
      <c r="AL1663" s="10"/>
      <c r="AM1663" s="10"/>
      <c r="AN1663" s="10"/>
      <c r="AO1663" s="10"/>
      <c r="AP1663" s="10"/>
      <c r="AQ1663" s="10"/>
      <c r="AR1663" s="10"/>
      <c r="AS1663" s="10"/>
      <c r="AT1663" s="10"/>
      <c r="AU1663" s="10"/>
      <c r="AV1663" s="10"/>
      <c r="AW1663" s="10"/>
      <c r="AX1663" s="10"/>
      <c r="AY1663" s="10"/>
      <c r="AZ1663" s="10"/>
      <c r="BA1663" s="10"/>
      <c r="BB1663" s="10"/>
      <c r="BC1663" s="10"/>
      <c r="BD1663" s="10"/>
      <c r="BE1663" s="10"/>
      <c r="BF1663" s="10"/>
      <c r="BG1663" s="10"/>
      <c r="BH1663" s="10"/>
      <c r="BI1663" s="10"/>
      <c r="BJ1663" s="10"/>
      <c r="BK1663" s="10"/>
      <c r="BL1663" s="10"/>
      <c r="BM1663" s="10"/>
      <c r="BN1663" s="10"/>
      <c r="BO1663" s="10"/>
      <c r="BP1663" s="10"/>
      <c r="BQ1663" s="10"/>
      <c r="BR1663" s="10"/>
      <c r="BS1663" s="10"/>
      <c r="BT1663" s="10"/>
      <c r="BU1663" s="10"/>
      <c r="BV1663" s="10"/>
      <c r="BW1663" s="10"/>
      <c r="BX1663" s="10"/>
      <c r="CA1663">
        <f t="shared" si="325"/>
        <v>0</v>
      </c>
      <c r="CB1663">
        <f t="shared" si="326"/>
        <v>0</v>
      </c>
      <c r="CC1663">
        <f t="shared" si="327"/>
        <v>0</v>
      </c>
      <c r="CD1663">
        <f t="shared" si="328"/>
        <v>0</v>
      </c>
      <c r="CF1663" t="b">
        <f t="shared" si="329"/>
        <v>0</v>
      </c>
      <c r="CG1663" t="str">
        <f t="shared" si="330"/>
        <v/>
      </c>
      <c r="CH1663" t="b">
        <f t="shared" si="331"/>
        <v>0</v>
      </c>
      <c r="CI1663" t="str">
        <f t="shared" si="332"/>
        <v/>
      </c>
      <c r="CJ1663" t="b">
        <f t="shared" si="333"/>
        <v>0</v>
      </c>
      <c r="CL1663">
        <f t="shared" si="334"/>
        <v>0</v>
      </c>
      <c r="CM1663">
        <f t="shared" si="335"/>
        <v>0</v>
      </c>
      <c r="CN1663">
        <f t="shared" si="336"/>
        <v>0</v>
      </c>
      <c r="CO1663">
        <f t="shared" si="337"/>
        <v>0</v>
      </c>
    </row>
    <row r="1664" spans="2:93" ht="15" customHeight="1">
      <c r="B1664" s="126"/>
      <c r="C1664" s="220" t="s">
        <v>3310</v>
      </c>
      <c r="D1664" s="419"/>
      <c r="E1664" s="316"/>
      <c r="F1664" s="316"/>
      <c r="G1664" s="317"/>
      <c r="H1664" s="379"/>
      <c r="I1664" s="317"/>
      <c r="J1664" s="315" t="str">
        <f>IF(L1664="","",VLOOKUP(L1664,Presentación!$AL$3:$AM$574,2,FALSE))</f>
        <v/>
      </c>
      <c r="K1664" s="429"/>
      <c r="L1664" s="419"/>
      <c r="M1664" s="316"/>
      <c r="N1664" s="317"/>
      <c r="O1664" s="419"/>
      <c r="P1664" s="316"/>
      <c r="Q1664" s="317"/>
      <c r="R1664" s="379"/>
      <c r="S1664" s="316"/>
      <c r="T1664" s="317"/>
      <c r="U1664" s="43" t="s">
        <v>2188</v>
      </c>
      <c r="V1664" s="379"/>
      <c r="W1664" s="316"/>
      <c r="X1664" s="317"/>
      <c r="Y1664" s="379"/>
      <c r="Z1664" s="317"/>
      <c r="AA1664" s="249"/>
      <c r="AB1664" s="249"/>
      <c r="AC1664" s="249"/>
      <c r="AD1664" s="10"/>
      <c r="AE1664" s="10"/>
      <c r="AF1664" s="10"/>
      <c r="AG1664" s="10"/>
      <c r="AH1664" s="10"/>
      <c r="AI1664" s="10"/>
      <c r="AJ1664" s="10"/>
      <c r="AK1664" s="10"/>
      <c r="AL1664" s="10"/>
      <c r="AM1664" s="10"/>
      <c r="AN1664" s="10"/>
      <c r="AO1664" s="10"/>
      <c r="AP1664" s="10"/>
      <c r="AQ1664" s="10"/>
      <c r="AR1664" s="10"/>
      <c r="AS1664" s="10"/>
      <c r="AT1664" s="10"/>
      <c r="AU1664" s="10"/>
      <c r="AV1664" s="10"/>
      <c r="AW1664" s="10"/>
      <c r="AX1664" s="10"/>
      <c r="AY1664" s="10"/>
      <c r="AZ1664" s="10"/>
      <c r="BA1664" s="10"/>
      <c r="BB1664" s="10"/>
      <c r="BC1664" s="10"/>
      <c r="BD1664" s="10"/>
      <c r="BE1664" s="10"/>
      <c r="BF1664" s="10"/>
      <c r="BG1664" s="10"/>
      <c r="BH1664" s="10"/>
      <c r="BI1664" s="10"/>
      <c r="BJ1664" s="10"/>
      <c r="BK1664" s="10"/>
      <c r="BL1664" s="10"/>
      <c r="BM1664" s="10"/>
      <c r="BN1664" s="10"/>
      <c r="BO1664" s="10"/>
      <c r="BP1664" s="10"/>
      <c r="BQ1664" s="10"/>
      <c r="BR1664" s="10"/>
      <c r="BS1664" s="10"/>
      <c r="BT1664" s="10"/>
      <c r="BU1664" s="10"/>
      <c r="BV1664" s="10"/>
      <c r="BW1664" s="10"/>
      <c r="BX1664" s="10"/>
      <c r="CA1664">
        <f t="shared" si="325"/>
        <v>0</v>
      </c>
      <c r="CB1664">
        <f t="shared" si="326"/>
        <v>0</v>
      </c>
      <c r="CC1664">
        <f t="shared" si="327"/>
        <v>0</v>
      </c>
      <c r="CD1664">
        <f t="shared" si="328"/>
        <v>0</v>
      </c>
      <c r="CF1664" t="b">
        <f t="shared" si="329"/>
        <v>0</v>
      </c>
      <c r="CG1664" t="str">
        <f t="shared" si="330"/>
        <v/>
      </c>
      <c r="CH1664" t="b">
        <f t="shared" si="331"/>
        <v>0</v>
      </c>
      <c r="CI1664" t="str">
        <f t="shared" si="332"/>
        <v/>
      </c>
      <c r="CJ1664" t="b">
        <f t="shared" si="333"/>
        <v>0</v>
      </c>
      <c r="CL1664">
        <f t="shared" si="334"/>
        <v>0</v>
      </c>
      <c r="CM1664">
        <f t="shared" si="335"/>
        <v>0</v>
      </c>
      <c r="CN1664">
        <f t="shared" si="336"/>
        <v>0</v>
      </c>
      <c r="CO1664">
        <f t="shared" si="337"/>
        <v>0</v>
      </c>
    </row>
    <row r="1665" spans="2:93" ht="15" customHeight="1">
      <c r="B1665" s="126"/>
      <c r="C1665" s="220" t="s">
        <v>3311</v>
      </c>
      <c r="D1665" s="419"/>
      <c r="E1665" s="316"/>
      <c r="F1665" s="316"/>
      <c r="G1665" s="317"/>
      <c r="H1665" s="379"/>
      <c r="I1665" s="317"/>
      <c r="J1665" s="315" t="str">
        <f>IF(L1665="","",VLOOKUP(L1665,Presentación!$AL$3:$AM$574,2,FALSE))</f>
        <v/>
      </c>
      <c r="K1665" s="429"/>
      <c r="L1665" s="419"/>
      <c r="M1665" s="316"/>
      <c r="N1665" s="317"/>
      <c r="O1665" s="419"/>
      <c r="P1665" s="316"/>
      <c r="Q1665" s="317"/>
      <c r="R1665" s="379"/>
      <c r="S1665" s="316"/>
      <c r="T1665" s="317"/>
      <c r="U1665" s="43" t="s">
        <v>2188</v>
      </c>
      <c r="V1665" s="379"/>
      <c r="W1665" s="316"/>
      <c r="X1665" s="317"/>
      <c r="Y1665" s="379"/>
      <c r="Z1665" s="317"/>
      <c r="AA1665" s="249"/>
      <c r="AB1665" s="249"/>
      <c r="AC1665" s="249"/>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AY1665" s="10"/>
      <c r="AZ1665" s="10"/>
      <c r="BA1665" s="10"/>
      <c r="BB1665" s="10"/>
      <c r="BC1665" s="10"/>
      <c r="BD1665" s="10"/>
      <c r="BE1665" s="10"/>
      <c r="BF1665" s="10"/>
      <c r="BG1665" s="10"/>
      <c r="BH1665" s="10"/>
      <c r="BI1665" s="10"/>
      <c r="BJ1665" s="10"/>
      <c r="BK1665" s="10"/>
      <c r="BL1665" s="10"/>
      <c r="BM1665" s="10"/>
      <c r="BN1665" s="10"/>
      <c r="BO1665" s="10"/>
      <c r="BP1665" s="10"/>
      <c r="BQ1665" s="10"/>
      <c r="BR1665" s="10"/>
      <c r="BS1665" s="10"/>
      <c r="BT1665" s="10"/>
      <c r="BU1665" s="10"/>
      <c r="BV1665" s="10"/>
      <c r="BW1665" s="10"/>
      <c r="BX1665" s="10"/>
      <c r="CA1665">
        <f t="shared" si="325"/>
        <v>0</v>
      </c>
      <c r="CB1665">
        <f t="shared" si="326"/>
        <v>0</v>
      </c>
      <c r="CC1665">
        <f t="shared" si="327"/>
        <v>0</v>
      </c>
      <c r="CD1665">
        <f t="shared" si="328"/>
        <v>0</v>
      </c>
      <c r="CF1665" t="b">
        <f t="shared" si="329"/>
        <v>0</v>
      </c>
      <c r="CG1665" t="str">
        <f t="shared" si="330"/>
        <v/>
      </c>
      <c r="CH1665" t="b">
        <f t="shared" si="331"/>
        <v>0</v>
      </c>
      <c r="CI1665" t="str">
        <f t="shared" si="332"/>
        <v/>
      </c>
      <c r="CJ1665" t="b">
        <f t="shared" si="333"/>
        <v>0</v>
      </c>
      <c r="CL1665">
        <f t="shared" si="334"/>
        <v>0</v>
      </c>
      <c r="CM1665">
        <f t="shared" si="335"/>
        <v>0</v>
      </c>
      <c r="CN1665">
        <f t="shared" si="336"/>
        <v>0</v>
      </c>
      <c r="CO1665">
        <f t="shared" si="337"/>
        <v>0</v>
      </c>
    </row>
    <row r="1666" spans="2:93" ht="15" customHeight="1">
      <c r="B1666" s="126"/>
      <c r="C1666" s="220" t="s">
        <v>3312</v>
      </c>
      <c r="D1666" s="419"/>
      <c r="E1666" s="316"/>
      <c r="F1666" s="316"/>
      <c r="G1666" s="317"/>
      <c r="H1666" s="379"/>
      <c r="I1666" s="317"/>
      <c r="J1666" s="315" t="str">
        <f>IF(L1666="","",VLOOKUP(L1666,Presentación!$AL$3:$AM$574,2,FALSE))</f>
        <v/>
      </c>
      <c r="K1666" s="429"/>
      <c r="L1666" s="419"/>
      <c r="M1666" s="316"/>
      <c r="N1666" s="317"/>
      <c r="O1666" s="419"/>
      <c r="P1666" s="316"/>
      <c r="Q1666" s="317"/>
      <c r="R1666" s="379"/>
      <c r="S1666" s="316"/>
      <c r="T1666" s="317"/>
      <c r="U1666" s="43" t="s">
        <v>2188</v>
      </c>
      <c r="V1666" s="379"/>
      <c r="W1666" s="316"/>
      <c r="X1666" s="317"/>
      <c r="Y1666" s="379"/>
      <c r="Z1666" s="317"/>
      <c r="AA1666" s="249"/>
      <c r="AB1666" s="249"/>
      <c r="AC1666" s="249"/>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A1666" s="10"/>
      <c r="BB1666" s="10"/>
      <c r="BC1666" s="10"/>
      <c r="BD1666" s="10"/>
      <c r="BE1666" s="10"/>
      <c r="BF1666" s="10"/>
      <c r="BG1666" s="10"/>
      <c r="BH1666" s="10"/>
      <c r="BI1666" s="10"/>
      <c r="BJ1666" s="10"/>
      <c r="BK1666" s="10"/>
      <c r="BL1666" s="10"/>
      <c r="BM1666" s="10"/>
      <c r="BN1666" s="10"/>
      <c r="BO1666" s="10"/>
      <c r="BP1666" s="10"/>
      <c r="BQ1666" s="10"/>
      <c r="BR1666" s="10"/>
      <c r="BS1666" s="10"/>
      <c r="BT1666" s="10"/>
      <c r="BU1666" s="10"/>
      <c r="BV1666" s="10"/>
      <c r="BW1666" s="10"/>
      <c r="BX1666" s="10"/>
      <c r="CA1666">
        <f t="shared" si="325"/>
        <v>0</v>
      </c>
      <c r="CB1666">
        <f t="shared" si="326"/>
        <v>0</v>
      </c>
      <c r="CC1666">
        <f t="shared" si="327"/>
        <v>0</v>
      </c>
      <c r="CD1666">
        <f t="shared" si="328"/>
        <v>0</v>
      </c>
      <c r="CF1666" t="b">
        <f t="shared" si="329"/>
        <v>0</v>
      </c>
      <c r="CG1666" t="str">
        <f t="shared" si="330"/>
        <v/>
      </c>
      <c r="CH1666" t="b">
        <f t="shared" si="331"/>
        <v>0</v>
      </c>
      <c r="CI1666" t="str">
        <f t="shared" si="332"/>
        <v/>
      </c>
      <c r="CJ1666" t="b">
        <f t="shared" si="333"/>
        <v>0</v>
      </c>
      <c r="CL1666">
        <f t="shared" si="334"/>
        <v>0</v>
      </c>
      <c r="CM1666">
        <f t="shared" si="335"/>
        <v>0</v>
      </c>
      <c r="CN1666">
        <f t="shared" si="336"/>
        <v>0</v>
      </c>
      <c r="CO1666">
        <f t="shared" si="337"/>
        <v>0</v>
      </c>
    </row>
    <row r="1667" spans="2:93" ht="15" customHeight="1">
      <c r="B1667" s="126"/>
      <c r="C1667" s="220" t="s">
        <v>3313</v>
      </c>
      <c r="D1667" s="419"/>
      <c r="E1667" s="316"/>
      <c r="F1667" s="316"/>
      <c r="G1667" s="317"/>
      <c r="H1667" s="379"/>
      <c r="I1667" s="317"/>
      <c r="J1667" s="315" t="str">
        <f>IF(L1667="","",VLOOKUP(L1667,Presentación!$AL$3:$AM$574,2,FALSE))</f>
        <v/>
      </c>
      <c r="K1667" s="429"/>
      <c r="L1667" s="419"/>
      <c r="M1667" s="316"/>
      <c r="N1667" s="317"/>
      <c r="O1667" s="419"/>
      <c r="P1667" s="316"/>
      <c r="Q1667" s="317"/>
      <c r="R1667" s="379"/>
      <c r="S1667" s="316"/>
      <c r="T1667" s="317"/>
      <c r="U1667" s="43" t="s">
        <v>2188</v>
      </c>
      <c r="V1667" s="379"/>
      <c r="W1667" s="316"/>
      <c r="X1667" s="317"/>
      <c r="Y1667" s="379"/>
      <c r="Z1667" s="317"/>
      <c r="AA1667" s="249"/>
      <c r="AB1667" s="249"/>
      <c r="AC1667" s="249"/>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c r="AY1667" s="10"/>
      <c r="AZ1667" s="10"/>
      <c r="BA1667" s="10"/>
      <c r="BB1667" s="10"/>
      <c r="BC1667" s="10"/>
      <c r="BD1667" s="10"/>
      <c r="BE1667" s="10"/>
      <c r="BF1667" s="10"/>
      <c r="BG1667" s="10"/>
      <c r="BH1667" s="10"/>
      <c r="BI1667" s="10"/>
      <c r="BJ1667" s="10"/>
      <c r="BK1667" s="10"/>
      <c r="BL1667" s="10"/>
      <c r="BM1667" s="10"/>
      <c r="BN1667" s="10"/>
      <c r="BO1667" s="10"/>
      <c r="BP1667" s="10"/>
      <c r="BQ1667" s="10"/>
      <c r="BR1667" s="10"/>
      <c r="BS1667" s="10"/>
      <c r="BT1667" s="10"/>
      <c r="BU1667" s="10"/>
      <c r="BV1667" s="10"/>
      <c r="BW1667" s="10"/>
      <c r="BX1667" s="10"/>
      <c r="CA1667">
        <f t="shared" si="325"/>
        <v>0</v>
      </c>
      <c r="CB1667">
        <f t="shared" si="326"/>
        <v>0</v>
      </c>
      <c r="CC1667">
        <f t="shared" si="327"/>
        <v>0</v>
      </c>
      <c r="CD1667">
        <f t="shared" si="328"/>
        <v>0</v>
      </c>
      <c r="CF1667" t="b">
        <f t="shared" si="329"/>
        <v>0</v>
      </c>
      <c r="CG1667" t="str">
        <f t="shared" si="330"/>
        <v/>
      </c>
      <c r="CH1667" t="b">
        <f t="shared" si="331"/>
        <v>0</v>
      </c>
      <c r="CI1667" t="str">
        <f t="shared" si="332"/>
        <v/>
      </c>
      <c r="CJ1667" t="b">
        <f t="shared" si="333"/>
        <v>0</v>
      </c>
      <c r="CL1667">
        <f t="shared" si="334"/>
        <v>0</v>
      </c>
      <c r="CM1667">
        <f t="shared" si="335"/>
        <v>0</v>
      </c>
      <c r="CN1667">
        <f t="shared" si="336"/>
        <v>0</v>
      </c>
      <c r="CO1667">
        <f t="shared" si="337"/>
        <v>0</v>
      </c>
    </row>
    <row r="1668" spans="2:93" ht="15" customHeight="1">
      <c r="B1668" s="126"/>
      <c r="C1668" s="220" t="s">
        <v>3314</v>
      </c>
      <c r="D1668" s="419"/>
      <c r="E1668" s="316"/>
      <c r="F1668" s="316"/>
      <c r="G1668" s="317"/>
      <c r="H1668" s="379"/>
      <c r="I1668" s="317"/>
      <c r="J1668" s="315" t="str">
        <f>IF(L1668="","",VLOOKUP(L1668,Presentación!$AL$3:$AM$574,2,FALSE))</f>
        <v/>
      </c>
      <c r="K1668" s="429"/>
      <c r="L1668" s="419"/>
      <c r="M1668" s="316"/>
      <c r="N1668" s="317"/>
      <c r="O1668" s="419"/>
      <c r="P1668" s="316"/>
      <c r="Q1668" s="317"/>
      <c r="R1668" s="379"/>
      <c r="S1668" s="316"/>
      <c r="T1668" s="317"/>
      <c r="U1668" s="43" t="s">
        <v>2188</v>
      </c>
      <c r="V1668" s="379"/>
      <c r="W1668" s="316"/>
      <c r="X1668" s="317"/>
      <c r="Y1668" s="379"/>
      <c r="Z1668" s="317"/>
      <c r="AA1668" s="249"/>
      <c r="AB1668" s="249"/>
      <c r="AC1668" s="249"/>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10"/>
      <c r="AY1668" s="10"/>
      <c r="AZ1668" s="10"/>
      <c r="BA1668" s="10"/>
      <c r="BB1668" s="10"/>
      <c r="BC1668" s="10"/>
      <c r="BD1668" s="10"/>
      <c r="BE1668" s="10"/>
      <c r="BF1668" s="10"/>
      <c r="BG1668" s="10"/>
      <c r="BH1668" s="10"/>
      <c r="BI1668" s="10"/>
      <c r="BJ1668" s="10"/>
      <c r="BK1668" s="10"/>
      <c r="BL1668" s="10"/>
      <c r="BM1668" s="10"/>
      <c r="BN1668" s="10"/>
      <c r="BO1668" s="10"/>
      <c r="BP1668" s="10"/>
      <c r="BQ1668" s="10"/>
      <c r="BR1668" s="10"/>
      <c r="BS1668" s="10"/>
      <c r="BT1668" s="10"/>
      <c r="BU1668" s="10"/>
      <c r="BV1668" s="10"/>
      <c r="BW1668" s="10"/>
      <c r="BX1668" s="10"/>
      <c r="CA1668">
        <f t="shared" si="325"/>
        <v>0</v>
      </c>
      <c r="CB1668">
        <f t="shared" si="326"/>
        <v>0</v>
      </c>
      <c r="CC1668">
        <f t="shared" si="327"/>
        <v>0</v>
      </c>
      <c r="CD1668">
        <f t="shared" si="328"/>
        <v>0</v>
      </c>
      <c r="CF1668" t="b">
        <f t="shared" si="329"/>
        <v>0</v>
      </c>
      <c r="CG1668" t="str">
        <f t="shared" si="330"/>
        <v/>
      </c>
      <c r="CH1668" t="b">
        <f t="shared" si="331"/>
        <v>0</v>
      </c>
      <c r="CI1668" t="str">
        <f t="shared" si="332"/>
        <v/>
      </c>
      <c r="CJ1668" t="b">
        <f t="shared" si="333"/>
        <v>0</v>
      </c>
      <c r="CL1668">
        <f t="shared" si="334"/>
        <v>0</v>
      </c>
      <c r="CM1668">
        <f t="shared" si="335"/>
        <v>0</v>
      </c>
      <c r="CN1668">
        <f t="shared" si="336"/>
        <v>0</v>
      </c>
      <c r="CO1668">
        <f t="shared" si="337"/>
        <v>0</v>
      </c>
    </row>
    <row r="1669" spans="2:93" ht="15" customHeight="1">
      <c r="B1669" s="126"/>
      <c r="C1669" s="220" t="s">
        <v>3315</v>
      </c>
      <c r="D1669" s="419"/>
      <c r="E1669" s="316"/>
      <c r="F1669" s="316"/>
      <c r="G1669" s="317"/>
      <c r="H1669" s="379"/>
      <c r="I1669" s="317"/>
      <c r="J1669" s="315" t="str">
        <f>IF(L1669="","",VLOOKUP(L1669,Presentación!$AL$3:$AM$574,2,FALSE))</f>
        <v/>
      </c>
      <c r="K1669" s="429"/>
      <c r="L1669" s="419"/>
      <c r="M1669" s="316"/>
      <c r="N1669" s="317"/>
      <c r="O1669" s="419"/>
      <c r="P1669" s="316"/>
      <c r="Q1669" s="317"/>
      <c r="R1669" s="379"/>
      <c r="S1669" s="316"/>
      <c r="T1669" s="317"/>
      <c r="U1669" s="43" t="s">
        <v>2188</v>
      </c>
      <c r="V1669" s="379"/>
      <c r="W1669" s="316"/>
      <c r="X1669" s="317"/>
      <c r="Y1669" s="379"/>
      <c r="Z1669" s="317"/>
      <c r="AA1669" s="249"/>
      <c r="AB1669" s="249"/>
      <c r="AC1669" s="249"/>
      <c r="AD1669" s="10"/>
      <c r="AE1669" s="10"/>
      <c r="AF1669" s="10"/>
      <c r="AG1669" s="10"/>
      <c r="AH1669" s="10"/>
      <c r="AI1669" s="10"/>
      <c r="AJ1669" s="10"/>
      <c r="AK1669" s="10"/>
      <c r="AL1669" s="10"/>
      <c r="AM1669" s="10"/>
      <c r="AN1669" s="10"/>
      <c r="AO1669" s="10"/>
      <c r="AP1669" s="10"/>
      <c r="AQ1669" s="10"/>
      <c r="AR1669" s="10"/>
      <c r="AS1669" s="10"/>
      <c r="AT1669" s="10"/>
      <c r="AU1669" s="10"/>
      <c r="AV1669" s="10"/>
      <c r="AW1669" s="10"/>
      <c r="AX1669" s="10"/>
      <c r="AY1669" s="10"/>
      <c r="AZ1669" s="10"/>
      <c r="BA1669" s="10"/>
      <c r="BB1669" s="10"/>
      <c r="BC1669" s="10"/>
      <c r="BD1669" s="10"/>
      <c r="BE1669" s="10"/>
      <c r="BF1669" s="10"/>
      <c r="BG1669" s="10"/>
      <c r="BH1669" s="10"/>
      <c r="BI1669" s="10"/>
      <c r="BJ1669" s="10"/>
      <c r="BK1669" s="10"/>
      <c r="BL1669" s="10"/>
      <c r="BM1669" s="10"/>
      <c r="BN1669" s="10"/>
      <c r="BO1669" s="10"/>
      <c r="BP1669" s="10"/>
      <c r="BQ1669" s="10"/>
      <c r="BR1669" s="10"/>
      <c r="BS1669" s="10"/>
      <c r="BT1669" s="10"/>
      <c r="BU1669" s="10"/>
      <c r="BV1669" s="10"/>
      <c r="BW1669" s="10"/>
      <c r="BX1669" s="10"/>
      <c r="CA1669">
        <f t="shared" si="325"/>
        <v>0</v>
      </c>
      <c r="CB1669">
        <f t="shared" si="326"/>
        <v>0</v>
      </c>
      <c r="CC1669">
        <f t="shared" si="327"/>
        <v>0</v>
      </c>
      <c r="CD1669">
        <f t="shared" si="328"/>
        <v>0</v>
      </c>
      <c r="CF1669" t="b">
        <f t="shared" si="329"/>
        <v>0</v>
      </c>
      <c r="CG1669" t="str">
        <f t="shared" si="330"/>
        <v/>
      </c>
      <c r="CH1669" t="b">
        <f t="shared" si="331"/>
        <v>0</v>
      </c>
      <c r="CI1669" t="str">
        <f t="shared" si="332"/>
        <v/>
      </c>
      <c r="CJ1669" t="b">
        <f t="shared" si="333"/>
        <v>0</v>
      </c>
      <c r="CL1669">
        <f t="shared" si="334"/>
        <v>0</v>
      </c>
      <c r="CM1669">
        <f t="shared" si="335"/>
        <v>0</v>
      </c>
      <c r="CN1669">
        <f t="shared" si="336"/>
        <v>0</v>
      </c>
      <c r="CO1669">
        <f t="shared" si="337"/>
        <v>0</v>
      </c>
    </row>
    <row r="1670" spans="2:93" ht="15" customHeight="1">
      <c r="B1670" s="126"/>
      <c r="C1670" s="220" t="s">
        <v>3316</v>
      </c>
      <c r="D1670" s="419"/>
      <c r="E1670" s="316"/>
      <c r="F1670" s="316"/>
      <c r="G1670" s="317"/>
      <c r="H1670" s="379"/>
      <c r="I1670" s="317"/>
      <c r="J1670" s="315" t="str">
        <f>IF(L1670="","",VLOOKUP(L1670,Presentación!$AL$3:$AM$574,2,FALSE))</f>
        <v/>
      </c>
      <c r="K1670" s="429"/>
      <c r="L1670" s="419"/>
      <c r="M1670" s="316"/>
      <c r="N1670" s="317"/>
      <c r="O1670" s="419"/>
      <c r="P1670" s="316"/>
      <c r="Q1670" s="317"/>
      <c r="R1670" s="379"/>
      <c r="S1670" s="316"/>
      <c r="T1670" s="317"/>
      <c r="U1670" s="43" t="s">
        <v>2188</v>
      </c>
      <c r="V1670" s="379"/>
      <c r="W1670" s="316"/>
      <c r="X1670" s="317"/>
      <c r="Y1670" s="379"/>
      <c r="Z1670" s="317"/>
      <c r="AA1670" s="249"/>
      <c r="AB1670" s="249"/>
      <c r="AC1670" s="249"/>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c r="BK1670" s="10"/>
      <c r="BL1670" s="10"/>
      <c r="BM1670" s="10"/>
      <c r="BN1670" s="10"/>
      <c r="BO1670" s="10"/>
      <c r="BP1670" s="10"/>
      <c r="BQ1670" s="10"/>
      <c r="BR1670" s="10"/>
      <c r="BS1670" s="10"/>
      <c r="BT1670" s="10"/>
      <c r="BU1670" s="10"/>
      <c r="BV1670" s="10"/>
      <c r="BW1670" s="10"/>
      <c r="BX1670" s="10"/>
      <c r="CA1670">
        <f t="shared" si="325"/>
        <v>0</v>
      </c>
      <c r="CB1670">
        <f t="shared" si="326"/>
        <v>0</v>
      </c>
      <c r="CC1670">
        <f t="shared" si="327"/>
        <v>0</v>
      </c>
      <c r="CD1670">
        <f t="shared" si="328"/>
        <v>0</v>
      </c>
      <c r="CF1670" t="b">
        <f t="shared" si="329"/>
        <v>0</v>
      </c>
      <c r="CG1670" t="str">
        <f t="shared" si="330"/>
        <v/>
      </c>
      <c r="CH1670" t="b">
        <f t="shared" si="331"/>
        <v>0</v>
      </c>
      <c r="CI1670" t="str">
        <f t="shared" si="332"/>
        <v/>
      </c>
      <c r="CJ1670" t="b">
        <f t="shared" si="333"/>
        <v>0</v>
      </c>
      <c r="CL1670">
        <f t="shared" si="334"/>
        <v>0</v>
      </c>
      <c r="CM1670">
        <f t="shared" si="335"/>
        <v>0</v>
      </c>
      <c r="CN1670">
        <f t="shared" si="336"/>
        <v>0</v>
      </c>
      <c r="CO1670">
        <f t="shared" si="337"/>
        <v>0</v>
      </c>
    </row>
    <row r="1671" spans="2:93" ht="15" customHeight="1">
      <c r="B1671" s="126"/>
      <c r="C1671" s="220" t="s">
        <v>3317</v>
      </c>
      <c r="D1671" s="419"/>
      <c r="E1671" s="316"/>
      <c r="F1671" s="316"/>
      <c r="G1671" s="317"/>
      <c r="H1671" s="379"/>
      <c r="I1671" s="317"/>
      <c r="J1671" s="315" t="str">
        <f>IF(L1671="","",VLOOKUP(L1671,Presentación!$AL$3:$AM$574,2,FALSE))</f>
        <v/>
      </c>
      <c r="K1671" s="429"/>
      <c r="L1671" s="419"/>
      <c r="M1671" s="316"/>
      <c r="N1671" s="317"/>
      <c r="O1671" s="419"/>
      <c r="P1671" s="316"/>
      <c r="Q1671" s="317"/>
      <c r="R1671" s="379"/>
      <c r="S1671" s="316"/>
      <c r="T1671" s="317"/>
      <c r="U1671" s="43" t="s">
        <v>2188</v>
      </c>
      <c r="V1671" s="379"/>
      <c r="W1671" s="316"/>
      <c r="X1671" s="317"/>
      <c r="Y1671" s="379"/>
      <c r="Z1671" s="317"/>
      <c r="AA1671" s="249"/>
      <c r="AB1671" s="249"/>
      <c r="AC1671" s="249"/>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A1671" s="10"/>
      <c r="BB1671" s="10"/>
      <c r="BC1671" s="10"/>
      <c r="BD1671" s="10"/>
      <c r="BE1671" s="10"/>
      <c r="BF1671" s="10"/>
      <c r="BG1671" s="10"/>
      <c r="BH1671" s="10"/>
      <c r="BI1671" s="10"/>
      <c r="BJ1671" s="10"/>
      <c r="BK1671" s="10"/>
      <c r="BL1671" s="10"/>
      <c r="BM1671" s="10"/>
      <c r="BN1671" s="10"/>
      <c r="BO1671" s="10"/>
      <c r="BP1671" s="10"/>
      <c r="BQ1671" s="10"/>
      <c r="BR1671" s="10"/>
      <c r="BS1671" s="10"/>
      <c r="BT1671" s="10"/>
      <c r="BU1671" s="10"/>
      <c r="BV1671" s="10"/>
      <c r="BW1671" s="10"/>
      <c r="BX1671" s="10"/>
      <c r="CA1671">
        <f t="shared" si="325"/>
        <v>0</v>
      </c>
      <c r="CB1671">
        <f t="shared" si="326"/>
        <v>0</v>
      </c>
      <c r="CC1671">
        <f t="shared" si="327"/>
        <v>0</v>
      </c>
      <c r="CD1671">
        <f t="shared" si="328"/>
        <v>0</v>
      </c>
      <c r="CF1671" t="b">
        <f t="shared" si="329"/>
        <v>0</v>
      </c>
      <c r="CG1671" t="str">
        <f t="shared" si="330"/>
        <v/>
      </c>
      <c r="CH1671" t="b">
        <f t="shared" si="331"/>
        <v>0</v>
      </c>
      <c r="CI1671" t="str">
        <f t="shared" si="332"/>
        <v/>
      </c>
      <c r="CJ1671" t="b">
        <f t="shared" si="333"/>
        <v>0</v>
      </c>
      <c r="CL1671">
        <f t="shared" si="334"/>
        <v>0</v>
      </c>
      <c r="CM1671">
        <f t="shared" si="335"/>
        <v>0</v>
      </c>
      <c r="CN1671">
        <f t="shared" si="336"/>
        <v>0</v>
      </c>
      <c r="CO1671">
        <f t="shared" si="337"/>
        <v>0</v>
      </c>
    </row>
    <row r="1672" spans="2:93" ht="15" customHeight="1">
      <c r="B1672" s="126"/>
      <c r="C1672" s="220" t="s">
        <v>3318</v>
      </c>
      <c r="D1672" s="419"/>
      <c r="E1672" s="316"/>
      <c r="F1672" s="316"/>
      <c r="G1672" s="317"/>
      <c r="H1672" s="379"/>
      <c r="I1672" s="317"/>
      <c r="J1672" s="315" t="str">
        <f>IF(L1672="","",VLOOKUP(L1672,Presentación!$AL$3:$AM$574,2,FALSE))</f>
        <v/>
      </c>
      <c r="K1672" s="429"/>
      <c r="L1672" s="419"/>
      <c r="M1672" s="316"/>
      <c r="N1672" s="317"/>
      <c r="O1672" s="419"/>
      <c r="P1672" s="316"/>
      <c r="Q1672" s="317"/>
      <c r="R1672" s="379"/>
      <c r="S1672" s="316"/>
      <c r="T1672" s="317"/>
      <c r="U1672" s="43" t="s">
        <v>2188</v>
      </c>
      <c r="V1672" s="379"/>
      <c r="W1672" s="316"/>
      <c r="X1672" s="317"/>
      <c r="Y1672" s="379"/>
      <c r="Z1672" s="317"/>
      <c r="AA1672" s="249"/>
      <c r="AB1672" s="249"/>
      <c r="AC1672" s="249"/>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c r="AY1672" s="10"/>
      <c r="AZ1672" s="10"/>
      <c r="BA1672" s="10"/>
      <c r="BB1672" s="10"/>
      <c r="BC1672" s="10"/>
      <c r="BD1672" s="10"/>
      <c r="BE1672" s="10"/>
      <c r="BF1672" s="10"/>
      <c r="BG1672" s="10"/>
      <c r="BH1672" s="10"/>
      <c r="BI1672" s="10"/>
      <c r="BJ1672" s="10"/>
      <c r="BK1672" s="10"/>
      <c r="BL1672" s="10"/>
      <c r="BM1672" s="10"/>
      <c r="BN1672" s="10"/>
      <c r="BO1672" s="10"/>
      <c r="BP1672" s="10"/>
      <c r="BQ1672" s="10"/>
      <c r="BR1672" s="10"/>
      <c r="BS1672" s="10"/>
      <c r="BT1672" s="10"/>
      <c r="BU1672" s="10"/>
      <c r="BV1672" s="10"/>
      <c r="BW1672" s="10"/>
      <c r="BX1672" s="10"/>
      <c r="CA1672">
        <f t="shared" si="325"/>
        <v>0</v>
      </c>
      <c r="CB1672">
        <f t="shared" si="326"/>
        <v>0</v>
      </c>
      <c r="CC1672">
        <f t="shared" si="327"/>
        <v>0</v>
      </c>
      <c r="CD1672">
        <f t="shared" si="328"/>
        <v>0</v>
      </c>
      <c r="CF1672" t="b">
        <f t="shared" si="329"/>
        <v>0</v>
      </c>
      <c r="CG1672" t="str">
        <f t="shared" si="330"/>
        <v/>
      </c>
      <c r="CH1672" t="b">
        <f t="shared" si="331"/>
        <v>0</v>
      </c>
      <c r="CI1672" t="str">
        <f t="shared" si="332"/>
        <v/>
      </c>
      <c r="CJ1672" t="b">
        <f t="shared" si="333"/>
        <v>0</v>
      </c>
      <c r="CL1672">
        <f t="shared" si="334"/>
        <v>0</v>
      </c>
      <c r="CM1672">
        <f t="shared" si="335"/>
        <v>0</v>
      </c>
      <c r="CN1672">
        <f t="shared" si="336"/>
        <v>0</v>
      </c>
      <c r="CO1672">
        <f t="shared" si="337"/>
        <v>0</v>
      </c>
    </row>
    <row r="1673" spans="2:93" ht="15" customHeight="1">
      <c r="B1673" s="126"/>
      <c r="C1673" s="220" t="s">
        <v>3319</v>
      </c>
      <c r="D1673" s="419"/>
      <c r="E1673" s="316"/>
      <c r="F1673" s="316"/>
      <c r="G1673" s="317"/>
      <c r="H1673" s="379"/>
      <c r="I1673" s="317"/>
      <c r="J1673" s="315" t="str">
        <f>IF(L1673="","",VLOOKUP(L1673,Presentación!$AL$3:$AM$574,2,FALSE))</f>
        <v/>
      </c>
      <c r="K1673" s="429"/>
      <c r="L1673" s="419"/>
      <c r="M1673" s="316"/>
      <c r="N1673" s="317"/>
      <c r="O1673" s="419"/>
      <c r="P1673" s="316"/>
      <c r="Q1673" s="317"/>
      <c r="R1673" s="379"/>
      <c r="S1673" s="316"/>
      <c r="T1673" s="317"/>
      <c r="U1673" s="43" t="s">
        <v>2188</v>
      </c>
      <c r="V1673" s="379"/>
      <c r="W1673" s="316"/>
      <c r="X1673" s="317"/>
      <c r="Y1673" s="379"/>
      <c r="Z1673" s="317"/>
      <c r="AA1673" s="249"/>
      <c r="AB1673" s="249"/>
      <c r="AC1673" s="249"/>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AY1673" s="10"/>
      <c r="AZ1673" s="10"/>
      <c r="BA1673" s="10"/>
      <c r="BB1673" s="10"/>
      <c r="BC1673" s="10"/>
      <c r="BD1673" s="10"/>
      <c r="BE1673" s="10"/>
      <c r="BF1673" s="10"/>
      <c r="BG1673" s="10"/>
      <c r="BH1673" s="10"/>
      <c r="BI1673" s="10"/>
      <c r="BJ1673" s="10"/>
      <c r="BK1673" s="10"/>
      <c r="BL1673" s="10"/>
      <c r="BM1673" s="10"/>
      <c r="BN1673" s="10"/>
      <c r="BO1673" s="10"/>
      <c r="BP1673" s="10"/>
      <c r="BQ1673" s="10"/>
      <c r="BR1673" s="10"/>
      <c r="BS1673" s="10"/>
      <c r="BT1673" s="10"/>
      <c r="BU1673" s="10"/>
      <c r="BV1673" s="10"/>
      <c r="BW1673" s="10"/>
      <c r="BX1673" s="10"/>
      <c r="CA1673">
        <f t="shared" si="325"/>
        <v>0</v>
      </c>
      <c r="CB1673">
        <f t="shared" si="326"/>
        <v>0</v>
      </c>
      <c r="CC1673">
        <f t="shared" si="327"/>
        <v>0</v>
      </c>
      <c r="CD1673">
        <f t="shared" si="328"/>
        <v>0</v>
      </c>
      <c r="CF1673" t="b">
        <f t="shared" si="329"/>
        <v>0</v>
      </c>
      <c r="CG1673" t="str">
        <f t="shared" si="330"/>
        <v/>
      </c>
      <c r="CH1673" t="b">
        <f t="shared" si="331"/>
        <v>0</v>
      </c>
      <c r="CI1673" t="str">
        <f t="shared" si="332"/>
        <v/>
      </c>
      <c r="CJ1673" t="b">
        <f t="shared" si="333"/>
        <v>0</v>
      </c>
      <c r="CL1673">
        <f t="shared" si="334"/>
        <v>0</v>
      </c>
      <c r="CM1673">
        <f t="shared" si="335"/>
        <v>0</v>
      </c>
      <c r="CN1673">
        <f t="shared" si="336"/>
        <v>0</v>
      </c>
      <c r="CO1673">
        <f t="shared" si="337"/>
        <v>0</v>
      </c>
    </row>
    <row r="1674" spans="2:93" ht="15" customHeight="1">
      <c r="B1674" s="126"/>
      <c r="C1674" s="220" t="s">
        <v>3320</v>
      </c>
      <c r="D1674" s="419"/>
      <c r="E1674" s="316"/>
      <c r="F1674" s="316"/>
      <c r="G1674" s="317"/>
      <c r="H1674" s="379"/>
      <c r="I1674" s="317"/>
      <c r="J1674" s="315" t="str">
        <f>IF(L1674="","",VLOOKUP(L1674,Presentación!$AL$3:$AM$574,2,FALSE))</f>
        <v/>
      </c>
      <c r="K1674" s="429"/>
      <c r="L1674" s="419"/>
      <c r="M1674" s="316"/>
      <c r="N1674" s="317"/>
      <c r="O1674" s="419"/>
      <c r="P1674" s="316"/>
      <c r="Q1674" s="317"/>
      <c r="R1674" s="379"/>
      <c r="S1674" s="316"/>
      <c r="T1674" s="317"/>
      <c r="U1674" s="43" t="s">
        <v>2188</v>
      </c>
      <c r="V1674" s="379"/>
      <c r="W1674" s="316"/>
      <c r="X1674" s="317"/>
      <c r="Y1674" s="379"/>
      <c r="Z1674" s="317"/>
      <c r="AA1674" s="249"/>
      <c r="AB1674" s="249"/>
      <c r="AC1674" s="249"/>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AY1674" s="10"/>
      <c r="AZ1674" s="10"/>
      <c r="BA1674" s="10"/>
      <c r="BB1674" s="10"/>
      <c r="BC1674" s="10"/>
      <c r="BD1674" s="10"/>
      <c r="BE1674" s="10"/>
      <c r="BF1674" s="10"/>
      <c r="BG1674" s="10"/>
      <c r="BH1674" s="10"/>
      <c r="BI1674" s="10"/>
      <c r="BJ1674" s="10"/>
      <c r="BK1674" s="10"/>
      <c r="BL1674" s="10"/>
      <c r="BM1674" s="10"/>
      <c r="BN1674" s="10"/>
      <c r="BO1674" s="10"/>
      <c r="BP1674" s="10"/>
      <c r="BQ1674" s="10"/>
      <c r="BR1674" s="10"/>
      <c r="BS1674" s="10"/>
      <c r="BT1674" s="10"/>
      <c r="BU1674" s="10"/>
      <c r="BV1674" s="10"/>
      <c r="BW1674" s="10"/>
      <c r="BX1674" s="10"/>
      <c r="CA1674">
        <f t="shared" si="325"/>
        <v>0</v>
      </c>
      <c r="CB1674">
        <f t="shared" si="326"/>
        <v>0</v>
      </c>
      <c r="CC1674">
        <f t="shared" si="327"/>
        <v>0</v>
      </c>
      <c r="CD1674">
        <f t="shared" si="328"/>
        <v>0</v>
      </c>
      <c r="CF1674" t="b">
        <f t="shared" si="329"/>
        <v>0</v>
      </c>
      <c r="CG1674" t="str">
        <f t="shared" si="330"/>
        <v/>
      </c>
      <c r="CH1674" t="b">
        <f t="shared" si="331"/>
        <v>0</v>
      </c>
      <c r="CI1674" t="str">
        <f t="shared" si="332"/>
        <v/>
      </c>
      <c r="CJ1674" t="b">
        <f t="shared" si="333"/>
        <v>0</v>
      </c>
      <c r="CL1674">
        <f t="shared" si="334"/>
        <v>0</v>
      </c>
      <c r="CM1674">
        <f t="shared" si="335"/>
        <v>0</v>
      </c>
      <c r="CN1674">
        <f t="shared" si="336"/>
        <v>0</v>
      </c>
      <c r="CO1674">
        <f t="shared" si="337"/>
        <v>0</v>
      </c>
    </row>
    <row r="1675" spans="2:93" ht="15" customHeight="1">
      <c r="B1675" s="126"/>
      <c r="C1675" s="220" t="s">
        <v>3321</v>
      </c>
      <c r="D1675" s="419"/>
      <c r="E1675" s="316"/>
      <c r="F1675" s="316"/>
      <c r="G1675" s="317"/>
      <c r="H1675" s="379"/>
      <c r="I1675" s="317"/>
      <c r="J1675" s="315" t="str">
        <f>IF(L1675="","",VLOOKUP(L1675,Presentación!$AL$3:$AM$574,2,FALSE))</f>
        <v/>
      </c>
      <c r="K1675" s="429"/>
      <c r="L1675" s="419"/>
      <c r="M1675" s="316"/>
      <c r="N1675" s="317"/>
      <c r="O1675" s="419"/>
      <c r="P1675" s="316"/>
      <c r="Q1675" s="317"/>
      <c r="R1675" s="379"/>
      <c r="S1675" s="316"/>
      <c r="T1675" s="317"/>
      <c r="U1675" s="43" t="s">
        <v>2188</v>
      </c>
      <c r="V1675" s="379"/>
      <c r="W1675" s="316"/>
      <c r="X1675" s="317"/>
      <c r="Y1675" s="379"/>
      <c r="Z1675" s="317"/>
      <c r="AA1675" s="249"/>
      <c r="AB1675" s="249"/>
      <c r="AC1675" s="249"/>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A1675" s="10"/>
      <c r="BB1675" s="10"/>
      <c r="BC1675" s="10"/>
      <c r="BD1675" s="10"/>
      <c r="BE1675" s="10"/>
      <c r="BF1675" s="10"/>
      <c r="BG1675" s="10"/>
      <c r="BH1675" s="10"/>
      <c r="BI1675" s="10"/>
      <c r="BJ1675" s="10"/>
      <c r="BK1675" s="10"/>
      <c r="BL1675" s="10"/>
      <c r="BM1675" s="10"/>
      <c r="BN1675" s="10"/>
      <c r="BO1675" s="10"/>
      <c r="BP1675" s="10"/>
      <c r="BQ1675" s="10"/>
      <c r="BR1675" s="10"/>
      <c r="BS1675" s="10"/>
      <c r="BT1675" s="10"/>
      <c r="BU1675" s="10"/>
      <c r="BV1675" s="10"/>
      <c r="BW1675" s="10"/>
      <c r="BX1675" s="10"/>
      <c r="CA1675">
        <f t="shared" si="325"/>
        <v>0</v>
      </c>
      <c r="CB1675">
        <f t="shared" si="326"/>
        <v>0</v>
      </c>
      <c r="CC1675">
        <f t="shared" si="327"/>
        <v>0</v>
      </c>
      <c r="CD1675">
        <f t="shared" si="328"/>
        <v>0</v>
      </c>
      <c r="CF1675" t="b">
        <f t="shared" si="329"/>
        <v>0</v>
      </c>
      <c r="CG1675" t="str">
        <f t="shared" si="330"/>
        <v/>
      </c>
      <c r="CH1675" t="b">
        <f t="shared" si="331"/>
        <v>0</v>
      </c>
      <c r="CI1675" t="str">
        <f t="shared" si="332"/>
        <v/>
      </c>
      <c r="CJ1675" t="b">
        <f t="shared" si="333"/>
        <v>0</v>
      </c>
      <c r="CL1675">
        <f t="shared" si="334"/>
        <v>0</v>
      </c>
      <c r="CM1675">
        <f t="shared" si="335"/>
        <v>0</v>
      </c>
      <c r="CN1675">
        <f t="shared" si="336"/>
        <v>0</v>
      </c>
      <c r="CO1675">
        <f t="shared" si="337"/>
        <v>0</v>
      </c>
    </row>
    <row r="1676" spans="2:93" ht="15" customHeight="1">
      <c r="B1676" s="126"/>
      <c r="C1676" s="220" t="s">
        <v>3322</v>
      </c>
      <c r="D1676" s="419"/>
      <c r="E1676" s="316"/>
      <c r="F1676" s="316"/>
      <c r="G1676" s="317"/>
      <c r="H1676" s="379"/>
      <c r="I1676" s="317"/>
      <c r="J1676" s="315" t="str">
        <f>IF(L1676="","",VLOOKUP(L1676,Presentación!$AL$3:$AM$574,2,FALSE))</f>
        <v/>
      </c>
      <c r="K1676" s="429"/>
      <c r="L1676" s="419"/>
      <c r="M1676" s="316"/>
      <c r="N1676" s="317"/>
      <c r="O1676" s="419"/>
      <c r="P1676" s="316"/>
      <c r="Q1676" s="317"/>
      <c r="R1676" s="379"/>
      <c r="S1676" s="316"/>
      <c r="T1676" s="317"/>
      <c r="U1676" s="43" t="s">
        <v>2188</v>
      </c>
      <c r="V1676" s="379"/>
      <c r="W1676" s="316"/>
      <c r="X1676" s="317"/>
      <c r="Y1676" s="379"/>
      <c r="Z1676" s="317"/>
      <c r="AA1676" s="249"/>
      <c r="AB1676" s="249"/>
      <c r="AC1676" s="249"/>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10"/>
      <c r="AY1676" s="10"/>
      <c r="AZ1676" s="10"/>
      <c r="BA1676" s="10"/>
      <c r="BB1676" s="10"/>
      <c r="BC1676" s="10"/>
      <c r="BD1676" s="10"/>
      <c r="BE1676" s="10"/>
      <c r="BF1676" s="10"/>
      <c r="BG1676" s="10"/>
      <c r="BH1676" s="10"/>
      <c r="BI1676" s="10"/>
      <c r="BJ1676" s="10"/>
      <c r="BK1676" s="10"/>
      <c r="BL1676" s="10"/>
      <c r="BM1676" s="10"/>
      <c r="BN1676" s="10"/>
      <c r="BO1676" s="10"/>
      <c r="BP1676" s="10"/>
      <c r="BQ1676" s="10"/>
      <c r="BR1676" s="10"/>
      <c r="BS1676" s="10"/>
      <c r="BT1676" s="10"/>
      <c r="BU1676" s="10"/>
      <c r="BV1676" s="10"/>
      <c r="BW1676" s="10"/>
      <c r="BX1676" s="10"/>
      <c r="CA1676">
        <f t="shared" si="325"/>
        <v>0</v>
      </c>
      <c r="CB1676">
        <f t="shared" si="326"/>
        <v>0</v>
      </c>
      <c r="CC1676">
        <f t="shared" si="327"/>
        <v>0</v>
      </c>
      <c r="CD1676">
        <f t="shared" si="328"/>
        <v>0</v>
      </c>
      <c r="CF1676" t="b">
        <f t="shared" si="329"/>
        <v>0</v>
      </c>
      <c r="CG1676" t="str">
        <f t="shared" si="330"/>
        <v/>
      </c>
      <c r="CH1676" t="b">
        <f t="shared" si="331"/>
        <v>0</v>
      </c>
      <c r="CI1676" t="str">
        <f t="shared" si="332"/>
        <v/>
      </c>
      <c r="CJ1676" t="b">
        <f t="shared" si="333"/>
        <v>0</v>
      </c>
      <c r="CL1676">
        <f t="shared" si="334"/>
        <v>0</v>
      </c>
      <c r="CM1676">
        <f t="shared" si="335"/>
        <v>0</v>
      </c>
      <c r="CN1676">
        <f t="shared" si="336"/>
        <v>0</v>
      </c>
      <c r="CO1676">
        <f t="shared" si="337"/>
        <v>0</v>
      </c>
    </row>
    <row r="1677" spans="2:93" ht="15" customHeight="1">
      <c r="B1677" s="126"/>
      <c r="C1677" s="220" t="s">
        <v>3323</v>
      </c>
      <c r="D1677" s="419"/>
      <c r="E1677" s="316"/>
      <c r="F1677" s="316"/>
      <c r="G1677" s="317"/>
      <c r="H1677" s="379"/>
      <c r="I1677" s="317"/>
      <c r="J1677" s="315" t="str">
        <f>IF(L1677="","",VLOOKUP(L1677,Presentación!$AL$3:$AM$574,2,FALSE))</f>
        <v/>
      </c>
      <c r="K1677" s="429"/>
      <c r="L1677" s="419"/>
      <c r="M1677" s="316"/>
      <c r="N1677" s="317"/>
      <c r="O1677" s="419"/>
      <c r="P1677" s="316"/>
      <c r="Q1677" s="317"/>
      <c r="R1677" s="379"/>
      <c r="S1677" s="316"/>
      <c r="T1677" s="317"/>
      <c r="U1677" s="43" t="s">
        <v>2188</v>
      </c>
      <c r="V1677" s="379"/>
      <c r="W1677" s="316"/>
      <c r="X1677" s="317"/>
      <c r="Y1677" s="379"/>
      <c r="Z1677" s="317"/>
      <c r="AA1677" s="249"/>
      <c r="AB1677" s="249"/>
      <c r="AC1677" s="249"/>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c r="AY1677" s="10"/>
      <c r="AZ1677" s="10"/>
      <c r="BA1677" s="10"/>
      <c r="BB1677" s="10"/>
      <c r="BC1677" s="10"/>
      <c r="BD1677" s="10"/>
      <c r="BE1677" s="10"/>
      <c r="BF1677" s="10"/>
      <c r="BG1677" s="10"/>
      <c r="BH1677" s="10"/>
      <c r="BI1677" s="10"/>
      <c r="BJ1677" s="10"/>
      <c r="BK1677" s="10"/>
      <c r="BL1677" s="10"/>
      <c r="BM1677" s="10"/>
      <c r="BN1677" s="10"/>
      <c r="BO1677" s="10"/>
      <c r="BP1677" s="10"/>
      <c r="BQ1677" s="10"/>
      <c r="BR1677" s="10"/>
      <c r="BS1677" s="10"/>
      <c r="BT1677" s="10"/>
      <c r="BU1677" s="10"/>
      <c r="BV1677" s="10"/>
      <c r="BW1677" s="10"/>
      <c r="BX1677" s="10"/>
      <c r="CA1677">
        <f t="shared" si="325"/>
        <v>0</v>
      </c>
      <c r="CB1677">
        <f t="shared" si="326"/>
        <v>0</v>
      </c>
      <c r="CC1677">
        <f t="shared" si="327"/>
        <v>0</v>
      </c>
      <c r="CD1677">
        <f t="shared" si="328"/>
        <v>0</v>
      </c>
      <c r="CF1677" t="b">
        <f t="shared" si="329"/>
        <v>0</v>
      </c>
      <c r="CG1677" t="str">
        <f t="shared" si="330"/>
        <v/>
      </c>
      <c r="CH1677" t="b">
        <f t="shared" si="331"/>
        <v>0</v>
      </c>
      <c r="CI1677" t="str">
        <f t="shared" si="332"/>
        <v/>
      </c>
      <c r="CJ1677" t="b">
        <f t="shared" si="333"/>
        <v>0</v>
      </c>
      <c r="CL1677">
        <f t="shared" si="334"/>
        <v>0</v>
      </c>
      <c r="CM1677">
        <f t="shared" si="335"/>
        <v>0</v>
      </c>
      <c r="CN1677">
        <f t="shared" si="336"/>
        <v>0</v>
      </c>
      <c r="CO1677">
        <f t="shared" si="337"/>
        <v>0</v>
      </c>
    </row>
    <row r="1678" spans="2:93" ht="15" customHeight="1">
      <c r="B1678" s="126"/>
      <c r="C1678" s="220" t="s">
        <v>3324</v>
      </c>
      <c r="D1678" s="419"/>
      <c r="E1678" s="316"/>
      <c r="F1678" s="316"/>
      <c r="G1678" s="317"/>
      <c r="H1678" s="379"/>
      <c r="I1678" s="317"/>
      <c r="J1678" s="315" t="str">
        <f>IF(L1678="","",VLOOKUP(L1678,Presentación!$AL$3:$AM$574,2,FALSE))</f>
        <v/>
      </c>
      <c r="K1678" s="429"/>
      <c r="L1678" s="419"/>
      <c r="M1678" s="316"/>
      <c r="N1678" s="317"/>
      <c r="O1678" s="419"/>
      <c r="P1678" s="316"/>
      <c r="Q1678" s="317"/>
      <c r="R1678" s="379"/>
      <c r="S1678" s="316"/>
      <c r="T1678" s="317"/>
      <c r="U1678" s="43" t="s">
        <v>2188</v>
      </c>
      <c r="V1678" s="379"/>
      <c r="W1678" s="316"/>
      <c r="X1678" s="317"/>
      <c r="Y1678" s="379"/>
      <c r="Z1678" s="317"/>
      <c r="AA1678" s="249"/>
      <c r="AB1678" s="249"/>
      <c r="AC1678" s="249"/>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A1678" s="10"/>
      <c r="BB1678" s="10"/>
      <c r="BC1678" s="10"/>
      <c r="BD1678" s="10"/>
      <c r="BE1678" s="10"/>
      <c r="BF1678" s="10"/>
      <c r="BG1678" s="10"/>
      <c r="BH1678" s="10"/>
      <c r="BI1678" s="10"/>
      <c r="BJ1678" s="10"/>
      <c r="BK1678" s="10"/>
      <c r="BL1678" s="10"/>
      <c r="BM1678" s="10"/>
      <c r="BN1678" s="10"/>
      <c r="BO1678" s="10"/>
      <c r="BP1678" s="10"/>
      <c r="BQ1678" s="10"/>
      <c r="BR1678" s="10"/>
      <c r="BS1678" s="10"/>
      <c r="BT1678" s="10"/>
      <c r="BU1678" s="10"/>
      <c r="BV1678" s="10"/>
      <c r="BW1678" s="10"/>
      <c r="BX1678" s="10"/>
      <c r="CA1678">
        <f t="shared" si="325"/>
        <v>0</v>
      </c>
      <c r="CB1678">
        <f t="shared" si="326"/>
        <v>0</v>
      </c>
      <c r="CC1678">
        <f t="shared" si="327"/>
        <v>0</v>
      </c>
      <c r="CD1678">
        <f t="shared" si="328"/>
        <v>0</v>
      </c>
      <c r="CF1678" t="b">
        <f t="shared" si="329"/>
        <v>0</v>
      </c>
      <c r="CG1678" t="str">
        <f t="shared" si="330"/>
        <v/>
      </c>
      <c r="CH1678" t="b">
        <f t="shared" si="331"/>
        <v>0</v>
      </c>
      <c r="CI1678" t="str">
        <f t="shared" si="332"/>
        <v/>
      </c>
      <c r="CJ1678" t="b">
        <f t="shared" si="333"/>
        <v>0</v>
      </c>
      <c r="CL1678">
        <f t="shared" si="334"/>
        <v>0</v>
      </c>
      <c r="CM1678">
        <f t="shared" si="335"/>
        <v>0</v>
      </c>
      <c r="CN1678">
        <f t="shared" si="336"/>
        <v>0</v>
      </c>
      <c r="CO1678">
        <f t="shared" si="337"/>
        <v>0</v>
      </c>
    </row>
    <row r="1679" spans="2:93" ht="15" customHeight="1">
      <c r="B1679" s="126"/>
      <c r="C1679" s="220" t="s">
        <v>3325</v>
      </c>
      <c r="D1679" s="419"/>
      <c r="E1679" s="316"/>
      <c r="F1679" s="316"/>
      <c r="G1679" s="317"/>
      <c r="H1679" s="379"/>
      <c r="I1679" s="317"/>
      <c r="J1679" s="315" t="str">
        <f>IF(L1679="","",VLOOKUP(L1679,Presentación!$AL$3:$AM$574,2,FALSE))</f>
        <v/>
      </c>
      <c r="K1679" s="429"/>
      <c r="L1679" s="419"/>
      <c r="M1679" s="316"/>
      <c r="N1679" s="317"/>
      <c r="O1679" s="419"/>
      <c r="P1679" s="316"/>
      <c r="Q1679" s="317"/>
      <c r="R1679" s="379"/>
      <c r="S1679" s="316"/>
      <c r="T1679" s="317"/>
      <c r="U1679" s="43" t="s">
        <v>2188</v>
      </c>
      <c r="V1679" s="379"/>
      <c r="W1679" s="316"/>
      <c r="X1679" s="317"/>
      <c r="Y1679" s="379"/>
      <c r="Z1679" s="317"/>
      <c r="AA1679" s="249"/>
      <c r="AB1679" s="249"/>
      <c r="AC1679" s="249"/>
      <c r="AD1679" s="10"/>
      <c r="AE1679" s="10"/>
      <c r="AF1679" s="10"/>
      <c r="AG1679" s="10"/>
      <c r="AH1679" s="10"/>
      <c r="AI1679" s="10"/>
      <c r="AJ1679" s="10"/>
      <c r="AK1679" s="10"/>
      <c r="AL1679" s="10"/>
      <c r="AM1679" s="10"/>
      <c r="AN1679" s="10"/>
      <c r="AO1679" s="10"/>
      <c r="AP1679" s="10"/>
      <c r="AQ1679" s="10"/>
      <c r="AR1679" s="10"/>
      <c r="AS1679" s="10"/>
      <c r="AT1679" s="10"/>
      <c r="AU1679" s="10"/>
      <c r="AV1679" s="10"/>
      <c r="AW1679" s="10"/>
      <c r="AX1679" s="10"/>
      <c r="AY1679" s="10"/>
      <c r="AZ1679" s="10"/>
      <c r="BA1679" s="10"/>
      <c r="BB1679" s="10"/>
      <c r="BC1679" s="10"/>
      <c r="BD1679" s="10"/>
      <c r="BE1679" s="10"/>
      <c r="BF1679" s="10"/>
      <c r="BG1679" s="10"/>
      <c r="BH1679" s="10"/>
      <c r="BI1679" s="10"/>
      <c r="BJ1679" s="10"/>
      <c r="BK1679" s="10"/>
      <c r="BL1679" s="10"/>
      <c r="BM1679" s="10"/>
      <c r="BN1679" s="10"/>
      <c r="BO1679" s="10"/>
      <c r="BP1679" s="10"/>
      <c r="BQ1679" s="10"/>
      <c r="BR1679" s="10"/>
      <c r="BS1679" s="10"/>
      <c r="BT1679" s="10"/>
      <c r="BU1679" s="10"/>
      <c r="BV1679" s="10"/>
      <c r="BW1679" s="10"/>
      <c r="BX1679" s="10"/>
      <c r="CA1679">
        <f t="shared" si="325"/>
        <v>0</v>
      </c>
      <c r="CB1679">
        <f t="shared" si="326"/>
        <v>0</v>
      </c>
      <c r="CC1679">
        <f t="shared" si="327"/>
        <v>0</v>
      </c>
      <c r="CD1679">
        <f t="shared" si="328"/>
        <v>0</v>
      </c>
      <c r="CF1679" t="b">
        <f t="shared" si="329"/>
        <v>0</v>
      </c>
      <c r="CG1679" t="str">
        <f t="shared" si="330"/>
        <v/>
      </c>
      <c r="CH1679" t="b">
        <f t="shared" si="331"/>
        <v>0</v>
      </c>
      <c r="CI1679" t="str">
        <f t="shared" si="332"/>
        <v/>
      </c>
      <c r="CJ1679" t="b">
        <f t="shared" si="333"/>
        <v>0</v>
      </c>
      <c r="CL1679">
        <f t="shared" si="334"/>
        <v>0</v>
      </c>
      <c r="CM1679">
        <f t="shared" si="335"/>
        <v>0</v>
      </c>
      <c r="CN1679">
        <f t="shared" si="336"/>
        <v>0</v>
      </c>
      <c r="CO1679">
        <f t="shared" si="337"/>
        <v>0</v>
      </c>
    </row>
    <row r="1680" spans="2:93" ht="15" customHeight="1">
      <c r="B1680" s="126"/>
      <c r="C1680" s="220" t="s">
        <v>3326</v>
      </c>
      <c r="D1680" s="419"/>
      <c r="E1680" s="316"/>
      <c r="F1680" s="316"/>
      <c r="G1680" s="317"/>
      <c r="H1680" s="379"/>
      <c r="I1680" s="317"/>
      <c r="J1680" s="315" t="str">
        <f>IF(L1680="","",VLOOKUP(L1680,Presentación!$AL$3:$AM$574,2,FALSE))</f>
        <v/>
      </c>
      <c r="K1680" s="429"/>
      <c r="L1680" s="419"/>
      <c r="M1680" s="316"/>
      <c r="N1680" s="317"/>
      <c r="O1680" s="419"/>
      <c r="P1680" s="316"/>
      <c r="Q1680" s="317"/>
      <c r="R1680" s="379"/>
      <c r="S1680" s="316"/>
      <c r="T1680" s="317"/>
      <c r="U1680" s="43" t="s">
        <v>2188</v>
      </c>
      <c r="V1680" s="379"/>
      <c r="W1680" s="316"/>
      <c r="X1680" s="317"/>
      <c r="Y1680" s="379"/>
      <c r="Z1680" s="317"/>
      <c r="AA1680" s="249"/>
      <c r="AB1680" s="249"/>
      <c r="AC1680" s="249"/>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AY1680" s="10"/>
      <c r="AZ1680" s="10"/>
      <c r="BA1680" s="10"/>
      <c r="BB1680" s="10"/>
      <c r="BC1680" s="10"/>
      <c r="BD1680" s="10"/>
      <c r="BE1680" s="10"/>
      <c r="BF1680" s="10"/>
      <c r="BG1680" s="10"/>
      <c r="BH1680" s="10"/>
      <c r="BI1680" s="10"/>
      <c r="BJ1680" s="10"/>
      <c r="BK1680" s="10"/>
      <c r="BL1680" s="10"/>
      <c r="BM1680" s="10"/>
      <c r="BN1680" s="10"/>
      <c r="BO1680" s="10"/>
      <c r="BP1680" s="10"/>
      <c r="BQ1680" s="10"/>
      <c r="BR1680" s="10"/>
      <c r="BS1680" s="10"/>
      <c r="BT1680" s="10"/>
      <c r="BU1680" s="10"/>
      <c r="BV1680" s="10"/>
      <c r="BW1680" s="10"/>
      <c r="BX1680" s="10"/>
      <c r="CA1680">
        <f t="shared" si="325"/>
        <v>0</v>
      </c>
      <c r="CB1680">
        <f t="shared" si="326"/>
        <v>0</v>
      </c>
      <c r="CC1680">
        <f t="shared" si="327"/>
        <v>0</v>
      </c>
      <c r="CD1680">
        <f t="shared" si="328"/>
        <v>0</v>
      </c>
      <c r="CF1680" t="b">
        <f t="shared" si="329"/>
        <v>0</v>
      </c>
      <c r="CG1680" t="str">
        <f t="shared" si="330"/>
        <v/>
      </c>
      <c r="CH1680" t="b">
        <f t="shared" si="331"/>
        <v>0</v>
      </c>
      <c r="CI1680" t="str">
        <f t="shared" si="332"/>
        <v/>
      </c>
      <c r="CJ1680" t="b">
        <f t="shared" si="333"/>
        <v>0</v>
      </c>
      <c r="CL1680">
        <f t="shared" si="334"/>
        <v>0</v>
      </c>
      <c r="CM1680">
        <f t="shared" si="335"/>
        <v>0</v>
      </c>
      <c r="CN1680">
        <f t="shared" si="336"/>
        <v>0</v>
      </c>
      <c r="CO1680">
        <f t="shared" si="337"/>
        <v>0</v>
      </c>
    </row>
    <row r="1681" spans="2:93" ht="15" customHeight="1">
      <c r="B1681" s="126"/>
      <c r="C1681" s="220" t="s">
        <v>3327</v>
      </c>
      <c r="D1681" s="419"/>
      <c r="E1681" s="316"/>
      <c r="F1681" s="316"/>
      <c r="G1681" s="317"/>
      <c r="H1681" s="379"/>
      <c r="I1681" s="317"/>
      <c r="J1681" s="315" t="str">
        <f>IF(L1681="","",VLOOKUP(L1681,Presentación!$AL$3:$AM$574,2,FALSE))</f>
        <v/>
      </c>
      <c r="K1681" s="429"/>
      <c r="L1681" s="419"/>
      <c r="M1681" s="316"/>
      <c r="N1681" s="317"/>
      <c r="O1681" s="419"/>
      <c r="P1681" s="316"/>
      <c r="Q1681" s="317"/>
      <c r="R1681" s="379"/>
      <c r="S1681" s="316"/>
      <c r="T1681" s="317"/>
      <c r="U1681" s="43" t="s">
        <v>2188</v>
      </c>
      <c r="V1681" s="379"/>
      <c r="W1681" s="316"/>
      <c r="X1681" s="317"/>
      <c r="Y1681" s="379"/>
      <c r="Z1681" s="317"/>
      <c r="AA1681" s="249"/>
      <c r="AB1681" s="249"/>
      <c r="AC1681" s="249"/>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A1681" s="10"/>
      <c r="BB1681" s="10"/>
      <c r="BC1681" s="10"/>
      <c r="BD1681" s="10"/>
      <c r="BE1681" s="10"/>
      <c r="BF1681" s="10"/>
      <c r="BG1681" s="10"/>
      <c r="BH1681" s="10"/>
      <c r="BI1681" s="10"/>
      <c r="BJ1681" s="10"/>
      <c r="BK1681" s="10"/>
      <c r="BL1681" s="10"/>
      <c r="BM1681" s="10"/>
      <c r="BN1681" s="10"/>
      <c r="BO1681" s="10"/>
      <c r="BP1681" s="10"/>
      <c r="BQ1681" s="10"/>
      <c r="BR1681" s="10"/>
      <c r="BS1681" s="10"/>
      <c r="BT1681" s="10"/>
      <c r="BU1681" s="10"/>
      <c r="BV1681" s="10"/>
      <c r="BW1681" s="10"/>
      <c r="BX1681" s="10"/>
      <c r="CA1681">
        <f t="shared" si="325"/>
        <v>0</v>
      </c>
      <c r="CB1681">
        <f t="shared" si="326"/>
        <v>0</v>
      </c>
      <c r="CC1681">
        <f t="shared" si="327"/>
        <v>0</v>
      </c>
      <c r="CD1681">
        <f t="shared" si="328"/>
        <v>0</v>
      </c>
      <c r="CF1681" t="b">
        <f t="shared" si="329"/>
        <v>0</v>
      </c>
      <c r="CG1681" t="str">
        <f t="shared" si="330"/>
        <v/>
      </c>
      <c r="CH1681" t="b">
        <f t="shared" si="331"/>
        <v>0</v>
      </c>
      <c r="CI1681" t="str">
        <f t="shared" si="332"/>
        <v/>
      </c>
      <c r="CJ1681" t="b">
        <f t="shared" si="333"/>
        <v>0</v>
      </c>
      <c r="CL1681">
        <f t="shared" si="334"/>
        <v>0</v>
      </c>
      <c r="CM1681">
        <f t="shared" si="335"/>
        <v>0</v>
      </c>
      <c r="CN1681">
        <f t="shared" si="336"/>
        <v>0</v>
      </c>
      <c r="CO1681">
        <f t="shared" si="337"/>
        <v>0</v>
      </c>
    </row>
    <row r="1682" spans="2:93" ht="15" customHeight="1">
      <c r="B1682" s="126"/>
      <c r="C1682" s="220" t="s">
        <v>3328</v>
      </c>
      <c r="D1682" s="419"/>
      <c r="E1682" s="316"/>
      <c r="F1682" s="316"/>
      <c r="G1682" s="317"/>
      <c r="H1682" s="379"/>
      <c r="I1682" s="317"/>
      <c r="J1682" s="315" t="str">
        <f>IF(L1682="","",VLOOKUP(L1682,Presentación!$AL$3:$AM$574,2,FALSE))</f>
        <v/>
      </c>
      <c r="K1682" s="429"/>
      <c r="L1682" s="419"/>
      <c r="M1682" s="316"/>
      <c r="N1682" s="317"/>
      <c r="O1682" s="419"/>
      <c r="P1682" s="316"/>
      <c r="Q1682" s="317"/>
      <c r="R1682" s="379"/>
      <c r="S1682" s="316"/>
      <c r="T1682" s="317"/>
      <c r="U1682" s="43" t="s">
        <v>2188</v>
      </c>
      <c r="V1682" s="379"/>
      <c r="W1682" s="316"/>
      <c r="X1682" s="317"/>
      <c r="Y1682" s="379"/>
      <c r="Z1682" s="317"/>
      <c r="AA1682" s="249"/>
      <c r="AB1682" s="249"/>
      <c r="AC1682" s="249"/>
      <c r="AD1682" s="10"/>
      <c r="AE1682" s="10"/>
      <c r="AF1682" s="10"/>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A1682" s="10"/>
      <c r="BB1682" s="10"/>
      <c r="BC1682" s="10"/>
      <c r="BD1682" s="10"/>
      <c r="BE1682" s="10"/>
      <c r="BF1682" s="10"/>
      <c r="BG1682" s="10"/>
      <c r="BH1682" s="10"/>
      <c r="BI1682" s="10"/>
      <c r="BJ1682" s="10"/>
      <c r="BK1682" s="10"/>
      <c r="BL1682" s="10"/>
      <c r="BM1682" s="10"/>
      <c r="BN1682" s="10"/>
      <c r="BO1682" s="10"/>
      <c r="BP1682" s="10"/>
      <c r="BQ1682" s="10"/>
      <c r="BR1682" s="10"/>
      <c r="BS1682" s="10"/>
      <c r="BT1682" s="10"/>
      <c r="BU1682" s="10"/>
      <c r="BV1682" s="10"/>
      <c r="BW1682" s="10"/>
      <c r="BX1682" s="10"/>
      <c r="CA1682">
        <f t="shared" si="325"/>
        <v>0</v>
      </c>
      <c r="CB1682">
        <f t="shared" si="326"/>
        <v>0</v>
      </c>
      <c r="CC1682">
        <f t="shared" si="327"/>
        <v>0</v>
      </c>
      <c r="CD1682">
        <f t="shared" si="328"/>
        <v>0</v>
      </c>
      <c r="CF1682" t="b">
        <f t="shared" si="329"/>
        <v>0</v>
      </c>
      <c r="CG1682" t="str">
        <f t="shared" si="330"/>
        <v/>
      </c>
      <c r="CH1682" t="b">
        <f t="shared" si="331"/>
        <v>0</v>
      </c>
      <c r="CI1682" t="str">
        <f t="shared" si="332"/>
        <v/>
      </c>
      <c r="CJ1682" t="b">
        <f t="shared" si="333"/>
        <v>0</v>
      </c>
      <c r="CL1682">
        <f t="shared" si="334"/>
        <v>0</v>
      </c>
      <c r="CM1682">
        <f t="shared" si="335"/>
        <v>0</v>
      </c>
      <c r="CN1682">
        <f t="shared" si="336"/>
        <v>0</v>
      </c>
      <c r="CO1682">
        <f t="shared" si="337"/>
        <v>0</v>
      </c>
    </row>
    <row r="1683" spans="2:93" ht="15" customHeight="1">
      <c r="B1683" s="126"/>
      <c r="C1683" s="220" t="s">
        <v>3329</v>
      </c>
      <c r="D1683" s="419"/>
      <c r="E1683" s="316"/>
      <c r="F1683" s="316"/>
      <c r="G1683" s="317"/>
      <c r="H1683" s="379"/>
      <c r="I1683" s="317"/>
      <c r="J1683" s="315" t="str">
        <f>IF(L1683="","",VLOOKUP(L1683,Presentación!$AL$3:$AM$574,2,FALSE))</f>
        <v/>
      </c>
      <c r="K1683" s="429"/>
      <c r="L1683" s="419"/>
      <c r="M1683" s="316"/>
      <c r="N1683" s="317"/>
      <c r="O1683" s="419"/>
      <c r="P1683" s="316"/>
      <c r="Q1683" s="317"/>
      <c r="R1683" s="379"/>
      <c r="S1683" s="316"/>
      <c r="T1683" s="317"/>
      <c r="U1683" s="43" t="s">
        <v>2188</v>
      </c>
      <c r="V1683" s="379"/>
      <c r="W1683" s="316"/>
      <c r="X1683" s="317"/>
      <c r="Y1683" s="379"/>
      <c r="Z1683" s="317"/>
      <c r="AA1683" s="249"/>
      <c r="AB1683" s="249"/>
      <c r="AC1683" s="249"/>
      <c r="AD1683" s="10"/>
      <c r="AE1683" s="10"/>
      <c r="AF1683" s="10"/>
      <c r="AG1683" s="10"/>
      <c r="AH1683" s="10"/>
      <c r="AI1683" s="10"/>
      <c r="AJ1683" s="10"/>
      <c r="AK1683" s="10"/>
      <c r="AL1683" s="10"/>
      <c r="AM1683" s="10"/>
      <c r="AN1683" s="10"/>
      <c r="AO1683" s="10"/>
      <c r="AP1683" s="10"/>
      <c r="AQ1683" s="10"/>
      <c r="AR1683" s="10"/>
      <c r="AS1683" s="10"/>
      <c r="AT1683" s="10"/>
      <c r="AU1683" s="10"/>
      <c r="AV1683" s="10"/>
      <c r="AW1683" s="10"/>
      <c r="AX1683" s="10"/>
      <c r="AY1683" s="10"/>
      <c r="AZ1683" s="10"/>
      <c r="BA1683" s="10"/>
      <c r="BB1683" s="10"/>
      <c r="BC1683" s="10"/>
      <c r="BD1683" s="10"/>
      <c r="BE1683" s="10"/>
      <c r="BF1683" s="10"/>
      <c r="BG1683" s="10"/>
      <c r="BH1683" s="10"/>
      <c r="BI1683" s="10"/>
      <c r="BJ1683" s="10"/>
      <c r="BK1683" s="10"/>
      <c r="BL1683" s="10"/>
      <c r="BM1683" s="10"/>
      <c r="BN1683" s="10"/>
      <c r="BO1683" s="10"/>
      <c r="BP1683" s="10"/>
      <c r="BQ1683" s="10"/>
      <c r="BR1683" s="10"/>
      <c r="BS1683" s="10"/>
      <c r="BT1683" s="10"/>
      <c r="BU1683" s="10"/>
      <c r="BV1683" s="10"/>
      <c r="BW1683" s="10"/>
      <c r="BX1683" s="10"/>
      <c r="CA1683">
        <f t="shared" si="325"/>
        <v>0</v>
      </c>
      <c r="CB1683">
        <f t="shared" si="326"/>
        <v>0</v>
      </c>
      <c r="CC1683">
        <f t="shared" si="327"/>
        <v>0</v>
      </c>
      <c r="CD1683">
        <f t="shared" si="328"/>
        <v>0</v>
      </c>
      <c r="CF1683" t="b">
        <f t="shared" si="329"/>
        <v>0</v>
      </c>
      <c r="CG1683" t="str">
        <f t="shared" si="330"/>
        <v/>
      </c>
      <c r="CH1683" t="b">
        <f t="shared" si="331"/>
        <v>0</v>
      </c>
      <c r="CI1683" t="str">
        <f t="shared" si="332"/>
        <v/>
      </c>
      <c r="CJ1683" t="b">
        <f t="shared" si="333"/>
        <v>0</v>
      </c>
      <c r="CL1683">
        <f t="shared" si="334"/>
        <v>0</v>
      </c>
      <c r="CM1683">
        <f t="shared" si="335"/>
        <v>0</v>
      </c>
      <c r="CN1683">
        <f t="shared" si="336"/>
        <v>0</v>
      </c>
      <c r="CO1683">
        <f t="shared" si="337"/>
        <v>0</v>
      </c>
    </row>
    <row r="1684" spans="2:93" ht="15" customHeight="1">
      <c r="B1684" s="126"/>
      <c r="C1684" s="220" t="s">
        <v>3330</v>
      </c>
      <c r="D1684" s="419"/>
      <c r="E1684" s="316"/>
      <c r="F1684" s="316"/>
      <c r="G1684" s="317"/>
      <c r="H1684" s="379"/>
      <c r="I1684" s="317"/>
      <c r="J1684" s="315" t="str">
        <f>IF(L1684="","",VLOOKUP(L1684,Presentación!$AL$3:$AM$574,2,FALSE))</f>
        <v/>
      </c>
      <c r="K1684" s="429"/>
      <c r="L1684" s="419"/>
      <c r="M1684" s="316"/>
      <c r="N1684" s="317"/>
      <c r="O1684" s="419"/>
      <c r="P1684" s="316"/>
      <c r="Q1684" s="317"/>
      <c r="R1684" s="379"/>
      <c r="S1684" s="316"/>
      <c r="T1684" s="317"/>
      <c r="U1684" s="43" t="s">
        <v>2188</v>
      </c>
      <c r="V1684" s="379"/>
      <c r="W1684" s="316"/>
      <c r="X1684" s="317"/>
      <c r="Y1684" s="379"/>
      <c r="Z1684" s="317"/>
      <c r="AA1684" s="249"/>
      <c r="AB1684" s="249"/>
      <c r="AC1684" s="249"/>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A1684" s="10"/>
      <c r="BB1684" s="10"/>
      <c r="BC1684" s="10"/>
      <c r="BD1684" s="10"/>
      <c r="BE1684" s="10"/>
      <c r="BF1684" s="10"/>
      <c r="BG1684" s="10"/>
      <c r="BH1684" s="10"/>
      <c r="BI1684" s="10"/>
      <c r="BJ1684" s="10"/>
      <c r="BK1684" s="10"/>
      <c r="BL1684" s="10"/>
      <c r="BM1684" s="10"/>
      <c r="BN1684" s="10"/>
      <c r="BO1684" s="10"/>
      <c r="BP1684" s="10"/>
      <c r="BQ1684" s="10"/>
      <c r="BR1684" s="10"/>
      <c r="BS1684" s="10"/>
      <c r="BT1684" s="10"/>
      <c r="BU1684" s="10"/>
      <c r="BV1684" s="10"/>
      <c r="BW1684" s="10"/>
      <c r="BX1684" s="10"/>
      <c r="CA1684">
        <f t="shared" si="325"/>
        <v>0</v>
      </c>
      <c r="CB1684">
        <f t="shared" si="326"/>
        <v>0</v>
      </c>
      <c r="CC1684">
        <f t="shared" si="327"/>
        <v>0</v>
      </c>
      <c r="CD1684">
        <f t="shared" si="328"/>
        <v>0</v>
      </c>
      <c r="CF1684" t="b">
        <f t="shared" si="329"/>
        <v>0</v>
      </c>
      <c r="CG1684" t="str">
        <f t="shared" si="330"/>
        <v/>
      </c>
      <c r="CH1684" t="b">
        <f t="shared" si="331"/>
        <v>0</v>
      </c>
      <c r="CI1684" t="str">
        <f t="shared" si="332"/>
        <v/>
      </c>
      <c r="CJ1684" t="b">
        <f t="shared" si="333"/>
        <v>0</v>
      </c>
      <c r="CL1684">
        <f t="shared" si="334"/>
        <v>0</v>
      </c>
      <c r="CM1684">
        <f t="shared" si="335"/>
        <v>0</v>
      </c>
      <c r="CN1684">
        <f t="shared" si="336"/>
        <v>0</v>
      </c>
      <c r="CO1684">
        <f t="shared" si="337"/>
        <v>0</v>
      </c>
    </row>
    <row r="1685" spans="2:93" ht="15" customHeight="1">
      <c r="B1685" s="126"/>
      <c r="C1685" s="220" t="s">
        <v>3331</v>
      </c>
      <c r="D1685" s="419"/>
      <c r="E1685" s="316"/>
      <c r="F1685" s="316"/>
      <c r="G1685" s="317"/>
      <c r="H1685" s="379"/>
      <c r="I1685" s="317"/>
      <c r="J1685" s="315" t="str">
        <f>IF(L1685="","",VLOOKUP(L1685,Presentación!$AL$3:$AM$574,2,FALSE))</f>
        <v/>
      </c>
      <c r="K1685" s="429"/>
      <c r="L1685" s="419"/>
      <c r="M1685" s="316"/>
      <c r="N1685" s="317"/>
      <c r="O1685" s="419"/>
      <c r="P1685" s="316"/>
      <c r="Q1685" s="317"/>
      <c r="R1685" s="379"/>
      <c r="S1685" s="316"/>
      <c r="T1685" s="317"/>
      <c r="U1685" s="43" t="s">
        <v>2188</v>
      </c>
      <c r="V1685" s="379"/>
      <c r="W1685" s="316"/>
      <c r="X1685" s="317"/>
      <c r="Y1685" s="379"/>
      <c r="Z1685" s="317"/>
      <c r="AA1685" s="249"/>
      <c r="AB1685" s="249"/>
      <c r="AC1685" s="249"/>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0"/>
      <c r="BP1685" s="10"/>
      <c r="BQ1685" s="10"/>
      <c r="BR1685" s="10"/>
      <c r="BS1685" s="10"/>
      <c r="BT1685" s="10"/>
      <c r="BU1685" s="10"/>
      <c r="BV1685" s="10"/>
      <c r="BW1685" s="10"/>
      <c r="BX1685" s="10"/>
      <c r="CA1685">
        <f t="shared" si="325"/>
        <v>0</v>
      </c>
      <c r="CB1685">
        <f t="shared" si="326"/>
        <v>0</v>
      </c>
      <c r="CC1685">
        <f t="shared" si="327"/>
        <v>0</v>
      </c>
      <c r="CD1685">
        <f t="shared" si="328"/>
        <v>0</v>
      </c>
      <c r="CF1685" t="b">
        <f t="shared" si="329"/>
        <v>0</v>
      </c>
      <c r="CG1685" t="str">
        <f t="shared" si="330"/>
        <v/>
      </c>
      <c r="CH1685" t="b">
        <f t="shared" si="331"/>
        <v>0</v>
      </c>
      <c r="CI1685" t="str">
        <f t="shared" si="332"/>
        <v/>
      </c>
      <c r="CJ1685" t="b">
        <f t="shared" si="333"/>
        <v>0</v>
      </c>
      <c r="CL1685">
        <f t="shared" si="334"/>
        <v>0</v>
      </c>
      <c r="CM1685">
        <f t="shared" si="335"/>
        <v>0</v>
      </c>
      <c r="CN1685">
        <f t="shared" si="336"/>
        <v>0</v>
      </c>
      <c r="CO1685">
        <f t="shared" si="337"/>
        <v>0</v>
      </c>
    </row>
    <row r="1686" spans="2:93" ht="15" customHeight="1">
      <c r="B1686" s="126"/>
      <c r="C1686" s="220" t="s">
        <v>3332</v>
      </c>
      <c r="D1686" s="419"/>
      <c r="E1686" s="316"/>
      <c r="F1686" s="316"/>
      <c r="G1686" s="317"/>
      <c r="H1686" s="379"/>
      <c r="I1686" s="317"/>
      <c r="J1686" s="315" t="str">
        <f>IF(L1686="","",VLOOKUP(L1686,Presentación!$AL$3:$AM$574,2,FALSE))</f>
        <v/>
      </c>
      <c r="K1686" s="429"/>
      <c r="L1686" s="419"/>
      <c r="M1686" s="316"/>
      <c r="N1686" s="317"/>
      <c r="O1686" s="419"/>
      <c r="P1686" s="316"/>
      <c r="Q1686" s="317"/>
      <c r="R1686" s="379"/>
      <c r="S1686" s="316"/>
      <c r="T1686" s="317"/>
      <c r="U1686" s="43" t="s">
        <v>2188</v>
      </c>
      <c r="V1686" s="379"/>
      <c r="W1686" s="316"/>
      <c r="X1686" s="317"/>
      <c r="Y1686" s="379"/>
      <c r="Z1686" s="317"/>
      <c r="AA1686" s="249"/>
      <c r="AB1686" s="249"/>
      <c r="AC1686" s="249"/>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A1686" s="10"/>
      <c r="BB1686" s="10"/>
      <c r="BC1686" s="10"/>
      <c r="BD1686" s="10"/>
      <c r="BE1686" s="10"/>
      <c r="BF1686" s="10"/>
      <c r="BG1686" s="10"/>
      <c r="BH1686" s="10"/>
      <c r="BI1686" s="10"/>
      <c r="BJ1686" s="10"/>
      <c r="BK1686" s="10"/>
      <c r="BL1686" s="10"/>
      <c r="BM1686" s="10"/>
      <c r="BN1686" s="10"/>
      <c r="BO1686" s="10"/>
      <c r="BP1686" s="10"/>
      <c r="BQ1686" s="10"/>
      <c r="BR1686" s="10"/>
      <c r="BS1686" s="10"/>
      <c r="BT1686" s="10"/>
      <c r="BU1686" s="10"/>
      <c r="BV1686" s="10"/>
      <c r="BW1686" s="10"/>
      <c r="BX1686" s="10"/>
      <c r="CA1686">
        <f t="shared" si="325"/>
        <v>0</v>
      </c>
      <c r="CB1686">
        <f t="shared" si="326"/>
        <v>0</v>
      </c>
      <c r="CC1686">
        <f t="shared" si="327"/>
        <v>0</v>
      </c>
      <c r="CD1686">
        <f t="shared" si="328"/>
        <v>0</v>
      </c>
      <c r="CF1686" t="b">
        <f t="shared" si="329"/>
        <v>0</v>
      </c>
      <c r="CG1686" t="str">
        <f t="shared" si="330"/>
        <v/>
      </c>
      <c r="CH1686" t="b">
        <f t="shared" si="331"/>
        <v>0</v>
      </c>
      <c r="CI1686" t="str">
        <f t="shared" si="332"/>
        <v/>
      </c>
      <c r="CJ1686" t="b">
        <f t="shared" si="333"/>
        <v>0</v>
      </c>
      <c r="CL1686">
        <f t="shared" si="334"/>
        <v>0</v>
      </c>
      <c r="CM1686">
        <f t="shared" si="335"/>
        <v>0</v>
      </c>
      <c r="CN1686">
        <f t="shared" si="336"/>
        <v>0</v>
      </c>
      <c r="CO1686">
        <f t="shared" si="337"/>
        <v>0</v>
      </c>
    </row>
    <row r="1687" spans="2:93" ht="15" customHeight="1">
      <c r="B1687" s="126"/>
      <c r="C1687" s="220" t="s">
        <v>3333</v>
      </c>
      <c r="D1687" s="419"/>
      <c r="E1687" s="316"/>
      <c r="F1687" s="316"/>
      <c r="G1687" s="317"/>
      <c r="H1687" s="379"/>
      <c r="I1687" s="317"/>
      <c r="J1687" s="315" t="str">
        <f>IF(L1687="","",VLOOKUP(L1687,Presentación!$AL$3:$AM$574,2,FALSE))</f>
        <v/>
      </c>
      <c r="K1687" s="429"/>
      <c r="L1687" s="419"/>
      <c r="M1687" s="316"/>
      <c r="N1687" s="317"/>
      <c r="O1687" s="419"/>
      <c r="P1687" s="316"/>
      <c r="Q1687" s="317"/>
      <c r="R1687" s="379"/>
      <c r="S1687" s="316"/>
      <c r="T1687" s="317"/>
      <c r="U1687" s="43" t="s">
        <v>2188</v>
      </c>
      <c r="V1687" s="379"/>
      <c r="W1687" s="316"/>
      <c r="X1687" s="317"/>
      <c r="Y1687" s="379"/>
      <c r="Z1687" s="317"/>
      <c r="AA1687" s="249"/>
      <c r="AB1687" s="249"/>
      <c r="AC1687" s="249"/>
      <c r="AD1687" s="10"/>
      <c r="AE1687" s="10"/>
      <c r="AF1687" s="10"/>
      <c r="AG1687" s="10"/>
      <c r="AH1687" s="10"/>
      <c r="AI1687" s="10"/>
      <c r="AJ1687" s="10"/>
      <c r="AK1687" s="10"/>
      <c r="AL1687" s="10"/>
      <c r="AM1687" s="10"/>
      <c r="AN1687" s="10"/>
      <c r="AO1687" s="10"/>
      <c r="AP1687" s="10"/>
      <c r="AQ1687" s="10"/>
      <c r="AR1687" s="10"/>
      <c r="AS1687" s="10"/>
      <c r="AT1687" s="10"/>
      <c r="AU1687" s="10"/>
      <c r="AV1687" s="10"/>
      <c r="AW1687" s="10"/>
      <c r="AX1687" s="10"/>
      <c r="AY1687" s="10"/>
      <c r="AZ1687" s="10"/>
      <c r="BA1687" s="10"/>
      <c r="BB1687" s="10"/>
      <c r="BC1687" s="10"/>
      <c r="BD1687" s="10"/>
      <c r="BE1687" s="10"/>
      <c r="BF1687" s="10"/>
      <c r="BG1687" s="10"/>
      <c r="BH1687" s="10"/>
      <c r="BI1687" s="10"/>
      <c r="BJ1687" s="10"/>
      <c r="BK1687" s="10"/>
      <c r="BL1687" s="10"/>
      <c r="BM1687" s="10"/>
      <c r="BN1687" s="10"/>
      <c r="BO1687" s="10"/>
      <c r="BP1687" s="10"/>
      <c r="BQ1687" s="10"/>
      <c r="BR1687" s="10"/>
      <c r="BS1687" s="10"/>
      <c r="BT1687" s="10"/>
      <c r="BU1687" s="10"/>
      <c r="BV1687" s="10"/>
      <c r="BW1687" s="10"/>
      <c r="BX1687" s="10"/>
      <c r="CA1687">
        <f t="shared" si="325"/>
        <v>0</v>
      </c>
      <c r="CB1687">
        <f t="shared" si="326"/>
        <v>0</v>
      </c>
      <c r="CC1687">
        <f t="shared" si="327"/>
        <v>0</v>
      </c>
      <c r="CD1687">
        <f t="shared" si="328"/>
        <v>0</v>
      </c>
      <c r="CF1687" t="b">
        <f t="shared" si="329"/>
        <v>0</v>
      </c>
      <c r="CG1687" t="str">
        <f t="shared" si="330"/>
        <v/>
      </c>
      <c r="CH1687" t="b">
        <f t="shared" si="331"/>
        <v>0</v>
      </c>
      <c r="CI1687" t="str">
        <f t="shared" si="332"/>
        <v/>
      </c>
      <c r="CJ1687" t="b">
        <f t="shared" si="333"/>
        <v>0</v>
      </c>
      <c r="CL1687">
        <f t="shared" si="334"/>
        <v>0</v>
      </c>
      <c r="CM1687">
        <f t="shared" si="335"/>
        <v>0</v>
      </c>
      <c r="CN1687">
        <f t="shared" si="336"/>
        <v>0</v>
      </c>
      <c r="CO1687">
        <f t="shared" si="337"/>
        <v>0</v>
      </c>
    </row>
    <row r="1688" spans="2:93" ht="15" customHeight="1">
      <c r="B1688" s="126"/>
      <c r="C1688" s="220" t="s">
        <v>3334</v>
      </c>
      <c r="D1688" s="419"/>
      <c r="E1688" s="316"/>
      <c r="F1688" s="316"/>
      <c r="G1688" s="317"/>
      <c r="H1688" s="379"/>
      <c r="I1688" s="317"/>
      <c r="J1688" s="315" t="str">
        <f>IF(L1688="","",VLOOKUP(L1688,Presentación!$AL$3:$AM$574,2,FALSE))</f>
        <v/>
      </c>
      <c r="K1688" s="429"/>
      <c r="L1688" s="419"/>
      <c r="M1688" s="316"/>
      <c r="N1688" s="317"/>
      <c r="O1688" s="419"/>
      <c r="P1688" s="316"/>
      <c r="Q1688" s="317"/>
      <c r="R1688" s="379"/>
      <c r="S1688" s="316"/>
      <c r="T1688" s="317"/>
      <c r="U1688" s="43" t="s">
        <v>2188</v>
      </c>
      <c r="V1688" s="379"/>
      <c r="W1688" s="316"/>
      <c r="X1688" s="317"/>
      <c r="Y1688" s="379"/>
      <c r="Z1688" s="317"/>
      <c r="AA1688" s="249"/>
      <c r="AB1688" s="249"/>
      <c r="AC1688" s="249"/>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AY1688" s="10"/>
      <c r="AZ1688" s="10"/>
      <c r="BA1688" s="10"/>
      <c r="BB1688" s="10"/>
      <c r="BC1688" s="10"/>
      <c r="BD1688" s="10"/>
      <c r="BE1688" s="10"/>
      <c r="BF1688" s="10"/>
      <c r="BG1688" s="10"/>
      <c r="BH1688" s="10"/>
      <c r="BI1688" s="10"/>
      <c r="BJ1688" s="10"/>
      <c r="BK1688" s="10"/>
      <c r="BL1688" s="10"/>
      <c r="BM1688" s="10"/>
      <c r="BN1688" s="10"/>
      <c r="BO1688" s="10"/>
      <c r="BP1688" s="10"/>
      <c r="BQ1688" s="10"/>
      <c r="BR1688" s="10"/>
      <c r="BS1688" s="10"/>
      <c r="BT1688" s="10"/>
      <c r="BU1688" s="10"/>
      <c r="BV1688" s="10"/>
      <c r="BW1688" s="10"/>
      <c r="BX1688" s="10"/>
      <c r="CA1688">
        <f t="shared" si="325"/>
        <v>0</v>
      </c>
      <c r="CB1688">
        <f t="shared" si="326"/>
        <v>0</v>
      </c>
      <c r="CC1688">
        <f t="shared" si="327"/>
        <v>0</v>
      </c>
      <c r="CD1688">
        <f t="shared" si="328"/>
        <v>0</v>
      </c>
      <c r="CF1688" t="b">
        <f t="shared" si="329"/>
        <v>0</v>
      </c>
      <c r="CG1688" t="str">
        <f t="shared" si="330"/>
        <v/>
      </c>
      <c r="CH1688" t="b">
        <f t="shared" si="331"/>
        <v>0</v>
      </c>
      <c r="CI1688" t="str">
        <f t="shared" si="332"/>
        <v/>
      </c>
      <c r="CJ1688" t="b">
        <f t="shared" si="333"/>
        <v>0</v>
      </c>
      <c r="CL1688">
        <f t="shared" si="334"/>
        <v>0</v>
      </c>
      <c r="CM1688">
        <f t="shared" si="335"/>
        <v>0</v>
      </c>
      <c r="CN1688">
        <f t="shared" si="336"/>
        <v>0</v>
      </c>
      <c r="CO1688">
        <f t="shared" si="337"/>
        <v>0</v>
      </c>
    </row>
    <row r="1689" spans="2:93" ht="15" customHeight="1">
      <c r="B1689" s="126"/>
      <c r="C1689" s="220" t="s">
        <v>3335</v>
      </c>
      <c r="D1689" s="419"/>
      <c r="E1689" s="316"/>
      <c r="F1689" s="316"/>
      <c r="G1689" s="317"/>
      <c r="H1689" s="379"/>
      <c r="I1689" s="317"/>
      <c r="J1689" s="315" t="str">
        <f>IF(L1689="","",VLOOKUP(L1689,Presentación!$AL$3:$AM$574,2,FALSE))</f>
        <v/>
      </c>
      <c r="K1689" s="429"/>
      <c r="L1689" s="419"/>
      <c r="M1689" s="316"/>
      <c r="N1689" s="317"/>
      <c r="O1689" s="419"/>
      <c r="P1689" s="316"/>
      <c r="Q1689" s="317"/>
      <c r="R1689" s="379"/>
      <c r="S1689" s="316"/>
      <c r="T1689" s="317"/>
      <c r="U1689" s="43" t="s">
        <v>2188</v>
      </c>
      <c r="V1689" s="379"/>
      <c r="W1689" s="316"/>
      <c r="X1689" s="317"/>
      <c r="Y1689" s="379"/>
      <c r="Z1689" s="317"/>
      <c r="AA1689" s="249"/>
      <c r="AB1689" s="249"/>
      <c r="AC1689" s="249"/>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AY1689" s="10"/>
      <c r="AZ1689" s="10"/>
      <c r="BA1689" s="10"/>
      <c r="BB1689" s="10"/>
      <c r="BC1689" s="10"/>
      <c r="BD1689" s="10"/>
      <c r="BE1689" s="10"/>
      <c r="BF1689" s="10"/>
      <c r="BG1689" s="10"/>
      <c r="BH1689" s="10"/>
      <c r="BI1689" s="10"/>
      <c r="BJ1689" s="10"/>
      <c r="BK1689" s="10"/>
      <c r="BL1689" s="10"/>
      <c r="BM1689" s="10"/>
      <c r="BN1689" s="10"/>
      <c r="BO1689" s="10"/>
      <c r="BP1689" s="10"/>
      <c r="BQ1689" s="10"/>
      <c r="BR1689" s="10"/>
      <c r="BS1689" s="10"/>
      <c r="BT1689" s="10"/>
      <c r="BU1689" s="10"/>
      <c r="BV1689" s="10"/>
      <c r="BW1689" s="10"/>
      <c r="BX1689" s="10"/>
      <c r="CA1689">
        <f t="shared" si="325"/>
        <v>0</v>
      </c>
      <c r="CB1689">
        <f t="shared" si="326"/>
        <v>0</v>
      </c>
      <c r="CC1689">
        <f t="shared" si="327"/>
        <v>0</v>
      </c>
      <c r="CD1689">
        <f t="shared" si="328"/>
        <v>0</v>
      </c>
      <c r="CF1689" t="b">
        <f t="shared" si="329"/>
        <v>0</v>
      </c>
      <c r="CG1689" t="str">
        <f t="shared" si="330"/>
        <v/>
      </c>
      <c r="CH1689" t="b">
        <f t="shared" si="331"/>
        <v>0</v>
      </c>
      <c r="CI1689" t="str">
        <f t="shared" si="332"/>
        <v/>
      </c>
      <c r="CJ1689" t="b">
        <f t="shared" si="333"/>
        <v>0</v>
      </c>
      <c r="CL1689">
        <f t="shared" si="334"/>
        <v>0</v>
      </c>
      <c r="CM1689">
        <f t="shared" si="335"/>
        <v>0</v>
      </c>
      <c r="CN1689">
        <f t="shared" si="336"/>
        <v>0</v>
      </c>
      <c r="CO1689">
        <f t="shared" si="337"/>
        <v>0</v>
      </c>
    </row>
    <row r="1690" spans="2:93" ht="15" customHeight="1">
      <c r="B1690" s="126"/>
      <c r="C1690" s="220" t="s">
        <v>3336</v>
      </c>
      <c r="D1690" s="419"/>
      <c r="E1690" s="316"/>
      <c r="F1690" s="316"/>
      <c r="G1690" s="317"/>
      <c r="H1690" s="379"/>
      <c r="I1690" s="317"/>
      <c r="J1690" s="315" t="str">
        <f>IF(L1690="","",VLOOKUP(L1690,Presentación!$AL$3:$AM$574,2,FALSE))</f>
        <v/>
      </c>
      <c r="K1690" s="429"/>
      <c r="L1690" s="419"/>
      <c r="M1690" s="316"/>
      <c r="N1690" s="317"/>
      <c r="O1690" s="419"/>
      <c r="P1690" s="316"/>
      <c r="Q1690" s="317"/>
      <c r="R1690" s="379"/>
      <c r="S1690" s="316"/>
      <c r="T1690" s="317"/>
      <c r="U1690" s="43" t="s">
        <v>2188</v>
      </c>
      <c r="V1690" s="379"/>
      <c r="W1690" s="316"/>
      <c r="X1690" s="317"/>
      <c r="Y1690" s="379"/>
      <c r="Z1690" s="317"/>
      <c r="AA1690" s="249"/>
      <c r="AB1690" s="249"/>
      <c r="AC1690" s="249"/>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AY1690" s="10"/>
      <c r="AZ1690" s="10"/>
      <c r="BA1690" s="10"/>
      <c r="BB1690" s="10"/>
      <c r="BC1690" s="10"/>
      <c r="BD1690" s="10"/>
      <c r="BE1690" s="10"/>
      <c r="BF1690" s="10"/>
      <c r="BG1690" s="10"/>
      <c r="BH1690" s="10"/>
      <c r="BI1690" s="10"/>
      <c r="BJ1690" s="10"/>
      <c r="BK1690" s="10"/>
      <c r="BL1690" s="10"/>
      <c r="BM1690" s="10"/>
      <c r="BN1690" s="10"/>
      <c r="BO1690" s="10"/>
      <c r="BP1690" s="10"/>
      <c r="BQ1690" s="10"/>
      <c r="BR1690" s="10"/>
      <c r="BS1690" s="10"/>
      <c r="BT1690" s="10"/>
      <c r="BU1690" s="10"/>
      <c r="BV1690" s="10"/>
      <c r="BW1690" s="10"/>
      <c r="BX1690" s="10"/>
      <c r="CA1690">
        <f t="shared" si="325"/>
        <v>0</v>
      </c>
      <c r="CB1690">
        <f t="shared" si="326"/>
        <v>0</v>
      </c>
      <c r="CC1690">
        <f t="shared" si="327"/>
        <v>0</v>
      </c>
      <c r="CD1690">
        <f t="shared" si="328"/>
        <v>0</v>
      </c>
      <c r="CF1690" t="b">
        <f t="shared" si="329"/>
        <v>0</v>
      </c>
      <c r="CG1690" t="str">
        <f t="shared" si="330"/>
        <v/>
      </c>
      <c r="CH1690" t="b">
        <f t="shared" si="331"/>
        <v>0</v>
      </c>
      <c r="CI1690" t="str">
        <f t="shared" si="332"/>
        <v/>
      </c>
      <c r="CJ1690" t="b">
        <f t="shared" si="333"/>
        <v>0</v>
      </c>
      <c r="CL1690">
        <f t="shared" si="334"/>
        <v>0</v>
      </c>
      <c r="CM1690">
        <f t="shared" si="335"/>
        <v>0</v>
      </c>
      <c r="CN1690">
        <f t="shared" si="336"/>
        <v>0</v>
      </c>
      <c r="CO1690">
        <f t="shared" si="337"/>
        <v>0</v>
      </c>
    </row>
    <row r="1691" spans="2:93" ht="15" customHeight="1">
      <c r="B1691" s="126"/>
      <c r="C1691" s="220" t="s">
        <v>3337</v>
      </c>
      <c r="D1691" s="419"/>
      <c r="E1691" s="316"/>
      <c r="F1691" s="316"/>
      <c r="G1691" s="317"/>
      <c r="H1691" s="379"/>
      <c r="I1691" s="317"/>
      <c r="J1691" s="315" t="str">
        <f>IF(L1691="","",VLOOKUP(L1691,Presentación!$AL$3:$AM$574,2,FALSE))</f>
        <v/>
      </c>
      <c r="K1691" s="429"/>
      <c r="L1691" s="419"/>
      <c r="M1691" s="316"/>
      <c r="N1691" s="317"/>
      <c r="O1691" s="419"/>
      <c r="P1691" s="316"/>
      <c r="Q1691" s="317"/>
      <c r="R1691" s="379"/>
      <c r="S1691" s="316"/>
      <c r="T1691" s="317"/>
      <c r="U1691" s="43" t="s">
        <v>2188</v>
      </c>
      <c r="V1691" s="379"/>
      <c r="W1691" s="316"/>
      <c r="X1691" s="317"/>
      <c r="Y1691" s="379"/>
      <c r="Z1691" s="317"/>
      <c r="AA1691" s="249"/>
      <c r="AB1691" s="249"/>
      <c r="AC1691" s="249"/>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c r="AY1691" s="10"/>
      <c r="AZ1691" s="10"/>
      <c r="BA1691" s="10"/>
      <c r="BB1691" s="10"/>
      <c r="BC1691" s="10"/>
      <c r="BD1691" s="10"/>
      <c r="BE1691" s="10"/>
      <c r="BF1691" s="10"/>
      <c r="BG1691" s="10"/>
      <c r="BH1691" s="10"/>
      <c r="BI1691" s="10"/>
      <c r="BJ1691" s="10"/>
      <c r="BK1691" s="10"/>
      <c r="BL1691" s="10"/>
      <c r="BM1691" s="10"/>
      <c r="BN1691" s="10"/>
      <c r="BO1691" s="10"/>
      <c r="BP1691" s="10"/>
      <c r="BQ1691" s="10"/>
      <c r="BR1691" s="10"/>
      <c r="BS1691" s="10"/>
      <c r="BT1691" s="10"/>
      <c r="BU1691" s="10"/>
      <c r="BV1691" s="10"/>
      <c r="BW1691" s="10"/>
      <c r="BX1691" s="10"/>
      <c r="CA1691">
        <f t="shared" si="325"/>
        <v>0</v>
      </c>
      <c r="CB1691">
        <f t="shared" si="326"/>
        <v>0</v>
      </c>
      <c r="CC1691">
        <f t="shared" si="327"/>
        <v>0</v>
      </c>
      <c r="CD1691">
        <f t="shared" si="328"/>
        <v>0</v>
      </c>
      <c r="CF1691" t="b">
        <f t="shared" si="329"/>
        <v>0</v>
      </c>
      <c r="CG1691" t="str">
        <f t="shared" si="330"/>
        <v/>
      </c>
      <c r="CH1691" t="b">
        <f t="shared" si="331"/>
        <v>0</v>
      </c>
      <c r="CI1691" t="str">
        <f t="shared" si="332"/>
        <v/>
      </c>
      <c r="CJ1691" t="b">
        <f t="shared" si="333"/>
        <v>0</v>
      </c>
      <c r="CL1691">
        <f t="shared" si="334"/>
        <v>0</v>
      </c>
      <c r="CM1691">
        <f t="shared" si="335"/>
        <v>0</v>
      </c>
      <c r="CN1691">
        <f t="shared" si="336"/>
        <v>0</v>
      </c>
      <c r="CO1691">
        <f t="shared" si="337"/>
        <v>0</v>
      </c>
    </row>
    <row r="1692" spans="2:93" ht="15" customHeight="1">
      <c r="B1692" s="126"/>
      <c r="C1692" s="220" t="s">
        <v>3338</v>
      </c>
      <c r="D1692" s="419"/>
      <c r="E1692" s="316"/>
      <c r="F1692" s="316"/>
      <c r="G1692" s="317"/>
      <c r="H1692" s="379"/>
      <c r="I1692" s="317"/>
      <c r="J1692" s="315" t="str">
        <f>IF(L1692="","",VLOOKUP(L1692,Presentación!$AL$3:$AM$574,2,FALSE))</f>
        <v/>
      </c>
      <c r="K1692" s="429"/>
      <c r="L1692" s="419"/>
      <c r="M1692" s="316"/>
      <c r="N1692" s="317"/>
      <c r="O1692" s="419"/>
      <c r="P1692" s="316"/>
      <c r="Q1692" s="317"/>
      <c r="R1692" s="379"/>
      <c r="S1692" s="316"/>
      <c r="T1692" s="317"/>
      <c r="U1692" s="43" t="s">
        <v>2188</v>
      </c>
      <c r="V1692" s="379"/>
      <c r="W1692" s="316"/>
      <c r="X1692" s="317"/>
      <c r="Y1692" s="379"/>
      <c r="Z1692" s="317"/>
      <c r="AA1692" s="249"/>
      <c r="AB1692" s="249"/>
      <c r="AC1692" s="249"/>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AY1692" s="10"/>
      <c r="AZ1692" s="10"/>
      <c r="BA1692" s="10"/>
      <c r="BB1692" s="10"/>
      <c r="BC1692" s="10"/>
      <c r="BD1692" s="10"/>
      <c r="BE1692" s="10"/>
      <c r="BF1692" s="10"/>
      <c r="BG1692" s="10"/>
      <c r="BH1692" s="10"/>
      <c r="BI1692" s="10"/>
      <c r="BJ1692" s="10"/>
      <c r="BK1692" s="10"/>
      <c r="BL1692" s="10"/>
      <c r="BM1692" s="10"/>
      <c r="BN1692" s="10"/>
      <c r="BO1692" s="10"/>
      <c r="BP1692" s="10"/>
      <c r="BQ1692" s="10"/>
      <c r="BR1692" s="10"/>
      <c r="BS1692" s="10"/>
      <c r="BT1692" s="10"/>
      <c r="BU1692" s="10"/>
      <c r="BV1692" s="10"/>
      <c r="BW1692" s="10"/>
      <c r="BX1692" s="10"/>
      <c r="CA1692">
        <f t="shared" si="325"/>
        <v>0</v>
      </c>
      <c r="CB1692">
        <f t="shared" si="326"/>
        <v>0</v>
      </c>
      <c r="CC1692">
        <f t="shared" si="327"/>
        <v>0</v>
      </c>
      <c r="CD1692">
        <f t="shared" si="328"/>
        <v>0</v>
      </c>
      <c r="CF1692" t="b">
        <f t="shared" si="329"/>
        <v>0</v>
      </c>
      <c r="CG1692" t="str">
        <f t="shared" si="330"/>
        <v/>
      </c>
      <c r="CH1692" t="b">
        <f t="shared" si="331"/>
        <v>0</v>
      </c>
      <c r="CI1692" t="str">
        <f t="shared" si="332"/>
        <v/>
      </c>
      <c r="CJ1692" t="b">
        <f t="shared" si="333"/>
        <v>0</v>
      </c>
      <c r="CL1692">
        <f t="shared" si="334"/>
        <v>0</v>
      </c>
      <c r="CM1692">
        <f t="shared" si="335"/>
        <v>0</v>
      </c>
      <c r="CN1692">
        <f t="shared" si="336"/>
        <v>0</v>
      </c>
      <c r="CO1692">
        <f t="shared" si="337"/>
        <v>0</v>
      </c>
    </row>
    <row r="1693" spans="2:93" ht="15" customHeight="1">
      <c r="B1693" s="126"/>
      <c r="C1693" s="220" t="s">
        <v>3339</v>
      </c>
      <c r="D1693" s="419"/>
      <c r="E1693" s="316"/>
      <c r="F1693" s="316"/>
      <c r="G1693" s="317"/>
      <c r="H1693" s="379"/>
      <c r="I1693" s="317"/>
      <c r="J1693" s="315" t="str">
        <f>IF(L1693="","",VLOOKUP(L1693,Presentación!$AL$3:$AM$574,2,FALSE))</f>
        <v/>
      </c>
      <c r="K1693" s="429"/>
      <c r="L1693" s="419"/>
      <c r="M1693" s="316"/>
      <c r="N1693" s="317"/>
      <c r="O1693" s="419"/>
      <c r="P1693" s="316"/>
      <c r="Q1693" s="317"/>
      <c r="R1693" s="379"/>
      <c r="S1693" s="316"/>
      <c r="T1693" s="317"/>
      <c r="U1693" s="43" t="s">
        <v>2188</v>
      </c>
      <c r="V1693" s="379"/>
      <c r="W1693" s="316"/>
      <c r="X1693" s="317"/>
      <c r="Y1693" s="379"/>
      <c r="Z1693" s="317"/>
      <c r="AA1693" s="249"/>
      <c r="AB1693" s="249"/>
      <c r="AC1693" s="249"/>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AY1693" s="10"/>
      <c r="AZ1693" s="10"/>
      <c r="BA1693" s="10"/>
      <c r="BB1693" s="10"/>
      <c r="BC1693" s="10"/>
      <c r="BD1693" s="10"/>
      <c r="BE1693" s="10"/>
      <c r="BF1693" s="10"/>
      <c r="BG1693" s="10"/>
      <c r="BH1693" s="10"/>
      <c r="BI1693" s="10"/>
      <c r="BJ1693" s="10"/>
      <c r="BK1693" s="10"/>
      <c r="BL1693" s="10"/>
      <c r="BM1693" s="10"/>
      <c r="BN1693" s="10"/>
      <c r="BO1693" s="10"/>
      <c r="BP1693" s="10"/>
      <c r="BQ1693" s="10"/>
      <c r="BR1693" s="10"/>
      <c r="BS1693" s="10"/>
      <c r="BT1693" s="10"/>
      <c r="BU1693" s="10"/>
      <c r="BV1693" s="10"/>
      <c r="BW1693" s="10"/>
      <c r="BX1693" s="10"/>
      <c r="CA1693">
        <f t="shared" si="325"/>
        <v>0</v>
      </c>
      <c r="CB1693">
        <f t="shared" si="326"/>
        <v>0</v>
      </c>
      <c r="CC1693">
        <f t="shared" si="327"/>
        <v>0</v>
      </c>
      <c r="CD1693">
        <f t="shared" si="328"/>
        <v>0</v>
      </c>
      <c r="CF1693" t="b">
        <f t="shared" si="329"/>
        <v>0</v>
      </c>
      <c r="CG1693" t="str">
        <f t="shared" si="330"/>
        <v/>
      </c>
      <c r="CH1693" t="b">
        <f t="shared" si="331"/>
        <v>0</v>
      </c>
      <c r="CI1693" t="str">
        <f t="shared" si="332"/>
        <v/>
      </c>
      <c r="CJ1693" t="b">
        <f t="shared" si="333"/>
        <v>0</v>
      </c>
      <c r="CL1693">
        <f t="shared" si="334"/>
        <v>0</v>
      </c>
      <c r="CM1693">
        <f t="shared" si="335"/>
        <v>0</v>
      </c>
      <c r="CN1693">
        <f t="shared" si="336"/>
        <v>0</v>
      </c>
      <c r="CO1693">
        <f t="shared" si="337"/>
        <v>0</v>
      </c>
    </row>
    <row r="1694" spans="2:93" ht="15" customHeight="1">
      <c r="B1694" s="126"/>
      <c r="C1694" s="220" t="s">
        <v>3340</v>
      </c>
      <c r="D1694" s="419"/>
      <c r="E1694" s="316"/>
      <c r="F1694" s="316"/>
      <c r="G1694" s="317"/>
      <c r="H1694" s="379"/>
      <c r="I1694" s="317"/>
      <c r="J1694" s="315" t="str">
        <f>IF(L1694="","",VLOOKUP(L1694,Presentación!$AL$3:$AM$574,2,FALSE))</f>
        <v/>
      </c>
      <c r="K1694" s="429"/>
      <c r="L1694" s="419"/>
      <c r="M1694" s="316"/>
      <c r="N1694" s="317"/>
      <c r="O1694" s="419"/>
      <c r="P1694" s="316"/>
      <c r="Q1694" s="317"/>
      <c r="R1694" s="379"/>
      <c r="S1694" s="316"/>
      <c r="T1694" s="317"/>
      <c r="U1694" s="43" t="s">
        <v>2188</v>
      </c>
      <c r="V1694" s="379"/>
      <c r="W1694" s="316"/>
      <c r="X1694" s="317"/>
      <c r="Y1694" s="379"/>
      <c r="Z1694" s="317"/>
      <c r="AA1694" s="249"/>
      <c r="AB1694" s="249"/>
      <c r="AC1694" s="249"/>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A1694" s="10"/>
      <c r="BB1694" s="10"/>
      <c r="BC1694" s="10"/>
      <c r="BD1694" s="10"/>
      <c r="BE1694" s="10"/>
      <c r="BF1694" s="10"/>
      <c r="BG1694" s="10"/>
      <c r="BH1694" s="10"/>
      <c r="BI1694" s="10"/>
      <c r="BJ1694" s="10"/>
      <c r="BK1694" s="10"/>
      <c r="BL1694" s="10"/>
      <c r="BM1694" s="10"/>
      <c r="BN1694" s="10"/>
      <c r="BO1694" s="10"/>
      <c r="BP1694" s="10"/>
      <c r="BQ1694" s="10"/>
      <c r="BR1694" s="10"/>
      <c r="BS1694" s="10"/>
      <c r="BT1694" s="10"/>
      <c r="BU1694" s="10"/>
      <c r="BV1694" s="10"/>
      <c r="BW1694" s="10"/>
      <c r="BX1694" s="10"/>
      <c r="CA1694">
        <f t="shared" si="325"/>
        <v>0</v>
      </c>
      <c r="CB1694">
        <f t="shared" si="326"/>
        <v>0</v>
      </c>
      <c r="CC1694">
        <f t="shared" si="327"/>
        <v>0</v>
      </c>
      <c r="CD1694">
        <f t="shared" si="328"/>
        <v>0</v>
      </c>
      <c r="CF1694" t="b">
        <f t="shared" si="329"/>
        <v>0</v>
      </c>
      <c r="CG1694" t="str">
        <f t="shared" si="330"/>
        <v/>
      </c>
      <c r="CH1694" t="b">
        <f t="shared" si="331"/>
        <v>0</v>
      </c>
      <c r="CI1694" t="str">
        <f t="shared" si="332"/>
        <v/>
      </c>
      <c r="CJ1694" t="b">
        <f t="shared" si="333"/>
        <v>0</v>
      </c>
      <c r="CL1694">
        <f t="shared" si="334"/>
        <v>0</v>
      </c>
      <c r="CM1694">
        <f t="shared" si="335"/>
        <v>0</v>
      </c>
      <c r="CN1694">
        <f t="shared" si="336"/>
        <v>0</v>
      </c>
      <c r="CO1694">
        <f t="shared" si="337"/>
        <v>0</v>
      </c>
    </row>
    <row r="1695" spans="2:93" ht="15" customHeight="1">
      <c r="B1695" s="126"/>
      <c r="C1695" s="220" t="s">
        <v>3341</v>
      </c>
      <c r="D1695" s="419"/>
      <c r="E1695" s="316"/>
      <c r="F1695" s="316"/>
      <c r="G1695" s="317"/>
      <c r="H1695" s="379"/>
      <c r="I1695" s="317"/>
      <c r="J1695" s="315" t="str">
        <f>IF(L1695="","",VLOOKUP(L1695,Presentación!$AL$3:$AM$574,2,FALSE))</f>
        <v/>
      </c>
      <c r="K1695" s="429"/>
      <c r="L1695" s="419"/>
      <c r="M1695" s="316"/>
      <c r="N1695" s="317"/>
      <c r="O1695" s="419"/>
      <c r="P1695" s="316"/>
      <c r="Q1695" s="317"/>
      <c r="R1695" s="379"/>
      <c r="S1695" s="316"/>
      <c r="T1695" s="317"/>
      <c r="U1695" s="43" t="s">
        <v>2188</v>
      </c>
      <c r="V1695" s="379"/>
      <c r="W1695" s="316"/>
      <c r="X1695" s="317"/>
      <c r="Y1695" s="379"/>
      <c r="Z1695" s="317"/>
      <c r="AA1695" s="249"/>
      <c r="AB1695" s="249"/>
      <c r="AC1695" s="249"/>
      <c r="AD1695" s="10"/>
      <c r="AE1695" s="10"/>
      <c r="AF1695" s="10"/>
      <c r="AG1695" s="10"/>
      <c r="AH1695" s="10"/>
      <c r="AI1695" s="10"/>
      <c r="AJ1695" s="10"/>
      <c r="AK1695" s="10"/>
      <c r="AL1695" s="10"/>
      <c r="AM1695" s="10"/>
      <c r="AN1695" s="10"/>
      <c r="AO1695" s="10"/>
      <c r="AP1695" s="10"/>
      <c r="AQ1695" s="10"/>
      <c r="AR1695" s="10"/>
      <c r="AS1695" s="10"/>
      <c r="AT1695" s="10"/>
      <c r="AU1695" s="10"/>
      <c r="AV1695" s="10"/>
      <c r="AW1695" s="10"/>
      <c r="AX1695" s="10"/>
      <c r="AY1695" s="10"/>
      <c r="AZ1695" s="10"/>
      <c r="BA1695" s="10"/>
      <c r="BB1695" s="10"/>
      <c r="BC1695" s="10"/>
      <c r="BD1695" s="10"/>
      <c r="BE1695" s="10"/>
      <c r="BF1695" s="10"/>
      <c r="BG1695" s="10"/>
      <c r="BH1695" s="10"/>
      <c r="BI1695" s="10"/>
      <c r="BJ1695" s="10"/>
      <c r="BK1695" s="10"/>
      <c r="BL1695" s="10"/>
      <c r="BM1695" s="10"/>
      <c r="BN1695" s="10"/>
      <c r="BO1695" s="10"/>
      <c r="BP1695" s="10"/>
      <c r="BQ1695" s="10"/>
      <c r="BR1695" s="10"/>
      <c r="BS1695" s="10"/>
      <c r="BT1695" s="10"/>
      <c r="BU1695" s="10"/>
      <c r="BV1695" s="10"/>
      <c r="BW1695" s="10"/>
      <c r="BX1695" s="10"/>
      <c r="CA1695">
        <f t="shared" si="325"/>
        <v>0</v>
      </c>
      <c r="CB1695">
        <f t="shared" si="326"/>
        <v>0</v>
      </c>
      <c r="CC1695">
        <f t="shared" si="327"/>
        <v>0</v>
      </c>
      <c r="CD1695">
        <f t="shared" si="328"/>
        <v>0</v>
      </c>
      <c r="CF1695" t="b">
        <f t="shared" si="329"/>
        <v>0</v>
      </c>
      <c r="CG1695" t="str">
        <f t="shared" si="330"/>
        <v/>
      </c>
      <c r="CH1695" t="b">
        <f t="shared" si="331"/>
        <v>0</v>
      </c>
      <c r="CI1695" t="str">
        <f t="shared" si="332"/>
        <v/>
      </c>
      <c r="CJ1695" t="b">
        <f t="shared" si="333"/>
        <v>0</v>
      </c>
      <c r="CL1695">
        <f t="shared" si="334"/>
        <v>0</v>
      </c>
      <c r="CM1695">
        <f t="shared" si="335"/>
        <v>0</v>
      </c>
      <c r="CN1695">
        <f t="shared" si="336"/>
        <v>0</v>
      </c>
      <c r="CO1695">
        <f t="shared" si="337"/>
        <v>0</v>
      </c>
    </row>
    <row r="1696" spans="2:93" ht="15" customHeight="1">
      <c r="B1696" s="126"/>
      <c r="C1696" s="220" t="s">
        <v>3342</v>
      </c>
      <c r="D1696" s="419"/>
      <c r="E1696" s="316"/>
      <c r="F1696" s="316"/>
      <c r="G1696" s="317"/>
      <c r="H1696" s="379"/>
      <c r="I1696" s="317"/>
      <c r="J1696" s="315" t="str">
        <f>IF(L1696="","",VLOOKUP(L1696,Presentación!$AL$3:$AM$574,2,FALSE))</f>
        <v/>
      </c>
      <c r="K1696" s="429"/>
      <c r="L1696" s="419"/>
      <c r="M1696" s="316"/>
      <c r="N1696" s="317"/>
      <c r="O1696" s="419"/>
      <c r="P1696" s="316"/>
      <c r="Q1696" s="317"/>
      <c r="R1696" s="379"/>
      <c r="S1696" s="316"/>
      <c r="T1696" s="317"/>
      <c r="U1696" s="43" t="s">
        <v>2188</v>
      </c>
      <c r="V1696" s="379"/>
      <c r="W1696" s="316"/>
      <c r="X1696" s="317"/>
      <c r="Y1696" s="379"/>
      <c r="Z1696" s="317"/>
      <c r="AA1696" s="249"/>
      <c r="AB1696" s="249"/>
      <c r="AC1696" s="249"/>
      <c r="AD1696" s="10"/>
      <c r="AE1696" s="10"/>
      <c r="AF1696" s="10"/>
      <c r="AG1696" s="10"/>
      <c r="AH1696" s="10"/>
      <c r="AI1696" s="10"/>
      <c r="AJ1696" s="10"/>
      <c r="AK1696" s="10"/>
      <c r="AL1696" s="10"/>
      <c r="AM1696" s="10"/>
      <c r="AN1696" s="10"/>
      <c r="AO1696" s="10"/>
      <c r="AP1696" s="10"/>
      <c r="AQ1696" s="10"/>
      <c r="AR1696" s="10"/>
      <c r="AS1696" s="10"/>
      <c r="AT1696" s="10"/>
      <c r="AU1696" s="10"/>
      <c r="AV1696" s="10"/>
      <c r="AW1696" s="10"/>
      <c r="AX1696" s="10"/>
      <c r="AY1696" s="10"/>
      <c r="AZ1696" s="10"/>
      <c r="BA1696" s="10"/>
      <c r="BB1696" s="10"/>
      <c r="BC1696" s="10"/>
      <c r="BD1696" s="10"/>
      <c r="BE1696" s="10"/>
      <c r="BF1696" s="10"/>
      <c r="BG1696" s="10"/>
      <c r="BH1696" s="10"/>
      <c r="BI1696" s="10"/>
      <c r="BJ1696" s="10"/>
      <c r="BK1696" s="10"/>
      <c r="BL1696" s="10"/>
      <c r="BM1696" s="10"/>
      <c r="BN1696" s="10"/>
      <c r="BO1696" s="10"/>
      <c r="BP1696" s="10"/>
      <c r="BQ1696" s="10"/>
      <c r="BR1696" s="10"/>
      <c r="BS1696" s="10"/>
      <c r="BT1696" s="10"/>
      <c r="BU1696" s="10"/>
      <c r="BV1696" s="10"/>
      <c r="BW1696" s="10"/>
      <c r="BX1696" s="10"/>
      <c r="CA1696">
        <f t="shared" si="325"/>
        <v>0</v>
      </c>
      <c r="CB1696">
        <f t="shared" si="326"/>
        <v>0</v>
      </c>
      <c r="CC1696">
        <f t="shared" si="327"/>
        <v>0</v>
      </c>
      <c r="CD1696">
        <f t="shared" si="328"/>
        <v>0</v>
      </c>
      <c r="CF1696" t="b">
        <f t="shared" si="329"/>
        <v>0</v>
      </c>
      <c r="CG1696" t="str">
        <f t="shared" si="330"/>
        <v/>
      </c>
      <c r="CH1696" t="b">
        <f t="shared" si="331"/>
        <v>0</v>
      </c>
      <c r="CI1696" t="str">
        <f t="shared" si="332"/>
        <v/>
      </c>
      <c r="CJ1696" t="b">
        <f t="shared" si="333"/>
        <v>0</v>
      </c>
      <c r="CL1696">
        <f t="shared" si="334"/>
        <v>0</v>
      </c>
      <c r="CM1696">
        <f t="shared" si="335"/>
        <v>0</v>
      </c>
      <c r="CN1696">
        <f t="shared" si="336"/>
        <v>0</v>
      </c>
      <c r="CO1696">
        <f t="shared" si="337"/>
        <v>0</v>
      </c>
    </row>
    <row r="1697" spans="2:93" ht="15" customHeight="1">
      <c r="B1697" s="126"/>
      <c r="C1697" s="220" t="s">
        <v>3343</v>
      </c>
      <c r="D1697" s="419"/>
      <c r="E1697" s="316"/>
      <c r="F1697" s="316"/>
      <c r="G1697" s="317"/>
      <c r="H1697" s="379"/>
      <c r="I1697" s="317"/>
      <c r="J1697" s="315" t="str">
        <f>IF(L1697="","",VLOOKUP(L1697,Presentación!$AL$3:$AM$574,2,FALSE))</f>
        <v/>
      </c>
      <c r="K1697" s="429"/>
      <c r="L1697" s="419"/>
      <c r="M1697" s="316"/>
      <c r="N1697" s="317"/>
      <c r="O1697" s="419"/>
      <c r="P1697" s="316"/>
      <c r="Q1697" s="317"/>
      <c r="R1697" s="379"/>
      <c r="S1697" s="316"/>
      <c r="T1697" s="317"/>
      <c r="U1697" s="43" t="s">
        <v>2188</v>
      </c>
      <c r="V1697" s="379"/>
      <c r="W1697" s="316"/>
      <c r="X1697" s="317"/>
      <c r="Y1697" s="379"/>
      <c r="Z1697" s="317"/>
      <c r="AA1697" s="249"/>
      <c r="AB1697" s="249"/>
      <c r="AC1697" s="249"/>
      <c r="AD1697" s="10"/>
      <c r="AE1697" s="10"/>
      <c r="AF1697" s="10"/>
      <c r="AG1697" s="10"/>
      <c r="AH1697" s="10"/>
      <c r="AI1697" s="10"/>
      <c r="AJ1697" s="10"/>
      <c r="AK1697" s="10"/>
      <c r="AL1697" s="10"/>
      <c r="AM1697" s="10"/>
      <c r="AN1697" s="10"/>
      <c r="AO1697" s="10"/>
      <c r="AP1697" s="10"/>
      <c r="AQ1697" s="10"/>
      <c r="AR1697" s="10"/>
      <c r="AS1697" s="10"/>
      <c r="AT1697" s="10"/>
      <c r="AU1697" s="10"/>
      <c r="AV1697" s="10"/>
      <c r="AW1697" s="10"/>
      <c r="AX1697" s="10"/>
      <c r="AY1697" s="10"/>
      <c r="AZ1697" s="10"/>
      <c r="BA1697" s="10"/>
      <c r="BB1697" s="10"/>
      <c r="BC1697" s="10"/>
      <c r="BD1697" s="10"/>
      <c r="BE1697" s="10"/>
      <c r="BF1697" s="10"/>
      <c r="BG1697" s="10"/>
      <c r="BH1697" s="10"/>
      <c r="BI1697" s="10"/>
      <c r="BJ1697" s="10"/>
      <c r="BK1697" s="10"/>
      <c r="BL1697" s="10"/>
      <c r="BM1697" s="10"/>
      <c r="BN1697" s="10"/>
      <c r="BO1697" s="10"/>
      <c r="BP1697" s="10"/>
      <c r="BQ1697" s="10"/>
      <c r="BR1697" s="10"/>
      <c r="BS1697" s="10"/>
      <c r="BT1697" s="10"/>
      <c r="BU1697" s="10"/>
      <c r="BV1697" s="10"/>
      <c r="BW1697" s="10"/>
      <c r="BX1697" s="10"/>
      <c r="CA1697">
        <f t="shared" ref="CA1697:CA1760" si="338">IF(COUNTIF(D1697:AL1697,"NS")&gt;0,1,0)</f>
        <v>0</v>
      </c>
      <c r="CB1697">
        <f t="shared" ref="CB1697:CB1760" si="339">COUNTIF(AB1697:AC1697,"NS")</f>
        <v>0</v>
      </c>
      <c r="CC1697">
        <f t="shared" ref="CC1697:CC1760" si="340">SUM(AB1697:AC1697)</f>
        <v>0</v>
      </c>
      <c r="CD1697">
        <f t="shared" ref="CD1697:CD1760" si="341">IF(COUNTA(AA1697:AC1697)=0,0,IF(OR(AND(AA1697=0,CB1697&gt;0),AND(AA1697="ns",CC1697&gt;0),AND(AA1697="ns",CB1697=0,CC1697=0)),1,IF(OR(AND(AA1697&gt;0,CB1697=2),AND(AA1697="ns",CB1697=2),AND(AA1697="ns",CC1697=0,CB1697&gt;0),AA1697=CC1697),0,1)))</f>
        <v>0</v>
      </c>
      <c r="CF1697" t="b">
        <f t="shared" ref="CF1697:CF1760" si="342">NOT(EXACT(D1697,UPPER(D1697)))</f>
        <v>0</v>
      </c>
      <c r="CG1697" t="str">
        <f t="shared" ref="CG1697:CG1760" si="343">SUBSTITUTE( SUBSTITUTE( SUBSTITUTE( SUBSTITUTE( SUBSTITUTE( SUBSTITUTE( SUBSTITUTE( SUBSTITUTE( SUBSTITUTE( SUBSTITUTE(D1697, "á", "a"), "é", "e"), "í", "i"), "ó", "o"), "ú", "u"), "Á", "A"), "É", "E"), "Í", "I"), "Ó", "O"), "Ú", "U")</f>
        <v/>
      </c>
      <c r="CH1697" t="b">
        <f t="shared" ref="CH1697:CH1760" si="344">NOT(EXACT(D1697,CG1697))</f>
        <v>0</v>
      </c>
      <c r="CI1697" t="str">
        <f t="shared" ref="CI1697:CI1760" si="345">SUBSTITUTE((SUBSTITUTE(SUBSTITUTE(SUBSTITUTE(D1697,".",""),",",""),"(","")),")","")</f>
        <v/>
      </c>
      <c r="CJ1697" t="b">
        <f t="shared" ref="CJ1697:CJ1760" si="346">NOT(EXACT(D1697,CI1697))</f>
        <v>0</v>
      </c>
      <c r="CL1697">
        <f t="shared" ref="CL1697:CL1760" si="347">LEN(R1697)</f>
        <v>0</v>
      </c>
      <c r="CM1697">
        <f t="shared" ref="CM1697:CM1760" si="348">LEN(V1697)</f>
        <v>0</v>
      </c>
      <c r="CN1697">
        <f t="shared" ref="CN1697:CN1760" si="349">IF(AND(R1697&lt;&gt;"NS",R1697&lt;&gt;"NA",CL1697&gt;8),1,0)</f>
        <v>0</v>
      </c>
      <c r="CO1697">
        <f t="shared" ref="CO1697:CO1760" si="350">IF(AND(V1697&lt;&gt;"NS",V1697&lt;&gt;"NA",CM1697&gt;9),1,0)</f>
        <v>0</v>
      </c>
    </row>
    <row r="1698" spans="2:93" ht="15" customHeight="1">
      <c r="B1698" s="126"/>
      <c r="C1698" s="220" t="s">
        <v>3344</v>
      </c>
      <c r="D1698" s="419"/>
      <c r="E1698" s="316"/>
      <c r="F1698" s="316"/>
      <c r="G1698" s="317"/>
      <c r="H1698" s="379"/>
      <c r="I1698" s="317"/>
      <c r="J1698" s="315" t="str">
        <f>IF(L1698="","",VLOOKUP(L1698,Presentación!$AL$3:$AM$574,2,FALSE))</f>
        <v/>
      </c>
      <c r="K1698" s="429"/>
      <c r="L1698" s="419"/>
      <c r="M1698" s="316"/>
      <c r="N1698" s="317"/>
      <c r="O1698" s="419"/>
      <c r="P1698" s="316"/>
      <c r="Q1698" s="317"/>
      <c r="R1698" s="379"/>
      <c r="S1698" s="316"/>
      <c r="T1698" s="317"/>
      <c r="U1698" s="43" t="s">
        <v>2188</v>
      </c>
      <c r="V1698" s="379"/>
      <c r="W1698" s="316"/>
      <c r="X1698" s="317"/>
      <c r="Y1698" s="379"/>
      <c r="Z1698" s="317"/>
      <c r="AA1698" s="249"/>
      <c r="AB1698" s="249"/>
      <c r="AC1698" s="249"/>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AY1698" s="10"/>
      <c r="AZ1698" s="10"/>
      <c r="BA1698" s="10"/>
      <c r="BB1698" s="10"/>
      <c r="BC1698" s="10"/>
      <c r="BD1698" s="10"/>
      <c r="BE1698" s="10"/>
      <c r="BF1698" s="10"/>
      <c r="BG1698" s="10"/>
      <c r="BH1698" s="10"/>
      <c r="BI1698" s="10"/>
      <c r="BJ1698" s="10"/>
      <c r="BK1698" s="10"/>
      <c r="BL1698" s="10"/>
      <c r="BM1698" s="10"/>
      <c r="BN1698" s="10"/>
      <c r="BO1698" s="10"/>
      <c r="BP1698" s="10"/>
      <c r="BQ1698" s="10"/>
      <c r="BR1698" s="10"/>
      <c r="BS1698" s="10"/>
      <c r="BT1698" s="10"/>
      <c r="BU1698" s="10"/>
      <c r="BV1698" s="10"/>
      <c r="BW1698" s="10"/>
      <c r="BX1698" s="10"/>
      <c r="CA1698">
        <f t="shared" si="338"/>
        <v>0</v>
      </c>
      <c r="CB1698">
        <f t="shared" si="339"/>
        <v>0</v>
      </c>
      <c r="CC1698">
        <f t="shared" si="340"/>
        <v>0</v>
      </c>
      <c r="CD1698">
        <f t="shared" si="341"/>
        <v>0</v>
      </c>
      <c r="CF1698" t="b">
        <f t="shared" si="342"/>
        <v>0</v>
      </c>
      <c r="CG1698" t="str">
        <f t="shared" si="343"/>
        <v/>
      </c>
      <c r="CH1698" t="b">
        <f t="shared" si="344"/>
        <v>0</v>
      </c>
      <c r="CI1698" t="str">
        <f t="shared" si="345"/>
        <v/>
      </c>
      <c r="CJ1698" t="b">
        <f t="shared" si="346"/>
        <v>0</v>
      </c>
      <c r="CL1698">
        <f t="shared" si="347"/>
        <v>0</v>
      </c>
      <c r="CM1698">
        <f t="shared" si="348"/>
        <v>0</v>
      </c>
      <c r="CN1698">
        <f t="shared" si="349"/>
        <v>0</v>
      </c>
      <c r="CO1698">
        <f t="shared" si="350"/>
        <v>0</v>
      </c>
    </row>
    <row r="1699" spans="2:93" ht="15" customHeight="1">
      <c r="B1699" s="126"/>
      <c r="C1699" s="220" t="s">
        <v>3345</v>
      </c>
      <c r="D1699" s="419"/>
      <c r="E1699" s="316"/>
      <c r="F1699" s="316"/>
      <c r="G1699" s="317"/>
      <c r="H1699" s="379"/>
      <c r="I1699" s="317"/>
      <c r="J1699" s="315" t="str">
        <f>IF(L1699="","",VLOOKUP(L1699,Presentación!$AL$3:$AM$574,2,FALSE))</f>
        <v/>
      </c>
      <c r="K1699" s="429"/>
      <c r="L1699" s="419"/>
      <c r="M1699" s="316"/>
      <c r="N1699" s="317"/>
      <c r="O1699" s="419"/>
      <c r="P1699" s="316"/>
      <c r="Q1699" s="317"/>
      <c r="R1699" s="379"/>
      <c r="S1699" s="316"/>
      <c r="T1699" s="317"/>
      <c r="U1699" s="43" t="s">
        <v>2188</v>
      </c>
      <c r="V1699" s="379"/>
      <c r="W1699" s="316"/>
      <c r="X1699" s="317"/>
      <c r="Y1699" s="379"/>
      <c r="Z1699" s="317"/>
      <c r="AA1699" s="249"/>
      <c r="AB1699" s="249"/>
      <c r="AC1699" s="249"/>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c r="AY1699" s="10"/>
      <c r="AZ1699" s="10"/>
      <c r="BA1699" s="10"/>
      <c r="BB1699" s="10"/>
      <c r="BC1699" s="10"/>
      <c r="BD1699" s="10"/>
      <c r="BE1699" s="10"/>
      <c r="BF1699" s="10"/>
      <c r="BG1699" s="10"/>
      <c r="BH1699" s="10"/>
      <c r="BI1699" s="10"/>
      <c r="BJ1699" s="10"/>
      <c r="BK1699" s="10"/>
      <c r="BL1699" s="10"/>
      <c r="BM1699" s="10"/>
      <c r="BN1699" s="10"/>
      <c r="BO1699" s="10"/>
      <c r="BP1699" s="10"/>
      <c r="BQ1699" s="10"/>
      <c r="BR1699" s="10"/>
      <c r="BS1699" s="10"/>
      <c r="BT1699" s="10"/>
      <c r="BU1699" s="10"/>
      <c r="BV1699" s="10"/>
      <c r="BW1699" s="10"/>
      <c r="BX1699" s="10"/>
      <c r="CA1699">
        <f t="shared" si="338"/>
        <v>0</v>
      </c>
      <c r="CB1699">
        <f t="shared" si="339"/>
        <v>0</v>
      </c>
      <c r="CC1699">
        <f t="shared" si="340"/>
        <v>0</v>
      </c>
      <c r="CD1699">
        <f t="shared" si="341"/>
        <v>0</v>
      </c>
      <c r="CF1699" t="b">
        <f t="shared" si="342"/>
        <v>0</v>
      </c>
      <c r="CG1699" t="str">
        <f t="shared" si="343"/>
        <v/>
      </c>
      <c r="CH1699" t="b">
        <f t="shared" si="344"/>
        <v>0</v>
      </c>
      <c r="CI1699" t="str">
        <f t="shared" si="345"/>
        <v/>
      </c>
      <c r="CJ1699" t="b">
        <f t="shared" si="346"/>
        <v>0</v>
      </c>
      <c r="CL1699">
        <f t="shared" si="347"/>
        <v>0</v>
      </c>
      <c r="CM1699">
        <f t="shared" si="348"/>
        <v>0</v>
      </c>
      <c r="CN1699">
        <f t="shared" si="349"/>
        <v>0</v>
      </c>
      <c r="CO1699">
        <f t="shared" si="350"/>
        <v>0</v>
      </c>
    </row>
    <row r="1700" spans="2:93" ht="15" customHeight="1">
      <c r="B1700" s="126"/>
      <c r="C1700" s="220" t="s">
        <v>3346</v>
      </c>
      <c r="D1700" s="419"/>
      <c r="E1700" s="316"/>
      <c r="F1700" s="316"/>
      <c r="G1700" s="317"/>
      <c r="H1700" s="379"/>
      <c r="I1700" s="317"/>
      <c r="J1700" s="315" t="str">
        <f>IF(L1700="","",VLOOKUP(L1700,Presentación!$AL$3:$AM$574,2,FALSE))</f>
        <v/>
      </c>
      <c r="K1700" s="429"/>
      <c r="L1700" s="419"/>
      <c r="M1700" s="316"/>
      <c r="N1700" s="317"/>
      <c r="O1700" s="419"/>
      <c r="P1700" s="316"/>
      <c r="Q1700" s="317"/>
      <c r="R1700" s="379"/>
      <c r="S1700" s="316"/>
      <c r="T1700" s="317"/>
      <c r="U1700" s="43" t="s">
        <v>2188</v>
      </c>
      <c r="V1700" s="379"/>
      <c r="W1700" s="316"/>
      <c r="X1700" s="317"/>
      <c r="Y1700" s="379"/>
      <c r="Z1700" s="317"/>
      <c r="AA1700" s="249"/>
      <c r="AB1700" s="249"/>
      <c r="AC1700" s="249"/>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A1700" s="10"/>
      <c r="BB1700" s="10"/>
      <c r="BC1700" s="10"/>
      <c r="BD1700" s="10"/>
      <c r="BE1700" s="10"/>
      <c r="BF1700" s="10"/>
      <c r="BG1700" s="10"/>
      <c r="BH1700" s="10"/>
      <c r="BI1700" s="10"/>
      <c r="BJ1700" s="10"/>
      <c r="BK1700" s="10"/>
      <c r="BL1700" s="10"/>
      <c r="BM1700" s="10"/>
      <c r="BN1700" s="10"/>
      <c r="BO1700" s="10"/>
      <c r="BP1700" s="10"/>
      <c r="BQ1700" s="10"/>
      <c r="BR1700" s="10"/>
      <c r="BS1700" s="10"/>
      <c r="BT1700" s="10"/>
      <c r="BU1700" s="10"/>
      <c r="BV1700" s="10"/>
      <c r="BW1700" s="10"/>
      <c r="BX1700" s="10"/>
      <c r="CA1700">
        <f t="shared" si="338"/>
        <v>0</v>
      </c>
      <c r="CB1700">
        <f t="shared" si="339"/>
        <v>0</v>
      </c>
      <c r="CC1700">
        <f t="shared" si="340"/>
        <v>0</v>
      </c>
      <c r="CD1700">
        <f t="shared" si="341"/>
        <v>0</v>
      </c>
      <c r="CF1700" t="b">
        <f t="shared" si="342"/>
        <v>0</v>
      </c>
      <c r="CG1700" t="str">
        <f t="shared" si="343"/>
        <v/>
      </c>
      <c r="CH1700" t="b">
        <f t="shared" si="344"/>
        <v>0</v>
      </c>
      <c r="CI1700" t="str">
        <f t="shared" si="345"/>
        <v/>
      </c>
      <c r="CJ1700" t="b">
        <f t="shared" si="346"/>
        <v>0</v>
      </c>
      <c r="CL1700">
        <f t="shared" si="347"/>
        <v>0</v>
      </c>
      <c r="CM1700">
        <f t="shared" si="348"/>
        <v>0</v>
      </c>
      <c r="CN1700">
        <f t="shared" si="349"/>
        <v>0</v>
      </c>
      <c r="CO1700">
        <f t="shared" si="350"/>
        <v>0</v>
      </c>
    </row>
    <row r="1701" spans="2:93" ht="15" customHeight="1">
      <c r="B1701" s="126"/>
      <c r="C1701" s="220" t="s">
        <v>3347</v>
      </c>
      <c r="D1701" s="419"/>
      <c r="E1701" s="316"/>
      <c r="F1701" s="316"/>
      <c r="G1701" s="317"/>
      <c r="H1701" s="379"/>
      <c r="I1701" s="317"/>
      <c r="J1701" s="315" t="str">
        <f>IF(L1701="","",VLOOKUP(L1701,Presentación!$AL$3:$AM$574,2,FALSE))</f>
        <v/>
      </c>
      <c r="K1701" s="429"/>
      <c r="L1701" s="419"/>
      <c r="M1701" s="316"/>
      <c r="N1701" s="317"/>
      <c r="O1701" s="419"/>
      <c r="P1701" s="316"/>
      <c r="Q1701" s="317"/>
      <c r="R1701" s="379"/>
      <c r="S1701" s="316"/>
      <c r="T1701" s="317"/>
      <c r="U1701" s="43" t="s">
        <v>2188</v>
      </c>
      <c r="V1701" s="379"/>
      <c r="W1701" s="316"/>
      <c r="X1701" s="317"/>
      <c r="Y1701" s="379"/>
      <c r="Z1701" s="317"/>
      <c r="AA1701" s="249"/>
      <c r="AB1701" s="249"/>
      <c r="AC1701" s="249"/>
      <c r="AD1701" s="10"/>
      <c r="AE1701" s="10"/>
      <c r="AF1701" s="10"/>
      <c r="AG1701" s="10"/>
      <c r="AH1701" s="10"/>
      <c r="AI1701" s="10"/>
      <c r="AJ1701" s="10"/>
      <c r="AK1701" s="10"/>
      <c r="AL1701" s="10"/>
      <c r="AM1701" s="10"/>
      <c r="AN1701" s="10"/>
      <c r="AO1701" s="10"/>
      <c r="AP1701" s="10"/>
      <c r="AQ1701" s="10"/>
      <c r="AR1701" s="10"/>
      <c r="AS1701" s="10"/>
      <c r="AT1701" s="10"/>
      <c r="AU1701" s="10"/>
      <c r="AV1701" s="10"/>
      <c r="AW1701" s="10"/>
      <c r="AX1701" s="10"/>
      <c r="AY1701" s="10"/>
      <c r="AZ1701" s="10"/>
      <c r="BA1701" s="10"/>
      <c r="BB1701" s="10"/>
      <c r="BC1701" s="10"/>
      <c r="BD1701" s="10"/>
      <c r="BE1701" s="10"/>
      <c r="BF1701" s="10"/>
      <c r="BG1701" s="10"/>
      <c r="BH1701" s="10"/>
      <c r="BI1701" s="10"/>
      <c r="BJ1701" s="10"/>
      <c r="BK1701" s="10"/>
      <c r="BL1701" s="10"/>
      <c r="BM1701" s="10"/>
      <c r="BN1701" s="10"/>
      <c r="BO1701" s="10"/>
      <c r="BP1701" s="10"/>
      <c r="BQ1701" s="10"/>
      <c r="BR1701" s="10"/>
      <c r="BS1701" s="10"/>
      <c r="BT1701" s="10"/>
      <c r="BU1701" s="10"/>
      <c r="BV1701" s="10"/>
      <c r="BW1701" s="10"/>
      <c r="BX1701" s="10"/>
      <c r="CA1701">
        <f t="shared" si="338"/>
        <v>0</v>
      </c>
      <c r="CB1701">
        <f t="shared" si="339"/>
        <v>0</v>
      </c>
      <c r="CC1701">
        <f t="shared" si="340"/>
        <v>0</v>
      </c>
      <c r="CD1701">
        <f t="shared" si="341"/>
        <v>0</v>
      </c>
      <c r="CF1701" t="b">
        <f t="shared" si="342"/>
        <v>0</v>
      </c>
      <c r="CG1701" t="str">
        <f t="shared" si="343"/>
        <v/>
      </c>
      <c r="CH1701" t="b">
        <f t="shared" si="344"/>
        <v>0</v>
      </c>
      <c r="CI1701" t="str">
        <f t="shared" si="345"/>
        <v/>
      </c>
      <c r="CJ1701" t="b">
        <f t="shared" si="346"/>
        <v>0</v>
      </c>
      <c r="CL1701">
        <f t="shared" si="347"/>
        <v>0</v>
      </c>
      <c r="CM1701">
        <f t="shared" si="348"/>
        <v>0</v>
      </c>
      <c r="CN1701">
        <f t="shared" si="349"/>
        <v>0</v>
      </c>
      <c r="CO1701">
        <f t="shared" si="350"/>
        <v>0</v>
      </c>
    </row>
    <row r="1702" spans="2:93" ht="15" customHeight="1">
      <c r="B1702" s="126"/>
      <c r="C1702" s="220" t="s">
        <v>3348</v>
      </c>
      <c r="D1702" s="419"/>
      <c r="E1702" s="316"/>
      <c r="F1702" s="316"/>
      <c r="G1702" s="317"/>
      <c r="H1702" s="379"/>
      <c r="I1702" s="317"/>
      <c r="J1702" s="315" t="str">
        <f>IF(L1702="","",VLOOKUP(L1702,Presentación!$AL$3:$AM$574,2,FALSE))</f>
        <v/>
      </c>
      <c r="K1702" s="429"/>
      <c r="L1702" s="419"/>
      <c r="M1702" s="316"/>
      <c r="N1702" s="317"/>
      <c r="O1702" s="419"/>
      <c r="P1702" s="316"/>
      <c r="Q1702" s="317"/>
      <c r="R1702" s="379"/>
      <c r="S1702" s="316"/>
      <c r="T1702" s="317"/>
      <c r="U1702" s="43" t="s">
        <v>2188</v>
      </c>
      <c r="V1702" s="379"/>
      <c r="W1702" s="316"/>
      <c r="X1702" s="317"/>
      <c r="Y1702" s="379"/>
      <c r="Z1702" s="317"/>
      <c r="AA1702" s="249"/>
      <c r="AB1702" s="249"/>
      <c r="AC1702" s="249"/>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A1702" s="10"/>
      <c r="BB1702" s="10"/>
      <c r="BC1702" s="10"/>
      <c r="BD1702" s="10"/>
      <c r="BE1702" s="10"/>
      <c r="BF1702" s="10"/>
      <c r="BG1702" s="10"/>
      <c r="BH1702" s="10"/>
      <c r="BI1702" s="10"/>
      <c r="BJ1702" s="10"/>
      <c r="BK1702" s="10"/>
      <c r="BL1702" s="10"/>
      <c r="BM1702" s="10"/>
      <c r="BN1702" s="10"/>
      <c r="BO1702" s="10"/>
      <c r="BP1702" s="10"/>
      <c r="BQ1702" s="10"/>
      <c r="BR1702" s="10"/>
      <c r="BS1702" s="10"/>
      <c r="BT1702" s="10"/>
      <c r="BU1702" s="10"/>
      <c r="BV1702" s="10"/>
      <c r="BW1702" s="10"/>
      <c r="BX1702" s="10"/>
      <c r="CA1702">
        <f t="shared" si="338"/>
        <v>0</v>
      </c>
      <c r="CB1702">
        <f t="shared" si="339"/>
        <v>0</v>
      </c>
      <c r="CC1702">
        <f t="shared" si="340"/>
        <v>0</v>
      </c>
      <c r="CD1702">
        <f t="shared" si="341"/>
        <v>0</v>
      </c>
      <c r="CF1702" t="b">
        <f t="shared" si="342"/>
        <v>0</v>
      </c>
      <c r="CG1702" t="str">
        <f t="shared" si="343"/>
        <v/>
      </c>
      <c r="CH1702" t="b">
        <f t="shared" si="344"/>
        <v>0</v>
      </c>
      <c r="CI1702" t="str">
        <f t="shared" si="345"/>
        <v/>
      </c>
      <c r="CJ1702" t="b">
        <f t="shared" si="346"/>
        <v>0</v>
      </c>
      <c r="CL1702">
        <f t="shared" si="347"/>
        <v>0</v>
      </c>
      <c r="CM1702">
        <f t="shared" si="348"/>
        <v>0</v>
      </c>
      <c r="CN1702">
        <f t="shared" si="349"/>
        <v>0</v>
      </c>
      <c r="CO1702">
        <f t="shared" si="350"/>
        <v>0</v>
      </c>
    </row>
    <row r="1703" spans="2:93" ht="15" customHeight="1">
      <c r="B1703" s="126"/>
      <c r="C1703" s="220" t="s">
        <v>3349</v>
      </c>
      <c r="D1703" s="419"/>
      <c r="E1703" s="316"/>
      <c r="F1703" s="316"/>
      <c r="G1703" s="317"/>
      <c r="H1703" s="379"/>
      <c r="I1703" s="317"/>
      <c r="J1703" s="315" t="str">
        <f>IF(L1703="","",VLOOKUP(L1703,Presentación!$AL$3:$AM$574,2,FALSE))</f>
        <v/>
      </c>
      <c r="K1703" s="429"/>
      <c r="L1703" s="419"/>
      <c r="M1703" s="316"/>
      <c r="N1703" s="317"/>
      <c r="O1703" s="419"/>
      <c r="P1703" s="316"/>
      <c r="Q1703" s="317"/>
      <c r="R1703" s="379"/>
      <c r="S1703" s="316"/>
      <c r="T1703" s="317"/>
      <c r="U1703" s="43" t="s">
        <v>2188</v>
      </c>
      <c r="V1703" s="379"/>
      <c r="W1703" s="316"/>
      <c r="X1703" s="317"/>
      <c r="Y1703" s="379"/>
      <c r="Z1703" s="317"/>
      <c r="AA1703" s="249"/>
      <c r="AB1703" s="249"/>
      <c r="AC1703" s="249"/>
      <c r="AD1703" s="10"/>
      <c r="AE1703" s="10"/>
      <c r="AF1703" s="10"/>
      <c r="AG1703" s="10"/>
      <c r="AH1703" s="10"/>
      <c r="AI1703" s="10"/>
      <c r="AJ1703" s="10"/>
      <c r="AK1703" s="10"/>
      <c r="AL1703" s="10"/>
      <c r="AM1703" s="10"/>
      <c r="AN1703" s="10"/>
      <c r="AO1703" s="10"/>
      <c r="AP1703" s="10"/>
      <c r="AQ1703" s="10"/>
      <c r="AR1703" s="10"/>
      <c r="AS1703" s="10"/>
      <c r="AT1703" s="10"/>
      <c r="AU1703" s="10"/>
      <c r="AV1703" s="10"/>
      <c r="AW1703" s="10"/>
      <c r="AX1703" s="10"/>
      <c r="AY1703" s="10"/>
      <c r="AZ1703" s="10"/>
      <c r="BA1703" s="10"/>
      <c r="BB1703" s="10"/>
      <c r="BC1703" s="10"/>
      <c r="BD1703" s="10"/>
      <c r="BE1703" s="10"/>
      <c r="BF1703" s="10"/>
      <c r="BG1703" s="10"/>
      <c r="BH1703" s="10"/>
      <c r="BI1703" s="10"/>
      <c r="BJ1703" s="10"/>
      <c r="BK1703" s="10"/>
      <c r="BL1703" s="10"/>
      <c r="BM1703" s="10"/>
      <c r="BN1703" s="10"/>
      <c r="BO1703" s="10"/>
      <c r="BP1703" s="10"/>
      <c r="BQ1703" s="10"/>
      <c r="BR1703" s="10"/>
      <c r="BS1703" s="10"/>
      <c r="BT1703" s="10"/>
      <c r="BU1703" s="10"/>
      <c r="BV1703" s="10"/>
      <c r="BW1703" s="10"/>
      <c r="BX1703" s="10"/>
      <c r="CA1703">
        <f t="shared" si="338"/>
        <v>0</v>
      </c>
      <c r="CB1703">
        <f t="shared" si="339"/>
        <v>0</v>
      </c>
      <c r="CC1703">
        <f t="shared" si="340"/>
        <v>0</v>
      </c>
      <c r="CD1703">
        <f t="shared" si="341"/>
        <v>0</v>
      </c>
      <c r="CF1703" t="b">
        <f t="shared" si="342"/>
        <v>0</v>
      </c>
      <c r="CG1703" t="str">
        <f t="shared" si="343"/>
        <v/>
      </c>
      <c r="CH1703" t="b">
        <f t="shared" si="344"/>
        <v>0</v>
      </c>
      <c r="CI1703" t="str">
        <f t="shared" si="345"/>
        <v/>
      </c>
      <c r="CJ1703" t="b">
        <f t="shared" si="346"/>
        <v>0</v>
      </c>
      <c r="CL1703">
        <f t="shared" si="347"/>
        <v>0</v>
      </c>
      <c r="CM1703">
        <f t="shared" si="348"/>
        <v>0</v>
      </c>
      <c r="CN1703">
        <f t="shared" si="349"/>
        <v>0</v>
      </c>
      <c r="CO1703">
        <f t="shared" si="350"/>
        <v>0</v>
      </c>
    </row>
    <row r="1704" spans="2:93" ht="15" customHeight="1">
      <c r="B1704" s="126"/>
      <c r="C1704" s="220" t="s">
        <v>3350</v>
      </c>
      <c r="D1704" s="419"/>
      <c r="E1704" s="316"/>
      <c r="F1704" s="316"/>
      <c r="G1704" s="317"/>
      <c r="H1704" s="379"/>
      <c r="I1704" s="317"/>
      <c r="J1704" s="315" t="str">
        <f>IF(L1704="","",VLOOKUP(L1704,Presentación!$AL$3:$AM$574,2,FALSE))</f>
        <v/>
      </c>
      <c r="K1704" s="429"/>
      <c r="L1704" s="419"/>
      <c r="M1704" s="316"/>
      <c r="N1704" s="317"/>
      <c r="O1704" s="419"/>
      <c r="P1704" s="316"/>
      <c r="Q1704" s="317"/>
      <c r="R1704" s="379"/>
      <c r="S1704" s="316"/>
      <c r="T1704" s="317"/>
      <c r="U1704" s="43" t="s">
        <v>2188</v>
      </c>
      <c r="V1704" s="379"/>
      <c r="W1704" s="316"/>
      <c r="X1704" s="317"/>
      <c r="Y1704" s="379"/>
      <c r="Z1704" s="317"/>
      <c r="AA1704" s="249"/>
      <c r="AB1704" s="249"/>
      <c r="AC1704" s="249"/>
      <c r="AD1704" s="10"/>
      <c r="AE1704" s="10"/>
      <c r="AF1704" s="10"/>
      <c r="AG1704" s="10"/>
      <c r="AH1704" s="10"/>
      <c r="AI1704" s="10"/>
      <c r="AJ1704" s="10"/>
      <c r="AK1704" s="10"/>
      <c r="AL1704" s="10"/>
      <c r="AM1704" s="10"/>
      <c r="AN1704" s="10"/>
      <c r="AO1704" s="10"/>
      <c r="AP1704" s="10"/>
      <c r="AQ1704" s="10"/>
      <c r="AR1704" s="10"/>
      <c r="AS1704" s="10"/>
      <c r="AT1704" s="10"/>
      <c r="AU1704" s="10"/>
      <c r="AV1704" s="10"/>
      <c r="AW1704" s="10"/>
      <c r="AX1704" s="10"/>
      <c r="AY1704" s="10"/>
      <c r="AZ1704" s="10"/>
      <c r="BA1704" s="10"/>
      <c r="BB1704" s="10"/>
      <c r="BC1704" s="10"/>
      <c r="BD1704" s="10"/>
      <c r="BE1704" s="10"/>
      <c r="BF1704" s="10"/>
      <c r="BG1704" s="10"/>
      <c r="BH1704" s="10"/>
      <c r="BI1704" s="10"/>
      <c r="BJ1704" s="10"/>
      <c r="BK1704" s="10"/>
      <c r="BL1704" s="10"/>
      <c r="BM1704" s="10"/>
      <c r="BN1704" s="10"/>
      <c r="BO1704" s="10"/>
      <c r="BP1704" s="10"/>
      <c r="BQ1704" s="10"/>
      <c r="BR1704" s="10"/>
      <c r="BS1704" s="10"/>
      <c r="BT1704" s="10"/>
      <c r="BU1704" s="10"/>
      <c r="BV1704" s="10"/>
      <c r="BW1704" s="10"/>
      <c r="BX1704" s="10"/>
      <c r="CA1704">
        <f t="shared" si="338"/>
        <v>0</v>
      </c>
      <c r="CB1704">
        <f t="shared" si="339"/>
        <v>0</v>
      </c>
      <c r="CC1704">
        <f t="shared" si="340"/>
        <v>0</v>
      </c>
      <c r="CD1704">
        <f t="shared" si="341"/>
        <v>0</v>
      </c>
      <c r="CF1704" t="b">
        <f t="shared" si="342"/>
        <v>0</v>
      </c>
      <c r="CG1704" t="str">
        <f t="shared" si="343"/>
        <v/>
      </c>
      <c r="CH1704" t="b">
        <f t="shared" si="344"/>
        <v>0</v>
      </c>
      <c r="CI1704" t="str">
        <f t="shared" si="345"/>
        <v/>
      </c>
      <c r="CJ1704" t="b">
        <f t="shared" si="346"/>
        <v>0</v>
      </c>
      <c r="CL1704">
        <f t="shared" si="347"/>
        <v>0</v>
      </c>
      <c r="CM1704">
        <f t="shared" si="348"/>
        <v>0</v>
      </c>
      <c r="CN1704">
        <f t="shared" si="349"/>
        <v>0</v>
      </c>
      <c r="CO1704">
        <f t="shared" si="350"/>
        <v>0</v>
      </c>
    </row>
    <row r="1705" spans="2:93" ht="15" customHeight="1">
      <c r="B1705" s="126"/>
      <c r="C1705" s="220" t="s">
        <v>3351</v>
      </c>
      <c r="D1705" s="419"/>
      <c r="E1705" s="316"/>
      <c r="F1705" s="316"/>
      <c r="G1705" s="317"/>
      <c r="H1705" s="379"/>
      <c r="I1705" s="317"/>
      <c r="J1705" s="315" t="str">
        <f>IF(L1705="","",VLOOKUP(L1705,Presentación!$AL$3:$AM$574,2,FALSE))</f>
        <v/>
      </c>
      <c r="K1705" s="429"/>
      <c r="L1705" s="419"/>
      <c r="M1705" s="316"/>
      <c r="N1705" s="317"/>
      <c r="O1705" s="419"/>
      <c r="P1705" s="316"/>
      <c r="Q1705" s="317"/>
      <c r="R1705" s="379"/>
      <c r="S1705" s="316"/>
      <c r="T1705" s="317"/>
      <c r="U1705" s="43" t="s">
        <v>2188</v>
      </c>
      <c r="V1705" s="379"/>
      <c r="W1705" s="316"/>
      <c r="X1705" s="317"/>
      <c r="Y1705" s="379"/>
      <c r="Z1705" s="317"/>
      <c r="AA1705" s="249"/>
      <c r="AB1705" s="249"/>
      <c r="AC1705" s="249"/>
      <c r="AD1705" s="10"/>
      <c r="AE1705" s="10"/>
      <c r="AF1705" s="10"/>
      <c r="AG1705" s="10"/>
      <c r="AH1705" s="10"/>
      <c r="AI1705" s="10"/>
      <c r="AJ1705" s="10"/>
      <c r="AK1705" s="10"/>
      <c r="AL1705" s="10"/>
      <c r="AM1705" s="10"/>
      <c r="AN1705" s="10"/>
      <c r="AO1705" s="10"/>
      <c r="AP1705" s="10"/>
      <c r="AQ1705" s="10"/>
      <c r="AR1705" s="10"/>
      <c r="AS1705" s="10"/>
      <c r="AT1705" s="10"/>
      <c r="AU1705" s="10"/>
      <c r="AV1705" s="10"/>
      <c r="AW1705" s="10"/>
      <c r="AX1705" s="10"/>
      <c r="AY1705" s="10"/>
      <c r="AZ1705" s="10"/>
      <c r="BA1705" s="10"/>
      <c r="BB1705" s="10"/>
      <c r="BC1705" s="10"/>
      <c r="BD1705" s="10"/>
      <c r="BE1705" s="10"/>
      <c r="BF1705" s="10"/>
      <c r="BG1705" s="10"/>
      <c r="BH1705" s="10"/>
      <c r="BI1705" s="10"/>
      <c r="BJ1705" s="10"/>
      <c r="BK1705" s="10"/>
      <c r="BL1705" s="10"/>
      <c r="BM1705" s="10"/>
      <c r="BN1705" s="10"/>
      <c r="BO1705" s="10"/>
      <c r="BP1705" s="10"/>
      <c r="BQ1705" s="10"/>
      <c r="BR1705" s="10"/>
      <c r="BS1705" s="10"/>
      <c r="BT1705" s="10"/>
      <c r="BU1705" s="10"/>
      <c r="BV1705" s="10"/>
      <c r="BW1705" s="10"/>
      <c r="BX1705" s="10"/>
      <c r="CA1705">
        <f t="shared" si="338"/>
        <v>0</v>
      </c>
      <c r="CB1705">
        <f t="shared" si="339"/>
        <v>0</v>
      </c>
      <c r="CC1705">
        <f t="shared" si="340"/>
        <v>0</v>
      </c>
      <c r="CD1705">
        <f t="shared" si="341"/>
        <v>0</v>
      </c>
      <c r="CF1705" t="b">
        <f t="shared" si="342"/>
        <v>0</v>
      </c>
      <c r="CG1705" t="str">
        <f t="shared" si="343"/>
        <v/>
      </c>
      <c r="CH1705" t="b">
        <f t="shared" si="344"/>
        <v>0</v>
      </c>
      <c r="CI1705" t="str">
        <f t="shared" si="345"/>
        <v/>
      </c>
      <c r="CJ1705" t="b">
        <f t="shared" si="346"/>
        <v>0</v>
      </c>
      <c r="CL1705">
        <f t="shared" si="347"/>
        <v>0</v>
      </c>
      <c r="CM1705">
        <f t="shared" si="348"/>
        <v>0</v>
      </c>
      <c r="CN1705">
        <f t="shared" si="349"/>
        <v>0</v>
      </c>
      <c r="CO1705">
        <f t="shared" si="350"/>
        <v>0</v>
      </c>
    </row>
    <row r="1706" spans="2:93" ht="15" customHeight="1">
      <c r="B1706" s="126"/>
      <c r="C1706" s="220" t="s">
        <v>3352</v>
      </c>
      <c r="D1706" s="419"/>
      <c r="E1706" s="316"/>
      <c r="F1706" s="316"/>
      <c r="G1706" s="317"/>
      <c r="H1706" s="379"/>
      <c r="I1706" s="317"/>
      <c r="J1706" s="315" t="str">
        <f>IF(L1706="","",VLOOKUP(L1706,Presentación!$AL$3:$AM$574,2,FALSE))</f>
        <v/>
      </c>
      <c r="K1706" s="429"/>
      <c r="L1706" s="419"/>
      <c r="M1706" s="316"/>
      <c r="N1706" s="317"/>
      <c r="O1706" s="419"/>
      <c r="P1706" s="316"/>
      <c r="Q1706" s="317"/>
      <c r="R1706" s="379"/>
      <c r="S1706" s="316"/>
      <c r="T1706" s="317"/>
      <c r="U1706" s="43" t="s">
        <v>2188</v>
      </c>
      <c r="V1706" s="379"/>
      <c r="W1706" s="316"/>
      <c r="X1706" s="317"/>
      <c r="Y1706" s="379"/>
      <c r="Z1706" s="317"/>
      <c r="AA1706" s="249"/>
      <c r="AB1706" s="249"/>
      <c r="AC1706" s="249"/>
      <c r="AD1706" s="10"/>
      <c r="AE1706" s="10"/>
      <c r="AF1706" s="10"/>
      <c r="AG1706" s="10"/>
      <c r="AH1706" s="10"/>
      <c r="AI1706" s="10"/>
      <c r="AJ1706" s="10"/>
      <c r="AK1706" s="10"/>
      <c r="AL1706" s="10"/>
      <c r="AM1706" s="10"/>
      <c r="AN1706" s="10"/>
      <c r="AO1706" s="10"/>
      <c r="AP1706" s="10"/>
      <c r="AQ1706" s="10"/>
      <c r="AR1706" s="10"/>
      <c r="AS1706" s="10"/>
      <c r="AT1706" s="10"/>
      <c r="AU1706" s="10"/>
      <c r="AV1706" s="10"/>
      <c r="AW1706" s="10"/>
      <c r="AX1706" s="10"/>
      <c r="AY1706" s="10"/>
      <c r="AZ1706" s="10"/>
      <c r="BA1706" s="10"/>
      <c r="BB1706" s="10"/>
      <c r="BC1706" s="10"/>
      <c r="BD1706" s="10"/>
      <c r="BE1706" s="10"/>
      <c r="BF1706" s="10"/>
      <c r="BG1706" s="10"/>
      <c r="BH1706" s="10"/>
      <c r="BI1706" s="10"/>
      <c r="BJ1706" s="10"/>
      <c r="BK1706" s="10"/>
      <c r="BL1706" s="10"/>
      <c r="BM1706" s="10"/>
      <c r="BN1706" s="10"/>
      <c r="BO1706" s="10"/>
      <c r="BP1706" s="10"/>
      <c r="BQ1706" s="10"/>
      <c r="BR1706" s="10"/>
      <c r="BS1706" s="10"/>
      <c r="BT1706" s="10"/>
      <c r="BU1706" s="10"/>
      <c r="BV1706" s="10"/>
      <c r="BW1706" s="10"/>
      <c r="BX1706" s="10"/>
      <c r="CA1706">
        <f t="shared" si="338"/>
        <v>0</v>
      </c>
      <c r="CB1706">
        <f t="shared" si="339"/>
        <v>0</v>
      </c>
      <c r="CC1706">
        <f t="shared" si="340"/>
        <v>0</v>
      </c>
      <c r="CD1706">
        <f t="shared" si="341"/>
        <v>0</v>
      </c>
      <c r="CF1706" t="b">
        <f t="shared" si="342"/>
        <v>0</v>
      </c>
      <c r="CG1706" t="str">
        <f t="shared" si="343"/>
        <v/>
      </c>
      <c r="CH1706" t="b">
        <f t="shared" si="344"/>
        <v>0</v>
      </c>
      <c r="CI1706" t="str">
        <f t="shared" si="345"/>
        <v/>
      </c>
      <c r="CJ1706" t="b">
        <f t="shared" si="346"/>
        <v>0</v>
      </c>
      <c r="CL1706">
        <f t="shared" si="347"/>
        <v>0</v>
      </c>
      <c r="CM1706">
        <f t="shared" si="348"/>
        <v>0</v>
      </c>
      <c r="CN1706">
        <f t="shared" si="349"/>
        <v>0</v>
      </c>
      <c r="CO1706">
        <f t="shared" si="350"/>
        <v>0</v>
      </c>
    </row>
    <row r="1707" spans="2:93" ht="15" customHeight="1">
      <c r="B1707" s="126"/>
      <c r="C1707" s="220" t="s">
        <v>3353</v>
      </c>
      <c r="D1707" s="419"/>
      <c r="E1707" s="316"/>
      <c r="F1707" s="316"/>
      <c r="G1707" s="317"/>
      <c r="H1707" s="379"/>
      <c r="I1707" s="317"/>
      <c r="J1707" s="315" t="str">
        <f>IF(L1707="","",VLOOKUP(L1707,Presentación!$AL$3:$AM$574,2,FALSE))</f>
        <v/>
      </c>
      <c r="K1707" s="429"/>
      <c r="L1707" s="419"/>
      <c r="M1707" s="316"/>
      <c r="N1707" s="317"/>
      <c r="O1707" s="419"/>
      <c r="P1707" s="316"/>
      <c r="Q1707" s="317"/>
      <c r="R1707" s="379"/>
      <c r="S1707" s="316"/>
      <c r="T1707" s="317"/>
      <c r="U1707" s="43" t="s">
        <v>2188</v>
      </c>
      <c r="V1707" s="379"/>
      <c r="W1707" s="316"/>
      <c r="X1707" s="317"/>
      <c r="Y1707" s="379"/>
      <c r="Z1707" s="317"/>
      <c r="AA1707" s="249"/>
      <c r="AB1707" s="249"/>
      <c r="AC1707" s="249"/>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A1707" s="10"/>
      <c r="BB1707" s="10"/>
      <c r="BC1707" s="10"/>
      <c r="BD1707" s="10"/>
      <c r="BE1707" s="10"/>
      <c r="BF1707" s="10"/>
      <c r="BG1707" s="10"/>
      <c r="BH1707" s="10"/>
      <c r="BI1707" s="10"/>
      <c r="BJ1707" s="10"/>
      <c r="BK1707" s="10"/>
      <c r="BL1707" s="10"/>
      <c r="BM1707" s="10"/>
      <c r="BN1707" s="10"/>
      <c r="BO1707" s="10"/>
      <c r="BP1707" s="10"/>
      <c r="BQ1707" s="10"/>
      <c r="BR1707" s="10"/>
      <c r="BS1707" s="10"/>
      <c r="BT1707" s="10"/>
      <c r="BU1707" s="10"/>
      <c r="BV1707" s="10"/>
      <c r="BW1707" s="10"/>
      <c r="BX1707" s="10"/>
      <c r="CA1707">
        <f t="shared" si="338"/>
        <v>0</v>
      </c>
      <c r="CB1707">
        <f t="shared" si="339"/>
        <v>0</v>
      </c>
      <c r="CC1707">
        <f t="shared" si="340"/>
        <v>0</v>
      </c>
      <c r="CD1707">
        <f t="shared" si="341"/>
        <v>0</v>
      </c>
      <c r="CF1707" t="b">
        <f t="shared" si="342"/>
        <v>0</v>
      </c>
      <c r="CG1707" t="str">
        <f t="shared" si="343"/>
        <v/>
      </c>
      <c r="CH1707" t="b">
        <f t="shared" si="344"/>
        <v>0</v>
      </c>
      <c r="CI1707" t="str">
        <f t="shared" si="345"/>
        <v/>
      </c>
      <c r="CJ1707" t="b">
        <f t="shared" si="346"/>
        <v>0</v>
      </c>
      <c r="CL1707">
        <f t="shared" si="347"/>
        <v>0</v>
      </c>
      <c r="CM1707">
        <f t="shared" si="348"/>
        <v>0</v>
      </c>
      <c r="CN1707">
        <f t="shared" si="349"/>
        <v>0</v>
      </c>
      <c r="CO1707">
        <f t="shared" si="350"/>
        <v>0</v>
      </c>
    </row>
    <row r="1708" spans="2:93" ht="15" customHeight="1">
      <c r="B1708" s="126"/>
      <c r="C1708" s="220" t="s">
        <v>3354</v>
      </c>
      <c r="D1708" s="419"/>
      <c r="E1708" s="316"/>
      <c r="F1708" s="316"/>
      <c r="G1708" s="317"/>
      <c r="H1708" s="379"/>
      <c r="I1708" s="317"/>
      <c r="J1708" s="315" t="str">
        <f>IF(L1708="","",VLOOKUP(L1708,Presentación!$AL$3:$AM$574,2,FALSE))</f>
        <v/>
      </c>
      <c r="K1708" s="429"/>
      <c r="L1708" s="419"/>
      <c r="M1708" s="316"/>
      <c r="N1708" s="317"/>
      <c r="O1708" s="419"/>
      <c r="P1708" s="316"/>
      <c r="Q1708" s="317"/>
      <c r="R1708" s="379"/>
      <c r="S1708" s="316"/>
      <c r="T1708" s="317"/>
      <c r="U1708" s="43" t="s">
        <v>2188</v>
      </c>
      <c r="V1708" s="379"/>
      <c r="W1708" s="316"/>
      <c r="X1708" s="317"/>
      <c r="Y1708" s="379"/>
      <c r="Z1708" s="317"/>
      <c r="AA1708" s="249"/>
      <c r="AB1708" s="249"/>
      <c r="AC1708" s="249"/>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A1708" s="10"/>
      <c r="BB1708" s="10"/>
      <c r="BC1708" s="10"/>
      <c r="BD1708" s="10"/>
      <c r="BE1708" s="10"/>
      <c r="BF1708" s="10"/>
      <c r="BG1708" s="10"/>
      <c r="BH1708" s="10"/>
      <c r="BI1708" s="10"/>
      <c r="BJ1708" s="10"/>
      <c r="BK1708" s="10"/>
      <c r="BL1708" s="10"/>
      <c r="BM1708" s="10"/>
      <c r="BN1708" s="10"/>
      <c r="BO1708" s="10"/>
      <c r="BP1708" s="10"/>
      <c r="BQ1708" s="10"/>
      <c r="BR1708" s="10"/>
      <c r="BS1708" s="10"/>
      <c r="BT1708" s="10"/>
      <c r="BU1708" s="10"/>
      <c r="BV1708" s="10"/>
      <c r="BW1708" s="10"/>
      <c r="BX1708" s="10"/>
      <c r="CA1708">
        <f t="shared" si="338"/>
        <v>0</v>
      </c>
      <c r="CB1708">
        <f t="shared" si="339"/>
        <v>0</v>
      </c>
      <c r="CC1708">
        <f t="shared" si="340"/>
        <v>0</v>
      </c>
      <c r="CD1708">
        <f t="shared" si="341"/>
        <v>0</v>
      </c>
      <c r="CF1708" t="b">
        <f t="shared" si="342"/>
        <v>0</v>
      </c>
      <c r="CG1708" t="str">
        <f t="shared" si="343"/>
        <v/>
      </c>
      <c r="CH1708" t="b">
        <f t="shared" si="344"/>
        <v>0</v>
      </c>
      <c r="CI1708" t="str">
        <f t="shared" si="345"/>
        <v/>
      </c>
      <c r="CJ1708" t="b">
        <f t="shared" si="346"/>
        <v>0</v>
      </c>
      <c r="CL1708">
        <f t="shared" si="347"/>
        <v>0</v>
      </c>
      <c r="CM1708">
        <f t="shared" si="348"/>
        <v>0</v>
      </c>
      <c r="CN1708">
        <f t="shared" si="349"/>
        <v>0</v>
      </c>
      <c r="CO1708">
        <f t="shared" si="350"/>
        <v>0</v>
      </c>
    </row>
    <row r="1709" spans="2:93" ht="15" customHeight="1">
      <c r="B1709" s="126"/>
      <c r="C1709" s="220" t="s">
        <v>3355</v>
      </c>
      <c r="D1709" s="419"/>
      <c r="E1709" s="316"/>
      <c r="F1709" s="316"/>
      <c r="G1709" s="317"/>
      <c r="H1709" s="379"/>
      <c r="I1709" s="317"/>
      <c r="J1709" s="315" t="str">
        <f>IF(L1709="","",VLOOKUP(L1709,Presentación!$AL$3:$AM$574,2,FALSE))</f>
        <v/>
      </c>
      <c r="K1709" s="429"/>
      <c r="L1709" s="419"/>
      <c r="M1709" s="316"/>
      <c r="N1709" s="317"/>
      <c r="O1709" s="419"/>
      <c r="P1709" s="316"/>
      <c r="Q1709" s="317"/>
      <c r="R1709" s="379"/>
      <c r="S1709" s="316"/>
      <c r="T1709" s="317"/>
      <c r="U1709" s="43" t="s">
        <v>2188</v>
      </c>
      <c r="V1709" s="379"/>
      <c r="W1709" s="316"/>
      <c r="X1709" s="317"/>
      <c r="Y1709" s="379"/>
      <c r="Z1709" s="317"/>
      <c r="AA1709" s="249"/>
      <c r="AB1709" s="249"/>
      <c r="AC1709" s="249"/>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c r="AY1709" s="10"/>
      <c r="AZ1709" s="10"/>
      <c r="BA1709" s="10"/>
      <c r="BB1709" s="10"/>
      <c r="BC1709" s="10"/>
      <c r="BD1709" s="10"/>
      <c r="BE1709" s="10"/>
      <c r="BF1709" s="10"/>
      <c r="BG1709" s="10"/>
      <c r="BH1709" s="10"/>
      <c r="BI1709" s="10"/>
      <c r="BJ1709" s="10"/>
      <c r="BK1709" s="10"/>
      <c r="BL1709" s="10"/>
      <c r="BM1709" s="10"/>
      <c r="BN1709" s="10"/>
      <c r="BO1709" s="10"/>
      <c r="BP1709" s="10"/>
      <c r="BQ1709" s="10"/>
      <c r="BR1709" s="10"/>
      <c r="BS1709" s="10"/>
      <c r="BT1709" s="10"/>
      <c r="BU1709" s="10"/>
      <c r="BV1709" s="10"/>
      <c r="BW1709" s="10"/>
      <c r="BX1709" s="10"/>
      <c r="CA1709">
        <f t="shared" si="338"/>
        <v>0</v>
      </c>
      <c r="CB1709">
        <f t="shared" si="339"/>
        <v>0</v>
      </c>
      <c r="CC1709">
        <f t="shared" si="340"/>
        <v>0</v>
      </c>
      <c r="CD1709">
        <f t="shared" si="341"/>
        <v>0</v>
      </c>
      <c r="CF1709" t="b">
        <f t="shared" si="342"/>
        <v>0</v>
      </c>
      <c r="CG1709" t="str">
        <f t="shared" si="343"/>
        <v/>
      </c>
      <c r="CH1709" t="b">
        <f t="shared" si="344"/>
        <v>0</v>
      </c>
      <c r="CI1709" t="str">
        <f t="shared" si="345"/>
        <v/>
      </c>
      <c r="CJ1709" t="b">
        <f t="shared" si="346"/>
        <v>0</v>
      </c>
      <c r="CL1709">
        <f t="shared" si="347"/>
        <v>0</v>
      </c>
      <c r="CM1709">
        <f t="shared" si="348"/>
        <v>0</v>
      </c>
      <c r="CN1709">
        <f t="shared" si="349"/>
        <v>0</v>
      </c>
      <c r="CO1709">
        <f t="shared" si="350"/>
        <v>0</v>
      </c>
    </row>
    <row r="1710" spans="2:93" ht="15" customHeight="1">
      <c r="B1710" s="126"/>
      <c r="C1710" s="220" t="s">
        <v>3356</v>
      </c>
      <c r="D1710" s="419"/>
      <c r="E1710" s="316"/>
      <c r="F1710" s="316"/>
      <c r="G1710" s="317"/>
      <c r="H1710" s="379"/>
      <c r="I1710" s="317"/>
      <c r="J1710" s="315" t="str">
        <f>IF(L1710="","",VLOOKUP(L1710,Presentación!$AL$3:$AM$574,2,FALSE))</f>
        <v/>
      </c>
      <c r="K1710" s="429"/>
      <c r="L1710" s="419"/>
      <c r="M1710" s="316"/>
      <c r="N1710" s="317"/>
      <c r="O1710" s="419"/>
      <c r="P1710" s="316"/>
      <c r="Q1710" s="317"/>
      <c r="R1710" s="379"/>
      <c r="S1710" s="316"/>
      <c r="T1710" s="317"/>
      <c r="U1710" s="43" t="s">
        <v>2188</v>
      </c>
      <c r="V1710" s="379"/>
      <c r="W1710" s="316"/>
      <c r="X1710" s="317"/>
      <c r="Y1710" s="379"/>
      <c r="Z1710" s="317"/>
      <c r="AA1710" s="249"/>
      <c r="AB1710" s="249"/>
      <c r="AC1710" s="249"/>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A1710" s="10"/>
      <c r="BB1710" s="10"/>
      <c r="BC1710" s="10"/>
      <c r="BD1710" s="10"/>
      <c r="BE1710" s="10"/>
      <c r="BF1710" s="10"/>
      <c r="BG1710" s="10"/>
      <c r="BH1710" s="10"/>
      <c r="BI1710" s="10"/>
      <c r="BJ1710" s="10"/>
      <c r="BK1710" s="10"/>
      <c r="BL1710" s="10"/>
      <c r="BM1710" s="10"/>
      <c r="BN1710" s="10"/>
      <c r="BO1710" s="10"/>
      <c r="BP1710" s="10"/>
      <c r="BQ1710" s="10"/>
      <c r="BR1710" s="10"/>
      <c r="BS1710" s="10"/>
      <c r="BT1710" s="10"/>
      <c r="BU1710" s="10"/>
      <c r="BV1710" s="10"/>
      <c r="BW1710" s="10"/>
      <c r="BX1710" s="10"/>
      <c r="CA1710">
        <f t="shared" si="338"/>
        <v>0</v>
      </c>
      <c r="CB1710">
        <f t="shared" si="339"/>
        <v>0</v>
      </c>
      <c r="CC1710">
        <f t="shared" si="340"/>
        <v>0</v>
      </c>
      <c r="CD1710">
        <f t="shared" si="341"/>
        <v>0</v>
      </c>
      <c r="CF1710" t="b">
        <f t="shared" si="342"/>
        <v>0</v>
      </c>
      <c r="CG1710" t="str">
        <f t="shared" si="343"/>
        <v/>
      </c>
      <c r="CH1710" t="b">
        <f t="shared" si="344"/>
        <v>0</v>
      </c>
      <c r="CI1710" t="str">
        <f t="shared" si="345"/>
        <v/>
      </c>
      <c r="CJ1710" t="b">
        <f t="shared" si="346"/>
        <v>0</v>
      </c>
      <c r="CL1710">
        <f t="shared" si="347"/>
        <v>0</v>
      </c>
      <c r="CM1710">
        <f t="shared" si="348"/>
        <v>0</v>
      </c>
      <c r="CN1710">
        <f t="shared" si="349"/>
        <v>0</v>
      </c>
      <c r="CO1710">
        <f t="shared" si="350"/>
        <v>0</v>
      </c>
    </row>
    <row r="1711" spans="2:93" ht="15" customHeight="1">
      <c r="B1711" s="126"/>
      <c r="C1711" s="220" t="s">
        <v>3357</v>
      </c>
      <c r="D1711" s="419"/>
      <c r="E1711" s="316"/>
      <c r="F1711" s="316"/>
      <c r="G1711" s="317"/>
      <c r="H1711" s="379"/>
      <c r="I1711" s="317"/>
      <c r="J1711" s="315" t="str">
        <f>IF(L1711="","",VLOOKUP(L1711,Presentación!$AL$3:$AM$574,2,FALSE))</f>
        <v/>
      </c>
      <c r="K1711" s="429"/>
      <c r="L1711" s="419"/>
      <c r="M1711" s="316"/>
      <c r="N1711" s="317"/>
      <c r="O1711" s="419"/>
      <c r="P1711" s="316"/>
      <c r="Q1711" s="317"/>
      <c r="R1711" s="379"/>
      <c r="S1711" s="316"/>
      <c r="T1711" s="317"/>
      <c r="U1711" s="43" t="s">
        <v>2188</v>
      </c>
      <c r="V1711" s="379"/>
      <c r="W1711" s="316"/>
      <c r="X1711" s="317"/>
      <c r="Y1711" s="379"/>
      <c r="Z1711" s="317"/>
      <c r="AA1711" s="249"/>
      <c r="AB1711" s="249"/>
      <c r="AC1711" s="249"/>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AY1711" s="10"/>
      <c r="AZ1711" s="10"/>
      <c r="BA1711" s="10"/>
      <c r="BB1711" s="10"/>
      <c r="BC1711" s="10"/>
      <c r="BD1711" s="10"/>
      <c r="BE1711" s="10"/>
      <c r="BF1711" s="10"/>
      <c r="BG1711" s="10"/>
      <c r="BH1711" s="10"/>
      <c r="BI1711" s="10"/>
      <c r="BJ1711" s="10"/>
      <c r="BK1711" s="10"/>
      <c r="BL1711" s="10"/>
      <c r="BM1711" s="10"/>
      <c r="BN1711" s="10"/>
      <c r="BO1711" s="10"/>
      <c r="BP1711" s="10"/>
      <c r="BQ1711" s="10"/>
      <c r="BR1711" s="10"/>
      <c r="BS1711" s="10"/>
      <c r="BT1711" s="10"/>
      <c r="BU1711" s="10"/>
      <c r="BV1711" s="10"/>
      <c r="BW1711" s="10"/>
      <c r="BX1711" s="10"/>
      <c r="CA1711">
        <f t="shared" si="338"/>
        <v>0</v>
      </c>
      <c r="CB1711">
        <f t="shared" si="339"/>
        <v>0</v>
      </c>
      <c r="CC1711">
        <f t="shared" si="340"/>
        <v>0</v>
      </c>
      <c r="CD1711">
        <f t="shared" si="341"/>
        <v>0</v>
      </c>
      <c r="CF1711" t="b">
        <f t="shared" si="342"/>
        <v>0</v>
      </c>
      <c r="CG1711" t="str">
        <f t="shared" si="343"/>
        <v/>
      </c>
      <c r="CH1711" t="b">
        <f t="shared" si="344"/>
        <v>0</v>
      </c>
      <c r="CI1711" t="str">
        <f t="shared" si="345"/>
        <v/>
      </c>
      <c r="CJ1711" t="b">
        <f t="shared" si="346"/>
        <v>0</v>
      </c>
      <c r="CL1711">
        <f t="shared" si="347"/>
        <v>0</v>
      </c>
      <c r="CM1711">
        <f t="shared" si="348"/>
        <v>0</v>
      </c>
      <c r="CN1711">
        <f t="shared" si="349"/>
        <v>0</v>
      </c>
      <c r="CO1711">
        <f t="shared" si="350"/>
        <v>0</v>
      </c>
    </row>
    <row r="1712" spans="2:93" ht="15" customHeight="1">
      <c r="B1712" s="126"/>
      <c r="C1712" s="220" t="s">
        <v>3358</v>
      </c>
      <c r="D1712" s="419"/>
      <c r="E1712" s="316"/>
      <c r="F1712" s="316"/>
      <c r="G1712" s="317"/>
      <c r="H1712" s="379"/>
      <c r="I1712" s="317"/>
      <c r="J1712" s="315" t="str">
        <f>IF(L1712="","",VLOOKUP(L1712,Presentación!$AL$3:$AM$574,2,FALSE))</f>
        <v/>
      </c>
      <c r="K1712" s="429"/>
      <c r="L1712" s="419"/>
      <c r="M1712" s="316"/>
      <c r="N1712" s="317"/>
      <c r="O1712" s="419"/>
      <c r="P1712" s="316"/>
      <c r="Q1712" s="317"/>
      <c r="R1712" s="379"/>
      <c r="S1712" s="316"/>
      <c r="T1712" s="317"/>
      <c r="U1712" s="43" t="s">
        <v>2188</v>
      </c>
      <c r="V1712" s="379"/>
      <c r="W1712" s="316"/>
      <c r="X1712" s="317"/>
      <c r="Y1712" s="379"/>
      <c r="Z1712" s="317"/>
      <c r="AA1712" s="249"/>
      <c r="AB1712" s="249"/>
      <c r="AC1712" s="249"/>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AY1712" s="10"/>
      <c r="AZ1712" s="10"/>
      <c r="BA1712" s="10"/>
      <c r="BB1712" s="10"/>
      <c r="BC1712" s="10"/>
      <c r="BD1712" s="10"/>
      <c r="BE1712" s="10"/>
      <c r="BF1712" s="10"/>
      <c r="BG1712" s="10"/>
      <c r="BH1712" s="10"/>
      <c r="BI1712" s="10"/>
      <c r="BJ1712" s="10"/>
      <c r="BK1712" s="10"/>
      <c r="BL1712" s="10"/>
      <c r="BM1712" s="10"/>
      <c r="BN1712" s="10"/>
      <c r="BO1712" s="10"/>
      <c r="BP1712" s="10"/>
      <c r="BQ1712" s="10"/>
      <c r="BR1712" s="10"/>
      <c r="BS1712" s="10"/>
      <c r="BT1712" s="10"/>
      <c r="BU1712" s="10"/>
      <c r="BV1712" s="10"/>
      <c r="BW1712" s="10"/>
      <c r="BX1712" s="10"/>
      <c r="CA1712">
        <f t="shared" si="338"/>
        <v>0</v>
      </c>
      <c r="CB1712">
        <f t="shared" si="339"/>
        <v>0</v>
      </c>
      <c r="CC1712">
        <f t="shared" si="340"/>
        <v>0</v>
      </c>
      <c r="CD1712">
        <f t="shared" si="341"/>
        <v>0</v>
      </c>
      <c r="CF1712" t="b">
        <f t="shared" si="342"/>
        <v>0</v>
      </c>
      <c r="CG1712" t="str">
        <f t="shared" si="343"/>
        <v/>
      </c>
      <c r="CH1712" t="b">
        <f t="shared" si="344"/>
        <v>0</v>
      </c>
      <c r="CI1712" t="str">
        <f t="shared" si="345"/>
        <v/>
      </c>
      <c r="CJ1712" t="b">
        <f t="shared" si="346"/>
        <v>0</v>
      </c>
      <c r="CL1712">
        <f t="shared" si="347"/>
        <v>0</v>
      </c>
      <c r="CM1712">
        <f t="shared" si="348"/>
        <v>0</v>
      </c>
      <c r="CN1712">
        <f t="shared" si="349"/>
        <v>0</v>
      </c>
      <c r="CO1712">
        <f t="shared" si="350"/>
        <v>0</v>
      </c>
    </row>
    <row r="1713" spans="2:93" ht="15" customHeight="1">
      <c r="B1713" s="126"/>
      <c r="C1713" s="220" t="s">
        <v>3359</v>
      </c>
      <c r="D1713" s="419"/>
      <c r="E1713" s="316"/>
      <c r="F1713" s="316"/>
      <c r="G1713" s="317"/>
      <c r="H1713" s="379"/>
      <c r="I1713" s="317"/>
      <c r="J1713" s="315" t="str">
        <f>IF(L1713="","",VLOOKUP(L1713,Presentación!$AL$3:$AM$574,2,FALSE))</f>
        <v/>
      </c>
      <c r="K1713" s="429"/>
      <c r="L1713" s="419"/>
      <c r="M1713" s="316"/>
      <c r="N1713" s="317"/>
      <c r="O1713" s="419"/>
      <c r="P1713" s="316"/>
      <c r="Q1713" s="317"/>
      <c r="R1713" s="379"/>
      <c r="S1713" s="316"/>
      <c r="T1713" s="317"/>
      <c r="U1713" s="43" t="s">
        <v>2188</v>
      </c>
      <c r="V1713" s="379"/>
      <c r="W1713" s="316"/>
      <c r="X1713" s="317"/>
      <c r="Y1713" s="379"/>
      <c r="Z1713" s="317"/>
      <c r="AA1713" s="249"/>
      <c r="AB1713" s="249"/>
      <c r="AC1713" s="249"/>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10"/>
      <c r="AY1713" s="10"/>
      <c r="AZ1713" s="10"/>
      <c r="BA1713" s="10"/>
      <c r="BB1713" s="10"/>
      <c r="BC1713" s="10"/>
      <c r="BD1713" s="10"/>
      <c r="BE1713" s="10"/>
      <c r="BF1713" s="10"/>
      <c r="BG1713" s="10"/>
      <c r="BH1713" s="10"/>
      <c r="BI1713" s="10"/>
      <c r="BJ1713" s="10"/>
      <c r="BK1713" s="10"/>
      <c r="BL1713" s="10"/>
      <c r="BM1713" s="10"/>
      <c r="BN1713" s="10"/>
      <c r="BO1713" s="10"/>
      <c r="BP1713" s="10"/>
      <c r="BQ1713" s="10"/>
      <c r="BR1713" s="10"/>
      <c r="BS1713" s="10"/>
      <c r="BT1713" s="10"/>
      <c r="BU1713" s="10"/>
      <c r="BV1713" s="10"/>
      <c r="BW1713" s="10"/>
      <c r="BX1713" s="10"/>
      <c r="CA1713">
        <f t="shared" si="338"/>
        <v>0</v>
      </c>
      <c r="CB1713">
        <f t="shared" si="339"/>
        <v>0</v>
      </c>
      <c r="CC1713">
        <f t="shared" si="340"/>
        <v>0</v>
      </c>
      <c r="CD1713">
        <f t="shared" si="341"/>
        <v>0</v>
      </c>
      <c r="CF1713" t="b">
        <f t="shared" si="342"/>
        <v>0</v>
      </c>
      <c r="CG1713" t="str">
        <f t="shared" si="343"/>
        <v/>
      </c>
      <c r="CH1713" t="b">
        <f t="shared" si="344"/>
        <v>0</v>
      </c>
      <c r="CI1713" t="str">
        <f t="shared" si="345"/>
        <v/>
      </c>
      <c r="CJ1713" t="b">
        <f t="shared" si="346"/>
        <v>0</v>
      </c>
      <c r="CL1713">
        <f t="shared" si="347"/>
        <v>0</v>
      </c>
      <c r="CM1713">
        <f t="shared" si="348"/>
        <v>0</v>
      </c>
      <c r="CN1713">
        <f t="shared" si="349"/>
        <v>0</v>
      </c>
      <c r="CO1713">
        <f t="shared" si="350"/>
        <v>0</v>
      </c>
    </row>
    <row r="1714" spans="2:93" ht="15" customHeight="1">
      <c r="B1714" s="126"/>
      <c r="C1714" s="220" t="s">
        <v>3360</v>
      </c>
      <c r="D1714" s="419"/>
      <c r="E1714" s="316"/>
      <c r="F1714" s="316"/>
      <c r="G1714" s="317"/>
      <c r="H1714" s="379"/>
      <c r="I1714" s="317"/>
      <c r="J1714" s="315" t="str">
        <f>IF(L1714="","",VLOOKUP(L1714,Presentación!$AL$3:$AM$574,2,FALSE))</f>
        <v/>
      </c>
      <c r="K1714" s="429"/>
      <c r="L1714" s="419"/>
      <c r="M1714" s="316"/>
      <c r="N1714" s="317"/>
      <c r="O1714" s="419"/>
      <c r="P1714" s="316"/>
      <c r="Q1714" s="317"/>
      <c r="R1714" s="379"/>
      <c r="S1714" s="316"/>
      <c r="T1714" s="317"/>
      <c r="U1714" s="43" t="s">
        <v>2188</v>
      </c>
      <c r="V1714" s="379"/>
      <c r="W1714" s="316"/>
      <c r="X1714" s="317"/>
      <c r="Y1714" s="379"/>
      <c r="Z1714" s="317"/>
      <c r="AA1714" s="249"/>
      <c r="AB1714" s="249"/>
      <c r="AC1714" s="249"/>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c r="AY1714" s="10"/>
      <c r="AZ1714" s="10"/>
      <c r="BA1714" s="10"/>
      <c r="BB1714" s="10"/>
      <c r="BC1714" s="10"/>
      <c r="BD1714" s="10"/>
      <c r="BE1714" s="10"/>
      <c r="BF1714" s="10"/>
      <c r="BG1714" s="10"/>
      <c r="BH1714" s="10"/>
      <c r="BI1714" s="10"/>
      <c r="BJ1714" s="10"/>
      <c r="BK1714" s="10"/>
      <c r="BL1714" s="10"/>
      <c r="BM1714" s="10"/>
      <c r="BN1714" s="10"/>
      <c r="BO1714" s="10"/>
      <c r="BP1714" s="10"/>
      <c r="BQ1714" s="10"/>
      <c r="BR1714" s="10"/>
      <c r="BS1714" s="10"/>
      <c r="BT1714" s="10"/>
      <c r="BU1714" s="10"/>
      <c r="BV1714" s="10"/>
      <c r="BW1714" s="10"/>
      <c r="BX1714" s="10"/>
      <c r="CA1714">
        <f t="shared" si="338"/>
        <v>0</v>
      </c>
      <c r="CB1714">
        <f t="shared" si="339"/>
        <v>0</v>
      </c>
      <c r="CC1714">
        <f t="shared" si="340"/>
        <v>0</v>
      </c>
      <c r="CD1714">
        <f t="shared" si="341"/>
        <v>0</v>
      </c>
      <c r="CF1714" t="b">
        <f t="shared" si="342"/>
        <v>0</v>
      </c>
      <c r="CG1714" t="str">
        <f t="shared" si="343"/>
        <v/>
      </c>
      <c r="CH1714" t="b">
        <f t="shared" si="344"/>
        <v>0</v>
      </c>
      <c r="CI1714" t="str">
        <f t="shared" si="345"/>
        <v/>
      </c>
      <c r="CJ1714" t="b">
        <f t="shared" si="346"/>
        <v>0</v>
      </c>
      <c r="CL1714">
        <f t="shared" si="347"/>
        <v>0</v>
      </c>
      <c r="CM1714">
        <f t="shared" si="348"/>
        <v>0</v>
      </c>
      <c r="CN1714">
        <f t="shared" si="349"/>
        <v>0</v>
      </c>
      <c r="CO1714">
        <f t="shared" si="350"/>
        <v>0</v>
      </c>
    </row>
    <row r="1715" spans="2:93" ht="15" customHeight="1">
      <c r="B1715" s="126"/>
      <c r="C1715" s="220" t="s">
        <v>3361</v>
      </c>
      <c r="D1715" s="419"/>
      <c r="E1715" s="316"/>
      <c r="F1715" s="316"/>
      <c r="G1715" s="317"/>
      <c r="H1715" s="379"/>
      <c r="I1715" s="317"/>
      <c r="J1715" s="315" t="str">
        <f>IF(L1715="","",VLOOKUP(L1715,Presentación!$AL$3:$AM$574,2,FALSE))</f>
        <v/>
      </c>
      <c r="K1715" s="429"/>
      <c r="L1715" s="419"/>
      <c r="M1715" s="316"/>
      <c r="N1715" s="317"/>
      <c r="O1715" s="419"/>
      <c r="P1715" s="316"/>
      <c r="Q1715" s="317"/>
      <c r="R1715" s="379"/>
      <c r="S1715" s="316"/>
      <c r="T1715" s="317"/>
      <c r="U1715" s="43" t="s">
        <v>2188</v>
      </c>
      <c r="V1715" s="379"/>
      <c r="W1715" s="316"/>
      <c r="X1715" s="317"/>
      <c r="Y1715" s="379"/>
      <c r="Z1715" s="317"/>
      <c r="AA1715" s="249"/>
      <c r="AB1715" s="249"/>
      <c r="AC1715" s="249"/>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10"/>
      <c r="AY1715" s="10"/>
      <c r="AZ1715" s="10"/>
      <c r="BA1715" s="10"/>
      <c r="BB1715" s="10"/>
      <c r="BC1715" s="10"/>
      <c r="BD1715" s="10"/>
      <c r="BE1715" s="10"/>
      <c r="BF1715" s="10"/>
      <c r="BG1715" s="10"/>
      <c r="BH1715" s="10"/>
      <c r="BI1715" s="10"/>
      <c r="BJ1715" s="10"/>
      <c r="BK1715" s="10"/>
      <c r="BL1715" s="10"/>
      <c r="BM1715" s="10"/>
      <c r="BN1715" s="10"/>
      <c r="BO1715" s="10"/>
      <c r="BP1715" s="10"/>
      <c r="BQ1715" s="10"/>
      <c r="BR1715" s="10"/>
      <c r="BS1715" s="10"/>
      <c r="BT1715" s="10"/>
      <c r="BU1715" s="10"/>
      <c r="BV1715" s="10"/>
      <c r="BW1715" s="10"/>
      <c r="BX1715" s="10"/>
      <c r="CA1715">
        <f t="shared" si="338"/>
        <v>0</v>
      </c>
      <c r="CB1715">
        <f t="shared" si="339"/>
        <v>0</v>
      </c>
      <c r="CC1715">
        <f t="shared" si="340"/>
        <v>0</v>
      </c>
      <c r="CD1715">
        <f t="shared" si="341"/>
        <v>0</v>
      </c>
      <c r="CF1715" t="b">
        <f t="shared" si="342"/>
        <v>0</v>
      </c>
      <c r="CG1715" t="str">
        <f t="shared" si="343"/>
        <v/>
      </c>
      <c r="CH1715" t="b">
        <f t="shared" si="344"/>
        <v>0</v>
      </c>
      <c r="CI1715" t="str">
        <f t="shared" si="345"/>
        <v/>
      </c>
      <c r="CJ1715" t="b">
        <f t="shared" si="346"/>
        <v>0</v>
      </c>
      <c r="CL1715">
        <f t="shared" si="347"/>
        <v>0</v>
      </c>
      <c r="CM1715">
        <f t="shared" si="348"/>
        <v>0</v>
      </c>
      <c r="CN1715">
        <f t="shared" si="349"/>
        <v>0</v>
      </c>
      <c r="CO1715">
        <f t="shared" si="350"/>
        <v>0</v>
      </c>
    </row>
    <row r="1716" spans="2:93" ht="15" customHeight="1">
      <c r="B1716" s="126"/>
      <c r="C1716" s="220" t="s">
        <v>3362</v>
      </c>
      <c r="D1716" s="419"/>
      <c r="E1716" s="316"/>
      <c r="F1716" s="316"/>
      <c r="G1716" s="317"/>
      <c r="H1716" s="379"/>
      <c r="I1716" s="317"/>
      <c r="J1716" s="315" t="str">
        <f>IF(L1716="","",VLOOKUP(L1716,Presentación!$AL$3:$AM$574,2,FALSE))</f>
        <v/>
      </c>
      <c r="K1716" s="429"/>
      <c r="L1716" s="419"/>
      <c r="M1716" s="316"/>
      <c r="N1716" s="317"/>
      <c r="O1716" s="419"/>
      <c r="P1716" s="316"/>
      <c r="Q1716" s="317"/>
      <c r="R1716" s="379"/>
      <c r="S1716" s="316"/>
      <c r="T1716" s="317"/>
      <c r="U1716" s="43" t="s">
        <v>2188</v>
      </c>
      <c r="V1716" s="379"/>
      <c r="W1716" s="316"/>
      <c r="X1716" s="317"/>
      <c r="Y1716" s="379"/>
      <c r="Z1716" s="317"/>
      <c r="AA1716" s="249"/>
      <c r="AB1716" s="249"/>
      <c r="AC1716" s="249"/>
      <c r="AD1716" s="10"/>
      <c r="AE1716" s="10"/>
      <c r="AF1716" s="10"/>
      <c r="AG1716" s="10"/>
      <c r="AH1716" s="10"/>
      <c r="AI1716" s="10"/>
      <c r="AJ1716" s="10"/>
      <c r="AK1716" s="10"/>
      <c r="AL1716" s="10"/>
      <c r="AM1716" s="10"/>
      <c r="AN1716" s="10"/>
      <c r="AO1716" s="10"/>
      <c r="AP1716" s="10"/>
      <c r="AQ1716" s="10"/>
      <c r="AR1716" s="10"/>
      <c r="AS1716" s="10"/>
      <c r="AT1716" s="10"/>
      <c r="AU1716" s="10"/>
      <c r="AV1716" s="10"/>
      <c r="AW1716" s="10"/>
      <c r="AX1716" s="10"/>
      <c r="AY1716" s="10"/>
      <c r="AZ1716" s="10"/>
      <c r="BA1716" s="10"/>
      <c r="BB1716" s="10"/>
      <c r="BC1716" s="10"/>
      <c r="BD1716" s="10"/>
      <c r="BE1716" s="10"/>
      <c r="BF1716" s="10"/>
      <c r="BG1716" s="10"/>
      <c r="BH1716" s="10"/>
      <c r="BI1716" s="10"/>
      <c r="BJ1716" s="10"/>
      <c r="BK1716" s="10"/>
      <c r="BL1716" s="10"/>
      <c r="BM1716" s="10"/>
      <c r="BN1716" s="10"/>
      <c r="BO1716" s="10"/>
      <c r="BP1716" s="10"/>
      <c r="BQ1716" s="10"/>
      <c r="BR1716" s="10"/>
      <c r="BS1716" s="10"/>
      <c r="BT1716" s="10"/>
      <c r="BU1716" s="10"/>
      <c r="BV1716" s="10"/>
      <c r="BW1716" s="10"/>
      <c r="BX1716" s="10"/>
      <c r="CA1716">
        <f t="shared" si="338"/>
        <v>0</v>
      </c>
      <c r="CB1716">
        <f t="shared" si="339"/>
        <v>0</v>
      </c>
      <c r="CC1716">
        <f t="shared" si="340"/>
        <v>0</v>
      </c>
      <c r="CD1716">
        <f t="shared" si="341"/>
        <v>0</v>
      </c>
      <c r="CF1716" t="b">
        <f t="shared" si="342"/>
        <v>0</v>
      </c>
      <c r="CG1716" t="str">
        <f t="shared" si="343"/>
        <v/>
      </c>
      <c r="CH1716" t="b">
        <f t="shared" si="344"/>
        <v>0</v>
      </c>
      <c r="CI1716" t="str">
        <f t="shared" si="345"/>
        <v/>
      </c>
      <c r="CJ1716" t="b">
        <f t="shared" si="346"/>
        <v>0</v>
      </c>
      <c r="CL1716">
        <f t="shared" si="347"/>
        <v>0</v>
      </c>
      <c r="CM1716">
        <f t="shared" si="348"/>
        <v>0</v>
      </c>
      <c r="CN1716">
        <f t="shared" si="349"/>
        <v>0</v>
      </c>
      <c r="CO1716">
        <f t="shared" si="350"/>
        <v>0</v>
      </c>
    </row>
    <row r="1717" spans="2:93" ht="15" customHeight="1">
      <c r="B1717" s="126"/>
      <c r="C1717" s="220" t="s">
        <v>3363</v>
      </c>
      <c r="D1717" s="419"/>
      <c r="E1717" s="316"/>
      <c r="F1717" s="316"/>
      <c r="G1717" s="317"/>
      <c r="H1717" s="379"/>
      <c r="I1717" s="317"/>
      <c r="J1717" s="315" t="str">
        <f>IF(L1717="","",VLOOKUP(L1717,Presentación!$AL$3:$AM$574,2,FALSE))</f>
        <v/>
      </c>
      <c r="K1717" s="429"/>
      <c r="L1717" s="419"/>
      <c r="M1717" s="316"/>
      <c r="N1717" s="317"/>
      <c r="O1717" s="419"/>
      <c r="P1717" s="316"/>
      <c r="Q1717" s="317"/>
      <c r="R1717" s="379"/>
      <c r="S1717" s="316"/>
      <c r="T1717" s="317"/>
      <c r="U1717" s="43" t="s">
        <v>2188</v>
      </c>
      <c r="V1717" s="379"/>
      <c r="W1717" s="316"/>
      <c r="X1717" s="317"/>
      <c r="Y1717" s="379"/>
      <c r="Z1717" s="317"/>
      <c r="AA1717" s="249"/>
      <c r="AB1717" s="249"/>
      <c r="AC1717" s="249"/>
      <c r="AD1717" s="10"/>
      <c r="AE1717" s="10"/>
      <c r="AF1717" s="10"/>
      <c r="AG1717" s="10"/>
      <c r="AH1717" s="10"/>
      <c r="AI1717" s="10"/>
      <c r="AJ1717" s="10"/>
      <c r="AK1717" s="10"/>
      <c r="AL1717" s="10"/>
      <c r="AM1717" s="10"/>
      <c r="AN1717" s="10"/>
      <c r="AO1717" s="10"/>
      <c r="AP1717" s="10"/>
      <c r="AQ1717" s="10"/>
      <c r="AR1717" s="10"/>
      <c r="AS1717" s="10"/>
      <c r="AT1717" s="10"/>
      <c r="AU1717" s="10"/>
      <c r="AV1717" s="10"/>
      <c r="AW1717" s="10"/>
      <c r="AX1717" s="10"/>
      <c r="AY1717" s="10"/>
      <c r="AZ1717" s="10"/>
      <c r="BA1717" s="10"/>
      <c r="BB1717" s="10"/>
      <c r="BC1717" s="10"/>
      <c r="BD1717" s="10"/>
      <c r="BE1717" s="10"/>
      <c r="BF1717" s="10"/>
      <c r="BG1717" s="10"/>
      <c r="BH1717" s="10"/>
      <c r="BI1717" s="10"/>
      <c r="BJ1717" s="10"/>
      <c r="BK1717" s="10"/>
      <c r="BL1717" s="10"/>
      <c r="BM1717" s="10"/>
      <c r="BN1717" s="10"/>
      <c r="BO1717" s="10"/>
      <c r="BP1717" s="10"/>
      <c r="BQ1717" s="10"/>
      <c r="BR1717" s="10"/>
      <c r="BS1717" s="10"/>
      <c r="BT1717" s="10"/>
      <c r="BU1717" s="10"/>
      <c r="BV1717" s="10"/>
      <c r="BW1717" s="10"/>
      <c r="BX1717" s="10"/>
      <c r="CA1717">
        <f t="shared" si="338"/>
        <v>0</v>
      </c>
      <c r="CB1717">
        <f t="shared" si="339"/>
        <v>0</v>
      </c>
      <c r="CC1717">
        <f t="shared" si="340"/>
        <v>0</v>
      </c>
      <c r="CD1717">
        <f t="shared" si="341"/>
        <v>0</v>
      </c>
      <c r="CF1717" t="b">
        <f t="shared" si="342"/>
        <v>0</v>
      </c>
      <c r="CG1717" t="str">
        <f t="shared" si="343"/>
        <v/>
      </c>
      <c r="CH1717" t="b">
        <f t="shared" si="344"/>
        <v>0</v>
      </c>
      <c r="CI1717" t="str">
        <f t="shared" si="345"/>
        <v/>
      </c>
      <c r="CJ1717" t="b">
        <f t="shared" si="346"/>
        <v>0</v>
      </c>
      <c r="CL1717">
        <f t="shared" si="347"/>
        <v>0</v>
      </c>
      <c r="CM1717">
        <f t="shared" si="348"/>
        <v>0</v>
      </c>
      <c r="CN1717">
        <f t="shared" si="349"/>
        <v>0</v>
      </c>
      <c r="CO1717">
        <f t="shared" si="350"/>
        <v>0</v>
      </c>
    </row>
    <row r="1718" spans="2:93" ht="15" customHeight="1">
      <c r="B1718" s="126"/>
      <c r="C1718" s="220" t="s">
        <v>3364</v>
      </c>
      <c r="D1718" s="419"/>
      <c r="E1718" s="316"/>
      <c r="F1718" s="316"/>
      <c r="G1718" s="317"/>
      <c r="H1718" s="379"/>
      <c r="I1718" s="317"/>
      <c r="J1718" s="315" t="str">
        <f>IF(L1718="","",VLOOKUP(L1718,Presentación!$AL$3:$AM$574,2,FALSE))</f>
        <v/>
      </c>
      <c r="K1718" s="429"/>
      <c r="L1718" s="419"/>
      <c r="M1718" s="316"/>
      <c r="N1718" s="317"/>
      <c r="O1718" s="419"/>
      <c r="P1718" s="316"/>
      <c r="Q1718" s="317"/>
      <c r="R1718" s="379"/>
      <c r="S1718" s="316"/>
      <c r="T1718" s="317"/>
      <c r="U1718" s="43" t="s">
        <v>2188</v>
      </c>
      <c r="V1718" s="379"/>
      <c r="W1718" s="316"/>
      <c r="X1718" s="317"/>
      <c r="Y1718" s="379"/>
      <c r="Z1718" s="317"/>
      <c r="AA1718" s="249"/>
      <c r="AB1718" s="249"/>
      <c r="AC1718" s="249"/>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A1718" s="10"/>
      <c r="BB1718" s="10"/>
      <c r="BC1718" s="10"/>
      <c r="BD1718" s="10"/>
      <c r="BE1718" s="10"/>
      <c r="BF1718" s="10"/>
      <c r="BG1718" s="10"/>
      <c r="BH1718" s="10"/>
      <c r="BI1718" s="10"/>
      <c r="BJ1718" s="10"/>
      <c r="BK1718" s="10"/>
      <c r="BL1718" s="10"/>
      <c r="BM1718" s="10"/>
      <c r="BN1718" s="10"/>
      <c r="BO1718" s="10"/>
      <c r="BP1718" s="10"/>
      <c r="BQ1718" s="10"/>
      <c r="BR1718" s="10"/>
      <c r="BS1718" s="10"/>
      <c r="BT1718" s="10"/>
      <c r="BU1718" s="10"/>
      <c r="BV1718" s="10"/>
      <c r="BW1718" s="10"/>
      <c r="BX1718" s="10"/>
      <c r="CA1718">
        <f t="shared" si="338"/>
        <v>0</v>
      </c>
      <c r="CB1718">
        <f t="shared" si="339"/>
        <v>0</v>
      </c>
      <c r="CC1718">
        <f t="shared" si="340"/>
        <v>0</v>
      </c>
      <c r="CD1718">
        <f t="shared" si="341"/>
        <v>0</v>
      </c>
      <c r="CF1718" t="b">
        <f t="shared" si="342"/>
        <v>0</v>
      </c>
      <c r="CG1718" t="str">
        <f t="shared" si="343"/>
        <v/>
      </c>
      <c r="CH1718" t="b">
        <f t="shared" si="344"/>
        <v>0</v>
      </c>
      <c r="CI1718" t="str">
        <f t="shared" si="345"/>
        <v/>
      </c>
      <c r="CJ1718" t="b">
        <f t="shared" si="346"/>
        <v>0</v>
      </c>
      <c r="CL1718">
        <f t="shared" si="347"/>
        <v>0</v>
      </c>
      <c r="CM1718">
        <f t="shared" si="348"/>
        <v>0</v>
      </c>
      <c r="CN1718">
        <f t="shared" si="349"/>
        <v>0</v>
      </c>
      <c r="CO1718">
        <f t="shared" si="350"/>
        <v>0</v>
      </c>
    </row>
    <row r="1719" spans="2:93" ht="15" customHeight="1">
      <c r="B1719" s="126"/>
      <c r="C1719" s="220" t="s">
        <v>3365</v>
      </c>
      <c r="D1719" s="419"/>
      <c r="E1719" s="316"/>
      <c r="F1719" s="316"/>
      <c r="G1719" s="317"/>
      <c r="H1719" s="379"/>
      <c r="I1719" s="317"/>
      <c r="J1719" s="315" t="str">
        <f>IF(L1719="","",VLOOKUP(L1719,Presentación!$AL$3:$AM$574,2,FALSE))</f>
        <v/>
      </c>
      <c r="K1719" s="429"/>
      <c r="L1719" s="419"/>
      <c r="M1719" s="316"/>
      <c r="N1719" s="317"/>
      <c r="O1719" s="419"/>
      <c r="P1719" s="316"/>
      <c r="Q1719" s="317"/>
      <c r="R1719" s="379"/>
      <c r="S1719" s="316"/>
      <c r="T1719" s="317"/>
      <c r="U1719" s="43" t="s">
        <v>2188</v>
      </c>
      <c r="V1719" s="379"/>
      <c r="W1719" s="316"/>
      <c r="X1719" s="317"/>
      <c r="Y1719" s="379"/>
      <c r="Z1719" s="317"/>
      <c r="AA1719" s="249"/>
      <c r="AB1719" s="249"/>
      <c r="AC1719" s="249"/>
      <c r="AD1719" s="10"/>
      <c r="AE1719" s="10"/>
      <c r="AF1719" s="10"/>
      <c r="AG1719" s="10"/>
      <c r="AH1719" s="10"/>
      <c r="AI1719" s="10"/>
      <c r="AJ1719" s="10"/>
      <c r="AK1719" s="10"/>
      <c r="AL1719" s="10"/>
      <c r="AM1719" s="10"/>
      <c r="AN1719" s="10"/>
      <c r="AO1719" s="10"/>
      <c r="AP1719" s="10"/>
      <c r="AQ1719" s="10"/>
      <c r="AR1719" s="10"/>
      <c r="AS1719" s="10"/>
      <c r="AT1719" s="10"/>
      <c r="AU1719" s="10"/>
      <c r="AV1719" s="10"/>
      <c r="AW1719" s="10"/>
      <c r="AX1719" s="10"/>
      <c r="AY1719" s="10"/>
      <c r="AZ1719" s="10"/>
      <c r="BA1719" s="10"/>
      <c r="BB1719" s="10"/>
      <c r="BC1719" s="10"/>
      <c r="BD1719" s="10"/>
      <c r="BE1719" s="10"/>
      <c r="BF1719" s="10"/>
      <c r="BG1719" s="10"/>
      <c r="BH1719" s="10"/>
      <c r="BI1719" s="10"/>
      <c r="BJ1719" s="10"/>
      <c r="BK1719" s="10"/>
      <c r="BL1719" s="10"/>
      <c r="BM1719" s="10"/>
      <c r="BN1719" s="10"/>
      <c r="BO1719" s="10"/>
      <c r="BP1719" s="10"/>
      <c r="BQ1719" s="10"/>
      <c r="BR1719" s="10"/>
      <c r="BS1719" s="10"/>
      <c r="BT1719" s="10"/>
      <c r="BU1719" s="10"/>
      <c r="BV1719" s="10"/>
      <c r="BW1719" s="10"/>
      <c r="BX1719" s="10"/>
      <c r="CA1719">
        <f t="shared" si="338"/>
        <v>0</v>
      </c>
      <c r="CB1719">
        <f t="shared" si="339"/>
        <v>0</v>
      </c>
      <c r="CC1719">
        <f t="shared" si="340"/>
        <v>0</v>
      </c>
      <c r="CD1719">
        <f t="shared" si="341"/>
        <v>0</v>
      </c>
      <c r="CF1719" t="b">
        <f t="shared" si="342"/>
        <v>0</v>
      </c>
      <c r="CG1719" t="str">
        <f t="shared" si="343"/>
        <v/>
      </c>
      <c r="CH1719" t="b">
        <f t="shared" si="344"/>
        <v>0</v>
      </c>
      <c r="CI1719" t="str">
        <f t="shared" si="345"/>
        <v/>
      </c>
      <c r="CJ1719" t="b">
        <f t="shared" si="346"/>
        <v>0</v>
      </c>
      <c r="CL1719">
        <f t="shared" si="347"/>
        <v>0</v>
      </c>
      <c r="CM1719">
        <f t="shared" si="348"/>
        <v>0</v>
      </c>
      <c r="CN1719">
        <f t="shared" si="349"/>
        <v>0</v>
      </c>
      <c r="CO1719">
        <f t="shared" si="350"/>
        <v>0</v>
      </c>
    </row>
    <row r="1720" spans="2:93" ht="15" customHeight="1">
      <c r="B1720" s="126"/>
      <c r="C1720" s="220" t="s">
        <v>3366</v>
      </c>
      <c r="D1720" s="419"/>
      <c r="E1720" s="316"/>
      <c r="F1720" s="316"/>
      <c r="G1720" s="317"/>
      <c r="H1720" s="379"/>
      <c r="I1720" s="317"/>
      <c r="J1720" s="315" t="str">
        <f>IF(L1720="","",VLOOKUP(L1720,Presentación!$AL$3:$AM$574,2,FALSE))</f>
        <v/>
      </c>
      <c r="K1720" s="429"/>
      <c r="L1720" s="419"/>
      <c r="M1720" s="316"/>
      <c r="N1720" s="317"/>
      <c r="O1720" s="419"/>
      <c r="P1720" s="316"/>
      <c r="Q1720" s="317"/>
      <c r="R1720" s="379"/>
      <c r="S1720" s="316"/>
      <c r="T1720" s="317"/>
      <c r="U1720" s="43" t="s">
        <v>2188</v>
      </c>
      <c r="V1720" s="379"/>
      <c r="W1720" s="316"/>
      <c r="X1720" s="317"/>
      <c r="Y1720" s="379"/>
      <c r="Z1720" s="317"/>
      <c r="AA1720" s="249"/>
      <c r="AB1720" s="249"/>
      <c r="AC1720" s="249"/>
      <c r="AD1720" s="10"/>
      <c r="AE1720" s="10"/>
      <c r="AF1720" s="10"/>
      <c r="AG1720" s="10"/>
      <c r="AH1720" s="10"/>
      <c r="AI1720" s="10"/>
      <c r="AJ1720" s="10"/>
      <c r="AK1720" s="10"/>
      <c r="AL1720" s="10"/>
      <c r="AM1720" s="10"/>
      <c r="AN1720" s="10"/>
      <c r="AO1720" s="10"/>
      <c r="AP1720" s="10"/>
      <c r="AQ1720" s="10"/>
      <c r="AR1720" s="10"/>
      <c r="AS1720" s="10"/>
      <c r="AT1720" s="10"/>
      <c r="AU1720" s="10"/>
      <c r="AV1720" s="10"/>
      <c r="AW1720" s="10"/>
      <c r="AX1720" s="10"/>
      <c r="AY1720" s="10"/>
      <c r="AZ1720" s="10"/>
      <c r="BA1720" s="10"/>
      <c r="BB1720" s="10"/>
      <c r="BC1720" s="10"/>
      <c r="BD1720" s="10"/>
      <c r="BE1720" s="10"/>
      <c r="BF1720" s="10"/>
      <c r="BG1720" s="10"/>
      <c r="BH1720" s="10"/>
      <c r="BI1720" s="10"/>
      <c r="BJ1720" s="10"/>
      <c r="BK1720" s="10"/>
      <c r="BL1720" s="10"/>
      <c r="BM1720" s="10"/>
      <c r="BN1720" s="10"/>
      <c r="BO1720" s="10"/>
      <c r="BP1720" s="10"/>
      <c r="BQ1720" s="10"/>
      <c r="BR1720" s="10"/>
      <c r="BS1720" s="10"/>
      <c r="BT1720" s="10"/>
      <c r="BU1720" s="10"/>
      <c r="BV1720" s="10"/>
      <c r="BW1720" s="10"/>
      <c r="BX1720" s="10"/>
      <c r="CA1720">
        <f t="shared" si="338"/>
        <v>0</v>
      </c>
      <c r="CB1720">
        <f t="shared" si="339"/>
        <v>0</v>
      </c>
      <c r="CC1720">
        <f t="shared" si="340"/>
        <v>0</v>
      </c>
      <c r="CD1720">
        <f t="shared" si="341"/>
        <v>0</v>
      </c>
      <c r="CF1720" t="b">
        <f t="shared" si="342"/>
        <v>0</v>
      </c>
      <c r="CG1720" t="str">
        <f t="shared" si="343"/>
        <v/>
      </c>
      <c r="CH1720" t="b">
        <f t="shared" si="344"/>
        <v>0</v>
      </c>
      <c r="CI1720" t="str">
        <f t="shared" si="345"/>
        <v/>
      </c>
      <c r="CJ1720" t="b">
        <f t="shared" si="346"/>
        <v>0</v>
      </c>
      <c r="CL1720">
        <f t="shared" si="347"/>
        <v>0</v>
      </c>
      <c r="CM1720">
        <f t="shared" si="348"/>
        <v>0</v>
      </c>
      <c r="CN1720">
        <f t="shared" si="349"/>
        <v>0</v>
      </c>
      <c r="CO1720">
        <f t="shared" si="350"/>
        <v>0</v>
      </c>
    </row>
    <row r="1721" spans="2:93" ht="15" customHeight="1">
      <c r="B1721" s="126"/>
      <c r="C1721" s="220" t="s">
        <v>3367</v>
      </c>
      <c r="D1721" s="419"/>
      <c r="E1721" s="316"/>
      <c r="F1721" s="316"/>
      <c r="G1721" s="317"/>
      <c r="H1721" s="379"/>
      <c r="I1721" s="317"/>
      <c r="J1721" s="315" t="str">
        <f>IF(L1721="","",VLOOKUP(L1721,Presentación!$AL$3:$AM$574,2,FALSE))</f>
        <v/>
      </c>
      <c r="K1721" s="429"/>
      <c r="L1721" s="419"/>
      <c r="M1721" s="316"/>
      <c r="N1721" s="317"/>
      <c r="O1721" s="419"/>
      <c r="P1721" s="316"/>
      <c r="Q1721" s="317"/>
      <c r="R1721" s="379"/>
      <c r="S1721" s="316"/>
      <c r="T1721" s="317"/>
      <c r="U1721" s="43" t="s">
        <v>2188</v>
      </c>
      <c r="V1721" s="379"/>
      <c r="W1721" s="316"/>
      <c r="X1721" s="317"/>
      <c r="Y1721" s="379"/>
      <c r="Z1721" s="317"/>
      <c r="AA1721" s="249"/>
      <c r="AB1721" s="249"/>
      <c r="AC1721" s="249"/>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c r="AY1721" s="10"/>
      <c r="AZ1721" s="10"/>
      <c r="BA1721" s="10"/>
      <c r="BB1721" s="10"/>
      <c r="BC1721" s="10"/>
      <c r="BD1721" s="10"/>
      <c r="BE1721" s="10"/>
      <c r="BF1721" s="10"/>
      <c r="BG1721" s="10"/>
      <c r="BH1721" s="10"/>
      <c r="BI1721" s="10"/>
      <c r="BJ1721" s="10"/>
      <c r="BK1721" s="10"/>
      <c r="BL1721" s="10"/>
      <c r="BM1721" s="10"/>
      <c r="BN1721" s="10"/>
      <c r="BO1721" s="10"/>
      <c r="BP1721" s="10"/>
      <c r="BQ1721" s="10"/>
      <c r="BR1721" s="10"/>
      <c r="BS1721" s="10"/>
      <c r="BT1721" s="10"/>
      <c r="BU1721" s="10"/>
      <c r="BV1721" s="10"/>
      <c r="BW1721" s="10"/>
      <c r="BX1721" s="10"/>
      <c r="CA1721">
        <f t="shared" si="338"/>
        <v>0</v>
      </c>
      <c r="CB1721">
        <f t="shared" si="339"/>
        <v>0</v>
      </c>
      <c r="CC1721">
        <f t="shared" si="340"/>
        <v>0</v>
      </c>
      <c r="CD1721">
        <f t="shared" si="341"/>
        <v>0</v>
      </c>
      <c r="CF1721" t="b">
        <f t="shared" si="342"/>
        <v>0</v>
      </c>
      <c r="CG1721" t="str">
        <f t="shared" si="343"/>
        <v/>
      </c>
      <c r="CH1721" t="b">
        <f t="shared" si="344"/>
        <v>0</v>
      </c>
      <c r="CI1721" t="str">
        <f t="shared" si="345"/>
        <v/>
      </c>
      <c r="CJ1721" t="b">
        <f t="shared" si="346"/>
        <v>0</v>
      </c>
      <c r="CL1721">
        <f t="shared" si="347"/>
        <v>0</v>
      </c>
      <c r="CM1721">
        <f t="shared" si="348"/>
        <v>0</v>
      </c>
      <c r="CN1721">
        <f t="shared" si="349"/>
        <v>0</v>
      </c>
      <c r="CO1721">
        <f t="shared" si="350"/>
        <v>0</v>
      </c>
    </row>
    <row r="1722" spans="2:93" ht="15" customHeight="1">
      <c r="B1722" s="126"/>
      <c r="C1722" s="220" t="s">
        <v>3368</v>
      </c>
      <c r="D1722" s="419"/>
      <c r="E1722" s="316"/>
      <c r="F1722" s="316"/>
      <c r="G1722" s="317"/>
      <c r="H1722" s="379"/>
      <c r="I1722" s="317"/>
      <c r="J1722" s="315" t="str">
        <f>IF(L1722="","",VLOOKUP(L1722,Presentación!$AL$3:$AM$574,2,FALSE))</f>
        <v/>
      </c>
      <c r="K1722" s="429"/>
      <c r="L1722" s="419"/>
      <c r="M1722" s="316"/>
      <c r="N1722" s="317"/>
      <c r="O1722" s="419"/>
      <c r="P1722" s="316"/>
      <c r="Q1722" s="317"/>
      <c r="R1722" s="379"/>
      <c r="S1722" s="316"/>
      <c r="T1722" s="317"/>
      <c r="U1722" s="43" t="s">
        <v>2188</v>
      </c>
      <c r="V1722" s="379"/>
      <c r="W1722" s="316"/>
      <c r="X1722" s="317"/>
      <c r="Y1722" s="379"/>
      <c r="Z1722" s="317"/>
      <c r="AA1722" s="249"/>
      <c r="AB1722" s="249"/>
      <c r="AC1722" s="249"/>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c r="AY1722" s="10"/>
      <c r="AZ1722" s="10"/>
      <c r="BA1722" s="10"/>
      <c r="BB1722" s="10"/>
      <c r="BC1722" s="10"/>
      <c r="BD1722" s="10"/>
      <c r="BE1722" s="10"/>
      <c r="BF1722" s="10"/>
      <c r="BG1722" s="10"/>
      <c r="BH1722" s="10"/>
      <c r="BI1722" s="10"/>
      <c r="BJ1722" s="10"/>
      <c r="BK1722" s="10"/>
      <c r="BL1722" s="10"/>
      <c r="BM1722" s="10"/>
      <c r="BN1722" s="10"/>
      <c r="BO1722" s="10"/>
      <c r="BP1722" s="10"/>
      <c r="BQ1722" s="10"/>
      <c r="BR1722" s="10"/>
      <c r="BS1722" s="10"/>
      <c r="BT1722" s="10"/>
      <c r="BU1722" s="10"/>
      <c r="BV1722" s="10"/>
      <c r="BW1722" s="10"/>
      <c r="BX1722" s="10"/>
      <c r="CA1722">
        <f t="shared" si="338"/>
        <v>0</v>
      </c>
      <c r="CB1722">
        <f t="shared" si="339"/>
        <v>0</v>
      </c>
      <c r="CC1722">
        <f t="shared" si="340"/>
        <v>0</v>
      </c>
      <c r="CD1722">
        <f t="shared" si="341"/>
        <v>0</v>
      </c>
      <c r="CF1722" t="b">
        <f t="shared" si="342"/>
        <v>0</v>
      </c>
      <c r="CG1722" t="str">
        <f t="shared" si="343"/>
        <v/>
      </c>
      <c r="CH1722" t="b">
        <f t="shared" si="344"/>
        <v>0</v>
      </c>
      <c r="CI1722" t="str">
        <f t="shared" si="345"/>
        <v/>
      </c>
      <c r="CJ1722" t="b">
        <f t="shared" si="346"/>
        <v>0</v>
      </c>
      <c r="CL1722">
        <f t="shared" si="347"/>
        <v>0</v>
      </c>
      <c r="CM1722">
        <f t="shared" si="348"/>
        <v>0</v>
      </c>
      <c r="CN1722">
        <f t="shared" si="349"/>
        <v>0</v>
      </c>
      <c r="CO1722">
        <f t="shared" si="350"/>
        <v>0</v>
      </c>
    </row>
    <row r="1723" spans="2:93" ht="15" customHeight="1">
      <c r="B1723" s="126"/>
      <c r="C1723" s="220" t="s">
        <v>3369</v>
      </c>
      <c r="D1723" s="419"/>
      <c r="E1723" s="316"/>
      <c r="F1723" s="316"/>
      <c r="G1723" s="317"/>
      <c r="H1723" s="379"/>
      <c r="I1723" s="317"/>
      <c r="J1723" s="315" t="str">
        <f>IF(L1723="","",VLOOKUP(L1723,Presentación!$AL$3:$AM$574,2,FALSE))</f>
        <v/>
      </c>
      <c r="K1723" s="429"/>
      <c r="L1723" s="419"/>
      <c r="M1723" s="316"/>
      <c r="N1723" s="317"/>
      <c r="O1723" s="419"/>
      <c r="P1723" s="316"/>
      <c r="Q1723" s="317"/>
      <c r="R1723" s="379"/>
      <c r="S1723" s="316"/>
      <c r="T1723" s="317"/>
      <c r="U1723" s="43" t="s">
        <v>2188</v>
      </c>
      <c r="V1723" s="379"/>
      <c r="W1723" s="316"/>
      <c r="X1723" s="317"/>
      <c r="Y1723" s="379"/>
      <c r="Z1723" s="317"/>
      <c r="AA1723" s="249"/>
      <c r="AB1723" s="249"/>
      <c r="AC1723" s="249"/>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AY1723" s="10"/>
      <c r="AZ1723" s="10"/>
      <c r="BA1723" s="10"/>
      <c r="BB1723" s="10"/>
      <c r="BC1723" s="10"/>
      <c r="BD1723" s="10"/>
      <c r="BE1723" s="10"/>
      <c r="BF1723" s="10"/>
      <c r="BG1723" s="10"/>
      <c r="BH1723" s="10"/>
      <c r="BI1723" s="10"/>
      <c r="BJ1723" s="10"/>
      <c r="BK1723" s="10"/>
      <c r="BL1723" s="10"/>
      <c r="BM1723" s="10"/>
      <c r="BN1723" s="10"/>
      <c r="BO1723" s="10"/>
      <c r="BP1723" s="10"/>
      <c r="BQ1723" s="10"/>
      <c r="BR1723" s="10"/>
      <c r="BS1723" s="10"/>
      <c r="BT1723" s="10"/>
      <c r="BU1723" s="10"/>
      <c r="BV1723" s="10"/>
      <c r="BW1723" s="10"/>
      <c r="BX1723" s="10"/>
      <c r="CA1723">
        <f t="shared" si="338"/>
        <v>0</v>
      </c>
      <c r="CB1723">
        <f t="shared" si="339"/>
        <v>0</v>
      </c>
      <c r="CC1723">
        <f t="shared" si="340"/>
        <v>0</v>
      </c>
      <c r="CD1723">
        <f t="shared" si="341"/>
        <v>0</v>
      </c>
      <c r="CF1723" t="b">
        <f t="shared" si="342"/>
        <v>0</v>
      </c>
      <c r="CG1723" t="str">
        <f t="shared" si="343"/>
        <v/>
      </c>
      <c r="CH1723" t="b">
        <f t="shared" si="344"/>
        <v>0</v>
      </c>
      <c r="CI1723" t="str">
        <f t="shared" si="345"/>
        <v/>
      </c>
      <c r="CJ1723" t="b">
        <f t="shared" si="346"/>
        <v>0</v>
      </c>
      <c r="CL1723">
        <f t="shared" si="347"/>
        <v>0</v>
      </c>
      <c r="CM1723">
        <f t="shared" si="348"/>
        <v>0</v>
      </c>
      <c r="CN1723">
        <f t="shared" si="349"/>
        <v>0</v>
      </c>
      <c r="CO1723">
        <f t="shared" si="350"/>
        <v>0</v>
      </c>
    </row>
    <row r="1724" spans="2:93" ht="15" customHeight="1">
      <c r="B1724" s="126"/>
      <c r="C1724" s="220" t="s">
        <v>3370</v>
      </c>
      <c r="D1724" s="419"/>
      <c r="E1724" s="316"/>
      <c r="F1724" s="316"/>
      <c r="G1724" s="317"/>
      <c r="H1724" s="379"/>
      <c r="I1724" s="317"/>
      <c r="J1724" s="315" t="str">
        <f>IF(L1724="","",VLOOKUP(L1724,Presentación!$AL$3:$AM$574,2,FALSE))</f>
        <v/>
      </c>
      <c r="K1724" s="429"/>
      <c r="L1724" s="419"/>
      <c r="M1724" s="316"/>
      <c r="N1724" s="317"/>
      <c r="O1724" s="419"/>
      <c r="P1724" s="316"/>
      <c r="Q1724" s="317"/>
      <c r="R1724" s="379"/>
      <c r="S1724" s="316"/>
      <c r="T1724" s="317"/>
      <c r="U1724" s="43" t="s">
        <v>2188</v>
      </c>
      <c r="V1724" s="379"/>
      <c r="W1724" s="316"/>
      <c r="X1724" s="317"/>
      <c r="Y1724" s="379"/>
      <c r="Z1724" s="317"/>
      <c r="AA1724" s="249"/>
      <c r="AB1724" s="249"/>
      <c r="AC1724" s="249"/>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AY1724" s="10"/>
      <c r="AZ1724" s="10"/>
      <c r="BA1724" s="10"/>
      <c r="BB1724" s="10"/>
      <c r="BC1724" s="10"/>
      <c r="BD1724" s="10"/>
      <c r="BE1724" s="10"/>
      <c r="BF1724" s="10"/>
      <c r="BG1724" s="10"/>
      <c r="BH1724" s="10"/>
      <c r="BI1724" s="10"/>
      <c r="BJ1724" s="10"/>
      <c r="BK1724" s="10"/>
      <c r="BL1724" s="10"/>
      <c r="BM1724" s="10"/>
      <c r="BN1724" s="10"/>
      <c r="BO1724" s="10"/>
      <c r="BP1724" s="10"/>
      <c r="BQ1724" s="10"/>
      <c r="BR1724" s="10"/>
      <c r="BS1724" s="10"/>
      <c r="BT1724" s="10"/>
      <c r="BU1724" s="10"/>
      <c r="BV1724" s="10"/>
      <c r="BW1724" s="10"/>
      <c r="BX1724" s="10"/>
      <c r="CA1724">
        <f t="shared" si="338"/>
        <v>0</v>
      </c>
      <c r="CB1724">
        <f t="shared" si="339"/>
        <v>0</v>
      </c>
      <c r="CC1724">
        <f t="shared" si="340"/>
        <v>0</v>
      </c>
      <c r="CD1724">
        <f t="shared" si="341"/>
        <v>0</v>
      </c>
      <c r="CF1724" t="b">
        <f t="shared" si="342"/>
        <v>0</v>
      </c>
      <c r="CG1724" t="str">
        <f t="shared" si="343"/>
        <v/>
      </c>
      <c r="CH1724" t="b">
        <f t="shared" si="344"/>
        <v>0</v>
      </c>
      <c r="CI1724" t="str">
        <f t="shared" si="345"/>
        <v/>
      </c>
      <c r="CJ1724" t="b">
        <f t="shared" si="346"/>
        <v>0</v>
      </c>
      <c r="CL1724">
        <f t="shared" si="347"/>
        <v>0</v>
      </c>
      <c r="CM1724">
        <f t="shared" si="348"/>
        <v>0</v>
      </c>
      <c r="CN1724">
        <f t="shared" si="349"/>
        <v>0</v>
      </c>
      <c r="CO1724">
        <f t="shared" si="350"/>
        <v>0</v>
      </c>
    </row>
    <row r="1725" spans="2:93" ht="15" customHeight="1">
      <c r="B1725" s="126"/>
      <c r="C1725" s="220" t="s">
        <v>3371</v>
      </c>
      <c r="D1725" s="419"/>
      <c r="E1725" s="316"/>
      <c r="F1725" s="316"/>
      <c r="G1725" s="317"/>
      <c r="H1725" s="379"/>
      <c r="I1725" s="317"/>
      <c r="J1725" s="315" t="str">
        <f>IF(L1725="","",VLOOKUP(L1725,Presentación!$AL$3:$AM$574,2,FALSE))</f>
        <v/>
      </c>
      <c r="K1725" s="429"/>
      <c r="L1725" s="419"/>
      <c r="M1725" s="316"/>
      <c r="N1725" s="317"/>
      <c r="O1725" s="419"/>
      <c r="P1725" s="316"/>
      <c r="Q1725" s="317"/>
      <c r="R1725" s="379"/>
      <c r="S1725" s="316"/>
      <c r="T1725" s="317"/>
      <c r="U1725" s="43" t="s">
        <v>2188</v>
      </c>
      <c r="V1725" s="379"/>
      <c r="W1725" s="316"/>
      <c r="X1725" s="317"/>
      <c r="Y1725" s="379"/>
      <c r="Z1725" s="317"/>
      <c r="AA1725" s="249"/>
      <c r="AB1725" s="249"/>
      <c r="AC1725" s="249"/>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10"/>
      <c r="AY1725" s="10"/>
      <c r="AZ1725" s="10"/>
      <c r="BA1725" s="10"/>
      <c r="BB1725" s="10"/>
      <c r="BC1725" s="10"/>
      <c r="BD1725" s="10"/>
      <c r="BE1725" s="10"/>
      <c r="BF1725" s="10"/>
      <c r="BG1725" s="10"/>
      <c r="BH1725" s="10"/>
      <c r="BI1725" s="10"/>
      <c r="BJ1725" s="10"/>
      <c r="BK1725" s="10"/>
      <c r="BL1725" s="10"/>
      <c r="BM1725" s="10"/>
      <c r="BN1725" s="10"/>
      <c r="BO1725" s="10"/>
      <c r="BP1725" s="10"/>
      <c r="BQ1725" s="10"/>
      <c r="BR1725" s="10"/>
      <c r="BS1725" s="10"/>
      <c r="BT1725" s="10"/>
      <c r="BU1725" s="10"/>
      <c r="BV1725" s="10"/>
      <c r="BW1725" s="10"/>
      <c r="BX1725" s="10"/>
      <c r="CA1725">
        <f t="shared" si="338"/>
        <v>0</v>
      </c>
      <c r="CB1725">
        <f t="shared" si="339"/>
        <v>0</v>
      </c>
      <c r="CC1725">
        <f t="shared" si="340"/>
        <v>0</v>
      </c>
      <c r="CD1725">
        <f t="shared" si="341"/>
        <v>0</v>
      </c>
      <c r="CF1725" t="b">
        <f t="shared" si="342"/>
        <v>0</v>
      </c>
      <c r="CG1725" t="str">
        <f t="shared" si="343"/>
        <v/>
      </c>
      <c r="CH1725" t="b">
        <f t="shared" si="344"/>
        <v>0</v>
      </c>
      <c r="CI1725" t="str">
        <f t="shared" si="345"/>
        <v/>
      </c>
      <c r="CJ1725" t="b">
        <f t="shared" si="346"/>
        <v>0</v>
      </c>
      <c r="CL1725">
        <f t="shared" si="347"/>
        <v>0</v>
      </c>
      <c r="CM1725">
        <f t="shared" si="348"/>
        <v>0</v>
      </c>
      <c r="CN1725">
        <f t="shared" si="349"/>
        <v>0</v>
      </c>
      <c r="CO1725">
        <f t="shared" si="350"/>
        <v>0</v>
      </c>
    </row>
    <row r="1726" spans="2:93" ht="15" customHeight="1">
      <c r="B1726" s="126"/>
      <c r="C1726" s="220" t="s">
        <v>3372</v>
      </c>
      <c r="D1726" s="419"/>
      <c r="E1726" s="316"/>
      <c r="F1726" s="316"/>
      <c r="G1726" s="317"/>
      <c r="H1726" s="379"/>
      <c r="I1726" s="317"/>
      <c r="J1726" s="315" t="str">
        <f>IF(L1726="","",VLOOKUP(L1726,Presentación!$AL$3:$AM$574,2,FALSE))</f>
        <v/>
      </c>
      <c r="K1726" s="429"/>
      <c r="L1726" s="419"/>
      <c r="M1726" s="316"/>
      <c r="N1726" s="317"/>
      <c r="O1726" s="419"/>
      <c r="P1726" s="316"/>
      <c r="Q1726" s="317"/>
      <c r="R1726" s="379"/>
      <c r="S1726" s="316"/>
      <c r="T1726" s="317"/>
      <c r="U1726" s="43" t="s">
        <v>2188</v>
      </c>
      <c r="V1726" s="379"/>
      <c r="W1726" s="316"/>
      <c r="X1726" s="317"/>
      <c r="Y1726" s="379"/>
      <c r="Z1726" s="317"/>
      <c r="AA1726" s="249"/>
      <c r="AB1726" s="249"/>
      <c r="AC1726" s="249"/>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c r="BK1726" s="10"/>
      <c r="BL1726" s="10"/>
      <c r="BM1726" s="10"/>
      <c r="BN1726" s="10"/>
      <c r="BO1726" s="10"/>
      <c r="BP1726" s="10"/>
      <c r="BQ1726" s="10"/>
      <c r="BR1726" s="10"/>
      <c r="BS1726" s="10"/>
      <c r="BT1726" s="10"/>
      <c r="BU1726" s="10"/>
      <c r="BV1726" s="10"/>
      <c r="BW1726" s="10"/>
      <c r="BX1726" s="10"/>
      <c r="CA1726">
        <f t="shared" si="338"/>
        <v>0</v>
      </c>
      <c r="CB1726">
        <f t="shared" si="339"/>
        <v>0</v>
      </c>
      <c r="CC1726">
        <f t="shared" si="340"/>
        <v>0</v>
      </c>
      <c r="CD1726">
        <f t="shared" si="341"/>
        <v>0</v>
      </c>
      <c r="CF1726" t="b">
        <f t="shared" si="342"/>
        <v>0</v>
      </c>
      <c r="CG1726" t="str">
        <f t="shared" si="343"/>
        <v/>
      </c>
      <c r="CH1726" t="b">
        <f t="shared" si="344"/>
        <v>0</v>
      </c>
      <c r="CI1726" t="str">
        <f t="shared" si="345"/>
        <v/>
      </c>
      <c r="CJ1726" t="b">
        <f t="shared" si="346"/>
        <v>0</v>
      </c>
      <c r="CL1726">
        <f t="shared" si="347"/>
        <v>0</v>
      </c>
      <c r="CM1726">
        <f t="shared" si="348"/>
        <v>0</v>
      </c>
      <c r="CN1726">
        <f t="shared" si="349"/>
        <v>0</v>
      </c>
      <c r="CO1726">
        <f t="shared" si="350"/>
        <v>0</v>
      </c>
    </row>
    <row r="1727" spans="2:93" ht="15" customHeight="1">
      <c r="B1727" s="126"/>
      <c r="C1727" s="220" t="s">
        <v>3373</v>
      </c>
      <c r="D1727" s="419"/>
      <c r="E1727" s="316"/>
      <c r="F1727" s="316"/>
      <c r="G1727" s="317"/>
      <c r="H1727" s="379"/>
      <c r="I1727" s="317"/>
      <c r="J1727" s="315" t="str">
        <f>IF(L1727="","",VLOOKUP(L1727,Presentación!$AL$3:$AM$574,2,FALSE))</f>
        <v/>
      </c>
      <c r="K1727" s="429"/>
      <c r="L1727" s="419"/>
      <c r="M1727" s="316"/>
      <c r="N1727" s="317"/>
      <c r="O1727" s="419"/>
      <c r="P1727" s="316"/>
      <c r="Q1727" s="317"/>
      <c r="R1727" s="379"/>
      <c r="S1727" s="316"/>
      <c r="T1727" s="317"/>
      <c r="U1727" s="43" t="s">
        <v>2188</v>
      </c>
      <c r="V1727" s="379"/>
      <c r="W1727" s="316"/>
      <c r="X1727" s="317"/>
      <c r="Y1727" s="379"/>
      <c r="Z1727" s="317"/>
      <c r="AA1727" s="249"/>
      <c r="AB1727" s="249"/>
      <c r="AC1727" s="249"/>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AY1727" s="10"/>
      <c r="AZ1727" s="10"/>
      <c r="BA1727" s="10"/>
      <c r="BB1727" s="10"/>
      <c r="BC1727" s="10"/>
      <c r="BD1727" s="10"/>
      <c r="BE1727" s="10"/>
      <c r="BF1727" s="10"/>
      <c r="BG1727" s="10"/>
      <c r="BH1727" s="10"/>
      <c r="BI1727" s="10"/>
      <c r="BJ1727" s="10"/>
      <c r="BK1727" s="10"/>
      <c r="BL1727" s="10"/>
      <c r="BM1727" s="10"/>
      <c r="BN1727" s="10"/>
      <c r="BO1727" s="10"/>
      <c r="BP1727" s="10"/>
      <c r="BQ1727" s="10"/>
      <c r="BR1727" s="10"/>
      <c r="BS1727" s="10"/>
      <c r="BT1727" s="10"/>
      <c r="BU1727" s="10"/>
      <c r="BV1727" s="10"/>
      <c r="BW1727" s="10"/>
      <c r="BX1727" s="10"/>
      <c r="CA1727">
        <f t="shared" si="338"/>
        <v>0</v>
      </c>
      <c r="CB1727">
        <f t="shared" si="339"/>
        <v>0</v>
      </c>
      <c r="CC1727">
        <f t="shared" si="340"/>
        <v>0</v>
      </c>
      <c r="CD1727">
        <f t="shared" si="341"/>
        <v>0</v>
      </c>
      <c r="CF1727" t="b">
        <f t="shared" si="342"/>
        <v>0</v>
      </c>
      <c r="CG1727" t="str">
        <f t="shared" si="343"/>
        <v/>
      </c>
      <c r="CH1727" t="b">
        <f t="shared" si="344"/>
        <v>0</v>
      </c>
      <c r="CI1727" t="str">
        <f t="shared" si="345"/>
        <v/>
      </c>
      <c r="CJ1727" t="b">
        <f t="shared" si="346"/>
        <v>0</v>
      </c>
      <c r="CL1727">
        <f t="shared" si="347"/>
        <v>0</v>
      </c>
      <c r="CM1727">
        <f t="shared" si="348"/>
        <v>0</v>
      </c>
      <c r="CN1727">
        <f t="shared" si="349"/>
        <v>0</v>
      </c>
      <c r="CO1727">
        <f t="shared" si="350"/>
        <v>0</v>
      </c>
    </row>
    <row r="1728" spans="2:93" ht="15" customHeight="1">
      <c r="B1728" s="126"/>
      <c r="C1728" s="220" t="s">
        <v>3374</v>
      </c>
      <c r="D1728" s="419"/>
      <c r="E1728" s="316"/>
      <c r="F1728" s="316"/>
      <c r="G1728" s="317"/>
      <c r="H1728" s="379"/>
      <c r="I1728" s="317"/>
      <c r="J1728" s="315" t="str">
        <f>IF(L1728="","",VLOOKUP(L1728,Presentación!$AL$3:$AM$574,2,FALSE))</f>
        <v/>
      </c>
      <c r="K1728" s="429"/>
      <c r="L1728" s="419"/>
      <c r="M1728" s="316"/>
      <c r="N1728" s="317"/>
      <c r="O1728" s="419"/>
      <c r="P1728" s="316"/>
      <c r="Q1728" s="317"/>
      <c r="R1728" s="379"/>
      <c r="S1728" s="316"/>
      <c r="T1728" s="317"/>
      <c r="U1728" s="43" t="s">
        <v>2188</v>
      </c>
      <c r="V1728" s="379"/>
      <c r="W1728" s="316"/>
      <c r="X1728" s="317"/>
      <c r="Y1728" s="379"/>
      <c r="Z1728" s="317"/>
      <c r="AA1728" s="249"/>
      <c r="AB1728" s="249"/>
      <c r="AC1728" s="249"/>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AY1728" s="10"/>
      <c r="AZ1728" s="10"/>
      <c r="BA1728" s="10"/>
      <c r="BB1728" s="10"/>
      <c r="BC1728" s="10"/>
      <c r="BD1728" s="10"/>
      <c r="BE1728" s="10"/>
      <c r="BF1728" s="10"/>
      <c r="BG1728" s="10"/>
      <c r="BH1728" s="10"/>
      <c r="BI1728" s="10"/>
      <c r="BJ1728" s="10"/>
      <c r="BK1728" s="10"/>
      <c r="BL1728" s="10"/>
      <c r="BM1728" s="10"/>
      <c r="BN1728" s="10"/>
      <c r="BO1728" s="10"/>
      <c r="BP1728" s="10"/>
      <c r="BQ1728" s="10"/>
      <c r="BR1728" s="10"/>
      <c r="BS1728" s="10"/>
      <c r="BT1728" s="10"/>
      <c r="BU1728" s="10"/>
      <c r="BV1728" s="10"/>
      <c r="BW1728" s="10"/>
      <c r="BX1728" s="10"/>
      <c r="CA1728">
        <f t="shared" si="338"/>
        <v>0</v>
      </c>
      <c r="CB1728">
        <f t="shared" si="339"/>
        <v>0</v>
      </c>
      <c r="CC1728">
        <f t="shared" si="340"/>
        <v>0</v>
      </c>
      <c r="CD1728">
        <f t="shared" si="341"/>
        <v>0</v>
      </c>
      <c r="CF1728" t="b">
        <f t="shared" si="342"/>
        <v>0</v>
      </c>
      <c r="CG1728" t="str">
        <f t="shared" si="343"/>
        <v/>
      </c>
      <c r="CH1728" t="b">
        <f t="shared" si="344"/>
        <v>0</v>
      </c>
      <c r="CI1728" t="str">
        <f t="shared" si="345"/>
        <v/>
      </c>
      <c r="CJ1728" t="b">
        <f t="shared" si="346"/>
        <v>0</v>
      </c>
      <c r="CL1728">
        <f t="shared" si="347"/>
        <v>0</v>
      </c>
      <c r="CM1728">
        <f t="shared" si="348"/>
        <v>0</v>
      </c>
      <c r="CN1728">
        <f t="shared" si="349"/>
        <v>0</v>
      </c>
      <c r="CO1728">
        <f t="shared" si="350"/>
        <v>0</v>
      </c>
    </row>
    <row r="1729" spans="2:93" ht="15" customHeight="1">
      <c r="B1729" s="126"/>
      <c r="C1729" s="220" t="s">
        <v>3375</v>
      </c>
      <c r="D1729" s="419"/>
      <c r="E1729" s="316"/>
      <c r="F1729" s="316"/>
      <c r="G1729" s="317"/>
      <c r="H1729" s="379"/>
      <c r="I1729" s="317"/>
      <c r="J1729" s="315" t="str">
        <f>IF(L1729="","",VLOOKUP(L1729,Presentación!$AL$3:$AM$574,2,FALSE))</f>
        <v/>
      </c>
      <c r="K1729" s="429"/>
      <c r="L1729" s="419"/>
      <c r="M1729" s="316"/>
      <c r="N1729" s="317"/>
      <c r="O1729" s="419"/>
      <c r="P1729" s="316"/>
      <c r="Q1729" s="317"/>
      <c r="R1729" s="379"/>
      <c r="S1729" s="316"/>
      <c r="T1729" s="317"/>
      <c r="U1729" s="43" t="s">
        <v>2188</v>
      </c>
      <c r="V1729" s="379"/>
      <c r="W1729" s="316"/>
      <c r="X1729" s="317"/>
      <c r="Y1729" s="379"/>
      <c r="Z1729" s="317"/>
      <c r="AA1729" s="249"/>
      <c r="AB1729" s="249"/>
      <c r="AC1729" s="249"/>
      <c r="AD1729" s="10"/>
      <c r="AE1729" s="10"/>
      <c r="AF1729" s="10"/>
      <c r="AG1729" s="10"/>
      <c r="AH1729" s="10"/>
      <c r="AI1729" s="10"/>
      <c r="AJ1729" s="10"/>
      <c r="AK1729" s="10"/>
      <c r="AL1729" s="10"/>
      <c r="AM1729" s="10"/>
      <c r="AN1729" s="10"/>
      <c r="AO1729" s="10"/>
      <c r="AP1729" s="10"/>
      <c r="AQ1729" s="10"/>
      <c r="AR1729" s="10"/>
      <c r="AS1729" s="10"/>
      <c r="AT1729" s="10"/>
      <c r="AU1729" s="10"/>
      <c r="AV1729" s="10"/>
      <c r="AW1729" s="10"/>
      <c r="AX1729" s="10"/>
      <c r="AY1729" s="10"/>
      <c r="AZ1729" s="10"/>
      <c r="BA1729" s="10"/>
      <c r="BB1729" s="10"/>
      <c r="BC1729" s="10"/>
      <c r="BD1729" s="10"/>
      <c r="BE1729" s="10"/>
      <c r="BF1729" s="10"/>
      <c r="BG1729" s="10"/>
      <c r="BH1729" s="10"/>
      <c r="BI1729" s="10"/>
      <c r="BJ1729" s="10"/>
      <c r="BK1729" s="10"/>
      <c r="BL1729" s="10"/>
      <c r="BM1729" s="10"/>
      <c r="BN1729" s="10"/>
      <c r="BO1729" s="10"/>
      <c r="BP1729" s="10"/>
      <c r="BQ1729" s="10"/>
      <c r="BR1729" s="10"/>
      <c r="BS1729" s="10"/>
      <c r="BT1729" s="10"/>
      <c r="BU1729" s="10"/>
      <c r="BV1729" s="10"/>
      <c r="BW1729" s="10"/>
      <c r="BX1729" s="10"/>
      <c r="CA1729">
        <f t="shared" si="338"/>
        <v>0</v>
      </c>
      <c r="CB1729">
        <f t="shared" si="339"/>
        <v>0</v>
      </c>
      <c r="CC1729">
        <f t="shared" si="340"/>
        <v>0</v>
      </c>
      <c r="CD1729">
        <f t="shared" si="341"/>
        <v>0</v>
      </c>
      <c r="CF1729" t="b">
        <f t="shared" si="342"/>
        <v>0</v>
      </c>
      <c r="CG1729" t="str">
        <f t="shared" si="343"/>
        <v/>
      </c>
      <c r="CH1729" t="b">
        <f t="shared" si="344"/>
        <v>0</v>
      </c>
      <c r="CI1729" t="str">
        <f t="shared" si="345"/>
        <v/>
      </c>
      <c r="CJ1729" t="b">
        <f t="shared" si="346"/>
        <v>0</v>
      </c>
      <c r="CL1729">
        <f t="shared" si="347"/>
        <v>0</v>
      </c>
      <c r="CM1729">
        <f t="shared" si="348"/>
        <v>0</v>
      </c>
      <c r="CN1729">
        <f t="shared" si="349"/>
        <v>0</v>
      </c>
      <c r="CO1729">
        <f t="shared" si="350"/>
        <v>0</v>
      </c>
    </row>
    <row r="1730" spans="2:93" ht="15" customHeight="1">
      <c r="B1730" s="126"/>
      <c r="C1730" s="220" t="s">
        <v>3376</v>
      </c>
      <c r="D1730" s="419"/>
      <c r="E1730" s="316"/>
      <c r="F1730" s="316"/>
      <c r="G1730" s="317"/>
      <c r="H1730" s="379"/>
      <c r="I1730" s="317"/>
      <c r="J1730" s="315" t="str">
        <f>IF(L1730="","",VLOOKUP(L1730,Presentación!$AL$3:$AM$574,2,FALSE))</f>
        <v/>
      </c>
      <c r="K1730" s="429"/>
      <c r="L1730" s="419"/>
      <c r="M1730" s="316"/>
      <c r="N1730" s="317"/>
      <c r="O1730" s="419"/>
      <c r="P1730" s="316"/>
      <c r="Q1730" s="317"/>
      <c r="R1730" s="379"/>
      <c r="S1730" s="316"/>
      <c r="T1730" s="317"/>
      <c r="U1730" s="43" t="s">
        <v>2188</v>
      </c>
      <c r="V1730" s="379"/>
      <c r="W1730" s="316"/>
      <c r="X1730" s="317"/>
      <c r="Y1730" s="379"/>
      <c r="Z1730" s="317"/>
      <c r="AA1730" s="249"/>
      <c r="AB1730" s="249"/>
      <c r="AC1730" s="249"/>
      <c r="AD1730" s="10"/>
      <c r="AE1730" s="10"/>
      <c r="AF1730" s="10"/>
      <c r="AG1730" s="10"/>
      <c r="AH1730" s="10"/>
      <c r="AI1730" s="10"/>
      <c r="AJ1730" s="10"/>
      <c r="AK1730" s="10"/>
      <c r="AL1730" s="10"/>
      <c r="AM1730" s="10"/>
      <c r="AN1730" s="10"/>
      <c r="AO1730" s="10"/>
      <c r="AP1730" s="10"/>
      <c r="AQ1730" s="10"/>
      <c r="AR1730" s="10"/>
      <c r="AS1730" s="10"/>
      <c r="AT1730" s="10"/>
      <c r="AU1730" s="10"/>
      <c r="AV1730" s="10"/>
      <c r="AW1730" s="10"/>
      <c r="AX1730" s="10"/>
      <c r="AY1730" s="10"/>
      <c r="AZ1730" s="10"/>
      <c r="BA1730" s="10"/>
      <c r="BB1730" s="10"/>
      <c r="BC1730" s="10"/>
      <c r="BD1730" s="10"/>
      <c r="BE1730" s="10"/>
      <c r="BF1730" s="10"/>
      <c r="BG1730" s="10"/>
      <c r="BH1730" s="10"/>
      <c r="BI1730" s="10"/>
      <c r="BJ1730" s="10"/>
      <c r="BK1730" s="10"/>
      <c r="BL1730" s="10"/>
      <c r="BM1730" s="10"/>
      <c r="BN1730" s="10"/>
      <c r="BO1730" s="10"/>
      <c r="BP1730" s="10"/>
      <c r="BQ1730" s="10"/>
      <c r="BR1730" s="10"/>
      <c r="BS1730" s="10"/>
      <c r="BT1730" s="10"/>
      <c r="BU1730" s="10"/>
      <c r="BV1730" s="10"/>
      <c r="BW1730" s="10"/>
      <c r="BX1730" s="10"/>
      <c r="CA1730">
        <f t="shared" si="338"/>
        <v>0</v>
      </c>
      <c r="CB1730">
        <f t="shared" si="339"/>
        <v>0</v>
      </c>
      <c r="CC1730">
        <f t="shared" si="340"/>
        <v>0</v>
      </c>
      <c r="CD1730">
        <f t="shared" si="341"/>
        <v>0</v>
      </c>
      <c r="CF1730" t="b">
        <f t="shared" si="342"/>
        <v>0</v>
      </c>
      <c r="CG1730" t="str">
        <f t="shared" si="343"/>
        <v/>
      </c>
      <c r="CH1730" t="b">
        <f t="shared" si="344"/>
        <v>0</v>
      </c>
      <c r="CI1730" t="str">
        <f t="shared" si="345"/>
        <v/>
      </c>
      <c r="CJ1730" t="b">
        <f t="shared" si="346"/>
        <v>0</v>
      </c>
      <c r="CL1730">
        <f t="shared" si="347"/>
        <v>0</v>
      </c>
      <c r="CM1730">
        <f t="shared" si="348"/>
        <v>0</v>
      </c>
      <c r="CN1730">
        <f t="shared" si="349"/>
        <v>0</v>
      </c>
      <c r="CO1730">
        <f t="shared" si="350"/>
        <v>0</v>
      </c>
    </row>
    <row r="1731" spans="2:93" ht="15" customHeight="1">
      <c r="B1731" s="126"/>
      <c r="C1731" s="220" t="s">
        <v>3377</v>
      </c>
      <c r="D1731" s="419"/>
      <c r="E1731" s="316"/>
      <c r="F1731" s="316"/>
      <c r="G1731" s="317"/>
      <c r="H1731" s="379"/>
      <c r="I1731" s="317"/>
      <c r="J1731" s="315" t="str">
        <f>IF(L1731="","",VLOOKUP(L1731,Presentación!$AL$3:$AM$574,2,FALSE))</f>
        <v/>
      </c>
      <c r="K1731" s="429"/>
      <c r="L1731" s="419"/>
      <c r="M1731" s="316"/>
      <c r="N1731" s="317"/>
      <c r="O1731" s="419"/>
      <c r="P1731" s="316"/>
      <c r="Q1731" s="317"/>
      <c r="R1731" s="379"/>
      <c r="S1731" s="316"/>
      <c r="T1731" s="317"/>
      <c r="U1731" s="43" t="s">
        <v>2188</v>
      </c>
      <c r="V1731" s="379"/>
      <c r="W1731" s="316"/>
      <c r="X1731" s="317"/>
      <c r="Y1731" s="379"/>
      <c r="Z1731" s="317"/>
      <c r="AA1731" s="249"/>
      <c r="AB1731" s="249"/>
      <c r="AC1731" s="249"/>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c r="AY1731" s="10"/>
      <c r="AZ1731" s="10"/>
      <c r="BA1731" s="10"/>
      <c r="BB1731" s="10"/>
      <c r="BC1731" s="10"/>
      <c r="BD1731" s="10"/>
      <c r="BE1731" s="10"/>
      <c r="BF1731" s="10"/>
      <c r="BG1731" s="10"/>
      <c r="BH1731" s="10"/>
      <c r="BI1731" s="10"/>
      <c r="BJ1731" s="10"/>
      <c r="BK1731" s="10"/>
      <c r="BL1731" s="10"/>
      <c r="BM1731" s="10"/>
      <c r="BN1731" s="10"/>
      <c r="BO1731" s="10"/>
      <c r="BP1731" s="10"/>
      <c r="BQ1731" s="10"/>
      <c r="BR1731" s="10"/>
      <c r="BS1731" s="10"/>
      <c r="BT1731" s="10"/>
      <c r="BU1731" s="10"/>
      <c r="BV1731" s="10"/>
      <c r="BW1731" s="10"/>
      <c r="BX1731" s="10"/>
      <c r="CA1731">
        <f t="shared" si="338"/>
        <v>0</v>
      </c>
      <c r="CB1731">
        <f t="shared" si="339"/>
        <v>0</v>
      </c>
      <c r="CC1731">
        <f t="shared" si="340"/>
        <v>0</v>
      </c>
      <c r="CD1731">
        <f t="shared" si="341"/>
        <v>0</v>
      </c>
      <c r="CF1731" t="b">
        <f t="shared" si="342"/>
        <v>0</v>
      </c>
      <c r="CG1731" t="str">
        <f t="shared" si="343"/>
        <v/>
      </c>
      <c r="CH1731" t="b">
        <f t="shared" si="344"/>
        <v>0</v>
      </c>
      <c r="CI1731" t="str">
        <f t="shared" si="345"/>
        <v/>
      </c>
      <c r="CJ1731" t="b">
        <f t="shared" si="346"/>
        <v>0</v>
      </c>
      <c r="CL1731">
        <f t="shared" si="347"/>
        <v>0</v>
      </c>
      <c r="CM1731">
        <f t="shared" si="348"/>
        <v>0</v>
      </c>
      <c r="CN1731">
        <f t="shared" si="349"/>
        <v>0</v>
      </c>
      <c r="CO1731">
        <f t="shared" si="350"/>
        <v>0</v>
      </c>
    </row>
    <row r="1732" spans="2:93" ht="15" customHeight="1">
      <c r="B1732" s="126"/>
      <c r="C1732" s="220" t="s">
        <v>3378</v>
      </c>
      <c r="D1732" s="419"/>
      <c r="E1732" s="316"/>
      <c r="F1732" s="316"/>
      <c r="G1732" s="317"/>
      <c r="H1732" s="379"/>
      <c r="I1732" s="317"/>
      <c r="J1732" s="315" t="str">
        <f>IF(L1732="","",VLOOKUP(L1732,Presentación!$AL$3:$AM$574,2,FALSE))</f>
        <v/>
      </c>
      <c r="K1732" s="429"/>
      <c r="L1732" s="419"/>
      <c r="M1732" s="316"/>
      <c r="N1732" s="317"/>
      <c r="O1732" s="419"/>
      <c r="P1732" s="316"/>
      <c r="Q1732" s="317"/>
      <c r="R1732" s="379"/>
      <c r="S1732" s="316"/>
      <c r="T1732" s="317"/>
      <c r="U1732" s="43" t="s">
        <v>2188</v>
      </c>
      <c r="V1732" s="379"/>
      <c r="W1732" s="316"/>
      <c r="X1732" s="317"/>
      <c r="Y1732" s="379"/>
      <c r="Z1732" s="317"/>
      <c r="AA1732" s="249"/>
      <c r="AB1732" s="249"/>
      <c r="AC1732" s="249"/>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10"/>
      <c r="AY1732" s="10"/>
      <c r="AZ1732" s="10"/>
      <c r="BA1732" s="10"/>
      <c r="BB1732" s="10"/>
      <c r="BC1732" s="10"/>
      <c r="BD1732" s="10"/>
      <c r="BE1732" s="10"/>
      <c r="BF1732" s="10"/>
      <c r="BG1732" s="10"/>
      <c r="BH1732" s="10"/>
      <c r="BI1732" s="10"/>
      <c r="BJ1732" s="10"/>
      <c r="BK1732" s="10"/>
      <c r="BL1732" s="10"/>
      <c r="BM1732" s="10"/>
      <c r="BN1732" s="10"/>
      <c r="BO1732" s="10"/>
      <c r="BP1732" s="10"/>
      <c r="BQ1732" s="10"/>
      <c r="BR1732" s="10"/>
      <c r="BS1732" s="10"/>
      <c r="BT1732" s="10"/>
      <c r="BU1732" s="10"/>
      <c r="BV1732" s="10"/>
      <c r="BW1732" s="10"/>
      <c r="BX1732" s="10"/>
      <c r="CA1732">
        <f t="shared" si="338"/>
        <v>0</v>
      </c>
      <c r="CB1732">
        <f t="shared" si="339"/>
        <v>0</v>
      </c>
      <c r="CC1732">
        <f t="shared" si="340"/>
        <v>0</v>
      </c>
      <c r="CD1732">
        <f t="shared" si="341"/>
        <v>0</v>
      </c>
      <c r="CF1732" t="b">
        <f t="shared" si="342"/>
        <v>0</v>
      </c>
      <c r="CG1732" t="str">
        <f t="shared" si="343"/>
        <v/>
      </c>
      <c r="CH1732" t="b">
        <f t="shared" si="344"/>
        <v>0</v>
      </c>
      <c r="CI1732" t="str">
        <f t="shared" si="345"/>
        <v/>
      </c>
      <c r="CJ1732" t="b">
        <f t="shared" si="346"/>
        <v>0</v>
      </c>
      <c r="CL1732">
        <f t="shared" si="347"/>
        <v>0</v>
      </c>
      <c r="CM1732">
        <f t="shared" si="348"/>
        <v>0</v>
      </c>
      <c r="CN1732">
        <f t="shared" si="349"/>
        <v>0</v>
      </c>
      <c r="CO1732">
        <f t="shared" si="350"/>
        <v>0</v>
      </c>
    </row>
    <row r="1733" spans="2:93" ht="15" customHeight="1">
      <c r="B1733" s="126"/>
      <c r="C1733" s="220" t="s">
        <v>3379</v>
      </c>
      <c r="D1733" s="419"/>
      <c r="E1733" s="316"/>
      <c r="F1733" s="316"/>
      <c r="G1733" s="317"/>
      <c r="H1733" s="379"/>
      <c r="I1733" s="317"/>
      <c r="J1733" s="315" t="str">
        <f>IF(L1733="","",VLOOKUP(L1733,Presentación!$AL$3:$AM$574,2,FALSE))</f>
        <v/>
      </c>
      <c r="K1733" s="429"/>
      <c r="L1733" s="419"/>
      <c r="M1733" s="316"/>
      <c r="N1733" s="317"/>
      <c r="O1733" s="419"/>
      <c r="P1733" s="316"/>
      <c r="Q1733" s="317"/>
      <c r="R1733" s="379"/>
      <c r="S1733" s="316"/>
      <c r="T1733" s="317"/>
      <c r="U1733" s="43" t="s">
        <v>2188</v>
      </c>
      <c r="V1733" s="379"/>
      <c r="W1733" s="316"/>
      <c r="X1733" s="317"/>
      <c r="Y1733" s="379"/>
      <c r="Z1733" s="317"/>
      <c r="AA1733" s="249"/>
      <c r="AB1733" s="249"/>
      <c r="AC1733" s="249"/>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AY1733" s="10"/>
      <c r="AZ1733" s="10"/>
      <c r="BA1733" s="10"/>
      <c r="BB1733" s="10"/>
      <c r="BC1733" s="10"/>
      <c r="BD1733" s="10"/>
      <c r="BE1733" s="10"/>
      <c r="BF1733" s="10"/>
      <c r="BG1733" s="10"/>
      <c r="BH1733" s="10"/>
      <c r="BI1733" s="10"/>
      <c r="BJ1733" s="10"/>
      <c r="BK1733" s="10"/>
      <c r="BL1733" s="10"/>
      <c r="BM1733" s="10"/>
      <c r="BN1733" s="10"/>
      <c r="BO1733" s="10"/>
      <c r="BP1733" s="10"/>
      <c r="BQ1733" s="10"/>
      <c r="BR1733" s="10"/>
      <c r="BS1733" s="10"/>
      <c r="BT1733" s="10"/>
      <c r="BU1733" s="10"/>
      <c r="BV1733" s="10"/>
      <c r="BW1733" s="10"/>
      <c r="BX1733" s="10"/>
      <c r="CA1733">
        <f t="shared" si="338"/>
        <v>0</v>
      </c>
      <c r="CB1733">
        <f t="shared" si="339"/>
        <v>0</v>
      </c>
      <c r="CC1733">
        <f t="shared" si="340"/>
        <v>0</v>
      </c>
      <c r="CD1733">
        <f t="shared" si="341"/>
        <v>0</v>
      </c>
      <c r="CF1733" t="b">
        <f t="shared" si="342"/>
        <v>0</v>
      </c>
      <c r="CG1733" t="str">
        <f t="shared" si="343"/>
        <v/>
      </c>
      <c r="CH1733" t="b">
        <f t="shared" si="344"/>
        <v>0</v>
      </c>
      <c r="CI1733" t="str">
        <f t="shared" si="345"/>
        <v/>
      </c>
      <c r="CJ1733" t="b">
        <f t="shared" si="346"/>
        <v>0</v>
      </c>
      <c r="CL1733">
        <f t="shared" si="347"/>
        <v>0</v>
      </c>
      <c r="CM1733">
        <f t="shared" si="348"/>
        <v>0</v>
      </c>
      <c r="CN1733">
        <f t="shared" si="349"/>
        <v>0</v>
      </c>
      <c r="CO1733">
        <f t="shared" si="350"/>
        <v>0</v>
      </c>
    </row>
    <row r="1734" spans="2:93" ht="15" customHeight="1">
      <c r="B1734" s="126"/>
      <c r="C1734" s="220" t="s">
        <v>3380</v>
      </c>
      <c r="D1734" s="419"/>
      <c r="E1734" s="316"/>
      <c r="F1734" s="316"/>
      <c r="G1734" s="317"/>
      <c r="H1734" s="379"/>
      <c r="I1734" s="317"/>
      <c r="J1734" s="315" t="str">
        <f>IF(L1734="","",VLOOKUP(L1734,Presentación!$AL$3:$AM$574,2,FALSE))</f>
        <v/>
      </c>
      <c r="K1734" s="429"/>
      <c r="L1734" s="419"/>
      <c r="M1734" s="316"/>
      <c r="N1734" s="317"/>
      <c r="O1734" s="419"/>
      <c r="P1734" s="316"/>
      <c r="Q1734" s="317"/>
      <c r="R1734" s="379"/>
      <c r="S1734" s="316"/>
      <c r="T1734" s="317"/>
      <c r="U1734" s="43" t="s">
        <v>2188</v>
      </c>
      <c r="V1734" s="379"/>
      <c r="W1734" s="316"/>
      <c r="X1734" s="317"/>
      <c r="Y1734" s="379"/>
      <c r="Z1734" s="317"/>
      <c r="AA1734" s="249"/>
      <c r="AB1734" s="249"/>
      <c r="AC1734" s="249"/>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A1734" s="10"/>
      <c r="BB1734" s="10"/>
      <c r="BC1734" s="10"/>
      <c r="BD1734" s="10"/>
      <c r="BE1734" s="10"/>
      <c r="BF1734" s="10"/>
      <c r="BG1734" s="10"/>
      <c r="BH1734" s="10"/>
      <c r="BI1734" s="10"/>
      <c r="BJ1734" s="10"/>
      <c r="BK1734" s="10"/>
      <c r="BL1734" s="10"/>
      <c r="BM1734" s="10"/>
      <c r="BN1734" s="10"/>
      <c r="BO1734" s="10"/>
      <c r="BP1734" s="10"/>
      <c r="BQ1734" s="10"/>
      <c r="BR1734" s="10"/>
      <c r="BS1734" s="10"/>
      <c r="BT1734" s="10"/>
      <c r="BU1734" s="10"/>
      <c r="BV1734" s="10"/>
      <c r="BW1734" s="10"/>
      <c r="BX1734" s="10"/>
      <c r="CA1734">
        <f t="shared" si="338"/>
        <v>0</v>
      </c>
      <c r="CB1734">
        <f t="shared" si="339"/>
        <v>0</v>
      </c>
      <c r="CC1734">
        <f t="shared" si="340"/>
        <v>0</v>
      </c>
      <c r="CD1734">
        <f t="shared" si="341"/>
        <v>0</v>
      </c>
      <c r="CF1734" t="b">
        <f t="shared" si="342"/>
        <v>0</v>
      </c>
      <c r="CG1734" t="str">
        <f t="shared" si="343"/>
        <v/>
      </c>
      <c r="CH1734" t="b">
        <f t="shared" si="344"/>
        <v>0</v>
      </c>
      <c r="CI1734" t="str">
        <f t="shared" si="345"/>
        <v/>
      </c>
      <c r="CJ1734" t="b">
        <f t="shared" si="346"/>
        <v>0</v>
      </c>
      <c r="CL1734">
        <f t="shared" si="347"/>
        <v>0</v>
      </c>
      <c r="CM1734">
        <f t="shared" si="348"/>
        <v>0</v>
      </c>
      <c r="CN1734">
        <f t="shared" si="349"/>
        <v>0</v>
      </c>
      <c r="CO1734">
        <f t="shared" si="350"/>
        <v>0</v>
      </c>
    </row>
    <row r="1735" spans="2:93" ht="15" customHeight="1">
      <c r="B1735" s="126"/>
      <c r="C1735" s="220" t="s">
        <v>3381</v>
      </c>
      <c r="D1735" s="419"/>
      <c r="E1735" s="316"/>
      <c r="F1735" s="316"/>
      <c r="G1735" s="317"/>
      <c r="H1735" s="379"/>
      <c r="I1735" s="317"/>
      <c r="J1735" s="315" t="str">
        <f>IF(L1735="","",VLOOKUP(L1735,Presentación!$AL$3:$AM$574,2,FALSE))</f>
        <v/>
      </c>
      <c r="K1735" s="429"/>
      <c r="L1735" s="419"/>
      <c r="M1735" s="316"/>
      <c r="N1735" s="317"/>
      <c r="O1735" s="419"/>
      <c r="P1735" s="316"/>
      <c r="Q1735" s="317"/>
      <c r="R1735" s="379"/>
      <c r="S1735" s="316"/>
      <c r="T1735" s="317"/>
      <c r="U1735" s="43" t="s">
        <v>2188</v>
      </c>
      <c r="V1735" s="379"/>
      <c r="W1735" s="316"/>
      <c r="X1735" s="317"/>
      <c r="Y1735" s="379"/>
      <c r="Z1735" s="317"/>
      <c r="AA1735" s="249"/>
      <c r="AB1735" s="249"/>
      <c r="AC1735" s="249"/>
      <c r="AD1735" s="10"/>
      <c r="AE1735" s="10"/>
      <c r="AF1735" s="10"/>
      <c r="AG1735" s="10"/>
      <c r="AH1735" s="10"/>
      <c r="AI1735" s="10"/>
      <c r="AJ1735" s="10"/>
      <c r="AK1735" s="10"/>
      <c r="AL1735" s="10"/>
      <c r="AM1735" s="10"/>
      <c r="AN1735" s="10"/>
      <c r="AO1735" s="10"/>
      <c r="AP1735" s="10"/>
      <c r="AQ1735" s="10"/>
      <c r="AR1735" s="10"/>
      <c r="AS1735" s="10"/>
      <c r="AT1735" s="10"/>
      <c r="AU1735" s="10"/>
      <c r="AV1735" s="10"/>
      <c r="AW1735" s="10"/>
      <c r="AX1735" s="10"/>
      <c r="AY1735" s="10"/>
      <c r="AZ1735" s="10"/>
      <c r="BA1735" s="10"/>
      <c r="BB1735" s="10"/>
      <c r="BC1735" s="10"/>
      <c r="BD1735" s="10"/>
      <c r="BE1735" s="10"/>
      <c r="BF1735" s="10"/>
      <c r="BG1735" s="10"/>
      <c r="BH1735" s="10"/>
      <c r="BI1735" s="10"/>
      <c r="BJ1735" s="10"/>
      <c r="BK1735" s="10"/>
      <c r="BL1735" s="10"/>
      <c r="BM1735" s="10"/>
      <c r="BN1735" s="10"/>
      <c r="BO1735" s="10"/>
      <c r="BP1735" s="10"/>
      <c r="BQ1735" s="10"/>
      <c r="BR1735" s="10"/>
      <c r="BS1735" s="10"/>
      <c r="BT1735" s="10"/>
      <c r="BU1735" s="10"/>
      <c r="BV1735" s="10"/>
      <c r="BW1735" s="10"/>
      <c r="BX1735" s="10"/>
      <c r="CA1735">
        <f t="shared" si="338"/>
        <v>0</v>
      </c>
      <c r="CB1735">
        <f t="shared" si="339"/>
        <v>0</v>
      </c>
      <c r="CC1735">
        <f t="shared" si="340"/>
        <v>0</v>
      </c>
      <c r="CD1735">
        <f t="shared" si="341"/>
        <v>0</v>
      </c>
      <c r="CF1735" t="b">
        <f t="shared" si="342"/>
        <v>0</v>
      </c>
      <c r="CG1735" t="str">
        <f t="shared" si="343"/>
        <v/>
      </c>
      <c r="CH1735" t="b">
        <f t="shared" si="344"/>
        <v>0</v>
      </c>
      <c r="CI1735" t="str">
        <f t="shared" si="345"/>
        <v/>
      </c>
      <c r="CJ1735" t="b">
        <f t="shared" si="346"/>
        <v>0</v>
      </c>
      <c r="CL1735">
        <f t="shared" si="347"/>
        <v>0</v>
      </c>
      <c r="CM1735">
        <f t="shared" si="348"/>
        <v>0</v>
      </c>
      <c r="CN1735">
        <f t="shared" si="349"/>
        <v>0</v>
      </c>
      <c r="CO1735">
        <f t="shared" si="350"/>
        <v>0</v>
      </c>
    </row>
    <row r="1736" spans="2:93" ht="15" customHeight="1">
      <c r="B1736" s="126"/>
      <c r="C1736" s="220" t="s">
        <v>3382</v>
      </c>
      <c r="D1736" s="419"/>
      <c r="E1736" s="316"/>
      <c r="F1736" s="316"/>
      <c r="G1736" s="317"/>
      <c r="H1736" s="379"/>
      <c r="I1736" s="317"/>
      <c r="J1736" s="315" t="str">
        <f>IF(L1736="","",VLOOKUP(L1736,Presentación!$AL$3:$AM$574,2,FALSE))</f>
        <v/>
      </c>
      <c r="K1736" s="429"/>
      <c r="L1736" s="419"/>
      <c r="M1736" s="316"/>
      <c r="N1736" s="317"/>
      <c r="O1736" s="419"/>
      <c r="P1736" s="316"/>
      <c r="Q1736" s="317"/>
      <c r="R1736" s="379"/>
      <c r="S1736" s="316"/>
      <c r="T1736" s="317"/>
      <c r="U1736" s="43" t="s">
        <v>2188</v>
      </c>
      <c r="V1736" s="379"/>
      <c r="W1736" s="316"/>
      <c r="X1736" s="317"/>
      <c r="Y1736" s="379"/>
      <c r="Z1736" s="317"/>
      <c r="AA1736" s="249"/>
      <c r="AB1736" s="249"/>
      <c r="AC1736" s="249"/>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c r="AY1736" s="10"/>
      <c r="AZ1736" s="10"/>
      <c r="BA1736" s="10"/>
      <c r="BB1736" s="10"/>
      <c r="BC1736" s="10"/>
      <c r="BD1736" s="10"/>
      <c r="BE1736" s="10"/>
      <c r="BF1736" s="10"/>
      <c r="BG1736" s="10"/>
      <c r="BH1736" s="10"/>
      <c r="BI1736" s="10"/>
      <c r="BJ1736" s="10"/>
      <c r="BK1736" s="10"/>
      <c r="BL1736" s="10"/>
      <c r="BM1736" s="10"/>
      <c r="BN1736" s="10"/>
      <c r="BO1736" s="10"/>
      <c r="BP1736" s="10"/>
      <c r="BQ1736" s="10"/>
      <c r="BR1736" s="10"/>
      <c r="BS1736" s="10"/>
      <c r="BT1736" s="10"/>
      <c r="BU1736" s="10"/>
      <c r="BV1736" s="10"/>
      <c r="BW1736" s="10"/>
      <c r="BX1736" s="10"/>
      <c r="CA1736">
        <f t="shared" si="338"/>
        <v>0</v>
      </c>
      <c r="CB1736">
        <f t="shared" si="339"/>
        <v>0</v>
      </c>
      <c r="CC1736">
        <f t="shared" si="340"/>
        <v>0</v>
      </c>
      <c r="CD1736">
        <f t="shared" si="341"/>
        <v>0</v>
      </c>
      <c r="CF1736" t="b">
        <f t="shared" si="342"/>
        <v>0</v>
      </c>
      <c r="CG1736" t="str">
        <f t="shared" si="343"/>
        <v/>
      </c>
      <c r="CH1736" t="b">
        <f t="shared" si="344"/>
        <v>0</v>
      </c>
      <c r="CI1736" t="str">
        <f t="shared" si="345"/>
        <v/>
      </c>
      <c r="CJ1736" t="b">
        <f t="shared" si="346"/>
        <v>0</v>
      </c>
      <c r="CL1736">
        <f t="shared" si="347"/>
        <v>0</v>
      </c>
      <c r="CM1736">
        <f t="shared" si="348"/>
        <v>0</v>
      </c>
      <c r="CN1736">
        <f t="shared" si="349"/>
        <v>0</v>
      </c>
      <c r="CO1736">
        <f t="shared" si="350"/>
        <v>0</v>
      </c>
    </row>
    <row r="1737" spans="2:93" ht="15" customHeight="1">
      <c r="B1737" s="126"/>
      <c r="C1737" s="220" t="s">
        <v>3383</v>
      </c>
      <c r="D1737" s="419"/>
      <c r="E1737" s="316"/>
      <c r="F1737" s="316"/>
      <c r="G1737" s="317"/>
      <c r="H1737" s="379"/>
      <c r="I1737" s="317"/>
      <c r="J1737" s="315" t="str">
        <f>IF(L1737="","",VLOOKUP(L1737,Presentación!$AL$3:$AM$574,2,FALSE))</f>
        <v/>
      </c>
      <c r="K1737" s="429"/>
      <c r="L1737" s="419"/>
      <c r="M1737" s="316"/>
      <c r="N1737" s="317"/>
      <c r="O1737" s="419"/>
      <c r="P1737" s="316"/>
      <c r="Q1737" s="317"/>
      <c r="R1737" s="379"/>
      <c r="S1737" s="316"/>
      <c r="T1737" s="317"/>
      <c r="U1737" s="43" t="s">
        <v>2188</v>
      </c>
      <c r="V1737" s="379"/>
      <c r="W1737" s="316"/>
      <c r="X1737" s="317"/>
      <c r="Y1737" s="379"/>
      <c r="Z1737" s="317"/>
      <c r="AA1737" s="249"/>
      <c r="AB1737" s="249"/>
      <c r="AC1737" s="249"/>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AY1737" s="10"/>
      <c r="AZ1737" s="10"/>
      <c r="BA1737" s="10"/>
      <c r="BB1737" s="10"/>
      <c r="BC1737" s="10"/>
      <c r="BD1737" s="10"/>
      <c r="BE1737" s="10"/>
      <c r="BF1737" s="10"/>
      <c r="BG1737" s="10"/>
      <c r="BH1737" s="10"/>
      <c r="BI1737" s="10"/>
      <c r="BJ1737" s="10"/>
      <c r="BK1737" s="10"/>
      <c r="BL1737" s="10"/>
      <c r="BM1737" s="10"/>
      <c r="BN1737" s="10"/>
      <c r="BO1737" s="10"/>
      <c r="BP1737" s="10"/>
      <c r="BQ1737" s="10"/>
      <c r="BR1737" s="10"/>
      <c r="BS1737" s="10"/>
      <c r="BT1737" s="10"/>
      <c r="BU1737" s="10"/>
      <c r="BV1737" s="10"/>
      <c r="BW1737" s="10"/>
      <c r="BX1737" s="10"/>
      <c r="CA1737">
        <f t="shared" si="338"/>
        <v>0</v>
      </c>
      <c r="CB1737">
        <f t="shared" si="339"/>
        <v>0</v>
      </c>
      <c r="CC1737">
        <f t="shared" si="340"/>
        <v>0</v>
      </c>
      <c r="CD1737">
        <f t="shared" si="341"/>
        <v>0</v>
      </c>
      <c r="CF1737" t="b">
        <f t="shared" si="342"/>
        <v>0</v>
      </c>
      <c r="CG1737" t="str">
        <f t="shared" si="343"/>
        <v/>
      </c>
      <c r="CH1737" t="b">
        <f t="shared" si="344"/>
        <v>0</v>
      </c>
      <c r="CI1737" t="str">
        <f t="shared" si="345"/>
        <v/>
      </c>
      <c r="CJ1737" t="b">
        <f t="shared" si="346"/>
        <v>0</v>
      </c>
      <c r="CL1737">
        <f t="shared" si="347"/>
        <v>0</v>
      </c>
      <c r="CM1737">
        <f t="shared" si="348"/>
        <v>0</v>
      </c>
      <c r="CN1737">
        <f t="shared" si="349"/>
        <v>0</v>
      </c>
      <c r="CO1737">
        <f t="shared" si="350"/>
        <v>0</v>
      </c>
    </row>
    <row r="1738" spans="2:93" ht="15" customHeight="1">
      <c r="B1738" s="126"/>
      <c r="C1738" s="220" t="s">
        <v>3384</v>
      </c>
      <c r="D1738" s="419"/>
      <c r="E1738" s="316"/>
      <c r="F1738" s="316"/>
      <c r="G1738" s="317"/>
      <c r="H1738" s="379"/>
      <c r="I1738" s="317"/>
      <c r="J1738" s="315" t="str">
        <f>IF(L1738="","",VLOOKUP(L1738,Presentación!$AL$3:$AM$574,2,FALSE))</f>
        <v/>
      </c>
      <c r="K1738" s="429"/>
      <c r="L1738" s="419"/>
      <c r="M1738" s="316"/>
      <c r="N1738" s="317"/>
      <c r="O1738" s="419"/>
      <c r="P1738" s="316"/>
      <c r="Q1738" s="317"/>
      <c r="R1738" s="379"/>
      <c r="S1738" s="316"/>
      <c r="T1738" s="317"/>
      <c r="U1738" s="43" t="s">
        <v>2188</v>
      </c>
      <c r="V1738" s="379"/>
      <c r="W1738" s="316"/>
      <c r="X1738" s="317"/>
      <c r="Y1738" s="379"/>
      <c r="Z1738" s="317"/>
      <c r="AA1738" s="249"/>
      <c r="AB1738" s="249"/>
      <c r="AC1738" s="249"/>
      <c r="AD1738" s="10"/>
      <c r="AE1738" s="10"/>
      <c r="AF1738" s="10"/>
      <c r="AG1738" s="10"/>
      <c r="AH1738" s="10"/>
      <c r="AI1738" s="10"/>
      <c r="AJ1738" s="10"/>
      <c r="AK1738" s="10"/>
      <c r="AL1738" s="10"/>
      <c r="AM1738" s="10"/>
      <c r="AN1738" s="10"/>
      <c r="AO1738" s="10"/>
      <c r="AP1738" s="10"/>
      <c r="AQ1738" s="10"/>
      <c r="AR1738" s="10"/>
      <c r="AS1738" s="10"/>
      <c r="AT1738" s="10"/>
      <c r="AU1738" s="10"/>
      <c r="AV1738" s="10"/>
      <c r="AW1738" s="10"/>
      <c r="AX1738" s="10"/>
      <c r="AY1738" s="10"/>
      <c r="AZ1738" s="10"/>
      <c r="BA1738" s="10"/>
      <c r="BB1738" s="10"/>
      <c r="BC1738" s="10"/>
      <c r="BD1738" s="10"/>
      <c r="BE1738" s="10"/>
      <c r="BF1738" s="10"/>
      <c r="BG1738" s="10"/>
      <c r="BH1738" s="10"/>
      <c r="BI1738" s="10"/>
      <c r="BJ1738" s="10"/>
      <c r="BK1738" s="10"/>
      <c r="BL1738" s="10"/>
      <c r="BM1738" s="10"/>
      <c r="BN1738" s="10"/>
      <c r="BO1738" s="10"/>
      <c r="BP1738" s="10"/>
      <c r="BQ1738" s="10"/>
      <c r="BR1738" s="10"/>
      <c r="BS1738" s="10"/>
      <c r="BT1738" s="10"/>
      <c r="BU1738" s="10"/>
      <c r="BV1738" s="10"/>
      <c r="BW1738" s="10"/>
      <c r="BX1738" s="10"/>
      <c r="CA1738">
        <f t="shared" si="338"/>
        <v>0</v>
      </c>
      <c r="CB1738">
        <f t="shared" si="339"/>
        <v>0</v>
      </c>
      <c r="CC1738">
        <f t="shared" si="340"/>
        <v>0</v>
      </c>
      <c r="CD1738">
        <f t="shared" si="341"/>
        <v>0</v>
      </c>
      <c r="CF1738" t="b">
        <f t="shared" si="342"/>
        <v>0</v>
      </c>
      <c r="CG1738" t="str">
        <f t="shared" si="343"/>
        <v/>
      </c>
      <c r="CH1738" t="b">
        <f t="shared" si="344"/>
        <v>0</v>
      </c>
      <c r="CI1738" t="str">
        <f t="shared" si="345"/>
        <v/>
      </c>
      <c r="CJ1738" t="b">
        <f t="shared" si="346"/>
        <v>0</v>
      </c>
      <c r="CL1738">
        <f t="shared" si="347"/>
        <v>0</v>
      </c>
      <c r="CM1738">
        <f t="shared" si="348"/>
        <v>0</v>
      </c>
      <c r="CN1738">
        <f t="shared" si="349"/>
        <v>0</v>
      </c>
      <c r="CO1738">
        <f t="shared" si="350"/>
        <v>0</v>
      </c>
    </row>
    <row r="1739" spans="2:93" ht="15" customHeight="1">
      <c r="B1739" s="126"/>
      <c r="C1739" s="220" t="s">
        <v>3385</v>
      </c>
      <c r="D1739" s="419"/>
      <c r="E1739" s="316"/>
      <c r="F1739" s="316"/>
      <c r="G1739" s="317"/>
      <c r="H1739" s="379"/>
      <c r="I1739" s="317"/>
      <c r="J1739" s="315" t="str">
        <f>IF(L1739="","",VLOOKUP(L1739,Presentación!$AL$3:$AM$574,2,FALSE))</f>
        <v/>
      </c>
      <c r="K1739" s="429"/>
      <c r="L1739" s="419"/>
      <c r="M1739" s="316"/>
      <c r="N1739" s="317"/>
      <c r="O1739" s="419"/>
      <c r="P1739" s="316"/>
      <c r="Q1739" s="317"/>
      <c r="R1739" s="379"/>
      <c r="S1739" s="316"/>
      <c r="T1739" s="317"/>
      <c r="U1739" s="43" t="s">
        <v>2188</v>
      </c>
      <c r="V1739" s="379"/>
      <c r="W1739" s="316"/>
      <c r="X1739" s="317"/>
      <c r="Y1739" s="379"/>
      <c r="Z1739" s="317"/>
      <c r="AA1739" s="249"/>
      <c r="AB1739" s="249"/>
      <c r="AC1739" s="249"/>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AY1739" s="10"/>
      <c r="AZ1739" s="10"/>
      <c r="BA1739" s="10"/>
      <c r="BB1739" s="10"/>
      <c r="BC1739" s="10"/>
      <c r="BD1739" s="10"/>
      <c r="BE1739" s="10"/>
      <c r="BF1739" s="10"/>
      <c r="BG1739" s="10"/>
      <c r="BH1739" s="10"/>
      <c r="BI1739" s="10"/>
      <c r="BJ1739" s="10"/>
      <c r="BK1739" s="10"/>
      <c r="BL1739" s="10"/>
      <c r="BM1739" s="10"/>
      <c r="BN1739" s="10"/>
      <c r="BO1739" s="10"/>
      <c r="BP1739" s="10"/>
      <c r="BQ1739" s="10"/>
      <c r="BR1739" s="10"/>
      <c r="BS1739" s="10"/>
      <c r="BT1739" s="10"/>
      <c r="BU1739" s="10"/>
      <c r="BV1739" s="10"/>
      <c r="BW1739" s="10"/>
      <c r="BX1739" s="10"/>
      <c r="CA1739">
        <f t="shared" si="338"/>
        <v>0</v>
      </c>
      <c r="CB1739">
        <f t="shared" si="339"/>
        <v>0</v>
      </c>
      <c r="CC1739">
        <f t="shared" si="340"/>
        <v>0</v>
      </c>
      <c r="CD1739">
        <f t="shared" si="341"/>
        <v>0</v>
      </c>
      <c r="CF1739" t="b">
        <f t="shared" si="342"/>
        <v>0</v>
      </c>
      <c r="CG1739" t="str">
        <f t="shared" si="343"/>
        <v/>
      </c>
      <c r="CH1739" t="b">
        <f t="shared" si="344"/>
        <v>0</v>
      </c>
      <c r="CI1739" t="str">
        <f t="shared" si="345"/>
        <v/>
      </c>
      <c r="CJ1739" t="b">
        <f t="shared" si="346"/>
        <v>0</v>
      </c>
      <c r="CL1739">
        <f t="shared" si="347"/>
        <v>0</v>
      </c>
      <c r="CM1739">
        <f t="shared" si="348"/>
        <v>0</v>
      </c>
      <c r="CN1739">
        <f t="shared" si="349"/>
        <v>0</v>
      </c>
      <c r="CO1739">
        <f t="shared" si="350"/>
        <v>0</v>
      </c>
    </row>
    <row r="1740" spans="2:93" ht="15" customHeight="1">
      <c r="B1740" s="126"/>
      <c r="C1740" s="220" t="s">
        <v>3386</v>
      </c>
      <c r="D1740" s="419"/>
      <c r="E1740" s="316"/>
      <c r="F1740" s="316"/>
      <c r="G1740" s="317"/>
      <c r="H1740" s="379"/>
      <c r="I1740" s="317"/>
      <c r="J1740" s="315" t="str">
        <f>IF(L1740="","",VLOOKUP(L1740,Presentación!$AL$3:$AM$574,2,FALSE))</f>
        <v/>
      </c>
      <c r="K1740" s="429"/>
      <c r="L1740" s="419"/>
      <c r="M1740" s="316"/>
      <c r="N1740" s="317"/>
      <c r="O1740" s="419"/>
      <c r="P1740" s="316"/>
      <c r="Q1740" s="317"/>
      <c r="R1740" s="379"/>
      <c r="S1740" s="316"/>
      <c r="T1740" s="317"/>
      <c r="U1740" s="43" t="s">
        <v>2188</v>
      </c>
      <c r="V1740" s="379"/>
      <c r="W1740" s="316"/>
      <c r="X1740" s="317"/>
      <c r="Y1740" s="379"/>
      <c r="Z1740" s="317"/>
      <c r="AA1740" s="249"/>
      <c r="AB1740" s="249"/>
      <c r="AC1740" s="249"/>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AY1740" s="10"/>
      <c r="AZ1740" s="10"/>
      <c r="BA1740" s="10"/>
      <c r="BB1740" s="10"/>
      <c r="BC1740" s="10"/>
      <c r="BD1740" s="10"/>
      <c r="BE1740" s="10"/>
      <c r="BF1740" s="10"/>
      <c r="BG1740" s="10"/>
      <c r="BH1740" s="10"/>
      <c r="BI1740" s="10"/>
      <c r="BJ1740" s="10"/>
      <c r="BK1740" s="10"/>
      <c r="BL1740" s="10"/>
      <c r="BM1740" s="10"/>
      <c r="BN1740" s="10"/>
      <c r="BO1740" s="10"/>
      <c r="BP1740" s="10"/>
      <c r="BQ1740" s="10"/>
      <c r="BR1740" s="10"/>
      <c r="BS1740" s="10"/>
      <c r="BT1740" s="10"/>
      <c r="BU1740" s="10"/>
      <c r="BV1740" s="10"/>
      <c r="BW1740" s="10"/>
      <c r="BX1740" s="10"/>
      <c r="CA1740">
        <f t="shared" si="338"/>
        <v>0</v>
      </c>
      <c r="CB1740">
        <f t="shared" si="339"/>
        <v>0</v>
      </c>
      <c r="CC1740">
        <f t="shared" si="340"/>
        <v>0</v>
      </c>
      <c r="CD1740">
        <f t="shared" si="341"/>
        <v>0</v>
      </c>
      <c r="CF1740" t="b">
        <f t="shared" si="342"/>
        <v>0</v>
      </c>
      <c r="CG1740" t="str">
        <f t="shared" si="343"/>
        <v/>
      </c>
      <c r="CH1740" t="b">
        <f t="shared" si="344"/>
        <v>0</v>
      </c>
      <c r="CI1740" t="str">
        <f t="shared" si="345"/>
        <v/>
      </c>
      <c r="CJ1740" t="b">
        <f t="shared" si="346"/>
        <v>0</v>
      </c>
      <c r="CL1740">
        <f t="shared" si="347"/>
        <v>0</v>
      </c>
      <c r="CM1740">
        <f t="shared" si="348"/>
        <v>0</v>
      </c>
      <c r="CN1740">
        <f t="shared" si="349"/>
        <v>0</v>
      </c>
      <c r="CO1740">
        <f t="shared" si="350"/>
        <v>0</v>
      </c>
    </row>
    <row r="1741" spans="2:93" ht="15" customHeight="1">
      <c r="B1741" s="126"/>
      <c r="C1741" s="220" t="s">
        <v>3387</v>
      </c>
      <c r="D1741" s="419"/>
      <c r="E1741" s="316"/>
      <c r="F1741" s="316"/>
      <c r="G1741" s="317"/>
      <c r="H1741" s="379"/>
      <c r="I1741" s="317"/>
      <c r="J1741" s="315" t="str">
        <f>IF(L1741="","",VLOOKUP(L1741,Presentación!$AL$3:$AM$574,2,FALSE))</f>
        <v/>
      </c>
      <c r="K1741" s="429"/>
      <c r="L1741" s="419"/>
      <c r="M1741" s="316"/>
      <c r="N1741" s="317"/>
      <c r="O1741" s="419"/>
      <c r="P1741" s="316"/>
      <c r="Q1741" s="317"/>
      <c r="R1741" s="379"/>
      <c r="S1741" s="316"/>
      <c r="T1741" s="317"/>
      <c r="U1741" s="43" t="s">
        <v>2188</v>
      </c>
      <c r="V1741" s="379"/>
      <c r="W1741" s="316"/>
      <c r="X1741" s="317"/>
      <c r="Y1741" s="379"/>
      <c r="Z1741" s="317"/>
      <c r="AA1741" s="249"/>
      <c r="AB1741" s="249"/>
      <c r="AC1741" s="249"/>
      <c r="AD1741" s="10"/>
      <c r="AE1741" s="10"/>
      <c r="AF1741" s="10"/>
      <c r="AG1741" s="10"/>
      <c r="AH1741" s="10"/>
      <c r="AI1741" s="10"/>
      <c r="AJ1741" s="10"/>
      <c r="AK1741" s="10"/>
      <c r="AL1741" s="10"/>
      <c r="AM1741" s="10"/>
      <c r="AN1741" s="10"/>
      <c r="AO1741" s="10"/>
      <c r="AP1741" s="10"/>
      <c r="AQ1741" s="10"/>
      <c r="AR1741" s="10"/>
      <c r="AS1741" s="10"/>
      <c r="AT1741" s="10"/>
      <c r="AU1741" s="10"/>
      <c r="AV1741" s="10"/>
      <c r="AW1741" s="10"/>
      <c r="AX1741" s="10"/>
      <c r="AY1741" s="10"/>
      <c r="AZ1741" s="10"/>
      <c r="BA1741" s="10"/>
      <c r="BB1741" s="10"/>
      <c r="BC1741" s="10"/>
      <c r="BD1741" s="10"/>
      <c r="BE1741" s="10"/>
      <c r="BF1741" s="10"/>
      <c r="BG1741" s="10"/>
      <c r="BH1741" s="10"/>
      <c r="BI1741" s="10"/>
      <c r="BJ1741" s="10"/>
      <c r="BK1741" s="10"/>
      <c r="BL1741" s="10"/>
      <c r="BM1741" s="10"/>
      <c r="BN1741" s="10"/>
      <c r="BO1741" s="10"/>
      <c r="BP1741" s="10"/>
      <c r="BQ1741" s="10"/>
      <c r="BR1741" s="10"/>
      <c r="BS1741" s="10"/>
      <c r="BT1741" s="10"/>
      <c r="BU1741" s="10"/>
      <c r="BV1741" s="10"/>
      <c r="BW1741" s="10"/>
      <c r="BX1741" s="10"/>
      <c r="CA1741">
        <f t="shared" si="338"/>
        <v>0</v>
      </c>
      <c r="CB1741">
        <f t="shared" si="339"/>
        <v>0</v>
      </c>
      <c r="CC1741">
        <f t="shared" si="340"/>
        <v>0</v>
      </c>
      <c r="CD1741">
        <f t="shared" si="341"/>
        <v>0</v>
      </c>
      <c r="CF1741" t="b">
        <f t="shared" si="342"/>
        <v>0</v>
      </c>
      <c r="CG1741" t="str">
        <f t="shared" si="343"/>
        <v/>
      </c>
      <c r="CH1741" t="b">
        <f t="shared" si="344"/>
        <v>0</v>
      </c>
      <c r="CI1741" t="str">
        <f t="shared" si="345"/>
        <v/>
      </c>
      <c r="CJ1741" t="b">
        <f t="shared" si="346"/>
        <v>0</v>
      </c>
      <c r="CL1741">
        <f t="shared" si="347"/>
        <v>0</v>
      </c>
      <c r="CM1741">
        <f t="shared" si="348"/>
        <v>0</v>
      </c>
      <c r="CN1741">
        <f t="shared" si="349"/>
        <v>0</v>
      </c>
      <c r="CO1741">
        <f t="shared" si="350"/>
        <v>0</v>
      </c>
    </row>
    <row r="1742" spans="2:93" ht="15" customHeight="1">
      <c r="B1742" s="126"/>
      <c r="C1742" s="220" t="s">
        <v>3388</v>
      </c>
      <c r="D1742" s="419"/>
      <c r="E1742" s="316"/>
      <c r="F1742" s="316"/>
      <c r="G1742" s="317"/>
      <c r="H1742" s="379"/>
      <c r="I1742" s="317"/>
      <c r="J1742" s="315" t="str">
        <f>IF(L1742="","",VLOOKUP(L1742,Presentación!$AL$3:$AM$574,2,FALSE))</f>
        <v/>
      </c>
      <c r="K1742" s="429"/>
      <c r="L1742" s="419"/>
      <c r="M1742" s="316"/>
      <c r="N1742" s="317"/>
      <c r="O1742" s="419"/>
      <c r="P1742" s="316"/>
      <c r="Q1742" s="317"/>
      <c r="R1742" s="379"/>
      <c r="S1742" s="316"/>
      <c r="T1742" s="317"/>
      <c r="U1742" s="43" t="s">
        <v>2188</v>
      </c>
      <c r="V1742" s="379"/>
      <c r="W1742" s="316"/>
      <c r="X1742" s="317"/>
      <c r="Y1742" s="379"/>
      <c r="Z1742" s="317"/>
      <c r="AA1742" s="249"/>
      <c r="AB1742" s="249"/>
      <c r="AC1742" s="249"/>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A1742" s="10"/>
      <c r="BB1742" s="10"/>
      <c r="BC1742" s="10"/>
      <c r="BD1742" s="10"/>
      <c r="BE1742" s="10"/>
      <c r="BF1742" s="10"/>
      <c r="BG1742" s="10"/>
      <c r="BH1742" s="10"/>
      <c r="BI1742" s="10"/>
      <c r="BJ1742" s="10"/>
      <c r="BK1742" s="10"/>
      <c r="BL1742" s="10"/>
      <c r="BM1742" s="10"/>
      <c r="BN1742" s="10"/>
      <c r="BO1742" s="10"/>
      <c r="BP1742" s="10"/>
      <c r="BQ1742" s="10"/>
      <c r="BR1742" s="10"/>
      <c r="BS1742" s="10"/>
      <c r="BT1742" s="10"/>
      <c r="BU1742" s="10"/>
      <c r="BV1742" s="10"/>
      <c r="BW1742" s="10"/>
      <c r="BX1742" s="10"/>
      <c r="CA1742">
        <f t="shared" si="338"/>
        <v>0</v>
      </c>
      <c r="CB1742">
        <f t="shared" si="339"/>
        <v>0</v>
      </c>
      <c r="CC1742">
        <f t="shared" si="340"/>
        <v>0</v>
      </c>
      <c r="CD1742">
        <f t="shared" si="341"/>
        <v>0</v>
      </c>
      <c r="CF1742" t="b">
        <f t="shared" si="342"/>
        <v>0</v>
      </c>
      <c r="CG1742" t="str">
        <f t="shared" si="343"/>
        <v/>
      </c>
      <c r="CH1742" t="b">
        <f t="shared" si="344"/>
        <v>0</v>
      </c>
      <c r="CI1742" t="str">
        <f t="shared" si="345"/>
        <v/>
      </c>
      <c r="CJ1742" t="b">
        <f t="shared" si="346"/>
        <v>0</v>
      </c>
      <c r="CL1742">
        <f t="shared" si="347"/>
        <v>0</v>
      </c>
      <c r="CM1742">
        <f t="shared" si="348"/>
        <v>0</v>
      </c>
      <c r="CN1742">
        <f t="shared" si="349"/>
        <v>0</v>
      </c>
      <c r="CO1742">
        <f t="shared" si="350"/>
        <v>0</v>
      </c>
    </row>
    <row r="1743" spans="2:93" ht="15" customHeight="1">
      <c r="B1743" s="126"/>
      <c r="C1743" s="220" t="s">
        <v>3389</v>
      </c>
      <c r="D1743" s="419"/>
      <c r="E1743" s="316"/>
      <c r="F1743" s="316"/>
      <c r="G1743" s="317"/>
      <c r="H1743" s="379"/>
      <c r="I1743" s="317"/>
      <c r="J1743" s="315" t="str">
        <f>IF(L1743="","",VLOOKUP(L1743,Presentación!$AL$3:$AM$574,2,FALSE))</f>
        <v/>
      </c>
      <c r="K1743" s="429"/>
      <c r="L1743" s="419"/>
      <c r="M1743" s="316"/>
      <c r="N1743" s="317"/>
      <c r="O1743" s="419"/>
      <c r="P1743" s="316"/>
      <c r="Q1743" s="317"/>
      <c r="R1743" s="379"/>
      <c r="S1743" s="316"/>
      <c r="T1743" s="317"/>
      <c r="U1743" s="43" t="s">
        <v>2188</v>
      </c>
      <c r="V1743" s="379"/>
      <c r="W1743" s="316"/>
      <c r="X1743" s="317"/>
      <c r="Y1743" s="379"/>
      <c r="Z1743" s="317"/>
      <c r="AA1743" s="249"/>
      <c r="AB1743" s="249"/>
      <c r="AC1743" s="249"/>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AY1743" s="10"/>
      <c r="AZ1743" s="10"/>
      <c r="BA1743" s="10"/>
      <c r="BB1743" s="10"/>
      <c r="BC1743" s="10"/>
      <c r="BD1743" s="10"/>
      <c r="BE1743" s="10"/>
      <c r="BF1743" s="10"/>
      <c r="BG1743" s="10"/>
      <c r="BH1743" s="10"/>
      <c r="BI1743" s="10"/>
      <c r="BJ1743" s="10"/>
      <c r="BK1743" s="10"/>
      <c r="BL1743" s="10"/>
      <c r="BM1743" s="10"/>
      <c r="BN1743" s="10"/>
      <c r="BO1743" s="10"/>
      <c r="BP1743" s="10"/>
      <c r="BQ1743" s="10"/>
      <c r="BR1743" s="10"/>
      <c r="BS1743" s="10"/>
      <c r="BT1743" s="10"/>
      <c r="BU1743" s="10"/>
      <c r="BV1743" s="10"/>
      <c r="BW1743" s="10"/>
      <c r="BX1743" s="10"/>
      <c r="CA1743">
        <f t="shared" si="338"/>
        <v>0</v>
      </c>
      <c r="CB1743">
        <f t="shared" si="339"/>
        <v>0</v>
      </c>
      <c r="CC1743">
        <f t="shared" si="340"/>
        <v>0</v>
      </c>
      <c r="CD1743">
        <f t="shared" si="341"/>
        <v>0</v>
      </c>
      <c r="CF1743" t="b">
        <f t="shared" si="342"/>
        <v>0</v>
      </c>
      <c r="CG1743" t="str">
        <f t="shared" si="343"/>
        <v/>
      </c>
      <c r="CH1743" t="b">
        <f t="shared" si="344"/>
        <v>0</v>
      </c>
      <c r="CI1743" t="str">
        <f t="shared" si="345"/>
        <v/>
      </c>
      <c r="CJ1743" t="b">
        <f t="shared" si="346"/>
        <v>0</v>
      </c>
      <c r="CL1743">
        <f t="shared" si="347"/>
        <v>0</v>
      </c>
      <c r="CM1743">
        <f t="shared" si="348"/>
        <v>0</v>
      </c>
      <c r="CN1743">
        <f t="shared" si="349"/>
        <v>0</v>
      </c>
      <c r="CO1743">
        <f t="shared" si="350"/>
        <v>0</v>
      </c>
    </row>
    <row r="1744" spans="2:93" ht="15" customHeight="1">
      <c r="B1744" s="126"/>
      <c r="C1744" s="220" t="s">
        <v>3390</v>
      </c>
      <c r="D1744" s="419"/>
      <c r="E1744" s="316"/>
      <c r="F1744" s="316"/>
      <c r="G1744" s="317"/>
      <c r="H1744" s="379"/>
      <c r="I1744" s="317"/>
      <c r="J1744" s="315" t="str">
        <f>IF(L1744="","",VLOOKUP(L1744,Presentación!$AL$3:$AM$574,2,FALSE))</f>
        <v/>
      </c>
      <c r="K1744" s="429"/>
      <c r="L1744" s="419"/>
      <c r="M1744" s="316"/>
      <c r="N1744" s="317"/>
      <c r="O1744" s="419"/>
      <c r="P1744" s="316"/>
      <c r="Q1744" s="317"/>
      <c r="R1744" s="379"/>
      <c r="S1744" s="316"/>
      <c r="T1744" s="317"/>
      <c r="U1744" s="43" t="s">
        <v>2188</v>
      </c>
      <c r="V1744" s="379"/>
      <c r="W1744" s="316"/>
      <c r="X1744" s="317"/>
      <c r="Y1744" s="379"/>
      <c r="Z1744" s="317"/>
      <c r="AA1744" s="249"/>
      <c r="AB1744" s="249"/>
      <c r="AC1744" s="249"/>
      <c r="AD1744" s="10"/>
      <c r="AE1744" s="10"/>
      <c r="AF1744" s="10"/>
      <c r="AG1744" s="10"/>
      <c r="AH1744" s="10"/>
      <c r="AI1744" s="10"/>
      <c r="AJ1744" s="10"/>
      <c r="AK1744" s="10"/>
      <c r="AL1744" s="10"/>
      <c r="AM1744" s="10"/>
      <c r="AN1744" s="10"/>
      <c r="AO1744" s="10"/>
      <c r="AP1744" s="10"/>
      <c r="AQ1744" s="10"/>
      <c r="AR1744" s="10"/>
      <c r="AS1744" s="10"/>
      <c r="AT1744" s="10"/>
      <c r="AU1744" s="10"/>
      <c r="AV1744" s="10"/>
      <c r="AW1744" s="10"/>
      <c r="AX1744" s="10"/>
      <c r="AY1744" s="10"/>
      <c r="AZ1744" s="10"/>
      <c r="BA1744" s="10"/>
      <c r="BB1744" s="10"/>
      <c r="BC1744" s="10"/>
      <c r="BD1744" s="10"/>
      <c r="BE1744" s="10"/>
      <c r="BF1744" s="10"/>
      <c r="BG1744" s="10"/>
      <c r="BH1744" s="10"/>
      <c r="BI1744" s="10"/>
      <c r="BJ1744" s="10"/>
      <c r="BK1744" s="10"/>
      <c r="BL1744" s="10"/>
      <c r="BM1744" s="10"/>
      <c r="BN1744" s="10"/>
      <c r="BO1744" s="10"/>
      <c r="BP1744" s="10"/>
      <c r="BQ1744" s="10"/>
      <c r="BR1744" s="10"/>
      <c r="BS1744" s="10"/>
      <c r="BT1744" s="10"/>
      <c r="BU1744" s="10"/>
      <c r="BV1744" s="10"/>
      <c r="BW1744" s="10"/>
      <c r="BX1744" s="10"/>
      <c r="CA1744">
        <f t="shared" si="338"/>
        <v>0</v>
      </c>
      <c r="CB1744">
        <f t="shared" si="339"/>
        <v>0</v>
      </c>
      <c r="CC1744">
        <f t="shared" si="340"/>
        <v>0</v>
      </c>
      <c r="CD1744">
        <f t="shared" si="341"/>
        <v>0</v>
      </c>
      <c r="CF1744" t="b">
        <f t="shared" si="342"/>
        <v>0</v>
      </c>
      <c r="CG1744" t="str">
        <f t="shared" si="343"/>
        <v/>
      </c>
      <c r="CH1744" t="b">
        <f t="shared" si="344"/>
        <v>0</v>
      </c>
      <c r="CI1744" t="str">
        <f t="shared" si="345"/>
        <v/>
      </c>
      <c r="CJ1744" t="b">
        <f t="shared" si="346"/>
        <v>0</v>
      </c>
      <c r="CL1744">
        <f t="shared" si="347"/>
        <v>0</v>
      </c>
      <c r="CM1744">
        <f t="shared" si="348"/>
        <v>0</v>
      </c>
      <c r="CN1744">
        <f t="shared" si="349"/>
        <v>0</v>
      </c>
      <c r="CO1744">
        <f t="shared" si="350"/>
        <v>0</v>
      </c>
    </row>
    <row r="1745" spans="2:93" ht="15" customHeight="1">
      <c r="B1745" s="126"/>
      <c r="C1745" s="220" t="s">
        <v>3391</v>
      </c>
      <c r="D1745" s="419"/>
      <c r="E1745" s="316"/>
      <c r="F1745" s="316"/>
      <c r="G1745" s="317"/>
      <c r="H1745" s="379"/>
      <c r="I1745" s="317"/>
      <c r="J1745" s="315" t="str">
        <f>IF(L1745="","",VLOOKUP(L1745,Presentación!$AL$3:$AM$574,2,FALSE))</f>
        <v/>
      </c>
      <c r="K1745" s="429"/>
      <c r="L1745" s="419"/>
      <c r="M1745" s="316"/>
      <c r="N1745" s="317"/>
      <c r="O1745" s="419"/>
      <c r="P1745" s="316"/>
      <c r="Q1745" s="317"/>
      <c r="R1745" s="379"/>
      <c r="S1745" s="316"/>
      <c r="T1745" s="317"/>
      <c r="U1745" s="43" t="s">
        <v>2188</v>
      </c>
      <c r="V1745" s="379"/>
      <c r="W1745" s="316"/>
      <c r="X1745" s="317"/>
      <c r="Y1745" s="379"/>
      <c r="Z1745" s="317"/>
      <c r="AA1745" s="249"/>
      <c r="AB1745" s="249"/>
      <c r="AC1745" s="249"/>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c r="AY1745" s="10"/>
      <c r="AZ1745" s="10"/>
      <c r="BA1745" s="10"/>
      <c r="BB1745" s="10"/>
      <c r="BC1745" s="10"/>
      <c r="BD1745" s="10"/>
      <c r="BE1745" s="10"/>
      <c r="BF1745" s="10"/>
      <c r="BG1745" s="10"/>
      <c r="BH1745" s="10"/>
      <c r="BI1745" s="10"/>
      <c r="BJ1745" s="10"/>
      <c r="BK1745" s="10"/>
      <c r="BL1745" s="10"/>
      <c r="BM1745" s="10"/>
      <c r="BN1745" s="10"/>
      <c r="BO1745" s="10"/>
      <c r="BP1745" s="10"/>
      <c r="BQ1745" s="10"/>
      <c r="BR1745" s="10"/>
      <c r="BS1745" s="10"/>
      <c r="BT1745" s="10"/>
      <c r="BU1745" s="10"/>
      <c r="BV1745" s="10"/>
      <c r="BW1745" s="10"/>
      <c r="BX1745" s="10"/>
      <c r="CA1745">
        <f t="shared" si="338"/>
        <v>0</v>
      </c>
      <c r="CB1745">
        <f t="shared" si="339"/>
        <v>0</v>
      </c>
      <c r="CC1745">
        <f t="shared" si="340"/>
        <v>0</v>
      </c>
      <c r="CD1745">
        <f t="shared" si="341"/>
        <v>0</v>
      </c>
      <c r="CF1745" t="b">
        <f t="shared" si="342"/>
        <v>0</v>
      </c>
      <c r="CG1745" t="str">
        <f t="shared" si="343"/>
        <v/>
      </c>
      <c r="CH1745" t="b">
        <f t="shared" si="344"/>
        <v>0</v>
      </c>
      <c r="CI1745" t="str">
        <f t="shared" si="345"/>
        <v/>
      </c>
      <c r="CJ1745" t="b">
        <f t="shared" si="346"/>
        <v>0</v>
      </c>
      <c r="CL1745">
        <f t="shared" si="347"/>
        <v>0</v>
      </c>
      <c r="CM1745">
        <f t="shared" si="348"/>
        <v>0</v>
      </c>
      <c r="CN1745">
        <f t="shared" si="349"/>
        <v>0</v>
      </c>
      <c r="CO1745">
        <f t="shared" si="350"/>
        <v>0</v>
      </c>
    </row>
    <row r="1746" spans="2:93" ht="15" customHeight="1">
      <c r="B1746" s="126"/>
      <c r="C1746" s="220" t="s">
        <v>3392</v>
      </c>
      <c r="D1746" s="419"/>
      <c r="E1746" s="316"/>
      <c r="F1746" s="316"/>
      <c r="G1746" s="317"/>
      <c r="H1746" s="379"/>
      <c r="I1746" s="317"/>
      <c r="J1746" s="315" t="str">
        <f>IF(L1746="","",VLOOKUP(L1746,Presentación!$AL$3:$AM$574,2,FALSE))</f>
        <v/>
      </c>
      <c r="K1746" s="429"/>
      <c r="L1746" s="419"/>
      <c r="M1746" s="316"/>
      <c r="N1746" s="317"/>
      <c r="O1746" s="419"/>
      <c r="P1746" s="316"/>
      <c r="Q1746" s="317"/>
      <c r="R1746" s="379"/>
      <c r="S1746" s="316"/>
      <c r="T1746" s="317"/>
      <c r="U1746" s="43" t="s">
        <v>2188</v>
      </c>
      <c r="V1746" s="379"/>
      <c r="W1746" s="316"/>
      <c r="X1746" s="317"/>
      <c r="Y1746" s="379"/>
      <c r="Z1746" s="317"/>
      <c r="AA1746" s="249"/>
      <c r="AB1746" s="249"/>
      <c r="AC1746" s="249"/>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AY1746" s="10"/>
      <c r="AZ1746" s="10"/>
      <c r="BA1746" s="10"/>
      <c r="BB1746" s="10"/>
      <c r="BC1746" s="10"/>
      <c r="BD1746" s="10"/>
      <c r="BE1746" s="10"/>
      <c r="BF1746" s="10"/>
      <c r="BG1746" s="10"/>
      <c r="BH1746" s="10"/>
      <c r="BI1746" s="10"/>
      <c r="BJ1746" s="10"/>
      <c r="BK1746" s="10"/>
      <c r="BL1746" s="10"/>
      <c r="BM1746" s="10"/>
      <c r="BN1746" s="10"/>
      <c r="BO1746" s="10"/>
      <c r="BP1746" s="10"/>
      <c r="BQ1746" s="10"/>
      <c r="BR1746" s="10"/>
      <c r="BS1746" s="10"/>
      <c r="BT1746" s="10"/>
      <c r="BU1746" s="10"/>
      <c r="BV1746" s="10"/>
      <c r="BW1746" s="10"/>
      <c r="BX1746" s="10"/>
      <c r="CA1746">
        <f t="shared" si="338"/>
        <v>0</v>
      </c>
      <c r="CB1746">
        <f t="shared" si="339"/>
        <v>0</v>
      </c>
      <c r="CC1746">
        <f t="shared" si="340"/>
        <v>0</v>
      </c>
      <c r="CD1746">
        <f t="shared" si="341"/>
        <v>0</v>
      </c>
      <c r="CF1746" t="b">
        <f t="shared" si="342"/>
        <v>0</v>
      </c>
      <c r="CG1746" t="str">
        <f t="shared" si="343"/>
        <v/>
      </c>
      <c r="CH1746" t="b">
        <f t="shared" si="344"/>
        <v>0</v>
      </c>
      <c r="CI1746" t="str">
        <f t="shared" si="345"/>
        <v/>
      </c>
      <c r="CJ1746" t="b">
        <f t="shared" si="346"/>
        <v>0</v>
      </c>
      <c r="CL1746">
        <f t="shared" si="347"/>
        <v>0</v>
      </c>
      <c r="CM1746">
        <f t="shared" si="348"/>
        <v>0</v>
      </c>
      <c r="CN1746">
        <f t="shared" si="349"/>
        <v>0</v>
      </c>
      <c r="CO1746">
        <f t="shared" si="350"/>
        <v>0</v>
      </c>
    </row>
    <row r="1747" spans="2:93" ht="15" customHeight="1">
      <c r="B1747" s="126"/>
      <c r="C1747" s="220" t="s">
        <v>3393</v>
      </c>
      <c r="D1747" s="419"/>
      <c r="E1747" s="316"/>
      <c r="F1747" s="316"/>
      <c r="G1747" s="317"/>
      <c r="H1747" s="379"/>
      <c r="I1747" s="317"/>
      <c r="J1747" s="315" t="str">
        <f>IF(L1747="","",VLOOKUP(L1747,Presentación!$AL$3:$AM$574,2,FALSE))</f>
        <v/>
      </c>
      <c r="K1747" s="429"/>
      <c r="L1747" s="419"/>
      <c r="M1747" s="316"/>
      <c r="N1747" s="317"/>
      <c r="O1747" s="419"/>
      <c r="P1747" s="316"/>
      <c r="Q1747" s="317"/>
      <c r="R1747" s="379"/>
      <c r="S1747" s="316"/>
      <c r="T1747" s="317"/>
      <c r="U1747" s="43" t="s">
        <v>2188</v>
      </c>
      <c r="V1747" s="379"/>
      <c r="W1747" s="316"/>
      <c r="X1747" s="317"/>
      <c r="Y1747" s="379"/>
      <c r="Z1747" s="317"/>
      <c r="AA1747" s="249"/>
      <c r="AB1747" s="249"/>
      <c r="AC1747" s="249"/>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AY1747" s="10"/>
      <c r="AZ1747" s="10"/>
      <c r="BA1747" s="10"/>
      <c r="BB1747" s="10"/>
      <c r="BC1747" s="10"/>
      <c r="BD1747" s="10"/>
      <c r="BE1747" s="10"/>
      <c r="BF1747" s="10"/>
      <c r="BG1747" s="10"/>
      <c r="BH1747" s="10"/>
      <c r="BI1747" s="10"/>
      <c r="BJ1747" s="10"/>
      <c r="BK1747" s="10"/>
      <c r="BL1747" s="10"/>
      <c r="BM1747" s="10"/>
      <c r="BN1747" s="10"/>
      <c r="BO1747" s="10"/>
      <c r="BP1747" s="10"/>
      <c r="BQ1747" s="10"/>
      <c r="BR1747" s="10"/>
      <c r="BS1747" s="10"/>
      <c r="BT1747" s="10"/>
      <c r="BU1747" s="10"/>
      <c r="BV1747" s="10"/>
      <c r="BW1747" s="10"/>
      <c r="BX1747" s="10"/>
      <c r="CA1747">
        <f t="shared" si="338"/>
        <v>0</v>
      </c>
      <c r="CB1747">
        <f t="shared" si="339"/>
        <v>0</v>
      </c>
      <c r="CC1747">
        <f t="shared" si="340"/>
        <v>0</v>
      </c>
      <c r="CD1747">
        <f t="shared" si="341"/>
        <v>0</v>
      </c>
      <c r="CF1747" t="b">
        <f t="shared" si="342"/>
        <v>0</v>
      </c>
      <c r="CG1747" t="str">
        <f t="shared" si="343"/>
        <v/>
      </c>
      <c r="CH1747" t="b">
        <f t="shared" si="344"/>
        <v>0</v>
      </c>
      <c r="CI1747" t="str">
        <f t="shared" si="345"/>
        <v/>
      </c>
      <c r="CJ1747" t="b">
        <f t="shared" si="346"/>
        <v>0</v>
      </c>
      <c r="CL1747">
        <f t="shared" si="347"/>
        <v>0</v>
      </c>
      <c r="CM1747">
        <f t="shared" si="348"/>
        <v>0</v>
      </c>
      <c r="CN1747">
        <f t="shared" si="349"/>
        <v>0</v>
      </c>
      <c r="CO1747">
        <f t="shared" si="350"/>
        <v>0</v>
      </c>
    </row>
    <row r="1748" spans="2:93" ht="15" customHeight="1">
      <c r="B1748" s="126"/>
      <c r="C1748" s="220" t="s">
        <v>3394</v>
      </c>
      <c r="D1748" s="419"/>
      <c r="E1748" s="316"/>
      <c r="F1748" s="316"/>
      <c r="G1748" s="317"/>
      <c r="H1748" s="379"/>
      <c r="I1748" s="317"/>
      <c r="J1748" s="315" t="str">
        <f>IF(L1748="","",VLOOKUP(L1748,Presentación!$AL$3:$AM$574,2,FALSE))</f>
        <v/>
      </c>
      <c r="K1748" s="429"/>
      <c r="L1748" s="419"/>
      <c r="M1748" s="316"/>
      <c r="N1748" s="317"/>
      <c r="O1748" s="419"/>
      <c r="P1748" s="316"/>
      <c r="Q1748" s="317"/>
      <c r="R1748" s="379"/>
      <c r="S1748" s="316"/>
      <c r="T1748" s="317"/>
      <c r="U1748" s="43" t="s">
        <v>2188</v>
      </c>
      <c r="V1748" s="379"/>
      <c r="W1748" s="316"/>
      <c r="X1748" s="317"/>
      <c r="Y1748" s="379"/>
      <c r="Z1748" s="317"/>
      <c r="AA1748" s="249"/>
      <c r="AB1748" s="249"/>
      <c r="AC1748" s="249"/>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c r="AY1748" s="10"/>
      <c r="AZ1748" s="10"/>
      <c r="BA1748" s="10"/>
      <c r="BB1748" s="10"/>
      <c r="BC1748" s="10"/>
      <c r="BD1748" s="10"/>
      <c r="BE1748" s="10"/>
      <c r="BF1748" s="10"/>
      <c r="BG1748" s="10"/>
      <c r="BH1748" s="10"/>
      <c r="BI1748" s="10"/>
      <c r="BJ1748" s="10"/>
      <c r="BK1748" s="10"/>
      <c r="BL1748" s="10"/>
      <c r="BM1748" s="10"/>
      <c r="BN1748" s="10"/>
      <c r="BO1748" s="10"/>
      <c r="BP1748" s="10"/>
      <c r="BQ1748" s="10"/>
      <c r="BR1748" s="10"/>
      <c r="BS1748" s="10"/>
      <c r="BT1748" s="10"/>
      <c r="BU1748" s="10"/>
      <c r="BV1748" s="10"/>
      <c r="BW1748" s="10"/>
      <c r="BX1748" s="10"/>
      <c r="CA1748">
        <f t="shared" si="338"/>
        <v>0</v>
      </c>
      <c r="CB1748">
        <f t="shared" si="339"/>
        <v>0</v>
      </c>
      <c r="CC1748">
        <f t="shared" si="340"/>
        <v>0</v>
      </c>
      <c r="CD1748">
        <f t="shared" si="341"/>
        <v>0</v>
      </c>
      <c r="CF1748" t="b">
        <f t="shared" si="342"/>
        <v>0</v>
      </c>
      <c r="CG1748" t="str">
        <f t="shared" si="343"/>
        <v/>
      </c>
      <c r="CH1748" t="b">
        <f t="shared" si="344"/>
        <v>0</v>
      </c>
      <c r="CI1748" t="str">
        <f t="shared" si="345"/>
        <v/>
      </c>
      <c r="CJ1748" t="b">
        <f t="shared" si="346"/>
        <v>0</v>
      </c>
      <c r="CL1748">
        <f t="shared" si="347"/>
        <v>0</v>
      </c>
      <c r="CM1748">
        <f t="shared" si="348"/>
        <v>0</v>
      </c>
      <c r="CN1748">
        <f t="shared" si="349"/>
        <v>0</v>
      </c>
      <c r="CO1748">
        <f t="shared" si="350"/>
        <v>0</v>
      </c>
    </row>
    <row r="1749" spans="2:93" ht="15" customHeight="1">
      <c r="B1749" s="126"/>
      <c r="C1749" s="220" t="s">
        <v>3395</v>
      </c>
      <c r="D1749" s="419"/>
      <c r="E1749" s="316"/>
      <c r="F1749" s="316"/>
      <c r="G1749" s="317"/>
      <c r="H1749" s="379"/>
      <c r="I1749" s="317"/>
      <c r="J1749" s="315" t="str">
        <f>IF(L1749="","",VLOOKUP(L1749,Presentación!$AL$3:$AM$574,2,FALSE))</f>
        <v/>
      </c>
      <c r="K1749" s="429"/>
      <c r="L1749" s="419"/>
      <c r="M1749" s="316"/>
      <c r="N1749" s="317"/>
      <c r="O1749" s="419"/>
      <c r="P1749" s="316"/>
      <c r="Q1749" s="317"/>
      <c r="R1749" s="379"/>
      <c r="S1749" s="316"/>
      <c r="T1749" s="317"/>
      <c r="U1749" s="43" t="s">
        <v>2188</v>
      </c>
      <c r="V1749" s="379"/>
      <c r="W1749" s="316"/>
      <c r="X1749" s="317"/>
      <c r="Y1749" s="379"/>
      <c r="Z1749" s="317"/>
      <c r="AA1749" s="249"/>
      <c r="AB1749" s="249"/>
      <c r="AC1749" s="249"/>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AY1749" s="10"/>
      <c r="AZ1749" s="10"/>
      <c r="BA1749" s="10"/>
      <c r="BB1749" s="10"/>
      <c r="BC1749" s="10"/>
      <c r="BD1749" s="10"/>
      <c r="BE1749" s="10"/>
      <c r="BF1749" s="10"/>
      <c r="BG1749" s="10"/>
      <c r="BH1749" s="10"/>
      <c r="BI1749" s="10"/>
      <c r="BJ1749" s="10"/>
      <c r="BK1749" s="10"/>
      <c r="BL1749" s="10"/>
      <c r="BM1749" s="10"/>
      <c r="BN1749" s="10"/>
      <c r="BO1749" s="10"/>
      <c r="BP1749" s="10"/>
      <c r="BQ1749" s="10"/>
      <c r="BR1749" s="10"/>
      <c r="BS1749" s="10"/>
      <c r="BT1749" s="10"/>
      <c r="BU1749" s="10"/>
      <c r="BV1749" s="10"/>
      <c r="BW1749" s="10"/>
      <c r="BX1749" s="10"/>
      <c r="CA1749">
        <f t="shared" si="338"/>
        <v>0</v>
      </c>
      <c r="CB1749">
        <f t="shared" si="339"/>
        <v>0</v>
      </c>
      <c r="CC1749">
        <f t="shared" si="340"/>
        <v>0</v>
      </c>
      <c r="CD1749">
        <f t="shared" si="341"/>
        <v>0</v>
      </c>
      <c r="CF1749" t="b">
        <f t="shared" si="342"/>
        <v>0</v>
      </c>
      <c r="CG1749" t="str">
        <f t="shared" si="343"/>
        <v/>
      </c>
      <c r="CH1749" t="b">
        <f t="shared" si="344"/>
        <v>0</v>
      </c>
      <c r="CI1749" t="str">
        <f t="shared" si="345"/>
        <v/>
      </c>
      <c r="CJ1749" t="b">
        <f t="shared" si="346"/>
        <v>0</v>
      </c>
      <c r="CL1749">
        <f t="shared" si="347"/>
        <v>0</v>
      </c>
      <c r="CM1749">
        <f t="shared" si="348"/>
        <v>0</v>
      </c>
      <c r="CN1749">
        <f t="shared" si="349"/>
        <v>0</v>
      </c>
      <c r="CO1749">
        <f t="shared" si="350"/>
        <v>0</v>
      </c>
    </row>
    <row r="1750" spans="2:93" ht="15" customHeight="1">
      <c r="B1750" s="126"/>
      <c r="C1750" s="220" t="s">
        <v>3396</v>
      </c>
      <c r="D1750" s="419"/>
      <c r="E1750" s="316"/>
      <c r="F1750" s="316"/>
      <c r="G1750" s="317"/>
      <c r="H1750" s="379"/>
      <c r="I1750" s="317"/>
      <c r="J1750" s="315" t="str">
        <f>IF(L1750="","",VLOOKUP(L1750,Presentación!$AL$3:$AM$574,2,FALSE))</f>
        <v/>
      </c>
      <c r="K1750" s="429"/>
      <c r="L1750" s="419"/>
      <c r="M1750" s="316"/>
      <c r="N1750" s="317"/>
      <c r="O1750" s="419"/>
      <c r="P1750" s="316"/>
      <c r="Q1750" s="317"/>
      <c r="R1750" s="379"/>
      <c r="S1750" s="316"/>
      <c r="T1750" s="317"/>
      <c r="U1750" s="43" t="s">
        <v>2188</v>
      </c>
      <c r="V1750" s="379"/>
      <c r="W1750" s="316"/>
      <c r="X1750" s="317"/>
      <c r="Y1750" s="379"/>
      <c r="Z1750" s="317"/>
      <c r="AA1750" s="249"/>
      <c r="AB1750" s="249"/>
      <c r="AC1750" s="249"/>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A1750" s="10"/>
      <c r="BB1750" s="10"/>
      <c r="BC1750" s="10"/>
      <c r="BD1750" s="10"/>
      <c r="BE1750" s="10"/>
      <c r="BF1750" s="10"/>
      <c r="BG1750" s="10"/>
      <c r="BH1750" s="10"/>
      <c r="BI1750" s="10"/>
      <c r="BJ1750" s="10"/>
      <c r="BK1750" s="10"/>
      <c r="BL1750" s="10"/>
      <c r="BM1750" s="10"/>
      <c r="BN1750" s="10"/>
      <c r="BO1750" s="10"/>
      <c r="BP1750" s="10"/>
      <c r="BQ1750" s="10"/>
      <c r="BR1750" s="10"/>
      <c r="BS1750" s="10"/>
      <c r="BT1750" s="10"/>
      <c r="BU1750" s="10"/>
      <c r="BV1750" s="10"/>
      <c r="BW1750" s="10"/>
      <c r="BX1750" s="10"/>
      <c r="CA1750">
        <f t="shared" si="338"/>
        <v>0</v>
      </c>
      <c r="CB1750">
        <f t="shared" si="339"/>
        <v>0</v>
      </c>
      <c r="CC1750">
        <f t="shared" si="340"/>
        <v>0</v>
      </c>
      <c r="CD1750">
        <f t="shared" si="341"/>
        <v>0</v>
      </c>
      <c r="CF1750" t="b">
        <f t="shared" si="342"/>
        <v>0</v>
      </c>
      <c r="CG1750" t="str">
        <f t="shared" si="343"/>
        <v/>
      </c>
      <c r="CH1750" t="b">
        <f t="shared" si="344"/>
        <v>0</v>
      </c>
      <c r="CI1750" t="str">
        <f t="shared" si="345"/>
        <v/>
      </c>
      <c r="CJ1750" t="b">
        <f t="shared" si="346"/>
        <v>0</v>
      </c>
      <c r="CL1750">
        <f t="shared" si="347"/>
        <v>0</v>
      </c>
      <c r="CM1750">
        <f t="shared" si="348"/>
        <v>0</v>
      </c>
      <c r="CN1750">
        <f t="shared" si="349"/>
        <v>0</v>
      </c>
      <c r="CO1750">
        <f t="shared" si="350"/>
        <v>0</v>
      </c>
    </row>
    <row r="1751" spans="2:93" ht="15" customHeight="1">
      <c r="B1751" s="126"/>
      <c r="C1751" s="220" t="s">
        <v>3397</v>
      </c>
      <c r="D1751" s="419"/>
      <c r="E1751" s="316"/>
      <c r="F1751" s="316"/>
      <c r="G1751" s="317"/>
      <c r="H1751" s="379"/>
      <c r="I1751" s="317"/>
      <c r="J1751" s="315" t="str">
        <f>IF(L1751="","",VLOOKUP(L1751,Presentación!$AL$3:$AM$574,2,FALSE))</f>
        <v/>
      </c>
      <c r="K1751" s="429"/>
      <c r="L1751" s="419"/>
      <c r="M1751" s="316"/>
      <c r="N1751" s="317"/>
      <c r="O1751" s="419"/>
      <c r="P1751" s="316"/>
      <c r="Q1751" s="317"/>
      <c r="R1751" s="379"/>
      <c r="S1751" s="316"/>
      <c r="T1751" s="317"/>
      <c r="U1751" s="43" t="s">
        <v>2188</v>
      </c>
      <c r="V1751" s="379"/>
      <c r="W1751" s="316"/>
      <c r="X1751" s="317"/>
      <c r="Y1751" s="379"/>
      <c r="Z1751" s="317"/>
      <c r="AA1751" s="249"/>
      <c r="AB1751" s="249"/>
      <c r="AC1751" s="249"/>
      <c r="AD1751" s="10"/>
      <c r="AE1751" s="10"/>
      <c r="AF1751" s="10"/>
      <c r="AG1751" s="10"/>
      <c r="AH1751" s="10"/>
      <c r="AI1751" s="10"/>
      <c r="AJ1751" s="10"/>
      <c r="AK1751" s="10"/>
      <c r="AL1751" s="10"/>
      <c r="AM1751" s="10"/>
      <c r="AN1751" s="10"/>
      <c r="AO1751" s="10"/>
      <c r="AP1751" s="10"/>
      <c r="AQ1751" s="10"/>
      <c r="AR1751" s="10"/>
      <c r="AS1751" s="10"/>
      <c r="AT1751" s="10"/>
      <c r="AU1751" s="10"/>
      <c r="AV1751" s="10"/>
      <c r="AW1751" s="10"/>
      <c r="AX1751" s="10"/>
      <c r="AY1751" s="10"/>
      <c r="AZ1751" s="10"/>
      <c r="BA1751" s="10"/>
      <c r="BB1751" s="10"/>
      <c r="BC1751" s="10"/>
      <c r="BD1751" s="10"/>
      <c r="BE1751" s="10"/>
      <c r="BF1751" s="10"/>
      <c r="BG1751" s="10"/>
      <c r="BH1751" s="10"/>
      <c r="BI1751" s="10"/>
      <c r="BJ1751" s="10"/>
      <c r="BK1751" s="10"/>
      <c r="BL1751" s="10"/>
      <c r="BM1751" s="10"/>
      <c r="BN1751" s="10"/>
      <c r="BO1751" s="10"/>
      <c r="BP1751" s="10"/>
      <c r="BQ1751" s="10"/>
      <c r="BR1751" s="10"/>
      <c r="BS1751" s="10"/>
      <c r="BT1751" s="10"/>
      <c r="BU1751" s="10"/>
      <c r="BV1751" s="10"/>
      <c r="BW1751" s="10"/>
      <c r="BX1751" s="10"/>
      <c r="CA1751">
        <f t="shared" si="338"/>
        <v>0</v>
      </c>
      <c r="CB1751">
        <f t="shared" si="339"/>
        <v>0</v>
      </c>
      <c r="CC1751">
        <f t="shared" si="340"/>
        <v>0</v>
      </c>
      <c r="CD1751">
        <f t="shared" si="341"/>
        <v>0</v>
      </c>
      <c r="CF1751" t="b">
        <f t="shared" si="342"/>
        <v>0</v>
      </c>
      <c r="CG1751" t="str">
        <f t="shared" si="343"/>
        <v/>
      </c>
      <c r="CH1751" t="b">
        <f t="shared" si="344"/>
        <v>0</v>
      </c>
      <c r="CI1751" t="str">
        <f t="shared" si="345"/>
        <v/>
      </c>
      <c r="CJ1751" t="b">
        <f t="shared" si="346"/>
        <v>0</v>
      </c>
      <c r="CL1751">
        <f t="shared" si="347"/>
        <v>0</v>
      </c>
      <c r="CM1751">
        <f t="shared" si="348"/>
        <v>0</v>
      </c>
      <c r="CN1751">
        <f t="shared" si="349"/>
        <v>0</v>
      </c>
      <c r="CO1751">
        <f t="shared" si="350"/>
        <v>0</v>
      </c>
    </row>
    <row r="1752" spans="2:93" ht="15" customHeight="1">
      <c r="B1752" s="126"/>
      <c r="C1752" s="220" t="s">
        <v>3398</v>
      </c>
      <c r="D1752" s="419"/>
      <c r="E1752" s="316"/>
      <c r="F1752" s="316"/>
      <c r="G1752" s="317"/>
      <c r="H1752" s="379"/>
      <c r="I1752" s="317"/>
      <c r="J1752" s="315" t="str">
        <f>IF(L1752="","",VLOOKUP(L1752,Presentación!$AL$3:$AM$574,2,FALSE))</f>
        <v/>
      </c>
      <c r="K1752" s="429"/>
      <c r="L1752" s="419"/>
      <c r="M1752" s="316"/>
      <c r="N1752" s="317"/>
      <c r="O1752" s="419"/>
      <c r="P1752" s="316"/>
      <c r="Q1752" s="317"/>
      <c r="R1752" s="379"/>
      <c r="S1752" s="316"/>
      <c r="T1752" s="317"/>
      <c r="U1752" s="43" t="s">
        <v>2188</v>
      </c>
      <c r="V1752" s="379"/>
      <c r="W1752" s="316"/>
      <c r="X1752" s="317"/>
      <c r="Y1752" s="379"/>
      <c r="Z1752" s="317"/>
      <c r="AA1752" s="249"/>
      <c r="AB1752" s="249"/>
      <c r="AC1752" s="249"/>
      <c r="AD1752" s="10"/>
      <c r="AE1752" s="10"/>
      <c r="AF1752" s="10"/>
      <c r="AG1752" s="10"/>
      <c r="AH1752" s="10"/>
      <c r="AI1752" s="10"/>
      <c r="AJ1752" s="10"/>
      <c r="AK1752" s="10"/>
      <c r="AL1752" s="10"/>
      <c r="AM1752" s="10"/>
      <c r="AN1752" s="10"/>
      <c r="AO1752" s="10"/>
      <c r="AP1752" s="10"/>
      <c r="AQ1752" s="10"/>
      <c r="AR1752" s="10"/>
      <c r="AS1752" s="10"/>
      <c r="AT1752" s="10"/>
      <c r="AU1752" s="10"/>
      <c r="AV1752" s="10"/>
      <c r="AW1752" s="10"/>
      <c r="AX1752" s="10"/>
      <c r="AY1752" s="10"/>
      <c r="AZ1752" s="10"/>
      <c r="BA1752" s="10"/>
      <c r="BB1752" s="10"/>
      <c r="BC1752" s="10"/>
      <c r="BD1752" s="10"/>
      <c r="BE1752" s="10"/>
      <c r="BF1752" s="10"/>
      <c r="BG1752" s="10"/>
      <c r="BH1752" s="10"/>
      <c r="BI1752" s="10"/>
      <c r="BJ1752" s="10"/>
      <c r="BK1752" s="10"/>
      <c r="BL1752" s="10"/>
      <c r="BM1752" s="10"/>
      <c r="BN1752" s="10"/>
      <c r="BO1752" s="10"/>
      <c r="BP1752" s="10"/>
      <c r="BQ1752" s="10"/>
      <c r="BR1752" s="10"/>
      <c r="BS1752" s="10"/>
      <c r="BT1752" s="10"/>
      <c r="BU1752" s="10"/>
      <c r="BV1752" s="10"/>
      <c r="BW1752" s="10"/>
      <c r="BX1752" s="10"/>
      <c r="CA1752">
        <f t="shared" si="338"/>
        <v>0</v>
      </c>
      <c r="CB1752">
        <f t="shared" si="339"/>
        <v>0</v>
      </c>
      <c r="CC1752">
        <f t="shared" si="340"/>
        <v>0</v>
      </c>
      <c r="CD1752">
        <f t="shared" si="341"/>
        <v>0</v>
      </c>
      <c r="CF1752" t="b">
        <f t="shared" si="342"/>
        <v>0</v>
      </c>
      <c r="CG1752" t="str">
        <f t="shared" si="343"/>
        <v/>
      </c>
      <c r="CH1752" t="b">
        <f t="shared" si="344"/>
        <v>0</v>
      </c>
      <c r="CI1752" t="str">
        <f t="shared" si="345"/>
        <v/>
      </c>
      <c r="CJ1752" t="b">
        <f t="shared" si="346"/>
        <v>0</v>
      </c>
      <c r="CL1752">
        <f t="shared" si="347"/>
        <v>0</v>
      </c>
      <c r="CM1752">
        <f t="shared" si="348"/>
        <v>0</v>
      </c>
      <c r="CN1752">
        <f t="shared" si="349"/>
        <v>0</v>
      </c>
      <c r="CO1752">
        <f t="shared" si="350"/>
        <v>0</v>
      </c>
    </row>
    <row r="1753" spans="2:93" ht="15" customHeight="1">
      <c r="B1753" s="126"/>
      <c r="C1753" s="220" t="s">
        <v>3399</v>
      </c>
      <c r="D1753" s="419"/>
      <c r="E1753" s="316"/>
      <c r="F1753" s="316"/>
      <c r="G1753" s="317"/>
      <c r="H1753" s="379"/>
      <c r="I1753" s="317"/>
      <c r="J1753" s="315" t="str">
        <f>IF(L1753="","",VLOOKUP(L1753,Presentación!$AL$3:$AM$574,2,FALSE))</f>
        <v/>
      </c>
      <c r="K1753" s="429"/>
      <c r="L1753" s="419"/>
      <c r="M1753" s="316"/>
      <c r="N1753" s="317"/>
      <c r="O1753" s="419"/>
      <c r="P1753" s="316"/>
      <c r="Q1753" s="317"/>
      <c r="R1753" s="379"/>
      <c r="S1753" s="316"/>
      <c r="T1753" s="317"/>
      <c r="U1753" s="43" t="s">
        <v>2188</v>
      </c>
      <c r="V1753" s="379"/>
      <c r="W1753" s="316"/>
      <c r="X1753" s="317"/>
      <c r="Y1753" s="379"/>
      <c r="Z1753" s="317"/>
      <c r="AA1753" s="249"/>
      <c r="AB1753" s="249"/>
      <c r="AC1753" s="249"/>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c r="AY1753" s="10"/>
      <c r="AZ1753" s="10"/>
      <c r="BA1753" s="10"/>
      <c r="BB1753" s="10"/>
      <c r="BC1753" s="10"/>
      <c r="BD1753" s="10"/>
      <c r="BE1753" s="10"/>
      <c r="BF1753" s="10"/>
      <c r="BG1753" s="10"/>
      <c r="BH1753" s="10"/>
      <c r="BI1753" s="10"/>
      <c r="BJ1753" s="10"/>
      <c r="BK1753" s="10"/>
      <c r="BL1753" s="10"/>
      <c r="BM1753" s="10"/>
      <c r="BN1753" s="10"/>
      <c r="BO1753" s="10"/>
      <c r="BP1753" s="10"/>
      <c r="BQ1753" s="10"/>
      <c r="BR1753" s="10"/>
      <c r="BS1753" s="10"/>
      <c r="BT1753" s="10"/>
      <c r="BU1753" s="10"/>
      <c r="BV1753" s="10"/>
      <c r="BW1753" s="10"/>
      <c r="BX1753" s="10"/>
      <c r="CA1753">
        <f t="shared" si="338"/>
        <v>0</v>
      </c>
      <c r="CB1753">
        <f t="shared" si="339"/>
        <v>0</v>
      </c>
      <c r="CC1753">
        <f t="shared" si="340"/>
        <v>0</v>
      </c>
      <c r="CD1753">
        <f t="shared" si="341"/>
        <v>0</v>
      </c>
      <c r="CF1753" t="b">
        <f t="shared" si="342"/>
        <v>0</v>
      </c>
      <c r="CG1753" t="str">
        <f t="shared" si="343"/>
        <v/>
      </c>
      <c r="CH1753" t="b">
        <f t="shared" si="344"/>
        <v>0</v>
      </c>
      <c r="CI1753" t="str">
        <f t="shared" si="345"/>
        <v/>
      </c>
      <c r="CJ1753" t="b">
        <f t="shared" si="346"/>
        <v>0</v>
      </c>
      <c r="CL1753">
        <f t="shared" si="347"/>
        <v>0</v>
      </c>
      <c r="CM1753">
        <f t="shared" si="348"/>
        <v>0</v>
      </c>
      <c r="CN1753">
        <f t="shared" si="349"/>
        <v>0</v>
      </c>
      <c r="CO1753">
        <f t="shared" si="350"/>
        <v>0</v>
      </c>
    </row>
    <row r="1754" spans="2:93" ht="15" customHeight="1">
      <c r="B1754" s="126"/>
      <c r="C1754" s="220" t="s">
        <v>3400</v>
      </c>
      <c r="D1754" s="419"/>
      <c r="E1754" s="316"/>
      <c r="F1754" s="316"/>
      <c r="G1754" s="317"/>
      <c r="H1754" s="379"/>
      <c r="I1754" s="317"/>
      <c r="J1754" s="315" t="str">
        <f>IF(L1754="","",VLOOKUP(L1754,Presentación!$AL$3:$AM$574,2,FALSE))</f>
        <v/>
      </c>
      <c r="K1754" s="429"/>
      <c r="L1754" s="419"/>
      <c r="M1754" s="316"/>
      <c r="N1754" s="317"/>
      <c r="O1754" s="419"/>
      <c r="P1754" s="316"/>
      <c r="Q1754" s="317"/>
      <c r="R1754" s="379"/>
      <c r="S1754" s="316"/>
      <c r="T1754" s="317"/>
      <c r="U1754" s="43" t="s">
        <v>2188</v>
      </c>
      <c r="V1754" s="379"/>
      <c r="W1754" s="316"/>
      <c r="X1754" s="317"/>
      <c r="Y1754" s="379"/>
      <c r="Z1754" s="317"/>
      <c r="AA1754" s="249"/>
      <c r="AB1754" s="249"/>
      <c r="AC1754" s="249"/>
      <c r="AD1754" s="10"/>
      <c r="AE1754" s="10"/>
      <c r="AF1754" s="10"/>
      <c r="AG1754" s="10"/>
      <c r="AH1754" s="10"/>
      <c r="AI1754" s="10"/>
      <c r="AJ1754" s="10"/>
      <c r="AK1754" s="10"/>
      <c r="AL1754" s="10"/>
      <c r="AM1754" s="10"/>
      <c r="AN1754" s="10"/>
      <c r="AO1754" s="10"/>
      <c r="AP1754" s="10"/>
      <c r="AQ1754" s="10"/>
      <c r="AR1754" s="10"/>
      <c r="AS1754" s="10"/>
      <c r="AT1754" s="10"/>
      <c r="AU1754" s="10"/>
      <c r="AV1754" s="10"/>
      <c r="AW1754" s="10"/>
      <c r="AX1754" s="10"/>
      <c r="AY1754" s="10"/>
      <c r="AZ1754" s="10"/>
      <c r="BA1754" s="10"/>
      <c r="BB1754" s="10"/>
      <c r="BC1754" s="10"/>
      <c r="BD1754" s="10"/>
      <c r="BE1754" s="10"/>
      <c r="BF1754" s="10"/>
      <c r="BG1754" s="10"/>
      <c r="BH1754" s="10"/>
      <c r="BI1754" s="10"/>
      <c r="BJ1754" s="10"/>
      <c r="BK1754" s="10"/>
      <c r="BL1754" s="10"/>
      <c r="BM1754" s="10"/>
      <c r="BN1754" s="10"/>
      <c r="BO1754" s="10"/>
      <c r="BP1754" s="10"/>
      <c r="BQ1754" s="10"/>
      <c r="BR1754" s="10"/>
      <c r="BS1754" s="10"/>
      <c r="BT1754" s="10"/>
      <c r="BU1754" s="10"/>
      <c r="BV1754" s="10"/>
      <c r="BW1754" s="10"/>
      <c r="BX1754" s="10"/>
      <c r="CA1754">
        <f t="shared" si="338"/>
        <v>0</v>
      </c>
      <c r="CB1754">
        <f t="shared" si="339"/>
        <v>0</v>
      </c>
      <c r="CC1754">
        <f t="shared" si="340"/>
        <v>0</v>
      </c>
      <c r="CD1754">
        <f t="shared" si="341"/>
        <v>0</v>
      </c>
      <c r="CF1754" t="b">
        <f t="shared" si="342"/>
        <v>0</v>
      </c>
      <c r="CG1754" t="str">
        <f t="shared" si="343"/>
        <v/>
      </c>
      <c r="CH1754" t="b">
        <f t="shared" si="344"/>
        <v>0</v>
      </c>
      <c r="CI1754" t="str">
        <f t="shared" si="345"/>
        <v/>
      </c>
      <c r="CJ1754" t="b">
        <f t="shared" si="346"/>
        <v>0</v>
      </c>
      <c r="CL1754">
        <f t="shared" si="347"/>
        <v>0</v>
      </c>
      <c r="CM1754">
        <f t="shared" si="348"/>
        <v>0</v>
      </c>
      <c r="CN1754">
        <f t="shared" si="349"/>
        <v>0</v>
      </c>
      <c r="CO1754">
        <f t="shared" si="350"/>
        <v>0</v>
      </c>
    </row>
    <row r="1755" spans="2:93" ht="15" customHeight="1">
      <c r="B1755" s="126"/>
      <c r="C1755" s="220" t="s">
        <v>3401</v>
      </c>
      <c r="D1755" s="419"/>
      <c r="E1755" s="316"/>
      <c r="F1755" s="316"/>
      <c r="G1755" s="317"/>
      <c r="H1755" s="379"/>
      <c r="I1755" s="317"/>
      <c r="J1755" s="315" t="str">
        <f>IF(L1755="","",VLOOKUP(L1755,Presentación!$AL$3:$AM$574,2,FALSE))</f>
        <v/>
      </c>
      <c r="K1755" s="429"/>
      <c r="L1755" s="419"/>
      <c r="M1755" s="316"/>
      <c r="N1755" s="317"/>
      <c r="O1755" s="419"/>
      <c r="P1755" s="316"/>
      <c r="Q1755" s="317"/>
      <c r="R1755" s="379"/>
      <c r="S1755" s="316"/>
      <c r="T1755" s="317"/>
      <c r="U1755" s="43" t="s">
        <v>2188</v>
      </c>
      <c r="V1755" s="379"/>
      <c r="W1755" s="316"/>
      <c r="X1755" s="317"/>
      <c r="Y1755" s="379"/>
      <c r="Z1755" s="317"/>
      <c r="AA1755" s="249"/>
      <c r="AB1755" s="249"/>
      <c r="AC1755" s="249"/>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AY1755" s="10"/>
      <c r="AZ1755" s="10"/>
      <c r="BA1755" s="10"/>
      <c r="BB1755" s="10"/>
      <c r="BC1755" s="10"/>
      <c r="BD1755" s="10"/>
      <c r="BE1755" s="10"/>
      <c r="BF1755" s="10"/>
      <c r="BG1755" s="10"/>
      <c r="BH1755" s="10"/>
      <c r="BI1755" s="10"/>
      <c r="BJ1755" s="10"/>
      <c r="BK1755" s="10"/>
      <c r="BL1755" s="10"/>
      <c r="BM1755" s="10"/>
      <c r="BN1755" s="10"/>
      <c r="BO1755" s="10"/>
      <c r="BP1755" s="10"/>
      <c r="BQ1755" s="10"/>
      <c r="BR1755" s="10"/>
      <c r="BS1755" s="10"/>
      <c r="BT1755" s="10"/>
      <c r="BU1755" s="10"/>
      <c r="BV1755" s="10"/>
      <c r="BW1755" s="10"/>
      <c r="BX1755" s="10"/>
      <c r="CA1755">
        <f t="shared" si="338"/>
        <v>0</v>
      </c>
      <c r="CB1755">
        <f t="shared" si="339"/>
        <v>0</v>
      </c>
      <c r="CC1755">
        <f t="shared" si="340"/>
        <v>0</v>
      </c>
      <c r="CD1755">
        <f t="shared" si="341"/>
        <v>0</v>
      </c>
      <c r="CF1755" t="b">
        <f t="shared" si="342"/>
        <v>0</v>
      </c>
      <c r="CG1755" t="str">
        <f t="shared" si="343"/>
        <v/>
      </c>
      <c r="CH1755" t="b">
        <f t="shared" si="344"/>
        <v>0</v>
      </c>
      <c r="CI1755" t="str">
        <f t="shared" si="345"/>
        <v/>
      </c>
      <c r="CJ1755" t="b">
        <f t="shared" si="346"/>
        <v>0</v>
      </c>
      <c r="CL1755">
        <f t="shared" si="347"/>
        <v>0</v>
      </c>
      <c r="CM1755">
        <f t="shared" si="348"/>
        <v>0</v>
      </c>
      <c r="CN1755">
        <f t="shared" si="349"/>
        <v>0</v>
      </c>
      <c r="CO1755">
        <f t="shared" si="350"/>
        <v>0</v>
      </c>
    </row>
    <row r="1756" spans="2:93" ht="15" customHeight="1">
      <c r="B1756" s="126"/>
      <c r="C1756" s="220" t="s">
        <v>3402</v>
      </c>
      <c r="D1756" s="419"/>
      <c r="E1756" s="316"/>
      <c r="F1756" s="316"/>
      <c r="G1756" s="317"/>
      <c r="H1756" s="379"/>
      <c r="I1756" s="317"/>
      <c r="J1756" s="315" t="str">
        <f>IF(L1756="","",VLOOKUP(L1756,Presentación!$AL$3:$AM$574,2,FALSE))</f>
        <v/>
      </c>
      <c r="K1756" s="429"/>
      <c r="L1756" s="419"/>
      <c r="M1756" s="316"/>
      <c r="N1756" s="317"/>
      <c r="O1756" s="419"/>
      <c r="P1756" s="316"/>
      <c r="Q1756" s="317"/>
      <c r="R1756" s="379"/>
      <c r="S1756" s="316"/>
      <c r="T1756" s="317"/>
      <c r="U1756" s="43" t="s">
        <v>2188</v>
      </c>
      <c r="V1756" s="379"/>
      <c r="W1756" s="316"/>
      <c r="X1756" s="317"/>
      <c r="Y1756" s="379"/>
      <c r="Z1756" s="317"/>
      <c r="AA1756" s="249"/>
      <c r="AB1756" s="249"/>
      <c r="AC1756" s="249"/>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AY1756" s="10"/>
      <c r="AZ1756" s="10"/>
      <c r="BA1756" s="10"/>
      <c r="BB1756" s="10"/>
      <c r="BC1756" s="10"/>
      <c r="BD1756" s="10"/>
      <c r="BE1756" s="10"/>
      <c r="BF1756" s="10"/>
      <c r="BG1756" s="10"/>
      <c r="BH1756" s="10"/>
      <c r="BI1756" s="10"/>
      <c r="BJ1756" s="10"/>
      <c r="BK1756" s="10"/>
      <c r="BL1756" s="10"/>
      <c r="BM1756" s="10"/>
      <c r="BN1756" s="10"/>
      <c r="BO1756" s="10"/>
      <c r="BP1756" s="10"/>
      <c r="BQ1756" s="10"/>
      <c r="BR1756" s="10"/>
      <c r="BS1756" s="10"/>
      <c r="BT1756" s="10"/>
      <c r="BU1756" s="10"/>
      <c r="BV1756" s="10"/>
      <c r="BW1756" s="10"/>
      <c r="BX1756" s="10"/>
      <c r="CA1756">
        <f t="shared" si="338"/>
        <v>0</v>
      </c>
      <c r="CB1756">
        <f t="shared" si="339"/>
        <v>0</v>
      </c>
      <c r="CC1756">
        <f t="shared" si="340"/>
        <v>0</v>
      </c>
      <c r="CD1756">
        <f t="shared" si="341"/>
        <v>0</v>
      </c>
      <c r="CF1756" t="b">
        <f t="shared" si="342"/>
        <v>0</v>
      </c>
      <c r="CG1756" t="str">
        <f t="shared" si="343"/>
        <v/>
      </c>
      <c r="CH1756" t="b">
        <f t="shared" si="344"/>
        <v>0</v>
      </c>
      <c r="CI1756" t="str">
        <f t="shared" si="345"/>
        <v/>
      </c>
      <c r="CJ1756" t="b">
        <f t="shared" si="346"/>
        <v>0</v>
      </c>
      <c r="CL1756">
        <f t="shared" si="347"/>
        <v>0</v>
      </c>
      <c r="CM1756">
        <f t="shared" si="348"/>
        <v>0</v>
      </c>
      <c r="CN1756">
        <f t="shared" si="349"/>
        <v>0</v>
      </c>
      <c r="CO1756">
        <f t="shared" si="350"/>
        <v>0</v>
      </c>
    </row>
    <row r="1757" spans="2:93" ht="15" customHeight="1">
      <c r="B1757" s="126"/>
      <c r="C1757" s="220" t="s">
        <v>3403</v>
      </c>
      <c r="D1757" s="419"/>
      <c r="E1757" s="316"/>
      <c r="F1757" s="316"/>
      <c r="G1757" s="317"/>
      <c r="H1757" s="379"/>
      <c r="I1757" s="317"/>
      <c r="J1757" s="315" t="str">
        <f>IF(L1757="","",VLOOKUP(L1757,Presentación!$AL$3:$AM$574,2,FALSE))</f>
        <v/>
      </c>
      <c r="K1757" s="429"/>
      <c r="L1757" s="419"/>
      <c r="M1757" s="316"/>
      <c r="N1757" s="317"/>
      <c r="O1757" s="419"/>
      <c r="P1757" s="316"/>
      <c r="Q1757" s="317"/>
      <c r="R1757" s="379"/>
      <c r="S1757" s="316"/>
      <c r="T1757" s="317"/>
      <c r="U1757" s="43" t="s">
        <v>2188</v>
      </c>
      <c r="V1757" s="379"/>
      <c r="W1757" s="316"/>
      <c r="X1757" s="317"/>
      <c r="Y1757" s="379"/>
      <c r="Z1757" s="317"/>
      <c r="AA1757" s="249"/>
      <c r="AB1757" s="249"/>
      <c r="AC1757" s="249"/>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10"/>
      <c r="AY1757" s="10"/>
      <c r="AZ1757" s="10"/>
      <c r="BA1757" s="10"/>
      <c r="BB1757" s="10"/>
      <c r="BC1757" s="10"/>
      <c r="BD1757" s="10"/>
      <c r="BE1757" s="10"/>
      <c r="BF1757" s="10"/>
      <c r="BG1757" s="10"/>
      <c r="BH1757" s="10"/>
      <c r="BI1757" s="10"/>
      <c r="BJ1757" s="10"/>
      <c r="BK1757" s="10"/>
      <c r="BL1757" s="10"/>
      <c r="BM1757" s="10"/>
      <c r="BN1757" s="10"/>
      <c r="BO1757" s="10"/>
      <c r="BP1757" s="10"/>
      <c r="BQ1757" s="10"/>
      <c r="BR1757" s="10"/>
      <c r="BS1757" s="10"/>
      <c r="BT1757" s="10"/>
      <c r="BU1757" s="10"/>
      <c r="BV1757" s="10"/>
      <c r="BW1757" s="10"/>
      <c r="BX1757" s="10"/>
      <c r="CA1757">
        <f t="shared" si="338"/>
        <v>0</v>
      </c>
      <c r="CB1757">
        <f t="shared" si="339"/>
        <v>0</v>
      </c>
      <c r="CC1757">
        <f t="shared" si="340"/>
        <v>0</v>
      </c>
      <c r="CD1757">
        <f t="shared" si="341"/>
        <v>0</v>
      </c>
      <c r="CF1757" t="b">
        <f t="shared" si="342"/>
        <v>0</v>
      </c>
      <c r="CG1757" t="str">
        <f t="shared" si="343"/>
        <v/>
      </c>
      <c r="CH1757" t="b">
        <f t="shared" si="344"/>
        <v>0</v>
      </c>
      <c r="CI1757" t="str">
        <f t="shared" si="345"/>
        <v/>
      </c>
      <c r="CJ1757" t="b">
        <f t="shared" si="346"/>
        <v>0</v>
      </c>
      <c r="CL1757">
        <f t="shared" si="347"/>
        <v>0</v>
      </c>
      <c r="CM1757">
        <f t="shared" si="348"/>
        <v>0</v>
      </c>
      <c r="CN1757">
        <f t="shared" si="349"/>
        <v>0</v>
      </c>
      <c r="CO1757">
        <f t="shared" si="350"/>
        <v>0</v>
      </c>
    </row>
    <row r="1758" spans="2:93" ht="15" customHeight="1">
      <c r="B1758" s="126"/>
      <c r="C1758" s="220" t="s">
        <v>3404</v>
      </c>
      <c r="D1758" s="419"/>
      <c r="E1758" s="316"/>
      <c r="F1758" s="316"/>
      <c r="G1758" s="317"/>
      <c r="H1758" s="379"/>
      <c r="I1758" s="317"/>
      <c r="J1758" s="315" t="str">
        <f>IF(L1758="","",VLOOKUP(L1758,Presentación!$AL$3:$AM$574,2,FALSE))</f>
        <v/>
      </c>
      <c r="K1758" s="429"/>
      <c r="L1758" s="419"/>
      <c r="M1758" s="316"/>
      <c r="N1758" s="317"/>
      <c r="O1758" s="419"/>
      <c r="P1758" s="316"/>
      <c r="Q1758" s="317"/>
      <c r="R1758" s="379"/>
      <c r="S1758" s="316"/>
      <c r="T1758" s="317"/>
      <c r="U1758" s="43" t="s">
        <v>2188</v>
      </c>
      <c r="V1758" s="379"/>
      <c r="W1758" s="316"/>
      <c r="X1758" s="317"/>
      <c r="Y1758" s="379"/>
      <c r="Z1758" s="317"/>
      <c r="AA1758" s="249"/>
      <c r="AB1758" s="249"/>
      <c r="AC1758" s="249"/>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A1758" s="10"/>
      <c r="BB1758" s="10"/>
      <c r="BC1758" s="10"/>
      <c r="BD1758" s="10"/>
      <c r="BE1758" s="10"/>
      <c r="BF1758" s="10"/>
      <c r="BG1758" s="10"/>
      <c r="BH1758" s="10"/>
      <c r="BI1758" s="10"/>
      <c r="BJ1758" s="10"/>
      <c r="BK1758" s="10"/>
      <c r="BL1758" s="10"/>
      <c r="BM1758" s="10"/>
      <c r="BN1758" s="10"/>
      <c r="BO1758" s="10"/>
      <c r="BP1758" s="10"/>
      <c r="BQ1758" s="10"/>
      <c r="BR1758" s="10"/>
      <c r="BS1758" s="10"/>
      <c r="BT1758" s="10"/>
      <c r="BU1758" s="10"/>
      <c r="BV1758" s="10"/>
      <c r="BW1758" s="10"/>
      <c r="BX1758" s="10"/>
      <c r="CA1758">
        <f t="shared" si="338"/>
        <v>0</v>
      </c>
      <c r="CB1758">
        <f t="shared" si="339"/>
        <v>0</v>
      </c>
      <c r="CC1758">
        <f t="shared" si="340"/>
        <v>0</v>
      </c>
      <c r="CD1758">
        <f t="shared" si="341"/>
        <v>0</v>
      </c>
      <c r="CF1758" t="b">
        <f t="shared" si="342"/>
        <v>0</v>
      </c>
      <c r="CG1758" t="str">
        <f t="shared" si="343"/>
        <v/>
      </c>
      <c r="CH1758" t="b">
        <f t="shared" si="344"/>
        <v>0</v>
      </c>
      <c r="CI1758" t="str">
        <f t="shared" si="345"/>
        <v/>
      </c>
      <c r="CJ1758" t="b">
        <f t="shared" si="346"/>
        <v>0</v>
      </c>
      <c r="CL1758">
        <f t="shared" si="347"/>
        <v>0</v>
      </c>
      <c r="CM1758">
        <f t="shared" si="348"/>
        <v>0</v>
      </c>
      <c r="CN1758">
        <f t="shared" si="349"/>
        <v>0</v>
      </c>
      <c r="CO1758">
        <f t="shared" si="350"/>
        <v>0</v>
      </c>
    </row>
    <row r="1759" spans="2:93" ht="15" customHeight="1">
      <c r="B1759" s="126"/>
      <c r="C1759" s="220" t="s">
        <v>3405</v>
      </c>
      <c r="D1759" s="419"/>
      <c r="E1759" s="316"/>
      <c r="F1759" s="316"/>
      <c r="G1759" s="317"/>
      <c r="H1759" s="379"/>
      <c r="I1759" s="317"/>
      <c r="J1759" s="315" t="str">
        <f>IF(L1759="","",VLOOKUP(L1759,Presentación!$AL$3:$AM$574,2,FALSE))</f>
        <v/>
      </c>
      <c r="K1759" s="429"/>
      <c r="L1759" s="419"/>
      <c r="M1759" s="316"/>
      <c r="N1759" s="317"/>
      <c r="O1759" s="419"/>
      <c r="P1759" s="316"/>
      <c r="Q1759" s="317"/>
      <c r="R1759" s="379"/>
      <c r="S1759" s="316"/>
      <c r="T1759" s="317"/>
      <c r="U1759" s="43" t="s">
        <v>2188</v>
      </c>
      <c r="V1759" s="379"/>
      <c r="W1759" s="316"/>
      <c r="X1759" s="317"/>
      <c r="Y1759" s="379"/>
      <c r="Z1759" s="317"/>
      <c r="AA1759" s="249"/>
      <c r="AB1759" s="249"/>
      <c r="AC1759" s="249"/>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AY1759" s="10"/>
      <c r="AZ1759" s="10"/>
      <c r="BA1759" s="10"/>
      <c r="BB1759" s="10"/>
      <c r="BC1759" s="10"/>
      <c r="BD1759" s="10"/>
      <c r="BE1759" s="10"/>
      <c r="BF1759" s="10"/>
      <c r="BG1759" s="10"/>
      <c r="BH1759" s="10"/>
      <c r="BI1759" s="10"/>
      <c r="BJ1759" s="10"/>
      <c r="BK1759" s="10"/>
      <c r="BL1759" s="10"/>
      <c r="BM1759" s="10"/>
      <c r="BN1759" s="10"/>
      <c r="BO1759" s="10"/>
      <c r="BP1759" s="10"/>
      <c r="BQ1759" s="10"/>
      <c r="BR1759" s="10"/>
      <c r="BS1759" s="10"/>
      <c r="BT1759" s="10"/>
      <c r="BU1759" s="10"/>
      <c r="BV1759" s="10"/>
      <c r="BW1759" s="10"/>
      <c r="BX1759" s="10"/>
      <c r="CA1759">
        <f t="shared" si="338"/>
        <v>0</v>
      </c>
      <c r="CB1759">
        <f t="shared" si="339"/>
        <v>0</v>
      </c>
      <c r="CC1759">
        <f t="shared" si="340"/>
        <v>0</v>
      </c>
      <c r="CD1759">
        <f t="shared" si="341"/>
        <v>0</v>
      </c>
      <c r="CF1759" t="b">
        <f t="shared" si="342"/>
        <v>0</v>
      </c>
      <c r="CG1759" t="str">
        <f t="shared" si="343"/>
        <v/>
      </c>
      <c r="CH1759" t="b">
        <f t="shared" si="344"/>
        <v>0</v>
      </c>
      <c r="CI1759" t="str">
        <f t="shared" si="345"/>
        <v/>
      </c>
      <c r="CJ1759" t="b">
        <f t="shared" si="346"/>
        <v>0</v>
      </c>
      <c r="CL1759">
        <f t="shared" si="347"/>
        <v>0</v>
      </c>
      <c r="CM1759">
        <f t="shared" si="348"/>
        <v>0</v>
      </c>
      <c r="CN1759">
        <f t="shared" si="349"/>
        <v>0</v>
      </c>
      <c r="CO1759">
        <f t="shared" si="350"/>
        <v>0</v>
      </c>
    </row>
    <row r="1760" spans="2:93" ht="15" customHeight="1">
      <c r="B1760" s="126"/>
      <c r="C1760" s="220" t="s">
        <v>3406</v>
      </c>
      <c r="D1760" s="419"/>
      <c r="E1760" s="316"/>
      <c r="F1760" s="316"/>
      <c r="G1760" s="317"/>
      <c r="H1760" s="379"/>
      <c r="I1760" s="317"/>
      <c r="J1760" s="315" t="str">
        <f>IF(L1760="","",VLOOKUP(L1760,Presentación!$AL$3:$AM$574,2,FALSE))</f>
        <v/>
      </c>
      <c r="K1760" s="429"/>
      <c r="L1760" s="419"/>
      <c r="M1760" s="316"/>
      <c r="N1760" s="317"/>
      <c r="O1760" s="419"/>
      <c r="P1760" s="316"/>
      <c r="Q1760" s="317"/>
      <c r="R1760" s="379"/>
      <c r="S1760" s="316"/>
      <c r="T1760" s="317"/>
      <c r="U1760" s="43" t="s">
        <v>2188</v>
      </c>
      <c r="V1760" s="379"/>
      <c r="W1760" s="316"/>
      <c r="X1760" s="317"/>
      <c r="Y1760" s="379"/>
      <c r="Z1760" s="317"/>
      <c r="AA1760" s="249"/>
      <c r="AB1760" s="249"/>
      <c r="AC1760" s="249"/>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AY1760" s="10"/>
      <c r="AZ1760" s="10"/>
      <c r="BA1760" s="10"/>
      <c r="BB1760" s="10"/>
      <c r="BC1760" s="10"/>
      <c r="BD1760" s="10"/>
      <c r="BE1760" s="10"/>
      <c r="BF1760" s="10"/>
      <c r="BG1760" s="10"/>
      <c r="BH1760" s="10"/>
      <c r="BI1760" s="10"/>
      <c r="BJ1760" s="10"/>
      <c r="BK1760" s="10"/>
      <c r="BL1760" s="10"/>
      <c r="BM1760" s="10"/>
      <c r="BN1760" s="10"/>
      <c r="BO1760" s="10"/>
      <c r="BP1760" s="10"/>
      <c r="BQ1760" s="10"/>
      <c r="BR1760" s="10"/>
      <c r="BS1760" s="10"/>
      <c r="BT1760" s="10"/>
      <c r="BU1760" s="10"/>
      <c r="BV1760" s="10"/>
      <c r="BW1760" s="10"/>
      <c r="BX1760" s="10"/>
      <c r="CA1760">
        <f t="shared" si="338"/>
        <v>0</v>
      </c>
      <c r="CB1760">
        <f t="shared" si="339"/>
        <v>0</v>
      </c>
      <c r="CC1760">
        <f t="shared" si="340"/>
        <v>0</v>
      </c>
      <c r="CD1760">
        <f t="shared" si="341"/>
        <v>0</v>
      </c>
      <c r="CF1760" t="b">
        <f t="shared" si="342"/>
        <v>0</v>
      </c>
      <c r="CG1760" t="str">
        <f t="shared" si="343"/>
        <v/>
      </c>
      <c r="CH1760" t="b">
        <f t="shared" si="344"/>
        <v>0</v>
      </c>
      <c r="CI1760" t="str">
        <f t="shared" si="345"/>
        <v/>
      </c>
      <c r="CJ1760" t="b">
        <f t="shared" si="346"/>
        <v>0</v>
      </c>
      <c r="CL1760">
        <f t="shared" si="347"/>
        <v>0</v>
      </c>
      <c r="CM1760">
        <f t="shared" si="348"/>
        <v>0</v>
      </c>
      <c r="CN1760">
        <f t="shared" si="349"/>
        <v>0</v>
      </c>
      <c r="CO1760">
        <f t="shared" si="350"/>
        <v>0</v>
      </c>
    </row>
    <row r="1761" spans="2:93" ht="15" customHeight="1">
      <c r="B1761" s="126"/>
      <c r="C1761" s="220" t="s">
        <v>3407</v>
      </c>
      <c r="D1761" s="419"/>
      <c r="E1761" s="316"/>
      <c r="F1761" s="316"/>
      <c r="G1761" s="317"/>
      <c r="H1761" s="379"/>
      <c r="I1761" s="317"/>
      <c r="J1761" s="315" t="str">
        <f>IF(L1761="","",VLOOKUP(L1761,Presentación!$AL$3:$AM$574,2,FALSE))</f>
        <v/>
      </c>
      <c r="K1761" s="429"/>
      <c r="L1761" s="419"/>
      <c r="M1761" s="316"/>
      <c r="N1761" s="317"/>
      <c r="O1761" s="419"/>
      <c r="P1761" s="316"/>
      <c r="Q1761" s="317"/>
      <c r="R1761" s="379"/>
      <c r="S1761" s="316"/>
      <c r="T1761" s="317"/>
      <c r="U1761" s="43" t="s">
        <v>2188</v>
      </c>
      <c r="V1761" s="379"/>
      <c r="W1761" s="316"/>
      <c r="X1761" s="317"/>
      <c r="Y1761" s="379"/>
      <c r="Z1761" s="317"/>
      <c r="AA1761" s="249"/>
      <c r="AB1761" s="249"/>
      <c r="AC1761" s="249"/>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AY1761" s="10"/>
      <c r="AZ1761" s="10"/>
      <c r="BA1761" s="10"/>
      <c r="BB1761" s="10"/>
      <c r="BC1761" s="10"/>
      <c r="BD1761" s="10"/>
      <c r="BE1761" s="10"/>
      <c r="BF1761" s="10"/>
      <c r="BG1761" s="10"/>
      <c r="BH1761" s="10"/>
      <c r="BI1761" s="10"/>
      <c r="BJ1761" s="10"/>
      <c r="BK1761" s="10"/>
      <c r="BL1761" s="10"/>
      <c r="BM1761" s="10"/>
      <c r="BN1761" s="10"/>
      <c r="BO1761" s="10"/>
      <c r="BP1761" s="10"/>
      <c r="BQ1761" s="10"/>
      <c r="BR1761" s="10"/>
      <c r="BS1761" s="10"/>
      <c r="BT1761" s="10"/>
      <c r="BU1761" s="10"/>
      <c r="BV1761" s="10"/>
      <c r="BW1761" s="10"/>
      <c r="BX1761" s="10"/>
      <c r="CA1761">
        <f t="shared" ref="CA1761:CA1824" si="351">IF(COUNTIF(D1761:AL1761,"NS")&gt;0,1,0)</f>
        <v>0</v>
      </c>
      <c r="CB1761">
        <f t="shared" ref="CB1761:CB1824" si="352">COUNTIF(AB1761:AC1761,"NS")</f>
        <v>0</v>
      </c>
      <c r="CC1761">
        <f t="shared" ref="CC1761:CC1824" si="353">SUM(AB1761:AC1761)</f>
        <v>0</v>
      </c>
      <c r="CD1761">
        <f t="shared" ref="CD1761:CD1824" si="354">IF(COUNTA(AA1761:AC1761)=0,0,IF(OR(AND(AA1761=0,CB1761&gt;0),AND(AA1761="ns",CC1761&gt;0),AND(AA1761="ns",CB1761=0,CC1761=0)),1,IF(OR(AND(AA1761&gt;0,CB1761=2),AND(AA1761="ns",CB1761=2),AND(AA1761="ns",CC1761=0,CB1761&gt;0),AA1761=CC1761),0,1)))</f>
        <v>0</v>
      </c>
      <c r="CF1761" t="b">
        <f t="shared" ref="CF1761:CF1824" si="355">NOT(EXACT(D1761,UPPER(D1761)))</f>
        <v>0</v>
      </c>
      <c r="CG1761" t="str">
        <f t="shared" ref="CG1761:CG1824" si="356">SUBSTITUTE( SUBSTITUTE( SUBSTITUTE( SUBSTITUTE( SUBSTITUTE( SUBSTITUTE( SUBSTITUTE( SUBSTITUTE( SUBSTITUTE( SUBSTITUTE(D1761, "á", "a"), "é", "e"), "í", "i"), "ó", "o"), "ú", "u"), "Á", "A"), "É", "E"), "Í", "I"), "Ó", "O"), "Ú", "U")</f>
        <v/>
      </c>
      <c r="CH1761" t="b">
        <f t="shared" ref="CH1761:CH1824" si="357">NOT(EXACT(D1761,CG1761))</f>
        <v>0</v>
      </c>
      <c r="CI1761" t="str">
        <f t="shared" ref="CI1761:CI1824" si="358">SUBSTITUTE((SUBSTITUTE(SUBSTITUTE(SUBSTITUTE(D1761,".",""),",",""),"(","")),")","")</f>
        <v/>
      </c>
      <c r="CJ1761" t="b">
        <f t="shared" ref="CJ1761:CJ1824" si="359">NOT(EXACT(D1761,CI1761))</f>
        <v>0</v>
      </c>
      <c r="CL1761">
        <f t="shared" ref="CL1761:CL1824" si="360">LEN(R1761)</f>
        <v>0</v>
      </c>
      <c r="CM1761">
        <f t="shared" ref="CM1761:CM1824" si="361">LEN(V1761)</f>
        <v>0</v>
      </c>
      <c r="CN1761">
        <f t="shared" ref="CN1761:CN1824" si="362">IF(AND(R1761&lt;&gt;"NS",R1761&lt;&gt;"NA",CL1761&gt;8),1,0)</f>
        <v>0</v>
      </c>
      <c r="CO1761">
        <f t="shared" ref="CO1761:CO1824" si="363">IF(AND(V1761&lt;&gt;"NS",V1761&lt;&gt;"NA",CM1761&gt;9),1,0)</f>
        <v>0</v>
      </c>
    </row>
    <row r="1762" spans="2:93" ht="15" customHeight="1">
      <c r="B1762" s="126"/>
      <c r="C1762" s="220" t="s">
        <v>3408</v>
      </c>
      <c r="D1762" s="419"/>
      <c r="E1762" s="316"/>
      <c r="F1762" s="316"/>
      <c r="G1762" s="317"/>
      <c r="H1762" s="379"/>
      <c r="I1762" s="317"/>
      <c r="J1762" s="315" t="str">
        <f>IF(L1762="","",VLOOKUP(L1762,Presentación!$AL$3:$AM$574,2,FALSE))</f>
        <v/>
      </c>
      <c r="K1762" s="429"/>
      <c r="L1762" s="419"/>
      <c r="M1762" s="316"/>
      <c r="N1762" s="317"/>
      <c r="O1762" s="419"/>
      <c r="P1762" s="316"/>
      <c r="Q1762" s="317"/>
      <c r="R1762" s="379"/>
      <c r="S1762" s="316"/>
      <c r="T1762" s="317"/>
      <c r="U1762" s="43" t="s">
        <v>2188</v>
      </c>
      <c r="V1762" s="379"/>
      <c r="W1762" s="316"/>
      <c r="X1762" s="317"/>
      <c r="Y1762" s="379"/>
      <c r="Z1762" s="317"/>
      <c r="AA1762" s="249"/>
      <c r="AB1762" s="249"/>
      <c r="AC1762" s="249"/>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AY1762" s="10"/>
      <c r="AZ1762" s="10"/>
      <c r="BA1762" s="10"/>
      <c r="BB1762" s="10"/>
      <c r="BC1762" s="10"/>
      <c r="BD1762" s="10"/>
      <c r="BE1762" s="10"/>
      <c r="BF1762" s="10"/>
      <c r="BG1762" s="10"/>
      <c r="BH1762" s="10"/>
      <c r="BI1762" s="10"/>
      <c r="BJ1762" s="10"/>
      <c r="BK1762" s="10"/>
      <c r="BL1762" s="10"/>
      <c r="BM1762" s="10"/>
      <c r="BN1762" s="10"/>
      <c r="BO1762" s="10"/>
      <c r="BP1762" s="10"/>
      <c r="BQ1762" s="10"/>
      <c r="BR1762" s="10"/>
      <c r="BS1762" s="10"/>
      <c r="BT1762" s="10"/>
      <c r="BU1762" s="10"/>
      <c r="BV1762" s="10"/>
      <c r="BW1762" s="10"/>
      <c r="BX1762" s="10"/>
      <c r="CA1762">
        <f t="shared" si="351"/>
        <v>0</v>
      </c>
      <c r="CB1762">
        <f t="shared" si="352"/>
        <v>0</v>
      </c>
      <c r="CC1762">
        <f t="shared" si="353"/>
        <v>0</v>
      </c>
      <c r="CD1762">
        <f t="shared" si="354"/>
        <v>0</v>
      </c>
      <c r="CF1762" t="b">
        <f t="shared" si="355"/>
        <v>0</v>
      </c>
      <c r="CG1762" t="str">
        <f t="shared" si="356"/>
        <v/>
      </c>
      <c r="CH1762" t="b">
        <f t="shared" si="357"/>
        <v>0</v>
      </c>
      <c r="CI1762" t="str">
        <f t="shared" si="358"/>
        <v/>
      </c>
      <c r="CJ1762" t="b">
        <f t="shared" si="359"/>
        <v>0</v>
      </c>
      <c r="CL1762">
        <f t="shared" si="360"/>
        <v>0</v>
      </c>
      <c r="CM1762">
        <f t="shared" si="361"/>
        <v>0</v>
      </c>
      <c r="CN1762">
        <f t="shared" si="362"/>
        <v>0</v>
      </c>
      <c r="CO1762">
        <f t="shared" si="363"/>
        <v>0</v>
      </c>
    </row>
    <row r="1763" spans="2:93" ht="15" customHeight="1">
      <c r="B1763" s="126"/>
      <c r="C1763" s="220" t="s">
        <v>3409</v>
      </c>
      <c r="D1763" s="419"/>
      <c r="E1763" s="316"/>
      <c r="F1763" s="316"/>
      <c r="G1763" s="317"/>
      <c r="H1763" s="379"/>
      <c r="I1763" s="317"/>
      <c r="J1763" s="315" t="str">
        <f>IF(L1763="","",VLOOKUP(L1763,Presentación!$AL$3:$AM$574,2,FALSE))</f>
        <v/>
      </c>
      <c r="K1763" s="429"/>
      <c r="L1763" s="419"/>
      <c r="M1763" s="316"/>
      <c r="N1763" s="317"/>
      <c r="O1763" s="419"/>
      <c r="P1763" s="316"/>
      <c r="Q1763" s="317"/>
      <c r="R1763" s="379"/>
      <c r="S1763" s="316"/>
      <c r="T1763" s="317"/>
      <c r="U1763" s="43" t="s">
        <v>2188</v>
      </c>
      <c r="V1763" s="379"/>
      <c r="W1763" s="316"/>
      <c r="X1763" s="317"/>
      <c r="Y1763" s="379"/>
      <c r="Z1763" s="317"/>
      <c r="AA1763" s="249"/>
      <c r="AB1763" s="249"/>
      <c r="AC1763" s="249"/>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10"/>
      <c r="AY1763" s="10"/>
      <c r="AZ1763" s="10"/>
      <c r="BA1763" s="10"/>
      <c r="BB1763" s="10"/>
      <c r="BC1763" s="10"/>
      <c r="BD1763" s="10"/>
      <c r="BE1763" s="10"/>
      <c r="BF1763" s="10"/>
      <c r="BG1763" s="10"/>
      <c r="BH1763" s="10"/>
      <c r="BI1763" s="10"/>
      <c r="BJ1763" s="10"/>
      <c r="BK1763" s="10"/>
      <c r="BL1763" s="10"/>
      <c r="BM1763" s="10"/>
      <c r="BN1763" s="10"/>
      <c r="BO1763" s="10"/>
      <c r="BP1763" s="10"/>
      <c r="BQ1763" s="10"/>
      <c r="BR1763" s="10"/>
      <c r="BS1763" s="10"/>
      <c r="BT1763" s="10"/>
      <c r="BU1763" s="10"/>
      <c r="BV1763" s="10"/>
      <c r="BW1763" s="10"/>
      <c r="BX1763" s="10"/>
      <c r="CA1763">
        <f t="shared" si="351"/>
        <v>0</v>
      </c>
      <c r="CB1763">
        <f t="shared" si="352"/>
        <v>0</v>
      </c>
      <c r="CC1763">
        <f t="shared" si="353"/>
        <v>0</v>
      </c>
      <c r="CD1763">
        <f t="shared" si="354"/>
        <v>0</v>
      </c>
      <c r="CF1763" t="b">
        <f t="shared" si="355"/>
        <v>0</v>
      </c>
      <c r="CG1763" t="str">
        <f t="shared" si="356"/>
        <v/>
      </c>
      <c r="CH1763" t="b">
        <f t="shared" si="357"/>
        <v>0</v>
      </c>
      <c r="CI1763" t="str">
        <f t="shared" si="358"/>
        <v/>
      </c>
      <c r="CJ1763" t="b">
        <f t="shared" si="359"/>
        <v>0</v>
      </c>
      <c r="CL1763">
        <f t="shared" si="360"/>
        <v>0</v>
      </c>
      <c r="CM1763">
        <f t="shared" si="361"/>
        <v>0</v>
      </c>
      <c r="CN1763">
        <f t="shared" si="362"/>
        <v>0</v>
      </c>
      <c r="CO1763">
        <f t="shared" si="363"/>
        <v>0</v>
      </c>
    </row>
    <row r="1764" spans="2:93" ht="15" customHeight="1">
      <c r="B1764" s="126"/>
      <c r="C1764" s="220" t="s">
        <v>3410</v>
      </c>
      <c r="D1764" s="419"/>
      <c r="E1764" s="316"/>
      <c r="F1764" s="316"/>
      <c r="G1764" s="317"/>
      <c r="H1764" s="379"/>
      <c r="I1764" s="317"/>
      <c r="J1764" s="315" t="str">
        <f>IF(L1764="","",VLOOKUP(L1764,Presentación!$AL$3:$AM$574,2,FALSE))</f>
        <v/>
      </c>
      <c r="K1764" s="429"/>
      <c r="L1764" s="419"/>
      <c r="M1764" s="316"/>
      <c r="N1764" s="317"/>
      <c r="O1764" s="419"/>
      <c r="P1764" s="316"/>
      <c r="Q1764" s="317"/>
      <c r="R1764" s="379"/>
      <c r="S1764" s="316"/>
      <c r="T1764" s="317"/>
      <c r="U1764" s="43" t="s">
        <v>2188</v>
      </c>
      <c r="V1764" s="379"/>
      <c r="W1764" s="316"/>
      <c r="X1764" s="317"/>
      <c r="Y1764" s="379"/>
      <c r="Z1764" s="317"/>
      <c r="AA1764" s="249"/>
      <c r="AB1764" s="249"/>
      <c r="AC1764" s="249"/>
      <c r="AD1764" s="10"/>
      <c r="AE1764" s="10"/>
      <c r="AF1764" s="10"/>
      <c r="AG1764" s="10"/>
      <c r="AH1764" s="10"/>
      <c r="AI1764" s="10"/>
      <c r="AJ1764" s="10"/>
      <c r="AK1764" s="10"/>
      <c r="AL1764" s="10"/>
      <c r="AM1764" s="10"/>
      <c r="AN1764" s="10"/>
      <c r="AO1764" s="10"/>
      <c r="AP1764" s="10"/>
      <c r="AQ1764" s="10"/>
      <c r="AR1764" s="10"/>
      <c r="AS1764" s="10"/>
      <c r="AT1764" s="10"/>
      <c r="AU1764" s="10"/>
      <c r="AV1764" s="10"/>
      <c r="AW1764" s="10"/>
      <c r="AX1764" s="10"/>
      <c r="AY1764" s="10"/>
      <c r="AZ1764" s="10"/>
      <c r="BA1764" s="10"/>
      <c r="BB1764" s="10"/>
      <c r="BC1764" s="10"/>
      <c r="BD1764" s="10"/>
      <c r="BE1764" s="10"/>
      <c r="BF1764" s="10"/>
      <c r="BG1764" s="10"/>
      <c r="BH1764" s="10"/>
      <c r="BI1764" s="10"/>
      <c r="BJ1764" s="10"/>
      <c r="BK1764" s="10"/>
      <c r="BL1764" s="10"/>
      <c r="BM1764" s="10"/>
      <c r="BN1764" s="10"/>
      <c r="BO1764" s="10"/>
      <c r="BP1764" s="10"/>
      <c r="BQ1764" s="10"/>
      <c r="BR1764" s="10"/>
      <c r="BS1764" s="10"/>
      <c r="BT1764" s="10"/>
      <c r="BU1764" s="10"/>
      <c r="BV1764" s="10"/>
      <c r="BW1764" s="10"/>
      <c r="BX1764" s="10"/>
      <c r="CA1764">
        <f t="shared" si="351"/>
        <v>0</v>
      </c>
      <c r="CB1764">
        <f t="shared" si="352"/>
        <v>0</v>
      </c>
      <c r="CC1764">
        <f t="shared" si="353"/>
        <v>0</v>
      </c>
      <c r="CD1764">
        <f t="shared" si="354"/>
        <v>0</v>
      </c>
      <c r="CF1764" t="b">
        <f t="shared" si="355"/>
        <v>0</v>
      </c>
      <c r="CG1764" t="str">
        <f t="shared" si="356"/>
        <v/>
      </c>
      <c r="CH1764" t="b">
        <f t="shared" si="357"/>
        <v>0</v>
      </c>
      <c r="CI1764" t="str">
        <f t="shared" si="358"/>
        <v/>
      </c>
      <c r="CJ1764" t="b">
        <f t="shared" si="359"/>
        <v>0</v>
      </c>
      <c r="CL1764">
        <f t="shared" si="360"/>
        <v>0</v>
      </c>
      <c r="CM1764">
        <f t="shared" si="361"/>
        <v>0</v>
      </c>
      <c r="CN1764">
        <f t="shared" si="362"/>
        <v>0</v>
      </c>
      <c r="CO1764">
        <f t="shared" si="363"/>
        <v>0</v>
      </c>
    </row>
    <row r="1765" spans="2:93" ht="15" customHeight="1">
      <c r="B1765" s="126"/>
      <c r="C1765" s="220" t="s">
        <v>3411</v>
      </c>
      <c r="D1765" s="419"/>
      <c r="E1765" s="316"/>
      <c r="F1765" s="316"/>
      <c r="G1765" s="317"/>
      <c r="H1765" s="379"/>
      <c r="I1765" s="317"/>
      <c r="J1765" s="315" t="str">
        <f>IF(L1765="","",VLOOKUP(L1765,Presentación!$AL$3:$AM$574,2,FALSE))</f>
        <v/>
      </c>
      <c r="K1765" s="429"/>
      <c r="L1765" s="419"/>
      <c r="M1765" s="316"/>
      <c r="N1765" s="317"/>
      <c r="O1765" s="419"/>
      <c r="P1765" s="316"/>
      <c r="Q1765" s="317"/>
      <c r="R1765" s="379"/>
      <c r="S1765" s="316"/>
      <c r="T1765" s="317"/>
      <c r="U1765" s="43" t="s">
        <v>2188</v>
      </c>
      <c r="V1765" s="379"/>
      <c r="W1765" s="316"/>
      <c r="X1765" s="317"/>
      <c r="Y1765" s="379"/>
      <c r="Z1765" s="317"/>
      <c r="AA1765" s="249"/>
      <c r="AB1765" s="249"/>
      <c r="AC1765" s="249"/>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A1765" s="10"/>
      <c r="BB1765" s="10"/>
      <c r="BC1765" s="10"/>
      <c r="BD1765" s="10"/>
      <c r="BE1765" s="10"/>
      <c r="BF1765" s="10"/>
      <c r="BG1765" s="10"/>
      <c r="BH1765" s="10"/>
      <c r="BI1765" s="10"/>
      <c r="BJ1765" s="10"/>
      <c r="BK1765" s="10"/>
      <c r="BL1765" s="10"/>
      <c r="BM1765" s="10"/>
      <c r="BN1765" s="10"/>
      <c r="BO1765" s="10"/>
      <c r="BP1765" s="10"/>
      <c r="BQ1765" s="10"/>
      <c r="BR1765" s="10"/>
      <c r="BS1765" s="10"/>
      <c r="BT1765" s="10"/>
      <c r="BU1765" s="10"/>
      <c r="BV1765" s="10"/>
      <c r="BW1765" s="10"/>
      <c r="BX1765" s="10"/>
      <c r="CA1765">
        <f t="shared" si="351"/>
        <v>0</v>
      </c>
      <c r="CB1765">
        <f t="shared" si="352"/>
        <v>0</v>
      </c>
      <c r="CC1765">
        <f t="shared" si="353"/>
        <v>0</v>
      </c>
      <c r="CD1765">
        <f t="shared" si="354"/>
        <v>0</v>
      </c>
      <c r="CF1765" t="b">
        <f t="shared" si="355"/>
        <v>0</v>
      </c>
      <c r="CG1765" t="str">
        <f t="shared" si="356"/>
        <v/>
      </c>
      <c r="CH1765" t="b">
        <f t="shared" si="357"/>
        <v>0</v>
      </c>
      <c r="CI1765" t="str">
        <f t="shared" si="358"/>
        <v/>
      </c>
      <c r="CJ1765" t="b">
        <f t="shared" si="359"/>
        <v>0</v>
      </c>
      <c r="CL1765">
        <f t="shared" si="360"/>
        <v>0</v>
      </c>
      <c r="CM1765">
        <f t="shared" si="361"/>
        <v>0</v>
      </c>
      <c r="CN1765">
        <f t="shared" si="362"/>
        <v>0</v>
      </c>
      <c r="CO1765">
        <f t="shared" si="363"/>
        <v>0</v>
      </c>
    </row>
    <row r="1766" spans="2:93" ht="15" customHeight="1">
      <c r="B1766" s="126"/>
      <c r="C1766" s="220" t="s">
        <v>3412</v>
      </c>
      <c r="D1766" s="419"/>
      <c r="E1766" s="316"/>
      <c r="F1766" s="316"/>
      <c r="G1766" s="317"/>
      <c r="H1766" s="379"/>
      <c r="I1766" s="317"/>
      <c r="J1766" s="315" t="str">
        <f>IF(L1766="","",VLOOKUP(L1766,Presentación!$AL$3:$AM$574,2,FALSE))</f>
        <v/>
      </c>
      <c r="K1766" s="429"/>
      <c r="L1766" s="419"/>
      <c r="M1766" s="316"/>
      <c r="N1766" s="317"/>
      <c r="O1766" s="419"/>
      <c r="P1766" s="316"/>
      <c r="Q1766" s="317"/>
      <c r="R1766" s="379"/>
      <c r="S1766" s="316"/>
      <c r="T1766" s="317"/>
      <c r="U1766" s="43" t="s">
        <v>2188</v>
      </c>
      <c r="V1766" s="379"/>
      <c r="W1766" s="316"/>
      <c r="X1766" s="317"/>
      <c r="Y1766" s="379"/>
      <c r="Z1766" s="317"/>
      <c r="AA1766" s="249"/>
      <c r="AB1766" s="249"/>
      <c r="AC1766" s="249"/>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A1766" s="10"/>
      <c r="BB1766" s="10"/>
      <c r="BC1766" s="10"/>
      <c r="BD1766" s="10"/>
      <c r="BE1766" s="10"/>
      <c r="BF1766" s="10"/>
      <c r="BG1766" s="10"/>
      <c r="BH1766" s="10"/>
      <c r="BI1766" s="10"/>
      <c r="BJ1766" s="10"/>
      <c r="BK1766" s="10"/>
      <c r="BL1766" s="10"/>
      <c r="BM1766" s="10"/>
      <c r="BN1766" s="10"/>
      <c r="BO1766" s="10"/>
      <c r="BP1766" s="10"/>
      <c r="BQ1766" s="10"/>
      <c r="BR1766" s="10"/>
      <c r="BS1766" s="10"/>
      <c r="BT1766" s="10"/>
      <c r="BU1766" s="10"/>
      <c r="BV1766" s="10"/>
      <c r="BW1766" s="10"/>
      <c r="BX1766" s="10"/>
      <c r="CA1766">
        <f t="shared" si="351"/>
        <v>0</v>
      </c>
      <c r="CB1766">
        <f t="shared" si="352"/>
        <v>0</v>
      </c>
      <c r="CC1766">
        <f t="shared" si="353"/>
        <v>0</v>
      </c>
      <c r="CD1766">
        <f t="shared" si="354"/>
        <v>0</v>
      </c>
      <c r="CF1766" t="b">
        <f t="shared" si="355"/>
        <v>0</v>
      </c>
      <c r="CG1766" t="str">
        <f t="shared" si="356"/>
        <v/>
      </c>
      <c r="CH1766" t="b">
        <f t="shared" si="357"/>
        <v>0</v>
      </c>
      <c r="CI1766" t="str">
        <f t="shared" si="358"/>
        <v/>
      </c>
      <c r="CJ1766" t="b">
        <f t="shared" si="359"/>
        <v>0</v>
      </c>
      <c r="CL1766">
        <f t="shared" si="360"/>
        <v>0</v>
      </c>
      <c r="CM1766">
        <f t="shared" si="361"/>
        <v>0</v>
      </c>
      <c r="CN1766">
        <f t="shared" si="362"/>
        <v>0</v>
      </c>
      <c r="CO1766">
        <f t="shared" si="363"/>
        <v>0</v>
      </c>
    </row>
    <row r="1767" spans="2:93" ht="15" customHeight="1">
      <c r="B1767" s="126"/>
      <c r="C1767" s="220" t="s">
        <v>3413</v>
      </c>
      <c r="D1767" s="419"/>
      <c r="E1767" s="316"/>
      <c r="F1767" s="316"/>
      <c r="G1767" s="317"/>
      <c r="H1767" s="379"/>
      <c r="I1767" s="317"/>
      <c r="J1767" s="315" t="str">
        <f>IF(L1767="","",VLOOKUP(L1767,Presentación!$AL$3:$AM$574,2,FALSE))</f>
        <v/>
      </c>
      <c r="K1767" s="429"/>
      <c r="L1767" s="419"/>
      <c r="M1767" s="316"/>
      <c r="N1767" s="317"/>
      <c r="O1767" s="419"/>
      <c r="P1767" s="316"/>
      <c r="Q1767" s="317"/>
      <c r="R1767" s="379"/>
      <c r="S1767" s="316"/>
      <c r="T1767" s="317"/>
      <c r="U1767" s="43" t="s">
        <v>2188</v>
      </c>
      <c r="V1767" s="379"/>
      <c r="W1767" s="316"/>
      <c r="X1767" s="317"/>
      <c r="Y1767" s="379"/>
      <c r="Z1767" s="317"/>
      <c r="AA1767" s="249"/>
      <c r="AB1767" s="249"/>
      <c r="AC1767" s="249"/>
      <c r="AD1767" s="10"/>
      <c r="AE1767" s="10"/>
      <c r="AF1767" s="10"/>
      <c r="AG1767" s="10"/>
      <c r="AH1767" s="10"/>
      <c r="AI1767" s="10"/>
      <c r="AJ1767" s="10"/>
      <c r="AK1767" s="10"/>
      <c r="AL1767" s="10"/>
      <c r="AM1767" s="10"/>
      <c r="AN1767" s="10"/>
      <c r="AO1767" s="10"/>
      <c r="AP1767" s="10"/>
      <c r="AQ1767" s="10"/>
      <c r="AR1767" s="10"/>
      <c r="AS1767" s="10"/>
      <c r="AT1767" s="10"/>
      <c r="AU1767" s="10"/>
      <c r="AV1767" s="10"/>
      <c r="AW1767" s="10"/>
      <c r="AX1767" s="10"/>
      <c r="AY1767" s="10"/>
      <c r="AZ1767" s="10"/>
      <c r="BA1767" s="10"/>
      <c r="BB1767" s="10"/>
      <c r="BC1767" s="10"/>
      <c r="BD1767" s="10"/>
      <c r="BE1767" s="10"/>
      <c r="BF1767" s="10"/>
      <c r="BG1767" s="10"/>
      <c r="BH1767" s="10"/>
      <c r="BI1767" s="10"/>
      <c r="BJ1767" s="10"/>
      <c r="BK1767" s="10"/>
      <c r="BL1767" s="10"/>
      <c r="BM1767" s="10"/>
      <c r="BN1767" s="10"/>
      <c r="BO1767" s="10"/>
      <c r="BP1767" s="10"/>
      <c r="BQ1767" s="10"/>
      <c r="BR1767" s="10"/>
      <c r="BS1767" s="10"/>
      <c r="BT1767" s="10"/>
      <c r="BU1767" s="10"/>
      <c r="BV1767" s="10"/>
      <c r="BW1767" s="10"/>
      <c r="BX1767" s="10"/>
      <c r="CA1767">
        <f t="shared" si="351"/>
        <v>0</v>
      </c>
      <c r="CB1767">
        <f t="shared" si="352"/>
        <v>0</v>
      </c>
      <c r="CC1767">
        <f t="shared" si="353"/>
        <v>0</v>
      </c>
      <c r="CD1767">
        <f t="shared" si="354"/>
        <v>0</v>
      </c>
      <c r="CF1767" t="b">
        <f t="shared" si="355"/>
        <v>0</v>
      </c>
      <c r="CG1767" t="str">
        <f t="shared" si="356"/>
        <v/>
      </c>
      <c r="CH1767" t="b">
        <f t="shared" si="357"/>
        <v>0</v>
      </c>
      <c r="CI1767" t="str">
        <f t="shared" si="358"/>
        <v/>
      </c>
      <c r="CJ1767" t="b">
        <f t="shared" si="359"/>
        <v>0</v>
      </c>
      <c r="CL1767">
        <f t="shared" si="360"/>
        <v>0</v>
      </c>
      <c r="CM1767">
        <f t="shared" si="361"/>
        <v>0</v>
      </c>
      <c r="CN1767">
        <f t="shared" si="362"/>
        <v>0</v>
      </c>
      <c r="CO1767">
        <f t="shared" si="363"/>
        <v>0</v>
      </c>
    </row>
    <row r="1768" spans="2:93" ht="15" customHeight="1">
      <c r="B1768" s="126"/>
      <c r="C1768" s="220" t="s">
        <v>3414</v>
      </c>
      <c r="D1768" s="419"/>
      <c r="E1768" s="316"/>
      <c r="F1768" s="316"/>
      <c r="G1768" s="317"/>
      <c r="H1768" s="379"/>
      <c r="I1768" s="317"/>
      <c r="J1768" s="315" t="str">
        <f>IF(L1768="","",VLOOKUP(L1768,Presentación!$AL$3:$AM$574,2,FALSE))</f>
        <v/>
      </c>
      <c r="K1768" s="429"/>
      <c r="L1768" s="419"/>
      <c r="M1768" s="316"/>
      <c r="N1768" s="317"/>
      <c r="O1768" s="419"/>
      <c r="P1768" s="316"/>
      <c r="Q1768" s="317"/>
      <c r="R1768" s="379"/>
      <c r="S1768" s="316"/>
      <c r="T1768" s="317"/>
      <c r="U1768" s="43" t="s">
        <v>2188</v>
      </c>
      <c r="V1768" s="379"/>
      <c r="W1768" s="316"/>
      <c r="X1768" s="317"/>
      <c r="Y1768" s="379"/>
      <c r="Z1768" s="317"/>
      <c r="AA1768" s="249"/>
      <c r="AB1768" s="249"/>
      <c r="AC1768" s="249"/>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AY1768" s="10"/>
      <c r="AZ1768" s="10"/>
      <c r="BA1768" s="10"/>
      <c r="BB1768" s="10"/>
      <c r="BC1768" s="10"/>
      <c r="BD1768" s="10"/>
      <c r="BE1768" s="10"/>
      <c r="BF1768" s="10"/>
      <c r="BG1768" s="10"/>
      <c r="BH1768" s="10"/>
      <c r="BI1768" s="10"/>
      <c r="BJ1768" s="10"/>
      <c r="BK1768" s="10"/>
      <c r="BL1768" s="10"/>
      <c r="BM1768" s="10"/>
      <c r="BN1768" s="10"/>
      <c r="BO1768" s="10"/>
      <c r="BP1768" s="10"/>
      <c r="BQ1768" s="10"/>
      <c r="BR1768" s="10"/>
      <c r="BS1768" s="10"/>
      <c r="BT1768" s="10"/>
      <c r="BU1768" s="10"/>
      <c r="BV1768" s="10"/>
      <c r="BW1768" s="10"/>
      <c r="BX1768" s="10"/>
      <c r="CA1768">
        <f t="shared" si="351"/>
        <v>0</v>
      </c>
      <c r="CB1768">
        <f t="shared" si="352"/>
        <v>0</v>
      </c>
      <c r="CC1768">
        <f t="shared" si="353"/>
        <v>0</v>
      </c>
      <c r="CD1768">
        <f t="shared" si="354"/>
        <v>0</v>
      </c>
      <c r="CF1768" t="b">
        <f t="shared" si="355"/>
        <v>0</v>
      </c>
      <c r="CG1768" t="str">
        <f t="shared" si="356"/>
        <v/>
      </c>
      <c r="CH1768" t="b">
        <f t="shared" si="357"/>
        <v>0</v>
      </c>
      <c r="CI1768" t="str">
        <f t="shared" si="358"/>
        <v/>
      </c>
      <c r="CJ1768" t="b">
        <f t="shared" si="359"/>
        <v>0</v>
      </c>
      <c r="CL1768">
        <f t="shared" si="360"/>
        <v>0</v>
      </c>
      <c r="CM1768">
        <f t="shared" si="361"/>
        <v>0</v>
      </c>
      <c r="CN1768">
        <f t="shared" si="362"/>
        <v>0</v>
      </c>
      <c r="CO1768">
        <f t="shared" si="363"/>
        <v>0</v>
      </c>
    </row>
    <row r="1769" spans="2:93" ht="15" customHeight="1">
      <c r="B1769" s="126"/>
      <c r="C1769" s="220" t="s">
        <v>3415</v>
      </c>
      <c r="D1769" s="419"/>
      <c r="E1769" s="316"/>
      <c r="F1769" s="316"/>
      <c r="G1769" s="317"/>
      <c r="H1769" s="379"/>
      <c r="I1769" s="317"/>
      <c r="J1769" s="315" t="str">
        <f>IF(L1769="","",VLOOKUP(L1769,Presentación!$AL$3:$AM$574,2,FALSE))</f>
        <v/>
      </c>
      <c r="K1769" s="429"/>
      <c r="L1769" s="419"/>
      <c r="M1769" s="316"/>
      <c r="N1769" s="317"/>
      <c r="O1769" s="419"/>
      <c r="P1769" s="316"/>
      <c r="Q1769" s="317"/>
      <c r="R1769" s="379"/>
      <c r="S1769" s="316"/>
      <c r="T1769" s="317"/>
      <c r="U1769" s="43" t="s">
        <v>2188</v>
      </c>
      <c r="V1769" s="379"/>
      <c r="W1769" s="316"/>
      <c r="X1769" s="317"/>
      <c r="Y1769" s="379"/>
      <c r="Z1769" s="317"/>
      <c r="AA1769" s="249"/>
      <c r="AB1769" s="249"/>
      <c r="AC1769" s="249"/>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AY1769" s="10"/>
      <c r="AZ1769" s="10"/>
      <c r="BA1769" s="10"/>
      <c r="BB1769" s="10"/>
      <c r="BC1769" s="10"/>
      <c r="BD1769" s="10"/>
      <c r="BE1769" s="10"/>
      <c r="BF1769" s="10"/>
      <c r="BG1769" s="10"/>
      <c r="BH1769" s="10"/>
      <c r="BI1769" s="10"/>
      <c r="BJ1769" s="10"/>
      <c r="BK1769" s="10"/>
      <c r="BL1769" s="10"/>
      <c r="BM1769" s="10"/>
      <c r="BN1769" s="10"/>
      <c r="BO1769" s="10"/>
      <c r="BP1769" s="10"/>
      <c r="BQ1769" s="10"/>
      <c r="BR1769" s="10"/>
      <c r="BS1769" s="10"/>
      <c r="BT1769" s="10"/>
      <c r="BU1769" s="10"/>
      <c r="BV1769" s="10"/>
      <c r="BW1769" s="10"/>
      <c r="BX1769" s="10"/>
      <c r="CA1769">
        <f t="shared" si="351"/>
        <v>0</v>
      </c>
      <c r="CB1769">
        <f t="shared" si="352"/>
        <v>0</v>
      </c>
      <c r="CC1769">
        <f t="shared" si="353"/>
        <v>0</v>
      </c>
      <c r="CD1769">
        <f t="shared" si="354"/>
        <v>0</v>
      </c>
      <c r="CF1769" t="b">
        <f t="shared" si="355"/>
        <v>0</v>
      </c>
      <c r="CG1769" t="str">
        <f t="shared" si="356"/>
        <v/>
      </c>
      <c r="CH1769" t="b">
        <f t="shared" si="357"/>
        <v>0</v>
      </c>
      <c r="CI1769" t="str">
        <f t="shared" si="358"/>
        <v/>
      </c>
      <c r="CJ1769" t="b">
        <f t="shared" si="359"/>
        <v>0</v>
      </c>
      <c r="CL1769">
        <f t="shared" si="360"/>
        <v>0</v>
      </c>
      <c r="CM1769">
        <f t="shared" si="361"/>
        <v>0</v>
      </c>
      <c r="CN1769">
        <f t="shared" si="362"/>
        <v>0</v>
      </c>
      <c r="CO1769">
        <f t="shared" si="363"/>
        <v>0</v>
      </c>
    </row>
    <row r="1770" spans="2:93" ht="15" customHeight="1">
      <c r="B1770" s="126"/>
      <c r="C1770" s="220" t="s">
        <v>3416</v>
      </c>
      <c r="D1770" s="419"/>
      <c r="E1770" s="316"/>
      <c r="F1770" s="316"/>
      <c r="G1770" s="317"/>
      <c r="H1770" s="379"/>
      <c r="I1770" s="317"/>
      <c r="J1770" s="315" t="str">
        <f>IF(L1770="","",VLOOKUP(L1770,Presentación!$AL$3:$AM$574,2,FALSE))</f>
        <v/>
      </c>
      <c r="K1770" s="429"/>
      <c r="L1770" s="419"/>
      <c r="M1770" s="316"/>
      <c r="N1770" s="317"/>
      <c r="O1770" s="419"/>
      <c r="P1770" s="316"/>
      <c r="Q1770" s="317"/>
      <c r="R1770" s="379"/>
      <c r="S1770" s="316"/>
      <c r="T1770" s="317"/>
      <c r="U1770" s="43" t="s">
        <v>2188</v>
      </c>
      <c r="V1770" s="379"/>
      <c r="W1770" s="316"/>
      <c r="X1770" s="317"/>
      <c r="Y1770" s="379"/>
      <c r="Z1770" s="317"/>
      <c r="AA1770" s="249"/>
      <c r="AB1770" s="249"/>
      <c r="AC1770" s="249"/>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10"/>
      <c r="AY1770" s="10"/>
      <c r="AZ1770" s="10"/>
      <c r="BA1770" s="10"/>
      <c r="BB1770" s="10"/>
      <c r="BC1770" s="10"/>
      <c r="BD1770" s="10"/>
      <c r="BE1770" s="10"/>
      <c r="BF1770" s="10"/>
      <c r="BG1770" s="10"/>
      <c r="BH1770" s="10"/>
      <c r="BI1770" s="10"/>
      <c r="BJ1770" s="10"/>
      <c r="BK1770" s="10"/>
      <c r="BL1770" s="10"/>
      <c r="BM1770" s="10"/>
      <c r="BN1770" s="10"/>
      <c r="BO1770" s="10"/>
      <c r="BP1770" s="10"/>
      <c r="BQ1770" s="10"/>
      <c r="BR1770" s="10"/>
      <c r="BS1770" s="10"/>
      <c r="BT1770" s="10"/>
      <c r="BU1770" s="10"/>
      <c r="BV1770" s="10"/>
      <c r="BW1770" s="10"/>
      <c r="BX1770" s="10"/>
      <c r="CA1770">
        <f t="shared" si="351"/>
        <v>0</v>
      </c>
      <c r="CB1770">
        <f t="shared" si="352"/>
        <v>0</v>
      </c>
      <c r="CC1770">
        <f t="shared" si="353"/>
        <v>0</v>
      </c>
      <c r="CD1770">
        <f t="shared" si="354"/>
        <v>0</v>
      </c>
      <c r="CF1770" t="b">
        <f t="shared" si="355"/>
        <v>0</v>
      </c>
      <c r="CG1770" t="str">
        <f t="shared" si="356"/>
        <v/>
      </c>
      <c r="CH1770" t="b">
        <f t="shared" si="357"/>
        <v>0</v>
      </c>
      <c r="CI1770" t="str">
        <f t="shared" si="358"/>
        <v/>
      </c>
      <c r="CJ1770" t="b">
        <f t="shared" si="359"/>
        <v>0</v>
      </c>
      <c r="CL1770">
        <f t="shared" si="360"/>
        <v>0</v>
      </c>
      <c r="CM1770">
        <f t="shared" si="361"/>
        <v>0</v>
      </c>
      <c r="CN1770">
        <f t="shared" si="362"/>
        <v>0</v>
      </c>
      <c r="CO1770">
        <f t="shared" si="363"/>
        <v>0</v>
      </c>
    </row>
    <row r="1771" spans="2:93" ht="15" customHeight="1">
      <c r="B1771" s="126"/>
      <c r="C1771" s="220" t="s">
        <v>3417</v>
      </c>
      <c r="D1771" s="419"/>
      <c r="E1771" s="316"/>
      <c r="F1771" s="316"/>
      <c r="G1771" s="317"/>
      <c r="H1771" s="379"/>
      <c r="I1771" s="317"/>
      <c r="J1771" s="315" t="str">
        <f>IF(L1771="","",VLOOKUP(L1771,Presentación!$AL$3:$AM$574,2,FALSE))</f>
        <v/>
      </c>
      <c r="K1771" s="429"/>
      <c r="L1771" s="419"/>
      <c r="M1771" s="316"/>
      <c r="N1771" s="317"/>
      <c r="O1771" s="419"/>
      <c r="P1771" s="316"/>
      <c r="Q1771" s="317"/>
      <c r="R1771" s="379"/>
      <c r="S1771" s="316"/>
      <c r="T1771" s="317"/>
      <c r="U1771" s="43" t="s">
        <v>2188</v>
      </c>
      <c r="V1771" s="379"/>
      <c r="W1771" s="316"/>
      <c r="X1771" s="317"/>
      <c r="Y1771" s="379"/>
      <c r="Z1771" s="317"/>
      <c r="AA1771" s="249"/>
      <c r="AB1771" s="249"/>
      <c r="AC1771" s="249"/>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A1771" s="10"/>
      <c r="BB1771" s="10"/>
      <c r="BC1771" s="10"/>
      <c r="BD1771" s="10"/>
      <c r="BE1771" s="10"/>
      <c r="BF1771" s="10"/>
      <c r="BG1771" s="10"/>
      <c r="BH1771" s="10"/>
      <c r="BI1771" s="10"/>
      <c r="BJ1771" s="10"/>
      <c r="BK1771" s="10"/>
      <c r="BL1771" s="10"/>
      <c r="BM1771" s="10"/>
      <c r="BN1771" s="10"/>
      <c r="BO1771" s="10"/>
      <c r="BP1771" s="10"/>
      <c r="BQ1771" s="10"/>
      <c r="BR1771" s="10"/>
      <c r="BS1771" s="10"/>
      <c r="BT1771" s="10"/>
      <c r="BU1771" s="10"/>
      <c r="BV1771" s="10"/>
      <c r="BW1771" s="10"/>
      <c r="BX1771" s="10"/>
      <c r="CA1771">
        <f t="shared" si="351"/>
        <v>0</v>
      </c>
      <c r="CB1771">
        <f t="shared" si="352"/>
        <v>0</v>
      </c>
      <c r="CC1771">
        <f t="shared" si="353"/>
        <v>0</v>
      </c>
      <c r="CD1771">
        <f t="shared" si="354"/>
        <v>0</v>
      </c>
      <c r="CF1771" t="b">
        <f t="shared" si="355"/>
        <v>0</v>
      </c>
      <c r="CG1771" t="str">
        <f t="shared" si="356"/>
        <v/>
      </c>
      <c r="CH1771" t="b">
        <f t="shared" si="357"/>
        <v>0</v>
      </c>
      <c r="CI1771" t="str">
        <f t="shared" si="358"/>
        <v/>
      </c>
      <c r="CJ1771" t="b">
        <f t="shared" si="359"/>
        <v>0</v>
      </c>
      <c r="CL1771">
        <f t="shared" si="360"/>
        <v>0</v>
      </c>
      <c r="CM1771">
        <f t="shared" si="361"/>
        <v>0</v>
      </c>
      <c r="CN1771">
        <f t="shared" si="362"/>
        <v>0</v>
      </c>
      <c r="CO1771">
        <f t="shared" si="363"/>
        <v>0</v>
      </c>
    </row>
    <row r="1772" spans="2:93" ht="15" customHeight="1">
      <c r="B1772" s="126"/>
      <c r="C1772" s="220" t="s">
        <v>3418</v>
      </c>
      <c r="D1772" s="419"/>
      <c r="E1772" s="316"/>
      <c r="F1772" s="316"/>
      <c r="G1772" s="317"/>
      <c r="H1772" s="379"/>
      <c r="I1772" s="317"/>
      <c r="J1772" s="315" t="str">
        <f>IF(L1772="","",VLOOKUP(L1772,Presentación!$AL$3:$AM$574,2,FALSE))</f>
        <v/>
      </c>
      <c r="K1772" s="429"/>
      <c r="L1772" s="419"/>
      <c r="M1772" s="316"/>
      <c r="N1772" s="317"/>
      <c r="O1772" s="419"/>
      <c r="P1772" s="316"/>
      <c r="Q1772" s="317"/>
      <c r="R1772" s="379"/>
      <c r="S1772" s="316"/>
      <c r="T1772" s="317"/>
      <c r="U1772" s="43" t="s">
        <v>2188</v>
      </c>
      <c r="V1772" s="379"/>
      <c r="W1772" s="316"/>
      <c r="X1772" s="317"/>
      <c r="Y1772" s="379"/>
      <c r="Z1772" s="317"/>
      <c r="AA1772" s="249"/>
      <c r="AB1772" s="249"/>
      <c r="AC1772" s="249"/>
      <c r="AD1772" s="10"/>
      <c r="AE1772" s="10"/>
      <c r="AF1772" s="10"/>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A1772" s="10"/>
      <c r="BB1772" s="10"/>
      <c r="BC1772" s="10"/>
      <c r="BD1772" s="10"/>
      <c r="BE1772" s="10"/>
      <c r="BF1772" s="10"/>
      <c r="BG1772" s="10"/>
      <c r="BH1772" s="10"/>
      <c r="BI1772" s="10"/>
      <c r="BJ1772" s="10"/>
      <c r="BK1772" s="10"/>
      <c r="BL1772" s="10"/>
      <c r="BM1772" s="10"/>
      <c r="BN1772" s="10"/>
      <c r="BO1772" s="10"/>
      <c r="BP1772" s="10"/>
      <c r="BQ1772" s="10"/>
      <c r="BR1772" s="10"/>
      <c r="BS1772" s="10"/>
      <c r="BT1772" s="10"/>
      <c r="BU1772" s="10"/>
      <c r="BV1772" s="10"/>
      <c r="BW1772" s="10"/>
      <c r="BX1772" s="10"/>
      <c r="CA1772">
        <f t="shared" si="351"/>
        <v>0</v>
      </c>
      <c r="CB1772">
        <f t="shared" si="352"/>
        <v>0</v>
      </c>
      <c r="CC1772">
        <f t="shared" si="353"/>
        <v>0</v>
      </c>
      <c r="CD1772">
        <f t="shared" si="354"/>
        <v>0</v>
      </c>
      <c r="CF1772" t="b">
        <f t="shared" si="355"/>
        <v>0</v>
      </c>
      <c r="CG1772" t="str">
        <f t="shared" si="356"/>
        <v/>
      </c>
      <c r="CH1772" t="b">
        <f t="shared" si="357"/>
        <v>0</v>
      </c>
      <c r="CI1772" t="str">
        <f t="shared" si="358"/>
        <v/>
      </c>
      <c r="CJ1772" t="b">
        <f t="shared" si="359"/>
        <v>0</v>
      </c>
      <c r="CL1772">
        <f t="shared" si="360"/>
        <v>0</v>
      </c>
      <c r="CM1772">
        <f t="shared" si="361"/>
        <v>0</v>
      </c>
      <c r="CN1772">
        <f t="shared" si="362"/>
        <v>0</v>
      </c>
      <c r="CO1772">
        <f t="shared" si="363"/>
        <v>0</v>
      </c>
    </row>
    <row r="1773" spans="2:93" ht="15" customHeight="1">
      <c r="B1773" s="126"/>
      <c r="C1773" s="220" t="s">
        <v>3419</v>
      </c>
      <c r="D1773" s="419"/>
      <c r="E1773" s="316"/>
      <c r="F1773" s="316"/>
      <c r="G1773" s="317"/>
      <c r="H1773" s="379"/>
      <c r="I1773" s="317"/>
      <c r="J1773" s="315" t="str">
        <f>IF(L1773="","",VLOOKUP(L1773,Presentación!$AL$3:$AM$574,2,FALSE))</f>
        <v/>
      </c>
      <c r="K1773" s="429"/>
      <c r="L1773" s="419"/>
      <c r="M1773" s="316"/>
      <c r="N1773" s="317"/>
      <c r="O1773" s="419"/>
      <c r="P1773" s="316"/>
      <c r="Q1773" s="317"/>
      <c r="R1773" s="379"/>
      <c r="S1773" s="316"/>
      <c r="T1773" s="317"/>
      <c r="U1773" s="43" t="s">
        <v>2188</v>
      </c>
      <c r="V1773" s="379"/>
      <c r="W1773" s="316"/>
      <c r="X1773" s="317"/>
      <c r="Y1773" s="379"/>
      <c r="Z1773" s="317"/>
      <c r="AA1773" s="249"/>
      <c r="AB1773" s="249"/>
      <c r="AC1773" s="249"/>
      <c r="AD1773" s="10"/>
      <c r="AE1773" s="10"/>
      <c r="AF1773" s="10"/>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A1773" s="10"/>
      <c r="BB1773" s="10"/>
      <c r="BC1773" s="10"/>
      <c r="BD1773" s="10"/>
      <c r="BE1773" s="10"/>
      <c r="BF1773" s="10"/>
      <c r="BG1773" s="10"/>
      <c r="BH1773" s="10"/>
      <c r="BI1773" s="10"/>
      <c r="BJ1773" s="10"/>
      <c r="BK1773" s="10"/>
      <c r="BL1773" s="10"/>
      <c r="BM1773" s="10"/>
      <c r="BN1773" s="10"/>
      <c r="BO1773" s="10"/>
      <c r="BP1773" s="10"/>
      <c r="BQ1773" s="10"/>
      <c r="BR1773" s="10"/>
      <c r="BS1773" s="10"/>
      <c r="BT1773" s="10"/>
      <c r="BU1773" s="10"/>
      <c r="BV1773" s="10"/>
      <c r="BW1773" s="10"/>
      <c r="BX1773" s="10"/>
      <c r="CA1773">
        <f t="shared" si="351"/>
        <v>0</v>
      </c>
      <c r="CB1773">
        <f t="shared" si="352"/>
        <v>0</v>
      </c>
      <c r="CC1773">
        <f t="shared" si="353"/>
        <v>0</v>
      </c>
      <c r="CD1773">
        <f t="shared" si="354"/>
        <v>0</v>
      </c>
      <c r="CF1773" t="b">
        <f t="shared" si="355"/>
        <v>0</v>
      </c>
      <c r="CG1773" t="str">
        <f t="shared" si="356"/>
        <v/>
      </c>
      <c r="CH1773" t="b">
        <f t="shared" si="357"/>
        <v>0</v>
      </c>
      <c r="CI1773" t="str">
        <f t="shared" si="358"/>
        <v/>
      </c>
      <c r="CJ1773" t="b">
        <f t="shared" si="359"/>
        <v>0</v>
      </c>
      <c r="CL1773">
        <f t="shared" si="360"/>
        <v>0</v>
      </c>
      <c r="CM1773">
        <f t="shared" si="361"/>
        <v>0</v>
      </c>
      <c r="CN1773">
        <f t="shared" si="362"/>
        <v>0</v>
      </c>
      <c r="CO1773">
        <f t="shared" si="363"/>
        <v>0</v>
      </c>
    </row>
    <row r="1774" spans="2:93" ht="15" customHeight="1">
      <c r="B1774" s="126"/>
      <c r="C1774" s="220" t="s">
        <v>3420</v>
      </c>
      <c r="D1774" s="419"/>
      <c r="E1774" s="316"/>
      <c r="F1774" s="316"/>
      <c r="G1774" s="317"/>
      <c r="H1774" s="379"/>
      <c r="I1774" s="317"/>
      <c r="J1774" s="315" t="str">
        <f>IF(L1774="","",VLOOKUP(L1774,Presentación!$AL$3:$AM$574,2,FALSE))</f>
        <v/>
      </c>
      <c r="K1774" s="429"/>
      <c r="L1774" s="419"/>
      <c r="M1774" s="316"/>
      <c r="N1774" s="317"/>
      <c r="O1774" s="419"/>
      <c r="P1774" s="316"/>
      <c r="Q1774" s="317"/>
      <c r="R1774" s="379"/>
      <c r="S1774" s="316"/>
      <c r="T1774" s="317"/>
      <c r="U1774" s="43" t="s">
        <v>2188</v>
      </c>
      <c r="V1774" s="379"/>
      <c r="W1774" s="316"/>
      <c r="X1774" s="317"/>
      <c r="Y1774" s="379"/>
      <c r="Z1774" s="317"/>
      <c r="AA1774" s="249"/>
      <c r="AB1774" s="249"/>
      <c r="AC1774" s="249"/>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c r="BK1774" s="10"/>
      <c r="BL1774" s="10"/>
      <c r="BM1774" s="10"/>
      <c r="BN1774" s="10"/>
      <c r="BO1774" s="10"/>
      <c r="BP1774" s="10"/>
      <c r="BQ1774" s="10"/>
      <c r="BR1774" s="10"/>
      <c r="BS1774" s="10"/>
      <c r="BT1774" s="10"/>
      <c r="BU1774" s="10"/>
      <c r="BV1774" s="10"/>
      <c r="BW1774" s="10"/>
      <c r="BX1774" s="10"/>
      <c r="CA1774">
        <f t="shared" si="351"/>
        <v>0</v>
      </c>
      <c r="CB1774">
        <f t="shared" si="352"/>
        <v>0</v>
      </c>
      <c r="CC1774">
        <f t="shared" si="353"/>
        <v>0</v>
      </c>
      <c r="CD1774">
        <f t="shared" si="354"/>
        <v>0</v>
      </c>
      <c r="CF1774" t="b">
        <f t="shared" si="355"/>
        <v>0</v>
      </c>
      <c r="CG1774" t="str">
        <f t="shared" si="356"/>
        <v/>
      </c>
      <c r="CH1774" t="b">
        <f t="shared" si="357"/>
        <v>0</v>
      </c>
      <c r="CI1774" t="str">
        <f t="shared" si="358"/>
        <v/>
      </c>
      <c r="CJ1774" t="b">
        <f t="shared" si="359"/>
        <v>0</v>
      </c>
      <c r="CL1774">
        <f t="shared" si="360"/>
        <v>0</v>
      </c>
      <c r="CM1774">
        <f t="shared" si="361"/>
        <v>0</v>
      </c>
      <c r="CN1774">
        <f t="shared" si="362"/>
        <v>0</v>
      </c>
      <c r="CO1774">
        <f t="shared" si="363"/>
        <v>0</v>
      </c>
    </row>
    <row r="1775" spans="2:93" ht="15" customHeight="1">
      <c r="B1775" s="126"/>
      <c r="C1775" s="220" t="s">
        <v>3421</v>
      </c>
      <c r="D1775" s="419"/>
      <c r="E1775" s="316"/>
      <c r="F1775" s="316"/>
      <c r="G1775" s="317"/>
      <c r="H1775" s="379"/>
      <c r="I1775" s="317"/>
      <c r="J1775" s="315" t="str">
        <f>IF(L1775="","",VLOOKUP(L1775,Presentación!$AL$3:$AM$574,2,FALSE))</f>
        <v/>
      </c>
      <c r="K1775" s="429"/>
      <c r="L1775" s="419"/>
      <c r="M1775" s="316"/>
      <c r="N1775" s="317"/>
      <c r="O1775" s="419"/>
      <c r="P1775" s="316"/>
      <c r="Q1775" s="317"/>
      <c r="R1775" s="379"/>
      <c r="S1775" s="316"/>
      <c r="T1775" s="317"/>
      <c r="U1775" s="43" t="s">
        <v>2188</v>
      </c>
      <c r="V1775" s="379"/>
      <c r="W1775" s="316"/>
      <c r="X1775" s="317"/>
      <c r="Y1775" s="379"/>
      <c r="Z1775" s="317"/>
      <c r="AA1775" s="249"/>
      <c r="AB1775" s="249"/>
      <c r="AC1775" s="249"/>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A1775" s="10"/>
      <c r="BB1775" s="10"/>
      <c r="BC1775" s="10"/>
      <c r="BD1775" s="10"/>
      <c r="BE1775" s="10"/>
      <c r="BF1775" s="10"/>
      <c r="BG1775" s="10"/>
      <c r="BH1775" s="10"/>
      <c r="BI1775" s="10"/>
      <c r="BJ1775" s="10"/>
      <c r="BK1775" s="10"/>
      <c r="BL1775" s="10"/>
      <c r="BM1775" s="10"/>
      <c r="BN1775" s="10"/>
      <c r="BO1775" s="10"/>
      <c r="BP1775" s="10"/>
      <c r="BQ1775" s="10"/>
      <c r="BR1775" s="10"/>
      <c r="BS1775" s="10"/>
      <c r="BT1775" s="10"/>
      <c r="BU1775" s="10"/>
      <c r="BV1775" s="10"/>
      <c r="BW1775" s="10"/>
      <c r="BX1775" s="10"/>
      <c r="CA1775">
        <f t="shared" si="351"/>
        <v>0</v>
      </c>
      <c r="CB1775">
        <f t="shared" si="352"/>
        <v>0</v>
      </c>
      <c r="CC1775">
        <f t="shared" si="353"/>
        <v>0</v>
      </c>
      <c r="CD1775">
        <f t="shared" si="354"/>
        <v>0</v>
      </c>
      <c r="CF1775" t="b">
        <f t="shared" si="355"/>
        <v>0</v>
      </c>
      <c r="CG1775" t="str">
        <f t="shared" si="356"/>
        <v/>
      </c>
      <c r="CH1775" t="b">
        <f t="shared" si="357"/>
        <v>0</v>
      </c>
      <c r="CI1775" t="str">
        <f t="shared" si="358"/>
        <v/>
      </c>
      <c r="CJ1775" t="b">
        <f t="shared" si="359"/>
        <v>0</v>
      </c>
      <c r="CL1775">
        <f t="shared" si="360"/>
        <v>0</v>
      </c>
      <c r="CM1775">
        <f t="shared" si="361"/>
        <v>0</v>
      </c>
      <c r="CN1775">
        <f t="shared" si="362"/>
        <v>0</v>
      </c>
      <c r="CO1775">
        <f t="shared" si="363"/>
        <v>0</v>
      </c>
    </row>
    <row r="1776" spans="2:93" ht="15" customHeight="1">
      <c r="B1776" s="126"/>
      <c r="C1776" s="220" t="s">
        <v>3422</v>
      </c>
      <c r="D1776" s="419"/>
      <c r="E1776" s="316"/>
      <c r="F1776" s="316"/>
      <c r="G1776" s="317"/>
      <c r="H1776" s="379"/>
      <c r="I1776" s="317"/>
      <c r="J1776" s="315" t="str">
        <f>IF(L1776="","",VLOOKUP(L1776,Presentación!$AL$3:$AM$574,2,FALSE))</f>
        <v/>
      </c>
      <c r="K1776" s="429"/>
      <c r="L1776" s="419"/>
      <c r="M1776" s="316"/>
      <c r="N1776" s="317"/>
      <c r="O1776" s="419"/>
      <c r="P1776" s="316"/>
      <c r="Q1776" s="317"/>
      <c r="R1776" s="379"/>
      <c r="S1776" s="316"/>
      <c r="T1776" s="317"/>
      <c r="U1776" s="43" t="s">
        <v>2188</v>
      </c>
      <c r="V1776" s="379"/>
      <c r="W1776" s="316"/>
      <c r="X1776" s="317"/>
      <c r="Y1776" s="379"/>
      <c r="Z1776" s="317"/>
      <c r="AA1776" s="249"/>
      <c r="AB1776" s="249"/>
      <c r="AC1776" s="249"/>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A1776" s="10"/>
      <c r="BB1776" s="10"/>
      <c r="BC1776" s="10"/>
      <c r="BD1776" s="10"/>
      <c r="BE1776" s="10"/>
      <c r="BF1776" s="10"/>
      <c r="BG1776" s="10"/>
      <c r="BH1776" s="10"/>
      <c r="BI1776" s="10"/>
      <c r="BJ1776" s="10"/>
      <c r="BK1776" s="10"/>
      <c r="BL1776" s="10"/>
      <c r="BM1776" s="10"/>
      <c r="BN1776" s="10"/>
      <c r="BO1776" s="10"/>
      <c r="BP1776" s="10"/>
      <c r="BQ1776" s="10"/>
      <c r="BR1776" s="10"/>
      <c r="BS1776" s="10"/>
      <c r="BT1776" s="10"/>
      <c r="BU1776" s="10"/>
      <c r="BV1776" s="10"/>
      <c r="BW1776" s="10"/>
      <c r="BX1776" s="10"/>
      <c r="CA1776">
        <f t="shared" si="351"/>
        <v>0</v>
      </c>
      <c r="CB1776">
        <f t="shared" si="352"/>
        <v>0</v>
      </c>
      <c r="CC1776">
        <f t="shared" si="353"/>
        <v>0</v>
      </c>
      <c r="CD1776">
        <f t="shared" si="354"/>
        <v>0</v>
      </c>
      <c r="CF1776" t="b">
        <f t="shared" si="355"/>
        <v>0</v>
      </c>
      <c r="CG1776" t="str">
        <f t="shared" si="356"/>
        <v/>
      </c>
      <c r="CH1776" t="b">
        <f t="shared" si="357"/>
        <v>0</v>
      </c>
      <c r="CI1776" t="str">
        <f t="shared" si="358"/>
        <v/>
      </c>
      <c r="CJ1776" t="b">
        <f t="shared" si="359"/>
        <v>0</v>
      </c>
      <c r="CL1776">
        <f t="shared" si="360"/>
        <v>0</v>
      </c>
      <c r="CM1776">
        <f t="shared" si="361"/>
        <v>0</v>
      </c>
      <c r="CN1776">
        <f t="shared" si="362"/>
        <v>0</v>
      </c>
      <c r="CO1776">
        <f t="shared" si="363"/>
        <v>0</v>
      </c>
    </row>
    <row r="1777" spans="2:93" ht="15" customHeight="1">
      <c r="B1777" s="126"/>
      <c r="C1777" s="220" t="s">
        <v>3423</v>
      </c>
      <c r="D1777" s="419"/>
      <c r="E1777" s="316"/>
      <c r="F1777" s="316"/>
      <c r="G1777" s="317"/>
      <c r="H1777" s="379"/>
      <c r="I1777" s="317"/>
      <c r="J1777" s="315" t="str">
        <f>IF(L1777="","",VLOOKUP(L1777,Presentación!$AL$3:$AM$574,2,FALSE))</f>
        <v/>
      </c>
      <c r="K1777" s="429"/>
      <c r="L1777" s="419"/>
      <c r="M1777" s="316"/>
      <c r="N1777" s="317"/>
      <c r="O1777" s="419"/>
      <c r="P1777" s="316"/>
      <c r="Q1777" s="317"/>
      <c r="R1777" s="379"/>
      <c r="S1777" s="316"/>
      <c r="T1777" s="317"/>
      <c r="U1777" s="43" t="s">
        <v>2188</v>
      </c>
      <c r="V1777" s="379"/>
      <c r="W1777" s="316"/>
      <c r="X1777" s="317"/>
      <c r="Y1777" s="379"/>
      <c r="Z1777" s="317"/>
      <c r="AA1777" s="249"/>
      <c r="AB1777" s="249"/>
      <c r="AC1777" s="249"/>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A1777" s="10"/>
      <c r="BB1777" s="10"/>
      <c r="BC1777" s="10"/>
      <c r="BD1777" s="10"/>
      <c r="BE1777" s="10"/>
      <c r="BF1777" s="10"/>
      <c r="BG1777" s="10"/>
      <c r="BH1777" s="10"/>
      <c r="BI1777" s="10"/>
      <c r="BJ1777" s="10"/>
      <c r="BK1777" s="10"/>
      <c r="BL1777" s="10"/>
      <c r="BM1777" s="10"/>
      <c r="BN1777" s="10"/>
      <c r="BO1777" s="10"/>
      <c r="BP1777" s="10"/>
      <c r="BQ1777" s="10"/>
      <c r="BR1777" s="10"/>
      <c r="BS1777" s="10"/>
      <c r="BT1777" s="10"/>
      <c r="BU1777" s="10"/>
      <c r="BV1777" s="10"/>
      <c r="BW1777" s="10"/>
      <c r="BX1777" s="10"/>
      <c r="CA1777">
        <f t="shared" si="351"/>
        <v>0</v>
      </c>
      <c r="CB1777">
        <f t="shared" si="352"/>
        <v>0</v>
      </c>
      <c r="CC1777">
        <f t="shared" si="353"/>
        <v>0</v>
      </c>
      <c r="CD1777">
        <f t="shared" si="354"/>
        <v>0</v>
      </c>
      <c r="CF1777" t="b">
        <f t="shared" si="355"/>
        <v>0</v>
      </c>
      <c r="CG1777" t="str">
        <f t="shared" si="356"/>
        <v/>
      </c>
      <c r="CH1777" t="b">
        <f t="shared" si="357"/>
        <v>0</v>
      </c>
      <c r="CI1777" t="str">
        <f t="shared" si="358"/>
        <v/>
      </c>
      <c r="CJ1777" t="b">
        <f t="shared" si="359"/>
        <v>0</v>
      </c>
      <c r="CL1777">
        <f t="shared" si="360"/>
        <v>0</v>
      </c>
      <c r="CM1777">
        <f t="shared" si="361"/>
        <v>0</v>
      </c>
      <c r="CN1777">
        <f t="shared" si="362"/>
        <v>0</v>
      </c>
      <c r="CO1777">
        <f t="shared" si="363"/>
        <v>0</v>
      </c>
    </row>
    <row r="1778" spans="2:93" ht="15" customHeight="1">
      <c r="B1778" s="126"/>
      <c r="C1778" s="220" t="s">
        <v>3424</v>
      </c>
      <c r="D1778" s="419"/>
      <c r="E1778" s="316"/>
      <c r="F1778" s="316"/>
      <c r="G1778" s="317"/>
      <c r="H1778" s="379"/>
      <c r="I1778" s="317"/>
      <c r="J1778" s="315" t="str">
        <f>IF(L1778="","",VLOOKUP(L1778,Presentación!$AL$3:$AM$574,2,FALSE))</f>
        <v/>
      </c>
      <c r="K1778" s="429"/>
      <c r="L1778" s="419"/>
      <c r="M1778" s="316"/>
      <c r="N1778" s="317"/>
      <c r="O1778" s="419"/>
      <c r="P1778" s="316"/>
      <c r="Q1778" s="317"/>
      <c r="R1778" s="379"/>
      <c r="S1778" s="316"/>
      <c r="T1778" s="317"/>
      <c r="U1778" s="43" t="s">
        <v>2188</v>
      </c>
      <c r="V1778" s="379"/>
      <c r="W1778" s="316"/>
      <c r="X1778" s="317"/>
      <c r="Y1778" s="379"/>
      <c r="Z1778" s="317"/>
      <c r="AA1778" s="249"/>
      <c r="AB1778" s="249"/>
      <c r="AC1778" s="249"/>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A1778" s="10"/>
      <c r="BB1778" s="10"/>
      <c r="BC1778" s="10"/>
      <c r="BD1778" s="10"/>
      <c r="BE1778" s="10"/>
      <c r="BF1778" s="10"/>
      <c r="BG1778" s="10"/>
      <c r="BH1778" s="10"/>
      <c r="BI1778" s="10"/>
      <c r="BJ1778" s="10"/>
      <c r="BK1778" s="10"/>
      <c r="BL1778" s="10"/>
      <c r="BM1778" s="10"/>
      <c r="BN1778" s="10"/>
      <c r="BO1778" s="10"/>
      <c r="BP1778" s="10"/>
      <c r="BQ1778" s="10"/>
      <c r="BR1778" s="10"/>
      <c r="BS1778" s="10"/>
      <c r="BT1778" s="10"/>
      <c r="BU1778" s="10"/>
      <c r="BV1778" s="10"/>
      <c r="BW1778" s="10"/>
      <c r="BX1778" s="10"/>
      <c r="CA1778">
        <f t="shared" si="351"/>
        <v>0</v>
      </c>
      <c r="CB1778">
        <f t="shared" si="352"/>
        <v>0</v>
      </c>
      <c r="CC1778">
        <f t="shared" si="353"/>
        <v>0</v>
      </c>
      <c r="CD1778">
        <f t="shared" si="354"/>
        <v>0</v>
      </c>
      <c r="CF1778" t="b">
        <f t="shared" si="355"/>
        <v>0</v>
      </c>
      <c r="CG1778" t="str">
        <f t="shared" si="356"/>
        <v/>
      </c>
      <c r="CH1778" t="b">
        <f t="shared" si="357"/>
        <v>0</v>
      </c>
      <c r="CI1778" t="str">
        <f t="shared" si="358"/>
        <v/>
      </c>
      <c r="CJ1778" t="b">
        <f t="shared" si="359"/>
        <v>0</v>
      </c>
      <c r="CL1778">
        <f t="shared" si="360"/>
        <v>0</v>
      </c>
      <c r="CM1778">
        <f t="shared" si="361"/>
        <v>0</v>
      </c>
      <c r="CN1778">
        <f t="shared" si="362"/>
        <v>0</v>
      </c>
      <c r="CO1778">
        <f t="shared" si="363"/>
        <v>0</v>
      </c>
    </row>
    <row r="1779" spans="2:93" ht="15" customHeight="1">
      <c r="B1779" s="126"/>
      <c r="C1779" s="220" t="s">
        <v>3425</v>
      </c>
      <c r="D1779" s="419"/>
      <c r="E1779" s="316"/>
      <c r="F1779" s="316"/>
      <c r="G1779" s="317"/>
      <c r="H1779" s="379"/>
      <c r="I1779" s="317"/>
      <c r="J1779" s="315" t="str">
        <f>IF(L1779="","",VLOOKUP(L1779,Presentación!$AL$3:$AM$574,2,FALSE))</f>
        <v/>
      </c>
      <c r="K1779" s="429"/>
      <c r="L1779" s="419"/>
      <c r="M1779" s="316"/>
      <c r="N1779" s="317"/>
      <c r="O1779" s="419"/>
      <c r="P1779" s="316"/>
      <c r="Q1779" s="317"/>
      <c r="R1779" s="379"/>
      <c r="S1779" s="316"/>
      <c r="T1779" s="317"/>
      <c r="U1779" s="43" t="s">
        <v>2188</v>
      </c>
      <c r="V1779" s="379"/>
      <c r="W1779" s="316"/>
      <c r="X1779" s="317"/>
      <c r="Y1779" s="379"/>
      <c r="Z1779" s="317"/>
      <c r="AA1779" s="249"/>
      <c r="AB1779" s="249"/>
      <c r="AC1779" s="249"/>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A1779" s="10"/>
      <c r="BB1779" s="10"/>
      <c r="BC1779" s="10"/>
      <c r="BD1779" s="10"/>
      <c r="BE1779" s="10"/>
      <c r="BF1779" s="10"/>
      <c r="BG1779" s="10"/>
      <c r="BH1779" s="10"/>
      <c r="BI1779" s="10"/>
      <c r="BJ1779" s="10"/>
      <c r="BK1779" s="10"/>
      <c r="BL1779" s="10"/>
      <c r="BM1779" s="10"/>
      <c r="BN1779" s="10"/>
      <c r="BO1779" s="10"/>
      <c r="BP1779" s="10"/>
      <c r="BQ1779" s="10"/>
      <c r="BR1779" s="10"/>
      <c r="BS1779" s="10"/>
      <c r="BT1779" s="10"/>
      <c r="BU1779" s="10"/>
      <c r="BV1779" s="10"/>
      <c r="BW1779" s="10"/>
      <c r="BX1779" s="10"/>
      <c r="CA1779">
        <f t="shared" si="351"/>
        <v>0</v>
      </c>
      <c r="CB1779">
        <f t="shared" si="352"/>
        <v>0</v>
      </c>
      <c r="CC1779">
        <f t="shared" si="353"/>
        <v>0</v>
      </c>
      <c r="CD1779">
        <f t="shared" si="354"/>
        <v>0</v>
      </c>
      <c r="CF1779" t="b">
        <f t="shared" si="355"/>
        <v>0</v>
      </c>
      <c r="CG1779" t="str">
        <f t="shared" si="356"/>
        <v/>
      </c>
      <c r="CH1779" t="b">
        <f t="shared" si="357"/>
        <v>0</v>
      </c>
      <c r="CI1779" t="str">
        <f t="shared" si="358"/>
        <v/>
      </c>
      <c r="CJ1779" t="b">
        <f t="shared" si="359"/>
        <v>0</v>
      </c>
      <c r="CL1779">
        <f t="shared" si="360"/>
        <v>0</v>
      </c>
      <c r="CM1779">
        <f t="shared" si="361"/>
        <v>0</v>
      </c>
      <c r="CN1779">
        <f t="shared" si="362"/>
        <v>0</v>
      </c>
      <c r="CO1779">
        <f t="shared" si="363"/>
        <v>0</v>
      </c>
    </row>
    <row r="1780" spans="2:93" ht="15" customHeight="1">
      <c r="B1780" s="126"/>
      <c r="C1780" s="220" t="s">
        <v>3426</v>
      </c>
      <c r="D1780" s="419"/>
      <c r="E1780" s="316"/>
      <c r="F1780" s="316"/>
      <c r="G1780" s="317"/>
      <c r="H1780" s="379"/>
      <c r="I1780" s="317"/>
      <c r="J1780" s="315" t="str">
        <f>IF(L1780="","",VLOOKUP(L1780,Presentación!$AL$3:$AM$574,2,FALSE))</f>
        <v/>
      </c>
      <c r="K1780" s="429"/>
      <c r="L1780" s="419"/>
      <c r="M1780" s="316"/>
      <c r="N1780" s="317"/>
      <c r="O1780" s="419"/>
      <c r="P1780" s="316"/>
      <c r="Q1780" s="317"/>
      <c r="R1780" s="379"/>
      <c r="S1780" s="316"/>
      <c r="T1780" s="317"/>
      <c r="U1780" s="43" t="s">
        <v>2188</v>
      </c>
      <c r="V1780" s="379"/>
      <c r="W1780" s="316"/>
      <c r="X1780" s="317"/>
      <c r="Y1780" s="379"/>
      <c r="Z1780" s="317"/>
      <c r="AA1780" s="249"/>
      <c r="AB1780" s="249"/>
      <c r="AC1780" s="249"/>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A1780" s="10"/>
      <c r="BB1780" s="10"/>
      <c r="BC1780" s="10"/>
      <c r="BD1780" s="10"/>
      <c r="BE1780" s="10"/>
      <c r="BF1780" s="10"/>
      <c r="BG1780" s="10"/>
      <c r="BH1780" s="10"/>
      <c r="BI1780" s="10"/>
      <c r="BJ1780" s="10"/>
      <c r="BK1780" s="10"/>
      <c r="BL1780" s="10"/>
      <c r="BM1780" s="10"/>
      <c r="BN1780" s="10"/>
      <c r="BO1780" s="10"/>
      <c r="BP1780" s="10"/>
      <c r="BQ1780" s="10"/>
      <c r="BR1780" s="10"/>
      <c r="BS1780" s="10"/>
      <c r="BT1780" s="10"/>
      <c r="BU1780" s="10"/>
      <c r="BV1780" s="10"/>
      <c r="BW1780" s="10"/>
      <c r="BX1780" s="10"/>
      <c r="CA1780">
        <f t="shared" si="351"/>
        <v>0</v>
      </c>
      <c r="CB1780">
        <f t="shared" si="352"/>
        <v>0</v>
      </c>
      <c r="CC1780">
        <f t="shared" si="353"/>
        <v>0</v>
      </c>
      <c r="CD1780">
        <f t="shared" si="354"/>
        <v>0</v>
      </c>
      <c r="CF1780" t="b">
        <f t="shared" si="355"/>
        <v>0</v>
      </c>
      <c r="CG1780" t="str">
        <f t="shared" si="356"/>
        <v/>
      </c>
      <c r="CH1780" t="b">
        <f t="shared" si="357"/>
        <v>0</v>
      </c>
      <c r="CI1780" t="str">
        <f t="shared" si="358"/>
        <v/>
      </c>
      <c r="CJ1780" t="b">
        <f t="shared" si="359"/>
        <v>0</v>
      </c>
      <c r="CL1780">
        <f t="shared" si="360"/>
        <v>0</v>
      </c>
      <c r="CM1780">
        <f t="shared" si="361"/>
        <v>0</v>
      </c>
      <c r="CN1780">
        <f t="shared" si="362"/>
        <v>0</v>
      </c>
      <c r="CO1780">
        <f t="shared" si="363"/>
        <v>0</v>
      </c>
    </row>
    <row r="1781" spans="2:93" ht="15" customHeight="1">
      <c r="B1781" s="126"/>
      <c r="C1781" s="220" t="s">
        <v>3427</v>
      </c>
      <c r="D1781" s="419"/>
      <c r="E1781" s="316"/>
      <c r="F1781" s="316"/>
      <c r="G1781" s="317"/>
      <c r="H1781" s="379"/>
      <c r="I1781" s="317"/>
      <c r="J1781" s="315" t="str">
        <f>IF(L1781="","",VLOOKUP(L1781,Presentación!$AL$3:$AM$574,2,FALSE))</f>
        <v/>
      </c>
      <c r="K1781" s="429"/>
      <c r="L1781" s="419"/>
      <c r="M1781" s="316"/>
      <c r="N1781" s="317"/>
      <c r="O1781" s="419"/>
      <c r="P1781" s="316"/>
      <c r="Q1781" s="317"/>
      <c r="R1781" s="379"/>
      <c r="S1781" s="316"/>
      <c r="T1781" s="317"/>
      <c r="U1781" s="43" t="s">
        <v>2188</v>
      </c>
      <c r="V1781" s="379"/>
      <c r="W1781" s="316"/>
      <c r="X1781" s="317"/>
      <c r="Y1781" s="379"/>
      <c r="Z1781" s="317"/>
      <c r="AA1781" s="249"/>
      <c r="AB1781" s="249"/>
      <c r="AC1781" s="249"/>
      <c r="AD1781" s="10"/>
      <c r="AE1781" s="10"/>
      <c r="AF1781" s="10"/>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A1781" s="10"/>
      <c r="BB1781" s="10"/>
      <c r="BC1781" s="10"/>
      <c r="BD1781" s="10"/>
      <c r="BE1781" s="10"/>
      <c r="BF1781" s="10"/>
      <c r="BG1781" s="10"/>
      <c r="BH1781" s="10"/>
      <c r="BI1781" s="10"/>
      <c r="BJ1781" s="10"/>
      <c r="BK1781" s="10"/>
      <c r="BL1781" s="10"/>
      <c r="BM1781" s="10"/>
      <c r="BN1781" s="10"/>
      <c r="BO1781" s="10"/>
      <c r="BP1781" s="10"/>
      <c r="BQ1781" s="10"/>
      <c r="BR1781" s="10"/>
      <c r="BS1781" s="10"/>
      <c r="BT1781" s="10"/>
      <c r="BU1781" s="10"/>
      <c r="BV1781" s="10"/>
      <c r="BW1781" s="10"/>
      <c r="BX1781" s="10"/>
      <c r="CA1781">
        <f t="shared" si="351"/>
        <v>0</v>
      </c>
      <c r="CB1781">
        <f t="shared" si="352"/>
        <v>0</v>
      </c>
      <c r="CC1781">
        <f t="shared" si="353"/>
        <v>0</v>
      </c>
      <c r="CD1781">
        <f t="shared" si="354"/>
        <v>0</v>
      </c>
      <c r="CF1781" t="b">
        <f t="shared" si="355"/>
        <v>0</v>
      </c>
      <c r="CG1781" t="str">
        <f t="shared" si="356"/>
        <v/>
      </c>
      <c r="CH1781" t="b">
        <f t="shared" si="357"/>
        <v>0</v>
      </c>
      <c r="CI1781" t="str">
        <f t="shared" si="358"/>
        <v/>
      </c>
      <c r="CJ1781" t="b">
        <f t="shared" si="359"/>
        <v>0</v>
      </c>
      <c r="CL1781">
        <f t="shared" si="360"/>
        <v>0</v>
      </c>
      <c r="CM1781">
        <f t="shared" si="361"/>
        <v>0</v>
      </c>
      <c r="CN1781">
        <f t="shared" si="362"/>
        <v>0</v>
      </c>
      <c r="CO1781">
        <f t="shared" si="363"/>
        <v>0</v>
      </c>
    </row>
    <row r="1782" spans="2:93" ht="15" customHeight="1">
      <c r="B1782" s="126"/>
      <c r="C1782" s="220" t="s">
        <v>3428</v>
      </c>
      <c r="D1782" s="419"/>
      <c r="E1782" s="316"/>
      <c r="F1782" s="316"/>
      <c r="G1782" s="317"/>
      <c r="H1782" s="379"/>
      <c r="I1782" s="317"/>
      <c r="J1782" s="315" t="str">
        <f>IF(L1782="","",VLOOKUP(L1782,Presentación!$AL$3:$AM$574,2,FALSE))</f>
        <v/>
      </c>
      <c r="K1782" s="429"/>
      <c r="L1782" s="419"/>
      <c r="M1782" s="316"/>
      <c r="N1782" s="317"/>
      <c r="O1782" s="419"/>
      <c r="P1782" s="316"/>
      <c r="Q1782" s="317"/>
      <c r="R1782" s="379"/>
      <c r="S1782" s="316"/>
      <c r="T1782" s="317"/>
      <c r="U1782" s="43" t="s">
        <v>2188</v>
      </c>
      <c r="V1782" s="379"/>
      <c r="W1782" s="316"/>
      <c r="X1782" s="317"/>
      <c r="Y1782" s="379"/>
      <c r="Z1782" s="317"/>
      <c r="AA1782" s="249"/>
      <c r="AB1782" s="249"/>
      <c r="AC1782" s="249"/>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A1782" s="10"/>
      <c r="BB1782" s="10"/>
      <c r="BC1782" s="10"/>
      <c r="BD1782" s="10"/>
      <c r="BE1782" s="10"/>
      <c r="BF1782" s="10"/>
      <c r="BG1782" s="10"/>
      <c r="BH1782" s="10"/>
      <c r="BI1782" s="10"/>
      <c r="BJ1782" s="10"/>
      <c r="BK1782" s="10"/>
      <c r="BL1782" s="10"/>
      <c r="BM1782" s="10"/>
      <c r="BN1782" s="10"/>
      <c r="BO1782" s="10"/>
      <c r="BP1782" s="10"/>
      <c r="BQ1782" s="10"/>
      <c r="BR1782" s="10"/>
      <c r="BS1782" s="10"/>
      <c r="BT1782" s="10"/>
      <c r="BU1782" s="10"/>
      <c r="BV1782" s="10"/>
      <c r="BW1782" s="10"/>
      <c r="BX1782" s="10"/>
      <c r="CA1782">
        <f t="shared" si="351"/>
        <v>0</v>
      </c>
      <c r="CB1782">
        <f t="shared" si="352"/>
        <v>0</v>
      </c>
      <c r="CC1782">
        <f t="shared" si="353"/>
        <v>0</v>
      </c>
      <c r="CD1782">
        <f t="shared" si="354"/>
        <v>0</v>
      </c>
      <c r="CF1782" t="b">
        <f t="shared" si="355"/>
        <v>0</v>
      </c>
      <c r="CG1782" t="str">
        <f t="shared" si="356"/>
        <v/>
      </c>
      <c r="CH1782" t="b">
        <f t="shared" si="357"/>
        <v>0</v>
      </c>
      <c r="CI1782" t="str">
        <f t="shared" si="358"/>
        <v/>
      </c>
      <c r="CJ1782" t="b">
        <f t="shared" si="359"/>
        <v>0</v>
      </c>
      <c r="CL1782">
        <f t="shared" si="360"/>
        <v>0</v>
      </c>
      <c r="CM1782">
        <f t="shared" si="361"/>
        <v>0</v>
      </c>
      <c r="CN1782">
        <f t="shared" si="362"/>
        <v>0</v>
      </c>
      <c r="CO1782">
        <f t="shared" si="363"/>
        <v>0</v>
      </c>
    </row>
    <row r="1783" spans="2:93" ht="15" customHeight="1">
      <c r="B1783" s="126"/>
      <c r="C1783" s="220" t="s">
        <v>3429</v>
      </c>
      <c r="D1783" s="419"/>
      <c r="E1783" s="316"/>
      <c r="F1783" s="316"/>
      <c r="G1783" s="317"/>
      <c r="H1783" s="379"/>
      <c r="I1783" s="317"/>
      <c r="J1783" s="315" t="str">
        <f>IF(L1783="","",VLOOKUP(L1783,Presentación!$AL$3:$AM$574,2,FALSE))</f>
        <v/>
      </c>
      <c r="K1783" s="429"/>
      <c r="L1783" s="419"/>
      <c r="M1783" s="316"/>
      <c r="N1783" s="317"/>
      <c r="O1783" s="419"/>
      <c r="P1783" s="316"/>
      <c r="Q1783" s="317"/>
      <c r="R1783" s="379"/>
      <c r="S1783" s="316"/>
      <c r="T1783" s="317"/>
      <c r="U1783" s="43" t="s">
        <v>2188</v>
      </c>
      <c r="V1783" s="379"/>
      <c r="W1783" s="316"/>
      <c r="X1783" s="317"/>
      <c r="Y1783" s="379"/>
      <c r="Z1783" s="317"/>
      <c r="AA1783" s="249"/>
      <c r="AB1783" s="249"/>
      <c r="AC1783" s="249"/>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0"/>
      <c r="BP1783" s="10"/>
      <c r="BQ1783" s="10"/>
      <c r="BR1783" s="10"/>
      <c r="BS1783" s="10"/>
      <c r="BT1783" s="10"/>
      <c r="BU1783" s="10"/>
      <c r="BV1783" s="10"/>
      <c r="BW1783" s="10"/>
      <c r="BX1783" s="10"/>
      <c r="CA1783">
        <f t="shared" si="351"/>
        <v>0</v>
      </c>
      <c r="CB1783">
        <f t="shared" si="352"/>
        <v>0</v>
      </c>
      <c r="CC1783">
        <f t="shared" si="353"/>
        <v>0</v>
      </c>
      <c r="CD1783">
        <f t="shared" si="354"/>
        <v>0</v>
      </c>
      <c r="CF1783" t="b">
        <f t="shared" si="355"/>
        <v>0</v>
      </c>
      <c r="CG1783" t="str">
        <f t="shared" si="356"/>
        <v/>
      </c>
      <c r="CH1783" t="b">
        <f t="shared" si="357"/>
        <v>0</v>
      </c>
      <c r="CI1783" t="str">
        <f t="shared" si="358"/>
        <v/>
      </c>
      <c r="CJ1783" t="b">
        <f t="shared" si="359"/>
        <v>0</v>
      </c>
      <c r="CL1783">
        <f t="shared" si="360"/>
        <v>0</v>
      </c>
      <c r="CM1783">
        <f t="shared" si="361"/>
        <v>0</v>
      </c>
      <c r="CN1783">
        <f t="shared" si="362"/>
        <v>0</v>
      </c>
      <c r="CO1783">
        <f t="shared" si="363"/>
        <v>0</v>
      </c>
    </row>
    <row r="1784" spans="2:93" ht="15" customHeight="1">
      <c r="B1784" s="126"/>
      <c r="C1784" s="220" t="s">
        <v>3430</v>
      </c>
      <c r="D1784" s="419"/>
      <c r="E1784" s="316"/>
      <c r="F1784" s="316"/>
      <c r="G1784" s="317"/>
      <c r="H1784" s="379"/>
      <c r="I1784" s="317"/>
      <c r="J1784" s="315" t="str">
        <f>IF(L1784="","",VLOOKUP(L1784,Presentación!$AL$3:$AM$574,2,FALSE))</f>
        <v/>
      </c>
      <c r="K1784" s="429"/>
      <c r="L1784" s="419"/>
      <c r="M1784" s="316"/>
      <c r="N1784" s="317"/>
      <c r="O1784" s="419"/>
      <c r="P1784" s="316"/>
      <c r="Q1784" s="317"/>
      <c r="R1784" s="379"/>
      <c r="S1784" s="316"/>
      <c r="T1784" s="317"/>
      <c r="U1784" s="43" t="s">
        <v>2188</v>
      </c>
      <c r="V1784" s="379"/>
      <c r="W1784" s="316"/>
      <c r="X1784" s="317"/>
      <c r="Y1784" s="379"/>
      <c r="Z1784" s="317"/>
      <c r="AA1784" s="249"/>
      <c r="AB1784" s="249"/>
      <c r="AC1784" s="249"/>
      <c r="AD1784" s="10"/>
      <c r="AE1784" s="10"/>
      <c r="AF1784" s="10"/>
      <c r="AG1784" s="10"/>
      <c r="AH1784" s="10"/>
      <c r="AI1784" s="10"/>
      <c r="AJ1784" s="10"/>
      <c r="AK1784" s="10"/>
      <c r="AL1784" s="10"/>
      <c r="AM1784" s="10"/>
      <c r="AN1784" s="10"/>
      <c r="AO1784" s="10"/>
      <c r="AP1784" s="10"/>
      <c r="AQ1784" s="10"/>
      <c r="AR1784" s="10"/>
      <c r="AS1784" s="10"/>
      <c r="AT1784" s="10"/>
      <c r="AU1784" s="10"/>
      <c r="AV1784" s="10"/>
      <c r="AW1784" s="10"/>
      <c r="AX1784" s="10"/>
      <c r="AY1784" s="10"/>
      <c r="AZ1784" s="10"/>
      <c r="BA1784" s="10"/>
      <c r="BB1784" s="10"/>
      <c r="BC1784" s="10"/>
      <c r="BD1784" s="10"/>
      <c r="BE1784" s="10"/>
      <c r="BF1784" s="10"/>
      <c r="BG1784" s="10"/>
      <c r="BH1784" s="10"/>
      <c r="BI1784" s="10"/>
      <c r="BJ1784" s="10"/>
      <c r="BK1784" s="10"/>
      <c r="BL1784" s="10"/>
      <c r="BM1784" s="10"/>
      <c r="BN1784" s="10"/>
      <c r="BO1784" s="10"/>
      <c r="BP1784" s="10"/>
      <c r="BQ1784" s="10"/>
      <c r="BR1784" s="10"/>
      <c r="BS1784" s="10"/>
      <c r="BT1784" s="10"/>
      <c r="BU1784" s="10"/>
      <c r="BV1784" s="10"/>
      <c r="BW1784" s="10"/>
      <c r="BX1784" s="10"/>
      <c r="CA1784">
        <f t="shared" si="351"/>
        <v>0</v>
      </c>
      <c r="CB1784">
        <f t="shared" si="352"/>
        <v>0</v>
      </c>
      <c r="CC1784">
        <f t="shared" si="353"/>
        <v>0</v>
      </c>
      <c r="CD1784">
        <f t="shared" si="354"/>
        <v>0</v>
      </c>
      <c r="CF1784" t="b">
        <f t="shared" si="355"/>
        <v>0</v>
      </c>
      <c r="CG1784" t="str">
        <f t="shared" si="356"/>
        <v/>
      </c>
      <c r="CH1784" t="b">
        <f t="shared" si="357"/>
        <v>0</v>
      </c>
      <c r="CI1784" t="str">
        <f t="shared" si="358"/>
        <v/>
      </c>
      <c r="CJ1784" t="b">
        <f t="shared" si="359"/>
        <v>0</v>
      </c>
      <c r="CL1784">
        <f t="shared" si="360"/>
        <v>0</v>
      </c>
      <c r="CM1784">
        <f t="shared" si="361"/>
        <v>0</v>
      </c>
      <c r="CN1784">
        <f t="shared" si="362"/>
        <v>0</v>
      </c>
      <c r="CO1784">
        <f t="shared" si="363"/>
        <v>0</v>
      </c>
    </row>
    <row r="1785" spans="2:93" ht="15" customHeight="1">
      <c r="B1785" s="126"/>
      <c r="C1785" s="220" t="s">
        <v>3431</v>
      </c>
      <c r="D1785" s="419"/>
      <c r="E1785" s="316"/>
      <c r="F1785" s="316"/>
      <c r="G1785" s="317"/>
      <c r="H1785" s="379"/>
      <c r="I1785" s="317"/>
      <c r="J1785" s="315" t="str">
        <f>IF(L1785="","",VLOOKUP(L1785,Presentación!$AL$3:$AM$574,2,FALSE))</f>
        <v/>
      </c>
      <c r="K1785" s="429"/>
      <c r="L1785" s="419"/>
      <c r="M1785" s="316"/>
      <c r="N1785" s="317"/>
      <c r="O1785" s="419"/>
      <c r="P1785" s="316"/>
      <c r="Q1785" s="317"/>
      <c r="R1785" s="379"/>
      <c r="S1785" s="316"/>
      <c r="T1785" s="317"/>
      <c r="U1785" s="43" t="s">
        <v>2188</v>
      </c>
      <c r="V1785" s="379"/>
      <c r="W1785" s="316"/>
      <c r="X1785" s="317"/>
      <c r="Y1785" s="379"/>
      <c r="Z1785" s="317"/>
      <c r="AA1785" s="249"/>
      <c r="AB1785" s="249"/>
      <c r="AC1785" s="249"/>
      <c r="AD1785" s="10"/>
      <c r="AE1785" s="10"/>
      <c r="AF1785" s="10"/>
      <c r="AG1785" s="10"/>
      <c r="AH1785" s="10"/>
      <c r="AI1785" s="10"/>
      <c r="AJ1785" s="10"/>
      <c r="AK1785" s="10"/>
      <c r="AL1785" s="10"/>
      <c r="AM1785" s="10"/>
      <c r="AN1785" s="10"/>
      <c r="AO1785" s="10"/>
      <c r="AP1785" s="10"/>
      <c r="AQ1785" s="10"/>
      <c r="AR1785" s="10"/>
      <c r="AS1785" s="10"/>
      <c r="AT1785" s="10"/>
      <c r="AU1785" s="10"/>
      <c r="AV1785" s="10"/>
      <c r="AW1785" s="10"/>
      <c r="AX1785" s="10"/>
      <c r="AY1785" s="10"/>
      <c r="AZ1785" s="10"/>
      <c r="BA1785" s="10"/>
      <c r="BB1785" s="10"/>
      <c r="BC1785" s="10"/>
      <c r="BD1785" s="10"/>
      <c r="BE1785" s="10"/>
      <c r="BF1785" s="10"/>
      <c r="BG1785" s="10"/>
      <c r="BH1785" s="10"/>
      <c r="BI1785" s="10"/>
      <c r="BJ1785" s="10"/>
      <c r="BK1785" s="10"/>
      <c r="BL1785" s="10"/>
      <c r="BM1785" s="10"/>
      <c r="BN1785" s="10"/>
      <c r="BO1785" s="10"/>
      <c r="BP1785" s="10"/>
      <c r="BQ1785" s="10"/>
      <c r="BR1785" s="10"/>
      <c r="BS1785" s="10"/>
      <c r="BT1785" s="10"/>
      <c r="BU1785" s="10"/>
      <c r="BV1785" s="10"/>
      <c r="BW1785" s="10"/>
      <c r="BX1785" s="10"/>
      <c r="CA1785">
        <f t="shared" si="351"/>
        <v>0</v>
      </c>
      <c r="CB1785">
        <f t="shared" si="352"/>
        <v>0</v>
      </c>
      <c r="CC1785">
        <f t="shared" si="353"/>
        <v>0</v>
      </c>
      <c r="CD1785">
        <f t="shared" si="354"/>
        <v>0</v>
      </c>
      <c r="CF1785" t="b">
        <f t="shared" si="355"/>
        <v>0</v>
      </c>
      <c r="CG1785" t="str">
        <f t="shared" si="356"/>
        <v/>
      </c>
      <c r="CH1785" t="b">
        <f t="shared" si="357"/>
        <v>0</v>
      </c>
      <c r="CI1785" t="str">
        <f t="shared" si="358"/>
        <v/>
      </c>
      <c r="CJ1785" t="b">
        <f t="shared" si="359"/>
        <v>0</v>
      </c>
      <c r="CL1785">
        <f t="shared" si="360"/>
        <v>0</v>
      </c>
      <c r="CM1785">
        <f t="shared" si="361"/>
        <v>0</v>
      </c>
      <c r="CN1785">
        <f t="shared" si="362"/>
        <v>0</v>
      </c>
      <c r="CO1785">
        <f t="shared" si="363"/>
        <v>0</v>
      </c>
    </row>
    <row r="1786" spans="2:93" ht="15" customHeight="1">
      <c r="B1786" s="126"/>
      <c r="C1786" s="220" t="s">
        <v>3432</v>
      </c>
      <c r="D1786" s="419"/>
      <c r="E1786" s="316"/>
      <c r="F1786" s="316"/>
      <c r="G1786" s="317"/>
      <c r="H1786" s="379"/>
      <c r="I1786" s="317"/>
      <c r="J1786" s="315" t="str">
        <f>IF(L1786="","",VLOOKUP(L1786,Presentación!$AL$3:$AM$574,2,FALSE))</f>
        <v/>
      </c>
      <c r="K1786" s="429"/>
      <c r="L1786" s="419"/>
      <c r="M1786" s="316"/>
      <c r="N1786" s="317"/>
      <c r="O1786" s="419"/>
      <c r="P1786" s="316"/>
      <c r="Q1786" s="317"/>
      <c r="R1786" s="379"/>
      <c r="S1786" s="316"/>
      <c r="T1786" s="317"/>
      <c r="U1786" s="43" t="s">
        <v>2188</v>
      </c>
      <c r="V1786" s="379"/>
      <c r="W1786" s="316"/>
      <c r="X1786" s="317"/>
      <c r="Y1786" s="379"/>
      <c r="Z1786" s="317"/>
      <c r="AA1786" s="249"/>
      <c r="AB1786" s="249"/>
      <c r="AC1786" s="249"/>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c r="AY1786" s="10"/>
      <c r="AZ1786" s="10"/>
      <c r="BA1786" s="10"/>
      <c r="BB1786" s="10"/>
      <c r="BC1786" s="10"/>
      <c r="BD1786" s="10"/>
      <c r="BE1786" s="10"/>
      <c r="BF1786" s="10"/>
      <c r="BG1786" s="10"/>
      <c r="BH1786" s="10"/>
      <c r="BI1786" s="10"/>
      <c r="BJ1786" s="10"/>
      <c r="BK1786" s="10"/>
      <c r="BL1786" s="10"/>
      <c r="BM1786" s="10"/>
      <c r="BN1786" s="10"/>
      <c r="BO1786" s="10"/>
      <c r="BP1786" s="10"/>
      <c r="BQ1786" s="10"/>
      <c r="BR1786" s="10"/>
      <c r="BS1786" s="10"/>
      <c r="BT1786" s="10"/>
      <c r="BU1786" s="10"/>
      <c r="BV1786" s="10"/>
      <c r="BW1786" s="10"/>
      <c r="BX1786" s="10"/>
      <c r="CA1786">
        <f t="shared" si="351"/>
        <v>0</v>
      </c>
      <c r="CB1786">
        <f t="shared" si="352"/>
        <v>0</v>
      </c>
      <c r="CC1786">
        <f t="shared" si="353"/>
        <v>0</v>
      </c>
      <c r="CD1786">
        <f t="shared" si="354"/>
        <v>0</v>
      </c>
      <c r="CF1786" t="b">
        <f t="shared" si="355"/>
        <v>0</v>
      </c>
      <c r="CG1786" t="str">
        <f t="shared" si="356"/>
        <v/>
      </c>
      <c r="CH1786" t="b">
        <f t="shared" si="357"/>
        <v>0</v>
      </c>
      <c r="CI1786" t="str">
        <f t="shared" si="358"/>
        <v/>
      </c>
      <c r="CJ1786" t="b">
        <f t="shared" si="359"/>
        <v>0</v>
      </c>
      <c r="CL1786">
        <f t="shared" si="360"/>
        <v>0</v>
      </c>
      <c r="CM1786">
        <f t="shared" si="361"/>
        <v>0</v>
      </c>
      <c r="CN1786">
        <f t="shared" si="362"/>
        <v>0</v>
      </c>
      <c r="CO1786">
        <f t="shared" si="363"/>
        <v>0</v>
      </c>
    </row>
    <row r="1787" spans="2:93" ht="15" customHeight="1">
      <c r="B1787" s="126"/>
      <c r="C1787" s="220" t="s">
        <v>3433</v>
      </c>
      <c r="D1787" s="419"/>
      <c r="E1787" s="316"/>
      <c r="F1787" s="316"/>
      <c r="G1787" s="317"/>
      <c r="H1787" s="379"/>
      <c r="I1787" s="317"/>
      <c r="J1787" s="315" t="str">
        <f>IF(L1787="","",VLOOKUP(L1787,Presentación!$AL$3:$AM$574,2,FALSE))</f>
        <v/>
      </c>
      <c r="K1787" s="429"/>
      <c r="L1787" s="419"/>
      <c r="M1787" s="316"/>
      <c r="N1787" s="317"/>
      <c r="O1787" s="419"/>
      <c r="P1787" s="316"/>
      <c r="Q1787" s="317"/>
      <c r="R1787" s="379"/>
      <c r="S1787" s="316"/>
      <c r="T1787" s="317"/>
      <c r="U1787" s="43" t="s">
        <v>2188</v>
      </c>
      <c r="V1787" s="379"/>
      <c r="W1787" s="316"/>
      <c r="X1787" s="317"/>
      <c r="Y1787" s="379"/>
      <c r="Z1787" s="317"/>
      <c r="AA1787" s="249"/>
      <c r="AB1787" s="249"/>
      <c r="AC1787" s="249"/>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c r="AY1787" s="10"/>
      <c r="AZ1787" s="10"/>
      <c r="BA1787" s="10"/>
      <c r="BB1787" s="10"/>
      <c r="BC1787" s="10"/>
      <c r="BD1787" s="10"/>
      <c r="BE1787" s="10"/>
      <c r="BF1787" s="10"/>
      <c r="BG1787" s="10"/>
      <c r="BH1787" s="10"/>
      <c r="BI1787" s="10"/>
      <c r="BJ1787" s="10"/>
      <c r="BK1787" s="10"/>
      <c r="BL1787" s="10"/>
      <c r="BM1787" s="10"/>
      <c r="BN1787" s="10"/>
      <c r="BO1787" s="10"/>
      <c r="BP1787" s="10"/>
      <c r="BQ1787" s="10"/>
      <c r="BR1787" s="10"/>
      <c r="BS1787" s="10"/>
      <c r="BT1787" s="10"/>
      <c r="BU1787" s="10"/>
      <c r="BV1787" s="10"/>
      <c r="BW1787" s="10"/>
      <c r="BX1787" s="10"/>
      <c r="CA1787">
        <f t="shared" si="351"/>
        <v>0</v>
      </c>
      <c r="CB1787">
        <f t="shared" si="352"/>
        <v>0</v>
      </c>
      <c r="CC1787">
        <f t="shared" si="353"/>
        <v>0</v>
      </c>
      <c r="CD1787">
        <f t="shared" si="354"/>
        <v>0</v>
      </c>
      <c r="CF1787" t="b">
        <f t="shared" si="355"/>
        <v>0</v>
      </c>
      <c r="CG1787" t="str">
        <f t="shared" si="356"/>
        <v/>
      </c>
      <c r="CH1787" t="b">
        <f t="shared" si="357"/>
        <v>0</v>
      </c>
      <c r="CI1787" t="str">
        <f t="shared" si="358"/>
        <v/>
      </c>
      <c r="CJ1787" t="b">
        <f t="shared" si="359"/>
        <v>0</v>
      </c>
      <c r="CL1787">
        <f t="shared" si="360"/>
        <v>0</v>
      </c>
      <c r="CM1787">
        <f t="shared" si="361"/>
        <v>0</v>
      </c>
      <c r="CN1787">
        <f t="shared" si="362"/>
        <v>0</v>
      </c>
      <c r="CO1787">
        <f t="shared" si="363"/>
        <v>0</v>
      </c>
    </row>
    <row r="1788" spans="2:93" ht="15" customHeight="1">
      <c r="B1788" s="126"/>
      <c r="C1788" s="220" t="s">
        <v>3434</v>
      </c>
      <c r="D1788" s="419"/>
      <c r="E1788" s="316"/>
      <c r="F1788" s="316"/>
      <c r="G1788" s="317"/>
      <c r="H1788" s="379"/>
      <c r="I1788" s="317"/>
      <c r="J1788" s="315" t="str">
        <f>IF(L1788="","",VLOOKUP(L1788,Presentación!$AL$3:$AM$574,2,FALSE))</f>
        <v/>
      </c>
      <c r="K1788" s="429"/>
      <c r="L1788" s="419"/>
      <c r="M1788" s="316"/>
      <c r="N1788" s="317"/>
      <c r="O1788" s="419"/>
      <c r="P1788" s="316"/>
      <c r="Q1788" s="317"/>
      <c r="R1788" s="379"/>
      <c r="S1788" s="316"/>
      <c r="T1788" s="317"/>
      <c r="U1788" s="43" t="s">
        <v>2188</v>
      </c>
      <c r="V1788" s="379"/>
      <c r="W1788" s="316"/>
      <c r="X1788" s="317"/>
      <c r="Y1788" s="379"/>
      <c r="Z1788" s="317"/>
      <c r="AA1788" s="249"/>
      <c r="AB1788" s="249"/>
      <c r="AC1788" s="249"/>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AY1788" s="10"/>
      <c r="AZ1788" s="10"/>
      <c r="BA1788" s="10"/>
      <c r="BB1788" s="10"/>
      <c r="BC1788" s="10"/>
      <c r="BD1788" s="10"/>
      <c r="BE1788" s="10"/>
      <c r="BF1788" s="10"/>
      <c r="BG1788" s="10"/>
      <c r="BH1788" s="10"/>
      <c r="BI1788" s="10"/>
      <c r="BJ1788" s="10"/>
      <c r="BK1788" s="10"/>
      <c r="BL1788" s="10"/>
      <c r="BM1788" s="10"/>
      <c r="BN1788" s="10"/>
      <c r="BO1788" s="10"/>
      <c r="BP1788" s="10"/>
      <c r="BQ1788" s="10"/>
      <c r="BR1788" s="10"/>
      <c r="BS1788" s="10"/>
      <c r="BT1788" s="10"/>
      <c r="BU1788" s="10"/>
      <c r="BV1788" s="10"/>
      <c r="BW1788" s="10"/>
      <c r="BX1788" s="10"/>
      <c r="CA1788">
        <f t="shared" si="351"/>
        <v>0</v>
      </c>
      <c r="CB1788">
        <f t="shared" si="352"/>
        <v>0</v>
      </c>
      <c r="CC1788">
        <f t="shared" si="353"/>
        <v>0</v>
      </c>
      <c r="CD1788">
        <f t="shared" si="354"/>
        <v>0</v>
      </c>
      <c r="CF1788" t="b">
        <f t="shared" si="355"/>
        <v>0</v>
      </c>
      <c r="CG1788" t="str">
        <f t="shared" si="356"/>
        <v/>
      </c>
      <c r="CH1788" t="b">
        <f t="shared" si="357"/>
        <v>0</v>
      </c>
      <c r="CI1788" t="str">
        <f t="shared" si="358"/>
        <v/>
      </c>
      <c r="CJ1788" t="b">
        <f t="shared" si="359"/>
        <v>0</v>
      </c>
      <c r="CL1788">
        <f t="shared" si="360"/>
        <v>0</v>
      </c>
      <c r="CM1788">
        <f t="shared" si="361"/>
        <v>0</v>
      </c>
      <c r="CN1788">
        <f t="shared" si="362"/>
        <v>0</v>
      </c>
      <c r="CO1788">
        <f t="shared" si="363"/>
        <v>0</v>
      </c>
    </row>
    <row r="1789" spans="2:93" ht="15" customHeight="1">
      <c r="B1789" s="126"/>
      <c r="C1789" s="220" t="s">
        <v>3435</v>
      </c>
      <c r="D1789" s="419"/>
      <c r="E1789" s="316"/>
      <c r="F1789" s="316"/>
      <c r="G1789" s="317"/>
      <c r="H1789" s="379"/>
      <c r="I1789" s="317"/>
      <c r="J1789" s="315" t="str">
        <f>IF(L1789="","",VLOOKUP(L1789,Presentación!$AL$3:$AM$574,2,FALSE))</f>
        <v/>
      </c>
      <c r="K1789" s="429"/>
      <c r="L1789" s="419"/>
      <c r="M1789" s="316"/>
      <c r="N1789" s="317"/>
      <c r="O1789" s="419"/>
      <c r="P1789" s="316"/>
      <c r="Q1789" s="317"/>
      <c r="R1789" s="379"/>
      <c r="S1789" s="316"/>
      <c r="T1789" s="317"/>
      <c r="U1789" s="43" t="s">
        <v>2188</v>
      </c>
      <c r="V1789" s="379"/>
      <c r="W1789" s="316"/>
      <c r="X1789" s="317"/>
      <c r="Y1789" s="379"/>
      <c r="Z1789" s="317"/>
      <c r="AA1789" s="249"/>
      <c r="AB1789" s="249"/>
      <c r="AC1789" s="249"/>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AY1789" s="10"/>
      <c r="AZ1789" s="10"/>
      <c r="BA1789" s="10"/>
      <c r="BB1789" s="10"/>
      <c r="BC1789" s="10"/>
      <c r="BD1789" s="10"/>
      <c r="BE1789" s="10"/>
      <c r="BF1789" s="10"/>
      <c r="BG1789" s="10"/>
      <c r="BH1789" s="10"/>
      <c r="BI1789" s="10"/>
      <c r="BJ1789" s="10"/>
      <c r="BK1789" s="10"/>
      <c r="BL1789" s="10"/>
      <c r="BM1789" s="10"/>
      <c r="BN1789" s="10"/>
      <c r="BO1789" s="10"/>
      <c r="BP1789" s="10"/>
      <c r="BQ1789" s="10"/>
      <c r="BR1789" s="10"/>
      <c r="BS1789" s="10"/>
      <c r="BT1789" s="10"/>
      <c r="BU1789" s="10"/>
      <c r="BV1789" s="10"/>
      <c r="BW1789" s="10"/>
      <c r="BX1789" s="10"/>
      <c r="CA1789">
        <f t="shared" si="351"/>
        <v>0</v>
      </c>
      <c r="CB1789">
        <f t="shared" si="352"/>
        <v>0</v>
      </c>
      <c r="CC1789">
        <f t="shared" si="353"/>
        <v>0</v>
      </c>
      <c r="CD1789">
        <f t="shared" si="354"/>
        <v>0</v>
      </c>
      <c r="CF1789" t="b">
        <f t="shared" si="355"/>
        <v>0</v>
      </c>
      <c r="CG1789" t="str">
        <f t="shared" si="356"/>
        <v/>
      </c>
      <c r="CH1789" t="b">
        <f t="shared" si="357"/>
        <v>0</v>
      </c>
      <c r="CI1789" t="str">
        <f t="shared" si="358"/>
        <v/>
      </c>
      <c r="CJ1789" t="b">
        <f t="shared" si="359"/>
        <v>0</v>
      </c>
      <c r="CL1789">
        <f t="shared" si="360"/>
        <v>0</v>
      </c>
      <c r="CM1789">
        <f t="shared" si="361"/>
        <v>0</v>
      </c>
      <c r="CN1789">
        <f t="shared" si="362"/>
        <v>0</v>
      </c>
      <c r="CO1789">
        <f t="shared" si="363"/>
        <v>0</v>
      </c>
    </row>
    <row r="1790" spans="2:93" ht="15" customHeight="1">
      <c r="B1790" s="126"/>
      <c r="C1790" s="220" t="s">
        <v>3436</v>
      </c>
      <c r="D1790" s="419"/>
      <c r="E1790" s="316"/>
      <c r="F1790" s="316"/>
      <c r="G1790" s="317"/>
      <c r="H1790" s="379"/>
      <c r="I1790" s="317"/>
      <c r="J1790" s="315" t="str">
        <f>IF(L1790="","",VLOOKUP(L1790,Presentación!$AL$3:$AM$574,2,FALSE))</f>
        <v/>
      </c>
      <c r="K1790" s="429"/>
      <c r="L1790" s="419"/>
      <c r="M1790" s="316"/>
      <c r="N1790" s="317"/>
      <c r="O1790" s="419"/>
      <c r="P1790" s="316"/>
      <c r="Q1790" s="317"/>
      <c r="R1790" s="379"/>
      <c r="S1790" s="316"/>
      <c r="T1790" s="317"/>
      <c r="U1790" s="43" t="s">
        <v>2188</v>
      </c>
      <c r="V1790" s="379"/>
      <c r="W1790" s="316"/>
      <c r="X1790" s="317"/>
      <c r="Y1790" s="379"/>
      <c r="Z1790" s="317"/>
      <c r="AA1790" s="249"/>
      <c r="AB1790" s="249"/>
      <c r="AC1790" s="249"/>
      <c r="AD1790" s="10"/>
      <c r="AE1790" s="10"/>
      <c r="AF1790" s="10"/>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A1790" s="10"/>
      <c r="BB1790" s="10"/>
      <c r="BC1790" s="10"/>
      <c r="BD1790" s="10"/>
      <c r="BE1790" s="10"/>
      <c r="BF1790" s="10"/>
      <c r="BG1790" s="10"/>
      <c r="BH1790" s="10"/>
      <c r="BI1790" s="10"/>
      <c r="BJ1790" s="10"/>
      <c r="BK1790" s="10"/>
      <c r="BL1790" s="10"/>
      <c r="BM1790" s="10"/>
      <c r="BN1790" s="10"/>
      <c r="BO1790" s="10"/>
      <c r="BP1790" s="10"/>
      <c r="BQ1790" s="10"/>
      <c r="BR1790" s="10"/>
      <c r="BS1790" s="10"/>
      <c r="BT1790" s="10"/>
      <c r="BU1790" s="10"/>
      <c r="BV1790" s="10"/>
      <c r="BW1790" s="10"/>
      <c r="BX1790" s="10"/>
      <c r="CA1790">
        <f t="shared" si="351"/>
        <v>0</v>
      </c>
      <c r="CB1790">
        <f t="shared" si="352"/>
        <v>0</v>
      </c>
      <c r="CC1790">
        <f t="shared" si="353"/>
        <v>0</v>
      </c>
      <c r="CD1790">
        <f t="shared" si="354"/>
        <v>0</v>
      </c>
      <c r="CF1790" t="b">
        <f t="shared" si="355"/>
        <v>0</v>
      </c>
      <c r="CG1790" t="str">
        <f t="shared" si="356"/>
        <v/>
      </c>
      <c r="CH1790" t="b">
        <f t="shared" si="357"/>
        <v>0</v>
      </c>
      <c r="CI1790" t="str">
        <f t="shared" si="358"/>
        <v/>
      </c>
      <c r="CJ1790" t="b">
        <f t="shared" si="359"/>
        <v>0</v>
      </c>
      <c r="CL1790">
        <f t="shared" si="360"/>
        <v>0</v>
      </c>
      <c r="CM1790">
        <f t="shared" si="361"/>
        <v>0</v>
      </c>
      <c r="CN1790">
        <f t="shared" si="362"/>
        <v>0</v>
      </c>
      <c r="CO1790">
        <f t="shared" si="363"/>
        <v>0</v>
      </c>
    </row>
    <row r="1791" spans="2:93" ht="15" customHeight="1">
      <c r="B1791" s="126"/>
      <c r="C1791" s="220" t="s">
        <v>3437</v>
      </c>
      <c r="D1791" s="419"/>
      <c r="E1791" s="316"/>
      <c r="F1791" s="316"/>
      <c r="G1791" s="317"/>
      <c r="H1791" s="379"/>
      <c r="I1791" s="317"/>
      <c r="J1791" s="315" t="str">
        <f>IF(L1791="","",VLOOKUP(L1791,Presentación!$AL$3:$AM$574,2,FALSE))</f>
        <v/>
      </c>
      <c r="K1791" s="429"/>
      <c r="L1791" s="419"/>
      <c r="M1791" s="316"/>
      <c r="N1791" s="317"/>
      <c r="O1791" s="419"/>
      <c r="P1791" s="316"/>
      <c r="Q1791" s="317"/>
      <c r="R1791" s="379"/>
      <c r="S1791" s="316"/>
      <c r="T1791" s="317"/>
      <c r="U1791" s="43" t="s">
        <v>2188</v>
      </c>
      <c r="V1791" s="379"/>
      <c r="W1791" s="316"/>
      <c r="X1791" s="317"/>
      <c r="Y1791" s="379"/>
      <c r="Z1791" s="317"/>
      <c r="AA1791" s="249"/>
      <c r="AB1791" s="249"/>
      <c r="AC1791" s="249"/>
      <c r="AD1791" s="10"/>
      <c r="AE1791" s="10"/>
      <c r="AF1791" s="10"/>
      <c r="AG1791" s="10"/>
      <c r="AH1791" s="10"/>
      <c r="AI1791" s="10"/>
      <c r="AJ1791" s="10"/>
      <c r="AK1791" s="10"/>
      <c r="AL1791" s="10"/>
      <c r="AM1791" s="10"/>
      <c r="AN1791" s="10"/>
      <c r="AO1791" s="10"/>
      <c r="AP1791" s="10"/>
      <c r="AQ1791" s="10"/>
      <c r="AR1791" s="10"/>
      <c r="AS1791" s="10"/>
      <c r="AT1791" s="10"/>
      <c r="AU1791" s="10"/>
      <c r="AV1791" s="10"/>
      <c r="AW1791" s="10"/>
      <c r="AX1791" s="10"/>
      <c r="AY1791" s="10"/>
      <c r="AZ1791" s="10"/>
      <c r="BA1791" s="10"/>
      <c r="BB1791" s="10"/>
      <c r="BC1791" s="10"/>
      <c r="BD1791" s="10"/>
      <c r="BE1791" s="10"/>
      <c r="BF1791" s="10"/>
      <c r="BG1791" s="10"/>
      <c r="BH1791" s="10"/>
      <c r="BI1791" s="10"/>
      <c r="BJ1791" s="10"/>
      <c r="BK1791" s="10"/>
      <c r="BL1791" s="10"/>
      <c r="BM1791" s="10"/>
      <c r="BN1791" s="10"/>
      <c r="BO1791" s="10"/>
      <c r="BP1791" s="10"/>
      <c r="BQ1791" s="10"/>
      <c r="BR1791" s="10"/>
      <c r="BS1791" s="10"/>
      <c r="BT1791" s="10"/>
      <c r="BU1791" s="10"/>
      <c r="BV1791" s="10"/>
      <c r="BW1791" s="10"/>
      <c r="BX1791" s="10"/>
      <c r="CA1791">
        <f t="shared" si="351"/>
        <v>0</v>
      </c>
      <c r="CB1791">
        <f t="shared" si="352"/>
        <v>0</v>
      </c>
      <c r="CC1791">
        <f t="shared" si="353"/>
        <v>0</v>
      </c>
      <c r="CD1791">
        <f t="shared" si="354"/>
        <v>0</v>
      </c>
      <c r="CF1791" t="b">
        <f t="shared" si="355"/>
        <v>0</v>
      </c>
      <c r="CG1791" t="str">
        <f t="shared" si="356"/>
        <v/>
      </c>
      <c r="CH1791" t="b">
        <f t="shared" si="357"/>
        <v>0</v>
      </c>
      <c r="CI1791" t="str">
        <f t="shared" si="358"/>
        <v/>
      </c>
      <c r="CJ1791" t="b">
        <f t="shared" si="359"/>
        <v>0</v>
      </c>
      <c r="CL1791">
        <f t="shared" si="360"/>
        <v>0</v>
      </c>
      <c r="CM1791">
        <f t="shared" si="361"/>
        <v>0</v>
      </c>
      <c r="CN1791">
        <f t="shared" si="362"/>
        <v>0</v>
      </c>
      <c r="CO1791">
        <f t="shared" si="363"/>
        <v>0</v>
      </c>
    </row>
    <row r="1792" spans="2:93" ht="15" customHeight="1">
      <c r="B1792" s="126"/>
      <c r="C1792" s="220" t="s">
        <v>3438</v>
      </c>
      <c r="D1792" s="419"/>
      <c r="E1792" s="316"/>
      <c r="F1792" s="316"/>
      <c r="G1792" s="317"/>
      <c r="H1792" s="379"/>
      <c r="I1792" s="317"/>
      <c r="J1792" s="315" t="str">
        <f>IF(L1792="","",VLOOKUP(L1792,Presentación!$AL$3:$AM$574,2,FALSE))</f>
        <v/>
      </c>
      <c r="K1792" s="429"/>
      <c r="L1792" s="419"/>
      <c r="M1792" s="316"/>
      <c r="N1792" s="317"/>
      <c r="O1792" s="419"/>
      <c r="P1792" s="316"/>
      <c r="Q1792" s="317"/>
      <c r="R1792" s="379"/>
      <c r="S1792" s="316"/>
      <c r="T1792" s="317"/>
      <c r="U1792" s="43" t="s">
        <v>2188</v>
      </c>
      <c r="V1792" s="379"/>
      <c r="W1792" s="316"/>
      <c r="X1792" s="317"/>
      <c r="Y1792" s="379"/>
      <c r="Z1792" s="317"/>
      <c r="AA1792" s="249"/>
      <c r="AB1792" s="249"/>
      <c r="AC1792" s="249"/>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AY1792" s="10"/>
      <c r="AZ1792" s="10"/>
      <c r="BA1792" s="10"/>
      <c r="BB1792" s="10"/>
      <c r="BC1792" s="10"/>
      <c r="BD1792" s="10"/>
      <c r="BE1792" s="10"/>
      <c r="BF1792" s="10"/>
      <c r="BG1792" s="10"/>
      <c r="BH1792" s="10"/>
      <c r="BI1792" s="10"/>
      <c r="BJ1792" s="10"/>
      <c r="BK1792" s="10"/>
      <c r="BL1792" s="10"/>
      <c r="BM1792" s="10"/>
      <c r="BN1792" s="10"/>
      <c r="BO1792" s="10"/>
      <c r="BP1792" s="10"/>
      <c r="BQ1792" s="10"/>
      <c r="BR1792" s="10"/>
      <c r="BS1792" s="10"/>
      <c r="BT1792" s="10"/>
      <c r="BU1792" s="10"/>
      <c r="BV1792" s="10"/>
      <c r="BW1792" s="10"/>
      <c r="BX1792" s="10"/>
      <c r="CA1792">
        <f t="shared" si="351"/>
        <v>0</v>
      </c>
      <c r="CB1792">
        <f t="shared" si="352"/>
        <v>0</v>
      </c>
      <c r="CC1792">
        <f t="shared" si="353"/>
        <v>0</v>
      </c>
      <c r="CD1792">
        <f t="shared" si="354"/>
        <v>0</v>
      </c>
      <c r="CF1792" t="b">
        <f t="shared" si="355"/>
        <v>0</v>
      </c>
      <c r="CG1792" t="str">
        <f t="shared" si="356"/>
        <v/>
      </c>
      <c r="CH1792" t="b">
        <f t="shared" si="357"/>
        <v>0</v>
      </c>
      <c r="CI1792" t="str">
        <f t="shared" si="358"/>
        <v/>
      </c>
      <c r="CJ1792" t="b">
        <f t="shared" si="359"/>
        <v>0</v>
      </c>
      <c r="CL1792">
        <f t="shared" si="360"/>
        <v>0</v>
      </c>
      <c r="CM1792">
        <f t="shared" si="361"/>
        <v>0</v>
      </c>
      <c r="CN1792">
        <f t="shared" si="362"/>
        <v>0</v>
      </c>
      <c r="CO1792">
        <f t="shared" si="363"/>
        <v>0</v>
      </c>
    </row>
    <row r="1793" spans="2:93" ht="15" customHeight="1">
      <c r="B1793" s="126"/>
      <c r="C1793" s="220" t="s">
        <v>3439</v>
      </c>
      <c r="D1793" s="419"/>
      <c r="E1793" s="316"/>
      <c r="F1793" s="316"/>
      <c r="G1793" s="317"/>
      <c r="H1793" s="379"/>
      <c r="I1793" s="317"/>
      <c r="J1793" s="315" t="str">
        <f>IF(L1793="","",VLOOKUP(L1793,Presentación!$AL$3:$AM$574,2,FALSE))</f>
        <v/>
      </c>
      <c r="K1793" s="429"/>
      <c r="L1793" s="419"/>
      <c r="M1793" s="316"/>
      <c r="N1793" s="317"/>
      <c r="O1793" s="419"/>
      <c r="P1793" s="316"/>
      <c r="Q1793" s="317"/>
      <c r="R1793" s="379"/>
      <c r="S1793" s="316"/>
      <c r="T1793" s="317"/>
      <c r="U1793" s="43" t="s">
        <v>2188</v>
      </c>
      <c r="V1793" s="379"/>
      <c r="W1793" s="316"/>
      <c r="X1793" s="317"/>
      <c r="Y1793" s="379"/>
      <c r="Z1793" s="317"/>
      <c r="AA1793" s="249"/>
      <c r="AB1793" s="249"/>
      <c r="AC1793" s="249"/>
      <c r="AD1793" s="10"/>
      <c r="AE1793" s="10"/>
      <c r="AF1793" s="10"/>
      <c r="AG1793" s="10"/>
      <c r="AH1793" s="10"/>
      <c r="AI1793" s="10"/>
      <c r="AJ1793" s="10"/>
      <c r="AK1793" s="10"/>
      <c r="AL1793" s="10"/>
      <c r="AM1793" s="10"/>
      <c r="AN1793" s="10"/>
      <c r="AO1793" s="10"/>
      <c r="AP1793" s="10"/>
      <c r="AQ1793" s="10"/>
      <c r="AR1793" s="10"/>
      <c r="AS1793" s="10"/>
      <c r="AT1793" s="10"/>
      <c r="AU1793" s="10"/>
      <c r="AV1793" s="10"/>
      <c r="AW1793" s="10"/>
      <c r="AX1793" s="10"/>
      <c r="AY1793" s="10"/>
      <c r="AZ1793" s="10"/>
      <c r="BA1793" s="10"/>
      <c r="BB1793" s="10"/>
      <c r="BC1793" s="10"/>
      <c r="BD1793" s="10"/>
      <c r="BE1793" s="10"/>
      <c r="BF1793" s="10"/>
      <c r="BG1793" s="10"/>
      <c r="BH1793" s="10"/>
      <c r="BI1793" s="10"/>
      <c r="BJ1793" s="10"/>
      <c r="BK1793" s="10"/>
      <c r="BL1793" s="10"/>
      <c r="BM1793" s="10"/>
      <c r="BN1793" s="10"/>
      <c r="BO1793" s="10"/>
      <c r="BP1793" s="10"/>
      <c r="BQ1793" s="10"/>
      <c r="BR1793" s="10"/>
      <c r="BS1793" s="10"/>
      <c r="BT1793" s="10"/>
      <c r="BU1793" s="10"/>
      <c r="BV1793" s="10"/>
      <c r="BW1793" s="10"/>
      <c r="BX1793" s="10"/>
      <c r="CA1793">
        <f t="shared" si="351"/>
        <v>0</v>
      </c>
      <c r="CB1793">
        <f t="shared" si="352"/>
        <v>0</v>
      </c>
      <c r="CC1793">
        <f t="shared" si="353"/>
        <v>0</v>
      </c>
      <c r="CD1793">
        <f t="shared" si="354"/>
        <v>0</v>
      </c>
      <c r="CF1793" t="b">
        <f t="shared" si="355"/>
        <v>0</v>
      </c>
      <c r="CG1793" t="str">
        <f t="shared" si="356"/>
        <v/>
      </c>
      <c r="CH1793" t="b">
        <f t="shared" si="357"/>
        <v>0</v>
      </c>
      <c r="CI1793" t="str">
        <f t="shared" si="358"/>
        <v/>
      </c>
      <c r="CJ1793" t="b">
        <f t="shared" si="359"/>
        <v>0</v>
      </c>
      <c r="CL1793">
        <f t="shared" si="360"/>
        <v>0</v>
      </c>
      <c r="CM1793">
        <f t="shared" si="361"/>
        <v>0</v>
      </c>
      <c r="CN1793">
        <f t="shared" si="362"/>
        <v>0</v>
      </c>
      <c r="CO1793">
        <f t="shared" si="363"/>
        <v>0</v>
      </c>
    </row>
    <row r="1794" spans="2:93" ht="15" customHeight="1">
      <c r="B1794" s="126"/>
      <c r="C1794" s="220" t="s">
        <v>3440</v>
      </c>
      <c r="D1794" s="419"/>
      <c r="E1794" s="316"/>
      <c r="F1794" s="316"/>
      <c r="G1794" s="317"/>
      <c r="H1794" s="379"/>
      <c r="I1794" s="317"/>
      <c r="J1794" s="315" t="str">
        <f>IF(L1794="","",VLOOKUP(L1794,Presentación!$AL$3:$AM$574,2,FALSE))</f>
        <v/>
      </c>
      <c r="K1794" s="429"/>
      <c r="L1794" s="419"/>
      <c r="M1794" s="316"/>
      <c r="N1794" s="317"/>
      <c r="O1794" s="419"/>
      <c r="P1794" s="316"/>
      <c r="Q1794" s="317"/>
      <c r="R1794" s="379"/>
      <c r="S1794" s="316"/>
      <c r="T1794" s="317"/>
      <c r="U1794" s="43" t="s">
        <v>2188</v>
      </c>
      <c r="V1794" s="379"/>
      <c r="W1794" s="316"/>
      <c r="X1794" s="317"/>
      <c r="Y1794" s="379"/>
      <c r="Z1794" s="317"/>
      <c r="AA1794" s="249"/>
      <c r="AB1794" s="249"/>
      <c r="AC1794" s="249"/>
      <c r="AD1794" s="10"/>
      <c r="AE1794" s="10"/>
      <c r="AF1794" s="10"/>
      <c r="AG1794" s="10"/>
      <c r="AH1794" s="10"/>
      <c r="AI1794" s="10"/>
      <c r="AJ1794" s="10"/>
      <c r="AK1794" s="10"/>
      <c r="AL1794" s="10"/>
      <c r="AM1794" s="10"/>
      <c r="AN1794" s="10"/>
      <c r="AO1794" s="10"/>
      <c r="AP1794" s="10"/>
      <c r="AQ1794" s="10"/>
      <c r="AR1794" s="10"/>
      <c r="AS1794" s="10"/>
      <c r="AT1794" s="10"/>
      <c r="AU1794" s="10"/>
      <c r="AV1794" s="10"/>
      <c r="AW1794" s="10"/>
      <c r="AX1794" s="10"/>
      <c r="AY1794" s="10"/>
      <c r="AZ1794" s="10"/>
      <c r="BA1794" s="10"/>
      <c r="BB1794" s="10"/>
      <c r="BC1794" s="10"/>
      <c r="BD1794" s="10"/>
      <c r="BE1794" s="10"/>
      <c r="BF1794" s="10"/>
      <c r="BG1794" s="10"/>
      <c r="BH1794" s="10"/>
      <c r="BI1794" s="10"/>
      <c r="BJ1794" s="10"/>
      <c r="BK1794" s="10"/>
      <c r="BL1794" s="10"/>
      <c r="BM1794" s="10"/>
      <c r="BN1794" s="10"/>
      <c r="BO1794" s="10"/>
      <c r="BP1794" s="10"/>
      <c r="BQ1794" s="10"/>
      <c r="BR1794" s="10"/>
      <c r="BS1794" s="10"/>
      <c r="BT1794" s="10"/>
      <c r="BU1794" s="10"/>
      <c r="BV1794" s="10"/>
      <c r="BW1794" s="10"/>
      <c r="BX1794" s="10"/>
      <c r="CA1794">
        <f t="shared" si="351"/>
        <v>0</v>
      </c>
      <c r="CB1794">
        <f t="shared" si="352"/>
        <v>0</v>
      </c>
      <c r="CC1794">
        <f t="shared" si="353"/>
        <v>0</v>
      </c>
      <c r="CD1794">
        <f t="shared" si="354"/>
        <v>0</v>
      </c>
      <c r="CF1794" t="b">
        <f t="shared" si="355"/>
        <v>0</v>
      </c>
      <c r="CG1794" t="str">
        <f t="shared" si="356"/>
        <v/>
      </c>
      <c r="CH1794" t="b">
        <f t="shared" si="357"/>
        <v>0</v>
      </c>
      <c r="CI1794" t="str">
        <f t="shared" si="358"/>
        <v/>
      </c>
      <c r="CJ1794" t="b">
        <f t="shared" si="359"/>
        <v>0</v>
      </c>
      <c r="CL1794">
        <f t="shared" si="360"/>
        <v>0</v>
      </c>
      <c r="CM1794">
        <f t="shared" si="361"/>
        <v>0</v>
      </c>
      <c r="CN1794">
        <f t="shared" si="362"/>
        <v>0</v>
      </c>
      <c r="CO1794">
        <f t="shared" si="363"/>
        <v>0</v>
      </c>
    </row>
    <row r="1795" spans="2:93" ht="15" customHeight="1">
      <c r="B1795" s="126"/>
      <c r="C1795" s="220" t="s">
        <v>3441</v>
      </c>
      <c r="D1795" s="419"/>
      <c r="E1795" s="316"/>
      <c r="F1795" s="316"/>
      <c r="G1795" s="317"/>
      <c r="H1795" s="379"/>
      <c r="I1795" s="317"/>
      <c r="J1795" s="315" t="str">
        <f>IF(L1795="","",VLOOKUP(L1795,Presentación!$AL$3:$AM$574,2,FALSE))</f>
        <v/>
      </c>
      <c r="K1795" s="429"/>
      <c r="L1795" s="419"/>
      <c r="M1795" s="316"/>
      <c r="N1795" s="317"/>
      <c r="O1795" s="419"/>
      <c r="P1795" s="316"/>
      <c r="Q1795" s="317"/>
      <c r="R1795" s="379"/>
      <c r="S1795" s="316"/>
      <c r="T1795" s="317"/>
      <c r="U1795" s="43" t="s">
        <v>2188</v>
      </c>
      <c r="V1795" s="379"/>
      <c r="W1795" s="316"/>
      <c r="X1795" s="317"/>
      <c r="Y1795" s="379"/>
      <c r="Z1795" s="317"/>
      <c r="AA1795" s="249"/>
      <c r="AB1795" s="249"/>
      <c r="AC1795" s="249"/>
      <c r="AD1795" s="10"/>
      <c r="AE1795" s="10"/>
      <c r="AF1795" s="10"/>
      <c r="AG1795" s="10"/>
      <c r="AH1795" s="10"/>
      <c r="AI1795" s="10"/>
      <c r="AJ1795" s="10"/>
      <c r="AK1795" s="10"/>
      <c r="AL1795" s="10"/>
      <c r="AM1795" s="10"/>
      <c r="AN1795" s="10"/>
      <c r="AO1795" s="10"/>
      <c r="AP1795" s="10"/>
      <c r="AQ1795" s="10"/>
      <c r="AR1795" s="10"/>
      <c r="AS1795" s="10"/>
      <c r="AT1795" s="10"/>
      <c r="AU1795" s="10"/>
      <c r="AV1795" s="10"/>
      <c r="AW1795" s="10"/>
      <c r="AX1795" s="10"/>
      <c r="AY1795" s="10"/>
      <c r="AZ1795" s="10"/>
      <c r="BA1795" s="10"/>
      <c r="BB1795" s="10"/>
      <c r="BC1795" s="10"/>
      <c r="BD1795" s="10"/>
      <c r="BE1795" s="10"/>
      <c r="BF1795" s="10"/>
      <c r="BG1795" s="10"/>
      <c r="BH1795" s="10"/>
      <c r="BI1795" s="10"/>
      <c r="BJ1795" s="10"/>
      <c r="BK1795" s="10"/>
      <c r="BL1795" s="10"/>
      <c r="BM1795" s="10"/>
      <c r="BN1795" s="10"/>
      <c r="BO1795" s="10"/>
      <c r="BP1795" s="10"/>
      <c r="BQ1795" s="10"/>
      <c r="BR1795" s="10"/>
      <c r="BS1795" s="10"/>
      <c r="BT1795" s="10"/>
      <c r="BU1795" s="10"/>
      <c r="BV1795" s="10"/>
      <c r="BW1795" s="10"/>
      <c r="BX1795" s="10"/>
      <c r="CA1795">
        <f t="shared" si="351"/>
        <v>0</v>
      </c>
      <c r="CB1795">
        <f t="shared" si="352"/>
        <v>0</v>
      </c>
      <c r="CC1795">
        <f t="shared" si="353"/>
        <v>0</v>
      </c>
      <c r="CD1795">
        <f t="shared" si="354"/>
        <v>0</v>
      </c>
      <c r="CF1795" t="b">
        <f t="shared" si="355"/>
        <v>0</v>
      </c>
      <c r="CG1795" t="str">
        <f t="shared" si="356"/>
        <v/>
      </c>
      <c r="CH1795" t="b">
        <f t="shared" si="357"/>
        <v>0</v>
      </c>
      <c r="CI1795" t="str">
        <f t="shared" si="358"/>
        <v/>
      </c>
      <c r="CJ1795" t="b">
        <f t="shared" si="359"/>
        <v>0</v>
      </c>
      <c r="CL1795">
        <f t="shared" si="360"/>
        <v>0</v>
      </c>
      <c r="CM1795">
        <f t="shared" si="361"/>
        <v>0</v>
      </c>
      <c r="CN1795">
        <f t="shared" si="362"/>
        <v>0</v>
      </c>
      <c r="CO1795">
        <f t="shared" si="363"/>
        <v>0</v>
      </c>
    </row>
    <row r="1796" spans="2:93" ht="15" customHeight="1">
      <c r="B1796" s="126"/>
      <c r="C1796" s="220" t="s">
        <v>3442</v>
      </c>
      <c r="D1796" s="419"/>
      <c r="E1796" s="316"/>
      <c r="F1796" s="316"/>
      <c r="G1796" s="317"/>
      <c r="H1796" s="379"/>
      <c r="I1796" s="317"/>
      <c r="J1796" s="315" t="str">
        <f>IF(L1796="","",VLOOKUP(L1796,Presentación!$AL$3:$AM$574,2,FALSE))</f>
        <v/>
      </c>
      <c r="K1796" s="429"/>
      <c r="L1796" s="419"/>
      <c r="M1796" s="316"/>
      <c r="N1796" s="317"/>
      <c r="O1796" s="419"/>
      <c r="P1796" s="316"/>
      <c r="Q1796" s="317"/>
      <c r="R1796" s="379"/>
      <c r="S1796" s="316"/>
      <c r="T1796" s="317"/>
      <c r="U1796" s="43" t="s">
        <v>2188</v>
      </c>
      <c r="V1796" s="379"/>
      <c r="W1796" s="316"/>
      <c r="X1796" s="317"/>
      <c r="Y1796" s="379"/>
      <c r="Z1796" s="317"/>
      <c r="AA1796" s="249"/>
      <c r="AB1796" s="249"/>
      <c r="AC1796" s="249"/>
      <c r="AD1796" s="10"/>
      <c r="AE1796" s="10"/>
      <c r="AF1796" s="10"/>
      <c r="AG1796" s="10"/>
      <c r="AH1796" s="10"/>
      <c r="AI1796" s="10"/>
      <c r="AJ1796" s="10"/>
      <c r="AK1796" s="10"/>
      <c r="AL1796" s="10"/>
      <c r="AM1796" s="10"/>
      <c r="AN1796" s="10"/>
      <c r="AO1796" s="10"/>
      <c r="AP1796" s="10"/>
      <c r="AQ1796" s="10"/>
      <c r="AR1796" s="10"/>
      <c r="AS1796" s="10"/>
      <c r="AT1796" s="10"/>
      <c r="AU1796" s="10"/>
      <c r="AV1796" s="10"/>
      <c r="AW1796" s="10"/>
      <c r="AX1796" s="10"/>
      <c r="AY1796" s="10"/>
      <c r="AZ1796" s="10"/>
      <c r="BA1796" s="10"/>
      <c r="BB1796" s="10"/>
      <c r="BC1796" s="10"/>
      <c r="BD1796" s="10"/>
      <c r="BE1796" s="10"/>
      <c r="BF1796" s="10"/>
      <c r="BG1796" s="10"/>
      <c r="BH1796" s="10"/>
      <c r="BI1796" s="10"/>
      <c r="BJ1796" s="10"/>
      <c r="BK1796" s="10"/>
      <c r="BL1796" s="10"/>
      <c r="BM1796" s="10"/>
      <c r="BN1796" s="10"/>
      <c r="BO1796" s="10"/>
      <c r="BP1796" s="10"/>
      <c r="BQ1796" s="10"/>
      <c r="BR1796" s="10"/>
      <c r="BS1796" s="10"/>
      <c r="BT1796" s="10"/>
      <c r="BU1796" s="10"/>
      <c r="BV1796" s="10"/>
      <c r="BW1796" s="10"/>
      <c r="BX1796" s="10"/>
      <c r="CA1796">
        <f t="shared" si="351"/>
        <v>0</v>
      </c>
      <c r="CB1796">
        <f t="shared" si="352"/>
        <v>0</v>
      </c>
      <c r="CC1796">
        <f t="shared" si="353"/>
        <v>0</v>
      </c>
      <c r="CD1796">
        <f t="shared" si="354"/>
        <v>0</v>
      </c>
      <c r="CF1796" t="b">
        <f t="shared" si="355"/>
        <v>0</v>
      </c>
      <c r="CG1796" t="str">
        <f t="shared" si="356"/>
        <v/>
      </c>
      <c r="CH1796" t="b">
        <f t="shared" si="357"/>
        <v>0</v>
      </c>
      <c r="CI1796" t="str">
        <f t="shared" si="358"/>
        <v/>
      </c>
      <c r="CJ1796" t="b">
        <f t="shared" si="359"/>
        <v>0</v>
      </c>
      <c r="CL1796">
        <f t="shared" si="360"/>
        <v>0</v>
      </c>
      <c r="CM1796">
        <f t="shared" si="361"/>
        <v>0</v>
      </c>
      <c r="CN1796">
        <f t="shared" si="362"/>
        <v>0</v>
      </c>
      <c r="CO1796">
        <f t="shared" si="363"/>
        <v>0</v>
      </c>
    </row>
    <row r="1797" spans="2:93" ht="15" customHeight="1">
      <c r="B1797" s="126"/>
      <c r="C1797" s="220" t="s">
        <v>3443</v>
      </c>
      <c r="D1797" s="419"/>
      <c r="E1797" s="316"/>
      <c r="F1797" s="316"/>
      <c r="G1797" s="317"/>
      <c r="H1797" s="379"/>
      <c r="I1797" s="317"/>
      <c r="J1797" s="315" t="str">
        <f>IF(L1797="","",VLOOKUP(L1797,Presentación!$AL$3:$AM$574,2,FALSE))</f>
        <v/>
      </c>
      <c r="K1797" s="429"/>
      <c r="L1797" s="419"/>
      <c r="M1797" s="316"/>
      <c r="N1797" s="317"/>
      <c r="O1797" s="419"/>
      <c r="P1797" s="316"/>
      <c r="Q1797" s="317"/>
      <c r="R1797" s="379"/>
      <c r="S1797" s="316"/>
      <c r="T1797" s="317"/>
      <c r="U1797" s="43" t="s">
        <v>2188</v>
      </c>
      <c r="V1797" s="379"/>
      <c r="W1797" s="316"/>
      <c r="X1797" s="317"/>
      <c r="Y1797" s="379"/>
      <c r="Z1797" s="317"/>
      <c r="AA1797" s="249"/>
      <c r="AB1797" s="249"/>
      <c r="AC1797" s="249"/>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c r="AY1797" s="10"/>
      <c r="AZ1797" s="10"/>
      <c r="BA1797" s="10"/>
      <c r="BB1797" s="10"/>
      <c r="BC1797" s="10"/>
      <c r="BD1797" s="10"/>
      <c r="BE1797" s="10"/>
      <c r="BF1797" s="10"/>
      <c r="BG1797" s="10"/>
      <c r="BH1797" s="10"/>
      <c r="BI1797" s="10"/>
      <c r="BJ1797" s="10"/>
      <c r="BK1797" s="10"/>
      <c r="BL1797" s="10"/>
      <c r="BM1797" s="10"/>
      <c r="BN1797" s="10"/>
      <c r="BO1797" s="10"/>
      <c r="BP1797" s="10"/>
      <c r="BQ1797" s="10"/>
      <c r="BR1797" s="10"/>
      <c r="BS1797" s="10"/>
      <c r="BT1797" s="10"/>
      <c r="BU1797" s="10"/>
      <c r="BV1797" s="10"/>
      <c r="BW1797" s="10"/>
      <c r="BX1797" s="10"/>
      <c r="CA1797">
        <f t="shared" si="351"/>
        <v>0</v>
      </c>
      <c r="CB1797">
        <f t="shared" si="352"/>
        <v>0</v>
      </c>
      <c r="CC1797">
        <f t="shared" si="353"/>
        <v>0</v>
      </c>
      <c r="CD1797">
        <f t="shared" si="354"/>
        <v>0</v>
      </c>
      <c r="CF1797" t="b">
        <f t="shared" si="355"/>
        <v>0</v>
      </c>
      <c r="CG1797" t="str">
        <f t="shared" si="356"/>
        <v/>
      </c>
      <c r="CH1797" t="b">
        <f t="shared" si="357"/>
        <v>0</v>
      </c>
      <c r="CI1797" t="str">
        <f t="shared" si="358"/>
        <v/>
      </c>
      <c r="CJ1797" t="b">
        <f t="shared" si="359"/>
        <v>0</v>
      </c>
      <c r="CL1797">
        <f t="shared" si="360"/>
        <v>0</v>
      </c>
      <c r="CM1797">
        <f t="shared" si="361"/>
        <v>0</v>
      </c>
      <c r="CN1797">
        <f t="shared" si="362"/>
        <v>0</v>
      </c>
      <c r="CO1797">
        <f t="shared" si="363"/>
        <v>0</v>
      </c>
    </row>
    <row r="1798" spans="2:93" ht="15" customHeight="1">
      <c r="B1798" s="126"/>
      <c r="C1798" s="220" t="s">
        <v>3444</v>
      </c>
      <c r="D1798" s="419"/>
      <c r="E1798" s="316"/>
      <c r="F1798" s="316"/>
      <c r="G1798" s="317"/>
      <c r="H1798" s="379"/>
      <c r="I1798" s="317"/>
      <c r="J1798" s="315" t="str">
        <f>IF(L1798="","",VLOOKUP(L1798,Presentación!$AL$3:$AM$574,2,FALSE))</f>
        <v/>
      </c>
      <c r="K1798" s="429"/>
      <c r="L1798" s="419"/>
      <c r="M1798" s="316"/>
      <c r="N1798" s="317"/>
      <c r="O1798" s="419"/>
      <c r="P1798" s="316"/>
      <c r="Q1798" s="317"/>
      <c r="R1798" s="379"/>
      <c r="S1798" s="316"/>
      <c r="T1798" s="317"/>
      <c r="U1798" s="43" t="s">
        <v>2188</v>
      </c>
      <c r="V1798" s="379"/>
      <c r="W1798" s="316"/>
      <c r="X1798" s="317"/>
      <c r="Y1798" s="379"/>
      <c r="Z1798" s="317"/>
      <c r="AA1798" s="249"/>
      <c r="AB1798" s="249"/>
      <c r="AC1798" s="249"/>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A1798" s="10"/>
      <c r="BB1798" s="10"/>
      <c r="BC1798" s="10"/>
      <c r="BD1798" s="10"/>
      <c r="BE1798" s="10"/>
      <c r="BF1798" s="10"/>
      <c r="BG1798" s="10"/>
      <c r="BH1798" s="10"/>
      <c r="BI1798" s="10"/>
      <c r="BJ1798" s="10"/>
      <c r="BK1798" s="10"/>
      <c r="BL1798" s="10"/>
      <c r="BM1798" s="10"/>
      <c r="BN1798" s="10"/>
      <c r="BO1798" s="10"/>
      <c r="BP1798" s="10"/>
      <c r="BQ1798" s="10"/>
      <c r="BR1798" s="10"/>
      <c r="BS1798" s="10"/>
      <c r="BT1798" s="10"/>
      <c r="BU1798" s="10"/>
      <c r="BV1798" s="10"/>
      <c r="BW1798" s="10"/>
      <c r="BX1798" s="10"/>
      <c r="CA1798">
        <f t="shared" si="351"/>
        <v>0</v>
      </c>
      <c r="CB1798">
        <f t="shared" si="352"/>
        <v>0</v>
      </c>
      <c r="CC1798">
        <f t="shared" si="353"/>
        <v>0</v>
      </c>
      <c r="CD1798">
        <f t="shared" si="354"/>
        <v>0</v>
      </c>
      <c r="CF1798" t="b">
        <f t="shared" si="355"/>
        <v>0</v>
      </c>
      <c r="CG1798" t="str">
        <f t="shared" si="356"/>
        <v/>
      </c>
      <c r="CH1798" t="b">
        <f t="shared" si="357"/>
        <v>0</v>
      </c>
      <c r="CI1798" t="str">
        <f t="shared" si="358"/>
        <v/>
      </c>
      <c r="CJ1798" t="b">
        <f t="shared" si="359"/>
        <v>0</v>
      </c>
      <c r="CL1798">
        <f t="shared" si="360"/>
        <v>0</v>
      </c>
      <c r="CM1798">
        <f t="shared" si="361"/>
        <v>0</v>
      </c>
      <c r="CN1798">
        <f t="shared" si="362"/>
        <v>0</v>
      </c>
      <c r="CO1798">
        <f t="shared" si="363"/>
        <v>0</v>
      </c>
    </row>
    <row r="1799" spans="2:93" ht="15" customHeight="1">
      <c r="B1799" s="126"/>
      <c r="C1799" s="220" t="s">
        <v>3445</v>
      </c>
      <c r="D1799" s="419"/>
      <c r="E1799" s="316"/>
      <c r="F1799" s="316"/>
      <c r="G1799" s="317"/>
      <c r="H1799" s="379"/>
      <c r="I1799" s="317"/>
      <c r="J1799" s="315" t="str">
        <f>IF(L1799="","",VLOOKUP(L1799,Presentación!$AL$3:$AM$574,2,FALSE))</f>
        <v/>
      </c>
      <c r="K1799" s="429"/>
      <c r="L1799" s="419"/>
      <c r="M1799" s="316"/>
      <c r="N1799" s="317"/>
      <c r="O1799" s="419"/>
      <c r="P1799" s="316"/>
      <c r="Q1799" s="317"/>
      <c r="R1799" s="379"/>
      <c r="S1799" s="316"/>
      <c r="T1799" s="317"/>
      <c r="U1799" s="43" t="s">
        <v>2188</v>
      </c>
      <c r="V1799" s="379"/>
      <c r="W1799" s="316"/>
      <c r="X1799" s="317"/>
      <c r="Y1799" s="379"/>
      <c r="Z1799" s="317"/>
      <c r="AA1799" s="249"/>
      <c r="AB1799" s="249"/>
      <c r="AC1799" s="249"/>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AY1799" s="10"/>
      <c r="AZ1799" s="10"/>
      <c r="BA1799" s="10"/>
      <c r="BB1799" s="10"/>
      <c r="BC1799" s="10"/>
      <c r="BD1799" s="10"/>
      <c r="BE1799" s="10"/>
      <c r="BF1799" s="10"/>
      <c r="BG1799" s="10"/>
      <c r="BH1799" s="10"/>
      <c r="BI1799" s="10"/>
      <c r="BJ1799" s="10"/>
      <c r="BK1799" s="10"/>
      <c r="BL1799" s="10"/>
      <c r="BM1799" s="10"/>
      <c r="BN1799" s="10"/>
      <c r="BO1799" s="10"/>
      <c r="BP1799" s="10"/>
      <c r="BQ1799" s="10"/>
      <c r="BR1799" s="10"/>
      <c r="BS1799" s="10"/>
      <c r="BT1799" s="10"/>
      <c r="BU1799" s="10"/>
      <c r="BV1799" s="10"/>
      <c r="BW1799" s="10"/>
      <c r="BX1799" s="10"/>
      <c r="CA1799">
        <f t="shared" si="351"/>
        <v>0</v>
      </c>
      <c r="CB1799">
        <f t="shared" si="352"/>
        <v>0</v>
      </c>
      <c r="CC1799">
        <f t="shared" si="353"/>
        <v>0</v>
      </c>
      <c r="CD1799">
        <f t="shared" si="354"/>
        <v>0</v>
      </c>
      <c r="CF1799" t="b">
        <f t="shared" si="355"/>
        <v>0</v>
      </c>
      <c r="CG1799" t="str">
        <f t="shared" si="356"/>
        <v/>
      </c>
      <c r="CH1799" t="b">
        <f t="shared" si="357"/>
        <v>0</v>
      </c>
      <c r="CI1799" t="str">
        <f t="shared" si="358"/>
        <v/>
      </c>
      <c r="CJ1799" t="b">
        <f t="shared" si="359"/>
        <v>0</v>
      </c>
      <c r="CL1799">
        <f t="shared" si="360"/>
        <v>0</v>
      </c>
      <c r="CM1799">
        <f t="shared" si="361"/>
        <v>0</v>
      </c>
      <c r="CN1799">
        <f t="shared" si="362"/>
        <v>0</v>
      </c>
      <c r="CO1799">
        <f t="shared" si="363"/>
        <v>0</v>
      </c>
    </row>
    <row r="1800" spans="2:93" ht="15" customHeight="1">
      <c r="B1800" s="126"/>
      <c r="C1800" s="220" t="s">
        <v>3446</v>
      </c>
      <c r="D1800" s="419"/>
      <c r="E1800" s="316"/>
      <c r="F1800" s="316"/>
      <c r="G1800" s="317"/>
      <c r="H1800" s="379"/>
      <c r="I1800" s="317"/>
      <c r="J1800" s="315" t="str">
        <f>IF(L1800="","",VLOOKUP(L1800,Presentación!$AL$3:$AM$574,2,FALSE))</f>
        <v/>
      </c>
      <c r="K1800" s="429"/>
      <c r="L1800" s="419"/>
      <c r="M1800" s="316"/>
      <c r="N1800" s="317"/>
      <c r="O1800" s="419"/>
      <c r="P1800" s="316"/>
      <c r="Q1800" s="317"/>
      <c r="R1800" s="379"/>
      <c r="S1800" s="316"/>
      <c r="T1800" s="317"/>
      <c r="U1800" s="43" t="s">
        <v>2188</v>
      </c>
      <c r="V1800" s="379"/>
      <c r="W1800" s="316"/>
      <c r="X1800" s="317"/>
      <c r="Y1800" s="379"/>
      <c r="Z1800" s="317"/>
      <c r="AA1800" s="249"/>
      <c r="AB1800" s="249"/>
      <c r="AC1800" s="249"/>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AY1800" s="10"/>
      <c r="AZ1800" s="10"/>
      <c r="BA1800" s="10"/>
      <c r="BB1800" s="10"/>
      <c r="BC1800" s="10"/>
      <c r="BD1800" s="10"/>
      <c r="BE1800" s="10"/>
      <c r="BF1800" s="10"/>
      <c r="BG1800" s="10"/>
      <c r="BH1800" s="10"/>
      <c r="BI1800" s="10"/>
      <c r="BJ1800" s="10"/>
      <c r="BK1800" s="10"/>
      <c r="BL1800" s="10"/>
      <c r="BM1800" s="10"/>
      <c r="BN1800" s="10"/>
      <c r="BO1800" s="10"/>
      <c r="BP1800" s="10"/>
      <c r="BQ1800" s="10"/>
      <c r="BR1800" s="10"/>
      <c r="BS1800" s="10"/>
      <c r="BT1800" s="10"/>
      <c r="BU1800" s="10"/>
      <c r="BV1800" s="10"/>
      <c r="BW1800" s="10"/>
      <c r="BX1800" s="10"/>
      <c r="CA1800">
        <f t="shared" si="351"/>
        <v>0</v>
      </c>
      <c r="CB1800">
        <f t="shared" si="352"/>
        <v>0</v>
      </c>
      <c r="CC1800">
        <f t="shared" si="353"/>
        <v>0</v>
      </c>
      <c r="CD1800">
        <f t="shared" si="354"/>
        <v>0</v>
      </c>
      <c r="CF1800" t="b">
        <f t="shared" si="355"/>
        <v>0</v>
      </c>
      <c r="CG1800" t="str">
        <f t="shared" si="356"/>
        <v/>
      </c>
      <c r="CH1800" t="b">
        <f t="shared" si="357"/>
        <v>0</v>
      </c>
      <c r="CI1800" t="str">
        <f t="shared" si="358"/>
        <v/>
      </c>
      <c r="CJ1800" t="b">
        <f t="shared" si="359"/>
        <v>0</v>
      </c>
      <c r="CL1800">
        <f t="shared" si="360"/>
        <v>0</v>
      </c>
      <c r="CM1800">
        <f t="shared" si="361"/>
        <v>0</v>
      </c>
      <c r="CN1800">
        <f t="shared" si="362"/>
        <v>0</v>
      </c>
      <c r="CO1800">
        <f t="shared" si="363"/>
        <v>0</v>
      </c>
    </row>
    <row r="1801" spans="2:93" ht="15" customHeight="1">
      <c r="B1801" s="126"/>
      <c r="C1801" s="220" t="s">
        <v>3447</v>
      </c>
      <c r="D1801" s="419"/>
      <c r="E1801" s="316"/>
      <c r="F1801" s="316"/>
      <c r="G1801" s="317"/>
      <c r="H1801" s="379"/>
      <c r="I1801" s="317"/>
      <c r="J1801" s="315" t="str">
        <f>IF(L1801="","",VLOOKUP(L1801,Presentación!$AL$3:$AM$574,2,FALSE))</f>
        <v/>
      </c>
      <c r="K1801" s="429"/>
      <c r="L1801" s="419"/>
      <c r="M1801" s="316"/>
      <c r="N1801" s="317"/>
      <c r="O1801" s="419"/>
      <c r="P1801" s="316"/>
      <c r="Q1801" s="317"/>
      <c r="R1801" s="379"/>
      <c r="S1801" s="316"/>
      <c r="T1801" s="317"/>
      <c r="U1801" s="43" t="s">
        <v>2188</v>
      </c>
      <c r="V1801" s="379"/>
      <c r="W1801" s="316"/>
      <c r="X1801" s="317"/>
      <c r="Y1801" s="379"/>
      <c r="Z1801" s="317"/>
      <c r="AA1801" s="249"/>
      <c r="AB1801" s="249"/>
      <c r="AC1801" s="249"/>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AY1801" s="10"/>
      <c r="AZ1801" s="10"/>
      <c r="BA1801" s="10"/>
      <c r="BB1801" s="10"/>
      <c r="BC1801" s="10"/>
      <c r="BD1801" s="10"/>
      <c r="BE1801" s="10"/>
      <c r="BF1801" s="10"/>
      <c r="BG1801" s="10"/>
      <c r="BH1801" s="10"/>
      <c r="BI1801" s="10"/>
      <c r="BJ1801" s="10"/>
      <c r="BK1801" s="10"/>
      <c r="BL1801" s="10"/>
      <c r="BM1801" s="10"/>
      <c r="BN1801" s="10"/>
      <c r="BO1801" s="10"/>
      <c r="BP1801" s="10"/>
      <c r="BQ1801" s="10"/>
      <c r="BR1801" s="10"/>
      <c r="BS1801" s="10"/>
      <c r="BT1801" s="10"/>
      <c r="BU1801" s="10"/>
      <c r="BV1801" s="10"/>
      <c r="BW1801" s="10"/>
      <c r="BX1801" s="10"/>
      <c r="CA1801">
        <f t="shared" si="351"/>
        <v>0</v>
      </c>
      <c r="CB1801">
        <f t="shared" si="352"/>
        <v>0</v>
      </c>
      <c r="CC1801">
        <f t="shared" si="353"/>
        <v>0</v>
      </c>
      <c r="CD1801">
        <f t="shared" si="354"/>
        <v>0</v>
      </c>
      <c r="CF1801" t="b">
        <f t="shared" si="355"/>
        <v>0</v>
      </c>
      <c r="CG1801" t="str">
        <f t="shared" si="356"/>
        <v/>
      </c>
      <c r="CH1801" t="b">
        <f t="shared" si="357"/>
        <v>0</v>
      </c>
      <c r="CI1801" t="str">
        <f t="shared" si="358"/>
        <v/>
      </c>
      <c r="CJ1801" t="b">
        <f t="shared" si="359"/>
        <v>0</v>
      </c>
      <c r="CL1801">
        <f t="shared" si="360"/>
        <v>0</v>
      </c>
      <c r="CM1801">
        <f t="shared" si="361"/>
        <v>0</v>
      </c>
      <c r="CN1801">
        <f t="shared" si="362"/>
        <v>0</v>
      </c>
      <c r="CO1801">
        <f t="shared" si="363"/>
        <v>0</v>
      </c>
    </row>
    <row r="1802" spans="2:93" ht="15" customHeight="1">
      <c r="B1802" s="126"/>
      <c r="C1802" s="220" t="s">
        <v>3448</v>
      </c>
      <c r="D1802" s="419"/>
      <c r="E1802" s="316"/>
      <c r="F1802" s="316"/>
      <c r="G1802" s="317"/>
      <c r="H1802" s="379"/>
      <c r="I1802" s="317"/>
      <c r="J1802" s="315" t="str">
        <f>IF(L1802="","",VLOOKUP(L1802,Presentación!$AL$3:$AM$574,2,FALSE))</f>
        <v/>
      </c>
      <c r="K1802" s="429"/>
      <c r="L1802" s="419"/>
      <c r="M1802" s="316"/>
      <c r="N1802" s="317"/>
      <c r="O1802" s="419"/>
      <c r="P1802" s="316"/>
      <c r="Q1802" s="317"/>
      <c r="R1802" s="379"/>
      <c r="S1802" s="316"/>
      <c r="T1802" s="317"/>
      <c r="U1802" s="43" t="s">
        <v>2188</v>
      </c>
      <c r="V1802" s="379"/>
      <c r="W1802" s="316"/>
      <c r="X1802" s="317"/>
      <c r="Y1802" s="379"/>
      <c r="Z1802" s="317"/>
      <c r="AA1802" s="249"/>
      <c r="AB1802" s="249"/>
      <c r="AC1802" s="249"/>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c r="AY1802" s="10"/>
      <c r="AZ1802" s="10"/>
      <c r="BA1802" s="10"/>
      <c r="BB1802" s="10"/>
      <c r="BC1802" s="10"/>
      <c r="BD1802" s="10"/>
      <c r="BE1802" s="10"/>
      <c r="BF1802" s="10"/>
      <c r="BG1802" s="10"/>
      <c r="BH1802" s="10"/>
      <c r="BI1802" s="10"/>
      <c r="BJ1802" s="10"/>
      <c r="BK1802" s="10"/>
      <c r="BL1802" s="10"/>
      <c r="BM1802" s="10"/>
      <c r="BN1802" s="10"/>
      <c r="BO1802" s="10"/>
      <c r="BP1802" s="10"/>
      <c r="BQ1802" s="10"/>
      <c r="BR1802" s="10"/>
      <c r="BS1802" s="10"/>
      <c r="BT1802" s="10"/>
      <c r="BU1802" s="10"/>
      <c r="BV1802" s="10"/>
      <c r="BW1802" s="10"/>
      <c r="BX1802" s="10"/>
      <c r="CA1802">
        <f t="shared" si="351"/>
        <v>0</v>
      </c>
      <c r="CB1802">
        <f t="shared" si="352"/>
        <v>0</v>
      </c>
      <c r="CC1802">
        <f t="shared" si="353"/>
        <v>0</v>
      </c>
      <c r="CD1802">
        <f t="shared" si="354"/>
        <v>0</v>
      </c>
      <c r="CF1802" t="b">
        <f t="shared" si="355"/>
        <v>0</v>
      </c>
      <c r="CG1802" t="str">
        <f t="shared" si="356"/>
        <v/>
      </c>
      <c r="CH1802" t="b">
        <f t="shared" si="357"/>
        <v>0</v>
      </c>
      <c r="CI1802" t="str">
        <f t="shared" si="358"/>
        <v/>
      </c>
      <c r="CJ1802" t="b">
        <f t="shared" si="359"/>
        <v>0</v>
      </c>
      <c r="CL1802">
        <f t="shared" si="360"/>
        <v>0</v>
      </c>
      <c r="CM1802">
        <f t="shared" si="361"/>
        <v>0</v>
      </c>
      <c r="CN1802">
        <f t="shared" si="362"/>
        <v>0</v>
      </c>
      <c r="CO1802">
        <f t="shared" si="363"/>
        <v>0</v>
      </c>
    </row>
    <row r="1803" spans="2:93" ht="15" customHeight="1">
      <c r="B1803" s="126"/>
      <c r="C1803" s="220" t="s">
        <v>3449</v>
      </c>
      <c r="D1803" s="419"/>
      <c r="E1803" s="316"/>
      <c r="F1803" s="316"/>
      <c r="G1803" s="317"/>
      <c r="H1803" s="379"/>
      <c r="I1803" s="317"/>
      <c r="J1803" s="315" t="str">
        <f>IF(L1803="","",VLOOKUP(L1803,Presentación!$AL$3:$AM$574,2,FALSE))</f>
        <v/>
      </c>
      <c r="K1803" s="429"/>
      <c r="L1803" s="419"/>
      <c r="M1803" s="316"/>
      <c r="N1803" s="317"/>
      <c r="O1803" s="419"/>
      <c r="P1803" s="316"/>
      <c r="Q1803" s="317"/>
      <c r="R1803" s="379"/>
      <c r="S1803" s="316"/>
      <c r="T1803" s="317"/>
      <c r="U1803" s="43" t="s">
        <v>2188</v>
      </c>
      <c r="V1803" s="379"/>
      <c r="W1803" s="316"/>
      <c r="X1803" s="317"/>
      <c r="Y1803" s="379"/>
      <c r="Z1803" s="317"/>
      <c r="AA1803" s="249"/>
      <c r="AB1803" s="249"/>
      <c r="AC1803" s="249"/>
      <c r="AD1803" s="10"/>
      <c r="AE1803" s="10"/>
      <c r="AF1803" s="10"/>
      <c r="AG1803" s="10"/>
      <c r="AH1803" s="10"/>
      <c r="AI1803" s="10"/>
      <c r="AJ1803" s="10"/>
      <c r="AK1803" s="10"/>
      <c r="AL1803" s="10"/>
      <c r="AM1803" s="10"/>
      <c r="AN1803" s="10"/>
      <c r="AO1803" s="10"/>
      <c r="AP1803" s="10"/>
      <c r="AQ1803" s="10"/>
      <c r="AR1803" s="10"/>
      <c r="AS1803" s="10"/>
      <c r="AT1803" s="10"/>
      <c r="AU1803" s="10"/>
      <c r="AV1803" s="10"/>
      <c r="AW1803" s="10"/>
      <c r="AX1803" s="10"/>
      <c r="AY1803" s="10"/>
      <c r="AZ1803" s="10"/>
      <c r="BA1803" s="10"/>
      <c r="BB1803" s="10"/>
      <c r="BC1803" s="10"/>
      <c r="BD1803" s="10"/>
      <c r="BE1803" s="10"/>
      <c r="BF1803" s="10"/>
      <c r="BG1803" s="10"/>
      <c r="BH1803" s="10"/>
      <c r="BI1803" s="10"/>
      <c r="BJ1803" s="10"/>
      <c r="BK1803" s="10"/>
      <c r="BL1803" s="10"/>
      <c r="BM1803" s="10"/>
      <c r="BN1803" s="10"/>
      <c r="BO1803" s="10"/>
      <c r="BP1803" s="10"/>
      <c r="BQ1803" s="10"/>
      <c r="BR1803" s="10"/>
      <c r="BS1803" s="10"/>
      <c r="BT1803" s="10"/>
      <c r="BU1803" s="10"/>
      <c r="BV1803" s="10"/>
      <c r="BW1803" s="10"/>
      <c r="BX1803" s="10"/>
      <c r="CA1803">
        <f t="shared" si="351"/>
        <v>0</v>
      </c>
      <c r="CB1803">
        <f t="shared" si="352"/>
        <v>0</v>
      </c>
      <c r="CC1803">
        <f t="shared" si="353"/>
        <v>0</v>
      </c>
      <c r="CD1803">
        <f t="shared" si="354"/>
        <v>0</v>
      </c>
      <c r="CF1803" t="b">
        <f t="shared" si="355"/>
        <v>0</v>
      </c>
      <c r="CG1803" t="str">
        <f t="shared" si="356"/>
        <v/>
      </c>
      <c r="CH1803" t="b">
        <f t="shared" si="357"/>
        <v>0</v>
      </c>
      <c r="CI1803" t="str">
        <f t="shared" si="358"/>
        <v/>
      </c>
      <c r="CJ1803" t="b">
        <f t="shared" si="359"/>
        <v>0</v>
      </c>
      <c r="CL1803">
        <f t="shared" si="360"/>
        <v>0</v>
      </c>
      <c r="CM1803">
        <f t="shared" si="361"/>
        <v>0</v>
      </c>
      <c r="CN1803">
        <f t="shared" si="362"/>
        <v>0</v>
      </c>
      <c r="CO1803">
        <f t="shared" si="363"/>
        <v>0</v>
      </c>
    </row>
    <row r="1804" spans="2:93" ht="15" customHeight="1">
      <c r="B1804" s="126"/>
      <c r="C1804" s="220" t="s">
        <v>3450</v>
      </c>
      <c r="D1804" s="419"/>
      <c r="E1804" s="316"/>
      <c r="F1804" s="316"/>
      <c r="G1804" s="317"/>
      <c r="H1804" s="379"/>
      <c r="I1804" s="317"/>
      <c r="J1804" s="315" t="str">
        <f>IF(L1804="","",VLOOKUP(L1804,Presentación!$AL$3:$AM$574,2,FALSE))</f>
        <v/>
      </c>
      <c r="K1804" s="429"/>
      <c r="L1804" s="419"/>
      <c r="M1804" s="316"/>
      <c r="N1804" s="317"/>
      <c r="O1804" s="419"/>
      <c r="P1804" s="316"/>
      <c r="Q1804" s="317"/>
      <c r="R1804" s="379"/>
      <c r="S1804" s="316"/>
      <c r="T1804" s="317"/>
      <c r="U1804" s="43" t="s">
        <v>2188</v>
      </c>
      <c r="V1804" s="379"/>
      <c r="W1804" s="316"/>
      <c r="X1804" s="317"/>
      <c r="Y1804" s="379"/>
      <c r="Z1804" s="317"/>
      <c r="AA1804" s="249"/>
      <c r="AB1804" s="249"/>
      <c r="AC1804" s="249"/>
      <c r="AD1804" s="10"/>
      <c r="AE1804" s="10"/>
      <c r="AF1804" s="10"/>
      <c r="AG1804" s="10"/>
      <c r="AH1804" s="10"/>
      <c r="AI1804" s="10"/>
      <c r="AJ1804" s="10"/>
      <c r="AK1804" s="10"/>
      <c r="AL1804" s="10"/>
      <c r="AM1804" s="10"/>
      <c r="AN1804" s="10"/>
      <c r="AO1804" s="10"/>
      <c r="AP1804" s="10"/>
      <c r="AQ1804" s="10"/>
      <c r="AR1804" s="10"/>
      <c r="AS1804" s="10"/>
      <c r="AT1804" s="10"/>
      <c r="AU1804" s="10"/>
      <c r="AV1804" s="10"/>
      <c r="AW1804" s="10"/>
      <c r="AX1804" s="10"/>
      <c r="AY1804" s="10"/>
      <c r="AZ1804" s="10"/>
      <c r="BA1804" s="10"/>
      <c r="BB1804" s="10"/>
      <c r="BC1804" s="10"/>
      <c r="BD1804" s="10"/>
      <c r="BE1804" s="10"/>
      <c r="BF1804" s="10"/>
      <c r="BG1804" s="10"/>
      <c r="BH1804" s="10"/>
      <c r="BI1804" s="10"/>
      <c r="BJ1804" s="10"/>
      <c r="BK1804" s="10"/>
      <c r="BL1804" s="10"/>
      <c r="BM1804" s="10"/>
      <c r="BN1804" s="10"/>
      <c r="BO1804" s="10"/>
      <c r="BP1804" s="10"/>
      <c r="BQ1804" s="10"/>
      <c r="BR1804" s="10"/>
      <c r="BS1804" s="10"/>
      <c r="BT1804" s="10"/>
      <c r="BU1804" s="10"/>
      <c r="BV1804" s="10"/>
      <c r="BW1804" s="10"/>
      <c r="BX1804" s="10"/>
      <c r="CA1804">
        <f t="shared" si="351"/>
        <v>0</v>
      </c>
      <c r="CB1804">
        <f t="shared" si="352"/>
        <v>0</v>
      </c>
      <c r="CC1804">
        <f t="shared" si="353"/>
        <v>0</v>
      </c>
      <c r="CD1804">
        <f t="shared" si="354"/>
        <v>0</v>
      </c>
      <c r="CF1804" t="b">
        <f t="shared" si="355"/>
        <v>0</v>
      </c>
      <c r="CG1804" t="str">
        <f t="shared" si="356"/>
        <v/>
      </c>
      <c r="CH1804" t="b">
        <f t="shared" si="357"/>
        <v>0</v>
      </c>
      <c r="CI1804" t="str">
        <f t="shared" si="358"/>
        <v/>
      </c>
      <c r="CJ1804" t="b">
        <f t="shared" si="359"/>
        <v>0</v>
      </c>
      <c r="CL1804">
        <f t="shared" si="360"/>
        <v>0</v>
      </c>
      <c r="CM1804">
        <f t="shared" si="361"/>
        <v>0</v>
      </c>
      <c r="CN1804">
        <f t="shared" si="362"/>
        <v>0</v>
      </c>
      <c r="CO1804">
        <f t="shared" si="363"/>
        <v>0</v>
      </c>
    </row>
    <row r="1805" spans="2:93" ht="15" customHeight="1">
      <c r="B1805" s="126"/>
      <c r="C1805" s="220" t="s">
        <v>3451</v>
      </c>
      <c r="D1805" s="419"/>
      <c r="E1805" s="316"/>
      <c r="F1805" s="316"/>
      <c r="G1805" s="317"/>
      <c r="H1805" s="379"/>
      <c r="I1805" s="317"/>
      <c r="J1805" s="315" t="str">
        <f>IF(L1805="","",VLOOKUP(L1805,Presentación!$AL$3:$AM$574,2,FALSE))</f>
        <v/>
      </c>
      <c r="K1805" s="429"/>
      <c r="L1805" s="419"/>
      <c r="M1805" s="316"/>
      <c r="N1805" s="317"/>
      <c r="O1805" s="419"/>
      <c r="P1805" s="316"/>
      <c r="Q1805" s="317"/>
      <c r="R1805" s="379"/>
      <c r="S1805" s="316"/>
      <c r="T1805" s="317"/>
      <c r="U1805" s="43" t="s">
        <v>2188</v>
      </c>
      <c r="V1805" s="379"/>
      <c r="W1805" s="316"/>
      <c r="X1805" s="317"/>
      <c r="Y1805" s="379"/>
      <c r="Z1805" s="317"/>
      <c r="AA1805" s="249"/>
      <c r="AB1805" s="249"/>
      <c r="AC1805" s="249"/>
      <c r="AD1805" s="10"/>
      <c r="AE1805" s="10"/>
      <c r="AF1805" s="10"/>
      <c r="AG1805" s="10"/>
      <c r="AH1805" s="10"/>
      <c r="AI1805" s="10"/>
      <c r="AJ1805" s="10"/>
      <c r="AK1805" s="10"/>
      <c r="AL1805" s="10"/>
      <c r="AM1805" s="10"/>
      <c r="AN1805" s="10"/>
      <c r="AO1805" s="10"/>
      <c r="AP1805" s="10"/>
      <c r="AQ1805" s="10"/>
      <c r="AR1805" s="10"/>
      <c r="AS1805" s="10"/>
      <c r="AT1805" s="10"/>
      <c r="AU1805" s="10"/>
      <c r="AV1805" s="10"/>
      <c r="AW1805" s="10"/>
      <c r="AX1805" s="10"/>
      <c r="AY1805" s="10"/>
      <c r="AZ1805" s="10"/>
      <c r="BA1805" s="10"/>
      <c r="BB1805" s="10"/>
      <c r="BC1805" s="10"/>
      <c r="BD1805" s="10"/>
      <c r="BE1805" s="10"/>
      <c r="BF1805" s="10"/>
      <c r="BG1805" s="10"/>
      <c r="BH1805" s="10"/>
      <c r="BI1805" s="10"/>
      <c r="BJ1805" s="10"/>
      <c r="BK1805" s="10"/>
      <c r="BL1805" s="10"/>
      <c r="BM1805" s="10"/>
      <c r="BN1805" s="10"/>
      <c r="BO1805" s="10"/>
      <c r="BP1805" s="10"/>
      <c r="BQ1805" s="10"/>
      <c r="BR1805" s="10"/>
      <c r="BS1805" s="10"/>
      <c r="BT1805" s="10"/>
      <c r="BU1805" s="10"/>
      <c r="BV1805" s="10"/>
      <c r="BW1805" s="10"/>
      <c r="BX1805" s="10"/>
      <c r="CA1805">
        <f t="shared" si="351"/>
        <v>0</v>
      </c>
      <c r="CB1805">
        <f t="shared" si="352"/>
        <v>0</v>
      </c>
      <c r="CC1805">
        <f t="shared" si="353"/>
        <v>0</v>
      </c>
      <c r="CD1805">
        <f t="shared" si="354"/>
        <v>0</v>
      </c>
      <c r="CF1805" t="b">
        <f t="shared" si="355"/>
        <v>0</v>
      </c>
      <c r="CG1805" t="str">
        <f t="shared" si="356"/>
        <v/>
      </c>
      <c r="CH1805" t="b">
        <f t="shared" si="357"/>
        <v>0</v>
      </c>
      <c r="CI1805" t="str">
        <f t="shared" si="358"/>
        <v/>
      </c>
      <c r="CJ1805" t="b">
        <f t="shared" si="359"/>
        <v>0</v>
      </c>
      <c r="CL1805">
        <f t="shared" si="360"/>
        <v>0</v>
      </c>
      <c r="CM1805">
        <f t="shared" si="361"/>
        <v>0</v>
      </c>
      <c r="CN1805">
        <f t="shared" si="362"/>
        <v>0</v>
      </c>
      <c r="CO1805">
        <f t="shared" si="363"/>
        <v>0</v>
      </c>
    </row>
    <row r="1806" spans="2:93" ht="15" customHeight="1">
      <c r="B1806" s="126"/>
      <c r="C1806" s="220" t="s">
        <v>3452</v>
      </c>
      <c r="D1806" s="419"/>
      <c r="E1806" s="316"/>
      <c r="F1806" s="316"/>
      <c r="G1806" s="317"/>
      <c r="H1806" s="379"/>
      <c r="I1806" s="317"/>
      <c r="J1806" s="315" t="str">
        <f>IF(L1806="","",VLOOKUP(L1806,Presentación!$AL$3:$AM$574,2,FALSE))</f>
        <v/>
      </c>
      <c r="K1806" s="429"/>
      <c r="L1806" s="419"/>
      <c r="M1806" s="316"/>
      <c r="N1806" s="317"/>
      <c r="O1806" s="419"/>
      <c r="P1806" s="316"/>
      <c r="Q1806" s="317"/>
      <c r="R1806" s="379"/>
      <c r="S1806" s="316"/>
      <c r="T1806" s="317"/>
      <c r="U1806" s="43" t="s">
        <v>2188</v>
      </c>
      <c r="V1806" s="379"/>
      <c r="W1806" s="316"/>
      <c r="X1806" s="317"/>
      <c r="Y1806" s="379"/>
      <c r="Z1806" s="317"/>
      <c r="AA1806" s="249"/>
      <c r="AB1806" s="249"/>
      <c r="AC1806" s="249"/>
      <c r="AD1806" s="10"/>
      <c r="AE1806" s="10"/>
      <c r="AF1806" s="10"/>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A1806" s="10"/>
      <c r="BB1806" s="10"/>
      <c r="BC1806" s="10"/>
      <c r="BD1806" s="10"/>
      <c r="BE1806" s="10"/>
      <c r="BF1806" s="10"/>
      <c r="BG1806" s="10"/>
      <c r="BH1806" s="10"/>
      <c r="BI1806" s="10"/>
      <c r="BJ1806" s="10"/>
      <c r="BK1806" s="10"/>
      <c r="BL1806" s="10"/>
      <c r="BM1806" s="10"/>
      <c r="BN1806" s="10"/>
      <c r="BO1806" s="10"/>
      <c r="BP1806" s="10"/>
      <c r="BQ1806" s="10"/>
      <c r="BR1806" s="10"/>
      <c r="BS1806" s="10"/>
      <c r="BT1806" s="10"/>
      <c r="BU1806" s="10"/>
      <c r="BV1806" s="10"/>
      <c r="BW1806" s="10"/>
      <c r="BX1806" s="10"/>
      <c r="CA1806">
        <f t="shared" si="351"/>
        <v>0</v>
      </c>
      <c r="CB1806">
        <f t="shared" si="352"/>
        <v>0</v>
      </c>
      <c r="CC1806">
        <f t="shared" si="353"/>
        <v>0</v>
      </c>
      <c r="CD1806">
        <f t="shared" si="354"/>
        <v>0</v>
      </c>
      <c r="CF1806" t="b">
        <f t="shared" si="355"/>
        <v>0</v>
      </c>
      <c r="CG1806" t="str">
        <f t="shared" si="356"/>
        <v/>
      </c>
      <c r="CH1806" t="b">
        <f t="shared" si="357"/>
        <v>0</v>
      </c>
      <c r="CI1806" t="str">
        <f t="shared" si="358"/>
        <v/>
      </c>
      <c r="CJ1806" t="b">
        <f t="shared" si="359"/>
        <v>0</v>
      </c>
      <c r="CL1806">
        <f t="shared" si="360"/>
        <v>0</v>
      </c>
      <c r="CM1806">
        <f t="shared" si="361"/>
        <v>0</v>
      </c>
      <c r="CN1806">
        <f t="shared" si="362"/>
        <v>0</v>
      </c>
      <c r="CO1806">
        <f t="shared" si="363"/>
        <v>0</v>
      </c>
    </row>
    <row r="1807" spans="2:93" ht="15" customHeight="1">
      <c r="B1807" s="126"/>
      <c r="C1807" s="220" t="s">
        <v>3453</v>
      </c>
      <c r="D1807" s="419"/>
      <c r="E1807" s="316"/>
      <c r="F1807" s="316"/>
      <c r="G1807" s="317"/>
      <c r="H1807" s="379"/>
      <c r="I1807" s="317"/>
      <c r="J1807" s="315" t="str">
        <f>IF(L1807="","",VLOOKUP(L1807,Presentación!$AL$3:$AM$574,2,FALSE))</f>
        <v/>
      </c>
      <c r="K1807" s="429"/>
      <c r="L1807" s="419"/>
      <c r="M1807" s="316"/>
      <c r="N1807" s="317"/>
      <c r="O1807" s="419"/>
      <c r="P1807" s="316"/>
      <c r="Q1807" s="317"/>
      <c r="R1807" s="379"/>
      <c r="S1807" s="316"/>
      <c r="T1807" s="317"/>
      <c r="U1807" s="43" t="s">
        <v>2188</v>
      </c>
      <c r="V1807" s="379"/>
      <c r="W1807" s="316"/>
      <c r="X1807" s="317"/>
      <c r="Y1807" s="379"/>
      <c r="Z1807" s="317"/>
      <c r="AA1807" s="249"/>
      <c r="AB1807" s="249"/>
      <c r="AC1807" s="249"/>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AY1807" s="10"/>
      <c r="AZ1807" s="10"/>
      <c r="BA1807" s="10"/>
      <c r="BB1807" s="10"/>
      <c r="BC1807" s="10"/>
      <c r="BD1807" s="10"/>
      <c r="BE1807" s="10"/>
      <c r="BF1807" s="10"/>
      <c r="BG1807" s="10"/>
      <c r="BH1807" s="10"/>
      <c r="BI1807" s="10"/>
      <c r="BJ1807" s="10"/>
      <c r="BK1807" s="10"/>
      <c r="BL1807" s="10"/>
      <c r="BM1807" s="10"/>
      <c r="BN1807" s="10"/>
      <c r="BO1807" s="10"/>
      <c r="BP1807" s="10"/>
      <c r="BQ1807" s="10"/>
      <c r="BR1807" s="10"/>
      <c r="BS1807" s="10"/>
      <c r="BT1807" s="10"/>
      <c r="BU1807" s="10"/>
      <c r="BV1807" s="10"/>
      <c r="BW1807" s="10"/>
      <c r="BX1807" s="10"/>
      <c r="CA1807">
        <f t="shared" si="351"/>
        <v>0</v>
      </c>
      <c r="CB1807">
        <f t="shared" si="352"/>
        <v>0</v>
      </c>
      <c r="CC1807">
        <f t="shared" si="353"/>
        <v>0</v>
      </c>
      <c r="CD1807">
        <f t="shared" si="354"/>
        <v>0</v>
      </c>
      <c r="CF1807" t="b">
        <f t="shared" si="355"/>
        <v>0</v>
      </c>
      <c r="CG1807" t="str">
        <f t="shared" si="356"/>
        <v/>
      </c>
      <c r="CH1807" t="b">
        <f t="shared" si="357"/>
        <v>0</v>
      </c>
      <c r="CI1807" t="str">
        <f t="shared" si="358"/>
        <v/>
      </c>
      <c r="CJ1807" t="b">
        <f t="shared" si="359"/>
        <v>0</v>
      </c>
      <c r="CL1807">
        <f t="shared" si="360"/>
        <v>0</v>
      </c>
      <c r="CM1807">
        <f t="shared" si="361"/>
        <v>0</v>
      </c>
      <c r="CN1807">
        <f t="shared" si="362"/>
        <v>0</v>
      </c>
      <c r="CO1807">
        <f t="shared" si="363"/>
        <v>0</v>
      </c>
    </row>
    <row r="1808" spans="2:93" ht="15" customHeight="1">
      <c r="B1808" s="126"/>
      <c r="C1808" s="220" t="s">
        <v>3454</v>
      </c>
      <c r="D1808" s="419"/>
      <c r="E1808" s="316"/>
      <c r="F1808" s="316"/>
      <c r="G1808" s="317"/>
      <c r="H1808" s="379"/>
      <c r="I1808" s="317"/>
      <c r="J1808" s="315" t="str">
        <f>IF(L1808="","",VLOOKUP(L1808,Presentación!$AL$3:$AM$574,2,FALSE))</f>
        <v/>
      </c>
      <c r="K1808" s="429"/>
      <c r="L1808" s="419"/>
      <c r="M1808" s="316"/>
      <c r="N1808" s="317"/>
      <c r="O1808" s="419"/>
      <c r="P1808" s="316"/>
      <c r="Q1808" s="317"/>
      <c r="R1808" s="379"/>
      <c r="S1808" s="316"/>
      <c r="T1808" s="317"/>
      <c r="U1808" s="43" t="s">
        <v>2188</v>
      </c>
      <c r="V1808" s="379"/>
      <c r="W1808" s="316"/>
      <c r="X1808" s="317"/>
      <c r="Y1808" s="379"/>
      <c r="Z1808" s="317"/>
      <c r="AA1808" s="249"/>
      <c r="AB1808" s="249"/>
      <c r="AC1808" s="249"/>
      <c r="AD1808" s="10"/>
      <c r="AE1808" s="10"/>
      <c r="AF1808" s="10"/>
      <c r="AG1808" s="10"/>
      <c r="AH1808" s="10"/>
      <c r="AI1808" s="10"/>
      <c r="AJ1808" s="10"/>
      <c r="AK1808" s="10"/>
      <c r="AL1808" s="10"/>
      <c r="AM1808" s="10"/>
      <c r="AN1808" s="10"/>
      <c r="AO1808" s="10"/>
      <c r="AP1808" s="10"/>
      <c r="AQ1808" s="10"/>
      <c r="AR1808" s="10"/>
      <c r="AS1808" s="10"/>
      <c r="AT1808" s="10"/>
      <c r="AU1808" s="10"/>
      <c r="AV1808" s="10"/>
      <c r="AW1808" s="10"/>
      <c r="AX1808" s="10"/>
      <c r="AY1808" s="10"/>
      <c r="AZ1808" s="10"/>
      <c r="BA1808" s="10"/>
      <c r="BB1808" s="10"/>
      <c r="BC1808" s="10"/>
      <c r="BD1808" s="10"/>
      <c r="BE1808" s="10"/>
      <c r="BF1808" s="10"/>
      <c r="BG1808" s="10"/>
      <c r="BH1808" s="10"/>
      <c r="BI1808" s="10"/>
      <c r="BJ1808" s="10"/>
      <c r="BK1808" s="10"/>
      <c r="BL1808" s="10"/>
      <c r="BM1808" s="10"/>
      <c r="BN1808" s="10"/>
      <c r="BO1808" s="10"/>
      <c r="BP1808" s="10"/>
      <c r="BQ1808" s="10"/>
      <c r="BR1808" s="10"/>
      <c r="BS1808" s="10"/>
      <c r="BT1808" s="10"/>
      <c r="BU1808" s="10"/>
      <c r="BV1808" s="10"/>
      <c r="BW1808" s="10"/>
      <c r="BX1808" s="10"/>
      <c r="CA1808">
        <f t="shared" si="351"/>
        <v>0</v>
      </c>
      <c r="CB1808">
        <f t="shared" si="352"/>
        <v>0</v>
      </c>
      <c r="CC1808">
        <f t="shared" si="353"/>
        <v>0</v>
      </c>
      <c r="CD1808">
        <f t="shared" si="354"/>
        <v>0</v>
      </c>
      <c r="CF1808" t="b">
        <f t="shared" si="355"/>
        <v>0</v>
      </c>
      <c r="CG1808" t="str">
        <f t="shared" si="356"/>
        <v/>
      </c>
      <c r="CH1808" t="b">
        <f t="shared" si="357"/>
        <v>0</v>
      </c>
      <c r="CI1808" t="str">
        <f t="shared" si="358"/>
        <v/>
      </c>
      <c r="CJ1808" t="b">
        <f t="shared" si="359"/>
        <v>0</v>
      </c>
      <c r="CL1808">
        <f t="shared" si="360"/>
        <v>0</v>
      </c>
      <c r="CM1808">
        <f t="shared" si="361"/>
        <v>0</v>
      </c>
      <c r="CN1808">
        <f t="shared" si="362"/>
        <v>0</v>
      </c>
      <c r="CO1808">
        <f t="shared" si="363"/>
        <v>0</v>
      </c>
    </row>
    <row r="1809" spans="2:93" ht="15" customHeight="1">
      <c r="B1809" s="126"/>
      <c r="C1809" s="220" t="s">
        <v>3455</v>
      </c>
      <c r="D1809" s="419"/>
      <c r="E1809" s="316"/>
      <c r="F1809" s="316"/>
      <c r="G1809" s="317"/>
      <c r="H1809" s="379"/>
      <c r="I1809" s="317"/>
      <c r="J1809" s="315" t="str">
        <f>IF(L1809="","",VLOOKUP(L1809,Presentación!$AL$3:$AM$574,2,FALSE))</f>
        <v/>
      </c>
      <c r="K1809" s="429"/>
      <c r="L1809" s="419"/>
      <c r="M1809" s="316"/>
      <c r="N1809" s="317"/>
      <c r="O1809" s="419"/>
      <c r="P1809" s="316"/>
      <c r="Q1809" s="317"/>
      <c r="R1809" s="379"/>
      <c r="S1809" s="316"/>
      <c r="T1809" s="317"/>
      <c r="U1809" s="43" t="s">
        <v>2188</v>
      </c>
      <c r="V1809" s="379"/>
      <c r="W1809" s="316"/>
      <c r="X1809" s="317"/>
      <c r="Y1809" s="379"/>
      <c r="Z1809" s="317"/>
      <c r="AA1809" s="249"/>
      <c r="AB1809" s="249"/>
      <c r="AC1809" s="249"/>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AY1809" s="10"/>
      <c r="AZ1809" s="10"/>
      <c r="BA1809" s="10"/>
      <c r="BB1809" s="10"/>
      <c r="BC1809" s="10"/>
      <c r="BD1809" s="10"/>
      <c r="BE1809" s="10"/>
      <c r="BF1809" s="10"/>
      <c r="BG1809" s="10"/>
      <c r="BH1809" s="10"/>
      <c r="BI1809" s="10"/>
      <c r="BJ1809" s="10"/>
      <c r="BK1809" s="10"/>
      <c r="BL1809" s="10"/>
      <c r="BM1809" s="10"/>
      <c r="BN1809" s="10"/>
      <c r="BO1809" s="10"/>
      <c r="BP1809" s="10"/>
      <c r="BQ1809" s="10"/>
      <c r="BR1809" s="10"/>
      <c r="BS1809" s="10"/>
      <c r="BT1809" s="10"/>
      <c r="BU1809" s="10"/>
      <c r="BV1809" s="10"/>
      <c r="BW1809" s="10"/>
      <c r="BX1809" s="10"/>
      <c r="CA1809">
        <f t="shared" si="351"/>
        <v>0</v>
      </c>
      <c r="CB1809">
        <f t="shared" si="352"/>
        <v>0</v>
      </c>
      <c r="CC1809">
        <f t="shared" si="353"/>
        <v>0</v>
      </c>
      <c r="CD1809">
        <f t="shared" si="354"/>
        <v>0</v>
      </c>
      <c r="CF1809" t="b">
        <f t="shared" si="355"/>
        <v>0</v>
      </c>
      <c r="CG1809" t="str">
        <f t="shared" si="356"/>
        <v/>
      </c>
      <c r="CH1809" t="b">
        <f t="shared" si="357"/>
        <v>0</v>
      </c>
      <c r="CI1809" t="str">
        <f t="shared" si="358"/>
        <v/>
      </c>
      <c r="CJ1809" t="b">
        <f t="shared" si="359"/>
        <v>0</v>
      </c>
      <c r="CL1809">
        <f t="shared" si="360"/>
        <v>0</v>
      </c>
      <c r="CM1809">
        <f t="shared" si="361"/>
        <v>0</v>
      </c>
      <c r="CN1809">
        <f t="shared" si="362"/>
        <v>0</v>
      </c>
      <c r="CO1809">
        <f t="shared" si="363"/>
        <v>0</v>
      </c>
    </row>
    <row r="1810" spans="2:93" ht="15" customHeight="1">
      <c r="B1810" s="126"/>
      <c r="C1810" s="220" t="s">
        <v>3456</v>
      </c>
      <c r="D1810" s="419"/>
      <c r="E1810" s="316"/>
      <c r="F1810" s="316"/>
      <c r="G1810" s="317"/>
      <c r="H1810" s="379"/>
      <c r="I1810" s="317"/>
      <c r="J1810" s="315" t="str">
        <f>IF(L1810="","",VLOOKUP(L1810,Presentación!$AL$3:$AM$574,2,FALSE))</f>
        <v/>
      </c>
      <c r="K1810" s="429"/>
      <c r="L1810" s="419"/>
      <c r="M1810" s="316"/>
      <c r="N1810" s="317"/>
      <c r="O1810" s="419"/>
      <c r="P1810" s="316"/>
      <c r="Q1810" s="317"/>
      <c r="R1810" s="379"/>
      <c r="S1810" s="316"/>
      <c r="T1810" s="317"/>
      <c r="U1810" s="43" t="s">
        <v>2188</v>
      </c>
      <c r="V1810" s="379"/>
      <c r="W1810" s="316"/>
      <c r="X1810" s="317"/>
      <c r="Y1810" s="379"/>
      <c r="Z1810" s="317"/>
      <c r="AA1810" s="249"/>
      <c r="AB1810" s="249"/>
      <c r="AC1810" s="249"/>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AY1810" s="10"/>
      <c r="AZ1810" s="10"/>
      <c r="BA1810" s="10"/>
      <c r="BB1810" s="10"/>
      <c r="BC1810" s="10"/>
      <c r="BD1810" s="10"/>
      <c r="BE1810" s="10"/>
      <c r="BF1810" s="10"/>
      <c r="BG1810" s="10"/>
      <c r="BH1810" s="10"/>
      <c r="BI1810" s="10"/>
      <c r="BJ1810" s="10"/>
      <c r="BK1810" s="10"/>
      <c r="BL1810" s="10"/>
      <c r="BM1810" s="10"/>
      <c r="BN1810" s="10"/>
      <c r="BO1810" s="10"/>
      <c r="BP1810" s="10"/>
      <c r="BQ1810" s="10"/>
      <c r="BR1810" s="10"/>
      <c r="BS1810" s="10"/>
      <c r="BT1810" s="10"/>
      <c r="BU1810" s="10"/>
      <c r="BV1810" s="10"/>
      <c r="BW1810" s="10"/>
      <c r="BX1810" s="10"/>
      <c r="CA1810">
        <f t="shared" si="351"/>
        <v>0</v>
      </c>
      <c r="CB1810">
        <f t="shared" si="352"/>
        <v>0</v>
      </c>
      <c r="CC1810">
        <f t="shared" si="353"/>
        <v>0</v>
      </c>
      <c r="CD1810">
        <f t="shared" si="354"/>
        <v>0</v>
      </c>
      <c r="CF1810" t="b">
        <f t="shared" si="355"/>
        <v>0</v>
      </c>
      <c r="CG1810" t="str">
        <f t="shared" si="356"/>
        <v/>
      </c>
      <c r="CH1810" t="b">
        <f t="shared" si="357"/>
        <v>0</v>
      </c>
      <c r="CI1810" t="str">
        <f t="shared" si="358"/>
        <v/>
      </c>
      <c r="CJ1810" t="b">
        <f t="shared" si="359"/>
        <v>0</v>
      </c>
      <c r="CL1810">
        <f t="shared" si="360"/>
        <v>0</v>
      </c>
      <c r="CM1810">
        <f t="shared" si="361"/>
        <v>0</v>
      </c>
      <c r="CN1810">
        <f t="shared" si="362"/>
        <v>0</v>
      </c>
      <c r="CO1810">
        <f t="shared" si="363"/>
        <v>0</v>
      </c>
    </row>
    <row r="1811" spans="2:93" ht="15" customHeight="1">
      <c r="B1811" s="126"/>
      <c r="C1811" s="220" t="s">
        <v>3457</v>
      </c>
      <c r="D1811" s="419"/>
      <c r="E1811" s="316"/>
      <c r="F1811" s="316"/>
      <c r="G1811" s="317"/>
      <c r="H1811" s="379"/>
      <c r="I1811" s="317"/>
      <c r="J1811" s="315" t="str">
        <f>IF(L1811="","",VLOOKUP(L1811,Presentación!$AL$3:$AM$574,2,FALSE))</f>
        <v/>
      </c>
      <c r="K1811" s="429"/>
      <c r="L1811" s="419"/>
      <c r="M1811" s="316"/>
      <c r="N1811" s="317"/>
      <c r="O1811" s="419"/>
      <c r="P1811" s="316"/>
      <c r="Q1811" s="317"/>
      <c r="R1811" s="379"/>
      <c r="S1811" s="316"/>
      <c r="T1811" s="317"/>
      <c r="U1811" s="43" t="s">
        <v>2188</v>
      </c>
      <c r="V1811" s="379"/>
      <c r="W1811" s="316"/>
      <c r="X1811" s="317"/>
      <c r="Y1811" s="379"/>
      <c r="Z1811" s="317"/>
      <c r="AA1811" s="249"/>
      <c r="AB1811" s="249"/>
      <c r="AC1811" s="249"/>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c r="AY1811" s="10"/>
      <c r="AZ1811" s="10"/>
      <c r="BA1811" s="10"/>
      <c r="BB1811" s="10"/>
      <c r="BC1811" s="10"/>
      <c r="BD1811" s="10"/>
      <c r="BE1811" s="10"/>
      <c r="BF1811" s="10"/>
      <c r="BG1811" s="10"/>
      <c r="BH1811" s="10"/>
      <c r="BI1811" s="10"/>
      <c r="BJ1811" s="10"/>
      <c r="BK1811" s="10"/>
      <c r="BL1811" s="10"/>
      <c r="BM1811" s="10"/>
      <c r="BN1811" s="10"/>
      <c r="BO1811" s="10"/>
      <c r="BP1811" s="10"/>
      <c r="BQ1811" s="10"/>
      <c r="BR1811" s="10"/>
      <c r="BS1811" s="10"/>
      <c r="BT1811" s="10"/>
      <c r="BU1811" s="10"/>
      <c r="BV1811" s="10"/>
      <c r="BW1811" s="10"/>
      <c r="BX1811" s="10"/>
      <c r="CA1811">
        <f t="shared" si="351"/>
        <v>0</v>
      </c>
      <c r="CB1811">
        <f t="shared" si="352"/>
        <v>0</v>
      </c>
      <c r="CC1811">
        <f t="shared" si="353"/>
        <v>0</v>
      </c>
      <c r="CD1811">
        <f t="shared" si="354"/>
        <v>0</v>
      </c>
      <c r="CF1811" t="b">
        <f t="shared" si="355"/>
        <v>0</v>
      </c>
      <c r="CG1811" t="str">
        <f t="shared" si="356"/>
        <v/>
      </c>
      <c r="CH1811" t="b">
        <f t="shared" si="357"/>
        <v>0</v>
      </c>
      <c r="CI1811" t="str">
        <f t="shared" si="358"/>
        <v/>
      </c>
      <c r="CJ1811" t="b">
        <f t="shared" si="359"/>
        <v>0</v>
      </c>
      <c r="CL1811">
        <f t="shared" si="360"/>
        <v>0</v>
      </c>
      <c r="CM1811">
        <f t="shared" si="361"/>
        <v>0</v>
      </c>
      <c r="CN1811">
        <f t="shared" si="362"/>
        <v>0</v>
      </c>
      <c r="CO1811">
        <f t="shared" si="363"/>
        <v>0</v>
      </c>
    </row>
    <row r="1812" spans="2:93" ht="15" customHeight="1">
      <c r="B1812" s="126"/>
      <c r="C1812" s="220" t="s">
        <v>3458</v>
      </c>
      <c r="D1812" s="419"/>
      <c r="E1812" s="316"/>
      <c r="F1812" s="316"/>
      <c r="G1812" s="317"/>
      <c r="H1812" s="379"/>
      <c r="I1812" s="317"/>
      <c r="J1812" s="315" t="str">
        <f>IF(L1812="","",VLOOKUP(L1812,Presentación!$AL$3:$AM$574,2,FALSE))</f>
        <v/>
      </c>
      <c r="K1812" s="429"/>
      <c r="L1812" s="419"/>
      <c r="M1812" s="316"/>
      <c r="N1812" s="317"/>
      <c r="O1812" s="419"/>
      <c r="P1812" s="316"/>
      <c r="Q1812" s="317"/>
      <c r="R1812" s="379"/>
      <c r="S1812" s="316"/>
      <c r="T1812" s="317"/>
      <c r="U1812" s="43" t="s">
        <v>2188</v>
      </c>
      <c r="V1812" s="379"/>
      <c r="W1812" s="316"/>
      <c r="X1812" s="317"/>
      <c r="Y1812" s="379"/>
      <c r="Z1812" s="317"/>
      <c r="AA1812" s="249"/>
      <c r="AB1812" s="249"/>
      <c r="AC1812" s="249"/>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10"/>
      <c r="AY1812" s="10"/>
      <c r="AZ1812" s="10"/>
      <c r="BA1812" s="10"/>
      <c r="BB1812" s="10"/>
      <c r="BC1812" s="10"/>
      <c r="BD1812" s="10"/>
      <c r="BE1812" s="10"/>
      <c r="BF1812" s="10"/>
      <c r="BG1812" s="10"/>
      <c r="BH1812" s="10"/>
      <c r="BI1812" s="10"/>
      <c r="BJ1812" s="10"/>
      <c r="BK1812" s="10"/>
      <c r="BL1812" s="10"/>
      <c r="BM1812" s="10"/>
      <c r="BN1812" s="10"/>
      <c r="BO1812" s="10"/>
      <c r="BP1812" s="10"/>
      <c r="BQ1812" s="10"/>
      <c r="BR1812" s="10"/>
      <c r="BS1812" s="10"/>
      <c r="BT1812" s="10"/>
      <c r="BU1812" s="10"/>
      <c r="BV1812" s="10"/>
      <c r="BW1812" s="10"/>
      <c r="BX1812" s="10"/>
      <c r="CA1812">
        <f t="shared" si="351"/>
        <v>0</v>
      </c>
      <c r="CB1812">
        <f t="shared" si="352"/>
        <v>0</v>
      </c>
      <c r="CC1812">
        <f t="shared" si="353"/>
        <v>0</v>
      </c>
      <c r="CD1812">
        <f t="shared" si="354"/>
        <v>0</v>
      </c>
      <c r="CF1812" t="b">
        <f t="shared" si="355"/>
        <v>0</v>
      </c>
      <c r="CG1812" t="str">
        <f t="shared" si="356"/>
        <v/>
      </c>
      <c r="CH1812" t="b">
        <f t="shared" si="357"/>
        <v>0</v>
      </c>
      <c r="CI1812" t="str">
        <f t="shared" si="358"/>
        <v/>
      </c>
      <c r="CJ1812" t="b">
        <f t="shared" si="359"/>
        <v>0</v>
      </c>
      <c r="CL1812">
        <f t="shared" si="360"/>
        <v>0</v>
      </c>
      <c r="CM1812">
        <f t="shared" si="361"/>
        <v>0</v>
      </c>
      <c r="CN1812">
        <f t="shared" si="362"/>
        <v>0</v>
      </c>
      <c r="CO1812">
        <f t="shared" si="363"/>
        <v>0</v>
      </c>
    </row>
    <row r="1813" spans="2:93" ht="15" customHeight="1">
      <c r="B1813" s="126"/>
      <c r="C1813" s="220" t="s">
        <v>3459</v>
      </c>
      <c r="D1813" s="419"/>
      <c r="E1813" s="316"/>
      <c r="F1813" s="316"/>
      <c r="G1813" s="317"/>
      <c r="H1813" s="379"/>
      <c r="I1813" s="317"/>
      <c r="J1813" s="315" t="str">
        <f>IF(L1813="","",VLOOKUP(L1813,Presentación!$AL$3:$AM$574,2,FALSE))</f>
        <v/>
      </c>
      <c r="K1813" s="429"/>
      <c r="L1813" s="419"/>
      <c r="M1813" s="316"/>
      <c r="N1813" s="317"/>
      <c r="O1813" s="419"/>
      <c r="P1813" s="316"/>
      <c r="Q1813" s="317"/>
      <c r="R1813" s="379"/>
      <c r="S1813" s="316"/>
      <c r="T1813" s="317"/>
      <c r="U1813" s="43" t="s">
        <v>2188</v>
      </c>
      <c r="V1813" s="379"/>
      <c r="W1813" s="316"/>
      <c r="X1813" s="317"/>
      <c r="Y1813" s="379"/>
      <c r="Z1813" s="317"/>
      <c r="AA1813" s="249"/>
      <c r="AB1813" s="249"/>
      <c r="AC1813" s="249"/>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AY1813" s="10"/>
      <c r="AZ1813" s="10"/>
      <c r="BA1813" s="10"/>
      <c r="BB1813" s="10"/>
      <c r="BC1813" s="10"/>
      <c r="BD1813" s="10"/>
      <c r="BE1813" s="10"/>
      <c r="BF1813" s="10"/>
      <c r="BG1813" s="10"/>
      <c r="BH1813" s="10"/>
      <c r="BI1813" s="10"/>
      <c r="BJ1813" s="10"/>
      <c r="BK1813" s="10"/>
      <c r="BL1813" s="10"/>
      <c r="BM1813" s="10"/>
      <c r="BN1813" s="10"/>
      <c r="BO1813" s="10"/>
      <c r="BP1813" s="10"/>
      <c r="BQ1813" s="10"/>
      <c r="BR1813" s="10"/>
      <c r="BS1813" s="10"/>
      <c r="BT1813" s="10"/>
      <c r="BU1813" s="10"/>
      <c r="BV1813" s="10"/>
      <c r="BW1813" s="10"/>
      <c r="BX1813" s="10"/>
      <c r="CA1813">
        <f t="shared" si="351"/>
        <v>0</v>
      </c>
      <c r="CB1813">
        <f t="shared" si="352"/>
        <v>0</v>
      </c>
      <c r="CC1813">
        <f t="shared" si="353"/>
        <v>0</v>
      </c>
      <c r="CD1813">
        <f t="shared" si="354"/>
        <v>0</v>
      </c>
      <c r="CF1813" t="b">
        <f t="shared" si="355"/>
        <v>0</v>
      </c>
      <c r="CG1813" t="str">
        <f t="shared" si="356"/>
        <v/>
      </c>
      <c r="CH1813" t="b">
        <f t="shared" si="357"/>
        <v>0</v>
      </c>
      <c r="CI1813" t="str">
        <f t="shared" si="358"/>
        <v/>
      </c>
      <c r="CJ1813" t="b">
        <f t="shared" si="359"/>
        <v>0</v>
      </c>
      <c r="CL1813">
        <f t="shared" si="360"/>
        <v>0</v>
      </c>
      <c r="CM1813">
        <f t="shared" si="361"/>
        <v>0</v>
      </c>
      <c r="CN1813">
        <f t="shared" si="362"/>
        <v>0</v>
      </c>
      <c r="CO1813">
        <f t="shared" si="363"/>
        <v>0</v>
      </c>
    </row>
    <row r="1814" spans="2:93" ht="15" customHeight="1">
      <c r="B1814" s="126"/>
      <c r="C1814" s="220" t="s">
        <v>3460</v>
      </c>
      <c r="D1814" s="419"/>
      <c r="E1814" s="316"/>
      <c r="F1814" s="316"/>
      <c r="G1814" s="317"/>
      <c r="H1814" s="379"/>
      <c r="I1814" s="317"/>
      <c r="J1814" s="315" t="str">
        <f>IF(L1814="","",VLOOKUP(L1814,Presentación!$AL$3:$AM$574,2,FALSE))</f>
        <v/>
      </c>
      <c r="K1814" s="429"/>
      <c r="L1814" s="419"/>
      <c r="M1814" s="316"/>
      <c r="N1814" s="317"/>
      <c r="O1814" s="419"/>
      <c r="P1814" s="316"/>
      <c r="Q1814" s="317"/>
      <c r="R1814" s="379"/>
      <c r="S1814" s="316"/>
      <c r="T1814" s="317"/>
      <c r="U1814" s="43" t="s">
        <v>2188</v>
      </c>
      <c r="V1814" s="379"/>
      <c r="W1814" s="316"/>
      <c r="X1814" s="317"/>
      <c r="Y1814" s="379"/>
      <c r="Z1814" s="317"/>
      <c r="AA1814" s="249"/>
      <c r="AB1814" s="249"/>
      <c r="AC1814" s="249"/>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A1814" s="10"/>
      <c r="BB1814" s="10"/>
      <c r="BC1814" s="10"/>
      <c r="BD1814" s="10"/>
      <c r="BE1814" s="10"/>
      <c r="BF1814" s="10"/>
      <c r="BG1814" s="10"/>
      <c r="BH1814" s="10"/>
      <c r="BI1814" s="10"/>
      <c r="BJ1814" s="10"/>
      <c r="BK1814" s="10"/>
      <c r="BL1814" s="10"/>
      <c r="BM1814" s="10"/>
      <c r="BN1814" s="10"/>
      <c r="BO1814" s="10"/>
      <c r="BP1814" s="10"/>
      <c r="BQ1814" s="10"/>
      <c r="BR1814" s="10"/>
      <c r="BS1814" s="10"/>
      <c r="BT1814" s="10"/>
      <c r="BU1814" s="10"/>
      <c r="BV1814" s="10"/>
      <c r="BW1814" s="10"/>
      <c r="BX1814" s="10"/>
      <c r="CA1814">
        <f t="shared" si="351"/>
        <v>0</v>
      </c>
      <c r="CB1814">
        <f t="shared" si="352"/>
        <v>0</v>
      </c>
      <c r="CC1814">
        <f t="shared" si="353"/>
        <v>0</v>
      </c>
      <c r="CD1814">
        <f t="shared" si="354"/>
        <v>0</v>
      </c>
      <c r="CF1814" t="b">
        <f t="shared" si="355"/>
        <v>0</v>
      </c>
      <c r="CG1814" t="str">
        <f t="shared" si="356"/>
        <v/>
      </c>
      <c r="CH1814" t="b">
        <f t="shared" si="357"/>
        <v>0</v>
      </c>
      <c r="CI1814" t="str">
        <f t="shared" si="358"/>
        <v/>
      </c>
      <c r="CJ1814" t="b">
        <f t="shared" si="359"/>
        <v>0</v>
      </c>
      <c r="CL1814">
        <f t="shared" si="360"/>
        <v>0</v>
      </c>
      <c r="CM1814">
        <f t="shared" si="361"/>
        <v>0</v>
      </c>
      <c r="CN1814">
        <f t="shared" si="362"/>
        <v>0</v>
      </c>
      <c r="CO1814">
        <f t="shared" si="363"/>
        <v>0</v>
      </c>
    </row>
    <row r="1815" spans="2:93" ht="15" customHeight="1">
      <c r="B1815" s="126"/>
      <c r="C1815" s="220" t="s">
        <v>3461</v>
      </c>
      <c r="D1815" s="419"/>
      <c r="E1815" s="316"/>
      <c r="F1815" s="316"/>
      <c r="G1815" s="317"/>
      <c r="H1815" s="379"/>
      <c r="I1815" s="317"/>
      <c r="J1815" s="315" t="str">
        <f>IF(L1815="","",VLOOKUP(L1815,Presentación!$AL$3:$AM$574,2,FALSE))</f>
        <v/>
      </c>
      <c r="K1815" s="429"/>
      <c r="L1815" s="419"/>
      <c r="M1815" s="316"/>
      <c r="N1815" s="317"/>
      <c r="O1815" s="419"/>
      <c r="P1815" s="316"/>
      <c r="Q1815" s="317"/>
      <c r="R1815" s="379"/>
      <c r="S1815" s="316"/>
      <c r="T1815" s="317"/>
      <c r="U1815" s="43" t="s">
        <v>2188</v>
      </c>
      <c r="V1815" s="379"/>
      <c r="W1815" s="316"/>
      <c r="X1815" s="317"/>
      <c r="Y1815" s="379"/>
      <c r="Z1815" s="317"/>
      <c r="AA1815" s="249"/>
      <c r="AB1815" s="249"/>
      <c r="AC1815" s="249"/>
      <c r="AD1815" s="10"/>
      <c r="AE1815" s="10"/>
      <c r="AF1815" s="10"/>
      <c r="AG1815" s="10"/>
      <c r="AH1815" s="10"/>
      <c r="AI1815" s="10"/>
      <c r="AJ1815" s="10"/>
      <c r="AK1815" s="10"/>
      <c r="AL1815" s="10"/>
      <c r="AM1815" s="10"/>
      <c r="AN1815" s="10"/>
      <c r="AO1815" s="10"/>
      <c r="AP1815" s="10"/>
      <c r="AQ1815" s="10"/>
      <c r="AR1815" s="10"/>
      <c r="AS1815" s="10"/>
      <c r="AT1815" s="10"/>
      <c r="AU1815" s="10"/>
      <c r="AV1815" s="10"/>
      <c r="AW1815" s="10"/>
      <c r="AX1815" s="10"/>
      <c r="AY1815" s="10"/>
      <c r="AZ1815" s="10"/>
      <c r="BA1815" s="10"/>
      <c r="BB1815" s="10"/>
      <c r="BC1815" s="10"/>
      <c r="BD1815" s="10"/>
      <c r="BE1815" s="10"/>
      <c r="BF1815" s="10"/>
      <c r="BG1815" s="10"/>
      <c r="BH1815" s="10"/>
      <c r="BI1815" s="10"/>
      <c r="BJ1815" s="10"/>
      <c r="BK1815" s="10"/>
      <c r="BL1815" s="10"/>
      <c r="BM1815" s="10"/>
      <c r="BN1815" s="10"/>
      <c r="BO1815" s="10"/>
      <c r="BP1815" s="10"/>
      <c r="BQ1815" s="10"/>
      <c r="BR1815" s="10"/>
      <c r="BS1815" s="10"/>
      <c r="BT1815" s="10"/>
      <c r="BU1815" s="10"/>
      <c r="BV1815" s="10"/>
      <c r="BW1815" s="10"/>
      <c r="BX1815" s="10"/>
      <c r="CA1815">
        <f t="shared" si="351"/>
        <v>0</v>
      </c>
      <c r="CB1815">
        <f t="shared" si="352"/>
        <v>0</v>
      </c>
      <c r="CC1815">
        <f t="shared" si="353"/>
        <v>0</v>
      </c>
      <c r="CD1815">
        <f t="shared" si="354"/>
        <v>0</v>
      </c>
      <c r="CF1815" t="b">
        <f t="shared" si="355"/>
        <v>0</v>
      </c>
      <c r="CG1815" t="str">
        <f t="shared" si="356"/>
        <v/>
      </c>
      <c r="CH1815" t="b">
        <f t="shared" si="357"/>
        <v>0</v>
      </c>
      <c r="CI1815" t="str">
        <f t="shared" si="358"/>
        <v/>
      </c>
      <c r="CJ1815" t="b">
        <f t="shared" si="359"/>
        <v>0</v>
      </c>
      <c r="CL1815">
        <f t="shared" si="360"/>
        <v>0</v>
      </c>
      <c r="CM1815">
        <f t="shared" si="361"/>
        <v>0</v>
      </c>
      <c r="CN1815">
        <f t="shared" si="362"/>
        <v>0</v>
      </c>
      <c r="CO1815">
        <f t="shared" si="363"/>
        <v>0</v>
      </c>
    </row>
    <row r="1816" spans="2:93" ht="15" customHeight="1">
      <c r="B1816" s="126"/>
      <c r="C1816" s="220" t="s">
        <v>3462</v>
      </c>
      <c r="D1816" s="419"/>
      <c r="E1816" s="316"/>
      <c r="F1816" s="316"/>
      <c r="G1816" s="317"/>
      <c r="H1816" s="379"/>
      <c r="I1816" s="317"/>
      <c r="J1816" s="315" t="str">
        <f>IF(L1816="","",VLOOKUP(L1816,Presentación!$AL$3:$AM$574,2,FALSE))</f>
        <v/>
      </c>
      <c r="K1816" s="429"/>
      <c r="L1816" s="419"/>
      <c r="M1816" s="316"/>
      <c r="N1816" s="317"/>
      <c r="O1816" s="419"/>
      <c r="P1816" s="316"/>
      <c r="Q1816" s="317"/>
      <c r="R1816" s="379"/>
      <c r="S1816" s="316"/>
      <c r="T1816" s="317"/>
      <c r="U1816" s="43" t="s">
        <v>2188</v>
      </c>
      <c r="V1816" s="379"/>
      <c r="W1816" s="316"/>
      <c r="X1816" s="317"/>
      <c r="Y1816" s="379"/>
      <c r="Z1816" s="317"/>
      <c r="AA1816" s="249"/>
      <c r="AB1816" s="249"/>
      <c r="AC1816" s="249"/>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c r="AY1816" s="10"/>
      <c r="AZ1816" s="10"/>
      <c r="BA1816" s="10"/>
      <c r="BB1816" s="10"/>
      <c r="BC1816" s="10"/>
      <c r="BD1816" s="10"/>
      <c r="BE1816" s="10"/>
      <c r="BF1816" s="10"/>
      <c r="BG1816" s="10"/>
      <c r="BH1816" s="10"/>
      <c r="BI1816" s="10"/>
      <c r="BJ1816" s="10"/>
      <c r="BK1816" s="10"/>
      <c r="BL1816" s="10"/>
      <c r="BM1816" s="10"/>
      <c r="BN1816" s="10"/>
      <c r="BO1816" s="10"/>
      <c r="BP1816" s="10"/>
      <c r="BQ1816" s="10"/>
      <c r="BR1816" s="10"/>
      <c r="BS1816" s="10"/>
      <c r="BT1816" s="10"/>
      <c r="BU1816" s="10"/>
      <c r="BV1816" s="10"/>
      <c r="BW1816" s="10"/>
      <c r="BX1816" s="10"/>
      <c r="CA1816">
        <f t="shared" si="351"/>
        <v>0</v>
      </c>
      <c r="CB1816">
        <f t="shared" si="352"/>
        <v>0</v>
      </c>
      <c r="CC1816">
        <f t="shared" si="353"/>
        <v>0</v>
      </c>
      <c r="CD1816">
        <f t="shared" si="354"/>
        <v>0</v>
      </c>
      <c r="CF1816" t="b">
        <f t="shared" si="355"/>
        <v>0</v>
      </c>
      <c r="CG1816" t="str">
        <f t="shared" si="356"/>
        <v/>
      </c>
      <c r="CH1816" t="b">
        <f t="shared" si="357"/>
        <v>0</v>
      </c>
      <c r="CI1816" t="str">
        <f t="shared" si="358"/>
        <v/>
      </c>
      <c r="CJ1816" t="b">
        <f t="shared" si="359"/>
        <v>0</v>
      </c>
      <c r="CL1816">
        <f t="shared" si="360"/>
        <v>0</v>
      </c>
      <c r="CM1816">
        <f t="shared" si="361"/>
        <v>0</v>
      </c>
      <c r="CN1816">
        <f t="shared" si="362"/>
        <v>0</v>
      </c>
      <c r="CO1816">
        <f t="shared" si="363"/>
        <v>0</v>
      </c>
    </row>
    <row r="1817" spans="2:93" ht="15" customHeight="1">
      <c r="B1817" s="126"/>
      <c r="C1817" s="220" t="s">
        <v>3463</v>
      </c>
      <c r="D1817" s="419"/>
      <c r="E1817" s="316"/>
      <c r="F1817" s="316"/>
      <c r="G1817" s="317"/>
      <c r="H1817" s="379"/>
      <c r="I1817" s="317"/>
      <c r="J1817" s="315" t="str">
        <f>IF(L1817="","",VLOOKUP(L1817,Presentación!$AL$3:$AM$574,2,FALSE))</f>
        <v/>
      </c>
      <c r="K1817" s="429"/>
      <c r="L1817" s="419"/>
      <c r="M1817" s="316"/>
      <c r="N1817" s="317"/>
      <c r="O1817" s="419"/>
      <c r="P1817" s="316"/>
      <c r="Q1817" s="317"/>
      <c r="R1817" s="379"/>
      <c r="S1817" s="316"/>
      <c r="T1817" s="317"/>
      <c r="U1817" s="43" t="s">
        <v>2188</v>
      </c>
      <c r="V1817" s="379"/>
      <c r="W1817" s="316"/>
      <c r="X1817" s="317"/>
      <c r="Y1817" s="379"/>
      <c r="Z1817" s="317"/>
      <c r="AA1817" s="249"/>
      <c r="AB1817" s="249"/>
      <c r="AC1817" s="249"/>
      <c r="AD1817" s="10"/>
      <c r="AE1817" s="10"/>
      <c r="AF1817" s="10"/>
      <c r="AG1817" s="10"/>
      <c r="AH1817" s="10"/>
      <c r="AI1817" s="10"/>
      <c r="AJ1817" s="10"/>
      <c r="AK1817" s="10"/>
      <c r="AL1817" s="10"/>
      <c r="AM1817" s="10"/>
      <c r="AN1817" s="10"/>
      <c r="AO1817" s="10"/>
      <c r="AP1817" s="10"/>
      <c r="AQ1817" s="10"/>
      <c r="AR1817" s="10"/>
      <c r="AS1817" s="10"/>
      <c r="AT1817" s="10"/>
      <c r="AU1817" s="10"/>
      <c r="AV1817" s="10"/>
      <c r="AW1817" s="10"/>
      <c r="AX1817" s="10"/>
      <c r="AY1817" s="10"/>
      <c r="AZ1817" s="10"/>
      <c r="BA1817" s="10"/>
      <c r="BB1817" s="10"/>
      <c r="BC1817" s="10"/>
      <c r="BD1817" s="10"/>
      <c r="BE1817" s="10"/>
      <c r="BF1817" s="10"/>
      <c r="BG1817" s="10"/>
      <c r="BH1817" s="10"/>
      <c r="BI1817" s="10"/>
      <c r="BJ1817" s="10"/>
      <c r="BK1817" s="10"/>
      <c r="BL1817" s="10"/>
      <c r="BM1817" s="10"/>
      <c r="BN1817" s="10"/>
      <c r="BO1817" s="10"/>
      <c r="BP1817" s="10"/>
      <c r="BQ1817" s="10"/>
      <c r="BR1817" s="10"/>
      <c r="BS1817" s="10"/>
      <c r="BT1817" s="10"/>
      <c r="BU1817" s="10"/>
      <c r="BV1817" s="10"/>
      <c r="BW1817" s="10"/>
      <c r="BX1817" s="10"/>
      <c r="CA1817">
        <f t="shared" si="351"/>
        <v>0</v>
      </c>
      <c r="CB1817">
        <f t="shared" si="352"/>
        <v>0</v>
      </c>
      <c r="CC1817">
        <f t="shared" si="353"/>
        <v>0</v>
      </c>
      <c r="CD1817">
        <f t="shared" si="354"/>
        <v>0</v>
      </c>
      <c r="CF1817" t="b">
        <f t="shared" si="355"/>
        <v>0</v>
      </c>
      <c r="CG1817" t="str">
        <f t="shared" si="356"/>
        <v/>
      </c>
      <c r="CH1817" t="b">
        <f t="shared" si="357"/>
        <v>0</v>
      </c>
      <c r="CI1817" t="str">
        <f t="shared" si="358"/>
        <v/>
      </c>
      <c r="CJ1817" t="b">
        <f t="shared" si="359"/>
        <v>0</v>
      </c>
      <c r="CL1817">
        <f t="shared" si="360"/>
        <v>0</v>
      </c>
      <c r="CM1817">
        <f t="shared" si="361"/>
        <v>0</v>
      </c>
      <c r="CN1817">
        <f t="shared" si="362"/>
        <v>0</v>
      </c>
      <c r="CO1817">
        <f t="shared" si="363"/>
        <v>0</v>
      </c>
    </row>
    <row r="1818" spans="2:93" ht="15" customHeight="1">
      <c r="B1818" s="126"/>
      <c r="C1818" s="220" t="s">
        <v>3464</v>
      </c>
      <c r="D1818" s="419"/>
      <c r="E1818" s="316"/>
      <c r="F1818" s="316"/>
      <c r="G1818" s="317"/>
      <c r="H1818" s="379"/>
      <c r="I1818" s="317"/>
      <c r="J1818" s="315" t="str">
        <f>IF(L1818="","",VLOOKUP(L1818,Presentación!$AL$3:$AM$574,2,FALSE))</f>
        <v/>
      </c>
      <c r="K1818" s="429"/>
      <c r="L1818" s="419"/>
      <c r="M1818" s="316"/>
      <c r="N1818" s="317"/>
      <c r="O1818" s="419"/>
      <c r="P1818" s="316"/>
      <c r="Q1818" s="317"/>
      <c r="R1818" s="379"/>
      <c r="S1818" s="316"/>
      <c r="T1818" s="317"/>
      <c r="U1818" s="43" t="s">
        <v>2188</v>
      </c>
      <c r="V1818" s="379"/>
      <c r="W1818" s="316"/>
      <c r="X1818" s="317"/>
      <c r="Y1818" s="379"/>
      <c r="Z1818" s="317"/>
      <c r="AA1818" s="249"/>
      <c r="AB1818" s="249"/>
      <c r="AC1818" s="249"/>
      <c r="AD1818" s="10"/>
      <c r="AE1818" s="10"/>
      <c r="AF1818" s="10"/>
      <c r="AG1818" s="10"/>
      <c r="AH1818" s="10"/>
      <c r="AI1818" s="10"/>
      <c r="AJ1818" s="10"/>
      <c r="AK1818" s="10"/>
      <c r="AL1818" s="10"/>
      <c r="AM1818" s="10"/>
      <c r="AN1818" s="10"/>
      <c r="AO1818" s="10"/>
      <c r="AP1818" s="10"/>
      <c r="AQ1818" s="10"/>
      <c r="AR1818" s="10"/>
      <c r="AS1818" s="10"/>
      <c r="AT1818" s="10"/>
      <c r="AU1818" s="10"/>
      <c r="AV1818" s="10"/>
      <c r="AW1818" s="10"/>
      <c r="AX1818" s="10"/>
      <c r="AY1818" s="10"/>
      <c r="AZ1818" s="10"/>
      <c r="BA1818" s="10"/>
      <c r="BB1818" s="10"/>
      <c r="BC1818" s="10"/>
      <c r="BD1818" s="10"/>
      <c r="BE1818" s="10"/>
      <c r="BF1818" s="10"/>
      <c r="BG1818" s="10"/>
      <c r="BH1818" s="10"/>
      <c r="BI1818" s="10"/>
      <c r="BJ1818" s="10"/>
      <c r="BK1818" s="10"/>
      <c r="BL1818" s="10"/>
      <c r="BM1818" s="10"/>
      <c r="BN1818" s="10"/>
      <c r="BO1818" s="10"/>
      <c r="BP1818" s="10"/>
      <c r="BQ1818" s="10"/>
      <c r="BR1818" s="10"/>
      <c r="BS1818" s="10"/>
      <c r="BT1818" s="10"/>
      <c r="BU1818" s="10"/>
      <c r="BV1818" s="10"/>
      <c r="BW1818" s="10"/>
      <c r="BX1818" s="10"/>
      <c r="CA1818">
        <f t="shared" si="351"/>
        <v>0</v>
      </c>
      <c r="CB1818">
        <f t="shared" si="352"/>
        <v>0</v>
      </c>
      <c r="CC1818">
        <f t="shared" si="353"/>
        <v>0</v>
      </c>
      <c r="CD1818">
        <f t="shared" si="354"/>
        <v>0</v>
      </c>
      <c r="CF1818" t="b">
        <f t="shared" si="355"/>
        <v>0</v>
      </c>
      <c r="CG1818" t="str">
        <f t="shared" si="356"/>
        <v/>
      </c>
      <c r="CH1818" t="b">
        <f t="shared" si="357"/>
        <v>0</v>
      </c>
      <c r="CI1818" t="str">
        <f t="shared" si="358"/>
        <v/>
      </c>
      <c r="CJ1818" t="b">
        <f t="shared" si="359"/>
        <v>0</v>
      </c>
      <c r="CL1818">
        <f t="shared" si="360"/>
        <v>0</v>
      </c>
      <c r="CM1818">
        <f t="shared" si="361"/>
        <v>0</v>
      </c>
      <c r="CN1818">
        <f t="shared" si="362"/>
        <v>0</v>
      </c>
      <c r="CO1818">
        <f t="shared" si="363"/>
        <v>0</v>
      </c>
    </row>
    <row r="1819" spans="2:93" ht="15" customHeight="1">
      <c r="B1819" s="126"/>
      <c r="C1819" s="220" t="s">
        <v>3465</v>
      </c>
      <c r="D1819" s="419"/>
      <c r="E1819" s="316"/>
      <c r="F1819" s="316"/>
      <c r="G1819" s="317"/>
      <c r="H1819" s="379"/>
      <c r="I1819" s="317"/>
      <c r="J1819" s="315" t="str">
        <f>IF(L1819="","",VLOOKUP(L1819,Presentación!$AL$3:$AM$574,2,FALSE))</f>
        <v/>
      </c>
      <c r="K1819" s="429"/>
      <c r="L1819" s="419"/>
      <c r="M1819" s="316"/>
      <c r="N1819" s="317"/>
      <c r="O1819" s="419"/>
      <c r="P1819" s="316"/>
      <c r="Q1819" s="317"/>
      <c r="R1819" s="379"/>
      <c r="S1819" s="316"/>
      <c r="T1819" s="317"/>
      <c r="U1819" s="43" t="s">
        <v>2188</v>
      </c>
      <c r="V1819" s="379"/>
      <c r="W1819" s="316"/>
      <c r="X1819" s="317"/>
      <c r="Y1819" s="379"/>
      <c r="Z1819" s="317"/>
      <c r="AA1819" s="249"/>
      <c r="AB1819" s="249"/>
      <c r="AC1819" s="249"/>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c r="AY1819" s="10"/>
      <c r="AZ1819" s="10"/>
      <c r="BA1819" s="10"/>
      <c r="BB1819" s="10"/>
      <c r="BC1819" s="10"/>
      <c r="BD1819" s="10"/>
      <c r="BE1819" s="10"/>
      <c r="BF1819" s="10"/>
      <c r="BG1819" s="10"/>
      <c r="BH1819" s="10"/>
      <c r="BI1819" s="10"/>
      <c r="BJ1819" s="10"/>
      <c r="BK1819" s="10"/>
      <c r="BL1819" s="10"/>
      <c r="BM1819" s="10"/>
      <c r="BN1819" s="10"/>
      <c r="BO1819" s="10"/>
      <c r="BP1819" s="10"/>
      <c r="BQ1819" s="10"/>
      <c r="BR1819" s="10"/>
      <c r="BS1819" s="10"/>
      <c r="BT1819" s="10"/>
      <c r="BU1819" s="10"/>
      <c r="BV1819" s="10"/>
      <c r="BW1819" s="10"/>
      <c r="BX1819" s="10"/>
      <c r="CA1819">
        <f t="shared" si="351"/>
        <v>0</v>
      </c>
      <c r="CB1819">
        <f t="shared" si="352"/>
        <v>0</v>
      </c>
      <c r="CC1819">
        <f t="shared" si="353"/>
        <v>0</v>
      </c>
      <c r="CD1819">
        <f t="shared" si="354"/>
        <v>0</v>
      </c>
      <c r="CF1819" t="b">
        <f t="shared" si="355"/>
        <v>0</v>
      </c>
      <c r="CG1819" t="str">
        <f t="shared" si="356"/>
        <v/>
      </c>
      <c r="CH1819" t="b">
        <f t="shared" si="357"/>
        <v>0</v>
      </c>
      <c r="CI1819" t="str">
        <f t="shared" si="358"/>
        <v/>
      </c>
      <c r="CJ1819" t="b">
        <f t="shared" si="359"/>
        <v>0</v>
      </c>
      <c r="CL1819">
        <f t="shared" si="360"/>
        <v>0</v>
      </c>
      <c r="CM1819">
        <f t="shared" si="361"/>
        <v>0</v>
      </c>
      <c r="CN1819">
        <f t="shared" si="362"/>
        <v>0</v>
      </c>
      <c r="CO1819">
        <f t="shared" si="363"/>
        <v>0</v>
      </c>
    </row>
    <row r="1820" spans="2:93" ht="15" customHeight="1">
      <c r="B1820" s="126"/>
      <c r="C1820" s="220" t="s">
        <v>3466</v>
      </c>
      <c r="D1820" s="419"/>
      <c r="E1820" s="316"/>
      <c r="F1820" s="316"/>
      <c r="G1820" s="317"/>
      <c r="H1820" s="379"/>
      <c r="I1820" s="317"/>
      <c r="J1820" s="315" t="str">
        <f>IF(L1820="","",VLOOKUP(L1820,Presentación!$AL$3:$AM$574,2,FALSE))</f>
        <v/>
      </c>
      <c r="K1820" s="429"/>
      <c r="L1820" s="419"/>
      <c r="M1820" s="316"/>
      <c r="N1820" s="317"/>
      <c r="O1820" s="419"/>
      <c r="P1820" s="316"/>
      <c r="Q1820" s="317"/>
      <c r="R1820" s="379"/>
      <c r="S1820" s="316"/>
      <c r="T1820" s="317"/>
      <c r="U1820" s="43" t="s">
        <v>2188</v>
      </c>
      <c r="V1820" s="379"/>
      <c r="W1820" s="316"/>
      <c r="X1820" s="317"/>
      <c r="Y1820" s="379"/>
      <c r="Z1820" s="317"/>
      <c r="AA1820" s="249"/>
      <c r="AB1820" s="249"/>
      <c r="AC1820" s="249"/>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10"/>
      <c r="AY1820" s="10"/>
      <c r="AZ1820" s="10"/>
      <c r="BA1820" s="10"/>
      <c r="BB1820" s="10"/>
      <c r="BC1820" s="10"/>
      <c r="BD1820" s="10"/>
      <c r="BE1820" s="10"/>
      <c r="BF1820" s="10"/>
      <c r="BG1820" s="10"/>
      <c r="BH1820" s="10"/>
      <c r="BI1820" s="10"/>
      <c r="BJ1820" s="10"/>
      <c r="BK1820" s="10"/>
      <c r="BL1820" s="10"/>
      <c r="BM1820" s="10"/>
      <c r="BN1820" s="10"/>
      <c r="BO1820" s="10"/>
      <c r="BP1820" s="10"/>
      <c r="BQ1820" s="10"/>
      <c r="BR1820" s="10"/>
      <c r="BS1820" s="10"/>
      <c r="BT1820" s="10"/>
      <c r="BU1820" s="10"/>
      <c r="BV1820" s="10"/>
      <c r="BW1820" s="10"/>
      <c r="BX1820" s="10"/>
      <c r="CA1820">
        <f t="shared" si="351"/>
        <v>0</v>
      </c>
      <c r="CB1820">
        <f t="shared" si="352"/>
        <v>0</v>
      </c>
      <c r="CC1820">
        <f t="shared" si="353"/>
        <v>0</v>
      </c>
      <c r="CD1820">
        <f t="shared" si="354"/>
        <v>0</v>
      </c>
      <c r="CF1820" t="b">
        <f t="shared" si="355"/>
        <v>0</v>
      </c>
      <c r="CG1820" t="str">
        <f t="shared" si="356"/>
        <v/>
      </c>
      <c r="CH1820" t="b">
        <f t="shared" si="357"/>
        <v>0</v>
      </c>
      <c r="CI1820" t="str">
        <f t="shared" si="358"/>
        <v/>
      </c>
      <c r="CJ1820" t="b">
        <f t="shared" si="359"/>
        <v>0</v>
      </c>
      <c r="CL1820">
        <f t="shared" si="360"/>
        <v>0</v>
      </c>
      <c r="CM1820">
        <f t="shared" si="361"/>
        <v>0</v>
      </c>
      <c r="CN1820">
        <f t="shared" si="362"/>
        <v>0</v>
      </c>
      <c r="CO1820">
        <f t="shared" si="363"/>
        <v>0</v>
      </c>
    </row>
    <row r="1821" spans="2:93" ht="15" customHeight="1">
      <c r="B1821" s="126"/>
      <c r="C1821" s="220" t="s">
        <v>3467</v>
      </c>
      <c r="D1821" s="419"/>
      <c r="E1821" s="316"/>
      <c r="F1821" s="316"/>
      <c r="G1821" s="317"/>
      <c r="H1821" s="379"/>
      <c r="I1821" s="317"/>
      <c r="J1821" s="315" t="str">
        <f>IF(L1821="","",VLOOKUP(L1821,Presentación!$AL$3:$AM$574,2,FALSE))</f>
        <v/>
      </c>
      <c r="K1821" s="429"/>
      <c r="L1821" s="419"/>
      <c r="M1821" s="316"/>
      <c r="N1821" s="317"/>
      <c r="O1821" s="419"/>
      <c r="P1821" s="316"/>
      <c r="Q1821" s="317"/>
      <c r="R1821" s="379"/>
      <c r="S1821" s="316"/>
      <c r="T1821" s="317"/>
      <c r="U1821" s="43" t="s">
        <v>2188</v>
      </c>
      <c r="V1821" s="379"/>
      <c r="W1821" s="316"/>
      <c r="X1821" s="317"/>
      <c r="Y1821" s="379"/>
      <c r="Z1821" s="317"/>
      <c r="AA1821" s="249"/>
      <c r="AB1821" s="249"/>
      <c r="AC1821" s="249"/>
      <c r="AD1821" s="10"/>
      <c r="AE1821" s="10"/>
      <c r="AF1821" s="10"/>
      <c r="AG1821" s="10"/>
      <c r="AH1821" s="10"/>
      <c r="AI1821" s="10"/>
      <c r="AJ1821" s="10"/>
      <c r="AK1821" s="10"/>
      <c r="AL1821" s="10"/>
      <c r="AM1821" s="10"/>
      <c r="AN1821" s="10"/>
      <c r="AO1821" s="10"/>
      <c r="AP1821" s="10"/>
      <c r="AQ1821" s="10"/>
      <c r="AR1821" s="10"/>
      <c r="AS1821" s="10"/>
      <c r="AT1821" s="10"/>
      <c r="AU1821" s="10"/>
      <c r="AV1821" s="10"/>
      <c r="AW1821" s="10"/>
      <c r="AX1821" s="10"/>
      <c r="AY1821" s="10"/>
      <c r="AZ1821" s="10"/>
      <c r="BA1821" s="10"/>
      <c r="BB1821" s="10"/>
      <c r="BC1821" s="10"/>
      <c r="BD1821" s="10"/>
      <c r="BE1821" s="10"/>
      <c r="BF1821" s="10"/>
      <c r="BG1821" s="10"/>
      <c r="BH1821" s="10"/>
      <c r="BI1821" s="10"/>
      <c r="BJ1821" s="10"/>
      <c r="BK1821" s="10"/>
      <c r="BL1821" s="10"/>
      <c r="BM1821" s="10"/>
      <c r="BN1821" s="10"/>
      <c r="BO1821" s="10"/>
      <c r="BP1821" s="10"/>
      <c r="BQ1821" s="10"/>
      <c r="BR1821" s="10"/>
      <c r="BS1821" s="10"/>
      <c r="BT1821" s="10"/>
      <c r="BU1821" s="10"/>
      <c r="BV1821" s="10"/>
      <c r="BW1821" s="10"/>
      <c r="BX1821" s="10"/>
      <c r="CA1821">
        <f t="shared" si="351"/>
        <v>0</v>
      </c>
      <c r="CB1821">
        <f t="shared" si="352"/>
        <v>0</v>
      </c>
      <c r="CC1821">
        <f t="shared" si="353"/>
        <v>0</v>
      </c>
      <c r="CD1821">
        <f t="shared" si="354"/>
        <v>0</v>
      </c>
      <c r="CF1821" t="b">
        <f t="shared" si="355"/>
        <v>0</v>
      </c>
      <c r="CG1821" t="str">
        <f t="shared" si="356"/>
        <v/>
      </c>
      <c r="CH1821" t="b">
        <f t="shared" si="357"/>
        <v>0</v>
      </c>
      <c r="CI1821" t="str">
        <f t="shared" si="358"/>
        <v/>
      </c>
      <c r="CJ1821" t="b">
        <f t="shared" si="359"/>
        <v>0</v>
      </c>
      <c r="CL1821">
        <f t="shared" si="360"/>
        <v>0</v>
      </c>
      <c r="CM1821">
        <f t="shared" si="361"/>
        <v>0</v>
      </c>
      <c r="CN1821">
        <f t="shared" si="362"/>
        <v>0</v>
      </c>
      <c r="CO1821">
        <f t="shared" si="363"/>
        <v>0</v>
      </c>
    </row>
    <row r="1822" spans="2:93" ht="15" customHeight="1">
      <c r="B1822" s="126"/>
      <c r="C1822" s="220" t="s">
        <v>3468</v>
      </c>
      <c r="D1822" s="419"/>
      <c r="E1822" s="316"/>
      <c r="F1822" s="316"/>
      <c r="G1822" s="317"/>
      <c r="H1822" s="379"/>
      <c r="I1822" s="317"/>
      <c r="J1822" s="315" t="str">
        <f>IF(L1822="","",VLOOKUP(L1822,Presentación!$AL$3:$AM$574,2,FALSE))</f>
        <v/>
      </c>
      <c r="K1822" s="429"/>
      <c r="L1822" s="419"/>
      <c r="M1822" s="316"/>
      <c r="N1822" s="317"/>
      <c r="O1822" s="419"/>
      <c r="P1822" s="316"/>
      <c r="Q1822" s="317"/>
      <c r="R1822" s="379"/>
      <c r="S1822" s="316"/>
      <c r="T1822" s="317"/>
      <c r="U1822" s="43" t="s">
        <v>2188</v>
      </c>
      <c r="V1822" s="379"/>
      <c r="W1822" s="316"/>
      <c r="X1822" s="317"/>
      <c r="Y1822" s="379"/>
      <c r="Z1822" s="317"/>
      <c r="AA1822" s="249"/>
      <c r="AB1822" s="249"/>
      <c r="AC1822" s="249"/>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A1822" s="10"/>
      <c r="BB1822" s="10"/>
      <c r="BC1822" s="10"/>
      <c r="BD1822" s="10"/>
      <c r="BE1822" s="10"/>
      <c r="BF1822" s="10"/>
      <c r="BG1822" s="10"/>
      <c r="BH1822" s="10"/>
      <c r="BI1822" s="10"/>
      <c r="BJ1822" s="10"/>
      <c r="BK1822" s="10"/>
      <c r="BL1822" s="10"/>
      <c r="BM1822" s="10"/>
      <c r="BN1822" s="10"/>
      <c r="BO1822" s="10"/>
      <c r="BP1822" s="10"/>
      <c r="BQ1822" s="10"/>
      <c r="BR1822" s="10"/>
      <c r="BS1822" s="10"/>
      <c r="BT1822" s="10"/>
      <c r="BU1822" s="10"/>
      <c r="BV1822" s="10"/>
      <c r="BW1822" s="10"/>
      <c r="BX1822" s="10"/>
      <c r="CA1822">
        <f t="shared" si="351"/>
        <v>0</v>
      </c>
      <c r="CB1822">
        <f t="shared" si="352"/>
        <v>0</v>
      </c>
      <c r="CC1822">
        <f t="shared" si="353"/>
        <v>0</v>
      </c>
      <c r="CD1822">
        <f t="shared" si="354"/>
        <v>0</v>
      </c>
      <c r="CF1822" t="b">
        <f t="shared" si="355"/>
        <v>0</v>
      </c>
      <c r="CG1822" t="str">
        <f t="shared" si="356"/>
        <v/>
      </c>
      <c r="CH1822" t="b">
        <f t="shared" si="357"/>
        <v>0</v>
      </c>
      <c r="CI1822" t="str">
        <f t="shared" si="358"/>
        <v/>
      </c>
      <c r="CJ1822" t="b">
        <f t="shared" si="359"/>
        <v>0</v>
      </c>
      <c r="CL1822">
        <f t="shared" si="360"/>
        <v>0</v>
      </c>
      <c r="CM1822">
        <f t="shared" si="361"/>
        <v>0</v>
      </c>
      <c r="CN1822">
        <f t="shared" si="362"/>
        <v>0</v>
      </c>
      <c r="CO1822">
        <f t="shared" si="363"/>
        <v>0</v>
      </c>
    </row>
    <row r="1823" spans="2:93" ht="15" customHeight="1">
      <c r="B1823" s="126"/>
      <c r="C1823" s="220" t="s">
        <v>3469</v>
      </c>
      <c r="D1823" s="419"/>
      <c r="E1823" s="316"/>
      <c r="F1823" s="316"/>
      <c r="G1823" s="317"/>
      <c r="H1823" s="379"/>
      <c r="I1823" s="317"/>
      <c r="J1823" s="315" t="str">
        <f>IF(L1823="","",VLOOKUP(L1823,Presentación!$AL$3:$AM$574,2,FALSE))</f>
        <v/>
      </c>
      <c r="K1823" s="429"/>
      <c r="L1823" s="419"/>
      <c r="M1823" s="316"/>
      <c r="N1823" s="317"/>
      <c r="O1823" s="419"/>
      <c r="P1823" s="316"/>
      <c r="Q1823" s="317"/>
      <c r="R1823" s="379"/>
      <c r="S1823" s="316"/>
      <c r="T1823" s="317"/>
      <c r="U1823" s="43" t="s">
        <v>2188</v>
      </c>
      <c r="V1823" s="379"/>
      <c r="W1823" s="316"/>
      <c r="X1823" s="317"/>
      <c r="Y1823" s="379"/>
      <c r="Z1823" s="317"/>
      <c r="AA1823" s="249"/>
      <c r="AB1823" s="249"/>
      <c r="AC1823" s="249"/>
      <c r="AD1823" s="10"/>
      <c r="AE1823" s="10"/>
      <c r="AF1823" s="10"/>
      <c r="AG1823" s="10"/>
      <c r="AH1823" s="10"/>
      <c r="AI1823" s="10"/>
      <c r="AJ1823" s="10"/>
      <c r="AK1823" s="10"/>
      <c r="AL1823" s="10"/>
      <c r="AM1823" s="10"/>
      <c r="AN1823" s="10"/>
      <c r="AO1823" s="10"/>
      <c r="AP1823" s="10"/>
      <c r="AQ1823" s="10"/>
      <c r="AR1823" s="10"/>
      <c r="AS1823" s="10"/>
      <c r="AT1823" s="10"/>
      <c r="AU1823" s="10"/>
      <c r="AV1823" s="10"/>
      <c r="AW1823" s="10"/>
      <c r="AX1823" s="10"/>
      <c r="AY1823" s="10"/>
      <c r="AZ1823" s="10"/>
      <c r="BA1823" s="10"/>
      <c r="BB1823" s="10"/>
      <c r="BC1823" s="10"/>
      <c r="BD1823" s="10"/>
      <c r="BE1823" s="10"/>
      <c r="BF1823" s="10"/>
      <c r="BG1823" s="10"/>
      <c r="BH1823" s="10"/>
      <c r="BI1823" s="10"/>
      <c r="BJ1823" s="10"/>
      <c r="BK1823" s="10"/>
      <c r="BL1823" s="10"/>
      <c r="BM1823" s="10"/>
      <c r="BN1823" s="10"/>
      <c r="BO1823" s="10"/>
      <c r="BP1823" s="10"/>
      <c r="BQ1823" s="10"/>
      <c r="BR1823" s="10"/>
      <c r="BS1823" s="10"/>
      <c r="BT1823" s="10"/>
      <c r="BU1823" s="10"/>
      <c r="BV1823" s="10"/>
      <c r="BW1823" s="10"/>
      <c r="BX1823" s="10"/>
      <c r="CA1823">
        <f t="shared" si="351"/>
        <v>0</v>
      </c>
      <c r="CB1823">
        <f t="shared" si="352"/>
        <v>0</v>
      </c>
      <c r="CC1823">
        <f t="shared" si="353"/>
        <v>0</v>
      </c>
      <c r="CD1823">
        <f t="shared" si="354"/>
        <v>0</v>
      </c>
      <c r="CF1823" t="b">
        <f t="shared" si="355"/>
        <v>0</v>
      </c>
      <c r="CG1823" t="str">
        <f t="shared" si="356"/>
        <v/>
      </c>
      <c r="CH1823" t="b">
        <f t="shared" si="357"/>
        <v>0</v>
      </c>
      <c r="CI1823" t="str">
        <f t="shared" si="358"/>
        <v/>
      </c>
      <c r="CJ1823" t="b">
        <f t="shared" si="359"/>
        <v>0</v>
      </c>
      <c r="CL1823">
        <f t="shared" si="360"/>
        <v>0</v>
      </c>
      <c r="CM1823">
        <f t="shared" si="361"/>
        <v>0</v>
      </c>
      <c r="CN1823">
        <f t="shared" si="362"/>
        <v>0</v>
      </c>
      <c r="CO1823">
        <f t="shared" si="363"/>
        <v>0</v>
      </c>
    </row>
    <row r="1824" spans="2:93" ht="15" customHeight="1">
      <c r="B1824" s="126"/>
      <c r="C1824" s="220" t="s">
        <v>3470</v>
      </c>
      <c r="D1824" s="419"/>
      <c r="E1824" s="316"/>
      <c r="F1824" s="316"/>
      <c r="G1824" s="317"/>
      <c r="H1824" s="379"/>
      <c r="I1824" s="317"/>
      <c r="J1824" s="315" t="str">
        <f>IF(L1824="","",VLOOKUP(L1824,Presentación!$AL$3:$AM$574,2,FALSE))</f>
        <v/>
      </c>
      <c r="K1824" s="429"/>
      <c r="L1824" s="419"/>
      <c r="M1824" s="316"/>
      <c r="N1824" s="317"/>
      <c r="O1824" s="419"/>
      <c r="P1824" s="316"/>
      <c r="Q1824" s="317"/>
      <c r="R1824" s="379"/>
      <c r="S1824" s="316"/>
      <c r="T1824" s="317"/>
      <c r="U1824" s="43" t="s">
        <v>2188</v>
      </c>
      <c r="V1824" s="379"/>
      <c r="W1824" s="316"/>
      <c r="X1824" s="317"/>
      <c r="Y1824" s="379"/>
      <c r="Z1824" s="317"/>
      <c r="AA1824" s="249"/>
      <c r="AB1824" s="249"/>
      <c r="AC1824" s="249"/>
      <c r="AD1824" s="10"/>
      <c r="AE1824" s="10"/>
      <c r="AF1824" s="10"/>
      <c r="AG1824" s="10"/>
      <c r="AH1824" s="10"/>
      <c r="AI1824" s="10"/>
      <c r="AJ1824" s="10"/>
      <c r="AK1824" s="10"/>
      <c r="AL1824" s="10"/>
      <c r="AM1824" s="10"/>
      <c r="AN1824" s="10"/>
      <c r="AO1824" s="10"/>
      <c r="AP1824" s="10"/>
      <c r="AQ1824" s="10"/>
      <c r="AR1824" s="10"/>
      <c r="AS1824" s="10"/>
      <c r="AT1824" s="10"/>
      <c r="AU1824" s="10"/>
      <c r="AV1824" s="10"/>
      <c r="AW1824" s="10"/>
      <c r="AX1824" s="10"/>
      <c r="AY1824" s="10"/>
      <c r="AZ1824" s="10"/>
      <c r="BA1824" s="10"/>
      <c r="BB1824" s="10"/>
      <c r="BC1824" s="10"/>
      <c r="BD1824" s="10"/>
      <c r="BE1824" s="10"/>
      <c r="BF1824" s="10"/>
      <c r="BG1824" s="10"/>
      <c r="BH1824" s="10"/>
      <c r="BI1824" s="10"/>
      <c r="BJ1824" s="10"/>
      <c r="BK1824" s="10"/>
      <c r="BL1824" s="10"/>
      <c r="BM1824" s="10"/>
      <c r="BN1824" s="10"/>
      <c r="BO1824" s="10"/>
      <c r="BP1824" s="10"/>
      <c r="BQ1824" s="10"/>
      <c r="BR1824" s="10"/>
      <c r="BS1824" s="10"/>
      <c r="BT1824" s="10"/>
      <c r="BU1824" s="10"/>
      <c r="BV1824" s="10"/>
      <c r="BW1824" s="10"/>
      <c r="BX1824" s="10"/>
      <c r="CA1824">
        <f t="shared" si="351"/>
        <v>0</v>
      </c>
      <c r="CB1824">
        <f t="shared" si="352"/>
        <v>0</v>
      </c>
      <c r="CC1824">
        <f t="shared" si="353"/>
        <v>0</v>
      </c>
      <c r="CD1824">
        <f t="shared" si="354"/>
        <v>0</v>
      </c>
      <c r="CF1824" t="b">
        <f t="shared" si="355"/>
        <v>0</v>
      </c>
      <c r="CG1824" t="str">
        <f t="shared" si="356"/>
        <v/>
      </c>
      <c r="CH1824" t="b">
        <f t="shared" si="357"/>
        <v>0</v>
      </c>
      <c r="CI1824" t="str">
        <f t="shared" si="358"/>
        <v/>
      </c>
      <c r="CJ1824" t="b">
        <f t="shared" si="359"/>
        <v>0</v>
      </c>
      <c r="CL1824">
        <f t="shared" si="360"/>
        <v>0</v>
      </c>
      <c r="CM1824">
        <f t="shared" si="361"/>
        <v>0</v>
      </c>
      <c r="CN1824">
        <f t="shared" si="362"/>
        <v>0</v>
      </c>
      <c r="CO1824">
        <f t="shared" si="363"/>
        <v>0</v>
      </c>
    </row>
    <row r="1825" spans="2:93" ht="15" customHeight="1">
      <c r="B1825" s="126"/>
      <c r="C1825" s="220" t="s">
        <v>3471</v>
      </c>
      <c r="D1825" s="419"/>
      <c r="E1825" s="316"/>
      <c r="F1825" s="316"/>
      <c r="G1825" s="317"/>
      <c r="H1825" s="379"/>
      <c r="I1825" s="317"/>
      <c r="J1825" s="315" t="str">
        <f>IF(L1825="","",VLOOKUP(L1825,Presentación!$AL$3:$AM$574,2,FALSE))</f>
        <v/>
      </c>
      <c r="K1825" s="429"/>
      <c r="L1825" s="419"/>
      <c r="M1825" s="316"/>
      <c r="N1825" s="317"/>
      <c r="O1825" s="419"/>
      <c r="P1825" s="316"/>
      <c r="Q1825" s="317"/>
      <c r="R1825" s="379"/>
      <c r="S1825" s="316"/>
      <c r="T1825" s="317"/>
      <c r="U1825" s="43" t="s">
        <v>2188</v>
      </c>
      <c r="V1825" s="379"/>
      <c r="W1825" s="316"/>
      <c r="X1825" s="317"/>
      <c r="Y1825" s="379"/>
      <c r="Z1825" s="317"/>
      <c r="AA1825" s="249"/>
      <c r="AB1825" s="249"/>
      <c r="AC1825" s="249"/>
      <c r="AD1825" s="10"/>
      <c r="AE1825" s="10"/>
      <c r="AF1825" s="10"/>
      <c r="AG1825" s="10"/>
      <c r="AH1825" s="10"/>
      <c r="AI1825" s="10"/>
      <c r="AJ1825" s="10"/>
      <c r="AK1825" s="10"/>
      <c r="AL1825" s="10"/>
      <c r="AM1825" s="10"/>
      <c r="AN1825" s="10"/>
      <c r="AO1825" s="10"/>
      <c r="AP1825" s="10"/>
      <c r="AQ1825" s="10"/>
      <c r="AR1825" s="10"/>
      <c r="AS1825" s="10"/>
      <c r="AT1825" s="10"/>
      <c r="AU1825" s="10"/>
      <c r="AV1825" s="10"/>
      <c r="AW1825" s="10"/>
      <c r="AX1825" s="10"/>
      <c r="AY1825" s="10"/>
      <c r="AZ1825" s="10"/>
      <c r="BA1825" s="10"/>
      <c r="BB1825" s="10"/>
      <c r="BC1825" s="10"/>
      <c r="BD1825" s="10"/>
      <c r="BE1825" s="10"/>
      <c r="BF1825" s="10"/>
      <c r="BG1825" s="10"/>
      <c r="BH1825" s="10"/>
      <c r="BI1825" s="10"/>
      <c r="BJ1825" s="10"/>
      <c r="BK1825" s="10"/>
      <c r="BL1825" s="10"/>
      <c r="BM1825" s="10"/>
      <c r="BN1825" s="10"/>
      <c r="BO1825" s="10"/>
      <c r="BP1825" s="10"/>
      <c r="BQ1825" s="10"/>
      <c r="BR1825" s="10"/>
      <c r="BS1825" s="10"/>
      <c r="BT1825" s="10"/>
      <c r="BU1825" s="10"/>
      <c r="BV1825" s="10"/>
      <c r="BW1825" s="10"/>
      <c r="BX1825" s="10"/>
      <c r="CA1825">
        <f t="shared" ref="CA1825:CA1888" si="364">IF(COUNTIF(D1825:AL1825,"NS")&gt;0,1,0)</f>
        <v>0</v>
      </c>
      <c r="CB1825">
        <f t="shared" ref="CB1825:CB1888" si="365">COUNTIF(AB1825:AC1825,"NS")</f>
        <v>0</v>
      </c>
      <c r="CC1825">
        <f t="shared" ref="CC1825:CC1888" si="366">SUM(AB1825:AC1825)</f>
        <v>0</v>
      </c>
      <c r="CD1825">
        <f t="shared" ref="CD1825:CD1888" si="367">IF(COUNTA(AA1825:AC1825)=0,0,IF(OR(AND(AA1825=0,CB1825&gt;0),AND(AA1825="ns",CC1825&gt;0),AND(AA1825="ns",CB1825=0,CC1825=0)),1,IF(OR(AND(AA1825&gt;0,CB1825=2),AND(AA1825="ns",CB1825=2),AND(AA1825="ns",CC1825=0,CB1825&gt;0),AA1825=CC1825),0,1)))</f>
        <v>0</v>
      </c>
      <c r="CF1825" t="b">
        <f t="shared" ref="CF1825:CF1888" si="368">NOT(EXACT(D1825,UPPER(D1825)))</f>
        <v>0</v>
      </c>
      <c r="CG1825" t="str">
        <f t="shared" ref="CG1825:CG1888" si="369">SUBSTITUTE( SUBSTITUTE( SUBSTITUTE( SUBSTITUTE( SUBSTITUTE( SUBSTITUTE( SUBSTITUTE( SUBSTITUTE( SUBSTITUTE( SUBSTITUTE(D1825, "á", "a"), "é", "e"), "í", "i"), "ó", "o"), "ú", "u"), "Á", "A"), "É", "E"), "Í", "I"), "Ó", "O"), "Ú", "U")</f>
        <v/>
      </c>
      <c r="CH1825" t="b">
        <f t="shared" ref="CH1825:CH1888" si="370">NOT(EXACT(D1825,CG1825))</f>
        <v>0</v>
      </c>
      <c r="CI1825" t="str">
        <f t="shared" ref="CI1825:CI1888" si="371">SUBSTITUTE((SUBSTITUTE(SUBSTITUTE(SUBSTITUTE(D1825,".",""),",",""),"(","")),")","")</f>
        <v/>
      </c>
      <c r="CJ1825" t="b">
        <f t="shared" ref="CJ1825:CJ1888" si="372">NOT(EXACT(D1825,CI1825))</f>
        <v>0</v>
      </c>
      <c r="CL1825">
        <f t="shared" ref="CL1825:CL1888" si="373">LEN(R1825)</f>
        <v>0</v>
      </c>
      <c r="CM1825">
        <f t="shared" ref="CM1825:CM1888" si="374">LEN(V1825)</f>
        <v>0</v>
      </c>
      <c r="CN1825">
        <f t="shared" ref="CN1825:CN1888" si="375">IF(AND(R1825&lt;&gt;"NS",R1825&lt;&gt;"NA",CL1825&gt;8),1,0)</f>
        <v>0</v>
      </c>
      <c r="CO1825">
        <f t="shared" ref="CO1825:CO1888" si="376">IF(AND(V1825&lt;&gt;"NS",V1825&lt;&gt;"NA",CM1825&gt;9),1,0)</f>
        <v>0</v>
      </c>
    </row>
    <row r="1826" spans="2:93" ht="15" customHeight="1">
      <c r="B1826" s="126"/>
      <c r="C1826" s="220" t="s">
        <v>3472</v>
      </c>
      <c r="D1826" s="419"/>
      <c r="E1826" s="316"/>
      <c r="F1826" s="316"/>
      <c r="G1826" s="317"/>
      <c r="H1826" s="379"/>
      <c r="I1826" s="317"/>
      <c r="J1826" s="315" t="str">
        <f>IF(L1826="","",VLOOKUP(L1826,Presentación!$AL$3:$AM$574,2,FALSE))</f>
        <v/>
      </c>
      <c r="K1826" s="429"/>
      <c r="L1826" s="419"/>
      <c r="M1826" s="316"/>
      <c r="N1826" s="317"/>
      <c r="O1826" s="419"/>
      <c r="P1826" s="316"/>
      <c r="Q1826" s="317"/>
      <c r="R1826" s="379"/>
      <c r="S1826" s="316"/>
      <c r="T1826" s="317"/>
      <c r="U1826" s="43" t="s">
        <v>2188</v>
      </c>
      <c r="V1826" s="379"/>
      <c r="W1826" s="316"/>
      <c r="X1826" s="317"/>
      <c r="Y1826" s="379"/>
      <c r="Z1826" s="317"/>
      <c r="AA1826" s="249"/>
      <c r="AB1826" s="249"/>
      <c r="AC1826" s="249"/>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AY1826" s="10"/>
      <c r="AZ1826" s="10"/>
      <c r="BA1826" s="10"/>
      <c r="BB1826" s="10"/>
      <c r="BC1826" s="10"/>
      <c r="BD1826" s="10"/>
      <c r="BE1826" s="10"/>
      <c r="BF1826" s="10"/>
      <c r="BG1826" s="10"/>
      <c r="BH1826" s="10"/>
      <c r="BI1826" s="10"/>
      <c r="BJ1826" s="10"/>
      <c r="BK1826" s="10"/>
      <c r="BL1826" s="10"/>
      <c r="BM1826" s="10"/>
      <c r="BN1826" s="10"/>
      <c r="BO1826" s="10"/>
      <c r="BP1826" s="10"/>
      <c r="BQ1826" s="10"/>
      <c r="BR1826" s="10"/>
      <c r="BS1826" s="10"/>
      <c r="BT1826" s="10"/>
      <c r="BU1826" s="10"/>
      <c r="BV1826" s="10"/>
      <c r="BW1826" s="10"/>
      <c r="BX1826" s="10"/>
      <c r="CA1826">
        <f t="shared" si="364"/>
        <v>0</v>
      </c>
      <c r="CB1826">
        <f t="shared" si="365"/>
        <v>0</v>
      </c>
      <c r="CC1826">
        <f t="shared" si="366"/>
        <v>0</v>
      </c>
      <c r="CD1826">
        <f t="shared" si="367"/>
        <v>0</v>
      </c>
      <c r="CF1826" t="b">
        <f t="shared" si="368"/>
        <v>0</v>
      </c>
      <c r="CG1826" t="str">
        <f t="shared" si="369"/>
        <v/>
      </c>
      <c r="CH1826" t="b">
        <f t="shared" si="370"/>
        <v>0</v>
      </c>
      <c r="CI1826" t="str">
        <f t="shared" si="371"/>
        <v/>
      </c>
      <c r="CJ1826" t="b">
        <f t="shared" si="372"/>
        <v>0</v>
      </c>
      <c r="CL1826">
        <f t="shared" si="373"/>
        <v>0</v>
      </c>
      <c r="CM1826">
        <f t="shared" si="374"/>
        <v>0</v>
      </c>
      <c r="CN1826">
        <f t="shared" si="375"/>
        <v>0</v>
      </c>
      <c r="CO1826">
        <f t="shared" si="376"/>
        <v>0</v>
      </c>
    </row>
    <row r="1827" spans="2:93" ht="15" customHeight="1">
      <c r="B1827" s="126"/>
      <c r="C1827" s="220" t="s">
        <v>3473</v>
      </c>
      <c r="D1827" s="419"/>
      <c r="E1827" s="316"/>
      <c r="F1827" s="316"/>
      <c r="G1827" s="317"/>
      <c r="H1827" s="379"/>
      <c r="I1827" s="317"/>
      <c r="J1827" s="315" t="str">
        <f>IF(L1827="","",VLOOKUP(L1827,Presentación!$AL$3:$AM$574,2,FALSE))</f>
        <v/>
      </c>
      <c r="K1827" s="429"/>
      <c r="L1827" s="419"/>
      <c r="M1827" s="316"/>
      <c r="N1827" s="317"/>
      <c r="O1827" s="419"/>
      <c r="P1827" s="316"/>
      <c r="Q1827" s="317"/>
      <c r="R1827" s="379"/>
      <c r="S1827" s="316"/>
      <c r="T1827" s="317"/>
      <c r="U1827" s="43" t="s">
        <v>2188</v>
      </c>
      <c r="V1827" s="379"/>
      <c r="W1827" s="316"/>
      <c r="X1827" s="317"/>
      <c r="Y1827" s="379"/>
      <c r="Z1827" s="317"/>
      <c r="AA1827" s="249"/>
      <c r="AB1827" s="249"/>
      <c r="AC1827" s="249"/>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AY1827" s="10"/>
      <c r="AZ1827" s="10"/>
      <c r="BA1827" s="10"/>
      <c r="BB1827" s="10"/>
      <c r="BC1827" s="10"/>
      <c r="BD1827" s="10"/>
      <c r="BE1827" s="10"/>
      <c r="BF1827" s="10"/>
      <c r="BG1827" s="10"/>
      <c r="BH1827" s="10"/>
      <c r="BI1827" s="10"/>
      <c r="BJ1827" s="10"/>
      <c r="BK1827" s="10"/>
      <c r="BL1827" s="10"/>
      <c r="BM1827" s="10"/>
      <c r="BN1827" s="10"/>
      <c r="BO1827" s="10"/>
      <c r="BP1827" s="10"/>
      <c r="BQ1827" s="10"/>
      <c r="BR1827" s="10"/>
      <c r="BS1827" s="10"/>
      <c r="BT1827" s="10"/>
      <c r="BU1827" s="10"/>
      <c r="BV1827" s="10"/>
      <c r="BW1827" s="10"/>
      <c r="BX1827" s="10"/>
      <c r="CA1827">
        <f t="shared" si="364"/>
        <v>0</v>
      </c>
      <c r="CB1827">
        <f t="shared" si="365"/>
        <v>0</v>
      </c>
      <c r="CC1827">
        <f t="shared" si="366"/>
        <v>0</v>
      </c>
      <c r="CD1827">
        <f t="shared" si="367"/>
        <v>0</v>
      </c>
      <c r="CF1827" t="b">
        <f t="shared" si="368"/>
        <v>0</v>
      </c>
      <c r="CG1827" t="str">
        <f t="shared" si="369"/>
        <v/>
      </c>
      <c r="CH1827" t="b">
        <f t="shared" si="370"/>
        <v>0</v>
      </c>
      <c r="CI1827" t="str">
        <f t="shared" si="371"/>
        <v/>
      </c>
      <c r="CJ1827" t="b">
        <f t="shared" si="372"/>
        <v>0</v>
      </c>
      <c r="CL1827">
        <f t="shared" si="373"/>
        <v>0</v>
      </c>
      <c r="CM1827">
        <f t="shared" si="374"/>
        <v>0</v>
      </c>
      <c r="CN1827">
        <f t="shared" si="375"/>
        <v>0</v>
      </c>
      <c r="CO1827">
        <f t="shared" si="376"/>
        <v>0</v>
      </c>
    </row>
    <row r="1828" spans="2:93" ht="15" customHeight="1">
      <c r="B1828" s="126"/>
      <c r="C1828" s="220" t="s">
        <v>3474</v>
      </c>
      <c r="D1828" s="419"/>
      <c r="E1828" s="316"/>
      <c r="F1828" s="316"/>
      <c r="G1828" s="317"/>
      <c r="H1828" s="379"/>
      <c r="I1828" s="317"/>
      <c r="J1828" s="315" t="str">
        <f>IF(L1828="","",VLOOKUP(L1828,Presentación!$AL$3:$AM$574,2,FALSE))</f>
        <v/>
      </c>
      <c r="K1828" s="429"/>
      <c r="L1828" s="419"/>
      <c r="M1828" s="316"/>
      <c r="N1828" s="317"/>
      <c r="O1828" s="419"/>
      <c r="P1828" s="316"/>
      <c r="Q1828" s="317"/>
      <c r="R1828" s="379"/>
      <c r="S1828" s="316"/>
      <c r="T1828" s="317"/>
      <c r="U1828" s="43" t="s">
        <v>2188</v>
      </c>
      <c r="V1828" s="379"/>
      <c r="W1828" s="316"/>
      <c r="X1828" s="317"/>
      <c r="Y1828" s="379"/>
      <c r="Z1828" s="317"/>
      <c r="AA1828" s="249"/>
      <c r="AB1828" s="249"/>
      <c r="AC1828" s="249"/>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10"/>
      <c r="AY1828" s="10"/>
      <c r="AZ1828" s="10"/>
      <c r="BA1828" s="10"/>
      <c r="BB1828" s="10"/>
      <c r="BC1828" s="10"/>
      <c r="BD1828" s="10"/>
      <c r="BE1828" s="10"/>
      <c r="BF1828" s="10"/>
      <c r="BG1828" s="10"/>
      <c r="BH1828" s="10"/>
      <c r="BI1828" s="10"/>
      <c r="BJ1828" s="10"/>
      <c r="BK1828" s="10"/>
      <c r="BL1828" s="10"/>
      <c r="BM1828" s="10"/>
      <c r="BN1828" s="10"/>
      <c r="BO1828" s="10"/>
      <c r="BP1828" s="10"/>
      <c r="BQ1828" s="10"/>
      <c r="BR1828" s="10"/>
      <c r="BS1828" s="10"/>
      <c r="BT1828" s="10"/>
      <c r="BU1828" s="10"/>
      <c r="BV1828" s="10"/>
      <c r="BW1828" s="10"/>
      <c r="BX1828" s="10"/>
      <c r="CA1828">
        <f t="shared" si="364"/>
        <v>0</v>
      </c>
      <c r="CB1828">
        <f t="shared" si="365"/>
        <v>0</v>
      </c>
      <c r="CC1828">
        <f t="shared" si="366"/>
        <v>0</v>
      </c>
      <c r="CD1828">
        <f t="shared" si="367"/>
        <v>0</v>
      </c>
      <c r="CF1828" t="b">
        <f t="shared" si="368"/>
        <v>0</v>
      </c>
      <c r="CG1828" t="str">
        <f t="shared" si="369"/>
        <v/>
      </c>
      <c r="CH1828" t="b">
        <f t="shared" si="370"/>
        <v>0</v>
      </c>
      <c r="CI1828" t="str">
        <f t="shared" si="371"/>
        <v/>
      </c>
      <c r="CJ1828" t="b">
        <f t="shared" si="372"/>
        <v>0</v>
      </c>
      <c r="CL1828">
        <f t="shared" si="373"/>
        <v>0</v>
      </c>
      <c r="CM1828">
        <f t="shared" si="374"/>
        <v>0</v>
      </c>
      <c r="CN1828">
        <f t="shared" si="375"/>
        <v>0</v>
      </c>
      <c r="CO1828">
        <f t="shared" si="376"/>
        <v>0</v>
      </c>
    </row>
    <row r="1829" spans="2:93" ht="15" customHeight="1">
      <c r="B1829" s="126"/>
      <c r="C1829" s="220" t="s">
        <v>3475</v>
      </c>
      <c r="D1829" s="419"/>
      <c r="E1829" s="316"/>
      <c r="F1829" s="316"/>
      <c r="G1829" s="317"/>
      <c r="H1829" s="379"/>
      <c r="I1829" s="317"/>
      <c r="J1829" s="315" t="str">
        <f>IF(L1829="","",VLOOKUP(L1829,Presentación!$AL$3:$AM$574,2,FALSE))</f>
        <v/>
      </c>
      <c r="K1829" s="429"/>
      <c r="L1829" s="419"/>
      <c r="M1829" s="316"/>
      <c r="N1829" s="317"/>
      <c r="O1829" s="419"/>
      <c r="P1829" s="316"/>
      <c r="Q1829" s="317"/>
      <c r="R1829" s="379"/>
      <c r="S1829" s="316"/>
      <c r="T1829" s="317"/>
      <c r="U1829" s="43" t="s">
        <v>2188</v>
      </c>
      <c r="V1829" s="379"/>
      <c r="W1829" s="316"/>
      <c r="X1829" s="317"/>
      <c r="Y1829" s="379"/>
      <c r="Z1829" s="317"/>
      <c r="AA1829" s="249"/>
      <c r="AB1829" s="249"/>
      <c r="AC1829" s="249"/>
      <c r="AD1829" s="10"/>
      <c r="AE1829" s="10"/>
      <c r="AF1829" s="10"/>
      <c r="AG1829" s="10"/>
      <c r="AH1829" s="10"/>
      <c r="AI1829" s="10"/>
      <c r="AJ1829" s="10"/>
      <c r="AK1829" s="10"/>
      <c r="AL1829" s="10"/>
      <c r="AM1829" s="10"/>
      <c r="AN1829" s="10"/>
      <c r="AO1829" s="10"/>
      <c r="AP1829" s="10"/>
      <c r="AQ1829" s="10"/>
      <c r="AR1829" s="10"/>
      <c r="AS1829" s="10"/>
      <c r="AT1829" s="10"/>
      <c r="AU1829" s="10"/>
      <c r="AV1829" s="10"/>
      <c r="AW1829" s="10"/>
      <c r="AX1829" s="10"/>
      <c r="AY1829" s="10"/>
      <c r="AZ1829" s="10"/>
      <c r="BA1829" s="10"/>
      <c r="BB1829" s="10"/>
      <c r="BC1829" s="10"/>
      <c r="BD1829" s="10"/>
      <c r="BE1829" s="10"/>
      <c r="BF1829" s="10"/>
      <c r="BG1829" s="10"/>
      <c r="BH1829" s="10"/>
      <c r="BI1829" s="10"/>
      <c r="BJ1829" s="10"/>
      <c r="BK1829" s="10"/>
      <c r="BL1829" s="10"/>
      <c r="BM1829" s="10"/>
      <c r="BN1829" s="10"/>
      <c r="BO1829" s="10"/>
      <c r="BP1829" s="10"/>
      <c r="BQ1829" s="10"/>
      <c r="BR1829" s="10"/>
      <c r="BS1829" s="10"/>
      <c r="BT1829" s="10"/>
      <c r="BU1829" s="10"/>
      <c r="BV1829" s="10"/>
      <c r="BW1829" s="10"/>
      <c r="BX1829" s="10"/>
      <c r="CA1829">
        <f t="shared" si="364"/>
        <v>0</v>
      </c>
      <c r="CB1829">
        <f t="shared" si="365"/>
        <v>0</v>
      </c>
      <c r="CC1829">
        <f t="shared" si="366"/>
        <v>0</v>
      </c>
      <c r="CD1829">
        <f t="shared" si="367"/>
        <v>0</v>
      </c>
      <c r="CF1829" t="b">
        <f t="shared" si="368"/>
        <v>0</v>
      </c>
      <c r="CG1829" t="str">
        <f t="shared" si="369"/>
        <v/>
      </c>
      <c r="CH1829" t="b">
        <f t="shared" si="370"/>
        <v>0</v>
      </c>
      <c r="CI1829" t="str">
        <f t="shared" si="371"/>
        <v/>
      </c>
      <c r="CJ1829" t="b">
        <f t="shared" si="372"/>
        <v>0</v>
      </c>
      <c r="CL1829">
        <f t="shared" si="373"/>
        <v>0</v>
      </c>
      <c r="CM1829">
        <f t="shared" si="374"/>
        <v>0</v>
      </c>
      <c r="CN1829">
        <f t="shared" si="375"/>
        <v>0</v>
      </c>
      <c r="CO1829">
        <f t="shared" si="376"/>
        <v>0</v>
      </c>
    </row>
    <row r="1830" spans="2:93" ht="15" customHeight="1">
      <c r="B1830" s="126"/>
      <c r="C1830" s="220" t="s">
        <v>3476</v>
      </c>
      <c r="D1830" s="419"/>
      <c r="E1830" s="316"/>
      <c r="F1830" s="316"/>
      <c r="G1830" s="317"/>
      <c r="H1830" s="379"/>
      <c r="I1830" s="317"/>
      <c r="J1830" s="315" t="str">
        <f>IF(L1830="","",VLOOKUP(L1830,Presentación!$AL$3:$AM$574,2,FALSE))</f>
        <v/>
      </c>
      <c r="K1830" s="429"/>
      <c r="L1830" s="419"/>
      <c r="M1830" s="316"/>
      <c r="N1830" s="317"/>
      <c r="O1830" s="419"/>
      <c r="P1830" s="316"/>
      <c r="Q1830" s="317"/>
      <c r="R1830" s="379"/>
      <c r="S1830" s="316"/>
      <c r="T1830" s="317"/>
      <c r="U1830" s="43" t="s">
        <v>2188</v>
      </c>
      <c r="V1830" s="379"/>
      <c r="W1830" s="316"/>
      <c r="X1830" s="317"/>
      <c r="Y1830" s="379"/>
      <c r="Z1830" s="317"/>
      <c r="AA1830" s="249"/>
      <c r="AB1830" s="249"/>
      <c r="AC1830" s="249"/>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A1830" s="10"/>
      <c r="BB1830" s="10"/>
      <c r="BC1830" s="10"/>
      <c r="BD1830" s="10"/>
      <c r="BE1830" s="10"/>
      <c r="BF1830" s="10"/>
      <c r="BG1830" s="10"/>
      <c r="BH1830" s="10"/>
      <c r="BI1830" s="10"/>
      <c r="BJ1830" s="10"/>
      <c r="BK1830" s="10"/>
      <c r="BL1830" s="10"/>
      <c r="BM1830" s="10"/>
      <c r="BN1830" s="10"/>
      <c r="BO1830" s="10"/>
      <c r="BP1830" s="10"/>
      <c r="BQ1830" s="10"/>
      <c r="BR1830" s="10"/>
      <c r="BS1830" s="10"/>
      <c r="BT1830" s="10"/>
      <c r="BU1830" s="10"/>
      <c r="BV1830" s="10"/>
      <c r="BW1830" s="10"/>
      <c r="BX1830" s="10"/>
      <c r="CA1830">
        <f t="shared" si="364"/>
        <v>0</v>
      </c>
      <c r="CB1830">
        <f t="shared" si="365"/>
        <v>0</v>
      </c>
      <c r="CC1830">
        <f t="shared" si="366"/>
        <v>0</v>
      </c>
      <c r="CD1830">
        <f t="shared" si="367"/>
        <v>0</v>
      </c>
      <c r="CF1830" t="b">
        <f t="shared" si="368"/>
        <v>0</v>
      </c>
      <c r="CG1830" t="str">
        <f t="shared" si="369"/>
        <v/>
      </c>
      <c r="CH1830" t="b">
        <f t="shared" si="370"/>
        <v>0</v>
      </c>
      <c r="CI1830" t="str">
        <f t="shared" si="371"/>
        <v/>
      </c>
      <c r="CJ1830" t="b">
        <f t="shared" si="372"/>
        <v>0</v>
      </c>
      <c r="CL1830">
        <f t="shared" si="373"/>
        <v>0</v>
      </c>
      <c r="CM1830">
        <f t="shared" si="374"/>
        <v>0</v>
      </c>
      <c r="CN1830">
        <f t="shared" si="375"/>
        <v>0</v>
      </c>
      <c r="CO1830">
        <f t="shared" si="376"/>
        <v>0</v>
      </c>
    </row>
    <row r="1831" spans="2:93" ht="15" customHeight="1">
      <c r="B1831" s="126"/>
      <c r="C1831" s="220" t="s">
        <v>3477</v>
      </c>
      <c r="D1831" s="419"/>
      <c r="E1831" s="316"/>
      <c r="F1831" s="316"/>
      <c r="G1831" s="317"/>
      <c r="H1831" s="379"/>
      <c r="I1831" s="317"/>
      <c r="J1831" s="315" t="str">
        <f>IF(L1831="","",VLOOKUP(L1831,Presentación!$AL$3:$AM$574,2,FALSE))</f>
        <v/>
      </c>
      <c r="K1831" s="429"/>
      <c r="L1831" s="419"/>
      <c r="M1831" s="316"/>
      <c r="N1831" s="317"/>
      <c r="O1831" s="419"/>
      <c r="P1831" s="316"/>
      <c r="Q1831" s="317"/>
      <c r="R1831" s="379"/>
      <c r="S1831" s="316"/>
      <c r="T1831" s="317"/>
      <c r="U1831" s="43" t="s">
        <v>2188</v>
      </c>
      <c r="V1831" s="379"/>
      <c r="W1831" s="316"/>
      <c r="X1831" s="317"/>
      <c r="Y1831" s="379"/>
      <c r="Z1831" s="317"/>
      <c r="AA1831" s="249"/>
      <c r="AB1831" s="249"/>
      <c r="AC1831" s="249"/>
      <c r="AD1831" s="10"/>
      <c r="AE1831" s="10"/>
      <c r="AF1831" s="10"/>
      <c r="AG1831" s="10"/>
      <c r="AH1831" s="10"/>
      <c r="AI1831" s="10"/>
      <c r="AJ1831" s="10"/>
      <c r="AK1831" s="10"/>
      <c r="AL1831" s="10"/>
      <c r="AM1831" s="10"/>
      <c r="AN1831" s="10"/>
      <c r="AO1831" s="10"/>
      <c r="AP1831" s="10"/>
      <c r="AQ1831" s="10"/>
      <c r="AR1831" s="10"/>
      <c r="AS1831" s="10"/>
      <c r="AT1831" s="10"/>
      <c r="AU1831" s="10"/>
      <c r="AV1831" s="10"/>
      <c r="AW1831" s="10"/>
      <c r="AX1831" s="10"/>
      <c r="AY1831" s="10"/>
      <c r="AZ1831" s="10"/>
      <c r="BA1831" s="10"/>
      <c r="BB1831" s="10"/>
      <c r="BC1831" s="10"/>
      <c r="BD1831" s="10"/>
      <c r="BE1831" s="10"/>
      <c r="BF1831" s="10"/>
      <c r="BG1831" s="10"/>
      <c r="BH1831" s="10"/>
      <c r="BI1831" s="10"/>
      <c r="BJ1831" s="10"/>
      <c r="BK1831" s="10"/>
      <c r="BL1831" s="10"/>
      <c r="BM1831" s="10"/>
      <c r="BN1831" s="10"/>
      <c r="BO1831" s="10"/>
      <c r="BP1831" s="10"/>
      <c r="BQ1831" s="10"/>
      <c r="BR1831" s="10"/>
      <c r="BS1831" s="10"/>
      <c r="BT1831" s="10"/>
      <c r="BU1831" s="10"/>
      <c r="BV1831" s="10"/>
      <c r="BW1831" s="10"/>
      <c r="BX1831" s="10"/>
      <c r="CA1831">
        <f t="shared" si="364"/>
        <v>0</v>
      </c>
      <c r="CB1831">
        <f t="shared" si="365"/>
        <v>0</v>
      </c>
      <c r="CC1831">
        <f t="shared" si="366"/>
        <v>0</v>
      </c>
      <c r="CD1831">
        <f t="shared" si="367"/>
        <v>0</v>
      </c>
      <c r="CF1831" t="b">
        <f t="shared" si="368"/>
        <v>0</v>
      </c>
      <c r="CG1831" t="str">
        <f t="shared" si="369"/>
        <v/>
      </c>
      <c r="CH1831" t="b">
        <f t="shared" si="370"/>
        <v>0</v>
      </c>
      <c r="CI1831" t="str">
        <f t="shared" si="371"/>
        <v/>
      </c>
      <c r="CJ1831" t="b">
        <f t="shared" si="372"/>
        <v>0</v>
      </c>
      <c r="CL1831">
        <f t="shared" si="373"/>
        <v>0</v>
      </c>
      <c r="CM1831">
        <f t="shared" si="374"/>
        <v>0</v>
      </c>
      <c r="CN1831">
        <f t="shared" si="375"/>
        <v>0</v>
      </c>
      <c r="CO1831">
        <f t="shared" si="376"/>
        <v>0</v>
      </c>
    </row>
    <row r="1832" spans="2:93" ht="15" customHeight="1">
      <c r="B1832" s="126"/>
      <c r="C1832" s="220" t="s">
        <v>3478</v>
      </c>
      <c r="D1832" s="419"/>
      <c r="E1832" s="316"/>
      <c r="F1832" s="316"/>
      <c r="G1832" s="317"/>
      <c r="H1832" s="379"/>
      <c r="I1832" s="317"/>
      <c r="J1832" s="315" t="str">
        <f>IF(L1832="","",VLOOKUP(L1832,Presentación!$AL$3:$AM$574,2,FALSE))</f>
        <v/>
      </c>
      <c r="K1832" s="429"/>
      <c r="L1832" s="419"/>
      <c r="M1832" s="316"/>
      <c r="N1832" s="317"/>
      <c r="O1832" s="419"/>
      <c r="P1832" s="316"/>
      <c r="Q1832" s="317"/>
      <c r="R1832" s="379"/>
      <c r="S1832" s="316"/>
      <c r="T1832" s="317"/>
      <c r="U1832" s="43" t="s">
        <v>2188</v>
      </c>
      <c r="V1832" s="379"/>
      <c r="W1832" s="316"/>
      <c r="X1832" s="317"/>
      <c r="Y1832" s="379"/>
      <c r="Z1832" s="317"/>
      <c r="AA1832" s="249"/>
      <c r="AB1832" s="249"/>
      <c r="AC1832" s="249"/>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AY1832" s="10"/>
      <c r="AZ1832" s="10"/>
      <c r="BA1832" s="10"/>
      <c r="BB1832" s="10"/>
      <c r="BC1832" s="10"/>
      <c r="BD1832" s="10"/>
      <c r="BE1832" s="10"/>
      <c r="BF1832" s="10"/>
      <c r="BG1832" s="10"/>
      <c r="BH1832" s="10"/>
      <c r="BI1832" s="10"/>
      <c r="BJ1832" s="10"/>
      <c r="BK1832" s="10"/>
      <c r="BL1832" s="10"/>
      <c r="BM1832" s="10"/>
      <c r="BN1832" s="10"/>
      <c r="BO1832" s="10"/>
      <c r="BP1832" s="10"/>
      <c r="BQ1832" s="10"/>
      <c r="BR1832" s="10"/>
      <c r="BS1832" s="10"/>
      <c r="BT1832" s="10"/>
      <c r="BU1832" s="10"/>
      <c r="BV1832" s="10"/>
      <c r="BW1832" s="10"/>
      <c r="BX1832" s="10"/>
      <c r="CA1832">
        <f t="shared" si="364"/>
        <v>0</v>
      </c>
      <c r="CB1832">
        <f t="shared" si="365"/>
        <v>0</v>
      </c>
      <c r="CC1832">
        <f t="shared" si="366"/>
        <v>0</v>
      </c>
      <c r="CD1832">
        <f t="shared" si="367"/>
        <v>0</v>
      </c>
      <c r="CF1832" t="b">
        <f t="shared" si="368"/>
        <v>0</v>
      </c>
      <c r="CG1832" t="str">
        <f t="shared" si="369"/>
        <v/>
      </c>
      <c r="CH1832" t="b">
        <f t="shared" si="370"/>
        <v>0</v>
      </c>
      <c r="CI1832" t="str">
        <f t="shared" si="371"/>
        <v/>
      </c>
      <c r="CJ1832" t="b">
        <f t="shared" si="372"/>
        <v>0</v>
      </c>
      <c r="CL1832">
        <f t="shared" si="373"/>
        <v>0</v>
      </c>
      <c r="CM1832">
        <f t="shared" si="374"/>
        <v>0</v>
      </c>
      <c r="CN1832">
        <f t="shared" si="375"/>
        <v>0</v>
      </c>
      <c r="CO1832">
        <f t="shared" si="376"/>
        <v>0</v>
      </c>
    </row>
    <row r="1833" spans="2:93" ht="15" customHeight="1">
      <c r="B1833" s="126"/>
      <c r="C1833" s="220" t="s">
        <v>3479</v>
      </c>
      <c r="D1833" s="419"/>
      <c r="E1833" s="316"/>
      <c r="F1833" s="316"/>
      <c r="G1833" s="317"/>
      <c r="H1833" s="379"/>
      <c r="I1833" s="317"/>
      <c r="J1833" s="315" t="str">
        <f>IF(L1833="","",VLOOKUP(L1833,Presentación!$AL$3:$AM$574,2,FALSE))</f>
        <v/>
      </c>
      <c r="K1833" s="429"/>
      <c r="L1833" s="419"/>
      <c r="M1833" s="316"/>
      <c r="N1833" s="317"/>
      <c r="O1833" s="419"/>
      <c r="P1833" s="316"/>
      <c r="Q1833" s="317"/>
      <c r="R1833" s="379"/>
      <c r="S1833" s="316"/>
      <c r="T1833" s="317"/>
      <c r="U1833" s="43" t="s">
        <v>2188</v>
      </c>
      <c r="V1833" s="379"/>
      <c r="W1833" s="316"/>
      <c r="X1833" s="317"/>
      <c r="Y1833" s="379"/>
      <c r="Z1833" s="317"/>
      <c r="AA1833" s="249"/>
      <c r="AB1833" s="249"/>
      <c r="AC1833" s="249"/>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AY1833" s="10"/>
      <c r="AZ1833" s="10"/>
      <c r="BA1833" s="10"/>
      <c r="BB1833" s="10"/>
      <c r="BC1833" s="10"/>
      <c r="BD1833" s="10"/>
      <c r="BE1833" s="10"/>
      <c r="BF1833" s="10"/>
      <c r="BG1833" s="10"/>
      <c r="BH1833" s="10"/>
      <c r="BI1833" s="10"/>
      <c r="BJ1833" s="10"/>
      <c r="BK1833" s="10"/>
      <c r="BL1833" s="10"/>
      <c r="BM1833" s="10"/>
      <c r="BN1833" s="10"/>
      <c r="BO1833" s="10"/>
      <c r="BP1833" s="10"/>
      <c r="BQ1833" s="10"/>
      <c r="BR1833" s="10"/>
      <c r="BS1833" s="10"/>
      <c r="BT1833" s="10"/>
      <c r="BU1833" s="10"/>
      <c r="BV1833" s="10"/>
      <c r="BW1833" s="10"/>
      <c r="BX1833" s="10"/>
      <c r="CA1833">
        <f t="shared" si="364"/>
        <v>0</v>
      </c>
      <c r="CB1833">
        <f t="shared" si="365"/>
        <v>0</v>
      </c>
      <c r="CC1833">
        <f t="shared" si="366"/>
        <v>0</v>
      </c>
      <c r="CD1833">
        <f t="shared" si="367"/>
        <v>0</v>
      </c>
      <c r="CF1833" t="b">
        <f t="shared" si="368"/>
        <v>0</v>
      </c>
      <c r="CG1833" t="str">
        <f t="shared" si="369"/>
        <v/>
      </c>
      <c r="CH1833" t="b">
        <f t="shared" si="370"/>
        <v>0</v>
      </c>
      <c r="CI1833" t="str">
        <f t="shared" si="371"/>
        <v/>
      </c>
      <c r="CJ1833" t="b">
        <f t="shared" si="372"/>
        <v>0</v>
      </c>
      <c r="CL1833">
        <f t="shared" si="373"/>
        <v>0</v>
      </c>
      <c r="CM1833">
        <f t="shared" si="374"/>
        <v>0</v>
      </c>
      <c r="CN1833">
        <f t="shared" si="375"/>
        <v>0</v>
      </c>
      <c r="CO1833">
        <f t="shared" si="376"/>
        <v>0</v>
      </c>
    </row>
    <row r="1834" spans="2:93" ht="15" customHeight="1">
      <c r="B1834" s="126"/>
      <c r="C1834" s="220" t="s">
        <v>3480</v>
      </c>
      <c r="D1834" s="419"/>
      <c r="E1834" s="316"/>
      <c r="F1834" s="316"/>
      <c r="G1834" s="317"/>
      <c r="H1834" s="379"/>
      <c r="I1834" s="317"/>
      <c r="J1834" s="315" t="str">
        <f>IF(L1834="","",VLOOKUP(L1834,Presentación!$AL$3:$AM$574,2,FALSE))</f>
        <v/>
      </c>
      <c r="K1834" s="429"/>
      <c r="L1834" s="419"/>
      <c r="M1834" s="316"/>
      <c r="N1834" s="317"/>
      <c r="O1834" s="419"/>
      <c r="P1834" s="316"/>
      <c r="Q1834" s="317"/>
      <c r="R1834" s="379"/>
      <c r="S1834" s="316"/>
      <c r="T1834" s="317"/>
      <c r="U1834" s="43" t="s">
        <v>2188</v>
      </c>
      <c r="V1834" s="379"/>
      <c r="W1834" s="316"/>
      <c r="X1834" s="317"/>
      <c r="Y1834" s="379"/>
      <c r="Z1834" s="317"/>
      <c r="AA1834" s="249"/>
      <c r="AB1834" s="249"/>
      <c r="AC1834" s="249"/>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AY1834" s="10"/>
      <c r="AZ1834" s="10"/>
      <c r="BA1834" s="10"/>
      <c r="BB1834" s="10"/>
      <c r="BC1834" s="10"/>
      <c r="BD1834" s="10"/>
      <c r="BE1834" s="10"/>
      <c r="BF1834" s="10"/>
      <c r="BG1834" s="10"/>
      <c r="BH1834" s="10"/>
      <c r="BI1834" s="10"/>
      <c r="BJ1834" s="10"/>
      <c r="BK1834" s="10"/>
      <c r="BL1834" s="10"/>
      <c r="BM1834" s="10"/>
      <c r="BN1834" s="10"/>
      <c r="BO1834" s="10"/>
      <c r="BP1834" s="10"/>
      <c r="BQ1834" s="10"/>
      <c r="BR1834" s="10"/>
      <c r="BS1834" s="10"/>
      <c r="BT1834" s="10"/>
      <c r="BU1834" s="10"/>
      <c r="BV1834" s="10"/>
      <c r="BW1834" s="10"/>
      <c r="BX1834" s="10"/>
      <c r="CA1834">
        <f t="shared" si="364"/>
        <v>0</v>
      </c>
      <c r="CB1834">
        <f t="shared" si="365"/>
        <v>0</v>
      </c>
      <c r="CC1834">
        <f t="shared" si="366"/>
        <v>0</v>
      </c>
      <c r="CD1834">
        <f t="shared" si="367"/>
        <v>0</v>
      </c>
      <c r="CF1834" t="b">
        <f t="shared" si="368"/>
        <v>0</v>
      </c>
      <c r="CG1834" t="str">
        <f t="shared" si="369"/>
        <v/>
      </c>
      <c r="CH1834" t="b">
        <f t="shared" si="370"/>
        <v>0</v>
      </c>
      <c r="CI1834" t="str">
        <f t="shared" si="371"/>
        <v/>
      </c>
      <c r="CJ1834" t="b">
        <f t="shared" si="372"/>
        <v>0</v>
      </c>
      <c r="CL1834">
        <f t="shared" si="373"/>
        <v>0</v>
      </c>
      <c r="CM1834">
        <f t="shared" si="374"/>
        <v>0</v>
      </c>
      <c r="CN1834">
        <f t="shared" si="375"/>
        <v>0</v>
      </c>
      <c r="CO1834">
        <f t="shared" si="376"/>
        <v>0</v>
      </c>
    </row>
    <row r="1835" spans="2:93" ht="15" customHeight="1">
      <c r="B1835" s="126"/>
      <c r="C1835" s="220" t="s">
        <v>3481</v>
      </c>
      <c r="D1835" s="419"/>
      <c r="E1835" s="316"/>
      <c r="F1835" s="316"/>
      <c r="G1835" s="317"/>
      <c r="H1835" s="379"/>
      <c r="I1835" s="317"/>
      <c r="J1835" s="315" t="str">
        <f>IF(L1835="","",VLOOKUP(L1835,Presentación!$AL$3:$AM$574,2,FALSE))</f>
        <v/>
      </c>
      <c r="K1835" s="429"/>
      <c r="L1835" s="419"/>
      <c r="M1835" s="316"/>
      <c r="N1835" s="317"/>
      <c r="O1835" s="419"/>
      <c r="P1835" s="316"/>
      <c r="Q1835" s="317"/>
      <c r="R1835" s="379"/>
      <c r="S1835" s="316"/>
      <c r="T1835" s="317"/>
      <c r="U1835" s="43" t="s">
        <v>2188</v>
      </c>
      <c r="V1835" s="379"/>
      <c r="W1835" s="316"/>
      <c r="X1835" s="317"/>
      <c r="Y1835" s="379"/>
      <c r="Z1835" s="317"/>
      <c r="AA1835" s="249"/>
      <c r="AB1835" s="249"/>
      <c r="AC1835" s="249"/>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c r="AY1835" s="10"/>
      <c r="AZ1835" s="10"/>
      <c r="BA1835" s="10"/>
      <c r="BB1835" s="10"/>
      <c r="BC1835" s="10"/>
      <c r="BD1835" s="10"/>
      <c r="BE1835" s="10"/>
      <c r="BF1835" s="10"/>
      <c r="BG1835" s="10"/>
      <c r="BH1835" s="10"/>
      <c r="BI1835" s="10"/>
      <c r="BJ1835" s="10"/>
      <c r="BK1835" s="10"/>
      <c r="BL1835" s="10"/>
      <c r="BM1835" s="10"/>
      <c r="BN1835" s="10"/>
      <c r="BO1835" s="10"/>
      <c r="BP1835" s="10"/>
      <c r="BQ1835" s="10"/>
      <c r="BR1835" s="10"/>
      <c r="BS1835" s="10"/>
      <c r="BT1835" s="10"/>
      <c r="BU1835" s="10"/>
      <c r="BV1835" s="10"/>
      <c r="BW1835" s="10"/>
      <c r="BX1835" s="10"/>
      <c r="CA1835">
        <f t="shared" si="364"/>
        <v>0</v>
      </c>
      <c r="CB1835">
        <f t="shared" si="365"/>
        <v>0</v>
      </c>
      <c r="CC1835">
        <f t="shared" si="366"/>
        <v>0</v>
      </c>
      <c r="CD1835">
        <f t="shared" si="367"/>
        <v>0</v>
      </c>
      <c r="CF1835" t="b">
        <f t="shared" si="368"/>
        <v>0</v>
      </c>
      <c r="CG1835" t="str">
        <f t="shared" si="369"/>
        <v/>
      </c>
      <c r="CH1835" t="b">
        <f t="shared" si="370"/>
        <v>0</v>
      </c>
      <c r="CI1835" t="str">
        <f t="shared" si="371"/>
        <v/>
      </c>
      <c r="CJ1835" t="b">
        <f t="shared" si="372"/>
        <v>0</v>
      </c>
      <c r="CL1835">
        <f t="shared" si="373"/>
        <v>0</v>
      </c>
      <c r="CM1835">
        <f t="shared" si="374"/>
        <v>0</v>
      </c>
      <c r="CN1835">
        <f t="shared" si="375"/>
        <v>0</v>
      </c>
      <c r="CO1835">
        <f t="shared" si="376"/>
        <v>0</v>
      </c>
    </row>
    <row r="1836" spans="2:93" ht="15" customHeight="1">
      <c r="B1836" s="126"/>
      <c r="C1836" s="220" t="s">
        <v>3482</v>
      </c>
      <c r="D1836" s="419"/>
      <c r="E1836" s="316"/>
      <c r="F1836" s="316"/>
      <c r="G1836" s="317"/>
      <c r="H1836" s="379"/>
      <c r="I1836" s="317"/>
      <c r="J1836" s="315" t="str">
        <f>IF(L1836="","",VLOOKUP(L1836,Presentación!$AL$3:$AM$574,2,FALSE))</f>
        <v/>
      </c>
      <c r="K1836" s="429"/>
      <c r="L1836" s="419"/>
      <c r="M1836" s="316"/>
      <c r="N1836" s="317"/>
      <c r="O1836" s="419"/>
      <c r="P1836" s="316"/>
      <c r="Q1836" s="317"/>
      <c r="R1836" s="379"/>
      <c r="S1836" s="316"/>
      <c r="T1836" s="317"/>
      <c r="U1836" s="43" t="s">
        <v>2188</v>
      </c>
      <c r="V1836" s="379"/>
      <c r="W1836" s="316"/>
      <c r="X1836" s="317"/>
      <c r="Y1836" s="379"/>
      <c r="Z1836" s="317"/>
      <c r="AA1836" s="249"/>
      <c r="AB1836" s="249"/>
      <c r="AC1836" s="249"/>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AY1836" s="10"/>
      <c r="AZ1836" s="10"/>
      <c r="BA1836" s="10"/>
      <c r="BB1836" s="10"/>
      <c r="BC1836" s="10"/>
      <c r="BD1836" s="10"/>
      <c r="BE1836" s="10"/>
      <c r="BF1836" s="10"/>
      <c r="BG1836" s="10"/>
      <c r="BH1836" s="10"/>
      <c r="BI1836" s="10"/>
      <c r="BJ1836" s="10"/>
      <c r="BK1836" s="10"/>
      <c r="BL1836" s="10"/>
      <c r="BM1836" s="10"/>
      <c r="BN1836" s="10"/>
      <c r="BO1836" s="10"/>
      <c r="BP1836" s="10"/>
      <c r="BQ1836" s="10"/>
      <c r="BR1836" s="10"/>
      <c r="BS1836" s="10"/>
      <c r="BT1836" s="10"/>
      <c r="BU1836" s="10"/>
      <c r="BV1836" s="10"/>
      <c r="BW1836" s="10"/>
      <c r="BX1836" s="10"/>
      <c r="CA1836">
        <f t="shared" si="364"/>
        <v>0</v>
      </c>
      <c r="CB1836">
        <f t="shared" si="365"/>
        <v>0</v>
      </c>
      <c r="CC1836">
        <f t="shared" si="366"/>
        <v>0</v>
      </c>
      <c r="CD1836">
        <f t="shared" si="367"/>
        <v>0</v>
      </c>
      <c r="CF1836" t="b">
        <f t="shared" si="368"/>
        <v>0</v>
      </c>
      <c r="CG1836" t="str">
        <f t="shared" si="369"/>
        <v/>
      </c>
      <c r="CH1836" t="b">
        <f t="shared" si="370"/>
        <v>0</v>
      </c>
      <c r="CI1836" t="str">
        <f t="shared" si="371"/>
        <v/>
      </c>
      <c r="CJ1836" t="b">
        <f t="shared" si="372"/>
        <v>0</v>
      </c>
      <c r="CL1836">
        <f t="shared" si="373"/>
        <v>0</v>
      </c>
      <c r="CM1836">
        <f t="shared" si="374"/>
        <v>0</v>
      </c>
      <c r="CN1836">
        <f t="shared" si="375"/>
        <v>0</v>
      </c>
      <c r="CO1836">
        <f t="shared" si="376"/>
        <v>0</v>
      </c>
    </row>
    <row r="1837" spans="2:93" ht="15" customHeight="1">
      <c r="B1837" s="126"/>
      <c r="C1837" s="220" t="s">
        <v>3483</v>
      </c>
      <c r="D1837" s="419"/>
      <c r="E1837" s="316"/>
      <c r="F1837" s="316"/>
      <c r="G1837" s="317"/>
      <c r="H1837" s="379"/>
      <c r="I1837" s="317"/>
      <c r="J1837" s="315" t="str">
        <f>IF(L1837="","",VLOOKUP(L1837,Presentación!$AL$3:$AM$574,2,FALSE))</f>
        <v/>
      </c>
      <c r="K1837" s="429"/>
      <c r="L1837" s="419"/>
      <c r="M1837" s="316"/>
      <c r="N1837" s="317"/>
      <c r="O1837" s="419"/>
      <c r="P1837" s="316"/>
      <c r="Q1837" s="317"/>
      <c r="R1837" s="379"/>
      <c r="S1837" s="316"/>
      <c r="T1837" s="317"/>
      <c r="U1837" s="43" t="s">
        <v>2188</v>
      </c>
      <c r="V1837" s="379"/>
      <c r="W1837" s="316"/>
      <c r="X1837" s="317"/>
      <c r="Y1837" s="379"/>
      <c r="Z1837" s="317"/>
      <c r="AA1837" s="249"/>
      <c r="AB1837" s="249"/>
      <c r="AC1837" s="249"/>
      <c r="AD1837" s="10"/>
      <c r="AE1837" s="10"/>
      <c r="AF1837" s="10"/>
      <c r="AG1837" s="10"/>
      <c r="AH1837" s="10"/>
      <c r="AI1837" s="10"/>
      <c r="AJ1837" s="10"/>
      <c r="AK1837" s="10"/>
      <c r="AL1837" s="10"/>
      <c r="AM1837" s="10"/>
      <c r="AN1837" s="10"/>
      <c r="AO1837" s="10"/>
      <c r="AP1837" s="10"/>
      <c r="AQ1837" s="10"/>
      <c r="AR1837" s="10"/>
      <c r="AS1837" s="10"/>
      <c r="AT1837" s="10"/>
      <c r="AU1837" s="10"/>
      <c r="AV1837" s="10"/>
      <c r="AW1837" s="10"/>
      <c r="AX1837" s="10"/>
      <c r="AY1837" s="10"/>
      <c r="AZ1837" s="10"/>
      <c r="BA1837" s="10"/>
      <c r="BB1837" s="10"/>
      <c r="BC1837" s="10"/>
      <c r="BD1837" s="10"/>
      <c r="BE1837" s="10"/>
      <c r="BF1837" s="10"/>
      <c r="BG1837" s="10"/>
      <c r="BH1837" s="10"/>
      <c r="BI1837" s="10"/>
      <c r="BJ1837" s="10"/>
      <c r="BK1837" s="10"/>
      <c r="BL1837" s="10"/>
      <c r="BM1837" s="10"/>
      <c r="BN1837" s="10"/>
      <c r="BO1837" s="10"/>
      <c r="BP1837" s="10"/>
      <c r="BQ1837" s="10"/>
      <c r="BR1837" s="10"/>
      <c r="BS1837" s="10"/>
      <c r="BT1837" s="10"/>
      <c r="BU1837" s="10"/>
      <c r="BV1837" s="10"/>
      <c r="BW1837" s="10"/>
      <c r="BX1837" s="10"/>
      <c r="CA1837">
        <f t="shared" si="364"/>
        <v>0</v>
      </c>
      <c r="CB1837">
        <f t="shared" si="365"/>
        <v>0</v>
      </c>
      <c r="CC1837">
        <f t="shared" si="366"/>
        <v>0</v>
      </c>
      <c r="CD1837">
        <f t="shared" si="367"/>
        <v>0</v>
      </c>
      <c r="CF1837" t="b">
        <f t="shared" si="368"/>
        <v>0</v>
      </c>
      <c r="CG1837" t="str">
        <f t="shared" si="369"/>
        <v/>
      </c>
      <c r="CH1837" t="b">
        <f t="shared" si="370"/>
        <v>0</v>
      </c>
      <c r="CI1837" t="str">
        <f t="shared" si="371"/>
        <v/>
      </c>
      <c r="CJ1837" t="b">
        <f t="shared" si="372"/>
        <v>0</v>
      </c>
      <c r="CL1837">
        <f t="shared" si="373"/>
        <v>0</v>
      </c>
      <c r="CM1837">
        <f t="shared" si="374"/>
        <v>0</v>
      </c>
      <c r="CN1837">
        <f t="shared" si="375"/>
        <v>0</v>
      </c>
      <c r="CO1837">
        <f t="shared" si="376"/>
        <v>0</v>
      </c>
    </row>
    <row r="1838" spans="2:93" ht="15" customHeight="1">
      <c r="B1838" s="126"/>
      <c r="C1838" s="220" t="s">
        <v>3484</v>
      </c>
      <c r="D1838" s="419"/>
      <c r="E1838" s="316"/>
      <c r="F1838" s="316"/>
      <c r="G1838" s="317"/>
      <c r="H1838" s="379"/>
      <c r="I1838" s="317"/>
      <c r="J1838" s="315" t="str">
        <f>IF(L1838="","",VLOOKUP(L1838,Presentación!$AL$3:$AM$574,2,FALSE))</f>
        <v/>
      </c>
      <c r="K1838" s="429"/>
      <c r="L1838" s="419"/>
      <c r="M1838" s="316"/>
      <c r="N1838" s="317"/>
      <c r="O1838" s="419"/>
      <c r="P1838" s="316"/>
      <c r="Q1838" s="317"/>
      <c r="R1838" s="379"/>
      <c r="S1838" s="316"/>
      <c r="T1838" s="317"/>
      <c r="U1838" s="43" t="s">
        <v>2188</v>
      </c>
      <c r="V1838" s="379"/>
      <c r="W1838" s="316"/>
      <c r="X1838" s="317"/>
      <c r="Y1838" s="379"/>
      <c r="Z1838" s="317"/>
      <c r="AA1838" s="249"/>
      <c r="AB1838" s="249"/>
      <c r="AC1838" s="249"/>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A1838" s="10"/>
      <c r="BB1838" s="10"/>
      <c r="BC1838" s="10"/>
      <c r="BD1838" s="10"/>
      <c r="BE1838" s="10"/>
      <c r="BF1838" s="10"/>
      <c r="BG1838" s="10"/>
      <c r="BH1838" s="10"/>
      <c r="BI1838" s="10"/>
      <c r="BJ1838" s="10"/>
      <c r="BK1838" s="10"/>
      <c r="BL1838" s="10"/>
      <c r="BM1838" s="10"/>
      <c r="BN1838" s="10"/>
      <c r="BO1838" s="10"/>
      <c r="BP1838" s="10"/>
      <c r="BQ1838" s="10"/>
      <c r="BR1838" s="10"/>
      <c r="BS1838" s="10"/>
      <c r="BT1838" s="10"/>
      <c r="BU1838" s="10"/>
      <c r="BV1838" s="10"/>
      <c r="BW1838" s="10"/>
      <c r="BX1838" s="10"/>
      <c r="CA1838">
        <f t="shared" si="364"/>
        <v>0</v>
      </c>
      <c r="CB1838">
        <f t="shared" si="365"/>
        <v>0</v>
      </c>
      <c r="CC1838">
        <f t="shared" si="366"/>
        <v>0</v>
      </c>
      <c r="CD1838">
        <f t="shared" si="367"/>
        <v>0</v>
      </c>
      <c r="CF1838" t="b">
        <f t="shared" si="368"/>
        <v>0</v>
      </c>
      <c r="CG1838" t="str">
        <f t="shared" si="369"/>
        <v/>
      </c>
      <c r="CH1838" t="b">
        <f t="shared" si="370"/>
        <v>0</v>
      </c>
      <c r="CI1838" t="str">
        <f t="shared" si="371"/>
        <v/>
      </c>
      <c r="CJ1838" t="b">
        <f t="shared" si="372"/>
        <v>0</v>
      </c>
      <c r="CL1838">
        <f t="shared" si="373"/>
        <v>0</v>
      </c>
      <c r="CM1838">
        <f t="shared" si="374"/>
        <v>0</v>
      </c>
      <c r="CN1838">
        <f t="shared" si="375"/>
        <v>0</v>
      </c>
      <c r="CO1838">
        <f t="shared" si="376"/>
        <v>0</v>
      </c>
    </row>
    <row r="1839" spans="2:93" ht="15" customHeight="1">
      <c r="B1839" s="126"/>
      <c r="C1839" s="220" t="s">
        <v>3485</v>
      </c>
      <c r="D1839" s="419"/>
      <c r="E1839" s="316"/>
      <c r="F1839" s="316"/>
      <c r="G1839" s="317"/>
      <c r="H1839" s="379"/>
      <c r="I1839" s="317"/>
      <c r="J1839" s="315" t="str">
        <f>IF(L1839="","",VLOOKUP(L1839,Presentación!$AL$3:$AM$574,2,FALSE))</f>
        <v/>
      </c>
      <c r="K1839" s="429"/>
      <c r="L1839" s="419"/>
      <c r="M1839" s="316"/>
      <c r="N1839" s="317"/>
      <c r="O1839" s="419"/>
      <c r="P1839" s="316"/>
      <c r="Q1839" s="317"/>
      <c r="R1839" s="379"/>
      <c r="S1839" s="316"/>
      <c r="T1839" s="317"/>
      <c r="U1839" s="43" t="s">
        <v>2188</v>
      </c>
      <c r="V1839" s="379"/>
      <c r="W1839" s="316"/>
      <c r="X1839" s="317"/>
      <c r="Y1839" s="379"/>
      <c r="Z1839" s="317"/>
      <c r="AA1839" s="249"/>
      <c r="AB1839" s="249"/>
      <c r="AC1839" s="249"/>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c r="AY1839" s="10"/>
      <c r="AZ1839" s="10"/>
      <c r="BA1839" s="10"/>
      <c r="BB1839" s="10"/>
      <c r="BC1839" s="10"/>
      <c r="BD1839" s="10"/>
      <c r="BE1839" s="10"/>
      <c r="BF1839" s="10"/>
      <c r="BG1839" s="10"/>
      <c r="BH1839" s="10"/>
      <c r="BI1839" s="10"/>
      <c r="BJ1839" s="10"/>
      <c r="BK1839" s="10"/>
      <c r="BL1839" s="10"/>
      <c r="BM1839" s="10"/>
      <c r="BN1839" s="10"/>
      <c r="BO1839" s="10"/>
      <c r="BP1839" s="10"/>
      <c r="BQ1839" s="10"/>
      <c r="BR1839" s="10"/>
      <c r="BS1839" s="10"/>
      <c r="BT1839" s="10"/>
      <c r="BU1839" s="10"/>
      <c r="BV1839" s="10"/>
      <c r="BW1839" s="10"/>
      <c r="BX1839" s="10"/>
      <c r="CA1839">
        <f t="shared" si="364"/>
        <v>0</v>
      </c>
      <c r="CB1839">
        <f t="shared" si="365"/>
        <v>0</v>
      </c>
      <c r="CC1839">
        <f t="shared" si="366"/>
        <v>0</v>
      </c>
      <c r="CD1839">
        <f t="shared" si="367"/>
        <v>0</v>
      </c>
      <c r="CF1839" t="b">
        <f t="shared" si="368"/>
        <v>0</v>
      </c>
      <c r="CG1839" t="str">
        <f t="shared" si="369"/>
        <v/>
      </c>
      <c r="CH1839" t="b">
        <f t="shared" si="370"/>
        <v>0</v>
      </c>
      <c r="CI1839" t="str">
        <f t="shared" si="371"/>
        <v/>
      </c>
      <c r="CJ1839" t="b">
        <f t="shared" si="372"/>
        <v>0</v>
      </c>
      <c r="CL1839">
        <f t="shared" si="373"/>
        <v>0</v>
      </c>
      <c r="CM1839">
        <f t="shared" si="374"/>
        <v>0</v>
      </c>
      <c r="CN1839">
        <f t="shared" si="375"/>
        <v>0</v>
      </c>
      <c r="CO1839">
        <f t="shared" si="376"/>
        <v>0</v>
      </c>
    </row>
    <row r="1840" spans="2:93" ht="15" customHeight="1">
      <c r="B1840" s="126"/>
      <c r="C1840" s="220" t="s">
        <v>3486</v>
      </c>
      <c r="D1840" s="419"/>
      <c r="E1840" s="316"/>
      <c r="F1840" s="316"/>
      <c r="G1840" s="317"/>
      <c r="H1840" s="379"/>
      <c r="I1840" s="317"/>
      <c r="J1840" s="315" t="str">
        <f>IF(L1840="","",VLOOKUP(L1840,Presentación!$AL$3:$AM$574,2,FALSE))</f>
        <v/>
      </c>
      <c r="K1840" s="429"/>
      <c r="L1840" s="419"/>
      <c r="M1840" s="316"/>
      <c r="N1840" s="317"/>
      <c r="O1840" s="419"/>
      <c r="P1840" s="316"/>
      <c r="Q1840" s="317"/>
      <c r="R1840" s="379"/>
      <c r="S1840" s="316"/>
      <c r="T1840" s="317"/>
      <c r="U1840" s="43" t="s">
        <v>2188</v>
      </c>
      <c r="V1840" s="379"/>
      <c r="W1840" s="316"/>
      <c r="X1840" s="317"/>
      <c r="Y1840" s="379"/>
      <c r="Z1840" s="317"/>
      <c r="AA1840" s="249"/>
      <c r="AB1840" s="249"/>
      <c r="AC1840" s="249"/>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AY1840" s="10"/>
      <c r="AZ1840" s="10"/>
      <c r="BA1840" s="10"/>
      <c r="BB1840" s="10"/>
      <c r="BC1840" s="10"/>
      <c r="BD1840" s="10"/>
      <c r="BE1840" s="10"/>
      <c r="BF1840" s="10"/>
      <c r="BG1840" s="10"/>
      <c r="BH1840" s="10"/>
      <c r="BI1840" s="10"/>
      <c r="BJ1840" s="10"/>
      <c r="BK1840" s="10"/>
      <c r="BL1840" s="10"/>
      <c r="BM1840" s="10"/>
      <c r="BN1840" s="10"/>
      <c r="BO1840" s="10"/>
      <c r="BP1840" s="10"/>
      <c r="BQ1840" s="10"/>
      <c r="BR1840" s="10"/>
      <c r="BS1840" s="10"/>
      <c r="BT1840" s="10"/>
      <c r="BU1840" s="10"/>
      <c r="BV1840" s="10"/>
      <c r="BW1840" s="10"/>
      <c r="BX1840" s="10"/>
      <c r="CA1840">
        <f t="shared" si="364"/>
        <v>0</v>
      </c>
      <c r="CB1840">
        <f t="shared" si="365"/>
        <v>0</v>
      </c>
      <c r="CC1840">
        <f t="shared" si="366"/>
        <v>0</v>
      </c>
      <c r="CD1840">
        <f t="shared" si="367"/>
        <v>0</v>
      </c>
      <c r="CF1840" t="b">
        <f t="shared" si="368"/>
        <v>0</v>
      </c>
      <c r="CG1840" t="str">
        <f t="shared" si="369"/>
        <v/>
      </c>
      <c r="CH1840" t="b">
        <f t="shared" si="370"/>
        <v>0</v>
      </c>
      <c r="CI1840" t="str">
        <f t="shared" si="371"/>
        <v/>
      </c>
      <c r="CJ1840" t="b">
        <f t="shared" si="372"/>
        <v>0</v>
      </c>
      <c r="CL1840">
        <f t="shared" si="373"/>
        <v>0</v>
      </c>
      <c r="CM1840">
        <f t="shared" si="374"/>
        <v>0</v>
      </c>
      <c r="CN1840">
        <f t="shared" si="375"/>
        <v>0</v>
      </c>
      <c r="CO1840">
        <f t="shared" si="376"/>
        <v>0</v>
      </c>
    </row>
    <row r="1841" spans="2:93" ht="15" customHeight="1">
      <c r="B1841" s="126"/>
      <c r="C1841" s="220" t="s">
        <v>3487</v>
      </c>
      <c r="D1841" s="419"/>
      <c r="E1841" s="316"/>
      <c r="F1841" s="316"/>
      <c r="G1841" s="317"/>
      <c r="H1841" s="379"/>
      <c r="I1841" s="317"/>
      <c r="J1841" s="315" t="str">
        <f>IF(L1841="","",VLOOKUP(L1841,Presentación!$AL$3:$AM$574,2,FALSE))</f>
        <v/>
      </c>
      <c r="K1841" s="429"/>
      <c r="L1841" s="419"/>
      <c r="M1841" s="316"/>
      <c r="N1841" s="317"/>
      <c r="O1841" s="419"/>
      <c r="P1841" s="316"/>
      <c r="Q1841" s="317"/>
      <c r="R1841" s="379"/>
      <c r="S1841" s="316"/>
      <c r="T1841" s="317"/>
      <c r="U1841" s="43" t="s">
        <v>2188</v>
      </c>
      <c r="V1841" s="379"/>
      <c r="W1841" s="316"/>
      <c r="X1841" s="317"/>
      <c r="Y1841" s="379"/>
      <c r="Z1841" s="317"/>
      <c r="AA1841" s="249"/>
      <c r="AB1841" s="249"/>
      <c r="AC1841" s="249"/>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AY1841" s="10"/>
      <c r="AZ1841" s="10"/>
      <c r="BA1841" s="10"/>
      <c r="BB1841" s="10"/>
      <c r="BC1841" s="10"/>
      <c r="BD1841" s="10"/>
      <c r="BE1841" s="10"/>
      <c r="BF1841" s="10"/>
      <c r="BG1841" s="10"/>
      <c r="BH1841" s="10"/>
      <c r="BI1841" s="10"/>
      <c r="BJ1841" s="10"/>
      <c r="BK1841" s="10"/>
      <c r="BL1841" s="10"/>
      <c r="BM1841" s="10"/>
      <c r="BN1841" s="10"/>
      <c r="BO1841" s="10"/>
      <c r="BP1841" s="10"/>
      <c r="BQ1841" s="10"/>
      <c r="BR1841" s="10"/>
      <c r="BS1841" s="10"/>
      <c r="BT1841" s="10"/>
      <c r="BU1841" s="10"/>
      <c r="BV1841" s="10"/>
      <c r="BW1841" s="10"/>
      <c r="BX1841" s="10"/>
      <c r="CA1841">
        <f t="shared" si="364"/>
        <v>0</v>
      </c>
      <c r="CB1841">
        <f t="shared" si="365"/>
        <v>0</v>
      </c>
      <c r="CC1841">
        <f t="shared" si="366"/>
        <v>0</v>
      </c>
      <c r="CD1841">
        <f t="shared" si="367"/>
        <v>0</v>
      </c>
      <c r="CF1841" t="b">
        <f t="shared" si="368"/>
        <v>0</v>
      </c>
      <c r="CG1841" t="str">
        <f t="shared" si="369"/>
        <v/>
      </c>
      <c r="CH1841" t="b">
        <f t="shared" si="370"/>
        <v>0</v>
      </c>
      <c r="CI1841" t="str">
        <f t="shared" si="371"/>
        <v/>
      </c>
      <c r="CJ1841" t="b">
        <f t="shared" si="372"/>
        <v>0</v>
      </c>
      <c r="CL1841">
        <f t="shared" si="373"/>
        <v>0</v>
      </c>
      <c r="CM1841">
        <f t="shared" si="374"/>
        <v>0</v>
      </c>
      <c r="CN1841">
        <f t="shared" si="375"/>
        <v>0</v>
      </c>
      <c r="CO1841">
        <f t="shared" si="376"/>
        <v>0</v>
      </c>
    </row>
    <row r="1842" spans="2:93" ht="15" customHeight="1">
      <c r="B1842" s="126"/>
      <c r="C1842" s="220" t="s">
        <v>3488</v>
      </c>
      <c r="D1842" s="419"/>
      <c r="E1842" s="316"/>
      <c r="F1842" s="316"/>
      <c r="G1842" s="317"/>
      <c r="H1842" s="379"/>
      <c r="I1842" s="317"/>
      <c r="J1842" s="315" t="str">
        <f>IF(L1842="","",VLOOKUP(L1842,Presentación!$AL$3:$AM$574,2,FALSE))</f>
        <v/>
      </c>
      <c r="K1842" s="429"/>
      <c r="L1842" s="419"/>
      <c r="M1842" s="316"/>
      <c r="N1842" s="317"/>
      <c r="O1842" s="419"/>
      <c r="P1842" s="316"/>
      <c r="Q1842" s="317"/>
      <c r="R1842" s="379"/>
      <c r="S1842" s="316"/>
      <c r="T1842" s="317"/>
      <c r="U1842" s="43" t="s">
        <v>2188</v>
      </c>
      <c r="V1842" s="379"/>
      <c r="W1842" s="316"/>
      <c r="X1842" s="317"/>
      <c r="Y1842" s="379"/>
      <c r="Z1842" s="317"/>
      <c r="AA1842" s="249"/>
      <c r="AB1842" s="249"/>
      <c r="AC1842" s="249"/>
      <c r="AD1842" s="10"/>
      <c r="AE1842" s="10"/>
      <c r="AF1842" s="10"/>
      <c r="AG1842" s="10"/>
      <c r="AH1842" s="10"/>
      <c r="AI1842" s="10"/>
      <c r="AJ1842" s="10"/>
      <c r="AK1842" s="10"/>
      <c r="AL1842" s="10"/>
      <c r="AM1842" s="10"/>
      <c r="AN1842" s="10"/>
      <c r="AO1842" s="10"/>
      <c r="AP1842" s="10"/>
      <c r="AQ1842" s="10"/>
      <c r="AR1842" s="10"/>
      <c r="AS1842" s="10"/>
      <c r="AT1842" s="10"/>
      <c r="AU1842" s="10"/>
      <c r="AV1842" s="10"/>
      <c r="AW1842" s="10"/>
      <c r="AX1842" s="10"/>
      <c r="AY1842" s="10"/>
      <c r="AZ1842" s="10"/>
      <c r="BA1842" s="10"/>
      <c r="BB1842" s="10"/>
      <c r="BC1842" s="10"/>
      <c r="BD1842" s="10"/>
      <c r="BE1842" s="10"/>
      <c r="BF1842" s="10"/>
      <c r="BG1842" s="10"/>
      <c r="BH1842" s="10"/>
      <c r="BI1842" s="10"/>
      <c r="BJ1842" s="10"/>
      <c r="BK1842" s="10"/>
      <c r="BL1842" s="10"/>
      <c r="BM1842" s="10"/>
      <c r="BN1842" s="10"/>
      <c r="BO1842" s="10"/>
      <c r="BP1842" s="10"/>
      <c r="BQ1842" s="10"/>
      <c r="BR1842" s="10"/>
      <c r="BS1842" s="10"/>
      <c r="BT1842" s="10"/>
      <c r="BU1842" s="10"/>
      <c r="BV1842" s="10"/>
      <c r="BW1842" s="10"/>
      <c r="BX1842" s="10"/>
      <c r="CA1842">
        <f t="shared" si="364"/>
        <v>0</v>
      </c>
      <c r="CB1842">
        <f t="shared" si="365"/>
        <v>0</v>
      </c>
      <c r="CC1842">
        <f t="shared" si="366"/>
        <v>0</v>
      </c>
      <c r="CD1842">
        <f t="shared" si="367"/>
        <v>0</v>
      </c>
      <c r="CF1842" t="b">
        <f t="shared" si="368"/>
        <v>0</v>
      </c>
      <c r="CG1842" t="str">
        <f t="shared" si="369"/>
        <v/>
      </c>
      <c r="CH1842" t="b">
        <f t="shared" si="370"/>
        <v>0</v>
      </c>
      <c r="CI1842" t="str">
        <f t="shared" si="371"/>
        <v/>
      </c>
      <c r="CJ1842" t="b">
        <f t="shared" si="372"/>
        <v>0</v>
      </c>
      <c r="CL1842">
        <f t="shared" si="373"/>
        <v>0</v>
      </c>
      <c r="CM1842">
        <f t="shared" si="374"/>
        <v>0</v>
      </c>
      <c r="CN1842">
        <f t="shared" si="375"/>
        <v>0</v>
      </c>
      <c r="CO1842">
        <f t="shared" si="376"/>
        <v>0</v>
      </c>
    </row>
    <row r="1843" spans="2:93" ht="15" customHeight="1">
      <c r="B1843" s="126"/>
      <c r="C1843" s="220" t="s">
        <v>3489</v>
      </c>
      <c r="D1843" s="419"/>
      <c r="E1843" s="316"/>
      <c r="F1843" s="316"/>
      <c r="G1843" s="317"/>
      <c r="H1843" s="379"/>
      <c r="I1843" s="317"/>
      <c r="J1843" s="315" t="str">
        <f>IF(L1843="","",VLOOKUP(L1843,Presentación!$AL$3:$AM$574,2,FALSE))</f>
        <v/>
      </c>
      <c r="K1843" s="429"/>
      <c r="L1843" s="419"/>
      <c r="M1843" s="316"/>
      <c r="N1843" s="317"/>
      <c r="O1843" s="419"/>
      <c r="P1843" s="316"/>
      <c r="Q1843" s="317"/>
      <c r="R1843" s="379"/>
      <c r="S1843" s="316"/>
      <c r="T1843" s="317"/>
      <c r="U1843" s="43" t="s">
        <v>2188</v>
      </c>
      <c r="V1843" s="379"/>
      <c r="W1843" s="316"/>
      <c r="X1843" s="317"/>
      <c r="Y1843" s="379"/>
      <c r="Z1843" s="317"/>
      <c r="AA1843" s="249"/>
      <c r="AB1843" s="249"/>
      <c r="AC1843" s="249"/>
      <c r="AD1843" s="10"/>
      <c r="AE1843" s="10"/>
      <c r="AF1843" s="10"/>
      <c r="AG1843" s="10"/>
      <c r="AH1843" s="10"/>
      <c r="AI1843" s="10"/>
      <c r="AJ1843" s="10"/>
      <c r="AK1843" s="10"/>
      <c r="AL1843" s="10"/>
      <c r="AM1843" s="10"/>
      <c r="AN1843" s="10"/>
      <c r="AO1843" s="10"/>
      <c r="AP1843" s="10"/>
      <c r="AQ1843" s="10"/>
      <c r="AR1843" s="10"/>
      <c r="AS1843" s="10"/>
      <c r="AT1843" s="10"/>
      <c r="AU1843" s="10"/>
      <c r="AV1843" s="10"/>
      <c r="AW1843" s="10"/>
      <c r="AX1843" s="10"/>
      <c r="AY1843" s="10"/>
      <c r="AZ1843" s="10"/>
      <c r="BA1843" s="10"/>
      <c r="BB1843" s="10"/>
      <c r="BC1843" s="10"/>
      <c r="BD1843" s="10"/>
      <c r="BE1843" s="10"/>
      <c r="BF1843" s="10"/>
      <c r="BG1843" s="10"/>
      <c r="BH1843" s="10"/>
      <c r="BI1843" s="10"/>
      <c r="BJ1843" s="10"/>
      <c r="BK1843" s="10"/>
      <c r="BL1843" s="10"/>
      <c r="BM1843" s="10"/>
      <c r="BN1843" s="10"/>
      <c r="BO1843" s="10"/>
      <c r="BP1843" s="10"/>
      <c r="BQ1843" s="10"/>
      <c r="BR1843" s="10"/>
      <c r="BS1843" s="10"/>
      <c r="BT1843" s="10"/>
      <c r="BU1843" s="10"/>
      <c r="BV1843" s="10"/>
      <c r="BW1843" s="10"/>
      <c r="BX1843" s="10"/>
      <c r="CA1843">
        <f t="shared" si="364"/>
        <v>0</v>
      </c>
      <c r="CB1843">
        <f t="shared" si="365"/>
        <v>0</v>
      </c>
      <c r="CC1843">
        <f t="shared" si="366"/>
        <v>0</v>
      </c>
      <c r="CD1843">
        <f t="shared" si="367"/>
        <v>0</v>
      </c>
      <c r="CF1843" t="b">
        <f t="shared" si="368"/>
        <v>0</v>
      </c>
      <c r="CG1843" t="str">
        <f t="shared" si="369"/>
        <v/>
      </c>
      <c r="CH1843" t="b">
        <f t="shared" si="370"/>
        <v>0</v>
      </c>
      <c r="CI1843" t="str">
        <f t="shared" si="371"/>
        <v/>
      </c>
      <c r="CJ1843" t="b">
        <f t="shared" si="372"/>
        <v>0</v>
      </c>
      <c r="CL1843">
        <f t="shared" si="373"/>
        <v>0</v>
      </c>
      <c r="CM1843">
        <f t="shared" si="374"/>
        <v>0</v>
      </c>
      <c r="CN1843">
        <f t="shared" si="375"/>
        <v>0</v>
      </c>
      <c r="CO1843">
        <f t="shared" si="376"/>
        <v>0</v>
      </c>
    </row>
    <row r="1844" spans="2:93" ht="15" customHeight="1">
      <c r="B1844" s="126"/>
      <c r="C1844" s="220" t="s">
        <v>3490</v>
      </c>
      <c r="D1844" s="419"/>
      <c r="E1844" s="316"/>
      <c r="F1844" s="316"/>
      <c r="G1844" s="317"/>
      <c r="H1844" s="379"/>
      <c r="I1844" s="317"/>
      <c r="J1844" s="315" t="str">
        <f>IF(L1844="","",VLOOKUP(L1844,Presentación!$AL$3:$AM$574,2,FALSE))</f>
        <v/>
      </c>
      <c r="K1844" s="429"/>
      <c r="L1844" s="419"/>
      <c r="M1844" s="316"/>
      <c r="N1844" s="317"/>
      <c r="O1844" s="419"/>
      <c r="P1844" s="316"/>
      <c r="Q1844" s="317"/>
      <c r="R1844" s="379"/>
      <c r="S1844" s="316"/>
      <c r="T1844" s="317"/>
      <c r="U1844" s="43" t="s">
        <v>2188</v>
      </c>
      <c r="V1844" s="379"/>
      <c r="W1844" s="316"/>
      <c r="X1844" s="317"/>
      <c r="Y1844" s="379"/>
      <c r="Z1844" s="317"/>
      <c r="AA1844" s="249"/>
      <c r="AB1844" s="249"/>
      <c r="AC1844" s="249"/>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c r="AY1844" s="10"/>
      <c r="AZ1844" s="10"/>
      <c r="BA1844" s="10"/>
      <c r="BB1844" s="10"/>
      <c r="BC1844" s="10"/>
      <c r="BD1844" s="10"/>
      <c r="BE1844" s="10"/>
      <c r="BF1844" s="10"/>
      <c r="BG1844" s="10"/>
      <c r="BH1844" s="10"/>
      <c r="BI1844" s="10"/>
      <c r="BJ1844" s="10"/>
      <c r="BK1844" s="10"/>
      <c r="BL1844" s="10"/>
      <c r="BM1844" s="10"/>
      <c r="BN1844" s="10"/>
      <c r="BO1844" s="10"/>
      <c r="BP1844" s="10"/>
      <c r="BQ1844" s="10"/>
      <c r="BR1844" s="10"/>
      <c r="BS1844" s="10"/>
      <c r="BT1844" s="10"/>
      <c r="BU1844" s="10"/>
      <c r="BV1844" s="10"/>
      <c r="BW1844" s="10"/>
      <c r="BX1844" s="10"/>
      <c r="CA1844">
        <f t="shared" si="364"/>
        <v>0</v>
      </c>
      <c r="CB1844">
        <f t="shared" si="365"/>
        <v>0</v>
      </c>
      <c r="CC1844">
        <f t="shared" si="366"/>
        <v>0</v>
      </c>
      <c r="CD1844">
        <f t="shared" si="367"/>
        <v>0</v>
      </c>
      <c r="CF1844" t="b">
        <f t="shared" si="368"/>
        <v>0</v>
      </c>
      <c r="CG1844" t="str">
        <f t="shared" si="369"/>
        <v/>
      </c>
      <c r="CH1844" t="b">
        <f t="shared" si="370"/>
        <v>0</v>
      </c>
      <c r="CI1844" t="str">
        <f t="shared" si="371"/>
        <v/>
      </c>
      <c r="CJ1844" t="b">
        <f t="shared" si="372"/>
        <v>0</v>
      </c>
      <c r="CL1844">
        <f t="shared" si="373"/>
        <v>0</v>
      </c>
      <c r="CM1844">
        <f t="shared" si="374"/>
        <v>0</v>
      </c>
      <c r="CN1844">
        <f t="shared" si="375"/>
        <v>0</v>
      </c>
      <c r="CO1844">
        <f t="shared" si="376"/>
        <v>0</v>
      </c>
    </row>
    <row r="1845" spans="2:93" ht="15" customHeight="1">
      <c r="B1845" s="126"/>
      <c r="C1845" s="220" t="s">
        <v>3491</v>
      </c>
      <c r="D1845" s="419"/>
      <c r="E1845" s="316"/>
      <c r="F1845" s="316"/>
      <c r="G1845" s="317"/>
      <c r="H1845" s="379"/>
      <c r="I1845" s="317"/>
      <c r="J1845" s="315" t="str">
        <f>IF(L1845="","",VLOOKUP(L1845,Presentación!$AL$3:$AM$574,2,FALSE))</f>
        <v/>
      </c>
      <c r="K1845" s="429"/>
      <c r="L1845" s="419"/>
      <c r="M1845" s="316"/>
      <c r="N1845" s="317"/>
      <c r="O1845" s="419"/>
      <c r="P1845" s="316"/>
      <c r="Q1845" s="317"/>
      <c r="R1845" s="379"/>
      <c r="S1845" s="316"/>
      <c r="T1845" s="317"/>
      <c r="U1845" s="43" t="s">
        <v>2188</v>
      </c>
      <c r="V1845" s="379"/>
      <c r="W1845" s="316"/>
      <c r="X1845" s="317"/>
      <c r="Y1845" s="379"/>
      <c r="Z1845" s="317"/>
      <c r="AA1845" s="249"/>
      <c r="AB1845" s="249"/>
      <c r="AC1845" s="249"/>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10"/>
      <c r="AY1845" s="10"/>
      <c r="AZ1845" s="10"/>
      <c r="BA1845" s="10"/>
      <c r="BB1845" s="10"/>
      <c r="BC1845" s="10"/>
      <c r="BD1845" s="10"/>
      <c r="BE1845" s="10"/>
      <c r="BF1845" s="10"/>
      <c r="BG1845" s="10"/>
      <c r="BH1845" s="10"/>
      <c r="BI1845" s="10"/>
      <c r="BJ1845" s="10"/>
      <c r="BK1845" s="10"/>
      <c r="BL1845" s="10"/>
      <c r="BM1845" s="10"/>
      <c r="BN1845" s="10"/>
      <c r="BO1845" s="10"/>
      <c r="BP1845" s="10"/>
      <c r="BQ1845" s="10"/>
      <c r="BR1845" s="10"/>
      <c r="BS1845" s="10"/>
      <c r="BT1845" s="10"/>
      <c r="BU1845" s="10"/>
      <c r="BV1845" s="10"/>
      <c r="BW1845" s="10"/>
      <c r="BX1845" s="10"/>
      <c r="CA1845">
        <f t="shared" si="364"/>
        <v>0</v>
      </c>
      <c r="CB1845">
        <f t="shared" si="365"/>
        <v>0</v>
      </c>
      <c r="CC1845">
        <f t="shared" si="366"/>
        <v>0</v>
      </c>
      <c r="CD1845">
        <f t="shared" si="367"/>
        <v>0</v>
      </c>
      <c r="CF1845" t="b">
        <f t="shared" si="368"/>
        <v>0</v>
      </c>
      <c r="CG1845" t="str">
        <f t="shared" si="369"/>
        <v/>
      </c>
      <c r="CH1845" t="b">
        <f t="shared" si="370"/>
        <v>0</v>
      </c>
      <c r="CI1845" t="str">
        <f t="shared" si="371"/>
        <v/>
      </c>
      <c r="CJ1845" t="b">
        <f t="shared" si="372"/>
        <v>0</v>
      </c>
      <c r="CL1845">
        <f t="shared" si="373"/>
        <v>0</v>
      </c>
      <c r="CM1845">
        <f t="shared" si="374"/>
        <v>0</v>
      </c>
      <c r="CN1845">
        <f t="shared" si="375"/>
        <v>0</v>
      </c>
      <c r="CO1845">
        <f t="shared" si="376"/>
        <v>0</v>
      </c>
    </row>
    <row r="1846" spans="2:93" ht="15" customHeight="1">
      <c r="B1846" s="126"/>
      <c r="C1846" s="220" t="s">
        <v>3492</v>
      </c>
      <c r="D1846" s="419"/>
      <c r="E1846" s="316"/>
      <c r="F1846" s="316"/>
      <c r="G1846" s="317"/>
      <c r="H1846" s="379"/>
      <c r="I1846" s="317"/>
      <c r="J1846" s="315" t="str">
        <f>IF(L1846="","",VLOOKUP(L1846,Presentación!$AL$3:$AM$574,2,FALSE))</f>
        <v/>
      </c>
      <c r="K1846" s="429"/>
      <c r="L1846" s="419"/>
      <c r="M1846" s="316"/>
      <c r="N1846" s="317"/>
      <c r="O1846" s="419"/>
      <c r="P1846" s="316"/>
      <c r="Q1846" s="317"/>
      <c r="R1846" s="379"/>
      <c r="S1846" s="316"/>
      <c r="T1846" s="317"/>
      <c r="U1846" s="43" t="s">
        <v>2188</v>
      </c>
      <c r="V1846" s="379"/>
      <c r="W1846" s="316"/>
      <c r="X1846" s="317"/>
      <c r="Y1846" s="379"/>
      <c r="Z1846" s="317"/>
      <c r="AA1846" s="249"/>
      <c r="AB1846" s="249"/>
      <c r="AC1846" s="249"/>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A1846" s="10"/>
      <c r="BB1846" s="10"/>
      <c r="BC1846" s="10"/>
      <c r="BD1846" s="10"/>
      <c r="BE1846" s="10"/>
      <c r="BF1846" s="10"/>
      <c r="BG1846" s="10"/>
      <c r="BH1846" s="10"/>
      <c r="BI1846" s="10"/>
      <c r="BJ1846" s="10"/>
      <c r="BK1846" s="10"/>
      <c r="BL1846" s="10"/>
      <c r="BM1846" s="10"/>
      <c r="BN1846" s="10"/>
      <c r="BO1846" s="10"/>
      <c r="BP1846" s="10"/>
      <c r="BQ1846" s="10"/>
      <c r="BR1846" s="10"/>
      <c r="BS1846" s="10"/>
      <c r="BT1846" s="10"/>
      <c r="BU1846" s="10"/>
      <c r="BV1846" s="10"/>
      <c r="BW1846" s="10"/>
      <c r="BX1846" s="10"/>
      <c r="CA1846">
        <f t="shared" si="364"/>
        <v>0</v>
      </c>
      <c r="CB1846">
        <f t="shared" si="365"/>
        <v>0</v>
      </c>
      <c r="CC1846">
        <f t="shared" si="366"/>
        <v>0</v>
      </c>
      <c r="CD1846">
        <f t="shared" si="367"/>
        <v>0</v>
      </c>
      <c r="CF1846" t="b">
        <f t="shared" si="368"/>
        <v>0</v>
      </c>
      <c r="CG1846" t="str">
        <f t="shared" si="369"/>
        <v/>
      </c>
      <c r="CH1846" t="b">
        <f t="shared" si="370"/>
        <v>0</v>
      </c>
      <c r="CI1846" t="str">
        <f t="shared" si="371"/>
        <v/>
      </c>
      <c r="CJ1846" t="b">
        <f t="shared" si="372"/>
        <v>0</v>
      </c>
      <c r="CL1846">
        <f t="shared" si="373"/>
        <v>0</v>
      </c>
      <c r="CM1846">
        <f t="shared" si="374"/>
        <v>0</v>
      </c>
      <c r="CN1846">
        <f t="shared" si="375"/>
        <v>0</v>
      </c>
      <c r="CO1846">
        <f t="shared" si="376"/>
        <v>0</v>
      </c>
    </row>
    <row r="1847" spans="2:93" ht="15" customHeight="1">
      <c r="B1847" s="126"/>
      <c r="C1847" s="220" t="s">
        <v>3493</v>
      </c>
      <c r="D1847" s="419"/>
      <c r="E1847" s="316"/>
      <c r="F1847" s="316"/>
      <c r="G1847" s="317"/>
      <c r="H1847" s="379"/>
      <c r="I1847" s="317"/>
      <c r="J1847" s="315" t="str">
        <f>IF(L1847="","",VLOOKUP(L1847,Presentación!$AL$3:$AM$574,2,FALSE))</f>
        <v/>
      </c>
      <c r="K1847" s="429"/>
      <c r="L1847" s="419"/>
      <c r="M1847" s="316"/>
      <c r="N1847" s="317"/>
      <c r="O1847" s="419"/>
      <c r="P1847" s="316"/>
      <c r="Q1847" s="317"/>
      <c r="R1847" s="379"/>
      <c r="S1847" s="316"/>
      <c r="T1847" s="317"/>
      <c r="U1847" s="43" t="s">
        <v>2188</v>
      </c>
      <c r="V1847" s="379"/>
      <c r="W1847" s="316"/>
      <c r="X1847" s="317"/>
      <c r="Y1847" s="379"/>
      <c r="Z1847" s="317"/>
      <c r="AA1847" s="249"/>
      <c r="AB1847" s="249"/>
      <c r="AC1847" s="249"/>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AY1847" s="10"/>
      <c r="AZ1847" s="10"/>
      <c r="BA1847" s="10"/>
      <c r="BB1847" s="10"/>
      <c r="BC1847" s="10"/>
      <c r="BD1847" s="10"/>
      <c r="BE1847" s="10"/>
      <c r="BF1847" s="10"/>
      <c r="BG1847" s="10"/>
      <c r="BH1847" s="10"/>
      <c r="BI1847" s="10"/>
      <c r="BJ1847" s="10"/>
      <c r="BK1847" s="10"/>
      <c r="BL1847" s="10"/>
      <c r="BM1847" s="10"/>
      <c r="BN1847" s="10"/>
      <c r="BO1847" s="10"/>
      <c r="BP1847" s="10"/>
      <c r="BQ1847" s="10"/>
      <c r="BR1847" s="10"/>
      <c r="BS1847" s="10"/>
      <c r="BT1847" s="10"/>
      <c r="BU1847" s="10"/>
      <c r="BV1847" s="10"/>
      <c r="BW1847" s="10"/>
      <c r="BX1847" s="10"/>
      <c r="CA1847">
        <f t="shared" si="364"/>
        <v>0</v>
      </c>
      <c r="CB1847">
        <f t="shared" si="365"/>
        <v>0</v>
      </c>
      <c r="CC1847">
        <f t="shared" si="366"/>
        <v>0</v>
      </c>
      <c r="CD1847">
        <f t="shared" si="367"/>
        <v>0</v>
      </c>
      <c r="CF1847" t="b">
        <f t="shared" si="368"/>
        <v>0</v>
      </c>
      <c r="CG1847" t="str">
        <f t="shared" si="369"/>
        <v/>
      </c>
      <c r="CH1847" t="b">
        <f t="shared" si="370"/>
        <v>0</v>
      </c>
      <c r="CI1847" t="str">
        <f t="shared" si="371"/>
        <v/>
      </c>
      <c r="CJ1847" t="b">
        <f t="shared" si="372"/>
        <v>0</v>
      </c>
      <c r="CL1847">
        <f t="shared" si="373"/>
        <v>0</v>
      </c>
      <c r="CM1847">
        <f t="shared" si="374"/>
        <v>0</v>
      </c>
      <c r="CN1847">
        <f t="shared" si="375"/>
        <v>0</v>
      </c>
      <c r="CO1847">
        <f t="shared" si="376"/>
        <v>0</v>
      </c>
    </row>
    <row r="1848" spans="2:93" ht="15" customHeight="1">
      <c r="B1848" s="126"/>
      <c r="C1848" s="220" t="s">
        <v>3494</v>
      </c>
      <c r="D1848" s="419"/>
      <c r="E1848" s="316"/>
      <c r="F1848" s="316"/>
      <c r="G1848" s="317"/>
      <c r="H1848" s="379"/>
      <c r="I1848" s="317"/>
      <c r="J1848" s="315" t="str">
        <f>IF(L1848="","",VLOOKUP(L1848,Presentación!$AL$3:$AM$574,2,FALSE))</f>
        <v/>
      </c>
      <c r="K1848" s="429"/>
      <c r="L1848" s="419"/>
      <c r="M1848" s="316"/>
      <c r="N1848" s="317"/>
      <c r="O1848" s="419"/>
      <c r="P1848" s="316"/>
      <c r="Q1848" s="317"/>
      <c r="R1848" s="379"/>
      <c r="S1848" s="316"/>
      <c r="T1848" s="317"/>
      <c r="U1848" s="43" t="s">
        <v>2188</v>
      </c>
      <c r="V1848" s="379"/>
      <c r="W1848" s="316"/>
      <c r="X1848" s="317"/>
      <c r="Y1848" s="379"/>
      <c r="Z1848" s="317"/>
      <c r="AA1848" s="249"/>
      <c r="AB1848" s="249"/>
      <c r="AC1848" s="249"/>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c r="AY1848" s="10"/>
      <c r="AZ1848" s="10"/>
      <c r="BA1848" s="10"/>
      <c r="BB1848" s="10"/>
      <c r="BC1848" s="10"/>
      <c r="BD1848" s="10"/>
      <c r="BE1848" s="10"/>
      <c r="BF1848" s="10"/>
      <c r="BG1848" s="10"/>
      <c r="BH1848" s="10"/>
      <c r="BI1848" s="10"/>
      <c r="BJ1848" s="10"/>
      <c r="BK1848" s="10"/>
      <c r="BL1848" s="10"/>
      <c r="BM1848" s="10"/>
      <c r="BN1848" s="10"/>
      <c r="BO1848" s="10"/>
      <c r="BP1848" s="10"/>
      <c r="BQ1848" s="10"/>
      <c r="BR1848" s="10"/>
      <c r="BS1848" s="10"/>
      <c r="BT1848" s="10"/>
      <c r="BU1848" s="10"/>
      <c r="BV1848" s="10"/>
      <c r="BW1848" s="10"/>
      <c r="BX1848" s="10"/>
      <c r="CA1848">
        <f t="shared" si="364"/>
        <v>0</v>
      </c>
      <c r="CB1848">
        <f t="shared" si="365"/>
        <v>0</v>
      </c>
      <c r="CC1848">
        <f t="shared" si="366"/>
        <v>0</v>
      </c>
      <c r="CD1848">
        <f t="shared" si="367"/>
        <v>0</v>
      </c>
      <c r="CF1848" t="b">
        <f t="shared" si="368"/>
        <v>0</v>
      </c>
      <c r="CG1848" t="str">
        <f t="shared" si="369"/>
        <v/>
      </c>
      <c r="CH1848" t="b">
        <f t="shared" si="370"/>
        <v>0</v>
      </c>
      <c r="CI1848" t="str">
        <f t="shared" si="371"/>
        <v/>
      </c>
      <c r="CJ1848" t="b">
        <f t="shared" si="372"/>
        <v>0</v>
      </c>
      <c r="CL1848">
        <f t="shared" si="373"/>
        <v>0</v>
      </c>
      <c r="CM1848">
        <f t="shared" si="374"/>
        <v>0</v>
      </c>
      <c r="CN1848">
        <f t="shared" si="375"/>
        <v>0</v>
      </c>
      <c r="CO1848">
        <f t="shared" si="376"/>
        <v>0</v>
      </c>
    </row>
    <row r="1849" spans="2:93" ht="15" customHeight="1">
      <c r="B1849" s="126"/>
      <c r="C1849" s="220" t="s">
        <v>3495</v>
      </c>
      <c r="D1849" s="419"/>
      <c r="E1849" s="316"/>
      <c r="F1849" s="316"/>
      <c r="G1849" s="317"/>
      <c r="H1849" s="379"/>
      <c r="I1849" s="317"/>
      <c r="J1849" s="315" t="str">
        <f>IF(L1849="","",VLOOKUP(L1849,Presentación!$AL$3:$AM$574,2,FALSE))</f>
        <v/>
      </c>
      <c r="K1849" s="429"/>
      <c r="L1849" s="419"/>
      <c r="M1849" s="316"/>
      <c r="N1849" s="317"/>
      <c r="O1849" s="419"/>
      <c r="P1849" s="316"/>
      <c r="Q1849" s="317"/>
      <c r="R1849" s="379"/>
      <c r="S1849" s="316"/>
      <c r="T1849" s="317"/>
      <c r="U1849" s="43" t="s">
        <v>2188</v>
      </c>
      <c r="V1849" s="379"/>
      <c r="W1849" s="316"/>
      <c r="X1849" s="317"/>
      <c r="Y1849" s="379"/>
      <c r="Z1849" s="317"/>
      <c r="AA1849" s="249"/>
      <c r="AB1849" s="249"/>
      <c r="AC1849" s="249"/>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c r="BU1849" s="10"/>
      <c r="BV1849" s="10"/>
      <c r="BW1849" s="10"/>
      <c r="BX1849" s="10"/>
      <c r="CA1849">
        <f t="shared" si="364"/>
        <v>0</v>
      </c>
      <c r="CB1849">
        <f t="shared" si="365"/>
        <v>0</v>
      </c>
      <c r="CC1849">
        <f t="shared" si="366"/>
        <v>0</v>
      </c>
      <c r="CD1849">
        <f t="shared" si="367"/>
        <v>0</v>
      </c>
      <c r="CF1849" t="b">
        <f t="shared" si="368"/>
        <v>0</v>
      </c>
      <c r="CG1849" t="str">
        <f t="shared" si="369"/>
        <v/>
      </c>
      <c r="CH1849" t="b">
        <f t="shared" si="370"/>
        <v>0</v>
      </c>
      <c r="CI1849" t="str">
        <f t="shared" si="371"/>
        <v/>
      </c>
      <c r="CJ1849" t="b">
        <f t="shared" si="372"/>
        <v>0</v>
      </c>
      <c r="CL1849">
        <f t="shared" si="373"/>
        <v>0</v>
      </c>
      <c r="CM1849">
        <f t="shared" si="374"/>
        <v>0</v>
      </c>
      <c r="CN1849">
        <f t="shared" si="375"/>
        <v>0</v>
      </c>
      <c r="CO1849">
        <f t="shared" si="376"/>
        <v>0</v>
      </c>
    </row>
    <row r="1850" spans="2:93" ht="15" customHeight="1">
      <c r="B1850" s="126"/>
      <c r="C1850" s="220" t="s">
        <v>3496</v>
      </c>
      <c r="D1850" s="419"/>
      <c r="E1850" s="316"/>
      <c r="F1850" s="316"/>
      <c r="G1850" s="317"/>
      <c r="H1850" s="379"/>
      <c r="I1850" s="317"/>
      <c r="J1850" s="315" t="str">
        <f>IF(L1850="","",VLOOKUP(L1850,Presentación!$AL$3:$AM$574,2,FALSE))</f>
        <v/>
      </c>
      <c r="K1850" s="429"/>
      <c r="L1850" s="419"/>
      <c r="M1850" s="316"/>
      <c r="N1850" s="317"/>
      <c r="O1850" s="419"/>
      <c r="P1850" s="316"/>
      <c r="Q1850" s="317"/>
      <c r="R1850" s="379"/>
      <c r="S1850" s="316"/>
      <c r="T1850" s="317"/>
      <c r="U1850" s="43" t="s">
        <v>2188</v>
      </c>
      <c r="V1850" s="379"/>
      <c r="W1850" s="316"/>
      <c r="X1850" s="317"/>
      <c r="Y1850" s="379"/>
      <c r="Z1850" s="317"/>
      <c r="AA1850" s="249"/>
      <c r="AB1850" s="249"/>
      <c r="AC1850" s="249"/>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c r="BU1850" s="10"/>
      <c r="BV1850" s="10"/>
      <c r="BW1850" s="10"/>
      <c r="BX1850" s="10"/>
      <c r="CA1850">
        <f t="shared" si="364"/>
        <v>0</v>
      </c>
      <c r="CB1850">
        <f t="shared" si="365"/>
        <v>0</v>
      </c>
      <c r="CC1850">
        <f t="shared" si="366"/>
        <v>0</v>
      </c>
      <c r="CD1850">
        <f t="shared" si="367"/>
        <v>0</v>
      </c>
      <c r="CF1850" t="b">
        <f t="shared" si="368"/>
        <v>0</v>
      </c>
      <c r="CG1850" t="str">
        <f t="shared" si="369"/>
        <v/>
      </c>
      <c r="CH1850" t="b">
        <f t="shared" si="370"/>
        <v>0</v>
      </c>
      <c r="CI1850" t="str">
        <f t="shared" si="371"/>
        <v/>
      </c>
      <c r="CJ1850" t="b">
        <f t="shared" si="372"/>
        <v>0</v>
      </c>
      <c r="CL1850">
        <f t="shared" si="373"/>
        <v>0</v>
      </c>
      <c r="CM1850">
        <f t="shared" si="374"/>
        <v>0</v>
      </c>
      <c r="CN1850">
        <f t="shared" si="375"/>
        <v>0</v>
      </c>
      <c r="CO1850">
        <f t="shared" si="376"/>
        <v>0</v>
      </c>
    </row>
    <row r="1851" spans="2:93" ht="15" customHeight="1">
      <c r="B1851" s="126"/>
      <c r="C1851" s="220" t="s">
        <v>3497</v>
      </c>
      <c r="D1851" s="419"/>
      <c r="E1851" s="316"/>
      <c r="F1851" s="316"/>
      <c r="G1851" s="317"/>
      <c r="H1851" s="379"/>
      <c r="I1851" s="317"/>
      <c r="J1851" s="315" t="str">
        <f>IF(L1851="","",VLOOKUP(L1851,Presentación!$AL$3:$AM$574,2,FALSE))</f>
        <v/>
      </c>
      <c r="K1851" s="429"/>
      <c r="L1851" s="419"/>
      <c r="M1851" s="316"/>
      <c r="N1851" s="317"/>
      <c r="O1851" s="419"/>
      <c r="P1851" s="316"/>
      <c r="Q1851" s="317"/>
      <c r="R1851" s="379"/>
      <c r="S1851" s="316"/>
      <c r="T1851" s="317"/>
      <c r="U1851" s="43" t="s">
        <v>2188</v>
      </c>
      <c r="V1851" s="379"/>
      <c r="W1851" s="316"/>
      <c r="X1851" s="317"/>
      <c r="Y1851" s="379"/>
      <c r="Z1851" s="317"/>
      <c r="AA1851" s="249"/>
      <c r="AB1851" s="249"/>
      <c r="AC1851" s="249"/>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c r="BU1851" s="10"/>
      <c r="BV1851" s="10"/>
      <c r="BW1851" s="10"/>
      <c r="BX1851" s="10"/>
      <c r="CA1851">
        <f t="shared" si="364"/>
        <v>0</v>
      </c>
      <c r="CB1851">
        <f t="shared" si="365"/>
        <v>0</v>
      </c>
      <c r="CC1851">
        <f t="shared" si="366"/>
        <v>0</v>
      </c>
      <c r="CD1851">
        <f t="shared" si="367"/>
        <v>0</v>
      </c>
      <c r="CF1851" t="b">
        <f t="shared" si="368"/>
        <v>0</v>
      </c>
      <c r="CG1851" t="str">
        <f t="shared" si="369"/>
        <v/>
      </c>
      <c r="CH1851" t="b">
        <f t="shared" si="370"/>
        <v>0</v>
      </c>
      <c r="CI1851" t="str">
        <f t="shared" si="371"/>
        <v/>
      </c>
      <c r="CJ1851" t="b">
        <f t="shared" si="372"/>
        <v>0</v>
      </c>
      <c r="CL1851">
        <f t="shared" si="373"/>
        <v>0</v>
      </c>
      <c r="CM1851">
        <f t="shared" si="374"/>
        <v>0</v>
      </c>
      <c r="CN1851">
        <f t="shared" si="375"/>
        <v>0</v>
      </c>
      <c r="CO1851">
        <f t="shared" si="376"/>
        <v>0</v>
      </c>
    </row>
    <row r="1852" spans="2:93" ht="15" customHeight="1">
      <c r="B1852" s="126"/>
      <c r="C1852" s="220" t="s">
        <v>3498</v>
      </c>
      <c r="D1852" s="419"/>
      <c r="E1852" s="316"/>
      <c r="F1852" s="316"/>
      <c r="G1852" s="317"/>
      <c r="H1852" s="379"/>
      <c r="I1852" s="317"/>
      <c r="J1852" s="315" t="str">
        <f>IF(L1852="","",VLOOKUP(L1852,Presentación!$AL$3:$AM$574,2,FALSE))</f>
        <v/>
      </c>
      <c r="K1852" s="429"/>
      <c r="L1852" s="419"/>
      <c r="M1852" s="316"/>
      <c r="N1852" s="317"/>
      <c r="O1852" s="419"/>
      <c r="P1852" s="316"/>
      <c r="Q1852" s="317"/>
      <c r="R1852" s="379"/>
      <c r="S1852" s="316"/>
      <c r="T1852" s="317"/>
      <c r="U1852" s="43" t="s">
        <v>2188</v>
      </c>
      <c r="V1852" s="379"/>
      <c r="W1852" s="316"/>
      <c r="X1852" s="317"/>
      <c r="Y1852" s="379"/>
      <c r="Z1852" s="317"/>
      <c r="AA1852" s="249"/>
      <c r="AB1852" s="249"/>
      <c r="AC1852" s="249"/>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c r="BU1852" s="10"/>
      <c r="BV1852" s="10"/>
      <c r="BW1852" s="10"/>
      <c r="BX1852" s="10"/>
      <c r="CA1852">
        <f t="shared" si="364"/>
        <v>0</v>
      </c>
      <c r="CB1852">
        <f t="shared" si="365"/>
        <v>0</v>
      </c>
      <c r="CC1852">
        <f t="shared" si="366"/>
        <v>0</v>
      </c>
      <c r="CD1852">
        <f t="shared" si="367"/>
        <v>0</v>
      </c>
      <c r="CF1852" t="b">
        <f t="shared" si="368"/>
        <v>0</v>
      </c>
      <c r="CG1852" t="str">
        <f t="shared" si="369"/>
        <v/>
      </c>
      <c r="CH1852" t="b">
        <f t="shared" si="370"/>
        <v>0</v>
      </c>
      <c r="CI1852" t="str">
        <f t="shared" si="371"/>
        <v/>
      </c>
      <c r="CJ1852" t="b">
        <f t="shared" si="372"/>
        <v>0</v>
      </c>
      <c r="CL1852">
        <f t="shared" si="373"/>
        <v>0</v>
      </c>
      <c r="CM1852">
        <f t="shared" si="374"/>
        <v>0</v>
      </c>
      <c r="CN1852">
        <f t="shared" si="375"/>
        <v>0</v>
      </c>
      <c r="CO1852">
        <f t="shared" si="376"/>
        <v>0</v>
      </c>
    </row>
    <row r="1853" spans="2:93" ht="15" customHeight="1">
      <c r="B1853" s="126"/>
      <c r="C1853" s="220" t="s">
        <v>3499</v>
      </c>
      <c r="D1853" s="419"/>
      <c r="E1853" s="316"/>
      <c r="F1853" s="316"/>
      <c r="G1853" s="317"/>
      <c r="H1853" s="379"/>
      <c r="I1853" s="317"/>
      <c r="J1853" s="315" t="str">
        <f>IF(L1853="","",VLOOKUP(L1853,Presentación!$AL$3:$AM$574,2,FALSE))</f>
        <v/>
      </c>
      <c r="K1853" s="429"/>
      <c r="L1853" s="419"/>
      <c r="M1853" s="316"/>
      <c r="N1853" s="317"/>
      <c r="O1853" s="419"/>
      <c r="P1853" s="316"/>
      <c r="Q1853" s="317"/>
      <c r="R1853" s="379"/>
      <c r="S1853" s="316"/>
      <c r="T1853" s="317"/>
      <c r="U1853" s="43" t="s">
        <v>2188</v>
      </c>
      <c r="V1853" s="379"/>
      <c r="W1853" s="316"/>
      <c r="X1853" s="317"/>
      <c r="Y1853" s="379"/>
      <c r="Z1853" s="317"/>
      <c r="AA1853" s="249"/>
      <c r="AB1853" s="249"/>
      <c r="AC1853" s="249"/>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c r="BU1853" s="10"/>
      <c r="BV1853" s="10"/>
      <c r="BW1853" s="10"/>
      <c r="BX1853" s="10"/>
      <c r="CA1853">
        <f t="shared" si="364"/>
        <v>0</v>
      </c>
      <c r="CB1853">
        <f t="shared" si="365"/>
        <v>0</v>
      </c>
      <c r="CC1853">
        <f t="shared" si="366"/>
        <v>0</v>
      </c>
      <c r="CD1853">
        <f t="shared" si="367"/>
        <v>0</v>
      </c>
      <c r="CF1853" t="b">
        <f t="shared" si="368"/>
        <v>0</v>
      </c>
      <c r="CG1853" t="str">
        <f t="shared" si="369"/>
        <v/>
      </c>
      <c r="CH1853" t="b">
        <f t="shared" si="370"/>
        <v>0</v>
      </c>
      <c r="CI1853" t="str">
        <f t="shared" si="371"/>
        <v/>
      </c>
      <c r="CJ1853" t="b">
        <f t="shared" si="372"/>
        <v>0</v>
      </c>
      <c r="CL1853">
        <f t="shared" si="373"/>
        <v>0</v>
      </c>
      <c r="CM1853">
        <f t="shared" si="374"/>
        <v>0</v>
      </c>
      <c r="CN1853">
        <f t="shared" si="375"/>
        <v>0</v>
      </c>
      <c r="CO1853">
        <f t="shared" si="376"/>
        <v>0</v>
      </c>
    </row>
    <row r="1854" spans="2:93" ht="15" customHeight="1">
      <c r="B1854" s="126"/>
      <c r="C1854" s="220" t="s">
        <v>3500</v>
      </c>
      <c r="D1854" s="419"/>
      <c r="E1854" s="316"/>
      <c r="F1854" s="316"/>
      <c r="G1854" s="317"/>
      <c r="H1854" s="379"/>
      <c r="I1854" s="317"/>
      <c r="J1854" s="315" t="str">
        <f>IF(L1854="","",VLOOKUP(L1854,Presentación!$AL$3:$AM$574,2,FALSE))</f>
        <v/>
      </c>
      <c r="K1854" s="429"/>
      <c r="L1854" s="419"/>
      <c r="M1854" s="316"/>
      <c r="N1854" s="317"/>
      <c r="O1854" s="419"/>
      <c r="P1854" s="316"/>
      <c r="Q1854" s="317"/>
      <c r="R1854" s="379"/>
      <c r="S1854" s="316"/>
      <c r="T1854" s="317"/>
      <c r="U1854" s="43" t="s">
        <v>2188</v>
      </c>
      <c r="V1854" s="379"/>
      <c r="W1854" s="316"/>
      <c r="X1854" s="317"/>
      <c r="Y1854" s="379"/>
      <c r="Z1854" s="317"/>
      <c r="AA1854" s="249"/>
      <c r="AB1854" s="249"/>
      <c r="AC1854" s="249"/>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CA1854">
        <f t="shared" si="364"/>
        <v>0</v>
      </c>
      <c r="CB1854">
        <f t="shared" si="365"/>
        <v>0</v>
      </c>
      <c r="CC1854">
        <f t="shared" si="366"/>
        <v>0</v>
      </c>
      <c r="CD1854">
        <f t="shared" si="367"/>
        <v>0</v>
      </c>
      <c r="CF1854" t="b">
        <f t="shared" si="368"/>
        <v>0</v>
      </c>
      <c r="CG1854" t="str">
        <f t="shared" si="369"/>
        <v/>
      </c>
      <c r="CH1854" t="b">
        <f t="shared" si="370"/>
        <v>0</v>
      </c>
      <c r="CI1854" t="str">
        <f t="shared" si="371"/>
        <v/>
      </c>
      <c r="CJ1854" t="b">
        <f t="shared" si="372"/>
        <v>0</v>
      </c>
      <c r="CL1854">
        <f t="shared" si="373"/>
        <v>0</v>
      </c>
      <c r="CM1854">
        <f t="shared" si="374"/>
        <v>0</v>
      </c>
      <c r="CN1854">
        <f t="shared" si="375"/>
        <v>0</v>
      </c>
      <c r="CO1854">
        <f t="shared" si="376"/>
        <v>0</v>
      </c>
    </row>
    <row r="1855" spans="2:93" ht="15" customHeight="1">
      <c r="B1855" s="126"/>
      <c r="C1855" s="220" t="s">
        <v>3501</v>
      </c>
      <c r="D1855" s="419"/>
      <c r="E1855" s="316"/>
      <c r="F1855" s="316"/>
      <c r="G1855" s="317"/>
      <c r="H1855" s="379"/>
      <c r="I1855" s="317"/>
      <c r="J1855" s="315" t="str">
        <f>IF(L1855="","",VLOOKUP(L1855,Presentación!$AL$3:$AM$574,2,FALSE))</f>
        <v/>
      </c>
      <c r="K1855" s="429"/>
      <c r="L1855" s="419"/>
      <c r="M1855" s="316"/>
      <c r="N1855" s="317"/>
      <c r="O1855" s="419"/>
      <c r="P1855" s="316"/>
      <c r="Q1855" s="317"/>
      <c r="R1855" s="379"/>
      <c r="S1855" s="316"/>
      <c r="T1855" s="317"/>
      <c r="U1855" s="43" t="s">
        <v>2188</v>
      </c>
      <c r="V1855" s="379"/>
      <c r="W1855" s="316"/>
      <c r="X1855" s="317"/>
      <c r="Y1855" s="379"/>
      <c r="Z1855" s="317"/>
      <c r="AA1855" s="249"/>
      <c r="AB1855" s="249"/>
      <c r="AC1855" s="249"/>
      <c r="AD1855" s="10"/>
      <c r="AE1855" s="10"/>
      <c r="AF1855" s="10"/>
      <c r="AG1855" s="10"/>
      <c r="AH1855" s="10"/>
      <c r="AI1855" s="10"/>
      <c r="AJ1855" s="10"/>
      <c r="AK1855" s="10"/>
      <c r="AL1855" s="10"/>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c r="BU1855" s="10"/>
      <c r="BV1855" s="10"/>
      <c r="BW1855" s="10"/>
      <c r="BX1855" s="10"/>
      <c r="CA1855">
        <f t="shared" si="364"/>
        <v>0</v>
      </c>
      <c r="CB1855">
        <f t="shared" si="365"/>
        <v>0</v>
      </c>
      <c r="CC1855">
        <f t="shared" si="366"/>
        <v>0</v>
      </c>
      <c r="CD1855">
        <f t="shared" si="367"/>
        <v>0</v>
      </c>
      <c r="CF1855" t="b">
        <f t="shared" si="368"/>
        <v>0</v>
      </c>
      <c r="CG1855" t="str">
        <f t="shared" si="369"/>
        <v/>
      </c>
      <c r="CH1855" t="b">
        <f t="shared" si="370"/>
        <v>0</v>
      </c>
      <c r="CI1855" t="str">
        <f t="shared" si="371"/>
        <v/>
      </c>
      <c r="CJ1855" t="b">
        <f t="shared" si="372"/>
        <v>0</v>
      </c>
      <c r="CL1855">
        <f t="shared" si="373"/>
        <v>0</v>
      </c>
      <c r="CM1855">
        <f t="shared" si="374"/>
        <v>0</v>
      </c>
      <c r="CN1855">
        <f t="shared" si="375"/>
        <v>0</v>
      </c>
      <c r="CO1855">
        <f t="shared" si="376"/>
        <v>0</v>
      </c>
    </row>
    <row r="1856" spans="2:93" ht="15" customHeight="1">
      <c r="B1856" s="126"/>
      <c r="C1856" s="220" t="s">
        <v>3502</v>
      </c>
      <c r="D1856" s="419"/>
      <c r="E1856" s="316"/>
      <c r="F1856" s="316"/>
      <c r="G1856" s="317"/>
      <c r="H1856" s="379"/>
      <c r="I1856" s="317"/>
      <c r="J1856" s="315" t="str">
        <f>IF(L1856="","",VLOOKUP(L1856,Presentación!$AL$3:$AM$574,2,FALSE))</f>
        <v/>
      </c>
      <c r="K1856" s="429"/>
      <c r="L1856" s="419"/>
      <c r="M1856" s="316"/>
      <c r="N1856" s="317"/>
      <c r="O1856" s="419"/>
      <c r="P1856" s="316"/>
      <c r="Q1856" s="317"/>
      <c r="R1856" s="379"/>
      <c r="S1856" s="316"/>
      <c r="T1856" s="317"/>
      <c r="U1856" s="43" t="s">
        <v>2188</v>
      </c>
      <c r="V1856" s="379"/>
      <c r="W1856" s="316"/>
      <c r="X1856" s="317"/>
      <c r="Y1856" s="379"/>
      <c r="Z1856" s="317"/>
      <c r="AA1856" s="249"/>
      <c r="AB1856" s="249"/>
      <c r="AC1856" s="249"/>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CA1856">
        <f t="shared" si="364"/>
        <v>0</v>
      </c>
      <c r="CB1856">
        <f t="shared" si="365"/>
        <v>0</v>
      </c>
      <c r="CC1856">
        <f t="shared" si="366"/>
        <v>0</v>
      </c>
      <c r="CD1856">
        <f t="shared" si="367"/>
        <v>0</v>
      </c>
      <c r="CF1856" t="b">
        <f t="shared" si="368"/>
        <v>0</v>
      </c>
      <c r="CG1856" t="str">
        <f t="shared" si="369"/>
        <v/>
      </c>
      <c r="CH1856" t="b">
        <f t="shared" si="370"/>
        <v>0</v>
      </c>
      <c r="CI1856" t="str">
        <f t="shared" si="371"/>
        <v/>
      </c>
      <c r="CJ1856" t="b">
        <f t="shared" si="372"/>
        <v>0</v>
      </c>
      <c r="CL1856">
        <f t="shared" si="373"/>
        <v>0</v>
      </c>
      <c r="CM1856">
        <f t="shared" si="374"/>
        <v>0</v>
      </c>
      <c r="CN1856">
        <f t="shared" si="375"/>
        <v>0</v>
      </c>
      <c r="CO1856">
        <f t="shared" si="376"/>
        <v>0</v>
      </c>
    </row>
    <row r="1857" spans="2:93" ht="15" customHeight="1">
      <c r="B1857" s="126"/>
      <c r="C1857" s="220" t="s">
        <v>3503</v>
      </c>
      <c r="D1857" s="419"/>
      <c r="E1857" s="316"/>
      <c r="F1857" s="316"/>
      <c r="G1857" s="317"/>
      <c r="H1857" s="379"/>
      <c r="I1857" s="317"/>
      <c r="J1857" s="315" t="str">
        <f>IF(L1857="","",VLOOKUP(L1857,Presentación!$AL$3:$AM$574,2,FALSE))</f>
        <v/>
      </c>
      <c r="K1857" s="429"/>
      <c r="L1857" s="419"/>
      <c r="M1857" s="316"/>
      <c r="N1857" s="317"/>
      <c r="O1857" s="419"/>
      <c r="P1857" s="316"/>
      <c r="Q1857" s="317"/>
      <c r="R1857" s="379"/>
      <c r="S1857" s="316"/>
      <c r="T1857" s="317"/>
      <c r="U1857" s="43" t="s">
        <v>2188</v>
      </c>
      <c r="V1857" s="379"/>
      <c r="W1857" s="316"/>
      <c r="X1857" s="317"/>
      <c r="Y1857" s="379"/>
      <c r="Z1857" s="317"/>
      <c r="AA1857" s="249"/>
      <c r="AB1857" s="249"/>
      <c r="AC1857" s="249"/>
      <c r="AD1857" s="10"/>
      <c r="AE1857" s="10"/>
      <c r="AF1857" s="10"/>
      <c r="AG1857" s="10"/>
      <c r="AH1857" s="10"/>
      <c r="AI1857" s="10"/>
      <c r="AJ1857" s="10"/>
      <c r="AK1857" s="10"/>
      <c r="AL1857" s="10"/>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c r="BU1857" s="10"/>
      <c r="BV1857" s="10"/>
      <c r="BW1857" s="10"/>
      <c r="BX1857" s="10"/>
      <c r="CA1857">
        <f t="shared" si="364"/>
        <v>0</v>
      </c>
      <c r="CB1857">
        <f t="shared" si="365"/>
        <v>0</v>
      </c>
      <c r="CC1857">
        <f t="shared" si="366"/>
        <v>0</v>
      </c>
      <c r="CD1857">
        <f t="shared" si="367"/>
        <v>0</v>
      </c>
      <c r="CF1857" t="b">
        <f t="shared" si="368"/>
        <v>0</v>
      </c>
      <c r="CG1857" t="str">
        <f t="shared" si="369"/>
        <v/>
      </c>
      <c r="CH1857" t="b">
        <f t="shared" si="370"/>
        <v>0</v>
      </c>
      <c r="CI1857" t="str">
        <f t="shared" si="371"/>
        <v/>
      </c>
      <c r="CJ1857" t="b">
        <f t="shared" si="372"/>
        <v>0</v>
      </c>
      <c r="CL1857">
        <f t="shared" si="373"/>
        <v>0</v>
      </c>
      <c r="CM1857">
        <f t="shared" si="374"/>
        <v>0</v>
      </c>
      <c r="CN1857">
        <f t="shared" si="375"/>
        <v>0</v>
      </c>
      <c r="CO1857">
        <f t="shared" si="376"/>
        <v>0</v>
      </c>
    </row>
    <row r="1858" spans="2:93" ht="15" customHeight="1">
      <c r="B1858" s="126"/>
      <c r="C1858" s="220" t="s">
        <v>3504</v>
      </c>
      <c r="D1858" s="419"/>
      <c r="E1858" s="316"/>
      <c r="F1858" s="316"/>
      <c r="G1858" s="317"/>
      <c r="H1858" s="379"/>
      <c r="I1858" s="317"/>
      <c r="J1858" s="315" t="str">
        <f>IF(L1858="","",VLOOKUP(L1858,Presentación!$AL$3:$AM$574,2,FALSE))</f>
        <v/>
      </c>
      <c r="K1858" s="429"/>
      <c r="L1858" s="419"/>
      <c r="M1858" s="316"/>
      <c r="N1858" s="317"/>
      <c r="O1858" s="419"/>
      <c r="P1858" s="316"/>
      <c r="Q1858" s="317"/>
      <c r="R1858" s="379"/>
      <c r="S1858" s="316"/>
      <c r="T1858" s="317"/>
      <c r="U1858" s="43" t="s">
        <v>2188</v>
      </c>
      <c r="V1858" s="379"/>
      <c r="W1858" s="316"/>
      <c r="X1858" s="317"/>
      <c r="Y1858" s="379"/>
      <c r="Z1858" s="317"/>
      <c r="AA1858" s="249"/>
      <c r="AB1858" s="249"/>
      <c r="AC1858" s="249"/>
      <c r="AD1858" s="10"/>
      <c r="AE1858" s="10"/>
      <c r="AF1858" s="10"/>
      <c r="AG1858" s="10"/>
      <c r="AH1858" s="10"/>
      <c r="AI1858" s="10"/>
      <c r="AJ1858" s="10"/>
      <c r="AK1858" s="10"/>
      <c r="AL1858" s="10"/>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c r="BU1858" s="10"/>
      <c r="BV1858" s="10"/>
      <c r="BW1858" s="10"/>
      <c r="BX1858" s="10"/>
      <c r="CA1858">
        <f t="shared" si="364"/>
        <v>0</v>
      </c>
      <c r="CB1858">
        <f t="shared" si="365"/>
        <v>0</v>
      </c>
      <c r="CC1858">
        <f t="shared" si="366"/>
        <v>0</v>
      </c>
      <c r="CD1858">
        <f t="shared" si="367"/>
        <v>0</v>
      </c>
      <c r="CF1858" t="b">
        <f t="shared" si="368"/>
        <v>0</v>
      </c>
      <c r="CG1858" t="str">
        <f t="shared" si="369"/>
        <v/>
      </c>
      <c r="CH1858" t="b">
        <f t="shared" si="370"/>
        <v>0</v>
      </c>
      <c r="CI1858" t="str">
        <f t="shared" si="371"/>
        <v/>
      </c>
      <c r="CJ1858" t="b">
        <f t="shared" si="372"/>
        <v>0</v>
      </c>
      <c r="CL1858">
        <f t="shared" si="373"/>
        <v>0</v>
      </c>
      <c r="CM1858">
        <f t="shared" si="374"/>
        <v>0</v>
      </c>
      <c r="CN1858">
        <f t="shared" si="375"/>
        <v>0</v>
      </c>
      <c r="CO1858">
        <f t="shared" si="376"/>
        <v>0</v>
      </c>
    </row>
    <row r="1859" spans="2:93" ht="15" customHeight="1">
      <c r="B1859" s="126"/>
      <c r="C1859" s="220" t="s">
        <v>3505</v>
      </c>
      <c r="D1859" s="419"/>
      <c r="E1859" s="316"/>
      <c r="F1859" s="316"/>
      <c r="G1859" s="317"/>
      <c r="H1859" s="379"/>
      <c r="I1859" s="317"/>
      <c r="J1859" s="315" t="str">
        <f>IF(L1859="","",VLOOKUP(L1859,Presentación!$AL$3:$AM$574,2,FALSE))</f>
        <v/>
      </c>
      <c r="K1859" s="429"/>
      <c r="L1859" s="419"/>
      <c r="M1859" s="316"/>
      <c r="N1859" s="317"/>
      <c r="O1859" s="419"/>
      <c r="P1859" s="316"/>
      <c r="Q1859" s="317"/>
      <c r="R1859" s="379"/>
      <c r="S1859" s="316"/>
      <c r="T1859" s="317"/>
      <c r="U1859" s="43" t="s">
        <v>2188</v>
      </c>
      <c r="V1859" s="379"/>
      <c r="W1859" s="316"/>
      <c r="X1859" s="317"/>
      <c r="Y1859" s="379"/>
      <c r="Z1859" s="317"/>
      <c r="AA1859" s="249"/>
      <c r="AB1859" s="249"/>
      <c r="AC1859" s="249"/>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c r="BU1859" s="10"/>
      <c r="BV1859" s="10"/>
      <c r="BW1859" s="10"/>
      <c r="BX1859" s="10"/>
      <c r="CA1859">
        <f t="shared" si="364"/>
        <v>0</v>
      </c>
      <c r="CB1859">
        <f t="shared" si="365"/>
        <v>0</v>
      </c>
      <c r="CC1859">
        <f t="shared" si="366"/>
        <v>0</v>
      </c>
      <c r="CD1859">
        <f t="shared" si="367"/>
        <v>0</v>
      </c>
      <c r="CF1859" t="b">
        <f t="shared" si="368"/>
        <v>0</v>
      </c>
      <c r="CG1859" t="str">
        <f t="shared" si="369"/>
        <v/>
      </c>
      <c r="CH1859" t="b">
        <f t="shared" si="370"/>
        <v>0</v>
      </c>
      <c r="CI1859" t="str">
        <f t="shared" si="371"/>
        <v/>
      </c>
      <c r="CJ1859" t="b">
        <f t="shared" si="372"/>
        <v>0</v>
      </c>
      <c r="CL1859">
        <f t="shared" si="373"/>
        <v>0</v>
      </c>
      <c r="CM1859">
        <f t="shared" si="374"/>
        <v>0</v>
      </c>
      <c r="CN1859">
        <f t="shared" si="375"/>
        <v>0</v>
      </c>
      <c r="CO1859">
        <f t="shared" si="376"/>
        <v>0</v>
      </c>
    </row>
    <row r="1860" spans="2:93" ht="15" customHeight="1">
      <c r="B1860" s="126"/>
      <c r="C1860" s="220" t="s">
        <v>3506</v>
      </c>
      <c r="D1860" s="419"/>
      <c r="E1860" s="316"/>
      <c r="F1860" s="316"/>
      <c r="G1860" s="317"/>
      <c r="H1860" s="379"/>
      <c r="I1860" s="317"/>
      <c r="J1860" s="315" t="str">
        <f>IF(L1860="","",VLOOKUP(L1860,Presentación!$AL$3:$AM$574,2,FALSE))</f>
        <v/>
      </c>
      <c r="K1860" s="429"/>
      <c r="L1860" s="419"/>
      <c r="M1860" s="316"/>
      <c r="N1860" s="317"/>
      <c r="O1860" s="419"/>
      <c r="P1860" s="316"/>
      <c r="Q1860" s="317"/>
      <c r="R1860" s="379"/>
      <c r="S1860" s="316"/>
      <c r="T1860" s="317"/>
      <c r="U1860" s="43" t="s">
        <v>2188</v>
      </c>
      <c r="V1860" s="379"/>
      <c r="W1860" s="316"/>
      <c r="X1860" s="317"/>
      <c r="Y1860" s="379"/>
      <c r="Z1860" s="317"/>
      <c r="AA1860" s="249"/>
      <c r="AB1860" s="249"/>
      <c r="AC1860" s="249"/>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c r="BU1860" s="10"/>
      <c r="BV1860" s="10"/>
      <c r="BW1860" s="10"/>
      <c r="BX1860" s="10"/>
      <c r="CA1860">
        <f t="shared" si="364"/>
        <v>0</v>
      </c>
      <c r="CB1860">
        <f t="shared" si="365"/>
        <v>0</v>
      </c>
      <c r="CC1860">
        <f t="shared" si="366"/>
        <v>0</v>
      </c>
      <c r="CD1860">
        <f t="shared" si="367"/>
        <v>0</v>
      </c>
      <c r="CF1860" t="b">
        <f t="shared" si="368"/>
        <v>0</v>
      </c>
      <c r="CG1860" t="str">
        <f t="shared" si="369"/>
        <v/>
      </c>
      <c r="CH1860" t="b">
        <f t="shared" si="370"/>
        <v>0</v>
      </c>
      <c r="CI1860" t="str">
        <f t="shared" si="371"/>
        <v/>
      </c>
      <c r="CJ1860" t="b">
        <f t="shared" si="372"/>
        <v>0</v>
      </c>
      <c r="CL1860">
        <f t="shared" si="373"/>
        <v>0</v>
      </c>
      <c r="CM1860">
        <f t="shared" si="374"/>
        <v>0</v>
      </c>
      <c r="CN1860">
        <f t="shared" si="375"/>
        <v>0</v>
      </c>
      <c r="CO1860">
        <f t="shared" si="376"/>
        <v>0</v>
      </c>
    </row>
    <row r="1861" spans="2:93" ht="15" customHeight="1">
      <c r="B1861" s="126"/>
      <c r="C1861" s="220" t="s">
        <v>3507</v>
      </c>
      <c r="D1861" s="419"/>
      <c r="E1861" s="316"/>
      <c r="F1861" s="316"/>
      <c r="G1861" s="317"/>
      <c r="H1861" s="379"/>
      <c r="I1861" s="317"/>
      <c r="J1861" s="315" t="str">
        <f>IF(L1861="","",VLOOKUP(L1861,Presentación!$AL$3:$AM$574,2,FALSE))</f>
        <v/>
      </c>
      <c r="K1861" s="429"/>
      <c r="L1861" s="419"/>
      <c r="M1861" s="316"/>
      <c r="N1861" s="317"/>
      <c r="O1861" s="419"/>
      <c r="P1861" s="316"/>
      <c r="Q1861" s="317"/>
      <c r="R1861" s="379"/>
      <c r="S1861" s="316"/>
      <c r="T1861" s="317"/>
      <c r="U1861" s="43" t="s">
        <v>2188</v>
      </c>
      <c r="V1861" s="379"/>
      <c r="W1861" s="316"/>
      <c r="X1861" s="317"/>
      <c r="Y1861" s="379"/>
      <c r="Z1861" s="317"/>
      <c r="AA1861" s="249"/>
      <c r="AB1861" s="249"/>
      <c r="AC1861" s="249"/>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c r="BU1861" s="10"/>
      <c r="BV1861" s="10"/>
      <c r="BW1861" s="10"/>
      <c r="BX1861" s="10"/>
      <c r="CA1861">
        <f t="shared" si="364"/>
        <v>0</v>
      </c>
      <c r="CB1861">
        <f t="shared" si="365"/>
        <v>0</v>
      </c>
      <c r="CC1861">
        <f t="shared" si="366"/>
        <v>0</v>
      </c>
      <c r="CD1861">
        <f t="shared" si="367"/>
        <v>0</v>
      </c>
      <c r="CF1861" t="b">
        <f t="shared" si="368"/>
        <v>0</v>
      </c>
      <c r="CG1861" t="str">
        <f t="shared" si="369"/>
        <v/>
      </c>
      <c r="CH1861" t="b">
        <f t="shared" si="370"/>
        <v>0</v>
      </c>
      <c r="CI1861" t="str">
        <f t="shared" si="371"/>
        <v/>
      </c>
      <c r="CJ1861" t="b">
        <f t="shared" si="372"/>
        <v>0</v>
      </c>
      <c r="CL1861">
        <f t="shared" si="373"/>
        <v>0</v>
      </c>
      <c r="CM1861">
        <f t="shared" si="374"/>
        <v>0</v>
      </c>
      <c r="CN1861">
        <f t="shared" si="375"/>
        <v>0</v>
      </c>
      <c r="CO1861">
        <f t="shared" si="376"/>
        <v>0</v>
      </c>
    </row>
    <row r="1862" spans="2:93" ht="15" customHeight="1">
      <c r="B1862" s="126"/>
      <c r="C1862" s="220" t="s">
        <v>3508</v>
      </c>
      <c r="D1862" s="419"/>
      <c r="E1862" s="316"/>
      <c r="F1862" s="316"/>
      <c r="G1862" s="317"/>
      <c r="H1862" s="379"/>
      <c r="I1862" s="317"/>
      <c r="J1862" s="315" t="str">
        <f>IF(L1862="","",VLOOKUP(L1862,Presentación!$AL$3:$AM$574,2,FALSE))</f>
        <v/>
      </c>
      <c r="K1862" s="429"/>
      <c r="L1862" s="419"/>
      <c r="M1862" s="316"/>
      <c r="N1862" s="317"/>
      <c r="O1862" s="419"/>
      <c r="P1862" s="316"/>
      <c r="Q1862" s="317"/>
      <c r="R1862" s="379"/>
      <c r="S1862" s="316"/>
      <c r="T1862" s="317"/>
      <c r="U1862" s="43" t="s">
        <v>2188</v>
      </c>
      <c r="V1862" s="379"/>
      <c r="W1862" s="316"/>
      <c r="X1862" s="317"/>
      <c r="Y1862" s="379"/>
      <c r="Z1862" s="317"/>
      <c r="AA1862" s="249"/>
      <c r="AB1862" s="249"/>
      <c r="AC1862" s="249"/>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CA1862">
        <f t="shared" si="364"/>
        <v>0</v>
      </c>
      <c r="CB1862">
        <f t="shared" si="365"/>
        <v>0</v>
      </c>
      <c r="CC1862">
        <f t="shared" si="366"/>
        <v>0</v>
      </c>
      <c r="CD1862">
        <f t="shared" si="367"/>
        <v>0</v>
      </c>
      <c r="CF1862" t="b">
        <f t="shared" si="368"/>
        <v>0</v>
      </c>
      <c r="CG1862" t="str">
        <f t="shared" si="369"/>
        <v/>
      </c>
      <c r="CH1862" t="b">
        <f t="shared" si="370"/>
        <v>0</v>
      </c>
      <c r="CI1862" t="str">
        <f t="shared" si="371"/>
        <v/>
      </c>
      <c r="CJ1862" t="b">
        <f t="shared" si="372"/>
        <v>0</v>
      </c>
      <c r="CL1862">
        <f t="shared" si="373"/>
        <v>0</v>
      </c>
      <c r="CM1862">
        <f t="shared" si="374"/>
        <v>0</v>
      </c>
      <c r="CN1862">
        <f t="shared" si="375"/>
        <v>0</v>
      </c>
      <c r="CO1862">
        <f t="shared" si="376"/>
        <v>0</v>
      </c>
    </row>
    <row r="1863" spans="2:93" ht="15" customHeight="1">
      <c r="B1863" s="126"/>
      <c r="C1863" s="220" t="s">
        <v>3509</v>
      </c>
      <c r="D1863" s="419"/>
      <c r="E1863" s="316"/>
      <c r="F1863" s="316"/>
      <c r="G1863" s="317"/>
      <c r="H1863" s="379"/>
      <c r="I1863" s="317"/>
      <c r="J1863" s="315" t="str">
        <f>IF(L1863="","",VLOOKUP(L1863,Presentación!$AL$3:$AM$574,2,FALSE))</f>
        <v/>
      </c>
      <c r="K1863" s="429"/>
      <c r="L1863" s="419"/>
      <c r="M1863" s="316"/>
      <c r="N1863" s="317"/>
      <c r="O1863" s="419"/>
      <c r="P1863" s="316"/>
      <c r="Q1863" s="317"/>
      <c r="R1863" s="379"/>
      <c r="S1863" s="316"/>
      <c r="T1863" s="317"/>
      <c r="U1863" s="43" t="s">
        <v>2188</v>
      </c>
      <c r="V1863" s="379"/>
      <c r="W1863" s="316"/>
      <c r="X1863" s="317"/>
      <c r="Y1863" s="379"/>
      <c r="Z1863" s="317"/>
      <c r="AA1863" s="249"/>
      <c r="AB1863" s="249"/>
      <c r="AC1863" s="249"/>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c r="BU1863" s="10"/>
      <c r="BV1863" s="10"/>
      <c r="BW1863" s="10"/>
      <c r="BX1863" s="10"/>
      <c r="CA1863">
        <f t="shared" si="364"/>
        <v>0</v>
      </c>
      <c r="CB1863">
        <f t="shared" si="365"/>
        <v>0</v>
      </c>
      <c r="CC1863">
        <f t="shared" si="366"/>
        <v>0</v>
      </c>
      <c r="CD1863">
        <f t="shared" si="367"/>
        <v>0</v>
      </c>
      <c r="CF1863" t="b">
        <f t="shared" si="368"/>
        <v>0</v>
      </c>
      <c r="CG1863" t="str">
        <f t="shared" si="369"/>
        <v/>
      </c>
      <c r="CH1863" t="b">
        <f t="shared" si="370"/>
        <v>0</v>
      </c>
      <c r="CI1863" t="str">
        <f t="shared" si="371"/>
        <v/>
      </c>
      <c r="CJ1863" t="b">
        <f t="shared" si="372"/>
        <v>0</v>
      </c>
      <c r="CL1863">
        <f t="shared" si="373"/>
        <v>0</v>
      </c>
      <c r="CM1863">
        <f t="shared" si="374"/>
        <v>0</v>
      </c>
      <c r="CN1863">
        <f t="shared" si="375"/>
        <v>0</v>
      </c>
      <c r="CO1863">
        <f t="shared" si="376"/>
        <v>0</v>
      </c>
    </row>
    <row r="1864" spans="2:93" ht="15" customHeight="1">
      <c r="B1864" s="126"/>
      <c r="C1864" s="220" t="s">
        <v>3510</v>
      </c>
      <c r="D1864" s="419"/>
      <c r="E1864" s="316"/>
      <c r="F1864" s="316"/>
      <c r="G1864" s="317"/>
      <c r="H1864" s="379"/>
      <c r="I1864" s="317"/>
      <c r="J1864" s="315" t="str">
        <f>IF(L1864="","",VLOOKUP(L1864,Presentación!$AL$3:$AM$574,2,FALSE))</f>
        <v/>
      </c>
      <c r="K1864" s="429"/>
      <c r="L1864" s="419"/>
      <c r="M1864" s="316"/>
      <c r="N1864" s="317"/>
      <c r="O1864" s="419"/>
      <c r="P1864" s="316"/>
      <c r="Q1864" s="317"/>
      <c r="R1864" s="379"/>
      <c r="S1864" s="316"/>
      <c r="T1864" s="317"/>
      <c r="U1864" s="43" t="s">
        <v>2188</v>
      </c>
      <c r="V1864" s="379"/>
      <c r="W1864" s="316"/>
      <c r="X1864" s="317"/>
      <c r="Y1864" s="379"/>
      <c r="Z1864" s="317"/>
      <c r="AA1864" s="249"/>
      <c r="AB1864" s="249"/>
      <c r="AC1864" s="249"/>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c r="BU1864" s="10"/>
      <c r="BV1864" s="10"/>
      <c r="BW1864" s="10"/>
      <c r="BX1864" s="10"/>
      <c r="CA1864">
        <f t="shared" si="364"/>
        <v>0</v>
      </c>
      <c r="CB1864">
        <f t="shared" si="365"/>
        <v>0</v>
      </c>
      <c r="CC1864">
        <f t="shared" si="366"/>
        <v>0</v>
      </c>
      <c r="CD1864">
        <f t="shared" si="367"/>
        <v>0</v>
      </c>
      <c r="CF1864" t="b">
        <f t="shared" si="368"/>
        <v>0</v>
      </c>
      <c r="CG1864" t="str">
        <f t="shared" si="369"/>
        <v/>
      </c>
      <c r="CH1864" t="b">
        <f t="shared" si="370"/>
        <v>0</v>
      </c>
      <c r="CI1864" t="str">
        <f t="shared" si="371"/>
        <v/>
      </c>
      <c r="CJ1864" t="b">
        <f t="shared" si="372"/>
        <v>0</v>
      </c>
      <c r="CL1864">
        <f t="shared" si="373"/>
        <v>0</v>
      </c>
      <c r="CM1864">
        <f t="shared" si="374"/>
        <v>0</v>
      </c>
      <c r="CN1864">
        <f t="shared" si="375"/>
        <v>0</v>
      </c>
      <c r="CO1864">
        <f t="shared" si="376"/>
        <v>0</v>
      </c>
    </row>
    <row r="1865" spans="2:93" ht="15" customHeight="1">
      <c r="B1865" s="126"/>
      <c r="C1865" s="220" t="s">
        <v>3511</v>
      </c>
      <c r="D1865" s="419"/>
      <c r="E1865" s="316"/>
      <c r="F1865" s="316"/>
      <c r="G1865" s="317"/>
      <c r="H1865" s="379"/>
      <c r="I1865" s="317"/>
      <c r="J1865" s="315" t="str">
        <f>IF(L1865="","",VLOOKUP(L1865,Presentación!$AL$3:$AM$574,2,FALSE))</f>
        <v/>
      </c>
      <c r="K1865" s="429"/>
      <c r="L1865" s="419"/>
      <c r="M1865" s="316"/>
      <c r="N1865" s="317"/>
      <c r="O1865" s="419"/>
      <c r="P1865" s="316"/>
      <c r="Q1865" s="317"/>
      <c r="R1865" s="379"/>
      <c r="S1865" s="316"/>
      <c r="T1865" s="317"/>
      <c r="U1865" s="43" t="s">
        <v>2188</v>
      </c>
      <c r="V1865" s="379"/>
      <c r="W1865" s="316"/>
      <c r="X1865" s="317"/>
      <c r="Y1865" s="379"/>
      <c r="Z1865" s="317"/>
      <c r="AA1865" s="249"/>
      <c r="AB1865" s="249"/>
      <c r="AC1865" s="249"/>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c r="BU1865" s="10"/>
      <c r="BV1865" s="10"/>
      <c r="BW1865" s="10"/>
      <c r="BX1865" s="10"/>
      <c r="CA1865">
        <f t="shared" si="364"/>
        <v>0</v>
      </c>
      <c r="CB1865">
        <f t="shared" si="365"/>
        <v>0</v>
      </c>
      <c r="CC1865">
        <f t="shared" si="366"/>
        <v>0</v>
      </c>
      <c r="CD1865">
        <f t="shared" si="367"/>
        <v>0</v>
      </c>
      <c r="CF1865" t="b">
        <f t="shared" si="368"/>
        <v>0</v>
      </c>
      <c r="CG1865" t="str">
        <f t="shared" si="369"/>
        <v/>
      </c>
      <c r="CH1865" t="b">
        <f t="shared" si="370"/>
        <v>0</v>
      </c>
      <c r="CI1865" t="str">
        <f t="shared" si="371"/>
        <v/>
      </c>
      <c r="CJ1865" t="b">
        <f t="shared" si="372"/>
        <v>0</v>
      </c>
      <c r="CL1865">
        <f t="shared" si="373"/>
        <v>0</v>
      </c>
      <c r="CM1865">
        <f t="shared" si="374"/>
        <v>0</v>
      </c>
      <c r="CN1865">
        <f t="shared" si="375"/>
        <v>0</v>
      </c>
      <c r="CO1865">
        <f t="shared" si="376"/>
        <v>0</v>
      </c>
    </row>
    <row r="1866" spans="2:93" ht="15" customHeight="1">
      <c r="B1866" s="126"/>
      <c r="C1866" s="220" t="s">
        <v>3512</v>
      </c>
      <c r="D1866" s="419"/>
      <c r="E1866" s="316"/>
      <c r="F1866" s="316"/>
      <c r="G1866" s="317"/>
      <c r="H1866" s="379"/>
      <c r="I1866" s="317"/>
      <c r="J1866" s="315" t="str">
        <f>IF(L1866="","",VLOOKUP(L1866,Presentación!$AL$3:$AM$574,2,FALSE))</f>
        <v/>
      </c>
      <c r="K1866" s="429"/>
      <c r="L1866" s="419"/>
      <c r="M1866" s="316"/>
      <c r="N1866" s="317"/>
      <c r="O1866" s="419"/>
      <c r="P1866" s="316"/>
      <c r="Q1866" s="317"/>
      <c r="R1866" s="379"/>
      <c r="S1866" s="316"/>
      <c r="T1866" s="317"/>
      <c r="U1866" s="43" t="s">
        <v>2188</v>
      </c>
      <c r="V1866" s="379"/>
      <c r="W1866" s="316"/>
      <c r="X1866" s="317"/>
      <c r="Y1866" s="379"/>
      <c r="Z1866" s="317"/>
      <c r="AA1866" s="249"/>
      <c r="AB1866" s="249"/>
      <c r="AC1866" s="249"/>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c r="BU1866" s="10"/>
      <c r="BV1866" s="10"/>
      <c r="BW1866" s="10"/>
      <c r="BX1866" s="10"/>
      <c r="CA1866">
        <f t="shared" si="364"/>
        <v>0</v>
      </c>
      <c r="CB1866">
        <f t="shared" si="365"/>
        <v>0</v>
      </c>
      <c r="CC1866">
        <f t="shared" si="366"/>
        <v>0</v>
      </c>
      <c r="CD1866">
        <f t="shared" si="367"/>
        <v>0</v>
      </c>
      <c r="CF1866" t="b">
        <f t="shared" si="368"/>
        <v>0</v>
      </c>
      <c r="CG1866" t="str">
        <f t="shared" si="369"/>
        <v/>
      </c>
      <c r="CH1866" t="b">
        <f t="shared" si="370"/>
        <v>0</v>
      </c>
      <c r="CI1866" t="str">
        <f t="shared" si="371"/>
        <v/>
      </c>
      <c r="CJ1866" t="b">
        <f t="shared" si="372"/>
        <v>0</v>
      </c>
      <c r="CL1866">
        <f t="shared" si="373"/>
        <v>0</v>
      </c>
      <c r="CM1866">
        <f t="shared" si="374"/>
        <v>0</v>
      </c>
      <c r="CN1866">
        <f t="shared" si="375"/>
        <v>0</v>
      </c>
      <c r="CO1866">
        <f t="shared" si="376"/>
        <v>0</v>
      </c>
    </row>
    <row r="1867" spans="2:93" ht="15" customHeight="1">
      <c r="B1867" s="126"/>
      <c r="C1867" s="220" t="s">
        <v>3513</v>
      </c>
      <c r="D1867" s="419"/>
      <c r="E1867" s="316"/>
      <c r="F1867" s="316"/>
      <c r="G1867" s="317"/>
      <c r="H1867" s="379"/>
      <c r="I1867" s="317"/>
      <c r="J1867" s="315" t="str">
        <f>IF(L1867="","",VLOOKUP(L1867,Presentación!$AL$3:$AM$574,2,FALSE))</f>
        <v/>
      </c>
      <c r="K1867" s="429"/>
      <c r="L1867" s="419"/>
      <c r="M1867" s="316"/>
      <c r="N1867" s="317"/>
      <c r="O1867" s="419"/>
      <c r="P1867" s="316"/>
      <c r="Q1867" s="317"/>
      <c r="R1867" s="379"/>
      <c r="S1867" s="316"/>
      <c r="T1867" s="317"/>
      <c r="U1867" s="43" t="s">
        <v>2188</v>
      </c>
      <c r="V1867" s="379"/>
      <c r="W1867" s="316"/>
      <c r="X1867" s="317"/>
      <c r="Y1867" s="379"/>
      <c r="Z1867" s="317"/>
      <c r="AA1867" s="249"/>
      <c r="AB1867" s="249"/>
      <c r="AC1867" s="249"/>
      <c r="AD1867" s="10"/>
      <c r="AE1867" s="10"/>
      <c r="AF1867" s="10"/>
      <c r="AG1867" s="10"/>
      <c r="AH1867" s="10"/>
      <c r="AI1867" s="10"/>
      <c r="AJ1867" s="10"/>
      <c r="AK1867" s="10"/>
      <c r="AL1867" s="10"/>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c r="BU1867" s="10"/>
      <c r="BV1867" s="10"/>
      <c r="BW1867" s="10"/>
      <c r="BX1867" s="10"/>
      <c r="CA1867">
        <f t="shared" si="364"/>
        <v>0</v>
      </c>
      <c r="CB1867">
        <f t="shared" si="365"/>
        <v>0</v>
      </c>
      <c r="CC1867">
        <f t="shared" si="366"/>
        <v>0</v>
      </c>
      <c r="CD1867">
        <f t="shared" si="367"/>
        <v>0</v>
      </c>
      <c r="CF1867" t="b">
        <f t="shared" si="368"/>
        <v>0</v>
      </c>
      <c r="CG1867" t="str">
        <f t="shared" si="369"/>
        <v/>
      </c>
      <c r="CH1867" t="b">
        <f t="shared" si="370"/>
        <v>0</v>
      </c>
      <c r="CI1867" t="str">
        <f t="shared" si="371"/>
        <v/>
      </c>
      <c r="CJ1867" t="b">
        <f t="shared" si="372"/>
        <v>0</v>
      </c>
      <c r="CL1867">
        <f t="shared" si="373"/>
        <v>0</v>
      </c>
      <c r="CM1867">
        <f t="shared" si="374"/>
        <v>0</v>
      </c>
      <c r="CN1867">
        <f t="shared" si="375"/>
        <v>0</v>
      </c>
      <c r="CO1867">
        <f t="shared" si="376"/>
        <v>0</v>
      </c>
    </row>
    <row r="1868" spans="2:93" ht="15" customHeight="1">
      <c r="B1868" s="126"/>
      <c r="C1868" s="220" t="s">
        <v>3514</v>
      </c>
      <c r="D1868" s="419"/>
      <c r="E1868" s="316"/>
      <c r="F1868" s="316"/>
      <c r="G1868" s="317"/>
      <c r="H1868" s="379"/>
      <c r="I1868" s="317"/>
      <c r="J1868" s="315" t="str">
        <f>IF(L1868="","",VLOOKUP(L1868,Presentación!$AL$3:$AM$574,2,FALSE))</f>
        <v/>
      </c>
      <c r="K1868" s="429"/>
      <c r="L1868" s="419"/>
      <c r="M1868" s="316"/>
      <c r="N1868" s="317"/>
      <c r="O1868" s="419"/>
      <c r="P1868" s="316"/>
      <c r="Q1868" s="317"/>
      <c r="R1868" s="379"/>
      <c r="S1868" s="316"/>
      <c r="T1868" s="317"/>
      <c r="U1868" s="43" t="s">
        <v>2188</v>
      </c>
      <c r="V1868" s="379"/>
      <c r="W1868" s="316"/>
      <c r="X1868" s="317"/>
      <c r="Y1868" s="379"/>
      <c r="Z1868" s="317"/>
      <c r="AA1868" s="249"/>
      <c r="AB1868" s="249"/>
      <c r="AC1868" s="249"/>
      <c r="AD1868" s="10"/>
      <c r="AE1868" s="10"/>
      <c r="AF1868" s="10"/>
      <c r="AG1868" s="10"/>
      <c r="AH1868" s="10"/>
      <c r="AI1868" s="10"/>
      <c r="AJ1868" s="10"/>
      <c r="AK1868" s="10"/>
      <c r="AL1868" s="10"/>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c r="BU1868" s="10"/>
      <c r="BV1868" s="10"/>
      <c r="BW1868" s="10"/>
      <c r="BX1868" s="10"/>
      <c r="CA1868">
        <f t="shared" si="364"/>
        <v>0</v>
      </c>
      <c r="CB1868">
        <f t="shared" si="365"/>
        <v>0</v>
      </c>
      <c r="CC1868">
        <f t="shared" si="366"/>
        <v>0</v>
      </c>
      <c r="CD1868">
        <f t="shared" si="367"/>
        <v>0</v>
      </c>
      <c r="CF1868" t="b">
        <f t="shared" si="368"/>
        <v>0</v>
      </c>
      <c r="CG1868" t="str">
        <f t="shared" si="369"/>
        <v/>
      </c>
      <c r="CH1868" t="b">
        <f t="shared" si="370"/>
        <v>0</v>
      </c>
      <c r="CI1868" t="str">
        <f t="shared" si="371"/>
        <v/>
      </c>
      <c r="CJ1868" t="b">
        <f t="shared" si="372"/>
        <v>0</v>
      </c>
      <c r="CL1868">
        <f t="shared" si="373"/>
        <v>0</v>
      </c>
      <c r="CM1868">
        <f t="shared" si="374"/>
        <v>0</v>
      </c>
      <c r="CN1868">
        <f t="shared" si="375"/>
        <v>0</v>
      </c>
      <c r="CO1868">
        <f t="shared" si="376"/>
        <v>0</v>
      </c>
    </row>
    <row r="1869" spans="2:93" ht="15" customHeight="1">
      <c r="B1869" s="126"/>
      <c r="C1869" s="220" t="s">
        <v>3515</v>
      </c>
      <c r="D1869" s="419"/>
      <c r="E1869" s="316"/>
      <c r="F1869" s="316"/>
      <c r="G1869" s="317"/>
      <c r="H1869" s="379"/>
      <c r="I1869" s="317"/>
      <c r="J1869" s="315" t="str">
        <f>IF(L1869="","",VLOOKUP(L1869,Presentación!$AL$3:$AM$574,2,FALSE))</f>
        <v/>
      </c>
      <c r="K1869" s="429"/>
      <c r="L1869" s="419"/>
      <c r="M1869" s="316"/>
      <c r="N1869" s="317"/>
      <c r="O1869" s="419"/>
      <c r="P1869" s="316"/>
      <c r="Q1869" s="317"/>
      <c r="R1869" s="379"/>
      <c r="S1869" s="316"/>
      <c r="T1869" s="317"/>
      <c r="U1869" s="43" t="s">
        <v>2188</v>
      </c>
      <c r="V1869" s="379"/>
      <c r="W1869" s="316"/>
      <c r="X1869" s="317"/>
      <c r="Y1869" s="379"/>
      <c r="Z1869" s="317"/>
      <c r="AA1869" s="249"/>
      <c r="AB1869" s="249"/>
      <c r="AC1869" s="249"/>
      <c r="AD1869" s="10"/>
      <c r="AE1869" s="10"/>
      <c r="AF1869" s="10"/>
      <c r="AG1869" s="10"/>
      <c r="AH1869" s="10"/>
      <c r="AI1869" s="10"/>
      <c r="AJ1869" s="10"/>
      <c r="AK1869" s="10"/>
      <c r="AL1869" s="10"/>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c r="BU1869" s="10"/>
      <c r="BV1869" s="10"/>
      <c r="BW1869" s="10"/>
      <c r="BX1869" s="10"/>
      <c r="CA1869">
        <f t="shared" si="364"/>
        <v>0</v>
      </c>
      <c r="CB1869">
        <f t="shared" si="365"/>
        <v>0</v>
      </c>
      <c r="CC1869">
        <f t="shared" si="366"/>
        <v>0</v>
      </c>
      <c r="CD1869">
        <f t="shared" si="367"/>
        <v>0</v>
      </c>
      <c r="CF1869" t="b">
        <f t="shared" si="368"/>
        <v>0</v>
      </c>
      <c r="CG1869" t="str">
        <f t="shared" si="369"/>
        <v/>
      </c>
      <c r="CH1869" t="b">
        <f t="shared" si="370"/>
        <v>0</v>
      </c>
      <c r="CI1869" t="str">
        <f t="shared" si="371"/>
        <v/>
      </c>
      <c r="CJ1869" t="b">
        <f t="shared" si="372"/>
        <v>0</v>
      </c>
      <c r="CL1869">
        <f t="shared" si="373"/>
        <v>0</v>
      </c>
      <c r="CM1869">
        <f t="shared" si="374"/>
        <v>0</v>
      </c>
      <c r="CN1869">
        <f t="shared" si="375"/>
        <v>0</v>
      </c>
      <c r="CO1869">
        <f t="shared" si="376"/>
        <v>0</v>
      </c>
    </row>
    <row r="1870" spans="2:93" ht="15" customHeight="1">
      <c r="B1870" s="126"/>
      <c r="C1870" s="220" t="s">
        <v>3516</v>
      </c>
      <c r="D1870" s="419"/>
      <c r="E1870" s="316"/>
      <c r="F1870" s="316"/>
      <c r="G1870" s="317"/>
      <c r="H1870" s="379"/>
      <c r="I1870" s="317"/>
      <c r="J1870" s="315" t="str">
        <f>IF(L1870="","",VLOOKUP(L1870,Presentación!$AL$3:$AM$574,2,FALSE))</f>
        <v/>
      </c>
      <c r="K1870" s="429"/>
      <c r="L1870" s="419"/>
      <c r="M1870" s="316"/>
      <c r="N1870" s="317"/>
      <c r="O1870" s="419"/>
      <c r="P1870" s="316"/>
      <c r="Q1870" s="317"/>
      <c r="R1870" s="379"/>
      <c r="S1870" s="316"/>
      <c r="T1870" s="317"/>
      <c r="U1870" s="43" t="s">
        <v>2188</v>
      </c>
      <c r="V1870" s="379"/>
      <c r="W1870" s="316"/>
      <c r="X1870" s="317"/>
      <c r="Y1870" s="379"/>
      <c r="Z1870" s="317"/>
      <c r="AA1870" s="249"/>
      <c r="AB1870" s="249"/>
      <c r="AC1870" s="249"/>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CA1870">
        <f t="shared" si="364"/>
        <v>0</v>
      </c>
      <c r="CB1870">
        <f t="shared" si="365"/>
        <v>0</v>
      </c>
      <c r="CC1870">
        <f t="shared" si="366"/>
        <v>0</v>
      </c>
      <c r="CD1870">
        <f t="shared" si="367"/>
        <v>0</v>
      </c>
      <c r="CF1870" t="b">
        <f t="shared" si="368"/>
        <v>0</v>
      </c>
      <c r="CG1870" t="str">
        <f t="shared" si="369"/>
        <v/>
      </c>
      <c r="CH1870" t="b">
        <f t="shared" si="370"/>
        <v>0</v>
      </c>
      <c r="CI1870" t="str">
        <f t="shared" si="371"/>
        <v/>
      </c>
      <c r="CJ1870" t="b">
        <f t="shared" si="372"/>
        <v>0</v>
      </c>
      <c r="CL1870">
        <f t="shared" si="373"/>
        <v>0</v>
      </c>
      <c r="CM1870">
        <f t="shared" si="374"/>
        <v>0</v>
      </c>
      <c r="CN1870">
        <f t="shared" si="375"/>
        <v>0</v>
      </c>
      <c r="CO1870">
        <f t="shared" si="376"/>
        <v>0</v>
      </c>
    </row>
    <row r="1871" spans="2:93" ht="15" customHeight="1">
      <c r="B1871" s="126"/>
      <c r="C1871" s="220" t="s">
        <v>3517</v>
      </c>
      <c r="D1871" s="419"/>
      <c r="E1871" s="316"/>
      <c r="F1871" s="316"/>
      <c r="G1871" s="317"/>
      <c r="H1871" s="379"/>
      <c r="I1871" s="317"/>
      <c r="J1871" s="315" t="str">
        <f>IF(L1871="","",VLOOKUP(L1871,Presentación!$AL$3:$AM$574,2,FALSE))</f>
        <v/>
      </c>
      <c r="K1871" s="429"/>
      <c r="L1871" s="419"/>
      <c r="M1871" s="316"/>
      <c r="N1871" s="317"/>
      <c r="O1871" s="419"/>
      <c r="P1871" s="316"/>
      <c r="Q1871" s="317"/>
      <c r="R1871" s="379"/>
      <c r="S1871" s="316"/>
      <c r="T1871" s="317"/>
      <c r="U1871" s="43" t="s">
        <v>2188</v>
      </c>
      <c r="V1871" s="379"/>
      <c r="W1871" s="316"/>
      <c r="X1871" s="317"/>
      <c r="Y1871" s="379"/>
      <c r="Z1871" s="317"/>
      <c r="AA1871" s="249"/>
      <c r="AB1871" s="249"/>
      <c r="AC1871" s="249"/>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CA1871">
        <f t="shared" si="364"/>
        <v>0</v>
      </c>
      <c r="CB1871">
        <f t="shared" si="365"/>
        <v>0</v>
      </c>
      <c r="CC1871">
        <f t="shared" si="366"/>
        <v>0</v>
      </c>
      <c r="CD1871">
        <f t="shared" si="367"/>
        <v>0</v>
      </c>
      <c r="CF1871" t="b">
        <f t="shared" si="368"/>
        <v>0</v>
      </c>
      <c r="CG1871" t="str">
        <f t="shared" si="369"/>
        <v/>
      </c>
      <c r="CH1871" t="b">
        <f t="shared" si="370"/>
        <v>0</v>
      </c>
      <c r="CI1871" t="str">
        <f t="shared" si="371"/>
        <v/>
      </c>
      <c r="CJ1871" t="b">
        <f t="shared" si="372"/>
        <v>0</v>
      </c>
      <c r="CL1871">
        <f t="shared" si="373"/>
        <v>0</v>
      </c>
      <c r="CM1871">
        <f t="shared" si="374"/>
        <v>0</v>
      </c>
      <c r="CN1871">
        <f t="shared" si="375"/>
        <v>0</v>
      </c>
      <c r="CO1871">
        <f t="shared" si="376"/>
        <v>0</v>
      </c>
    </row>
    <row r="1872" spans="2:93" ht="15" customHeight="1">
      <c r="B1872" s="126"/>
      <c r="C1872" s="220" t="s">
        <v>3518</v>
      </c>
      <c r="D1872" s="419"/>
      <c r="E1872" s="316"/>
      <c r="F1872" s="316"/>
      <c r="G1872" s="317"/>
      <c r="H1872" s="379"/>
      <c r="I1872" s="317"/>
      <c r="J1872" s="315" t="str">
        <f>IF(L1872="","",VLOOKUP(L1872,Presentación!$AL$3:$AM$574,2,FALSE))</f>
        <v/>
      </c>
      <c r="K1872" s="429"/>
      <c r="L1872" s="419"/>
      <c r="M1872" s="316"/>
      <c r="N1872" s="317"/>
      <c r="O1872" s="419"/>
      <c r="P1872" s="316"/>
      <c r="Q1872" s="317"/>
      <c r="R1872" s="379"/>
      <c r="S1872" s="316"/>
      <c r="T1872" s="317"/>
      <c r="U1872" s="43" t="s">
        <v>2188</v>
      </c>
      <c r="V1872" s="379"/>
      <c r="W1872" s="316"/>
      <c r="X1872" s="317"/>
      <c r="Y1872" s="379"/>
      <c r="Z1872" s="317"/>
      <c r="AA1872" s="249"/>
      <c r="AB1872" s="249"/>
      <c r="AC1872" s="249"/>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c r="BU1872" s="10"/>
      <c r="BV1872" s="10"/>
      <c r="BW1872" s="10"/>
      <c r="BX1872" s="10"/>
      <c r="CA1872">
        <f t="shared" si="364"/>
        <v>0</v>
      </c>
      <c r="CB1872">
        <f t="shared" si="365"/>
        <v>0</v>
      </c>
      <c r="CC1872">
        <f t="shared" si="366"/>
        <v>0</v>
      </c>
      <c r="CD1872">
        <f t="shared" si="367"/>
        <v>0</v>
      </c>
      <c r="CF1872" t="b">
        <f t="shared" si="368"/>
        <v>0</v>
      </c>
      <c r="CG1872" t="str">
        <f t="shared" si="369"/>
        <v/>
      </c>
      <c r="CH1872" t="b">
        <f t="shared" si="370"/>
        <v>0</v>
      </c>
      <c r="CI1872" t="str">
        <f t="shared" si="371"/>
        <v/>
      </c>
      <c r="CJ1872" t="b">
        <f t="shared" si="372"/>
        <v>0</v>
      </c>
      <c r="CL1872">
        <f t="shared" si="373"/>
        <v>0</v>
      </c>
      <c r="CM1872">
        <f t="shared" si="374"/>
        <v>0</v>
      </c>
      <c r="CN1872">
        <f t="shared" si="375"/>
        <v>0</v>
      </c>
      <c r="CO1872">
        <f t="shared" si="376"/>
        <v>0</v>
      </c>
    </row>
    <row r="1873" spans="2:93" ht="15" customHeight="1">
      <c r="B1873" s="126"/>
      <c r="C1873" s="220" t="s">
        <v>3519</v>
      </c>
      <c r="D1873" s="419"/>
      <c r="E1873" s="316"/>
      <c r="F1873" s="316"/>
      <c r="G1873" s="317"/>
      <c r="H1873" s="379"/>
      <c r="I1873" s="317"/>
      <c r="J1873" s="315" t="str">
        <f>IF(L1873="","",VLOOKUP(L1873,Presentación!$AL$3:$AM$574,2,FALSE))</f>
        <v/>
      </c>
      <c r="K1873" s="429"/>
      <c r="L1873" s="419"/>
      <c r="M1873" s="316"/>
      <c r="N1873" s="317"/>
      <c r="O1873" s="419"/>
      <c r="P1873" s="316"/>
      <c r="Q1873" s="317"/>
      <c r="R1873" s="379"/>
      <c r="S1873" s="316"/>
      <c r="T1873" s="317"/>
      <c r="U1873" s="43" t="s">
        <v>2188</v>
      </c>
      <c r="V1873" s="379"/>
      <c r="W1873" s="316"/>
      <c r="X1873" s="317"/>
      <c r="Y1873" s="379"/>
      <c r="Z1873" s="317"/>
      <c r="AA1873" s="249"/>
      <c r="AB1873" s="249"/>
      <c r="AC1873" s="249"/>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c r="BU1873" s="10"/>
      <c r="BV1873" s="10"/>
      <c r="BW1873" s="10"/>
      <c r="BX1873" s="10"/>
      <c r="CA1873">
        <f t="shared" si="364"/>
        <v>0</v>
      </c>
      <c r="CB1873">
        <f t="shared" si="365"/>
        <v>0</v>
      </c>
      <c r="CC1873">
        <f t="shared" si="366"/>
        <v>0</v>
      </c>
      <c r="CD1873">
        <f t="shared" si="367"/>
        <v>0</v>
      </c>
      <c r="CF1873" t="b">
        <f t="shared" si="368"/>
        <v>0</v>
      </c>
      <c r="CG1873" t="str">
        <f t="shared" si="369"/>
        <v/>
      </c>
      <c r="CH1873" t="b">
        <f t="shared" si="370"/>
        <v>0</v>
      </c>
      <c r="CI1873" t="str">
        <f t="shared" si="371"/>
        <v/>
      </c>
      <c r="CJ1873" t="b">
        <f t="shared" si="372"/>
        <v>0</v>
      </c>
      <c r="CL1873">
        <f t="shared" si="373"/>
        <v>0</v>
      </c>
      <c r="CM1873">
        <f t="shared" si="374"/>
        <v>0</v>
      </c>
      <c r="CN1873">
        <f t="shared" si="375"/>
        <v>0</v>
      </c>
      <c r="CO1873">
        <f t="shared" si="376"/>
        <v>0</v>
      </c>
    </row>
    <row r="1874" spans="2:93" ht="15" customHeight="1">
      <c r="B1874" s="126"/>
      <c r="C1874" s="220" t="s">
        <v>3520</v>
      </c>
      <c r="D1874" s="419"/>
      <c r="E1874" s="316"/>
      <c r="F1874" s="316"/>
      <c r="G1874" s="317"/>
      <c r="H1874" s="379"/>
      <c r="I1874" s="317"/>
      <c r="J1874" s="315" t="str">
        <f>IF(L1874="","",VLOOKUP(L1874,Presentación!$AL$3:$AM$574,2,FALSE))</f>
        <v/>
      </c>
      <c r="K1874" s="429"/>
      <c r="L1874" s="419"/>
      <c r="M1874" s="316"/>
      <c r="N1874" s="317"/>
      <c r="O1874" s="419"/>
      <c r="P1874" s="316"/>
      <c r="Q1874" s="317"/>
      <c r="R1874" s="379"/>
      <c r="S1874" s="316"/>
      <c r="T1874" s="317"/>
      <c r="U1874" s="43" t="s">
        <v>2188</v>
      </c>
      <c r="V1874" s="379"/>
      <c r="W1874" s="316"/>
      <c r="X1874" s="317"/>
      <c r="Y1874" s="379"/>
      <c r="Z1874" s="317"/>
      <c r="AA1874" s="249"/>
      <c r="AB1874" s="249"/>
      <c r="AC1874" s="249"/>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c r="BU1874" s="10"/>
      <c r="BV1874" s="10"/>
      <c r="BW1874" s="10"/>
      <c r="BX1874" s="10"/>
      <c r="CA1874">
        <f t="shared" si="364"/>
        <v>0</v>
      </c>
      <c r="CB1874">
        <f t="shared" si="365"/>
        <v>0</v>
      </c>
      <c r="CC1874">
        <f t="shared" si="366"/>
        <v>0</v>
      </c>
      <c r="CD1874">
        <f t="shared" si="367"/>
        <v>0</v>
      </c>
      <c r="CF1874" t="b">
        <f t="shared" si="368"/>
        <v>0</v>
      </c>
      <c r="CG1874" t="str">
        <f t="shared" si="369"/>
        <v/>
      </c>
      <c r="CH1874" t="b">
        <f t="shared" si="370"/>
        <v>0</v>
      </c>
      <c r="CI1874" t="str">
        <f t="shared" si="371"/>
        <v/>
      </c>
      <c r="CJ1874" t="b">
        <f t="shared" si="372"/>
        <v>0</v>
      </c>
      <c r="CL1874">
        <f t="shared" si="373"/>
        <v>0</v>
      </c>
      <c r="CM1874">
        <f t="shared" si="374"/>
        <v>0</v>
      </c>
      <c r="CN1874">
        <f t="shared" si="375"/>
        <v>0</v>
      </c>
      <c r="CO1874">
        <f t="shared" si="376"/>
        <v>0</v>
      </c>
    </row>
    <row r="1875" spans="2:93" ht="15" customHeight="1">
      <c r="B1875" s="126"/>
      <c r="C1875" s="220" t="s">
        <v>3521</v>
      </c>
      <c r="D1875" s="419"/>
      <c r="E1875" s="316"/>
      <c r="F1875" s="316"/>
      <c r="G1875" s="317"/>
      <c r="H1875" s="379"/>
      <c r="I1875" s="317"/>
      <c r="J1875" s="315" t="str">
        <f>IF(L1875="","",VLOOKUP(L1875,Presentación!$AL$3:$AM$574,2,FALSE))</f>
        <v/>
      </c>
      <c r="K1875" s="429"/>
      <c r="L1875" s="419"/>
      <c r="M1875" s="316"/>
      <c r="N1875" s="317"/>
      <c r="O1875" s="419"/>
      <c r="P1875" s="316"/>
      <c r="Q1875" s="317"/>
      <c r="R1875" s="379"/>
      <c r="S1875" s="316"/>
      <c r="T1875" s="317"/>
      <c r="U1875" s="43" t="s">
        <v>2188</v>
      </c>
      <c r="V1875" s="379"/>
      <c r="W1875" s="316"/>
      <c r="X1875" s="317"/>
      <c r="Y1875" s="379"/>
      <c r="Z1875" s="317"/>
      <c r="AA1875" s="249"/>
      <c r="AB1875" s="249"/>
      <c r="AC1875" s="249"/>
      <c r="AD1875" s="10"/>
      <c r="AE1875" s="10"/>
      <c r="AF1875" s="10"/>
      <c r="AG1875" s="10"/>
      <c r="AH1875" s="10"/>
      <c r="AI1875" s="10"/>
      <c r="AJ1875" s="10"/>
      <c r="AK1875" s="10"/>
      <c r="AL1875" s="10"/>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c r="BU1875" s="10"/>
      <c r="BV1875" s="10"/>
      <c r="BW1875" s="10"/>
      <c r="BX1875" s="10"/>
      <c r="CA1875">
        <f t="shared" si="364"/>
        <v>0</v>
      </c>
      <c r="CB1875">
        <f t="shared" si="365"/>
        <v>0</v>
      </c>
      <c r="CC1875">
        <f t="shared" si="366"/>
        <v>0</v>
      </c>
      <c r="CD1875">
        <f t="shared" si="367"/>
        <v>0</v>
      </c>
      <c r="CF1875" t="b">
        <f t="shared" si="368"/>
        <v>0</v>
      </c>
      <c r="CG1875" t="str">
        <f t="shared" si="369"/>
        <v/>
      </c>
      <c r="CH1875" t="b">
        <f t="shared" si="370"/>
        <v>0</v>
      </c>
      <c r="CI1875" t="str">
        <f t="shared" si="371"/>
        <v/>
      </c>
      <c r="CJ1875" t="b">
        <f t="shared" si="372"/>
        <v>0</v>
      </c>
      <c r="CL1875">
        <f t="shared" si="373"/>
        <v>0</v>
      </c>
      <c r="CM1875">
        <f t="shared" si="374"/>
        <v>0</v>
      </c>
      <c r="CN1875">
        <f t="shared" si="375"/>
        <v>0</v>
      </c>
      <c r="CO1875">
        <f t="shared" si="376"/>
        <v>0</v>
      </c>
    </row>
    <row r="1876" spans="2:93" ht="15" customHeight="1">
      <c r="B1876" s="126"/>
      <c r="C1876" s="220" t="s">
        <v>3522</v>
      </c>
      <c r="D1876" s="419"/>
      <c r="E1876" s="316"/>
      <c r="F1876" s="316"/>
      <c r="G1876" s="317"/>
      <c r="H1876" s="379"/>
      <c r="I1876" s="317"/>
      <c r="J1876" s="315" t="str">
        <f>IF(L1876="","",VLOOKUP(L1876,Presentación!$AL$3:$AM$574,2,FALSE))</f>
        <v/>
      </c>
      <c r="K1876" s="429"/>
      <c r="L1876" s="419"/>
      <c r="M1876" s="316"/>
      <c r="N1876" s="317"/>
      <c r="O1876" s="419"/>
      <c r="P1876" s="316"/>
      <c r="Q1876" s="317"/>
      <c r="R1876" s="379"/>
      <c r="S1876" s="316"/>
      <c r="T1876" s="317"/>
      <c r="U1876" s="43" t="s">
        <v>2188</v>
      </c>
      <c r="V1876" s="379"/>
      <c r="W1876" s="316"/>
      <c r="X1876" s="317"/>
      <c r="Y1876" s="379"/>
      <c r="Z1876" s="317"/>
      <c r="AA1876" s="249"/>
      <c r="AB1876" s="249"/>
      <c r="AC1876" s="249"/>
      <c r="AD1876" s="10"/>
      <c r="AE1876" s="10"/>
      <c r="AF1876" s="10"/>
      <c r="AG1876" s="10"/>
      <c r="AH1876" s="10"/>
      <c r="AI1876" s="10"/>
      <c r="AJ1876" s="10"/>
      <c r="AK1876" s="10"/>
      <c r="AL1876" s="10"/>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c r="BU1876" s="10"/>
      <c r="BV1876" s="10"/>
      <c r="BW1876" s="10"/>
      <c r="BX1876" s="10"/>
      <c r="CA1876">
        <f t="shared" si="364"/>
        <v>0</v>
      </c>
      <c r="CB1876">
        <f t="shared" si="365"/>
        <v>0</v>
      </c>
      <c r="CC1876">
        <f t="shared" si="366"/>
        <v>0</v>
      </c>
      <c r="CD1876">
        <f t="shared" si="367"/>
        <v>0</v>
      </c>
      <c r="CF1876" t="b">
        <f t="shared" si="368"/>
        <v>0</v>
      </c>
      <c r="CG1876" t="str">
        <f t="shared" si="369"/>
        <v/>
      </c>
      <c r="CH1876" t="b">
        <f t="shared" si="370"/>
        <v>0</v>
      </c>
      <c r="CI1876" t="str">
        <f t="shared" si="371"/>
        <v/>
      </c>
      <c r="CJ1876" t="b">
        <f t="shared" si="372"/>
        <v>0</v>
      </c>
      <c r="CL1876">
        <f t="shared" si="373"/>
        <v>0</v>
      </c>
      <c r="CM1876">
        <f t="shared" si="374"/>
        <v>0</v>
      </c>
      <c r="CN1876">
        <f t="shared" si="375"/>
        <v>0</v>
      </c>
      <c r="CO1876">
        <f t="shared" si="376"/>
        <v>0</v>
      </c>
    </row>
    <row r="1877" spans="2:93" ht="15" customHeight="1">
      <c r="B1877" s="126"/>
      <c r="C1877" s="220" t="s">
        <v>3523</v>
      </c>
      <c r="D1877" s="419"/>
      <c r="E1877" s="316"/>
      <c r="F1877" s="316"/>
      <c r="G1877" s="317"/>
      <c r="H1877" s="379"/>
      <c r="I1877" s="317"/>
      <c r="J1877" s="315" t="str">
        <f>IF(L1877="","",VLOOKUP(L1877,Presentación!$AL$3:$AM$574,2,FALSE))</f>
        <v/>
      </c>
      <c r="K1877" s="429"/>
      <c r="L1877" s="419"/>
      <c r="M1877" s="316"/>
      <c r="N1877" s="317"/>
      <c r="O1877" s="419"/>
      <c r="P1877" s="316"/>
      <c r="Q1877" s="317"/>
      <c r="R1877" s="379"/>
      <c r="S1877" s="316"/>
      <c r="T1877" s="317"/>
      <c r="U1877" s="43" t="s">
        <v>2188</v>
      </c>
      <c r="V1877" s="379"/>
      <c r="W1877" s="316"/>
      <c r="X1877" s="317"/>
      <c r="Y1877" s="379"/>
      <c r="Z1877" s="317"/>
      <c r="AA1877" s="249"/>
      <c r="AB1877" s="249"/>
      <c r="AC1877" s="249"/>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c r="BU1877" s="10"/>
      <c r="BV1877" s="10"/>
      <c r="BW1877" s="10"/>
      <c r="BX1877" s="10"/>
      <c r="CA1877">
        <f t="shared" si="364"/>
        <v>0</v>
      </c>
      <c r="CB1877">
        <f t="shared" si="365"/>
        <v>0</v>
      </c>
      <c r="CC1877">
        <f t="shared" si="366"/>
        <v>0</v>
      </c>
      <c r="CD1877">
        <f t="shared" si="367"/>
        <v>0</v>
      </c>
      <c r="CF1877" t="b">
        <f t="shared" si="368"/>
        <v>0</v>
      </c>
      <c r="CG1877" t="str">
        <f t="shared" si="369"/>
        <v/>
      </c>
      <c r="CH1877" t="b">
        <f t="shared" si="370"/>
        <v>0</v>
      </c>
      <c r="CI1877" t="str">
        <f t="shared" si="371"/>
        <v/>
      </c>
      <c r="CJ1877" t="b">
        <f t="shared" si="372"/>
        <v>0</v>
      </c>
      <c r="CL1877">
        <f t="shared" si="373"/>
        <v>0</v>
      </c>
      <c r="CM1877">
        <f t="shared" si="374"/>
        <v>0</v>
      </c>
      <c r="CN1877">
        <f t="shared" si="375"/>
        <v>0</v>
      </c>
      <c r="CO1877">
        <f t="shared" si="376"/>
        <v>0</v>
      </c>
    </row>
    <row r="1878" spans="2:93" ht="15" customHeight="1">
      <c r="B1878" s="126"/>
      <c r="C1878" s="220" t="s">
        <v>3524</v>
      </c>
      <c r="D1878" s="419"/>
      <c r="E1878" s="316"/>
      <c r="F1878" s="316"/>
      <c r="G1878" s="317"/>
      <c r="H1878" s="379"/>
      <c r="I1878" s="317"/>
      <c r="J1878" s="315" t="str">
        <f>IF(L1878="","",VLOOKUP(L1878,Presentación!$AL$3:$AM$574,2,FALSE))</f>
        <v/>
      </c>
      <c r="K1878" s="429"/>
      <c r="L1878" s="419"/>
      <c r="M1878" s="316"/>
      <c r="N1878" s="317"/>
      <c r="O1878" s="419"/>
      <c r="P1878" s="316"/>
      <c r="Q1878" s="317"/>
      <c r="R1878" s="379"/>
      <c r="S1878" s="316"/>
      <c r="T1878" s="317"/>
      <c r="U1878" s="43" t="s">
        <v>2188</v>
      </c>
      <c r="V1878" s="379"/>
      <c r="W1878" s="316"/>
      <c r="X1878" s="317"/>
      <c r="Y1878" s="379"/>
      <c r="Z1878" s="317"/>
      <c r="AA1878" s="249"/>
      <c r="AB1878" s="249"/>
      <c r="AC1878" s="249"/>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CA1878">
        <f t="shared" si="364"/>
        <v>0</v>
      </c>
      <c r="CB1878">
        <f t="shared" si="365"/>
        <v>0</v>
      </c>
      <c r="CC1878">
        <f t="shared" si="366"/>
        <v>0</v>
      </c>
      <c r="CD1878">
        <f t="shared" si="367"/>
        <v>0</v>
      </c>
      <c r="CF1878" t="b">
        <f t="shared" si="368"/>
        <v>0</v>
      </c>
      <c r="CG1878" t="str">
        <f t="shared" si="369"/>
        <v/>
      </c>
      <c r="CH1878" t="b">
        <f t="shared" si="370"/>
        <v>0</v>
      </c>
      <c r="CI1878" t="str">
        <f t="shared" si="371"/>
        <v/>
      </c>
      <c r="CJ1878" t="b">
        <f t="shared" si="372"/>
        <v>0</v>
      </c>
      <c r="CL1878">
        <f t="shared" si="373"/>
        <v>0</v>
      </c>
      <c r="CM1878">
        <f t="shared" si="374"/>
        <v>0</v>
      </c>
      <c r="CN1878">
        <f t="shared" si="375"/>
        <v>0</v>
      </c>
      <c r="CO1878">
        <f t="shared" si="376"/>
        <v>0</v>
      </c>
    </row>
    <row r="1879" spans="2:93" ht="15" customHeight="1">
      <c r="B1879" s="126"/>
      <c r="C1879" s="220" t="s">
        <v>3525</v>
      </c>
      <c r="D1879" s="419"/>
      <c r="E1879" s="316"/>
      <c r="F1879" s="316"/>
      <c r="G1879" s="317"/>
      <c r="H1879" s="379"/>
      <c r="I1879" s="317"/>
      <c r="J1879" s="315" t="str">
        <f>IF(L1879="","",VLOOKUP(L1879,Presentación!$AL$3:$AM$574,2,FALSE))</f>
        <v/>
      </c>
      <c r="K1879" s="429"/>
      <c r="L1879" s="419"/>
      <c r="M1879" s="316"/>
      <c r="N1879" s="317"/>
      <c r="O1879" s="419"/>
      <c r="P1879" s="316"/>
      <c r="Q1879" s="317"/>
      <c r="R1879" s="379"/>
      <c r="S1879" s="316"/>
      <c r="T1879" s="317"/>
      <c r="U1879" s="43" t="s">
        <v>2188</v>
      </c>
      <c r="V1879" s="379"/>
      <c r="W1879" s="316"/>
      <c r="X1879" s="317"/>
      <c r="Y1879" s="379"/>
      <c r="Z1879" s="317"/>
      <c r="AA1879" s="249"/>
      <c r="AB1879" s="249"/>
      <c r="AC1879" s="249"/>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c r="BU1879" s="10"/>
      <c r="BV1879" s="10"/>
      <c r="BW1879" s="10"/>
      <c r="BX1879" s="10"/>
      <c r="CA1879">
        <f t="shared" si="364"/>
        <v>0</v>
      </c>
      <c r="CB1879">
        <f t="shared" si="365"/>
        <v>0</v>
      </c>
      <c r="CC1879">
        <f t="shared" si="366"/>
        <v>0</v>
      </c>
      <c r="CD1879">
        <f t="shared" si="367"/>
        <v>0</v>
      </c>
      <c r="CF1879" t="b">
        <f t="shared" si="368"/>
        <v>0</v>
      </c>
      <c r="CG1879" t="str">
        <f t="shared" si="369"/>
        <v/>
      </c>
      <c r="CH1879" t="b">
        <f t="shared" si="370"/>
        <v>0</v>
      </c>
      <c r="CI1879" t="str">
        <f t="shared" si="371"/>
        <v/>
      </c>
      <c r="CJ1879" t="b">
        <f t="shared" si="372"/>
        <v>0</v>
      </c>
      <c r="CL1879">
        <f t="shared" si="373"/>
        <v>0</v>
      </c>
      <c r="CM1879">
        <f t="shared" si="374"/>
        <v>0</v>
      </c>
      <c r="CN1879">
        <f t="shared" si="375"/>
        <v>0</v>
      </c>
      <c r="CO1879">
        <f t="shared" si="376"/>
        <v>0</v>
      </c>
    </row>
    <row r="1880" spans="2:93" ht="15" customHeight="1">
      <c r="B1880" s="126"/>
      <c r="C1880" s="220" t="s">
        <v>3526</v>
      </c>
      <c r="D1880" s="419"/>
      <c r="E1880" s="316"/>
      <c r="F1880" s="316"/>
      <c r="G1880" s="317"/>
      <c r="H1880" s="379"/>
      <c r="I1880" s="317"/>
      <c r="J1880" s="315" t="str">
        <f>IF(L1880="","",VLOOKUP(L1880,Presentación!$AL$3:$AM$574,2,FALSE))</f>
        <v/>
      </c>
      <c r="K1880" s="429"/>
      <c r="L1880" s="419"/>
      <c r="M1880" s="316"/>
      <c r="N1880" s="317"/>
      <c r="O1880" s="419"/>
      <c r="P1880" s="316"/>
      <c r="Q1880" s="317"/>
      <c r="R1880" s="379"/>
      <c r="S1880" s="316"/>
      <c r="T1880" s="317"/>
      <c r="U1880" s="43" t="s">
        <v>2188</v>
      </c>
      <c r="V1880" s="379"/>
      <c r="W1880" s="316"/>
      <c r="X1880" s="317"/>
      <c r="Y1880" s="379"/>
      <c r="Z1880" s="317"/>
      <c r="AA1880" s="249"/>
      <c r="AB1880" s="249"/>
      <c r="AC1880" s="249"/>
      <c r="AD1880" s="10"/>
      <c r="AE1880" s="10"/>
      <c r="AF1880" s="10"/>
      <c r="AG1880" s="10"/>
      <c r="AH1880" s="10"/>
      <c r="AI1880" s="10"/>
      <c r="AJ1880" s="10"/>
      <c r="AK1880" s="10"/>
      <c r="AL1880" s="10"/>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c r="BU1880" s="10"/>
      <c r="BV1880" s="10"/>
      <c r="BW1880" s="10"/>
      <c r="BX1880" s="10"/>
      <c r="CA1880">
        <f t="shared" si="364"/>
        <v>0</v>
      </c>
      <c r="CB1880">
        <f t="shared" si="365"/>
        <v>0</v>
      </c>
      <c r="CC1880">
        <f t="shared" si="366"/>
        <v>0</v>
      </c>
      <c r="CD1880">
        <f t="shared" si="367"/>
        <v>0</v>
      </c>
      <c r="CF1880" t="b">
        <f t="shared" si="368"/>
        <v>0</v>
      </c>
      <c r="CG1880" t="str">
        <f t="shared" si="369"/>
        <v/>
      </c>
      <c r="CH1880" t="b">
        <f t="shared" si="370"/>
        <v>0</v>
      </c>
      <c r="CI1880" t="str">
        <f t="shared" si="371"/>
        <v/>
      </c>
      <c r="CJ1880" t="b">
        <f t="shared" si="372"/>
        <v>0</v>
      </c>
      <c r="CL1880">
        <f t="shared" si="373"/>
        <v>0</v>
      </c>
      <c r="CM1880">
        <f t="shared" si="374"/>
        <v>0</v>
      </c>
      <c r="CN1880">
        <f t="shared" si="375"/>
        <v>0</v>
      </c>
      <c r="CO1880">
        <f t="shared" si="376"/>
        <v>0</v>
      </c>
    </row>
    <row r="1881" spans="2:93" ht="15" customHeight="1">
      <c r="B1881" s="126"/>
      <c r="C1881" s="220" t="s">
        <v>3527</v>
      </c>
      <c r="D1881" s="419"/>
      <c r="E1881" s="316"/>
      <c r="F1881" s="316"/>
      <c r="G1881" s="317"/>
      <c r="H1881" s="379"/>
      <c r="I1881" s="317"/>
      <c r="J1881" s="315" t="str">
        <f>IF(L1881="","",VLOOKUP(L1881,Presentación!$AL$3:$AM$574,2,FALSE))</f>
        <v/>
      </c>
      <c r="K1881" s="429"/>
      <c r="L1881" s="419"/>
      <c r="M1881" s="316"/>
      <c r="N1881" s="317"/>
      <c r="O1881" s="419"/>
      <c r="P1881" s="316"/>
      <c r="Q1881" s="317"/>
      <c r="R1881" s="379"/>
      <c r="S1881" s="316"/>
      <c r="T1881" s="317"/>
      <c r="U1881" s="43" t="s">
        <v>2188</v>
      </c>
      <c r="V1881" s="379"/>
      <c r="W1881" s="316"/>
      <c r="X1881" s="317"/>
      <c r="Y1881" s="379"/>
      <c r="Z1881" s="317"/>
      <c r="AA1881" s="249"/>
      <c r="AB1881" s="249"/>
      <c r="AC1881" s="249"/>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c r="BU1881" s="10"/>
      <c r="BV1881" s="10"/>
      <c r="BW1881" s="10"/>
      <c r="BX1881" s="10"/>
      <c r="CA1881">
        <f t="shared" si="364"/>
        <v>0</v>
      </c>
      <c r="CB1881">
        <f t="shared" si="365"/>
        <v>0</v>
      </c>
      <c r="CC1881">
        <f t="shared" si="366"/>
        <v>0</v>
      </c>
      <c r="CD1881">
        <f t="shared" si="367"/>
        <v>0</v>
      </c>
      <c r="CF1881" t="b">
        <f t="shared" si="368"/>
        <v>0</v>
      </c>
      <c r="CG1881" t="str">
        <f t="shared" si="369"/>
        <v/>
      </c>
      <c r="CH1881" t="b">
        <f t="shared" si="370"/>
        <v>0</v>
      </c>
      <c r="CI1881" t="str">
        <f t="shared" si="371"/>
        <v/>
      </c>
      <c r="CJ1881" t="b">
        <f t="shared" si="372"/>
        <v>0</v>
      </c>
      <c r="CL1881">
        <f t="shared" si="373"/>
        <v>0</v>
      </c>
      <c r="CM1881">
        <f t="shared" si="374"/>
        <v>0</v>
      </c>
      <c r="CN1881">
        <f t="shared" si="375"/>
        <v>0</v>
      </c>
      <c r="CO1881">
        <f t="shared" si="376"/>
        <v>0</v>
      </c>
    </row>
    <row r="1882" spans="2:93" ht="15" customHeight="1">
      <c r="B1882" s="126"/>
      <c r="C1882" s="220" t="s">
        <v>3528</v>
      </c>
      <c r="D1882" s="419"/>
      <c r="E1882" s="316"/>
      <c r="F1882" s="316"/>
      <c r="G1882" s="317"/>
      <c r="H1882" s="379"/>
      <c r="I1882" s="317"/>
      <c r="J1882" s="315" t="str">
        <f>IF(L1882="","",VLOOKUP(L1882,Presentación!$AL$3:$AM$574,2,FALSE))</f>
        <v/>
      </c>
      <c r="K1882" s="429"/>
      <c r="L1882" s="419"/>
      <c r="M1882" s="316"/>
      <c r="N1882" s="317"/>
      <c r="O1882" s="419"/>
      <c r="P1882" s="316"/>
      <c r="Q1882" s="317"/>
      <c r="R1882" s="379"/>
      <c r="S1882" s="316"/>
      <c r="T1882" s="317"/>
      <c r="U1882" s="43" t="s">
        <v>2188</v>
      </c>
      <c r="V1882" s="379"/>
      <c r="W1882" s="316"/>
      <c r="X1882" s="317"/>
      <c r="Y1882" s="379"/>
      <c r="Z1882" s="317"/>
      <c r="AA1882" s="249"/>
      <c r="AB1882" s="249"/>
      <c r="AC1882" s="249"/>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c r="BU1882" s="10"/>
      <c r="BV1882" s="10"/>
      <c r="BW1882" s="10"/>
      <c r="BX1882" s="10"/>
      <c r="CA1882">
        <f t="shared" si="364"/>
        <v>0</v>
      </c>
      <c r="CB1882">
        <f t="shared" si="365"/>
        <v>0</v>
      </c>
      <c r="CC1882">
        <f t="shared" si="366"/>
        <v>0</v>
      </c>
      <c r="CD1882">
        <f t="shared" si="367"/>
        <v>0</v>
      </c>
      <c r="CF1882" t="b">
        <f t="shared" si="368"/>
        <v>0</v>
      </c>
      <c r="CG1882" t="str">
        <f t="shared" si="369"/>
        <v/>
      </c>
      <c r="CH1882" t="b">
        <f t="shared" si="370"/>
        <v>0</v>
      </c>
      <c r="CI1882" t="str">
        <f t="shared" si="371"/>
        <v/>
      </c>
      <c r="CJ1882" t="b">
        <f t="shared" si="372"/>
        <v>0</v>
      </c>
      <c r="CL1882">
        <f t="shared" si="373"/>
        <v>0</v>
      </c>
      <c r="CM1882">
        <f t="shared" si="374"/>
        <v>0</v>
      </c>
      <c r="CN1882">
        <f t="shared" si="375"/>
        <v>0</v>
      </c>
      <c r="CO1882">
        <f t="shared" si="376"/>
        <v>0</v>
      </c>
    </row>
    <row r="1883" spans="2:93" ht="15" customHeight="1">
      <c r="B1883" s="126"/>
      <c r="C1883" s="220" t="s">
        <v>3529</v>
      </c>
      <c r="D1883" s="419"/>
      <c r="E1883" s="316"/>
      <c r="F1883" s="316"/>
      <c r="G1883" s="317"/>
      <c r="H1883" s="379"/>
      <c r="I1883" s="317"/>
      <c r="J1883" s="315" t="str">
        <f>IF(L1883="","",VLOOKUP(L1883,Presentación!$AL$3:$AM$574,2,FALSE))</f>
        <v/>
      </c>
      <c r="K1883" s="429"/>
      <c r="L1883" s="419"/>
      <c r="M1883" s="316"/>
      <c r="N1883" s="317"/>
      <c r="O1883" s="419"/>
      <c r="P1883" s="316"/>
      <c r="Q1883" s="317"/>
      <c r="R1883" s="379"/>
      <c r="S1883" s="316"/>
      <c r="T1883" s="317"/>
      <c r="U1883" s="43" t="s">
        <v>2188</v>
      </c>
      <c r="V1883" s="379"/>
      <c r="W1883" s="316"/>
      <c r="X1883" s="317"/>
      <c r="Y1883" s="379"/>
      <c r="Z1883" s="317"/>
      <c r="AA1883" s="249"/>
      <c r="AB1883" s="249"/>
      <c r="AC1883" s="249"/>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CA1883">
        <f t="shared" si="364"/>
        <v>0</v>
      </c>
      <c r="CB1883">
        <f t="shared" si="365"/>
        <v>0</v>
      </c>
      <c r="CC1883">
        <f t="shared" si="366"/>
        <v>0</v>
      </c>
      <c r="CD1883">
        <f t="shared" si="367"/>
        <v>0</v>
      </c>
      <c r="CF1883" t="b">
        <f t="shared" si="368"/>
        <v>0</v>
      </c>
      <c r="CG1883" t="str">
        <f t="shared" si="369"/>
        <v/>
      </c>
      <c r="CH1883" t="b">
        <f t="shared" si="370"/>
        <v>0</v>
      </c>
      <c r="CI1883" t="str">
        <f t="shared" si="371"/>
        <v/>
      </c>
      <c r="CJ1883" t="b">
        <f t="shared" si="372"/>
        <v>0</v>
      </c>
      <c r="CL1883">
        <f t="shared" si="373"/>
        <v>0</v>
      </c>
      <c r="CM1883">
        <f t="shared" si="374"/>
        <v>0</v>
      </c>
      <c r="CN1883">
        <f t="shared" si="375"/>
        <v>0</v>
      </c>
      <c r="CO1883">
        <f t="shared" si="376"/>
        <v>0</v>
      </c>
    </row>
    <row r="1884" spans="2:93" ht="15" customHeight="1">
      <c r="B1884" s="126"/>
      <c r="C1884" s="220" t="s">
        <v>3530</v>
      </c>
      <c r="D1884" s="419"/>
      <c r="E1884" s="316"/>
      <c r="F1884" s="316"/>
      <c r="G1884" s="317"/>
      <c r="H1884" s="379"/>
      <c r="I1884" s="317"/>
      <c r="J1884" s="315" t="str">
        <f>IF(L1884="","",VLOOKUP(L1884,Presentación!$AL$3:$AM$574,2,FALSE))</f>
        <v/>
      </c>
      <c r="K1884" s="429"/>
      <c r="L1884" s="419"/>
      <c r="M1884" s="316"/>
      <c r="N1884" s="317"/>
      <c r="O1884" s="419"/>
      <c r="P1884" s="316"/>
      <c r="Q1884" s="317"/>
      <c r="R1884" s="379"/>
      <c r="S1884" s="316"/>
      <c r="T1884" s="317"/>
      <c r="U1884" s="43" t="s">
        <v>2188</v>
      </c>
      <c r="V1884" s="379"/>
      <c r="W1884" s="316"/>
      <c r="X1884" s="317"/>
      <c r="Y1884" s="379"/>
      <c r="Z1884" s="317"/>
      <c r="AA1884" s="249"/>
      <c r="AB1884" s="249"/>
      <c r="AC1884" s="249"/>
      <c r="AD1884" s="10"/>
      <c r="AE1884" s="10"/>
      <c r="AF1884" s="10"/>
      <c r="AG1884" s="10"/>
      <c r="AH1884" s="10"/>
      <c r="AI1884" s="10"/>
      <c r="AJ1884" s="10"/>
      <c r="AK1884" s="10"/>
      <c r="AL1884" s="10"/>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CA1884">
        <f t="shared" si="364"/>
        <v>0</v>
      </c>
      <c r="CB1884">
        <f t="shared" si="365"/>
        <v>0</v>
      </c>
      <c r="CC1884">
        <f t="shared" si="366"/>
        <v>0</v>
      </c>
      <c r="CD1884">
        <f t="shared" si="367"/>
        <v>0</v>
      </c>
      <c r="CF1884" t="b">
        <f t="shared" si="368"/>
        <v>0</v>
      </c>
      <c r="CG1884" t="str">
        <f t="shared" si="369"/>
        <v/>
      </c>
      <c r="CH1884" t="b">
        <f t="shared" si="370"/>
        <v>0</v>
      </c>
      <c r="CI1884" t="str">
        <f t="shared" si="371"/>
        <v/>
      </c>
      <c r="CJ1884" t="b">
        <f t="shared" si="372"/>
        <v>0</v>
      </c>
      <c r="CL1884">
        <f t="shared" si="373"/>
        <v>0</v>
      </c>
      <c r="CM1884">
        <f t="shared" si="374"/>
        <v>0</v>
      </c>
      <c r="CN1884">
        <f t="shared" si="375"/>
        <v>0</v>
      </c>
      <c r="CO1884">
        <f t="shared" si="376"/>
        <v>0</v>
      </c>
    </row>
    <row r="1885" spans="2:93" ht="15" customHeight="1">
      <c r="B1885" s="126"/>
      <c r="C1885" s="220" t="s">
        <v>3531</v>
      </c>
      <c r="D1885" s="419"/>
      <c r="E1885" s="316"/>
      <c r="F1885" s="316"/>
      <c r="G1885" s="317"/>
      <c r="H1885" s="379"/>
      <c r="I1885" s="317"/>
      <c r="J1885" s="315" t="str">
        <f>IF(L1885="","",VLOOKUP(L1885,Presentación!$AL$3:$AM$574,2,FALSE))</f>
        <v/>
      </c>
      <c r="K1885" s="429"/>
      <c r="L1885" s="419"/>
      <c r="M1885" s="316"/>
      <c r="N1885" s="317"/>
      <c r="O1885" s="419"/>
      <c r="P1885" s="316"/>
      <c r="Q1885" s="317"/>
      <c r="R1885" s="379"/>
      <c r="S1885" s="316"/>
      <c r="T1885" s="317"/>
      <c r="U1885" s="43" t="s">
        <v>2188</v>
      </c>
      <c r="V1885" s="379"/>
      <c r="W1885" s="316"/>
      <c r="X1885" s="317"/>
      <c r="Y1885" s="379"/>
      <c r="Z1885" s="317"/>
      <c r="AA1885" s="249"/>
      <c r="AB1885" s="249"/>
      <c r="AC1885" s="249"/>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CA1885">
        <f t="shared" si="364"/>
        <v>0</v>
      </c>
      <c r="CB1885">
        <f t="shared" si="365"/>
        <v>0</v>
      </c>
      <c r="CC1885">
        <f t="shared" si="366"/>
        <v>0</v>
      </c>
      <c r="CD1885">
        <f t="shared" si="367"/>
        <v>0</v>
      </c>
      <c r="CF1885" t="b">
        <f t="shared" si="368"/>
        <v>0</v>
      </c>
      <c r="CG1885" t="str">
        <f t="shared" si="369"/>
        <v/>
      </c>
      <c r="CH1885" t="b">
        <f t="shared" si="370"/>
        <v>0</v>
      </c>
      <c r="CI1885" t="str">
        <f t="shared" si="371"/>
        <v/>
      </c>
      <c r="CJ1885" t="b">
        <f t="shared" si="372"/>
        <v>0</v>
      </c>
      <c r="CL1885">
        <f t="shared" si="373"/>
        <v>0</v>
      </c>
      <c r="CM1885">
        <f t="shared" si="374"/>
        <v>0</v>
      </c>
      <c r="CN1885">
        <f t="shared" si="375"/>
        <v>0</v>
      </c>
      <c r="CO1885">
        <f t="shared" si="376"/>
        <v>0</v>
      </c>
    </row>
    <row r="1886" spans="2:93" ht="15" customHeight="1">
      <c r="B1886" s="126"/>
      <c r="C1886" s="220" t="s">
        <v>3532</v>
      </c>
      <c r="D1886" s="419"/>
      <c r="E1886" s="316"/>
      <c r="F1886" s="316"/>
      <c r="G1886" s="317"/>
      <c r="H1886" s="379"/>
      <c r="I1886" s="317"/>
      <c r="J1886" s="315" t="str">
        <f>IF(L1886="","",VLOOKUP(L1886,Presentación!$AL$3:$AM$574,2,FALSE))</f>
        <v/>
      </c>
      <c r="K1886" s="429"/>
      <c r="L1886" s="419"/>
      <c r="M1886" s="316"/>
      <c r="N1886" s="317"/>
      <c r="O1886" s="419"/>
      <c r="P1886" s="316"/>
      <c r="Q1886" s="317"/>
      <c r="R1886" s="379"/>
      <c r="S1886" s="316"/>
      <c r="T1886" s="317"/>
      <c r="U1886" s="43" t="s">
        <v>2188</v>
      </c>
      <c r="V1886" s="379"/>
      <c r="W1886" s="316"/>
      <c r="X1886" s="317"/>
      <c r="Y1886" s="379"/>
      <c r="Z1886" s="317"/>
      <c r="AA1886" s="249"/>
      <c r="AB1886" s="249"/>
      <c r="AC1886" s="249"/>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CA1886">
        <f t="shared" si="364"/>
        <v>0</v>
      </c>
      <c r="CB1886">
        <f t="shared" si="365"/>
        <v>0</v>
      </c>
      <c r="CC1886">
        <f t="shared" si="366"/>
        <v>0</v>
      </c>
      <c r="CD1886">
        <f t="shared" si="367"/>
        <v>0</v>
      </c>
      <c r="CF1886" t="b">
        <f t="shared" si="368"/>
        <v>0</v>
      </c>
      <c r="CG1886" t="str">
        <f t="shared" si="369"/>
        <v/>
      </c>
      <c r="CH1886" t="b">
        <f t="shared" si="370"/>
        <v>0</v>
      </c>
      <c r="CI1886" t="str">
        <f t="shared" si="371"/>
        <v/>
      </c>
      <c r="CJ1886" t="b">
        <f t="shared" si="372"/>
        <v>0</v>
      </c>
      <c r="CL1886">
        <f t="shared" si="373"/>
        <v>0</v>
      </c>
      <c r="CM1886">
        <f t="shared" si="374"/>
        <v>0</v>
      </c>
      <c r="CN1886">
        <f t="shared" si="375"/>
        <v>0</v>
      </c>
      <c r="CO1886">
        <f t="shared" si="376"/>
        <v>0</v>
      </c>
    </row>
    <row r="1887" spans="2:93" ht="15" customHeight="1">
      <c r="B1887" s="126"/>
      <c r="C1887" s="220" t="s">
        <v>3533</v>
      </c>
      <c r="D1887" s="419"/>
      <c r="E1887" s="316"/>
      <c r="F1887" s="316"/>
      <c r="G1887" s="317"/>
      <c r="H1887" s="379"/>
      <c r="I1887" s="317"/>
      <c r="J1887" s="315" t="str">
        <f>IF(L1887="","",VLOOKUP(L1887,Presentación!$AL$3:$AM$574,2,FALSE))</f>
        <v/>
      </c>
      <c r="K1887" s="429"/>
      <c r="L1887" s="419"/>
      <c r="M1887" s="316"/>
      <c r="N1887" s="317"/>
      <c r="O1887" s="419"/>
      <c r="P1887" s="316"/>
      <c r="Q1887" s="317"/>
      <c r="R1887" s="379"/>
      <c r="S1887" s="316"/>
      <c r="T1887" s="317"/>
      <c r="U1887" s="43" t="s">
        <v>2188</v>
      </c>
      <c r="V1887" s="379"/>
      <c r="W1887" s="316"/>
      <c r="X1887" s="317"/>
      <c r="Y1887" s="379"/>
      <c r="Z1887" s="317"/>
      <c r="AA1887" s="249"/>
      <c r="AB1887" s="249"/>
      <c r="AC1887" s="249"/>
      <c r="AD1887" s="10"/>
      <c r="AE1887" s="10"/>
      <c r="AF1887" s="10"/>
      <c r="AG1887" s="10"/>
      <c r="AH1887" s="10"/>
      <c r="AI1887" s="10"/>
      <c r="AJ1887" s="10"/>
      <c r="AK1887" s="10"/>
      <c r="AL1887" s="10"/>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CA1887">
        <f t="shared" si="364"/>
        <v>0</v>
      </c>
      <c r="CB1887">
        <f t="shared" si="365"/>
        <v>0</v>
      </c>
      <c r="CC1887">
        <f t="shared" si="366"/>
        <v>0</v>
      </c>
      <c r="CD1887">
        <f t="shared" si="367"/>
        <v>0</v>
      </c>
      <c r="CF1887" t="b">
        <f t="shared" si="368"/>
        <v>0</v>
      </c>
      <c r="CG1887" t="str">
        <f t="shared" si="369"/>
        <v/>
      </c>
      <c r="CH1887" t="b">
        <f t="shared" si="370"/>
        <v>0</v>
      </c>
      <c r="CI1887" t="str">
        <f t="shared" si="371"/>
        <v/>
      </c>
      <c r="CJ1887" t="b">
        <f t="shared" si="372"/>
        <v>0</v>
      </c>
      <c r="CL1887">
        <f t="shared" si="373"/>
        <v>0</v>
      </c>
      <c r="CM1887">
        <f t="shared" si="374"/>
        <v>0</v>
      </c>
      <c r="CN1887">
        <f t="shared" si="375"/>
        <v>0</v>
      </c>
      <c r="CO1887">
        <f t="shared" si="376"/>
        <v>0</v>
      </c>
    </row>
    <row r="1888" spans="2:93" ht="15" customHeight="1">
      <c r="B1888" s="126"/>
      <c r="C1888" s="220" t="s">
        <v>3534</v>
      </c>
      <c r="D1888" s="419"/>
      <c r="E1888" s="316"/>
      <c r="F1888" s="316"/>
      <c r="G1888" s="317"/>
      <c r="H1888" s="379"/>
      <c r="I1888" s="317"/>
      <c r="J1888" s="315" t="str">
        <f>IF(L1888="","",VLOOKUP(L1888,Presentación!$AL$3:$AM$574,2,FALSE))</f>
        <v/>
      </c>
      <c r="K1888" s="429"/>
      <c r="L1888" s="419"/>
      <c r="M1888" s="316"/>
      <c r="N1888" s="317"/>
      <c r="O1888" s="419"/>
      <c r="P1888" s="316"/>
      <c r="Q1888" s="317"/>
      <c r="R1888" s="379"/>
      <c r="S1888" s="316"/>
      <c r="T1888" s="317"/>
      <c r="U1888" s="43" t="s">
        <v>2188</v>
      </c>
      <c r="V1888" s="379"/>
      <c r="W1888" s="316"/>
      <c r="X1888" s="317"/>
      <c r="Y1888" s="379"/>
      <c r="Z1888" s="317"/>
      <c r="AA1888" s="249"/>
      <c r="AB1888" s="249"/>
      <c r="AC1888" s="249"/>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CA1888">
        <f t="shared" si="364"/>
        <v>0</v>
      </c>
      <c r="CB1888">
        <f t="shared" si="365"/>
        <v>0</v>
      </c>
      <c r="CC1888">
        <f t="shared" si="366"/>
        <v>0</v>
      </c>
      <c r="CD1888">
        <f t="shared" si="367"/>
        <v>0</v>
      </c>
      <c r="CF1888" t="b">
        <f t="shared" si="368"/>
        <v>0</v>
      </c>
      <c r="CG1888" t="str">
        <f t="shared" si="369"/>
        <v/>
      </c>
      <c r="CH1888" t="b">
        <f t="shared" si="370"/>
        <v>0</v>
      </c>
      <c r="CI1888" t="str">
        <f t="shared" si="371"/>
        <v/>
      </c>
      <c r="CJ1888" t="b">
        <f t="shared" si="372"/>
        <v>0</v>
      </c>
      <c r="CL1888">
        <f t="shared" si="373"/>
        <v>0</v>
      </c>
      <c r="CM1888">
        <f t="shared" si="374"/>
        <v>0</v>
      </c>
      <c r="CN1888">
        <f t="shared" si="375"/>
        <v>0</v>
      </c>
      <c r="CO1888">
        <f t="shared" si="376"/>
        <v>0</v>
      </c>
    </row>
    <row r="1889" spans="2:93" ht="15" customHeight="1">
      <c r="B1889" s="126"/>
      <c r="C1889" s="220" t="s">
        <v>3535</v>
      </c>
      <c r="D1889" s="419"/>
      <c r="E1889" s="316"/>
      <c r="F1889" s="316"/>
      <c r="G1889" s="317"/>
      <c r="H1889" s="379"/>
      <c r="I1889" s="317"/>
      <c r="J1889" s="315" t="str">
        <f>IF(L1889="","",VLOOKUP(L1889,Presentación!$AL$3:$AM$574,2,FALSE))</f>
        <v/>
      </c>
      <c r="K1889" s="429"/>
      <c r="L1889" s="419"/>
      <c r="M1889" s="316"/>
      <c r="N1889" s="317"/>
      <c r="O1889" s="419"/>
      <c r="P1889" s="316"/>
      <c r="Q1889" s="317"/>
      <c r="R1889" s="379"/>
      <c r="S1889" s="316"/>
      <c r="T1889" s="317"/>
      <c r="U1889" s="43" t="s">
        <v>2188</v>
      </c>
      <c r="V1889" s="379"/>
      <c r="W1889" s="316"/>
      <c r="X1889" s="317"/>
      <c r="Y1889" s="379"/>
      <c r="Z1889" s="317"/>
      <c r="AA1889" s="249"/>
      <c r="AB1889" s="249"/>
      <c r="AC1889" s="249"/>
      <c r="AD1889" s="10"/>
      <c r="AE1889" s="10"/>
      <c r="AF1889" s="10"/>
      <c r="AG1889" s="10"/>
      <c r="AH1889" s="10"/>
      <c r="AI1889" s="10"/>
      <c r="AJ1889" s="10"/>
      <c r="AK1889" s="10"/>
      <c r="AL1889" s="10"/>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CA1889">
        <f t="shared" ref="CA1889:CA1952" si="377">IF(COUNTIF(D1889:AL1889,"NS")&gt;0,1,0)</f>
        <v>0</v>
      </c>
      <c r="CB1889">
        <f t="shared" ref="CB1889:CB1952" si="378">COUNTIF(AB1889:AC1889,"NS")</f>
        <v>0</v>
      </c>
      <c r="CC1889">
        <f t="shared" ref="CC1889:CC1952" si="379">SUM(AB1889:AC1889)</f>
        <v>0</v>
      </c>
      <c r="CD1889">
        <f t="shared" ref="CD1889:CD1952" si="380">IF(COUNTA(AA1889:AC1889)=0,0,IF(OR(AND(AA1889=0,CB1889&gt;0),AND(AA1889="ns",CC1889&gt;0),AND(AA1889="ns",CB1889=0,CC1889=0)),1,IF(OR(AND(AA1889&gt;0,CB1889=2),AND(AA1889="ns",CB1889=2),AND(AA1889="ns",CC1889=0,CB1889&gt;0),AA1889=CC1889),0,1)))</f>
        <v>0</v>
      </c>
      <c r="CF1889" t="b">
        <f t="shared" ref="CF1889:CF1952" si="381">NOT(EXACT(D1889,UPPER(D1889)))</f>
        <v>0</v>
      </c>
      <c r="CG1889" t="str">
        <f t="shared" ref="CG1889:CG1952" si="382">SUBSTITUTE( SUBSTITUTE( SUBSTITUTE( SUBSTITUTE( SUBSTITUTE( SUBSTITUTE( SUBSTITUTE( SUBSTITUTE( SUBSTITUTE( SUBSTITUTE(D1889, "á", "a"), "é", "e"), "í", "i"), "ó", "o"), "ú", "u"), "Á", "A"), "É", "E"), "Í", "I"), "Ó", "O"), "Ú", "U")</f>
        <v/>
      </c>
      <c r="CH1889" t="b">
        <f t="shared" ref="CH1889:CH1952" si="383">NOT(EXACT(D1889,CG1889))</f>
        <v>0</v>
      </c>
      <c r="CI1889" t="str">
        <f t="shared" ref="CI1889:CI1952" si="384">SUBSTITUTE((SUBSTITUTE(SUBSTITUTE(SUBSTITUTE(D1889,".",""),",",""),"(","")),")","")</f>
        <v/>
      </c>
      <c r="CJ1889" t="b">
        <f t="shared" ref="CJ1889:CJ1952" si="385">NOT(EXACT(D1889,CI1889))</f>
        <v>0</v>
      </c>
      <c r="CL1889">
        <f t="shared" ref="CL1889:CL1952" si="386">LEN(R1889)</f>
        <v>0</v>
      </c>
      <c r="CM1889">
        <f t="shared" ref="CM1889:CM1952" si="387">LEN(V1889)</f>
        <v>0</v>
      </c>
      <c r="CN1889">
        <f t="shared" ref="CN1889:CN1952" si="388">IF(AND(R1889&lt;&gt;"NS",R1889&lt;&gt;"NA",CL1889&gt;8),1,0)</f>
        <v>0</v>
      </c>
      <c r="CO1889">
        <f t="shared" ref="CO1889:CO1952" si="389">IF(AND(V1889&lt;&gt;"NS",V1889&lt;&gt;"NA",CM1889&gt;9),1,0)</f>
        <v>0</v>
      </c>
    </row>
    <row r="1890" spans="2:93" ht="15" customHeight="1">
      <c r="B1890" s="126"/>
      <c r="C1890" s="220" t="s">
        <v>3536</v>
      </c>
      <c r="D1890" s="419"/>
      <c r="E1890" s="316"/>
      <c r="F1890" s="316"/>
      <c r="G1890" s="317"/>
      <c r="H1890" s="379"/>
      <c r="I1890" s="317"/>
      <c r="J1890" s="315" t="str">
        <f>IF(L1890="","",VLOOKUP(L1890,Presentación!$AL$3:$AM$574,2,FALSE))</f>
        <v/>
      </c>
      <c r="K1890" s="429"/>
      <c r="L1890" s="419"/>
      <c r="M1890" s="316"/>
      <c r="N1890" s="317"/>
      <c r="O1890" s="419"/>
      <c r="P1890" s="316"/>
      <c r="Q1890" s="317"/>
      <c r="R1890" s="379"/>
      <c r="S1890" s="316"/>
      <c r="T1890" s="317"/>
      <c r="U1890" s="43" t="s">
        <v>2188</v>
      </c>
      <c r="V1890" s="379"/>
      <c r="W1890" s="316"/>
      <c r="X1890" s="317"/>
      <c r="Y1890" s="379"/>
      <c r="Z1890" s="317"/>
      <c r="AA1890" s="249"/>
      <c r="AB1890" s="249"/>
      <c r="AC1890" s="249"/>
      <c r="AD1890" s="10"/>
      <c r="AE1890" s="10"/>
      <c r="AF1890" s="10"/>
      <c r="AG1890" s="10"/>
      <c r="AH1890" s="10"/>
      <c r="AI1890" s="10"/>
      <c r="AJ1890" s="10"/>
      <c r="AK1890" s="10"/>
      <c r="AL1890" s="10"/>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CA1890">
        <f t="shared" si="377"/>
        <v>0</v>
      </c>
      <c r="CB1890">
        <f t="shared" si="378"/>
        <v>0</v>
      </c>
      <c r="CC1890">
        <f t="shared" si="379"/>
        <v>0</v>
      </c>
      <c r="CD1890">
        <f t="shared" si="380"/>
        <v>0</v>
      </c>
      <c r="CF1890" t="b">
        <f t="shared" si="381"/>
        <v>0</v>
      </c>
      <c r="CG1890" t="str">
        <f t="shared" si="382"/>
        <v/>
      </c>
      <c r="CH1890" t="b">
        <f t="shared" si="383"/>
        <v>0</v>
      </c>
      <c r="CI1890" t="str">
        <f t="shared" si="384"/>
        <v/>
      </c>
      <c r="CJ1890" t="b">
        <f t="shared" si="385"/>
        <v>0</v>
      </c>
      <c r="CL1890">
        <f t="shared" si="386"/>
        <v>0</v>
      </c>
      <c r="CM1890">
        <f t="shared" si="387"/>
        <v>0</v>
      </c>
      <c r="CN1890">
        <f t="shared" si="388"/>
        <v>0</v>
      </c>
      <c r="CO1890">
        <f t="shared" si="389"/>
        <v>0</v>
      </c>
    </row>
    <row r="1891" spans="2:93" ht="15" customHeight="1">
      <c r="B1891" s="126"/>
      <c r="C1891" s="220" t="s">
        <v>3537</v>
      </c>
      <c r="D1891" s="419"/>
      <c r="E1891" s="316"/>
      <c r="F1891" s="316"/>
      <c r="G1891" s="317"/>
      <c r="H1891" s="379"/>
      <c r="I1891" s="317"/>
      <c r="J1891" s="315" t="str">
        <f>IF(L1891="","",VLOOKUP(L1891,Presentación!$AL$3:$AM$574,2,FALSE))</f>
        <v/>
      </c>
      <c r="K1891" s="429"/>
      <c r="L1891" s="419"/>
      <c r="M1891" s="316"/>
      <c r="N1891" s="317"/>
      <c r="O1891" s="419"/>
      <c r="P1891" s="316"/>
      <c r="Q1891" s="317"/>
      <c r="R1891" s="379"/>
      <c r="S1891" s="316"/>
      <c r="T1891" s="317"/>
      <c r="U1891" s="43" t="s">
        <v>2188</v>
      </c>
      <c r="V1891" s="379"/>
      <c r="W1891" s="316"/>
      <c r="X1891" s="317"/>
      <c r="Y1891" s="379"/>
      <c r="Z1891" s="317"/>
      <c r="AA1891" s="249"/>
      <c r="AB1891" s="249"/>
      <c r="AC1891" s="249"/>
      <c r="AD1891" s="10"/>
      <c r="AE1891" s="10"/>
      <c r="AF1891" s="10"/>
      <c r="AG1891" s="10"/>
      <c r="AH1891" s="10"/>
      <c r="AI1891" s="10"/>
      <c r="AJ1891" s="10"/>
      <c r="AK1891" s="10"/>
      <c r="AL1891" s="10"/>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CA1891">
        <f t="shared" si="377"/>
        <v>0</v>
      </c>
      <c r="CB1891">
        <f t="shared" si="378"/>
        <v>0</v>
      </c>
      <c r="CC1891">
        <f t="shared" si="379"/>
        <v>0</v>
      </c>
      <c r="CD1891">
        <f t="shared" si="380"/>
        <v>0</v>
      </c>
      <c r="CF1891" t="b">
        <f t="shared" si="381"/>
        <v>0</v>
      </c>
      <c r="CG1891" t="str">
        <f t="shared" si="382"/>
        <v/>
      </c>
      <c r="CH1891" t="b">
        <f t="shared" si="383"/>
        <v>0</v>
      </c>
      <c r="CI1891" t="str">
        <f t="shared" si="384"/>
        <v/>
      </c>
      <c r="CJ1891" t="b">
        <f t="shared" si="385"/>
        <v>0</v>
      </c>
      <c r="CL1891">
        <f t="shared" si="386"/>
        <v>0</v>
      </c>
      <c r="CM1891">
        <f t="shared" si="387"/>
        <v>0</v>
      </c>
      <c r="CN1891">
        <f t="shared" si="388"/>
        <v>0</v>
      </c>
      <c r="CO1891">
        <f t="shared" si="389"/>
        <v>0</v>
      </c>
    </row>
    <row r="1892" spans="2:93" ht="15" customHeight="1">
      <c r="B1892" s="126"/>
      <c r="C1892" s="220" t="s">
        <v>3538</v>
      </c>
      <c r="D1892" s="419"/>
      <c r="E1892" s="316"/>
      <c r="F1892" s="316"/>
      <c r="G1892" s="317"/>
      <c r="H1892" s="379"/>
      <c r="I1892" s="317"/>
      <c r="J1892" s="315" t="str">
        <f>IF(L1892="","",VLOOKUP(L1892,Presentación!$AL$3:$AM$574,2,FALSE))</f>
        <v/>
      </c>
      <c r="K1892" s="429"/>
      <c r="L1892" s="419"/>
      <c r="M1892" s="316"/>
      <c r="N1892" s="317"/>
      <c r="O1892" s="419"/>
      <c r="P1892" s="316"/>
      <c r="Q1892" s="317"/>
      <c r="R1892" s="379"/>
      <c r="S1892" s="316"/>
      <c r="T1892" s="317"/>
      <c r="U1892" s="43" t="s">
        <v>2188</v>
      </c>
      <c r="V1892" s="379"/>
      <c r="W1892" s="316"/>
      <c r="X1892" s="317"/>
      <c r="Y1892" s="379"/>
      <c r="Z1892" s="317"/>
      <c r="AA1892" s="249"/>
      <c r="AB1892" s="249"/>
      <c r="AC1892" s="249"/>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CA1892">
        <f t="shared" si="377"/>
        <v>0</v>
      </c>
      <c r="CB1892">
        <f t="shared" si="378"/>
        <v>0</v>
      </c>
      <c r="CC1892">
        <f t="shared" si="379"/>
        <v>0</v>
      </c>
      <c r="CD1892">
        <f t="shared" si="380"/>
        <v>0</v>
      </c>
      <c r="CF1892" t="b">
        <f t="shared" si="381"/>
        <v>0</v>
      </c>
      <c r="CG1892" t="str">
        <f t="shared" si="382"/>
        <v/>
      </c>
      <c r="CH1892" t="b">
        <f t="shared" si="383"/>
        <v>0</v>
      </c>
      <c r="CI1892" t="str">
        <f t="shared" si="384"/>
        <v/>
      </c>
      <c r="CJ1892" t="b">
        <f t="shared" si="385"/>
        <v>0</v>
      </c>
      <c r="CL1892">
        <f t="shared" si="386"/>
        <v>0</v>
      </c>
      <c r="CM1892">
        <f t="shared" si="387"/>
        <v>0</v>
      </c>
      <c r="CN1892">
        <f t="shared" si="388"/>
        <v>0</v>
      </c>
      <c r="CO1892">
        <f t="shared" si="389"/>
        <v>0</v>
      </c>
    </row>
    <row r="1893" spans="2:93" ht="15" customHeight="1">
      <c r="B1893" s="126"/>
      <c r="C1893" s="220" t="s">
        <v>3539</v>
      </c>
      <c r="D1893" s="419"/>
      <c r="E1893" s="316"/>
      <c r="F1893" s="316"/>
      <c r="G1893" s="317"/>
      <c r="H1893" s="379"/>
      <c r="I1893" s="317"/>
      <c r="J1893" s="315" t="str">
        <f>IF(L1893="","",VLOOKUP(L1893,Presentación!$AL$3:$AM$574,2,FALSE))</f>
        <v/>
      </c>
      <c r="K1893" s="429"/>
      <c r="L1893" s="419"/>
      <c r="M1893" s="316"/>
      <c r="N1893" s="317"/>
      <c r="O1893" s="419"/>
      <c r="P1893" s="316"/>
      <c r="Q1893" s="317"/>
      <c r="R1893" s="379"/>
      <c r="S1893" s="316"/>
      <c r="T1893" s="317"/>
      <c r="U1893" s="43" t="s">
        <v>2188</v>
      </c>
      <c r="V1893" s="379"/>
      <c r="W1893" s="316"/>
      <c r="X1893" s="317"/>
      <c r="Y1893" s="379"/>
      <c r="Z1893" s="317"/>
      <c r="AA1893" s="249"/>
      <c r="AB1893" s="249"/>
      <c r="AC1893" s="249"/>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CA1893">
        <f t="shared" si="377"/>
        <v>0</v>
      </c>
      <c r="CB1893">
        <f t="shared" si="378"/>
        <v>0</v>
      </c>
      <c r="CC1893">
        <f t="shared" si="379"/>
        <v>0</v>
      </c>
      <c r="CD1893">
        <f t="shared" si="380"/>
        <v>0</v>
      </c>
      <c r="CF1893" t="b">
        <f t="shared" si="381"/>
        <v>0</v>
      </c>
      <c r="CG1893" t="str">
        <f t="shared" si="382"/>
        <v/>
      </c>
      <c r="CH1893" t="b">
        <f t="shared" si="383"/>
        <v>0</v>
      </c>
      <c r="CI1893" t="str">
        <f t="shared" si="384"/>
        <v/>
      </c>
      <c r="CJ1893" t="b">
        <f t="shared" si="385"/>
        <v>0</v>
      </c>
      <c r="CL1893">
        <f t="shared" si="386"/>
        <v>0</v>
      </c>
      <c r="CM1893">
        <f t="shared" si="387"/>
        <v>0</v>
      </c>
      <c r="CN1893">
        <f t="shared" si="388"/>
        <v>0</v>
      </c>
      <c r="CO1893">
        <f t="shared" si="389"/>
        <v>0</v>
      </c>
    </row>
    <row r="1894" spans="2:93" ht="15" customHeight="1">
      <c r="B1894" s="126"/>
      <c r="C1894" s="220" t="s">
        <v>3540</v>
      </c>
      <c r="D1894" s="419"/>
      <c r="E1894" s="316"/>
      <c r="F1894" s="316"/>
      <c r="G1894" s="317"/>
      <c r="H1894" s="379"/>
      <c r="I1894" s="317"/>
      <c r="J1894" s="315" t="str">
        <f>IF(L1894="","",VLOOKUP(L1894,Presentación!$AL$3:$AM$574,2,FALSE))</f>
        <v/>
      </c>
      <c r="K1894" s="429"/>
      <c r="L1894" s="419"/>
      <c r="M1894" s="316"/>
      <c r="N1894" s="317"/>
      <c r="O1894" s="419"/>
      <c r="P1894" s="316"/>
      <c r="Q1894" s="317"/>
      <c r="R1894" s="379"/>
      <c r="S1894" s="316"/>
      <c r="T1894" s="317"/>
      <c r="U1894" s="43" t="s">
        <v>2188</v>
      </c>
      <c r="V1894" s="379"/>
      <c r="W1894" s="316"/>
      <c r="X1894" s="317"/>
      <c r="Y1894" s="379"/>
      <c r="Z1894" s="317"/>
      <c r="AA1894" s="249"/>
      <c r="AB1894" s="249"/>
      <c r="AC1894" s="249"/>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CA1894">
        <f t="shared" si="377"/>
        <v>0</v>
      </c>
      <c r="CB1894">
        <f t="shared" si="378"/>
        <v>0</v>
      </c>
      <c r="CC1894">
        <f t="shared" si="379"/>
        <v>0</v>
      </c>
      <c r="CD1894">
        <f t="shared" si="380"/>
        <v>0</v>
      </c>
      <c r="CF1894" t="b">
        <f t="shared" si="381"/>
        <v>0</v>
      </c>
      <c r="CG1894" t="str">
        <f t="shared" si="382"/>
        <v/>
      </c>
      <c r="CH1894" t="b">
        <f t="shared" si="383"/>
        <v>0</v>
      </c>
      <c r="CI1894" t="str">
        <f t="shared" si="384"/>
        <v/>
      </c>
      <c r="CJ1894" t="b">
        <f t="shared" si="385"/>
        <v>0</v>
      </c>
      <c r="CL1894">
        <f t="shared" si="386"/>
        <v>0</v>
      </c>
      <c r="CM1894">
        <f t="shared" si="387"/>
        <v>0</v>
      </c>
      <c r="CN1894">
        <f t="shared" si="388"/>
        <v>0</v>
      </c>
      <c r="CO1894">
        <f t="shared" si="389"/>
        <v>0</v>
      </c>
    </row>
    <row r="1895" spans="2:93" ht="15" customHeight="1">
      <c r="B1895" s="126"/>
      <c r="C1895" s="220" t="s">
        <v>3541</v>
      </c>
      <c r="D1895" s="419"/>
      <c r="E1895" s="316"/>
      <c r="F1895" s="316"/>
      <c r="G1895" s="317"/>
      <c r="H1895" s="379"/>
      <c r="I1895" s="317"/>
      <c r="J1895" s="315" t="str">
        <f>IF(L1895="","",VLOOKUP(L1895,Presentación!$AL$3:$AM$574,2,FALSE))</f>
        <v/>
      </c>
      <c r="K1895" s="429"/>
      <c r="L1895" s="419"/>
      <c r="M1895" s="316"/>
      <c r="N1895" s="317"/>
      <c r="O1895" s="419"/>
      <c r="P1895" s="316"/>
      <c r="Q1895" s="317"/>
      <c r="R1895" s="379"/>
      <c r="S1895" s="316"/>
      <c r="T1895" s="317"/>
      <c r="U1895" s="43" t="s">
        <v>2188</v>
      </c>
      <c r="V1895" s="379"/>
      <c r="W1895" s="316"/>
      <c r="X1895" s="317"/>
      <c r="Y1895" s="379"/>
      <c r="Z1895" s="317"/>
      <c r="AA1895" s="249"/>
      <c r="AB1895" s="249"/>
      <c r="AC1895" s="249"/>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CA1895">
        <f t="shared" si="377"/>
        <v>0</v>
      </c>
      <c r="CB1895">
        <f t="shared" si="378"/>
        <v>0</v>
      </c>
      <c r="CC1895">
        <f t="shared" si="379"/>
        <v>0</v>
      </c>
      <c r="CD1895">
        <f t="shared" si="380"/>
        <v>0</v>
      </c>
      <c r="CF1895" t="b">
        <f t="shared" si="381"/>
        <v>0</v>
      </c>
      <c r="CG1895" t="str">
        <f t="shared" si="382"/>
        <v/>
      </c>
      <c r="CH1895" t="b">
        <f t="shared" si="383"/>
        <v>0</v>
      </c>
      <c r="CI1895" t="str">
        <f t="shared" si="384"/>
        <v/>
      </c>
      <c r="CJ1895" t="b">
        <f t="shared" si="385"/>
        <v>0</v>
      </c>
      <c r="CL1895">
        <f t="shared" si="386"/>
        <v>0</v>
      </c>
      <c r="CM1895">
        <f t="shared" si="387"/>
        <v>0</v>
      </c>
      <c r="CN1895">
        <f t="shared" si="388"/>
        <v>0</v>
      </c>
      <c r="CO1895">
        <f t="shared" si="389"/>
        <v>0</v>
      </c>
    </row>
    <row r="1896" spans="2:93" ht="15" customHeight="1">
      <c r="B1896" s="126"/>
      <c r="C1896" s="220" t="s">
        <v>3542</v>
      </c>
      <c r="D1896" s="419"/>
      <c r="E1896" s="316"/>
      <c r="F1896" s="316"/>
      <c r="G1896" s="317"/>
      <c r="H1896" s="379"/>
      <c r="I1896" s="317"/>
      <c r="J1896" s="315" t="str">
        <f>IF(L1896="","",VLOOKUP(L1896,Presentación!$AL$3:$AM$574,2,FALSE))</f>
        <v/>
      </c>
      <c r="K1896" s="429"/>
      <c r="L1896" s="419"/>
      <c r="M1896" s="316"/>
      <c r="N1896" s="317"/>
      <c r="O1896" s="419"/>
      <c r="P1896" s="316"/>
      <c r="Q1896" s="317"/>
      <c r="R1896" s="379"/>
      <c r="S1896" s="316"/>
      <c r="T1896" s="317"/>
      <c r="U1896" s="43" t="s">
        <v>2188</v>
      </c>
      <c r="V1896" s="379"/>
      <c r="W1896" s="316"/>
      <c r="X1896" s="317"/>
      <c r="Y1896" s="379"/>
      <c r="Z1896" s="317"/>
      <c r="AA1896" s="249"/>
      <c r="AB1896" s="249"/>
      <c r="AC1896" s="249"/>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CA1896">
        <f t="shared" si="377"/>
        <v>0</v>
      </c>
      <c r="CB1896">
        <f t="shared" si="378"/>
        <v>0</v>
      </c>
      <c r="CC1896">
        <f t="shared" si="379"/>
        <v>0</v>
      </c>
      <c r="CD1896">
        <f t="shared" si="380"/>
        <v>0</v>
      </c>
      <c r="CF1896" t="b">
        <f t="shared" si="381"/>
        <v>0</v>
      </c>
      <c r="CG1896" t="str">
        <f t="shared" si="382"/>
        <v/>
      </c>
      <c r="CH1896" t="b">
        <f t="shared" si="383"/>
        <v>0</v>
      </c>
      <c r="CI1896" t="str">
        <f t="shared" si="384"/>
        <v/>
      </c>
      <c r="CJ1896" t="b">
        <f t="shared" si="385"/>
        <v>0</v>
      </c>
      <c r="CL1896">
        <f t="shared" si="386"/>
        <v>0</v>
      </c>
      <c r="CM1896">
        <f t="shared" si="387"/>
        <v>0</v>
      </c>
      <c r="CN1896">
        <f t="shared" si="388"/>
        <v>0</v>
      </c>
      <c r="CO1896">
        <f t="shared" si="389"/>
        <v>0</v>
      </c>
    </row>
    <row r="1897" spans="2:93" ht="15" customHeight="1">
      <c r="B1897" s="126"/>
      <c r="C1897" s="220" t="s">
        <v>3543</v>
      </c>
      <c r="D1897" s="419"/>
      <c r="E1897" s="316"/>
      <c r="F1897" s="316"/>
      <c r="G1897" s="317"/>
      <c r="H1897" s="379"/>
      <c r="I1897" s="317"/>
      <c r="J1897" s="315" t="str">
        <f>IF(L1897="","",VLOOKUP(L1897,Presentación!$AL$3:$AM$574,2,FALSE))</f>
        <v/>
      </c>
      <c r="K1897" s="429"/>
      <c r="L1897" s="419"/>
      <c r="M1897" s="316"/>
      <c r="N1897" s="317"/>
      <c r="O1897" s="419"/>
      <c r="P1897" s="316"/>
      <c r="Q1897" s="317"/>
      <c r="R1897" s="379"/>
      <c r="S1897" s="316"/>
      <c r="T1897" s="317"/>
      <c r="U1897" s="43" t="s">
        <v>2188</v>
      </c>
      <c r="V1897" s="379"/>
      <c r="W1897" s="316"/>
      <c r="X1897" s="317"/>
      <c r="Y1897" s="379"/>
      <c r="Z1897" s="317"/>
      <c r="AA1897" s="249"/>
      <c r="AB1897" s="249"/>
      <c r="AC1897" s="249"/>
      <c r="AD1897" s="10"/>
      <c r="AE1897" s="10"/>
      <c r="AF1897" s="10"/>
      <c r="AG1897" s="10"/>
      <c r="AH1897" s="10"/>
      <c r="AI1897" s="10"/>
      <c r="AJ1897" s="10"/>
      <c r="AK1897" s="10"/>
      <c r="AL1897" s="10"/>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CA1897">
        <f t="shared" si="377"/>
        <v>0</v>
      </c>
      <c r="CB1897">
        <f t="shared" si="378"/>
        <v>0</v>
      </c>
      <c r="CC1897">
        <f t="shared" si="379"/>
        <v>0</v>
      </c>
      <c r="CD1897">
        <f t="shared" si="380"/>
        <v>0</v>
      </c>
      <c r="CF1897" t="b">
        <f t="shared" si="381"/>
        <v>0</v>
      </c>
      <c r="CG1897" t="str">
        <f t="shared" si="382"/>
        <v/>
      </c>
      <c r="CH1897" t="b">
        <f t="shared" si="383"/>
        <v>0</v>
      </c>
      <c r="CI1897" t="str">
        <f t="shared" si="384"/>
        <v/>
      </c>
      <c r="CJ1897" t="b">
        <f t="shared" si="385"/>
        <v>0</v>
      </c>
      <c r="CL1897">
        <f t="shared" si="386"/>
        <v>0</v>
      </c>
      <c r="CM1897">
        <f t="shared" si="387"/>
        <v>0</v>
      </c>
      <c r="CN1897">
        <f t="shared" si="388"/>
        <v>0</v>
      </c>
      <c r="CO1897">
        <f t="shared" si="389"/>
        <v>0</v>
      </c>
    </row>
    <row r="1898" spans="2:93" ht="15" customHeight="1">
      <c r="B1898" s="126"/>
      <c r="C1898" s="220" t="s">
        <v>3544</v>
      </c>
      <c r="D1898" s="419"/>
      <c r="E1898" s="316"/>
      <c r="F1898" s="316"/>
      <c r="G1898" s="317"/>
      <c r="H1898" s="379"/>
      <c r="I1898" s="317"/>
      <c r="J1898" s="315" t="str">
        <f>IF(L1898="","",VLOOKUP(L1898,Presentación!$AL$3:$AM$574,2,FALSE))</f>
        <v/>
      </c>
      <c r="K1898" s="429"/>
      <c r="L1898" s="419"/>
      <c r="M1898" s="316"/>
      <c r="N1898" s="317"/>
      <c r="O1898" s="419"/>
      <c r="P1898" s="316"/>
      <c r="Q1898" s="317"/>
      <c r="R1898" s="379"/>
      <c r="S1898" s="316"/>
      <c r="T1898" s="317"/>
      <c r="U1898" s="43" t="s">
        <v>2188</v>
      </c>
      <c r="V1898" s="379"/>
      <c r="W1898" s="316"/>
      <c r="X1898" s="317"/>
      <c r="Y1898" s="379"/>
      <c r="Z1898" s="317"/>
      <c r="AA1898" s="249"/>
      <c r="AB1898" s="249"/>
      <c r="AC1898" s="249"/>
      <c r="AD1898" s="10"/>
      <c r="AE1898" s="10"/>
      <c r="AF1898" s="10"/>
      <c r="AG1898" s="10"/>
      <c r="AH1898" s="10"/>
      <c r="AI1898" s="10"/>
      <c r="AJ1898" s="10"/>
      <c r="AK1898" s="10"/>
      <c r="AL1898" s="10"/>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CA1898">
        <f t="shared" si="377"/>
        <v>0</v>
      </c>
      <c r="CB1898">
        <f t="shared" si="378"/>
        <v>0</v>
      </c>
      <c r="CC1898">
        <f t="shared" si="379"/>
        <v>0</v>
      </c>
      <c r="CD1898">
        <f t="shared" si="380"/>
        <v>0</v>
      </c>
      <c r="CF1898" t="b">
        <f t="shared" si="381"/>
        <v>0</v>
      </c>
      <c r="CG1898" t="str">
        <f t="shared" si="382"/>
        <v/>
      </c>
      <c r="CH1898" t="b">
        <f t="shared" si="383"/>
        <v>0</v>
      </c>
      <c r="CI1898" t="str">
        <f t="shared" si="384"/>
        <v/>
      </c>
      <c r="CJ1898" t="b">
        <f t="shared" si="385"/>
        <v>0</v>
      </c>
      <c r="CL1898">
        <f t="shared" si="386"/>
        <v>0</v>
      </c>
      <c r="CM1898">
        <f t="shared" si="387"/>
        <v>0</v>
      </c>
      <c r="CN1898">
        <f t="shared" si="388"/>
        <v>0</v>
      </c>
      <c r="CO1898">
        <f t="shared" si="389"/>
        <v>0</v>
      </c>
    </row>
    <row r="1899" spans="2:93" ht="15" customHeight="1">
      <c r="B1899" s="126"/>
      <c r="C1899" s="220" t="s">
        <v>3545</v>
      </c>
      <c r="D1899" s="419"/>
      <c r="E1899" s="316"/>
      <c r="F1899" s="316"/>
      <c r="G1899" s="317"/>
      <c r="H1899" s="379"/>
      <c r="I1899" s="317"/>
      <c r="J1899" s="315" t="str">
        <f>IF(L1899="","",VLOOKUP(L1899,Presentación!$AL$3:$AM$574,2,FALSE))</f>
        <v/>
      </c>
      <c r="K1899" s="429"/>
      <c r="L1899" s="419"/>
      <c r="M1899" s="316"/>
      <c r="N1899" s="317"/>
      <c r="O1899" s="419"/>
      <c r="P1899" s="316"/>
      <c r="Q1899" s="317"/>
      <c r="R1899" s="379"/>
      <c r="S1899" s="316"/>
      <c r="T1899" s="317"/>
      <c r="U1899" s="43" t="s">
        <v>2188</v>
      </c>
      <c r="V1899" s="379"/>
      <c r="W1899" s="316"/>
      <c r="X1899" s="317"/>
      <c r="Y1899" s="379"/>
      <c r="Z1899" s="317"/>
      <c r="AA1899" s="249"/>
      <c r="AB1899" s="249"/>
      <c r="AC1899" s="249"/>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CA1899">
        <f t="shared" si="377"/>
        <v>0</v>
      </c>
      <c r="CB1899">
        <f t="shared" si="378"/>
        <v>0</v>
      </c>
      <c r="CC1899">
        <f t="shared" si="379"/>
        <v>0</v>
      </c>
      <c r="CD1899">
        <f t="shared" si="380"/>
        <v>0</v>
      </c>
      <c r="CF1899" t="b">
        <f t="shared" si="381"/>
        <v>0</v>
      </c>
      <c r="CG1899" t="str">
        <f t="shared" si="382"/>
        <v/>
      </c>
      <c r="CH1899" t="b">
        <f t="shared" si="383"/>
        <v>0</v>
      </c>
      <c r="CI1899" t="str">
        <f t="shared" si="384"/>
        <v/>
      </c>
      <c r="CJ1899" t="b">
        <f t="shared" si="385"/>
        <v>0</v>
      </c>
      <c r="CL1899">
        <f t="shared" si="386"/>
        <v>0</v>
      </c>
      <c r="CM1899">
        <f t="shared" si="387"/>
        <v>0</v>
      </c>
      <c r="CN1899">
        <f t="shared" si="388"/>
        <v>0</v>
      </c>
      <c r="CO1899">
        <f t="shared" si="389"/>
        <v>0</v>
      </c>
    </row>
    <row r="1900" spans="2:93" ht="15" customHeight="1">
      <c r="B1900" s="126"/>
      <c r="C1900" s="220" t="s">
        <v>3546</v>
      </c>
      <c r="D1900" s="419"/>
      <c r="E1900" s="316"/>
      <c r="F1900" s="316"/>
      <c r="G1900" s="317"/>
      <c r="H1900" s="379"/>
      <c r="I1900" s="317"/>
      <c r="J1900" s="315" t="str">
        <f>IF(L1900="","",VLOOKUP(L1900,Presentación!$AL$3:$AM$574,2,FALSE))</f>
        <v/>
      </c>
      <c r="K1900" s="429"/>
      <c r="L1900" s="419"/>
      <c r="M1900" s="316"/>
      <c r="N1900" s="317"/>
      <c r="O1900" s="419"/>
      <c r="P1900" s="316"/>
      <c r="Q1900" s="317"/>
      <c r="R1900" s="379"/>
      <c r="S1900" s="316"/>
      <c r="T1900" s="317"/>
      <c r="U1900" s="43" t="s">
        <v>2188</v>
      </c>
      <c r="V1900" s="379"/>
      <c r="W1900" s="316"/>
      <c r="X1900" s="317"/>
      <c r="Y1900" s="379"/>
      <c r="Z1900" s="317"/>
      <c r="AA1900" s="249"/>
      <c r="AB1900" s="249"/>
      <c r="AC1900" s="249"/>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CA1900">
        <f t="shared" si="377"/>
        <v>0</v>
      </c>
      <c r="CB1900">
        <f t="shared" si="378"/>
        <v>0</v>
      </c>
      <c r="CC1900">
        <f t="shared" si="379"/>
        <v>0</v>
      </c>
      <c r="CD1900">
        <f t="shared" si="380"/>
        <v>0</v>
      </c>
      <c r="CF1900" t="b">
        <f t="shared" si="381"/>
        <v>0</v>
      </c>
      <c r="CG1900" t="str">
        <f t="shared" si="382"/>
        <v/>
      </c>
      <c r="CH1900" t="b">
        <f t="shared" si="383"/>
        <v>0</v>
      </c>
      <c r="CI1900" t="str">
        <f t="shared" si="384"/>
        <v/>
      </c>
      <c r="CJ1900" t="b">
        <f t="shared" si="385"/>
        <v>0</v>
      </c>
      <c r="CL1900">
        <f t="shared" si="386"/>
        <v>0</v>
      </c>
      <c r="CM1900">
        <f t="shared" si="387"/>
        <v>0</v>
      </c>
      <c r="CN1900">
        <f t="shared" si="388"/>
        <v>0</v>
      </c>
      <c r="CO1900">
        <f t="shared" si="389"/>
        <v>0</v>
      </c>
    </row>
    <row r="1901" spans="2:93" ht="15" customHeight="1">
      <c r="B1901" s="126"/>
      <c r="C1901" s="220" t="s">
        <v>3547</v>
      </c>
      <c r="D1901" s="419"/>
      <c r="E1901" s="316"/>
      <c r="F1901" s="316"/>
      <c r="G1901" s="317"/>
      <c r="H1901" s="379"/>
      <c r="I1901" s="317"/>
      <c r="J1901" s="315" t="str">
        <f>IF(L1901="","",VLOOKUP(L1901,Presentación!$AL$3:$AM$574,2,FALSE))</f>
        <v/>
      </c>
      <c r="K1901" s="429"/>
      <c r="L1901" s="419"/>
      <c r="M1901" s="316"/>
      <c r="N1901" s="317"/>
      <c r="O1901" s="419"/>
      <c r="P1901" s="316"/>
      <c r="Q1901" s="317"/>
      <c r="R1901" s="379"/>
      <c r="S1901" s="316"/>
      <c r="T1901" s="317"/>
      <c r="U1901" s="43" t="s">
        <v>2188</v>
      </c>
      <c r="V1901" s="379"/>
      <c r="W1901" s="316"/>
      <c r="X1901" s="317"/>
      <c r="Y1901" s="379"/>
      <c r="Z1901" s="317"/>
      <c r="AA1901" s="249"/>
      <c r="AB1901" s="249"/>
      <c r="AC1901" s="249"/>
      <c r="AD1901" s="10"/>
      <c r="AE1901" s="10"/>
      <c r="AF1901" s="10"/>
      <c r="AG1901" s="10"/>
      <c r="AH1901" s="10"/>
      <c r="AI1901" s="10"/>
      <c r="AJ1901" s="10"/>
      <c r="AK1901" s="10"/>
      <c r="AL1901" s="10"/>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CA1901">
        <f t="shared" si="377"/>
        <v>0</v>
      </c>
      <c r="CB1901">
        <f t="shared" si="378"/>
        <v>0</v>
      </c>
      <c r="CC1901">
        <f t="shared" si="379"/>
        <v>0</v>
      </c>
      <c r="CD1901">
        <f t="shared" si="380"/>
        <v>0</v>
      </c>
      <c r="CF1901" t="b">
        <f t="shared" si="381"/>
        <v>0</v>
      </c>
      <c r="CG1901" t="str">
        <f t="shared" si="382"/>
        <v/>
      </c>
      <c r="CH1901" t="b">
        <f t="shared" si="383"/>
        <v>0</v>
      </c>
      <c r="CI1901" t="str">
        <f t="shared" si="384"/>
        <v/>
      </c>
      <c r="CJ1901" t="b">
        <f t="shared" si="385"/>
        <v>0</v>
      </c>
      <c r="CL1901">
        <f t="shared" si="386"/>
        <v>0</v>
      </c>
      <c r="CM1901">
        <f t="shared" si="387"/>
        <v>0</v>
      </c>
      <c r="CN1901">
        <f t="shared" si="388"/>
        <v>0</v>
      </c>
      <c r="CO1901">
        <f t="shared" si="389"/>
        <v>0</v>
      </c>
    </row>
    <row r="1902" spans="2:93" ht="15" customHeight="1">
      <c r="B1902" s="126"/>
      <c r="C1902" s="220" t="s">
        <v>3548</v>
      </c>
      <c r="D1902" s="419"/>
      <c r="E1902" s="316"/>
      <c r="F1902" s="316"/>
      <c r="G1902" s="317"/>
      <c r="H1902" s="379"/>
      <c r="I1902" s="317"/>
      <c r="J1902" s="315" t="str">
        <f>IF(L1902="","",VLOOKUP(L1902,Presentación!$AL$3:$AM$574,2,FALSE))</f>
        <v/>
      </c>
      <c r="K1902" s="429"/>
      <c r="L1902" s="419"/>
      <c r="M1902" s="316"/>
      <c r="N1902" s="317"/>
      <c r="O1902" s="419"/>
      <c r="P1902" s="316"/>
      <c r="Q1902" s="317"/>
      <c r="R1902" s="379"/>
      <c r="S1902" s="316"/>
      <c r="T1902" s="317"/>
      <c r="U1902" s="43" t="s">
        <v>2188</v>
      </c>
      <c r="V1902" s="379"/>
      <c r="W1902" s="316"/>
      <c r="X1902" s="317"/>
      <c r="Y1902" s="379"/>
      <c r="Z1902" s="317"/>
      <c r="AA1902" s="249"/>
      <c r="AB1902" s="249"/>
      <c r="AC1902" s="249"/>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CA1902">
        <f t="shared" si="377"/>
        <v>0</v>
      </c>
      <c r="CB1902">
        <f t="shared" si="378"/>
        <v>0</v>
      </c>
      <c r="CC1902">
        <f t="shared" si="379"/>
        <v>0</v>
      </c>
      <c r="CD1902">
        <f t="shared" si="380"/>
        <v>0</v>
      </c>
      <c r="CF1902" t="b">
        <f t="shared" si="381"/>
        <v>0</v>
      </c>
      <c r="CG1902" t="str">
        <f t="shared" si="382"/>
        <v/>
      </c>
      <c r="CH1902" t="b">
        <f t="shared" si="383"/>
        <v>0</v>
      </c>
      <c r="CI1902" t="str">
        <f t="shared" si="384"/>
        <v/>
      </c>
      <c r="CJ1902" t="b">
        <f t="shared" si="385"/>
        <v>0</v>
      </c>
      <c r="CL1902">
        <f t="shared" si="386"/>
        <v>0</v>
      </c>
      <c r="CM1902">
        <f t="shared" si="387"/>
        <v>0</v>
      </c>
      <c r="CN1902">
        <f t="shared" si="388"/>
        <v>0</v>
      </c>
      <c r="CO1902">
        <f t="shared" si="389"/>
        <v>0</v>
      </c>
    </row>
    <row r="1903" spans="2:93" ht="15" customHeight="1">
      <c r="B1903" s="126"/>
      <c r="C1903" s="220" t="s">
        <v>3549</v>
      </c>
      <c r="D1903" s="419"/>
      <c r="E1903" s="316"/>
      <c r="F1903" s="316"/>
      <c r="G1903" s="317"/>
      <c r="H1903" s="379"/>
      <c r="I1903" s="317"/>
      <c r="J1903" s="315" t="str">
        <f>IF(L1903="","",VLOOKUP(L1903,Presentación!$AL$3:$AM$574,2,FALSE))</f>
        <v/>
      </c>
      <c r="K1903" s="429"/>
      <c r="L1903" s="419"/>
      <c r="M1903" s="316"/>
      <c r="N1903" s="317"/>
      <c r="O1903" s="419"/>
      <c r="P1903" s="316"/>
      <c r="Q1903" s="317"/>
      <c r="R1903" s="379"/>
      <c r="S1903" s="316"/>
      <c r="T1903" s="317"/>
      <c r="U1903" s="43" t="s">
        <v>2188</v>
      </c>
      <c r="V1903" s="379"/>
      <c r="W1903" s="316"/>
      <c r="X1903" s="317"/>
      <c r="Y1903" s="379"/>
      <c r="Z1903" s="317"/>
      <c r="AA1903" s="249"/>
      <c r="AB1903" s="249"/>
      <c r="AC1903" s="249"/>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c r="BU1903" s="10"/>
      <c r="BV1903" s="10"/>
      <c r="BW1903" s="10"/>
      <c r="BX1903" s="10"/>
      <c r="CA1903">
        <f t="shared" si="377"/>
        <v>0</v>
      </c>
      <c r="CB1903">
        <f t="shared" si="378"/>
        <v>0</v>
      </c>
      <c r="CC1903">
        <f t="shared" si="379"/>
        <v>0</v>
      </c>
      <c r="CD1903">
        <f t="shared" si="380"/>
        <v>0</v>
      </c>
      <c r="CF1903" t="b">
        <f t="shared" si="381"/>
        <v>0</v>
      </c>
      <c r="CG1903" t="str">
        <f t="shared" si="382"/>
        <v/>
      </c>
      <c r="CH1903" t="b">
        <f t="shared" si="383"/>
        <v>0</v>
      </c>
      <c r="CI1903" t="str">
        <f t="shared" si="384"/>
        <v/>
      </c>
      <c r="CJ1903" t="b">
        <f t="shared" si="385"/>
        <v>0</v>
      </c>
      <c r="CL1903">
        <f t="shared" si="386"/>
        <v>0</v>
      </c>
      <c r="CM1903">
        <f t="shared" si="387"/>
        <v>0</v>
      </c>
      <c r="CN1903">
        <f t="shared" si="388"/>
        <v>0</v>
      </c>
      <c r="CO1903">
        <f t="shared" si="389"/>
        <v>0</v>
      </c>
    </row>
    <row r="1904" spans="2:93" ht="15" customHeight="1">
      <c r="B1904" s="126"/>
      <c r="C1904" s="220" t="s">
        <v>3550</v>
      </c>
      <c r="D1904" s="419"/>
      <c r="E1904" s="316"/>
      <c r="F1904" s="316"/>
      <c r="G1904" s="317"/>
      <c r="H1904" s="379"/>
      <c r="I1904" s="317"/>
      <c r="J1904" s="315" t="str">
        <f>IF(L1904="","",VLOOKUP(L1904,Presentación!$AL$3:$AM$574,2,FALSE))</f>
        <v/>
      </c>
      <c r="K1904" s="429"/>
      <c r="L1904" s="419"/>
      <c r="M1904" s="316"/>
      <c r="N1904" s="317"/>
      <c r="O1904" s="419"/>
      <c r="P1904" s="316"/>
      <c r="Q1904" s="317"/>
      <c r="R1904" s="379"/>
      <c r="S1904" s="316"/>
      <c r="T1904" s="317"/>
      <c r="U1904" s="43" t="s">
        <v>2188</v>
      </c>
      <c r="V1904" s="379"/>
      <c r="W1904" s="316"/>
      <c r="X1904" s="317"/>
      <c r="Y1904" s="379"/>
      <c r="Z1904" s="317"/>
      <c r="AA1904" s="249"/>
      <c r="AB1904" s="249"/>
      <c r="AC1904" s="249"/>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c r="BU1904" s="10"/>
      <c r="BV1904" s="10"/>
      <c r="BW1904" s="10"/>
      <c r="BX1904" s="10"/>
      <c r="CA1904">
        <f t="shared" si="377"/>
        <v>0</v>
      </c>
      <c r="CB1904">
        <f t="shared" si="378"/>
        <v>0</v>
      </c>
      <c r="CC1904">
        <f t="shared" si="379"/>
        <v>0</v>
      </c>
      <c r="CD1904">
        <f t="shared" si="380"/>
        <v>0</v>
      </c>
      <c r="CF1904" t="b">
        <f t="shared" si="381"/>
        <v>0</v>
      </c>
      <c r="CG1904" t="str">
        <f t="shared" si="382"/>
        <v/>
      </c>
      <c r="CH1904" t="b">
        <f t="shared" si="383"/>
        <v>0</v>
      </c>
      <c r="CI1904" t="str">
        <f t="shared" si="384"/>
        <v/>
      </c>
      <c r="CJ1904" t="b">
        <f t="shared" si="385"/>
        <v>0</v>
      </c>
      <c r="CL1904">
        <f t="shared" si="386"/>
        <v>0</v>
      </c>
      <c r="CM1904">
        <f t="shared" si="387"/>
        <v>0</v>
      </c>
      <c r="CN1904">
        <f t="shared" si="388"/>
        <v>0</v>
      </c>
      <c r="CO1904">
        <f t="shared" si="389"/>
        <v>0</v>
      </c>
    </row>
    <row r="1905" spans="2:93" ht="15" customHeight="1">
      <c r="B1905" s="126"/>
      <c r="C1905" s="220" t="s">
        <v>3551</v>
      </c>
      <c r="D1905" s="419"/>
      <c r="E1905" s="316"/>
      <c r="F1905" s="316"/>
      <c r="G1905" s="317"/>
      <c r="H1905" s="379"/>
      <c r="I1905" s="317"/>
      <c r="J1905" s="315" t="str">
        <f>IF(L1905="","",VLOOKUP(L1905,Presentación!$AL$3:$AM$574,2,FALSE))</f>
        <v/>
      </c>
      <c r="K1905" s="429"/>
      <c r="L1905" s="419"/>
      <c r="M1905" s="316"/>
      <c r="N1905" s="317"/>
      <c r="O1905" s="419"/>
      <c r="P1905" s="316"/>
      <c r="Q1905" s="317"/>
      <c r="R1905" s="379"/>
      <c r="S1905" s="316"/>
      <c r="T1905" s="317"/>
      <c r="U1905" s="43" t="s">
        <v>2188</v>
      </c>
      <c r="V1905" s="379"/>
      <c r="W1905" s="316"/>
      <c r="X1905" s="317"/>
      <c r="Y1905" s="379"/>
      <c r="Z1905" s="317"/>
      <c r="AA1905" s="249"/>
      <c r="AB1905" s="249"/>
      <c r="AC1905" s="249"/>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c r="BU1905" s="10"/>
      <c r="BV1905" s="10"/>
      <c r="BW1905" s="10"/>
      <c r="BX1905" s="10"/>
      <c r="CA1905">
        <f t="shared" si="377"/>
        <v>0</v>
      </c>
      <c r="CB1905">
        <f t="shared" si="378"/>
        <v>0</v>
      </c>
      <c r="CC1905">
        <f t="shared" si="379"/>
        <v>0</v>
      </c>
      <c r="CD1905">
        <f t="shared" si="380"/>
        <v>0</v>
      </c>
      <c r="CF1905" t="b">
        <f t="shared" si="381"/>
        <v>0</v>
      </c>
      <c r="CG1905" t="str">
        <f t="shared" si="382"/>
        <v/>
      </c>
      <c r="CH1905" t="b">
        <f t="shared" si="383"/>
        <v>0</v>
      </c>
      <c r="CI1905" t="str">
        <f t="shared" si="384"/>
        <v/>
      </c>
      <c r="CJ1905" t="b">
        <f t="shared" si="385"/>
        <v>0</v>
      </c>
      <c r="CL1905">
        <f t="shared" si="386"/>
        <v>0</v>
      </c>
      <c r="CM1905">
        <f t="shared" si="387"/>
        <v>0</v>
      </c>
      <c r="CN1905">
        <f t="shared" si="388"/>
        <v>0</v>
      </c>
      <c r="CO1905">
        <f t="shared" si="389"/>
        <v>0</v>
      </c>
    </row>
    <row r="1906" spans="2:93" ht="15" customHeight="1">
      <c r="B1906" s="126"/>
      <c r="C1906" s="220" t="s">
        <v>3552</v>
      </c>
      <c r="D1906" s="419"/>
      <c r="E1906" s="316"/>
      <c r="F1906" s="316"/>
      <c r="G1906" s="317"/>
      <c r="H1906" s="379"/>
      <c r="I1906" s="317"/>
      <c r="J1906" s="315" t="str">
        <f>IF(L1906="","",VLOOKUP(L1906,Presentación!$AL$3:$AM$574,2,FALSE))</f>
        <v/>
      </c>
      <c r="K1906" s="429"/>
      <c r="L1906" s="419"/>
      <c r="M1906" s="316"/>
      <c r="N1906" s="317"/>
      <c r="O1906" s="419"/>
      <c r="P1906" s="316"/>
      <c r="Q1906" s="317"/>
      <c r="R1906" s="379"/>
      <c r="S1906" s="316"/>
      <c r="T1906" s="317"/>
      <c r="U1906" s="43" t="s">
        <v>2188</v>
      </c>
      <c r="V1906" s="379"/>
      <c r="W1906" s="316"/>
      <c r="X1906" s="317"/>
      <c r="Y1906" s="379"/>
      <c r="Z1906" s="317"/>
      <c r="AA1906" s="249"/>
      <c r="AB1906" s="249"/>
      <c r="AC1906" s="249"/>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c r="BU1906" s="10"/>
      <c r="BV1906" s="10"/>
      <c r="BW1906" s="10"/>
      <c r="BX1906" s="10"/>
      <c r="CA1906">
        <f t="shared" si="377"/>
        <v>0</v>
      </c>
      <c r="CB1906">
        <f t="shared" si="378"/>
        <v>0</v>
      </c>
      <c r="CC1906">
        <f t="shared" si="379"/>
        <v>0</v>
      </c>
      <c r="CD1906">
        <f t="shared" si="380"/>
        <v>0</v>
      </c>
      <c r="CF1906" t="b">
        <f t="shared" si="381"/>
        <v>0</v>
      </c>
      <c r="CG1906" t="str">
        <f t="shared" si="382"/>
        <v/>
      </c>
      <c r="CH1906" t="b">
        <f t="shared" si="383"/>
        <v>0</v>
      </c>
      <c r="CI1906" t="str">
        <f t="shared" si="384"/>
        <v/>
      </c>
      <c r="CJ1906" t="b">
        <f t="shared" si="385"/>
        <v>0</v>
      </c>
      <c r="CL1906">
        <f t="shared" si="386"/>
        <v>0</v>
      </c>
      <c r="CM1906">
        <f t="shared" si="387"/>
        <v>0</v>
      </c>
      <c r="CN1906">
        <f t="shared" si="388"/>
        <v>0</v>
      </c>
      <c r="CO1906">
        <f t="shared" si="389"/>
        <v>0</v>
      </c>
    </row>
    <row r="1907" spans="2:93" ht="15" customHeight="1">
      <c r="B1907" s="126"/>
      <c r="C1907" s="220" t="s">
        <v>3553</v>
      </c>
      <c r="D1907" s="419"/>
      <c r="E1907" s="316"/>
      <c r="F1907" s="316"/>
      <c r="G1907" s="317"/>
      <c r="H1907" s="379"/>
      <c r="I1907" s="317"/>
      <c r="J1907" s="315" t="str">
        <f>IF(L1907="","",VLOOKUP(L1907,Presentación!$AL$3:$AM$574,2,FALSE))</f>
        <v/>
      </c>
      <c r="K1907" s="429"/>
      <c r="L1907" s="419"/>
      <c r="M1907" s="316"/>
      <c r="N1907" s="317"/>
      <c r="O1907" s="419"/>
      <c r="P1907" s="316"/>
      <c r="Q1907" s="317"/>
      <c r="R1907" s="379"/>
      <c r="S1907" s="316"/>
      <c r="T1907" s="317"/>
      <c r="U1907" s="43" t="s">
        <v>2188</v>
      </c>
      <c r="V1907" s="379"/>
      <c r="W1907" s="316"/>
      <c r="X1907" s="317"/>
      <c r="Y1907" s="379"/>
      <c r="Z1907" s="317"/>
      <c r="AA1907" s="249"/>
      <c r="AB1907" s="249"/>
      <c r="AC1907" s="249"/>
      <c r="AD1907" s="10"/>
      <c r="AE1907" s="10"/>
      <c r="AF1907" s="10"/>
      <c r="AG1907" s="10"/>
      <c r="AH1907" s="10"/>
      <c r="AI1907" s="10"/>
      <c r="AJ1907" s="10"/>
      <c r="AK1907" s="10"/>
      <c r="AL1907" s="10"/>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c r="BU1907" s="10"/>
      <c r="BV1907" s="10"/>
      <c r="BW1907" s="10"/>
      <c r="BX1907" s="10"/>
      <c r="CA1907">
        <f t="shared" si="377"/>
        <v>0</v>
      </c>
      <c r="CB1907">
        <f t="shared" si="378"/>
        <v>0</v>
      </c>
      <c r="CC1907">
        <f t="shared" si="379"/>
        <v>0</v>
      </c>
      <c r="CD1907">
        <f t="shared" si="380"/>
        <v>0</v>
      </c>
      <c r="CF1907" t="b">
        <f t="shared" si="381"/>
        <v>0</v>
      </c>
      <c r="CG1907" t="str">
        <f t="shared" si="382"/>
        <v/>
      </c>
      <c r="CH1907" t="b">
        <f t="shared" si="383"/>
        <v>0</v>
      </c>
      <c r="CI1907" t="str">
        <f t="shared" si="384"/>
        <v/>
      </c>
      <c r="CJ1907" t="b">
        <f t="shared" si="385"/>
        <v>0</v>
      </c>
      <c r="CL1907">
        <f t="shared" si="386"/>
        <v>0</v>
      </c>
      <c r="CM1907">
        <f t="shared" si="387"/>
        <v>0</v>
      </c>
      <c r="CN1907">
        <f t="shared" si="388"/>
        <v>0</v>
      </c>
      <c r="CO1907">
        <f t="shared" si="389"/>
        <v>0</v>
      </c>
    </row>
    <row r="1908" spans="2:93" ht="15" customHeight="1">
      <c r="B1908" s="126"/>
      <c r="C1908" s="220" t="s">
        <v>3554</v>
      </c>
      <c r="D1908" s="419"/>
      <c r="E1908" s="316"/>
      <c r="F1908" s="316"/>
      <c r="G1908" s="317"/>
      <c r="H1908" s="379"/>
      <c r="I1908" s="317"/>
      <c r="J1908" s="315" t="str">
        <f>IF(L1908="","",VLOOKUP(L1908,Presentación!$AL$3:$AM$574,2,FALSE))</f>
        <v/>
      </c>
      <c r="K1908" s="429"/>
      <c r="L1908" s="419"/>
      <c r="M1908" s="316"/>
      <c r="N1908" s="317"/>
      <c r="O1908" s="419"/>
      <c r="P1908" s="316"/>
      <c r="Q1908" s="317"/>
      <c r="R1908" s="379"/>
      <c r="S1908" s="316"/>
      <c r="T1908" s="317"/>
      <c r="U1908" s="43" t="s">
        <v>2188</v>
      </c>
      <c r="V1908" s="379"/>
      <c r="W1908" s="316"/>
      <c r="X1908" s="317"/>
      <c r="Y1908" s="379"/>
      <c r="Z1908" s="317"/>
      <c r="AA1908" s="249"/>
      <c r="AB1908" s="249"/>
      <c r="AC1908" s="249"/>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c r="BU1908" s="10"/>
      <c r="BV1908" s="10"/>
      <c r="BW1908" s="10"/>
      <c r="BX1908" s="10"/>
      <c r="CA1908">
        <f t="shared" si="377"/>
        <v>0</v>
      </c>
      <c r="CB1908">
        <f t="shared" si="378"/>
        <v>0</v>
      </c>
      <c r="CC1908">
        <f t="shared" si="379"/>
        <v>0</v>
      </c>
      <c r="CD1908">
        <f t="shared" si="380"/>
        <v>0</v>
      </c>
      <c r="CF1908" t="b">
        <f t="shared" si="381"/>
        <v>0</v>
      </c>
      <c r="CG1908" t="str">
        <f t="shared" si="382"/>
        <v/>
      </c>
      <c r="CH1908" t="b">
        <f t="shared" si="383"/>
        <v>0</v>
      </c>
      <c r="CI1908" t="str">
        <f t="shared" si="384"/>
        <v/>
      </c>
      <c r="CJ1908" t="b">
        <f t="shared" si="385"/>
        <v>0</v>
      </c>
      <c r="CL1908">
        <f t="shared" si="386"/>
        <v>0</v>
      </c>
      <c r="CM1908">
        <f t="shared" si="387"/>
        <v>0</v>
      </c>
      <c r="CN1908">
        <f t="shared" si="388"/>
        <v>0</v>
      </c>
      <c r="CO1908">
        <f t="shared" si="389"/>
        <v>0</v>
      </c>
    </row>
    <row r="1909" spans="2:93" ht="15" customHeight="1">
      <c r="B1909" s="126"/>
      <c r="C1909" s="220" t="s">
        <v>3555</v>
      </c>
      <c r="D1909" s="419"/>
      <c r="E1909" s="316"/>
      <c r="F1909" s="316"/>
      <c r="G1909" s="317"/>
      <c r="H1909" s="379"/>
      <c r="I1909" s="317"/>
      <c r="J1909" s="315" t="str">
        <f>IF(L1909="","",VLOOKUP(L1909,Presentación!$AL$3:$AM$574,2,FALSE))</f>
        <v/>
      </c>
      <c r="K1909" s="429"/>
      <c r="L1909" s="419"/>
      <c r="M1909" s="316"/>
      <c r="N1909" s="317"/>
      <c r="O1909" s="419"/>
      <c r="P1909" s="316"/>
      <c r="Q1909" s="317"/>
      <c r="R1909" s="379"/>
      <c r="S1909" s="316"/>
      <c r="T1909" s="317"/>
      <c r="U1909" s="43" t="s">
        <v>2188</v>
      </c>
      <c r="V1909" s="379"/>
      <c r="W1909" s="316"/>
      <c r="X1909" s="317"/>
      <c r="Y1909" s="379"/>
      <c r="Z1909" s="317"/>
      <c r="AA1909" s="249"/>
      <c r="AB1909" s="249"/>
      <c r="AC1909" s="249"/>
      <c r="AD1909" s="10"/>
      <c r="AE1909" s="10"/>
      <c r="AF1909" s="10"/>
      <c r="AG1909" s="10"/>
      <c r="AH1909" s="10"/>
      <c r="AI1909" s="10"/>
      <c r="AJ1909" s="10"/>
      <c r="AK1909" s="10"/>
      <c r="AL1909" s="10"/>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c r="BU1909" s="10"/>
      <c r="BV1909" s="10"/>
      <c r="BW1909" s="10"/>
      <c r="BX1909" s="10"/>
      <c r="CA1909">
        <f t="shared" si="377"/>
        <v>0</v>
      </c>
      <c r="CB1909">
        <f t="shared" si="378"/>
        <v>0</v>
      </c>
      <c r="CC1909">
        <f t="shared" si="379"/>
        <v>0</v>
      </c>
      <c r="CD1909">
        <f t="shared" si="380"/>
        <v>0</v>
      </c>
      <c r="CF1909" t="b">
        <f t="shared" si="381"/>
        <v>0</v>
      </c>
      <c r="CG1909" t="str">
        <f t="shared" si="382"/>
        <v/>
      </c>
      <c r="CH1909" t="b">
        <f t="shared" si="383"/>
        <v>0</v>
      </c>
      <c r="CI1909" t="str">
        <f t="shared" si="384"/>
        <v/>
      </c>
      <c r="CJ1909" t="b">
        <f t="shared" si="385"/>
        <v>0</v>
      </c>
      <c r="CL1909">
        <f t="shared" si="386"/>
        <v>0</v>
      </c>
      <c r="CM1909">
        <f t="shared" si="387"/>
        <v>0</v>
      </c>
      <c r="CN1909">
        <f t="shared" si="388"/>
        <v>0</v>
      </c>
      <c r="CO1909">
        <f t="shared" si="389"/>
        <v>0</v>
      </c>
    </row>
    <row r="1910" spans="2:93" ht="15" customHeight="1">
      <c r="B1910" s="126"/>
      <c r="C1910" s="220" t="s">
        <v>3556</v>
      </c>
      <c r="D1910" s="419"/>
      <c r="E1910" s="316"/>
      <c r="F1910" s="316"/>
      <c r="G1910" s="317"/>
      <c r="H1910" s="379"/>
      <c r="I1910" s="317"/>
      <c r="J1910" s="315" t="str">
        <f>IF(L1910="","",VLOOKUP(L1910,Presentación!$AL$3:$AM$574,2,FALSE))</f>
        <v/>
      </c>
      <c r="K1910" s="429"/>
      <c r="L1910" s="419"/>
      <c r="M1910" s="316"/>
      <c r="N1910" s="317"/>
      <c r="O1910" s="419"/>
      <c r="P1910" s="316"/>
      <c r="Q1910" s="317"/>
      <c r="R1910" s="379"/>
      <c r="S1910" s="316"/>
      <c r="T1910" s="317"/>
      <c r="U1910" s="43" t="s">
        <v>2188</v>
      </c>
      <c r="V1910" s="379"/>
      <c r="W1910" s="316"/>
      <c r="X1910" s="317"/>
      <c r="Y1910" s="379"/>
      <c r="Z1910" s="317"/>
      <c r="AA1910" s="249"/>
      <c r="AB1910" s="249"/>
      <c r="AC1910" s="249"/>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CA1910">
        <f t="shared" si="377"/>
        <v>0</v>
      </c>
      <c r="CB1910">
        <f t="shared" si="378"/>
        <v>0</v>
      </c>
      <c r="CC1910">
        <f t="shared" si="379"/>
        <v>0</v>
      </c>
      <c r="CD1910">
        <f t="shared" si="380"/>
        <v>0</v>
      </c>
      <c r="CF1910" t="b">
        <f t="shared" si="381"/>
        <v>0</v>
      </c>
      <c r="CG1910" t="str">
        <f t="shared" si="382"/>
        <v/>
      </c>
      <c r="CH1910" t="b">
        <f t="shared" si="383"/>
        <v>0</v>
      </c>
      <c r="CI1910" t="str">
        <f t="shared" si="384"/>
        <v/>
      </c>
      <c r="CJ1910" t="b">
        <f t="shared" si="385"/>
        <v>0</v>
      </c>
      <c r="CL1910">
        <f t="shared" si="386"/>
        <v>0</v>
      </c>
      <c r="CM1910">
        <f t="shared" si="387"/>
        <v>0</v>
      </c>
      <c r="CN1910">
        <f t="shared" si="388"/>
        <v>0</v>
      </c>
      <c r="CO1910">
        <f t="shared" si="389"/>
        <v>0</v>
      </c>
    </row>
    <row r="1911" spans="2:93" ht="15" customHeight="1">
      <c r="B1911" s="126"/>
      <c r="C1911" s="220" t="s">
        <v>3557</v>
      </c>
      <c r="D1911" s="419"/>
      <c r="E1911" s="316"/>
      <c r="F1911" s="316"/>
      <c r="G1911" s="317"/>
      <c r="H1911" s="379"/>
      <c r="I1911" s="317"/>
      <c r="J1911" s="315" t="str">
        <f>IF(L1911="","",VLOOKUP(L1911,Presentación!$AL$3:$AM$574,2,FALSE))</f>
        <v/>
      </c>
      <c r="K1911" s="429"/>
      <c r="L1911" s="419"/>
      <c r="M1911" s="316"/>
      <c r="N1911" s="317"/>
      <c r="O1911" s="419"/>
      <c r="P1911" s="316"/>
      <c r="Q1911" s="317"/>
      <c r="R1911" s="379"/>
      <c r="S1911" s="316"/>
      <c r="T1911" s="317"/>
      <c r="U1911" s="43" t="s">
        <v>2188</v>
      </c>
      <c r="V1911" s="379"/>
      <c r="W1911" s="316"/>
      <c r="X1911" s="317"/>
      <c r="Y1911" s="379"/>
      <c r="Z1911" s="317"/>
      <c r="AA1911" s="249"/>
      <c r="AB1911" s="249"/>
      <c r="AC1911" s="249"/>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c r="BU1911" s="10"/>
      <c r="BV1911" s="10"/>
      <c r="BW1911" s="10"/>
      <c r="BX1911" s="10"/>
      <c r="CA1911">
        <f t="shared" si="377"/>
        <v>0</v>
      </c>
      <c r="CB1911">
        <f t="shared" si="378"/>
        <v>0</v>
      </c>
      <c r="CC1911">
        <f t="shared" si="379"/>
        <v>0</v>
      </c>
      <c r="CD1911">
        <f t="shared" si="380"/>
        <v>0</v>
      </c>
      <c r="CF1911" t="b">
        <f t="shared" si="381"/>
        <v>0</v>
      </c>
      <c r="CG1911" t="str">
        <f t="shared" si="382"/>
        <v/>
      </c>
      <c r="CH1911" t="b">
        <f t="shared" si="383"/>
        <v>0</v>
      </c>
      <c r="CI1911" t="str">
        <f t="shared" si="384"/>
        <v/>
      </c>
      <c r="CJ1911" t="b">
        <f t="shared" si="385"/>
        <v>0</v>
      </c>
      <c r="CL1911">
        <f t="shared" si="386"/>
        <v>0</v>
      </c>
      <c r="CM1911">
        <f t="shared" si="387"/>
        <v>0</v>
      </c>
      <c r="CN1911">
        <f t="shared" si="388"/>
        <v>0</v>
      </c>
      <c r="CO1911">
        <f t="shared" si="389"/>
        <v>0</v>
      </c>
    </row>
    <row r="1912" spans="2:93" ht="15" customHeight="1">
      <c r="B1912" s="126"/>
      <c r="C1912" s="220" t="s">
        <v>3558</v>
      </c>
      <c r="D1912" s="419"/>
      <c r="E1912" s="316"/>
      <c r="F1912" s="316"/>
      <c r="G1912" s="317"/>
      <c r="H1912" s="379"/>
      <c r="I1912" s="317"/>
      <c r="J1912" s="315" t="str">
        <f>IF(L1912="","",VLOOKUP(L1912,Presentación!$AL$3:$AM$574,2,FALSE))</f>
        <v/>
      </c>
      <c r="K1912" s="429"/>
      <c r="L1912" s="419"/>
      <c r="M1912" s="316"/>
      <c r="N1912" s="317"/>
      <c r="O1912" s="419"/>
      <c r="P1912" s="316"/>
      <c r="Q1912" s="317"/>
      <c r="R1912" s="379"/>
      <c r="S1912" s="316"/>
      <c r="T1912" s="317"/>
      <c r="U1912" s="43" t="s">
        <v>2188</v>
      </c>
      <c r="V1912" s="379"/>
      <c r="W1912" s="316"/>
      <c r="X1912" s="317"/>
      <c r="Y1912" s="379"/>
      <c r="Z1912" s="317"/>
      <c r="AA1912" s="249"/>
      <c r="AB1912" s="249"/>
      <c r="AC1912" s="249"/>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CA1912">
        <f t="shared" si="377"/>
        <v>0</v>
      </c>
      <c r="CB1912">
        <f t="shared" si="378"/>
        <v>0</v>
      </c>
      <c r="CC1912">
        <f t="shared" si="379"/>
        <v>0</v>
      </c>
      <c r="CD1912">
        <f t="shared" si="380"/>
        <v>0</v>
      </c>
      <c r="CF1912" t="b">
        <f t="shared" si="381"/>
        <v>0</v>
      </c>
      <c r="CG1912" t="str">
        <f t="shared" si="382"/>
        <v/>
      </c>
      <c r="CH1912" t="b">
        <f t="shared" si="383"/>
        <v>0</v>
      </c>
      <c r="CI1912" t="str">
        <f t="shared" si="384"/>
        <v/>
      </c>
      <c r="CJ1912" t="b">
        <f t="shared" si="385"/>
        <v>0</v>
      </c>
      <c r="CL1912">
        <f t="shared" si="386"/>
        <v>0</v>
      </c>
      <c r="CM1912">
        <f t="shared" si="387"/>
        <v>0</v>
      </c>
      <c r="CN1912">
        <f t="shared" si="388"/>
        <v>0</v>
      </c>
      <c r="CO1912">
        <f t="shared" si="389"/>
        <v>0</v>
      </c>
    </row>
    <row r="1913" spans="2:93" ht="15" customHeight="1">
      <c r="B1913" s="126"/>
      <c r="C1913" s="220" t="s">
        <v>3559</v>
      </c>
      <c r="D1913" s="419"/>
      <c r="E1913" s="316"/>
      <c r="F1913" s="316"/>
      <c r="G1913" s="317"/>
      <c r="H1913" s="379"/>
      <c r="I1913" s="317"/>
      <c r="J1913" s="315" t="str">
        <f>IF(L1913="","",VLOOKUP(L1913,Presentación!$AL$3:$AM$574,2,FALSE))</f>
        <v/>
      </c>
      <c r="K1913" s="429"/>
      <c r="L1913" s="419"/>
      <c r="M1913" s="316"/>
      <c r="N1913" s="317"/>
      <c r="O1913" s="419"/>
      <c r="P1913" s="316"/>
      <c r="Q1913" s="317"/>
      <c r="R1913" s="379"/>
      <c r="S1913" s="316"/>
      <c r="T1913" s="317"/>
      <c r="U1913" s="43" t="s">
        <v>2188</v>
      </c>
      <c r="V1913" s="379"/>
      <c r="W1913" s="316"/>
      <c r="X1913" s="317"/>
      <c r="Y1913" s="379"/>
      <c r="Z1913" s="317"/>
      <c r="AA1913" s="249"/>
      <c r="AB1913" s="249"/>
      <c r="AC1913" s="249"/>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c r="BU1913" s="10"/>
      <c r="BV1913" s="10"/>
      <c r="BW1913" s="10"/>
      <c r="BX1913" s="10"/>
      <c r="CA1913">
        <f t="shared" si="377"/>
        <v>0</v>
      </c>
      <c r="CB1913">
        <f t="shared" si="378"/>
        <v>0</v>
      </c>
      <c r="CC1913">
        <f t="shared" si="379"/>
        <v>0</v>
      </c>
      <c r="CD1913">
        <f t="shared" si="380"/>
        <v>0</v>
      </c>
      <c r="CF1913" t="b">
        <f t="shared" si="381"/>
        <v>0</v>
      </c>
      <c r="CG1913" t="str">
        <f t="shared" si="382"/>
        <v/>
      </c>
      <c r="CH1913" t="b">
        <f t="shared" si="383"/>
        <v>0</v>
      </c>
      <c r="CI1913" t="str">
        <f t="shared" si="384"/>
        <v/>
      </c>
      <c r="CJ1913" t="b">
        <f t="shared" si="385"/>
        <v>0</v>
      </c>
      <c r="CL1913">
        <f t="shared" si="386"/>
        <v>0</v>
      </c>
      <c r="CM1913">
        <f t="shared" si="387"/>
        <v>0</v>
      </c>
      <c r="CN1913">
        <f t="shared" si="388"/>
        <v>0</v>
      </c>
      <c r="CO1913">
        <f t="shared" si="389"/>
        <v>0</v>
      </c>
    </row>
    <row r="1914" spans="2:93" ht="15" customHeight="1">
      <c r="B1914" s="126"/>
      <c r="C1914" s="220" t="s">
        <v>3560</v>
      </c>
      <c r="D1914" s="419"/>
      <c r="E1914" s="316"/>
      <c r="F1914" s="316"/>
      <c r="G1914" s="317"/>
      <c r="H1914" s="379"/>
      <c r="I1914" s="317"/>
      <c r="J1914" s="315" t="str">
        <f>IF(L1914="","",VLOOKUP(L1914,Presentación!$AL$3:$AM$574,2,FALSE))</f>
        <v/>
      </c>
      <c r="K1914" s="429"/>
      <c r="L1914" s="419"/>
      <c r="M1914" s="316"/>
      <c r="N1914" s="317"/>
      <c r="O1914" s="419"/>
      <c r="P1914" s="316"/>
      <c r="Q1914" s="317"/>
      <c r="R1914" s="379"/>
      <c r="S1914" s="316"/>
      <c r="T1914" s="317"/>
      <c r="U1914" s="43" t="s">
        <v>2188</v>
      </c>
      <c r="V1914" s="379"/>
      <c r="W1914" s="316"/>
      <c r="X1914" s="317"/>
      <c r="Y1914" s="379"/>
      <c r="Z1914" s="317"/>
      <c r="AA1914" s="249"/>
      <c r="AB1914" s="249"/>
      <c r="AC1914" s="249"/>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c r="BU1914" s="10"/>
      <c r="BV1914" s="10"/>
      <c r="BW1914" s="10"/>
      <c r="BX1914" s="10"/>
      <c r="CA1914">
        <f t="shared" si="377"/>
        <v>0</v>
      </c>
      <c r="CB1914">
        <f t="shared" si="378"/>
        <v>0</v>
      </c>
      <c r="CC1914">
        <f t="shared" si="379"/>
        <v>0</v>
      </c>
      <c r="CD1914">
        <f t="shared" si="380"/>
        <v>0</v>
      </c>
      <c r="CF1914" t="b">
        <f t="shared" si="381"/>
        <v>0</v>
      </c>
      <c r="CG1914" t="str">
        <f t="shared" si="382"/>
        <v/>
      </c>
      <c r="CH1914" t="b">
        <f t="shared" si="383"/>
        <v>0</v>
      </c>
      <c r="CI1914" t="str">
        <f t="shared" si="384"/>
        <v/>
      </c>
      <c r="CJ1914" t="b">
        <f t="shared" si="385"/>
        <v>0</v>
      </c>
      <c r="CL1914">
        <f t="shared" si="386"/>
        <v>0</v>
      </c>
      <c r="CM1914">
        <f t="shared" si="387"/>
        <v>0</v>
      </c>
      <c r="CN1914">
        <f t="shared" si="388"/>
        <v>0</v>
      </c>
      <c r="CO1914">
        <f t="shared" si="389"/>
        <v>0</v>
      </c>
    </row>
    <row r="1915" spans="2:93" ht="15" customHeight="1">
      <c r="B1915" s="126"/>
      <c r="C1915" s="220" t="s">
        <v>3561</v>
      </c>
      <c r="D1915" s="419"/>
      <c r="E1915" s="316"/>
      <c r="F1915" s="316"/>
      <c r="G1915" s="317"/>
      <c r="H1915" s="379"/>
      <c r="I1915" s="317"/>
      <c r="J1915" s="315" t="str">
        <f>IF(L1915="","",VLOOKUP(L1915,Presentación!$AL$3:$AM$574,2,FALSE))</f>
        <v/>
      </c>
      <c r="K1915" s="429"/>
      <c r="L1915" s="419"/>
      <c r="M1915" s="316"/>
      <c r="N1915" s="317"/>
      <c r="O1915" s="419"/>
      <c r="P1915" s="316"/>
      <c r="Q1915" s="317"/>
      <c r="R1915" s="379"/>
      <c r="S1915" s="316"/>
      <c r="T1915" s="317"/>
      <c r="U1915" s="43" t="s">
        <v>2188</v>
      </c>
      <c r="V1915" s="379"/>
      <c r="W1915" s="316"/>
      <c r="X1915" s="317"/>
      <c r="Y1915" s="379"/>
      <c r="Z1915" s="317"/>
      <c r="AA1915" s="249"/>
      <c r="AB1915" s="249"/>
      <c r="AC1915" s="249"/>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c r="BU1915" s="10"/>
      <c r="BV1915" s="10"/>
      <c r="BW1915" s="10"/>
      <c r="BX1915" s="10"/>
      <c r="CA1915">
        <f t="shared" si="377"/>
        <v>0</v>
      </c>
      <c r="CB1915">
        <f t="shared" si="378"/>
        <v>0</v>
      </c>
      <c r="CC1915">
        <f t="shared" si="379"/>
        <v>0</v>
      </c>
      <c r="CD1915">
        <f t="shared" si="380"/>
        <v>0</v>
      </c>
      <c r="CF1915" t="b">
        <f t="shared" si="381"/>
        <v>0</v>
      </c>
      <c r="CG1915" t="str">
        <f t="shared" si="382"/>
        <v/>
      </c>
      <c r="CH1915" t="b">
        <f t="shared" si="383"/>
        <v>0</v>
      </c>
      <c r="CI1915" t="str">
        <f t="shared" si="384"/>
        <v/>
      </c>
      <c r="CJ1915" t="b">
        <f t="shared" si="385"/>
        <v>0</v>
      </c>
      <c r="CL1915">
        <f t="shared" si="386"/>
        <v>0</v>
      </c>
      <c r="CM1915">
        <f t="shared" si="387"/>
        <v>0</v>
      </c>
      <c r="CN1915">
        <f t="shared" si="388"/>
        <v>0</v>
      </c>
      <c r="CO1915">
        <f t="shared" si="389"/>
        <v>0</v>
      </c>
    </row>
    <row r="1916" spans="2:93" ht="15" customHeight="1">
      <c r="B1916" s="126"/>
      <c r="C1916" s="220" t="s">
        <v>3562</v>
      </c>
      <c r="D1916" s="419"/>
      <c r="E1916" s="316"/>
      <c r="F1916" s="316"/>
      <c r="G1916" s="317"/>
      <c r="H1916" s="379"/>
      <c r="I1916" s="317"/>
      <c r="J1916" s="315" t="str">
        <f>IF(L1916="","",VLOOKUP(L1916,Presentación!$AL$3:$AM$574,2,FALSE))</f>
        <v/>
      </c>
      <c r="K1916" s="429"/>
      <c r="L1916" s="419"/>
      <c r="M1916" s="316"/>
      <c r="N1916" s="317"/>
      <c r="O1916" s="419"/>
      <c r="P1916" s="316"/>
      <c r="Q1916" s="317"/>
      <c r="R1916" s="379"/>
      <c r="S1916" s="316"/>
      <c r="T1916" s="317"/>
      <c r="U1916" s="43" t="s">
        <v>2188</v>
      </c>
      <c r="V1916" s="379"/>
      <c r="W1916" s="316"/>
      <c r="X1916" s="317"/>
      <c r="Y1916" s="379"/>
      <c r="Z1916" s="317"/>
      <c r="AA1916" s="249"/>
      <c r="AB1916" s="249"/>
      <c r="AC1916" s="249"/>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c r="BU1916" s="10"/>
      <c r="BV1916" s="10"/>
      <c r="BW1916" s="10"/>
      <c r="BX1916" s="10"/>
      <c r="CA1916">
        <f t="shared" si="377"/>
        <v>0</v>
      </c>
      <c r="CB1916">
        <f t="shared" si="378"/>
        <v>0</v>
      </c>
      <c r="CC1916">
        <f t="shared" si="379"/>
        <v>0</v>
      </c>
      <c r="CD1916">
        <f t="shared" si="380"/>
        <v>0</v>
      </c>
      <c r="CF1916" t="b">
        <f t="shared" si="381"/>
        <v>0</v>
      </c>
      <c r="CG1916" t="str">
        <f t="shared" si="382"/>
        <v/>
      </c>
      <c r="CH1916" t="b">
        <f t="shared" si="383"/>
        <v>0</v>
      </c>
      <c r="CI1916" t="str">
        <f t="shared" si="384"/>
        <v/>
      </c>
      <c r="CJ1916" t="b">
        <f t="shared" si="385"/>
        <v>0</v>
      </c>
      <c r="CL1916">
        <f t="shared" si="386"/>
        <v>0</v>
      </c>
      <c r="CM1916">
        <f t="shared" si="387"/>
        <v>0</v>
      </c>
      <c r="CN1916">
        <f t="shared" si="388"/>
        <v>0</v>
      </c>
      <c r="CO1916">
        <f t="shared" si="389"/>
        <v>0</v>
      </c>
    </row>
    <row r="1917" spans="2:93" ht="15" customHeight="1">
      <c r="B1917" s="126"/>
      <c r="C1917" s="220" t="s">
        <v>3563</v>
      </c>
      <c r="D1917" s="419"/>
      <c r="E1917" s="316"/>
      <c r="F1917" s="316"/>
      <c r="G1917" s="317"/>
      <c r="H1917" s="379"/>
      <c r="I1917" s="317"/>
      <c r="J1917" s="315" t="str">
        <f>IF(L1917="","",VLOOKUP(L1917,Presentación!$AL$3:$AM$574,2,FALSE))</f>
        <v/>
      </c>
      <c r="K1917" s="429"/>
      <c r="L1917" s="419"/>
      <c r="M1917" s="316"/>
      <c r="N1917" s="317"/>
      <c r="O1917" s="419"/>
      <c r="P1917" s="316"/>
      <c r="Q1917" s="317"/>
      <c r="R1917" s="379"/>
      <c r="S1917" s="316"/>
      <c r="T1917" s="317"/>
      <c r="U1917" s="43" t="s">
        <v>2188</v>
      </c>
      <c r="V1917" s="379"/>
      <c r="W1917" s="316"/>
      <c r="X1917" s="317"/>
      <c r="Y1917" s="379"/>
      <c r="Z1917" s="317"/>
      <c r="AA1917" s="249"/>
      <c r="AB1917" s="249"/>
      <c r="AC1917" s="249"/>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c r="BU1917" s="10"/>
      <c r="BV1917" s="10"/>
      <c r="BW1917" s="10"/>
      <c r="BX1917" s="10"/>
      <c r="CA1917">
        <f t="shared" si="377"/>
        <v>0</v>
      </c>
      <c r="CB1917">
        <f t="shared" si="378"/>
        <v>0</v>
      </c>
      <c r="CC1917">
        <f t="shared" si="379"/>
        <v>0</v>
      </c>
      <c r="CD1917">
        <f t="shared" si="380"/>
        <v>0</v>
      </c>
      <c r="CF1917" t="b">
        <f t="shared" si="381"/>
        <v>0</v>
      </c>
      <c r="CG1917" t="str">
        <f t="shared" si="382"/>
        <v/>
      </c>
      <c r="CH1917" t="b">
        <f t="shared" si="383"/>
        <v>0</v>
      </c>
      <c r="CI1917" t="str">
        <f t="shared" si="384"/>
        <v/>
      </c>
      <c r="CJ1917" t="b">
        <f t="shared" si="385"/>
        <v>0</v>
      </c>
      <c r="CL1917">
        <f t="shared" si="386"/>
        <v>0</v>
      </c>
      <c r="CM1917">
        <f t="shared" si="387"/>
        <v>0</v>
      </c>
      <c r="CN1917">
        <f t="shared" si="388"/>
        <v>0</v>
      </c>
      <c r="CO1917">
        <f t="shared" si="389"/>
        <v>0</v>
      </c>
    </row>
    <row r="1918" spans="2:93" ht="15" customHeight="1">
      <c r="B1918" s="126"/>
      <c r="C1918" s="220" t="s">
        <v>3564</v>
      </c>
      <c r="D1918" s="419"/>
      <c r="E1918" s="316"/>
      <c r="F1918" s="316"/>
      <c r="G1918" s="317"/>
      <c r="H1918" s="379"/>
      <c r="I1918" s="317"/>
      <c r="J1918" s="315" t="str">
        <f>IF(L1918="","",VLOOKUP(L1918,Presentación!$AL$3:$AM$574,2,FALSE))</f>
        <v/>
      </c>
      <c r="K1918" s="429"/>
      <c r="L1918" s="419"/>
      <c r="M1918" s="316"/>
      <c r="N1918" s="317"/>
      <c r="O1918" s="419"/>
      <c r="P1918" s="316"/>
      <c r="Q1918" s="317"/>
      <c r="R1918" s="379"/>
      <c r="S1918" s="316"/>
      <c r="T1918" s="317"/>
      <c r="U1918" s="43" t="s">
        <v>2188</v>
      </c>
      <c r="V1918" s="379"/>
      <c r="W1918" s="316"/>
      <c r="X1918" s="317"/>
      <c r="Y1918" s="379"/>
      <c r="Z1918" s="317"/>
      <c r="AA1918" s="249"/>
      <c r="AB1918" s="249"/>
      <c r="AC1918" s="249"/>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CA1918">
        <f t="shared" si="377"/>
        <v>0</v>
      </c>
      <c r="CB1918">
        <f t="shared" si="378"/>
        <v>0</v>
      </c>
      <c r="CC1918">
        <f t="shared" si="379"/>
        <v>0</v>
      </c>
      <c r="CD1918">
        <f t="shared" si="380"/>
        <v>0</v>
      </c>
      <c r="CF1918" t="b">
        <f t="shared" si="381"/>
        <v>0</v>
      </c>
      <c r="CG1918" t="str">
        <f t="shared" si="382"/>
        <v/>
      </c>
      <c r="CH1918" t="b">
        <f t="shared" si="383"/>
        <v>0</v>
      </c>
      <c r="CI1918" t="str">
        <f t="shared" si="384"/>
        <v/>
      </c>
      <c r="CJ1918" t="b">
        <f t="shared" si="385"/>
        <v>0</v>
      </c>
      <c r="CL1918">
        <f t="shared" si="386"/>
        <v>0</v>
      </c>
      <c r="CM1918">
        <f t="shared" si="387"/>
        <v>0</v>
      </c>
      <c r="CN1918">
        <f t="shared" si="388"/>
        <v>0</v>
      </c>
      <c r="CO1918">
        <f t="shared" si="389"/>
        <v>0</v>
      </c>
    </row>
    <row r="1919" spans="2:93" ht="15" customHeight="1">
      <c r="B1919" s="126"/>
      <c r="C1919" s="220" t="s">
        <v>3565</v>
      </c>
      <c r="D1919" s="419"/>
      <c r="E1919" s="316"/>
      <c r="F1919" s="316"/>
      <c r="G1919" s="317"/>
      <c r="H1919" s="379"/>
      <c r="I1919" s="317"/>
      <c r="J1919" s="315" t="str">
        <f>IF(L1919="","",VLOOKUP(L1919,Presentación!$AL$3:$AM$574,2,FALSE))</f>
        <v/>
      </c>
      <c r="K1919" s="429"/>
      <c r="L1919" s="419"/>
      <c r="M1919" s="316"/>
      <c r="N1919" s="317"/>
      <c r="O1919" s="419"/>
      <c r="P1919" s="316"/>
      <c r="Q1919" s="317"/>
      <c r="R1919" s="379"/>
      <c r="S1919" s="316"/>
      <c r="T1919" s="317"/>
      <c r="U1919" s="43" t="s">
        <v>2188</v>
      </c>
      <c r="V1919" s="379"/>
      <c r="W1919" s="316"/>
      <c r="X1919" s="317"/>
      <c r="Y1919" s="379"/>
      <c r="Z1919" s="317"/>
      <c r="AA1919" s="249"/>
      <c r="AB1919" s="249"/>
      <c r="AC1919" s="249"/>
      <c r="AD1919" s="10"/>
      <c r="AE1919" s="10"/>
      <c r="AF1919" s="10"/>
      <c r="AG1919" s="10"/>
      <c r="AH1919" s="10"/>
      <c r="AI1919" s="10"/>
      <c r="AJ1919" s="10"/>
      <c r="AK1919" s="10"/>
      <c r="AL1919" s="10"/>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c r="BU1919" s="10"/>
      <c r="BV1919" s="10"/>
      <c r="BW1919" s="10"/>
      <c r="BX1919" s="10"/>
      <c r="CA1919">
        <f t="shared" si="377"/>
        <v>0</v>
      </c>
      <c r="CB1919">
        <f t="shared" si="378"/>
        <v>0</v>
      </c>
      <c r="CC1919">
        <f t="shared" si="379"/>
        <v>0</v>
      </c>
      <c r="CD1919">
        <f t="shared" si="380"/>
        <v>0</v>
      </c>
      <c r="CF1919" t="b">
        <f t="shared" si="381"/>
        <v>0</v>
      </c>
      <c r="CG1919" t="str">
        <f t="shared" si="382"/>
        <v/>
      </c>
      <c r="CH1919" t="b">
        <f t="shared" si="383"/>
        <v>0</v>
      </c>
      <c r="CI1919" t="str">
        <f t="shared" si="384"/>
        <v/>
      </c>
      <c r="CJ1919" t="b">
        <f t="shared" si="385"/>
        <v>0</v>
      </c>
      <c r="CL1919">
        <f t="shared" si="386"/>
        <v>0</v>
      </c>
      <c r="CM1919">
        <f t="shared" si="387"/>
        <v>0</v>
      </c>
      <c r="CN1919">
        <f t="shared" si="388"/>
        <v>0</v>
      </c>
      <c r="CO1919">
        <f t="shared" si="389"/>
        <v>0</v>
      </c>
    </row>
    <row r="1920" spans="2:93" ht="15" customHeight="1">
      <c r="B1920" s="126"/>
      <c r="C1920" s="220" t="s">
        <v>3566</v>
      </c>
      <c r="D1920" s="419"/>
      <c r="E1920" s="316"/>
      <c r="F1920" s="316"/>
      <c r="G1920" s="317"/>
      <c r="H1920" s="379"/>
      <c r="I1920" s="317"/>
      <c r="J1920" s="315" t="str">
        <f>IF(L1920="","",VLOOKUP(L1920,Presentación!$AL$3:$AM$574,2,FALSE))</f>
        <v/>
      </c>
      <c r="K1920" s="429"/>
      <c r="L1920" s="419"/>
      <c r="M1920" s="316"/>
      <c r="N1920" s="317"/>
      <c r="O1920" s="419"/>
      <c r="P1920" s="316"/>
      <c r="Q1920" s="317"/>
      <c r="R1920" s="379"/>
      <c r="S1920" s="316"/>
      <c r="T1920" s="317"/>
      <c r="U1920" s="43" t="s">
        <v>2188</v>
      </c>
      <c r="V1920" s="379"/>
      <c r="W1920" s="316"/>
      <c r="X1920" s="317"/>
      <c r="Y1920" s="379"/>
      <c r="Z1920" s="317"/>
      <c r="AA1920" s="249"/>
      <c r="AB1920" s="249"/>
      <c r="AC1920" s="249"/>
      <c r="AD1920" s="10"/>
      <c r="AE1920" s="10"/>
      <c r="AF1920" s="10"/>
      <c r="AG1920" s="10"/>
      <c r="AH1920" s="10"/>
      <c r="AI1920" s="10"/>
      <c r="AJ1920" s="10"/>
      <c r="AK1920" s="10"/>
      <c r="AL1920" s="10"/>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c r="BU1920" s="10"/>
      <c r="BV1920" s="10"/>
      <c r="BW1920" s="10"/>
      <c r="BX1920" s="10"/>
      <c r="CA1920">
        <f t="shared" si="377"/>
        <v>0</v>
      </c>
      <c r="CB1920">
        <f t="shared" si="378"/>
        <v>0</v>
      </c>
      <c r="CC1920">
        <f t="shared" si="379"/>
        <v>0</v>
      </c>
      <c r="CD1920">
        <f t="shared" si="380"/>
        <v>0</v>
      </c>
      <c r="CF1920" t="b">
        <f t="shared" si="381"/>
        <v>0</v>
      </c>
      <c r="CG1920" t="str">
        <f t="shared" si="382"/>
        <v/>
      </c>
      <c r="CH1920" t="b">
        <f t="shared" si="383"/>
        <v>0</v>
      </c>
      <c r="CI1920" t="str">
        <f t="shared" si="384"/>
        <v/>
      </c>
      <c r="CJ1920" t="b">
        <f t="shared" si="385"/>
        <v>0</v>
      </c>
      <c r="CL1920">
        <f t="shared" si="386"/>
        <v>0</v>
      </c>
      <c r="CM1920">
        <f t="shared" si="387"/>
        <v>0</v>
      </c>
      <c r="CN1920">
        <f t="shared" si="388"/>
        <v>0</v>
      </c>
      <c r="CO1920">
        <f t="shared" si="389"/>
        <v>0</v>
      </c>
    </row>
    <row r="1921" spans="2:93" ht="15" customHeight="1">
      <c r="B1921" s="126"/>
      <c r="C1921" s="220" t="s">
        <v>3567</v>
      </c>
      <c r="D1921" s="419"/>
      <c r="E1921" s="316"/>
      <c r="F1921" s="316"/>
      <c r="G1921" s="317"/>
      <c r="H1921" s="379"/>
      <c r="I1921" s="317"/>
      <c r="J1921" s="315" t="str">
        <f>IF(L1921="","",VLOOKUP(L1921,Presentación!$AL$3:$AM$574,2,FALSE))</f>
        <v/>
      </c>
      <c r="K1921" s="429"/>
      <c r="L1921" s="419"/>
      <c r="M1921" s="316"/>
      <c r="N1921" s="317"/>
      <c r="O1921" s="419"/>
      <c r="P1921" s="316"/>
      <c r="Q1921" s="317"/>
      <c r="R1921" s="379"/>
      <c r="S1921" s="316"/>
      <c r="T1921" s="317"/>
      <c r="U1921" s="43" t="s">
        <v>2188</v>
      </c>
      <c r="V1921" s="379"/>
      <c r="W1921" s="316"/>
      <c r="X1921" s="317"/>
      <c r="Y1921" s="379"/>
      <c r="Z1921" s="317"/>
      <c r="AA1921" s="249"/>
      <c r="AB1921" s="249"/>
      <c r="AC1921" s="249"/>
      <c r="AD1921" s="10"/>
      <c r="AE1921" s="10"/>
      <c r="AF1921" s="10"/>
      <c r="AG1921" s="10"/>
      <c r="AH1921" s="10"/>
      <c r="AI1921" s="10"/>
      <c r="AJ1921" s="10"/>
      <c r="AK1921" s="10"/>
      <c r="AL1921" s="10"/>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c r="BU1921" s="10"/>
      <c r="BV1921" s="10"/>
      <c r="BW1921" s="10"/>
      <c r="BX1921" s="10"/>
      <c r="CA1921">
        <f t="shared" si="377"/>
        <v>0</v>
      </c>
      <c r="CB1921">
        <f t="shared" si="378"/>
        <v>0</v>
      </c>
      <c r="CC1921">
        <f t="shared" si="379"/>
        <v>0</v>
      </c>
      <c r="CD1921">
        <f t="shared" si="380"/>
        <v>0</v>
      </c>
      <c r="CF1921" t="b">
        <f t="shared" si="381"/>
        <v>0</v>
      </c>
      <c r="CG1921" t="str">
        <f t="shared" si="382"/>
        <v/>
      </c>
      <c r="CH1921" t="b">
        <f t="shared" si="383"/>
        <v>0</v>
      </c>
      <c r="CI1921" t="str">
        <f t="shared" si="384"/>
        <v/>
      </c>
      <c r="CJ1921" t="b">
        <f t="shared" si="385"/>
        <v>0</v>
      </c>
      <c r="CL1921">
        <f t="shared" si="386"/>
        <v>0</v>
      </c>
      <c r="CM1921">
        <f t="shared" si="387"/>
        <v>0</v>
      </c>
      <c r="CN1921">
        <f t="shared" si="388"/>
        <v>0</v>
      </c>
      <c r="CO1921">
        <f t="shared" si="389"/>
        <v>0</v>
      </c>
    </row>
    <row r="1922" spans="2:93" ht="15" customHeight="1">
      <c r="B1922" s="126"/>
      <c r="C1922" s="220" t="s">
        <v>3568</v>
      </c>
      <c r="D1922" s="419"/>
      <c r="E1922" s="316"/>
      <c r="F1922" s="316"/>
      <c r="G1922" s="317"/>
      <c r="H1922" s="379"/>
      <c r="I1922" s="317"/>
      <c r="J1922" s="315" t="str">
        <f>IF(L1922="","",VLOOKUP(L1922,Presentación!$AL$3:$AM$574,2,FALSE))</f>
        <v/>
      </c>
      <c r="K1922" s="429"/>
      <c r="L1922" s="419"/>
      <c r="M1922" s="316"/>
      <c r="N1922" s="317"/>
      <c r="O1922" s="419"/>
      <c r="P1922" s="316"/>
      <c r="Q1922" s="317"/>
      <c r="R1922" s="379"/>
      <c r="S1922" s="316"/>
      <c r="T1922" s="317"/>
      <c r="U1922" s="43" t="s">
        <v>2188</v>
      </c>
      <c r="V1922" s="379"/>
      <c r="W1922" s="316"/>
      <c r="X1922" s="317"/>
      <c r="Y1922" s="379"/>
      <c r="Z1922" s="317"/>
      <c r="AA1922" s="249"/>
      <c r="AB1922" s="249"/>
      <c r="AC1922" s="249"/>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c r="BU1922" s="10"/>
      <c r="BV1922" s="10"/>
      <c r="BW1922" s="10"/>
      <c r="BX1922" s="10"/>
      <c r="CA1922">
        <f t="shared" si="377"/>
        <v>0</v>
      </c>
      <c r="CB1922">
        <f t="shared" si="378"/>
        <v>0</v>
      </c>
      <c r="CC1922">
        <f t="shared" si="379"/>
        <v>0</v>
      </c>
      <c r="CD1922">
        <f t="shared" si="380"/>
        <v>0</v>
      </c>
      <c r="CF1922" t="b">
        <f t="shared" si="381"/>
        <v>0</v>
      </c>
      <c r="CG1922" t="str">
        <f t="shared" si="382"/>
        <v/>
      </c>
      <c r="CH1922" t="b">
        <f t="shared" si="383"/>
        <v>0</v>
      </c>
      <c r="CI1922" t="str">
        <f t="shared" si="384"/>
        <v/>
      </c>
      <c r="CJ1922" t="b">
        <f t="shared" si="385"/>
        <v>0</v>
      </c>
      <c r="CL1922">
        <f t="shared" si="386"/>
        <v>0</v>
      </c>
      <c r="CM1922">
        <f t="shared" si="387"/>
        <v>0</v>
      </c>
      <c r="CN1922">
        <f t="shared" si="388"/>
        <v>0</v>
      </c>
      <c r="CO1922">
        <f t="shared" si="389"/>
        <v>0</v>
      </c>
    </row>
    <row r="1923" spans="2:93" ht="15" customHeight="1">
      <c r="B1923" s="126"/>
      <c r="C1923" s="220" t="s">
        <v>3569</v>
      </c>
      <c r="D1923" s="419"/>
      <c r="E1923" s="316"/>
      <c r="F1923" s="316"/>
      <c r="G1923" s="317"/>
      <c r="H1923" s="379"/>
      <c r="I1923" s="317"/>
      <c r="J1923" s="315" t="str">
        <f>IF(L1923="","",VLOOKUP(L1923,Presentación!$AL$3:$AM$574,2,FALSE))</f>
        <v/>
      </c>
      <c r="K1923" s="429"/>
      <c r="L1923" s="419"/>
      <c r="M1923" s="316"/>
      <c r="N1923" s="317"/>
      <c r="O1923" s="419"/>
      <c r="P1923" s="316"/>
      <c r="Q1923" s="317"/>
      <c r="R1923" s="379"/>
      <c r="S1923" s="316"/>
      <c r="T1923" s="317"/>
      <c r="U1923" s="43" t="s">
        <v>2188</v>
      </c>
      <c r="V1923" s="379"/>
      <c r="W1923" s="316"/>
      <c r="X1923" s="317"/>
      <c r="Y1923" s="379"/>
      <c r="Z1923" s="317"/>
      <c r="AA1923" s="249"/>
      <c r="AB1923" s="249"/>
      <c r="AC1923" s="249"/>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c r="BU1923" s="10"/>
      <c r="BV1923" s="10"/>
      <c r="BW1923" s="10"/>
      <c r="BX1923" s="10"/>
      <c r="CA1923">
        <f t="shared" si="377"/>
        <v>0</v>
      </c>
      <c r="CB1923">
        <f t="shared" si="378"/>
        <v>0</v>
      </c>
      <c r="CC1923">
        <f t="shared" si="379"/>
        <v>0</v>
      </c>
      <c r="CD1923">
        <f t="shared" si="380"/>
        <v>0</v>
      </c>
      <c r="CF1923" t="b">
        <f t="shared" si="381"/>
        <v>0</v>
      </c>
      <c r="CG1923" t="str">
        <f t="shared" si="382"/>
        <v/>
      </c>
      <c r="CH1923" t="b">
        <f t="shared" si="383"/>
        <v>0</v>
      </c>
      <c r="CI1923" t="str">
        <f t="shared" si="384"/>
        <v/>
      </c>
      <c r="CJ1923" t="b">
        <f t="shared" si="385"/>
        <v>0</v>
      </c>
      <c r="CL1923">
        <f t="shared" si="386"/>
        <v>0</v>
      </c>
      <c r="CM1923">
        <f t="shared" si="387"/>
        <v>0</v>
      </c>
      <c r="CN1923">
        <f t="shared" si="388"/>
        <v>0</v>
      </c>
      <c r="CO1923">
        <f t="shared" si="389"/>
        <v>0</v>
      </c>
    </row>
    <row r="1924" spans="2:93" ht="15" customHeight="1">
      <c r="B1924" s="126"/>
      <c r="C1924" s="220" t="s">
        <v>3570</v>
      </c>
      <c r="D1924" s="419"/>
      <c r="E1924" s="316"/>
      <c r="F1924" s="316"/>
      <c r="G1924" s="317"/>
      <c r="H1924" s="379"/>
      <c r="I1924" s="317"/>
      <c r="J1924" s="315" t="str">
        <f>IF(L1924="","",VLOOKUP(L1924,Presentación!$AL$3:$AM$574,2,FALSE))</f>
        <v/>
      </c>
      <c r="K1924" s="429"/>
      <c r="L1924" s="419"/>
      <c r="M1924" s="316"/>
      <c r="N1924" s="317"/>
      <c r="O1924" s="419"/>
      <c r="P1924" s="316"/>
      <c r="Q1924" s="317"/>
      <c r="R1924" s="379"/>
      <c r="S1924" s="316"/>
      <c r="T1924" s="317"/>
      <c r="U1924" s="43" t="s">
        <v>2188</v>
      </c>
      <c r="V1924" s="379"/>
      <c r="W1924" s="316"/>
      <c r="X1924" s="317"/>
      <c r="Y1924" s="379"/>
      <c r="Z1924" s="317"/>
      <c r="AA1924" s="249"/>
      <c r="AB1924" s="249"/>
      <c r="AC1924" s="249"/>
      <c r="AD1924" s="10"/>
      <c r="AE1924" s="10"/>
      <c r="AF1924" s="10"/>
      <c r="AG1924" s="10"/>
      <c r="AH1924" s="10"/>
      <c r="AI1924" s="10"/>
      <c r="AJ1924" s="10"/>
      <c r="AK1924" s="10"/>
      <c r="AL1924" s="1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c r="BU1924" s="10"/>
      <c r="BV1924" s="10"/>
      <c r="BW1924" s="10"/>
      <c r="BX1924" s="10"/>
      <c r="CA1924">
        <f t="shared" si="377"/>
        <v>0</v>
      </c>
      <c r="CB1924">
        <f t="shared" si="378"/>
        <v>0</v>
      </c>
      <c r="CC1924">
        <f t="shared" si="379"/>
        <v>0</v>
      </c>
      <c r="CD1924">
        <f t="shared" si="380"/>
        <v>0</v>
      </c>
      <c r="CF1924" t="b">
        <f t="shared" si="381"/>
        <v>0</v>
      </c>
      <c r="CG1924" t="str">
        <f t="shared" si="382"/>
        <v/>
      </c>
      <c r="CH1924" t="b">
        <f t="shared" si="383"/>
        <v>0</v>
      </c>
      <c r="CI1924" t="str">
        <f t="shared" si="384"/>
        <v/>
      </c>
      <c r="CJ1924" t="b">
        <f t="shared" si="385"/>
        <v>0</v>
      </c>
      <c r="CL1924">
        <f t="shared" si="386"/>
        <v>0</v>
      </c>
      <c r="CM1924">
        <f t="shared" si="387"/>
        <v>0</v>
      </c>
      <c r="CN1924">
        <f t="shared" si="388"/>
        <v>0</v>
      </c>
      <c r="CO1924">
        <f t="shared" si="389"/>
        <v>0</v>
      </c>
    </row>
    <row r="1925" spans="2:93" ht="15" customHeight="1">
      <c r="B1925" s="126"/>
      <c r="C1925" s="220" t="s">
        <v>3571</v>
      </c>
      <c r="D1925" s="419"/>
      <c r="E1925" s="316"/>
      <c r="F1925" s="316"/>
      <c r="G1925" s="317"/>
      <c r="H1925" s="379"/>
      <c r="I1925" s="317"/>
      <c r="J1925" s="315" t="str">
        <f>IF(L1925="","",VLOOKUP(L1925,Presentación!$AL$3:$AM$574,2,FALSE))</f>
        <v/>
      </c>
      <c r="K1925" s="429"/>
      <c r="L1925" s="419"/>
      <c r="M1925" s="316"/>
      <c r="N1925" s="317"/>
      <c r="O1925" s="419"/>
      <c r="P1925" s="316"/>
      <c r="Q1925" s="317"/>
      <c r="R1925" s="379"/>
      <c r="S1925" s="316"/>
      <c r="T1925" s="317"/>
      <c r="U1925" s="43" t="s">
        <v>2188</v>
      </c>
      <c r="V1925" s="379"/>
      <c r="W1925" s="316"/>
      <c r="X1925" s="317"/>
      <c r="Y1925" s="379"/>
      <c r="Z1925" s="317"/>
      <c r="AA1925" s="249"/>
      <c r="AB1925" s="249"/>
      <c r="AC1925" s="249"/>
      <c r="AD1925" s="10"/>
      <c r="AE1925" s="10"/>
      <c r="AF1925" s="10"/>
      <c r="AG1925" s="10"/>
      <c r="AH1925" s="10"/>
      <c r="AI1925" s="10"/>
      <c r="AJ1925" s="10"/>
      <c r="AK1925" s="10"/>
      <c r="AL1925" s="1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c r="BU1925" s="10"/>
      <c r="BV1925" s="10"/>
      <c r="BW1925" s="10"/>
      <c r="BX1925" s="10"/>
      <c r="CA1925">
        <f t="shared" si="377"/>
        <v>0</v>
      </c>
      <c r="CB1925">
        <f t="shared" si="378"/>
        <v>0</v>
      </c>
      <c r="CC1925">
        <f t="shared" si="379"/>
        <v>0</v>
      </c>
      <c r="CD1925">
        <f t="shared" si="380"/>
        <v>0</v>
      </c>
      <c r="CF1925" t="b">
        <f t="shared" si="381"/>
        <v>0</v>
      </c>
      <c r="CG1925" t="str">
        <f t="shared" si="382"/>
        <v/>
      </c>
      <c r="CH1925" t="b">
        <f t="shared" si="383"/>
        <v>0</v>
      </c>
      <c r="CI1925" t="str">
        <f t="shared" si="384"/>
        <v/>
      </c>
      <c r="CJ1925" t="b">
        <f t="shared" si="385"/>
        <v>0</v>
      </c>
      <c r="CL1925">
        <f t="shared" si="386"/>
        <v>0</v>
      </c>
      <c r="CM1925">
        <f t="shared" si="387"/>
        <v>0</v>
      </c>
      <c r="CN1925">
        <f t="shared" si="388"/>
        <v>0</v>
      </c>
      <c r="CO1925">
        <f t="shared" si="389"/>
        <v>0</v>
      </c>
    </row>
    <row r="1926" spans="2:93" ht="15" customHeight="1">
      <c r="B1926" s="126"/>
      <c r="C1926" s="220" t="s">
        <v>3572</v>
      </c>
      <c r="D1926" s="419"/>
      <c r="E1926" s="316"/>
      <c r="F1926" s="316"/>
      <c r="G1926" s="317"/>
      <c r="H1926" s="379"/>
      <c r="I1926" s="317"/>
      <c r="J1926" s="315" t="str">
        <f>IF(L1926="","",VLOOKUP(L1926,Presentación!$AL$3:$AM$574,2,FALSE))</f>
        <v/>
      </c>
      <c r="K1926" s="429"/>
      <c r="L1926" s="419"/>
      <c r="M1926" s="316"/>
      <c r="N1926" s="317"/>
      <c r="O1926" s="419"/>
      <c r="P1926" s="316"/>
      <c r="Q1926" s="317"/>
      <c r="R1926" s="379"/>
      <c r="S1926" s="316"/>
      <c r="T1926" s="317"/>
      <c r="U1926" s="43" t="s">
        <v>2188</v>
      </c>
      <c r="V1926" s="379"/>
      <c r="W1926" s="316"/>
      <c r="X1926" s="317"/>
      <c r="Y1926" s="379"/>
      <c r="Z1926" s="317"/>
      <c r="AA1926" s="249"/>
      <c r="AB1926" s="249"/>
      <c r="AC1926" s="249"/>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CA1926">
        <f t="shared" si="377"/>
        <v>0</v>
      </c>
      <c r="CB1926">
        <f t="shared" si="378"/>
        <v>0</v>
      </c>
      <c r="CC1926">
        <f t="shared" si="379"/>
        <v>0</v>
      </c>
      <c r="CD1926">
        <f t="shared" si="380"/>
        <v>0</v>
      </c>
      <c r="CF1926" t="b">
        <f t="shared" si="381"/>
        <v>0</v>
      </c>
      <c r="CG1926" t="str">
        <f t="shared" si="382"/>
        <v/>
      </c>
      <c r="CH1926" t="b">
        <f t="shared" si="383"/>
        <v>0</v>
      </c>
      <c r="CI1926" t="str">
        <f t="shared" si="384"/>
        <v/>
      </c>
      <c r="CJ1926" t="b">
        <f t="shared" si="385"/>
        <v>0</v>
      </c>
      <c r="CL1926">
        <f t="shared" si="386"/>
        <v>0</v>
      </c>
      <c r="CM1926">
        <f t="shared" si="387"/>
        <v>0</v>
      </c>
      <c r="CN1926">
        <f t="shared" si="388"/>
        <v>0</v>
      </c>
      <c r="CO1926">
        <f t="shared" si="389"/>
        <v>0</v>
      </c>
    </row>
    <row r="1927" spans="2:93" ht="15" customHeight="1">
      <c r="B1927" s="126"/>
      <c r="C1927" s="220" t="s">
        <v>3573</v>
      </c>
      <c r="D1927" s="419"/>
      <c r="E1927" s="316"/>
      <c r="F1927" s="316"/>
      <c r="G1927" s="317"/>
      <c r="H1927" s="379"/>
      <c r="I1927" s="317"/>
      <c r="J1927" s="315" t="str">
        <f>IF(L1927="","",VLOOKUP(L1927,Presentación!$AL$3:$AM$574,2,FALSE))</f>
        <v/>
      </c>
      <c r="K1927" s="429"/>
      <c r="L1927" s="419"/>
      <c r="M1927" s="316"/>
      <c r="N1927" s="317"/>
      <c r="O1927" s="419"/>
      <c r="P1927" s="316"/>
      <c r="Q1927" s="317"/>
      <c r="R1927" s="379"/>
      <c r="S1927" s="316"/>
      <c r="T1927" s="317"/>
      <c r="U1927" s="43" t="s">
        <v>2188</v>
      </c>
      <c r="V1927" s="379"/>
      <c r="W1927" s="316"/>
      <c r="X1927" s="317"/>
      <c r="Y1927" s="379"/>
      <c r="Z1927" s="317"/>
      <c r="AA1927" s="249"/>
      <c r="AB1927" s="249"/>
      <c r="AC1927" s="249"/>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c r="BU1927" s="10"/>
      <c r="BV1927" s="10"/>
      <c r="BW1927" s="10"/>
      <c r="BX1927" s="10"/>
      <c r="CA1927">
        <f t="shared" si="377"/>
        <v>0</v>
      </c>
      <c r="CB1927">
        <f t="shared" si="378"/>
        <v>0</v>
      </c>
      <c r="CC1927">
        <f t="shared" si="379"/>
        <v>0</v>
      </c>
      <c r="CD1927">
        <f t="shared" si="380"/>
        <v>0</v>
      </c>
      <c r="CF1927" t="b">
        <f t="shared" si="381"/>
        <v>0</v>
      </c>
      <c r="CG1927" t="str">
        <f t="shared" si="382"/>
        <v/>
      </c>
      <c r="CH1927" t="b">
        <f t="shared" si="383"/>
        <v>0</v>
      </c>
      <c r="CI1927" t="str">
        <f t="shared" si="384"/>
        <v/>
      </c>
      <c r="CJ1927" t="b">
        <f t="shared" si="385"/>
        <v>0</v>
      </c>
      <c r="CL1927">
        <f t="shared" si="386"/>
        <v>0</v>
      </c>
      <c r="CM1927">
        <f t="shared" si="387"/>
        <v>0</v>
      </c>
      <c r="CN1927">
        <f t="shared" si="388"/>
        <v>0</v>
      </c>
      <c r="CO1927">
        <f t="shared" si="389"/>
        <v>0</v>
      </c>
    </row>
    <row r="1928" spans="2:93" ht="15" customHeight="1">
      <c r="B1928" s="126"/>
      <c r="C1928" s="220" t="s">
        <v>3574</v>
      </c>
      <c r="D1928" s="419"/>
      <c r="E1928" s="316"/>
      <c r="F1928" s="316"/>
      <c r="G1928" s="317"/>
      <c r="H1928" s="379"/>
      <c r="I1928" s="317"/>
      <c r="J1928" s="315" t="str">
        <f>IF(L1928="","",VLOOKUP(L1928,Presentación!$AL$3:$AM$574,2,FALSE))</f>
        <v/>
      </c>
      <c r="K1928" s="429"/>
      <c r="L1928" s="419"/>
      <c r="M1928" s="316"/>
      <c r="N1928" s="317"/>
      <c r="O1928" s="419"/>
      <c r="P1928" s="316"/>
      <c r="Q1928" s="317"/>
      <c r="R1928" s="379"/>
      <c r="S1928" s="316"/>
      <c r="T1928" s="317"/>
      <c r="U1928" s="43" t="s">
        <v>2188</v>
      </c>
      <c r="V1928" s="379"/>
      <c r="W1928" s="316"/>
      <c r="X1928" s="317"/>
      <c r="Y1928" s="379"/>
      <c r="Z1928" s="317"/>
      <c r="AA1928" s="249"/>
      <c r="AB1928" s="249"/>
      <c r="AC1928" s="249"/>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c r="BU1928" s="10"/>
      <c r="BV1928" s="10"/>
      <c r="BW1928" s="10"/>
      <c r="BX1928" s="10"/>
      <c r="CA1928">
        <f t="shared" si="377"/>
        <v>0</v>
      </c>
      <c r="CB1928">
        <f t="shared" si="378"/>
        <v>0</v>
      </c>
      <c r="CC1928">
        <f t="shared" si="379"/>
        <v>0</v>
      </c>
      <c r="CD1928">
        <f t="shared" si="380"/>
        <v>0</v>
      </c>
      <c r="CF1928" t="b">
        <f t="shared" si="381"/>
        <v>0</v>
      </c>
      <c r="CG1928" t="str">
        <f t="shared" si="382"/>
        <v/>
      </c>
      <c r="CH1928" t="b">
        <f t="shared" si="383"/>
        <v>0</v>
      </c>
      <c r="CI1928" t="str">
        <f t="shared" si="384"/>
        <v/>
      </c>
      <c r="CJ1928" t="b">
        <f t="shared" si="385"/>
        <v>0</v>
      </c>
      <c r="CL1928">
        <f t="shared" si="386"/>
        <v>0</v>
      </c>
      <c r="CM1928">
        <f t="shared" si="387"/>
        <v>0</v>
      </c>
      <c r="CN1928">
        <f t="shared" si="388"/>
        <v>0</v>
      </c>
      <c r="CO1928">
        <f t="shared" si="389"/>
        <v>0</v>
      </c>
    </row>
    <row r="1929" spans="2:93" ht="15" customHeight="1">
      <c r="B1929" s="126"/>
      <c r="C1929" s="220" t="s">
        <v>3575</v>
      </c>
      <c r="D1929" s="419"/>
      <c r="E1929" s="316"/>
      <c r="F1929" s="316"/>
      <c r="G1929" s="317"/>
      <c r="H1929" s="379"/>
      <c r="I1929" s="317"/>
      <c r="J1929" s="315" t="str">
        <f>IF(L1929="","",VLOOKUP(L1929,Presentación!$AL$3:$AM$574,2,FALSE))</f>
        <v/>
      </c>
      <c r="K1929" s="429"/>
      <c r="L1929" s="419"/>
      <c r="M1929" s="316"/>
      <c r="N1929" s="317"/>
      <c r="O1929" s="419"/>
      <c r="P1929" s="316"/>
      <c r="Q1929" s="317"/>
      <c r="R1929" s="379"/>
      <c r="S1929" s="316"/>
      <c r="T1929" s="317"/>
      <c r="U1929" s="43" t="s">
        <v>2188</v>
      </c>
      <c r="V1929" s="379"/>
      <c r="W1929" s="316"/>
      <c r="X1929" s="317"/>
      <c r="Y1929" s="379"/>
      <c r="Z1929" s="317"/>
      <c r="AA1929" s="249"/>
      <c r="AB1929" s="249"/>
      <c r="AC1929" s="249"/>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c r="BU1929" s="10"/>
      <c r="BV1929" s="10"/>
      <c r="BW1929" s="10"/>
      <c r="BX1929" s="10"/>
      <c r="CA1929">
        <f t="shared" si="377"/>
        <v>0</v>
      </c>
      <c r="CB1929">
        <f t="shared" si="378"/>
        <v>0</v>
      </c>
      <c r="CC1929">
        <f t="shared" si="379"/>
        <v>0</v>
      </c>
      <c r="CD1929">
        <f t="shared" si="380"/>
        <v>0</v>
      </c>
      <c r="CF1929" t="b">
        <f t="shared" si="381"/>
        <v>0</v>
      </c>
      <c r="CG1929" t="str">
        <f t="shared" si="382"/>
        <v/>
      </c>
      <c r="CH1929" t="b">
        <f t="shared" si="383"/>
        <v>0</v>
      </c>
      <c r="CI1929" t="str">
        <f t="shared" si="384"/>
        <v/>
      </c>
      <c r="CJ1929" t="b">
        <f t="shared" si="385"/>
        <v>0</v>
      </c>
      <c r="CL1929">
        <f t="shared" si="386"/>
        <v>0</v>
      </c>
      <c r="CM1929">
        <f t="shared" si="387"/>
        <v>0</v>
      </c>
      <c r="CN1929">
        <f t="shared" si="388"/>
        <v>0</v>
      </c>
      <c r="CO1929">
        <f t="shared" si="389"/>
        <v>0</v>
      </c>
    </row>
    <row r="1930" spans="2:93" ht="15" customHeight="1">
      <c r="B1930" s="126"/>
      <c r="C1930" s="220" t="s">
        <v>3576</v>
      </c>
      <c r="D1930" s="419"/>
      <c r="E1930" s="316"/>
      <c r="F1930" s="316"/>
      <c r="G1930" s="317"/>
      <c r="H1930" s="379"/>
      <c r="I1930" s="317"/>
      <c r="J1930" s="315" t="str">
        <f>IF(L1930="","",VLOOKUP(L1930,Presentación!$AL$3:$AM$574,2,FALSE))</f>
        <v/>
      </c>
      <c r="K1930" s="429"/>
      <c r="L1930" s="419"/>
      <c r="M1930" s="316"/>
      <c r="N1930" s="317"/>
      <c r="O1930" s="419"/>
      <c r="P1930" s="316"/>
      <c r="Q1930" s="317"/>
      <c r="R1930" s="379"/>
      <c r="S1930" s="316"/>
      <c r="T1930" s="317"/>
      <c r="U1930" s="43" t="s">
        <v>2188</v>
      </c>
      <c r="V1930" s="379"/>
      <c r="W1930" s="316"/>
      <c r="X1930" s="317"/>
      <c r="Y1930" s="379"/>
      <c r="Z1930" s="317"/>
      <c r="AA1930" s="249"/>
      <c r="AB1930" s="249"/>
      <c r="AC1930" s="249"/>
      <c r="AD1930" s="10"/>
      <c r="AE1930" s="10"/>
      <c r="AF1930" s="10"/>
      <c r="AG1930" s="10"/>
      <c r="AH1930" s="10"/>
      <c r="AI1930" s="10"/>
      <c r="AJ1930" s="10"/>
      <c r="AK1930" s="10"/>
      <c r="AL1930" s="1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c r="BU1930" s="10"/>
      <c r="BV1930" s="10"/>
      <c r="BW1930" s="10"/>
      <c r="BX1930" s="10"/>
      <c r="CA1930">
        <f t="shared" si="377"/>
        <v>0</v>
      </c>
      <c r="CB1930">
        <f t="shared" si="378"/>
        <v>0</v>
      </c>
      <c r="CC1930">
        <f t="shared" si="379"/>
        <v>0</v>
      </c>
      <c r="CD1930">
        <f t="shared" si="380"/>
        <v>0</v>
      </c>
      <c r="CF1930" t="b">
        <f t="shared" si="381"/>
        <v>0</v>
      </c>
      <c r="CG1930" t="str">
        <f t="shared" si="382"/>
        <v/>
      </c>
      <c r="CH1930" t="b">
        <f t="shared" si="383"/>
        <v>0</v>
      </c>
      <c r="CI1930" t="str">
        <f t="shared" si="384"/>
        <v/>
      </c>
      <c r="CJ1930" t="b">
        <f t="shared" si="385"/>
        <v>0</v>
      </c>
      <c r="CL1930">
        <f t="shared" si="386"/>
        <v>0</v>
      </c>
      <c r="CM1930">
        <f t="shared" si="387"/>
        <v>0</v>
      </c>
      <c r="CN1930">
        <f t="shared" si="388"/>
        <v>0</v>
      </c>
      <c r="CO1930">
        <f t="shared" si="389"/>
        <v>0</v>
      </c>
    </row>
    <row r="1931" spans="2:93" ht="15" customHeight="1">
      <c r="B1931" s="126"/>
      <c r="C1931" s="220" t="s">
        <v>3577</v>
      </c>
      <c r="D1931" s="419"/>
      <c r="E1931" s="316"/>
      <c r="F1931" s="316"/>
      <c r="G1931" s="317"/>
      <c r="H1931" s="379"/>
      <c r="I1931" s="317"/>
      <c r="J1931" s="315" t="str">
        <f>IF(L1931="","",VLOOKUP(L1931,Presentación!$AL$3:$AM$574,2,FALSE))</f>
        <v/>
      </c>
      <c r="K1931" s="429"/>
      <c r="L1931" s="419"/>
      <c r="M1931" s="316"/>
      <c r="N1931" s="317"/>
      <c r="O1931" s="419"/>
      <c r="P1931" s="316"/>
      <c r="Q1931" s="317"/>
      <c r="R1931" s="379"/>
      <c r="S1931" s="316"/>
      <c r="T1931" s="317"/>
      <c r="U1931" s="43" t="s">
        <v>2188</v>
      </c>
      <c r="V1931" s="379"/>
      <c r="W1931" s="316"/>
      <c r="X1931" s="317"/>
      <c r="Y1931" s="379"/>
      <c r="Z1931" s="317"/>
      <c r="AA1931" s="249"/>
      <c r="AB1931" s="249"/>
      <c r="AC1931" s="249"/>
      <c r="AD1931" s="10"/>
      <c r="AE1931" s="10"/>
      <c r="AF1931" s="10"/>
      <c r="AG1931" s="10"/>
      <c r="AH1931" s="10"/>
      <c r="AI1931" s="10"/>
      <c r="AJ1931" s="10"/>
      <c r="AK1931" s="10"/>
      <c r="AL1931" s="1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c r="BU1931" s="10"/>
      <c r="BV1931" s="10"/>
      <c r="BW1931" s="10"/>
      <c r="BX1931" s="10"/>
      <c r="CA1931">
        <f t="shared" si="377"/>
        <v>0</v>
      </c>
      <c r="CB1931">
        <f t="shared" si="378"/>
        <v>0</v>
      </c>
      <c r="CC1931">
        <f t="shared" si="379"/>
        <v>0</v>
      </c>
      <c r="CD1931">
        <f t="shared" si="380"/>
        <v>0</v>
      </c>
      <c r="CF1931" t="b">
        <f t="shared" si="381"/>
        <v>0</v>
      </c>
      <c r="CG1931" t="str">
        <f t="shared" si="382"/>
        <v/>
      </c>
      <c r="CH1931" t="b">
        <f t="shared" si="383"/>
        <v>0</v>
      </c>
      <c r="CI1931" t="str">
        <f t="shared" si="384"/>
        <v/>
      </c>
      <c r="CJ1931" t="b">
        <f t="shared" si="385"/>
        <v>0</v>
      </c>
      <c r="CL1931">
        <f t="shared" si="386"/>
        <v>0</v>
      </c>
      <c r="CM1931">
        <f t="shared" si="387"/>
        <v>0</v>
      </c>
      <c r="CN1931">
        <f t="shared" si="388"/>
        <v>0</v>
      </c>
      <c r="CO1931">
        <f t="shared" si="389"/>
        <v>0</v>
      </c>
    </row>
    <row r="1932" spans="2:93" ht="15" customHeight="1">
      <c r="B1932" s="126"/>
      <c r="C1932" s="220" t="s">
        <v>3578</v>
      </c>
      <c r="D1932" s="419"/>
      <c r="E1932" s="316"/>
      <c r="F1932" s="316"/>
      <c r="G1932" s="317"/>
      <c r="H1932" s="379"/>
      <c r="I1932" s="317"/>
      <c r="J1932" s="315" t="str">
        <f>IF(L1932="","",VLOOKUP(L1932,Presentación!$AL$3:$AM$574,2,FALSE))</f>
        <v/>
      </c>
      <c r="K1932" s="429"/>
      <c r="L1932" s="419"/>
      <c r="M1932" s="316"/>
      <c r="N1932" s="317"/>
      <c r="O1932" s="419"/>
      <c r="P1932" s="316"/>
      <c r="Q1932" s="317"/>
      <c r="R1932" s="379"/>
      <c r="S1932" s="316"/>
      <c r="T1932" s="317"/>
      <c r="U1932" s="43" t="s">
        <v>2188</v>
      </c>
      <c r="V1932" s="379"/>
      <c r="W1932" s="316"/>
      <c r="X1932" s="317"/>
      <c r="Y1932" s="379"/>
      <c r="Z1932" s="317"/>
      <c r="AA1932" s="249"/>
      <c r="AB1932" s="249"/>
      <c r="AC1932" s="249"/>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c r="BU1932" s="10"/>
      <c r="BV1932" s="10"/>
      <c r="BW1932" s="10"/>
      <c r="BX1932" s="10"/>
      <c r="CA1932">
        <f t="shared" si="377"/>
        <v>0</v>
      </c>
      <c r="CB1932">
        <f t="shared" si="378"/>
        <v>0</v>
      </c>
      <c r="CC1932">
        <f t="shared" si="379"/>
        <v>0</v>
      </c>
      <c r="CD1932">
        <f t="shared" si="380"/>
        <v>0</v>
      </c>
      <c r="CF1932" t="b">
        <f t="shared" si="381"/>
        <v>0</v>
      </c>
      <c r="CG1932" t="str">
        <f t="shared" si="382"/>
        <v/>
      </c>
      <c r="CH1932" t="b">
        <f t="shared" si="383"/>
        <v>0</v>
      </c>
      <c r="CI1932" t="str">
        <f t="shared" si="384"/>
        <v/>
      </c>
      <c r="CJ1932" t="b">
        <f t="shared" si="385"/>
        <v>0</v>
      </c>
      <c r="CL1932">
        <f t="shared" si="386"/>
        <v>0</v>
      </c>
      <c r="CM1932">
        <f t="shared" si="387"/>
        <v>0</v>
      </c>
      <c r="CN1932">
        <f t="shared" si="388"/>
        <v>0</v>
      </c>
      <c r="CO1932">
        <f t="shared" si="389"/>
        <v>0</v>
      </c>
    </row>
    <row r="1933" spans="2:93" ht="15" customHeight="1">
      <c r="B1933" s="126"/>
      <c r="C1933" s="220" t="s">
        <v>3579</v>
      </c>
      <c r="D1933" s="419"/>
      <c r="E1933" s="316"/>
      <c r="F1933" s="316"/>
      <c r="G1933" s="317"/>
      <c r="H1933" s="379"/>
      <c r="I1933" s="317"/>
      <c r="J1933" s="315" t="str">
        <f>IF(L1933="","",VLOOKUP(L1933,Presentación!$AL$3:$AM$574,2,FALSE))</f>
        <v/>
      </c>
      <c r="K1933" s="429"/>
      <c r="L1933" s="419"/>
      <c r="M1933" s="316"/>
      <c r="N1933" s="317"/>
      <c r="O1933" s="419"/>
      <c r="P1933" s="316"/>
      <c r="Q1933" s="317"/>
      <c r="R1933" s="379"/>
      <c r="S1933" s="316"/>
      <c r="T1933" s="317"/>
      <c r="U1933" s="43" t="s">
        <v>2188</v>
      </c>
      <c r="V1933" s="379"/>
      <c r="W1933" s="316"/>
      <c r="X1933" s="317"/>
      <c r="Y1933" s="379"/>
      <c r="Z1933" s="317"/>
      <c r="AA1933" s="249"/>
      <c r="AB1933" s="249"/>
      <c r="AC1933" s="249"/>
      <c r="AD1933" s="10"/>
      <c r="AE1933" s="10"/>
      <c r="AF1933" s="10"/>
      <c r="AG1933" s="10"/>
      <c r="AH1933" s="10"/>
      <c r="AI1933" s="10"/>
      <c r="AJ1933" s="10"/>
      <c r="AK1933" s="10"/>
      <c r="AL1933" s="1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c r="BU1933" s="10"/>
      <c r="BV1933" s="10"/>
      <c r="BW1933" s="10"/>
      <c r="BX1933" s="10"/>
      <c r="CA1933">
        <f t="shared" si="377"/>
        <v>0</v>
      </c>
      <c r="CB1933">
        <f t="shared" si="378"/>
        <v>0</v>
      </c>
      <c r="CC1933">
        <f t="shared" si="379"/>
        <v>0</v>
      </c>
      <c r="CD1933">
        <f t="shared" si="380"/>
        <v>0</v>
      </c>
      <c r="CF1933" t="b">
        <f t="shared" si="381"/>
        <v>0</v>
      </c>
      <c r="CG1933" t="str">
        <f t="shared" si="382"/>
        <v/>
      </c>
      <c r="CH1933" t="b">
        <f t="shared" si="383"/>
        <v>0</v>
      </c>
      <c r="CI1933" t="str">
        <f t="shared" si="384"/>
        <v/>
      </c>
      <c r="CJ1933" t="b">
        <f t="shared" si="385"/>
        <v>0</v>
      </c>
      <c r="CL1933">
        <f t="shared" si="386"/>
        <v>0</v>
      </c>
      <c r="CM1933">
        <f t="shared" si="387"/>
        <v>0</v>
      </c>
      <c r="CN1933">
        <f t="shared" si="388"/>
        <v>0</v>
      </c>
      <c r="CO1933">
        <f t="shared" si="389"/>
        <v>0</v>
      </c>
    </row>
    <row r="1934" spans="2:93" ht="15" customHeight="1">
      <c r="B1934" s="126"/>
      <c r="C1934" s="220" t="s">
        <v>3580</v>
      </c>
      <c r="D1934" s="419"/>
      <c r="E1934" s="316"/>
      <c r="F1934" s="316"/>
      <c r="G1934" s="317"/>
      <c r="H1934" s="379"/>
      <c r="I1934" s="317"/>
      <c r="J1934" s="315" t="str">
        <f>IF(L1934="","",VLOOKUP(L1934,Presentación!$AL$3:$AM$574,2,FALSE))</f>
        <v/>
      </c>
      <c r="K1934" s="429"/>
      <c r="L1934" s="419"/>
      <c r="M1934" s="316"/>
      <c r="N1934" s="317"/>
      <c r="O1934" s="419"/>
      <c r="P1934" s="316"/>
      <c r="Q1934" s="317"/>
      <c r="R1934" s="379"/>
      <c r="S1934" s="316"/>
      <c r="T1934" s="317"/>
      <c r="U1934" s="43" t="s">
        <v>2188</v>
      </c>
      <c r="V1934" s="379"/>
      <c r="W1934" s="316"/>
      <c r="X1934" s="317"/>
      <c r="Y1934" s="379"/>
      <c r="Z1934" s="317"/>
      <c r="AA1934" s="249"/>
      <c r="AB1934" s="249"/>
      <c r="AC1934" s="249"/>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CA1934">
        <f t="shared" si="377"/>
        <v>0</v>
      </c>
      <c r="CB1934">
        <f t="shared" si="378"/>
        <v>0</v>
      </c>
      <c r="CC1934">
        <f t="shared" si="379"/>
        <v>0</v>
      </c>
      <c r="CD1934">
        <f t="shared" si="380"/>
        <v>0</v>
      </c>
      <c r="CF1934" t="b">
        <f t="shared" si="381"/>
        <v>0</v>
      </c>
      <c r="CG1934" t="str">
        <f t="shared" si="382"/>
        <v/>
      </c>
      <c r="CH1934" t="b">
        <f t="shared" si="383"/>
        <v>0</v>
      </c>
      <c r="CI1934" t="str">
        <f t="shared" si="384"/>
        <v/>
      </c>
      <c r="CJ1934" t="b">
        <f t="shared" si="385"/>
        <v>0</v>
      </c>
      <c r="CL1934">
        <f t="shared" si="386"/>
        <v>0</v>
      </c>
      <c r="CM1934">
        <f t="shared" si="387"/>
        <v>0</v>
      </c>
      <c r="CN1934">
        <f t="shared" si="388"/>
        <v>0</v>
      </c>
      <c r="CO1934">
        <f t="shared" si="389"/>
        <v>0</v>
      </c>
    </row>
    <row r="1935" spans="2:93" ht="15" customHeight="1">
      <c r="B1935" s="126"/>
      <c r="C1935" s="220" t="s">
        <v>3581</v>
      </c>
      <c r="D1935" s="419"/>
      <c r="E1935" s="316"/>
      <c r="F1935" s="316"/>
      <c r="G1935" s="317"/>
      <c r="H1935" s="379"/>
      <c r="I1935" s="317"/>
      <c r="J1935" s="315" t="str">
        <f>IF(L1935="","",VLOOKUP(L1935,Presentación!$AL$3:$AM$574,2,FALSE))</f>
        <v/>
      </c>
      <c r="K1935" s="429"/>
      <c r="L1935" s="419"/>
      <c r="M1935" s="316"/>
      <c r="N1935" s="317"/>
      <c r="O1935" s="419"/>
      <c r="P1935" s="316"/>
      <c r="Q1935" s="317"/>
      <c r="R1935" s="379"/>
      <c r="S1935" s="316"/>
      <c r="T1935" s="317"/>
      <c r="U1935" s="43" t="s">
        <v>2188</v>
      </c>
      <c r="V1935" s="379"/>
      <c r="W1935" s="316"/>
      <c r="X1935" s="317"/>
      <c r="Y1935" s="379"/>
      <c r="Z1935" s="317"/>
      <c r="AA1935" s="249"/>
      <c r="AB1935" s="249"/>
      <c r="AC1935" s="249"/>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c r="BU1935" s="10"/>
      <c r="BV1935" s="10"/>
      <c r="BW1935" s="10"/>
      <c r="BX1935" s="10"/>
      <c r="CA1935">
        <f t="shared" si="377"/>
        <v>0</v>
      </c>
      <c r="CB1935">
        <f t="shared" si="378"/>
        <v>0</v>
      </c>
      <c r="CC1935">
        <f t="shared" si="379"/>
        <v>0</v>
      </c>
      <c r="CD1935">
        <f t="shared" si="380"/>
        <v>0</v>
      </c>
      <c r="CF1935" t="b">
        <f t="shared" si="381"/>
        <v>0</v>
      </c>
      <c r="CG1935" t="str">
        <f t="shared" si="382"/>
        <v/>
      </c>
      <c r="CH1935" t="b">
        <f t="shared" si="383"/>
        <v>0</v>
      </c>
      <c r="CI1935" t="str">
        <f t="shared" si="384"/>
        <v/>
      </c>
      <c r="CJ1935" t="b">
        <f t="shared" si="385"/>
        <v>0</v>
      </c>
      <c r="CL1935">
        <f t="shared" si="386"/>
        <v>0</v>
      </c>
      <c r="CM1935">
        <f t="shared" si="387"/>
        <v>0</v>
      </c>
      <c r="CN1935">
        <f t="shared" si="388"/>
        <v>0</v>
      </c>
      <c r="CO1935">
        <f t="shared" si="389"/>
        <v>0</v>
      </c>
    </row>
    <row r="1936" spans="2:93" ht="15" customHeight="1">
      <c r="B1936" s="126"/>
      <c r="C1936" s="220" t="s">
        <v>3582</v>
      </c>
      <c r="D1936" s="419"/>
      <c r="E1936" s="316"/>
      <c r="F1936" s="316"/>
      <c r="G1936" s="317"/>
      <c r="H1936" s="379"/>
      <c r="I1936" s="317"/>
      <c r="J1936" s="315" t="str">
        <f>IF(L1936="","",VLOOKUP(L1936,Presentación!$AL$3:$AM$574,2,FALSE))</f>
        <v/>
      </c>
      <c r="K1936" s="429"/>
      <c r="L1936" s="419"/>
      <c r="M1936" s="316"/>
      <c r="N1936" s="317"/>
      <c r="O1936" s="419"/>
      <c r="P1936" s="316"/>
      <c r="Q1936" s="317"/>
      <c r="R1936" s="379"/>
      <c r="S1936" s="316"/>
      <c r="T1936" s="317"/>
      <c r="U1936" s="43" t="s">
        <v>2188</v>
      </c>
      <c r="V1936" s="379"/>
      <c r="W1936" s="316"/>
      <c r="X1936" s="317"/>
      <c r="Y1936" s="379"/>
      <c r="Z1936" s="317"/>
      <c r="AA1936" s="249"/>
      <c r="AB1936" s="249"/>
      <c r="AC1936" s="249"/>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c r="BU1936" s="10"/>
      <c r="BV1936" s="10"/>
      <c r="BW1936" s="10"/>
      <c r="BX1936" s="10"/>
      <c r="CA1936">
        <f t="shared" si="377"/>
        <v>0</v>
      </c>
      <c r="CB1936">
        <f t="shared" si="378"/>
        <v>0</v>
      </c>
      <c r="CC1936">
        <f t="shared" si="379"/>
        <v>0</v>
      </c>
      <c r="CD1936">
        <f t="shared" si="380"/>
        <v>0</v>
      </c>
      <c r="CF1936" t="b">
        <f t="shared" si="381"/>
        <v>0</v>
      </c>
      <c r="CG1936" t="str">
        <f t="shared" si="382"/>
        <v/>
      </c>
      <c r="CH1936" t="b">
        <f t="shared" si="383"/>
        <v>0</v>
      </c>
      <c r="CI1936" t="str">
        <f t="shared" si="384"/>
        <v/>
      </c>
      <c r="CJ1936" t="b">
        <f t="shared" si="385"/>
        <v>0</v>
      </c>
      <c r="CL1936">
        <f t="shared" si="386"/>
        <v>0</v>
      </c>
      <c r="CM1936">
        <f t="shared" si="387"/>
        <v>0</v>
      </c>
      <c r="CN1936">
        <f t="shared" si="388"/>
        <v>0</v>
      </c>
      <c r="CO1936">
        <f t="shared" si="389"/>
        <v>0</v>
      </c>
    </row>
    <row r="1937" spans="2:93" ht="15" customHeight="1">
      <c r="B1937" s="126"/>
      <c r="C1937" s="220" t="s">
        <v>3583</v>
      </c>
      <c r="D1937" s="419"/>
      <c r="E1937" s="316"/>
      <c r="F1937" s="316"/>
      <c r="G1937" s="317"/>
      <c r="H1937" s="379"/>
      <c r="I1937" s="317"/>
      <c r="J1937" s="315" t="str">
        <f>IF(L1937="","",VLOOKUP(L1937,Presentación!$AL$3:$AM$574,2,FALSE))</f>
        <v/>
      </c>
      <c r="K1937" s="429"/>
      <c r="L1937" s="419"/>
      <c r="M1937" s="316"/>
      <c r="N1937" s="317"/>
      <c r="O1937" s="419"/>
      <c r="P1937" s="316"/>
      <c r="Q1937" s="317"/>
      <c r="R1937" s="379"/>
      <c r="S1937" s="316"/>
      <c r="T1937" s="317"/>
      <c r="U1937" s="43" t="s">
        <v>2188</v>
      </c>
      <c r="V1937" s="379"/>
      <c r="W1937" s="316"/>
      <c r="X1937" s="317"/>
      <c r="Y1937" s="379"/>
      <c r="Z1937" s="317"/>
      <c r="AA1937" s="249"/>
      <c r="AB1937" s="249"/>
      <c r="AC1937" s="249"/>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c r="BU1937" s="10"/>
      <c r="BV1937" s="10"/>
      <c r="BW1937" s="10"/>
      <c r="BX1937" s="10"/>
      <c r="CA1937">
        <f t="shared" si="377"/>
        <v>0</v>
      </c>
      <c r="CB1937">
        <f t="shared" si="378"/>
        <v>0</v>
      </c>
      <c r="CC1937">
        <f t="shared" si="379"/>
        <v>0</v>
      </c>
      <c r="CD1937">
        <f t="shared" si="380"/>
        <v>0</v>
      </c>
      <c r="CF1937" t="b">
        <f t="shared" si="381"/>
        <v>0</v>
      </c>
      <c r="CG1937" t="str">
        <f t="shared" si="382"/>
        <v/>
      </c>
      <c r="CH1937" t="b">
        <f t="shared" si="383"/>
        <v>0</v>
      </c>
      <c r="CI1937" t="str">
        <f t="shared" si="384"/>
        <v/>
      </c>
      <c r="CJ1937" t="b">
        <f t="shared" si="385"/>
        <v>0</v>
      </c>
      <c r="CL1937">
        <f t="shared" si="386"/>
        <v>0</v>
      </c>
      <c r="CM1937">
        <f t="shared" si="387"/>
        <v>0</v>
      </c>
      <c r="CN1937">
        <f t="shared" si="388"/>
        <v>0</v>
      </c>
      <c r="CO1937">
        <f t="shared" si="389"/>
        <v>0</v>
      </c>
    </row>
    <row r="1938" spans="2:93" ht="15" customHeight="1">
      <c r="B1938" s="126"/>
      <c r="C1938" s="220" t="s">
        <v>3584</v>
      </c>
      <c r="D1938" s="419"/>
      <c r="E1938" s="316"/>
      <c r="F1938" s="316"/>
      <c r="G1938" s="317"/>
      <c r="H1938" s="379"/>
      <c r="I1938" s="317"/>
      <c r="J1938" s="315" t="str">
        <f>IF(L1938="","",VLOOKUP(L1938,Presentación!$AL$3:$AM$574,2,FALSE))</f>
        <v/>
      </c>
      <c r="K1938" s="429"/>
      <c r="L1938" s="419"/>
      <c r="M1938" s="316"/>
      <c r="N1938" s="317"/>
      <c r="O1938" s="419"/>
      <c r="P1938" s="316"/>
      <c r="Q1938" s="317"/>
      <c r="R1938" s="379"/>
      <c r="S1938" s="316"/>
      <c r="T1938" s="317"/>
      <c r="U1938" s="43" t="s">
        <v>2188</v>
      </c>
      <c r="V1938" s="379"/>
      <c r="W1938" s="316"/>
      <c r="X1938" s="317"/>
      <c r="Y1938" s="379"/>
      <c r="Z1938" s="317"/>
      <c r="AA1938" s="249"/>
      <c r="AB1938" s="249"/>
      <c r="AC1938" s="249"/>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c r="BU1938" s="10"/>
      <c r="BV1938" s="10"/>
      <c r="BW1938" s="10"/>
      <c r="BX1938" s="10"/>
      <c r="CA1938">
        <f t="shared" si="377"/>
        <v>0</v>
      </c>
      <c r="CB1938">
        <f t="shared" si="378"/>
        <v>0</v>
      </c>
      <c r="CC1938">
        <f t="shared" si="379"/>
        <v>0</v>
      </c>
      <c r="CD1938">
        <f t="shared" si="380"/>
        <v>0</v>
      </c>
      <c r="CF1938" t="b">
        <f t="shared" si="381"/>
        <v>0</v>
      </c>
      <c r="CG1938" t="str">
        <f t="shared" si="382"/>
        <v/>
      </c>
      <c r="CH1938" t="b">
        <f t="shared" si="383"/>
        <v>0</v>
      </c>
      <c r="CI1938" t="str">
        <f t="shared" si="384"/>
        <v/>
      </c>
      <c r="CJ1938" t="b">
        <f t="shared" si="385"/>
        <v>0</v>
      </c>
      <c r="CL1938">
        <f t="shared" si="386"/>
        <v>0</v>
      </c>
      <c r="CM1938">
        <f t="shared" si="387"/>
        <v>0</v>
      </c>
      <c r="CN1938">
        <f t="shared" si="388"/>
        <v>0</v>
      </c>
      <c r="CO1938">
        <f t="shared" si="389"/>
        <v>0</v>
      </c>
    </row>
    <row r="1939" spans="2:93" ht="15" customHeight="1">
      <c r="B1939" s="126"/>
      <c r="C1939" s="220" t="s">
        <v>3585</v>
      </c>
      <c r="D1939" s="419"/>
      <c r="E1939" s="316"/>
      <c r="F1939" s="316"/>
      <c r="G1939" s="317"/>
      <c r="H1939" s="379"/>
      <c r="I1939" s="317"/>
      <c r="J1939" s="315" t="str">
        <f>IF(L1939="","",VLOOKUP(L1939,Presentación!$AL$3:$AM$574,2,FALSE))</f>
        <v/>
      </c>
      <c r="K1939" s="429"/>
      <c r="L1939" s="419"/>
      <c r="M1939" s="316"/>
      <c r="N1939" s="317"/>
      <c r="O1939" s="419"/>
      <c r="P1939" s="316"/>
      <c r="Q1939" s="317"/>
      <c r="R1939" s="379"/>
      <c r="S1939" s="316"/>
      <c r="T1939" s="317"/>
      <c r="U1939" s="43" t="s">
        <v>2188</v>
      </c>
      <c r="V1939" s="379"/>
      <c r="W1939" s="316"/>
      <c r="X1939" s="317"/>
      <c r="Y1939" s="379"/>
      <c r="Z1939" s="317"/>
      <c r="AA1939" s="249"/>
      <c r="AB1939" s="249"/>
      <c r="AC1939" s="249"/>
      <c r="AD1939" s="10"/>
      <c r="AE1939" s="10"/>
      <c r="AF1939" s="10"/>
      <c r="AG1939" s="10"/>
      <c r="AH1939" s="10"/>
      <c r="AI1939" s="10"/>
      <c r="AJ1939" s="10"/>
      <c r="AK1939" s="10"/>
      <c r="AL1939" s="1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c r="BU1939" s="10"/>
      <c r="BV1939" s="10"/>
      <c r="BW1939" s="10"/>
      <c r="BX1939" s="10"/>
      <c r="CA1939">
        <f t="shared" si="377"/>
        <v>0</v>
      </c>
      <c r="CB1939">
        <f t="shared" si="378"/>
        <v>0</v>
      </c>
      <c r="CC1939">
        <f t="shared" si="379"/>
        <v>0</v>
      </c>
      <c r="CD1939">
        <f t="shared" si="380"/>
        <v>0</v>
      </c>
      <c r="CF1939" t="b">
        <f t="shared" si="381"/>
        <v>0</v>
      </c>
      <c r="CG1939" t="str">
        <f t="shared" si="382"/>
        <v/>
      </c>
      <c r="CH1939" t="b">
        <f t="shared" si="383"/>
        <v>0</v>
      </c>
      <c r="CI1939" t="str">
        <f t="shared" si="384"/>
        <v/>
      </c>
      <c r="CJ1939" t="b">
        <f t="shared" si="385"/>
        <v>0</v>
      </c>
      <c r="CL1939">
        <f t="shared" si="386"/>
        <v>0</v>
      </c>
      <c r="CM1939">
        <f t="shared" si="387"/>
        <v>0</v>
      </c>
      <c r="CN1939">
        <f t="shared" si="388"/>
        <v>0</v>
      </c>
      <c r="CO1939">
        <f t="shared" si="389"/>
        <v>0</v>
      </c>
    </row>
    <row r="1940" spans="2:93" ht="15" customHeight="1">
      <c r="B1940" s="126"/>
      <c r="C1940" s="220" t="s">
        <v>3586</v>
      </c>
      <c r="D1940" s="419"/>
      <c r="E1940" s="316"/>
      <c r="F1940" s="316"/>
      <c r="G1940" s="317"/>
      <c r="H1940" s="379"/>
      <c r="I1940" s="317"/>
      <c r="J1940" s="315" t="str">
        <f>IF(L1940="","",VLOOKUP(L1940,Presentación!$AL$3:$AM$574,2,FALSE))</f>
        <v/>
      </c>
      <c r="K1940" s="429"/>
      <c r="L1940" s="419"/>
      <c r="M1940" s="316"/>
      <c r="N1940" s="317"/>
      <c r="O1940" s="419"/>
      <c r="P1940" s="316"/>
      <c r="Q1940" s="317"/>
      <c r="R1940" s="379"/>
      <c r="S1940" s="316"/>
      <c r="T1940" s="317"/>
      <c r="U1940" s="43" t="s">
        <v>2188</v>
      </c>
      <c r="V1940" s="379"/>
      <c r="W1940" s="316"/>
      <c r="X1940" s="317"/>
      <c r="Y1940" s="379"/>
      <c r="Z1940" s="317"/>
      <c r="AA1940" s="249"/>
      <c r="AB1940" s="249"/>
      <c r="AC1940" s="249"/>
      <c r="AD1940" s="10"/>
      <c r="AE1940" s="10"/>
      <c r="AF1940" s="10"/>
      <c r="AG1940" s="10"/>
      <c r="AH1940" s="10"/>
      <c r="AI1940" s="10"/>
      <c r="AJ1940" s="10"/>
      <c r="AK1940" s="10"/>
      <c r="AL1940" s="1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c r="BU1940" s="10"/>
      <c r="BV1940" s="10"/>
      <c r="BW1940" s="10"/>
      <c r="BX1940" s="10"/>
      <c r="CA1940">
        <f t="shared" si="377"/>
        <v>0</v>
      </c>
      <c r="CB1940">
        <f t="shared" si="378"/>
        <v>0</v>
      </c>
      <c r="CC1940">
        <f t="shared" si="379"/>
        <v>0</v>
      </c>
      <c r="CD1940">
        <f t="shared" si="380"/>
        <v>0</v>
      </c>
      <c r="CF1940" t="b">
        <f t="shared" si="381"/>
        <v>0</v>
      </c>
      <c r="CG1940" t="str">
        <f t="shared" si="382"/>
        <v/>
      </c>
      <c r="CH1940" t="b">
        <f t="shared" si="383"/>
        <v>0</v>
      </c>
      <c r="CI1940" t="str">
        <f t="shared" si="384"/>
        <v/>
      </c>
      <c r="CJ1940" t="b">
        <f t="shared" si="385"/>
        <v>0</v>
      </c>
      <c r="CL1940">
        <f t="shared" si="386"/>
        <v>0</v>
      </c>
      <c r="CM1940">
        <f t="shared" si="387"/>
        <v>0</v>
      </c>
      <c r="CN1940">
        <f t="shared" si="388"/>
        <v>0</v>
      </c>
      <c r="CO1940">
        <f t="shared" si="389"/>
        <v>0</v>
      </c>
    </row>
    <row r="1941" spans="2:93" ht="15" customHeight="1">
      <c r="B1941" s="126"/>
      <c r="C1941" s="220" t="s">
        <v>3587</v>
      </c>
      <c r="D1941" s="419"/>
      <c r="E1941" s="316"/>
      <c r="F1941" s="316"/>
      <c r="G1941" s="317"/>
      <c r="H1941" s="379"/>
      <c r="I1941" s="317"/>
      <c r="J1941" s="315" t="str">
        <f>IF(L1941="","",VLOOKUP(L1941,Presentación!$AL$3:$AM$574,2,FALSE))</f>
        <v/>
      </c>
      <c r="K1941" s="429"/>
      <c r="L1941" s="419"/>
      <c r="M1941" s="316"/>
      <c r="N1941" s="317"/>
      <c r="O1941" s="419"/>
      <c r="P1941" s="316"/>
      <c r="Q1941" s="317"/>
      <c r="R1941" s="379"/>
      <c r="S1941" s="316"/>
      <c r="T1941" s="317"/>
      <c r="U1941" s="43" t="s">
        <v>2188</v>
      </c>
      <c r="V1941" s="379"/>
      <c r="W1941" s="316"/>
      <c r="X1941" s="317"/>
      <c r="Y1941" s="379"/>
      <c r="Z1941" s="317"/>
      <c r="AA1941" s="249"/>
      <c r="AB1941" s="249"/>
      <c r="AC1941" s="249"/>
      <c r="AD1941" s="10"/>
      <c r="AE1941" s="10"/>
      <c r="AF1941" s="10"/>
      <c r="AG1941" s="10"/>
      <c r="AH1941" s="10"/>
      <c r="AI1941" s="10"/>
      <c r="AJ1941" s="10"/>
      <c r="AK1941" s="10"/>
      <c r="AL1941" s="1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c r="BU1941" s="10"/>
      <c r="BV1941" s="10"/>
      <c r="BW1941" s="10"/>
      <c r="BX1941" s="10"/>
      <c r="CA1941">
        <f t="shared" si="377"/>
        <v>0</v>
      </c>
      <c r="CB1941">
        <f t="shared" si="378"/>
        <v>0</v>
      </c>
      <c r="CC1941">
        <f t="shared" si="379"/>
        <v>0</v>
      </c>
      <c r="CD1941">
        <f t="shared" si="380"/>
        <v>0</v>
      </c>
      <c r="CF1941" t="b">
        <f t="shared" si="381"/>
        <v>0</v>
      </c>
      <c r="CG1941" t="str">
        <f t="shared" si="382"/>
        <v/>
      </c>
      <c r="CH1941" t="b">
        <f t="shared" si="383"/>
        <v>0</v>
      </c>
      <c r="CI1941" t="str">
        <f t="shared" si="384"/>
        <v/>
      </c>
      <c r="CJ1941" t="b">
        <f t="shared" si="385"/>
        <v>0</v>
      </c>
      <c r="CL1941">
        <f t="shared" si="386"/>
        <v>0</v>
      </c>
      <c r="CM1941">
        <f t="shared" si="387"/>
        <v>0</v>
      </c>
      <c r="CN1941">
        <f t="shared" si="388"/>
        <v>0</v>
      </c>
      <c r="CO1941">
        <f t="shared" si="389"/>
        <v>0</v>
      </c>
    </row>
    <row r="1942" spans="2:93" ht="15" customHeight="1">
      <c r="B1942" s="126"/>
      <c r="C1942" s="220" t="s">
        <v>3588</v>
      </c>
      <c r="D1942" s="419"/>
      <c r="E1942" s="316"/>
      <c r="F1942" s="316"/>
      <c r="G1942" s="317"/>
      <c r="H1942" s="379"/>
      <c r="I1942" s="317"/>
      <c r="J1942" s="315" t="str">
        <f>IF(L1942="","",VLOOKUP(L1942,Presentación!$AL$3:$AM$574,2,FALSE))</f>
        <v/>
      </c>
      <c r="K1942" s="429"/>
      <c r="L1942" s="419"/>
      <c r="M1942" s="316"/>
      <c r="N1942" s="317"/>
      <c r="O1942" s="419"/>
      <c r="P1942" s="316"/>
      <c r="Q1942" s="317"/>
      <c r="R1942" s="379"/>
      <c r="S1942" s="316"/>
      <c r="T1942" s="317"/>
      <c r="U1942" s="43" t="s">
        <v>2188</v>
      </c>
      <c r="V1942" s="379"/>
      <c r="W1942" s="316"/>
      <c r="X1942" s="317"/>
      <c r="Y1942" s="379"/>
      <c r="Z1942" s="317"/>
      <c r="AA1942" s="249"/>
      <c r="AB1942" s="249"/>
      <c r="AC1942" s="249"/>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CA1942">
        <f t="shared" si="377"/>
        <v>0</v>
      </c>
      <c r="CB1942">
        <f t="shared" si="378"/>
        <v>0</v>
      </c>
      <c r="CC1942">
        <f t="shared" si="379"/>
        <v>0</v>
      </c>
      <c r="CD1942">
        <f t="shared" si="380"/>
        <v>0</v>
      </c>
      <c r="CF1942" t="b">
        <f t="shared" si="381"/>
        <v>0</v>
      </c>
      <c r="CG1942" t="str">
        <f t="shared" si="382"/>
        <v/>
      </c>
      <c r="CH1942" t="b">
        <f t="shared" si="383"/>
        <v>0</v>
      </c>
      <c r="CI1942" t="str">
        <f t="shared" si="384"/>
        <v/>
      </c>
      <c r="CJ1942" t="b">
        <f t="shared" si="385"/>
        <v>0</v>
      </c>
      <c r="CL1942">
        <f t="shared" si="386"/>
        <v>0</v>
      </c>
      <c r="CM1942">
        <f t="shared" si="387"/>
        <v>0</v>
      </c>
      <c r="CN1942">
        <f t="shared" si="388"/>
        <v>0</v>
      </c>
      <c r="CO1942">
        <f t="shared" si="389"/>
        <v>0</v>
      </c>
    </row>
    <row r="1943" spans="2:93" ht="15" customHeight="1">
      <c r="B1943" s="126"/>
      <c r="C1943" s="220" t="s">
        <v>3589</v>
      </c>
      <c r="D1943" s="419"/>
      <c r="E1943" s="316"/>
      <c r="F1943" s="316"/>
      <c r="G1943" s="317"/>
      <c r="H1943" s="379"/>
      <c r="I1943" s="317"/>
      <c r="J1943" s="315" t="str">
        <f>IF(L1943="","",VLOOKUP(L1943,Presentación!$AL$3:$AM$574,2,FALSE))</f>
        <v/>
      </c>
      <c r="K1943" s="429"/>
      <c r="L1943" s="419"/>
      <c r="M1943" s="316"/>
      <c r="N1943" s="317"/>
      <c r="O1943" s="419"/>
      <c r="P1943" s="316"/>
      <c r="Q1943" s="317"/>
      <c r="R1943" s="379"/>
      <c r="S1943" s="316"/>
      <c r="T1943" s="317"/>
      <c r="U1943" s="43" t="s">
        <v>2188</v>
      </c>
      <c r="V1943" s="379"/>
      <c r="W1943" s="316"/>
      <c r="X1943" s="317"/>
      <c r="Y1943" s="379"/>
      <c r="Z1943" s="317"/>
      <c r="AA1943" s="249"/>
      <c r="AB1943" s="249"/>
      <c r="AC1943" s="249"/>
      <c r="AD1943" s="10"/>
      <c r="AE1943" s="10"/>
      <c r="AF1943" s="10"/>
      <c r="AG1943" s="10"/>
      <c r="AH1943" s="10"/>
      <c r="AI1943" s="10"/>
      <c r="AJ1943" s="10"/>
      <c r="AK1943" s="10"/>
      <c r="AL1943" s="1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c r="BU1943" s="10"/>
      <c r="BV1943" s="10"/>
      <c r="BW1943" s="10"/>
      <c r="BX1943" s="10"/>
      <c r="CA1943">
        <f t="shared" si="377"/>
        <v>0</v>
      </c>
      <c r="CB1943">
        <f t="shared" si="378"/>
        <v>0</v>
      </c>
      <c r="CC1943">
        <f t="shared" si="379"/>
        <v>0</v>
      </c>
      <c r="CD1943">
        <f t="shared" si="380"/>
        <v>0</v>
      </c>
      <c r="CF1943" t="b">
        <f t="shared" si="381"/>
        <v>0</v>
      </c>
      <c r="CG1943" t="str">
        <f t="shared" si="382"/>
        <v/>
      </c>
      <c r="CH1943" t="b">
        <f t="shared" si="383"/>
        <v>0</v>
      </c>
      <c r="CI1943" t="str">
        <f t="shared" si="384"/>
        <v/>
      </c>
      <c r="CJ1943" t="b">
        <f t="shared" si="385"/>
        <v>0</v>
      </c>
      <c r="CL1943">
        <f t="shared" si="386"/>
        <v>0</v>
      </c>
      <c r="CM1943">
        <f t="shared" si="387"/>
        <v>0</v>
      </c>
      <c r="CN1943">
        <f t="shared" si="388"/>
        <v>0</v>
      </c>
      <c r="CO1943">
        <f t="shared" si="389"/>
        <v>0</v>
      </c>
    </row>
    <row r="1944" spans="2:93" ht="15" customHeight="1">
      <c r="B1944" s="126"/>
      <c r="C1944" s="220" t="s">
        <v>3590</v>
      </c>
      <c r="D1944" s="419"/>
      <c r="E1944" s="316"/>
      <c r="F1944" s="316"/>
      <c r="G1944" s="317"/>
      <c r="H1944" s="379"/>
      <c r="I1944" s="317"/>
      <c r="J1944" s="315" t="str">
        <f>IF(L1944="","",VLOOKUP(L1944,Presentación!$AL$3:$AM$574,2,FALSE))</f>
        <v/>
      </c>
      <c r="K1944" s="429"/>
      <c r="L1944" s="419"/>
      <c r="M1944" s="316"/>
      <c r="N1944" s="317"/>
      <c r="O1944" s="419"/>
      <c r="P1944" s="316"/>
      <c r="Q1944" s="317"/>
      <c r="R1944" s="379"/>
      <c r="S1944" s="316"/>
      <c r="T1944" s="317"/>
      <c r="U1944" s="43" t="s">
        <v>2188</v>
      </c>
      <c r="V1944" s="379"/>
      <c r="W1944" s="316"/>
      <c r="X1944" s="317"/>
      <c r="Y1944" s="379"/>
      <c r="Z1944" s="317"/>
      <c r="AA1944" s="249"/>
      <c r="AB1944" s="249"/>
      <c r="AC1944" s="249"/>
      <c r="AD1944" s="10"/>
      <c r="AE1944" s="10"/>
      <c r="AF1944" s="10"/>
      <c r="AG1944" s="10"/>
      <c r="AH1944" s="10"/>
      <c r="AI1944" s="10"/>
      <c r="AJ1944" s="10"/>
      <c r="AK1944" s="10"/>
      <c r="AL1944" s="1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c r="BU1944" s="10"/>
      <c r="BV1944" s="10"/>
      <c r="BW1944" s="10"/>
      <c r="BX1944" s="10"/>
      <c r="CA1944">
        <f t="shared" si="377"/>
        <v>0</v>
      </c>
      <c r="CB1944">
        <f t="shared" si="378"/>
        <v>0</v>
      </c>
      <c r="CC1944">
        <f t="shared" si="379"/>
        <v>0</v>
      </c>
      <c r="CD1944">
        <f t="shared" si="380"/>
        <v>0</v>
      </c>
      <c r="CF1944" t="b">
        <f t="shared" si="381"/>
        <v>0</v>
      </c>
      <c r="CG1944" t="str">
        <f t="shared" si="382"/>
        <v/>
      </c>
      <c r="CH1944" t="b">
        <f t="shared" si="383"/>
        <v>0</v>
      </c>
      <c r="CI1944" t="str">
        <f t="shared" si="384"/>
        <v/>
      </c>
      <c r="CJ1944" t="b">
        <f t="shared" si="385"/>
        <v>0</v>
      </c>
      <c r="CL1944">
        <f t="shared" si="386"/>
        <v>0</v>
      </c>
      <c r="CM1944">
        <f t="shared" si="387"/>
        <v>0</v>
      </c>
      <c r="CN1944">
        <f t="shared" si="388"/>
        <v>0</v>
      </c>
      <c r="CO1944">
        <f t="shared" si="389"/>
        <v>0</v>
      </c>
    </row>
    <row r="1945" spans="2:93" ht="15" customHeight="1">
      <c r="B1945" s="126"/>
      <c r="C1945" s="220" t="s">
        <v>3591</v>
      </c>
      <c r="D1945" s="419"/>
      <c r="E1945" s="316"/>
      <c r="F1945" s="316"/>
      <c r="G1945" s="317"/>
      <c r="H1945" s="379"/>
      <c r="I1945" s="317"/>
      <c r="J1945" s="315" t="str">
        <f>IF(L1945="","",VLOOKUP(L1945,Presentación!$AL$3:$AM$574,2,FALSE))</f>
        <v/>
      </c>
      <c r="K1945" s="429"/>
      <c r="L1945" s="419"/>
      <c r="M1945" s="316"/>
      <c r="N1945" s="317"/>
      <c r="O1945" s="419"/>
      <c r="P1945" s="316"/>
      <c r="Q1945" s="317"/>
      <c r="R1945" s="379"/>
      <c r="S1945" s="316"/>
      <c r="T1945" s="317"/>
      <c r="U1945" s="43" t="s">
        <v>2188</v>
      </c>
      <c r="V1945" s="379"/>
      <c r="W1945" s="316"/>
      <c r="X1945" s="317"/>
      <c r="Y1945" s="379"/>
      <c r="Z1945" s="317"/>
      <c r="AA1945" s="249"/>
      <c r="AB1945" s="249"/>
      <c r="AC1945" s="249"/>
      <c r="AD1945" s="10"/>
      <c r="AE1945" s="10"/>
      <c r="AF1945" s="10"/>
      <c r="AG1945" s="10"/>
      <c r="AH1945" s="10"/>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CA1945">
        <f t="shared" si="377"/>
        <v>0</v>
      </c>
      <c r="CB1945">
        <f t="shared" si="378"/>
        <v>0</v>
      </c>
      <c r="CC1945">
        <f t="shared" si="379"/>
        <v>0</v>
      </c>
      <c r="CD1945">
        <f t="shared" si="380"/>
        <v>0</v>
      </c>
      <c r="CF1945" t="b">
        <f t="shared" si="381"/>
        <v>0</v>
      </c>
      <c r="CG1945" t="str">
        <f t="shared" si="382"/>
        <v/>
      </c>
      <c r="CH1945" t="b">
        <f t="shared" si="383"/>
        <v>0</v>
      </c>
      <c r="CI1945" t="str">
        <f t="shared" si="384"/>
        <v/>
      </c>
      <c r="CJ1945" t="b">
        <f t="shared" si="385"/>
        <v>0</v>
      </c>
      <c r="CL1945">
        <f t="shared" si="386"/>
        <v>0</v>
      </c>
      <c r="CM1945">
        <f t="shared" si="387"/>
        <v>0</v>
      </c>
      <c r="CN1945">
        <f t="shared" si="388"/>
        <v>0</v>
      </c>
      <c r="CO1945">
        <f t="shared" si="389"/>
        <v>0</v>
      </c>
    </row>
    <row r="1946" spans="2:93" ht="15" customHeight="1">
      <c r="B1946" s="126"/>
      <c r="C1946" s="220" t="s">
        <v>3592</v>
      </c>
      <c r="D1946" s="419"/>
      <c r="E1946" s="316"/>
      <c r="F1946" s="316"/>
      <c r="G1946" s="317"/>
      <c r="H1946" s="379"/>
      <c r="I1946" s="317"/>
      <c r="J1946" s="315" t="str">
        <f>IF(L1946="","",VLOOKUP(L1946,Presentación!$AL$3:$AM$574,2,FALSE))</f>
        <v/>
      </c>
      <c r="K1946" s="429"/>
      <c r="L1946" s="419"/>
      <c r="M1946" s="316"/>
      <c r="N1946" s="317"/>
      <c r="O1946" s="419"/>
      <c r="P1946" s="316"/>
      <c r="Q1946" s="317"/>
      <c r="R1946" s="379"/>
      <c r="S1946" s="316"/>
      <c r="T1946" s="317"/>
      <c r="U1946" s="43" t="s">
        <v>2188</v>
      </c>
      <c r="V1946" s="379"/>
      <c r="W1946" s="316"/>
      <c r="X1946" s="317"/>
      <c r="Y1946" s="379"/>
      <c r="Z1946" s="317"/>
      <c r="AA1946" s="249"/>
      <c r="AB1946" s="249"/>
      <c r="AC1946" s="249"/>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c r="BU1946" s="10"/>
      <c r="BV1946" s="10"/>
      <c r="BW1946" s="10"/>
      <c r="BX1946" s="10"/>
      <c r="CA1946">
        <f t="shared" si="377"/>
        <v>0</v>
      </c>
      <c r="CB1946">
        <f t="shared" si="378"/>
        <v>0</v>
      </c>
      <c r="CC1946">
        <f t="shared" si="379"/>
        <v>0</v>
      </c>
      <c r="CD1946">
        <f t="shared" si="380"/>
        <v>0</v>
      </c>
      <c r="CF1946" t="b">
        <f t="shared" si="381"/>
        <v>0</v>
      </c>
      <c r="CG1946" t="str">
        <f t="shared" si="382"/>
        <v/>
      </c>
      <c r="CH1946" t="b">
        <f t="shared" si="383"/>
        <v>0</v>
      </c>
      <c r="CI1946" t="str">
        <f t="shared" si="384"/>
        <v/>
      </c>
      <c r="CJ1946" t="b">
        <f t="shared" si="385"/>
        <v>0</v>
      </c>
      <c r="CL1946">
        <f t="shared" si="386"/>
        <v>0</v>
      </c>
      <c r="CM1946">
        <f t="shared" si="387"/>
        <v>0</v>
      </c>
      <c r="CN1946">
        <f t="shared" si="388"/>
        <v>0</v>
      </c>
      <c r="CO1946">
        <f t="shared" si="389"/>
        <v>0</v>
      </c>
    </row>
    <row r="1947" spans="2:93" ht="15" customHeight="1">
      <c r="B1947" s="126"/>
      <c r="C1947" s="220" t="s">
        <v>3593</v>
      </c>
      <c r="D1947" s="419"/>
      <c r="E1947" s="316"/>
      <c r="F1947" s="316"/>
      <c r="G1947" s="317"/>
      <c r="H1947" s="379"/>
      <c r="I1947" s="317"/>
      <c r="J1947" s="315" t="str">
        <f>IF(L1947="","",VLOOKUP(L1947,Presentación!$AL$3:$AM$574,2,FALSE))</f>
        <v/>
      </c>
      <c r="K1947" s="429"/>
      <c r="L1947" s="419"/>
      <c r="M1947" s="316"/>
      <c r="N1947" s="317"/>
      <c r="O1947" s="419"/>
      <c r="P1947" s="316"/>
      <c r="Q1947" s="317"/>
      <c r="R1947" s="379"/>
      <c r="S1947" s="316"/>
      <c r="T1947" s="317"/>
      <c r="U1947" s="43" t="s">
        <v>2188</v>
      </c>
      <c r="V1947" s="379"/>
      <c r="W1947" s="316"/>
      <c r="X1947" s="317"/>
      <c r="Y1947" s="379"/>
      <c r="Z1947" s="317"/>
      <c r="AA1947" s="249"/>
      <c r="AB1947" s="249"/>
      <c r="AC1947" s="249"/>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c r="BU1947" s="10"/>
      <c r="BV1947" s="10"/>
      <c r="BW1947" s="10"/>
      <c r="BX1947" s="10"/>
      <c r="CA1947">
        <f t="shared" si="377"/>
        <v>0</v>
      </c>
      <c r="CB1947">
        <f t="shared" si="378"/>
        <v>0</v>
      </c>
      <c r="CC1947">
        <f t="shared" si="379"/>
        <v>0</v>
      </c>
      <c r="CD1947">
        <f t="shared" si="380"/>
        <v>0</v>
      </c>
      <c r="CF1947" t="b">
        <f t="shared" si="381"/>
        <v>0</v>
      </c>
      <c r="CG1947" t="str">
        <f t="shared" si="382"/>
        <v/>
      </c>
      <c r="CH1947" t="b">
        <f t="shared" si="383"/>
        <v>0</v>
      </c>
      <c r="CI1947" t="str">
        <f t="shared" si="384"/>
        <v/>
      </c>
      <c r="CJ1947" t="b">
        <f t="shared" si="385"/>
        <v>0</v>
      </c>
      <c r="CL1947">
        <f t="shared" si="386"/>
        <v>0</v>
      </c>
      <c r="CM1947">
        <f t="shared" si="387"/>
        <v>0</v>
      </c>
      <c r="CN1947">
        <f t="shared" si="388"/>
        <v>0</v>
      </c>
      <c r="CO1947">
        <f t="shared" si="389"/>
        <v>0</v>
      </c>
    </row>
    <row r="1948" spans="2:93" ht="15" customHeight="1">
      <c r="B1948" s="126"/>
      <c r="C1948" s="220" t="s">
        <v>3594</v>
      </c>
      <c r="D1948" s="419"/>
      <c r="E1948" s="316"/>
      <c r="F1948" s="316"/>
      <c r="G1948" s="317"/>
      <c r="H1948" s="379"/>
      <c r="I1948" s="317"/>
      <c r="J1948" s="315" t="str">
        <f>IF(L1948="","",VLOOKUP(L1948,Presentación!$AL$3:$AM$574,2,FALSE))</f>
        <v/>
      </c>
      <c r="K1948" s="429"/>
      <c r="L1948" s="419"/>
      <c r="M1948" s="316"/>
      <c r="N1948" s="317"/>
      <c r="O1948" s="419"/>
      <c r="P1948" s="316"/>
      <c r="Q1948" s="317"/>
      <c r="R1948" s="379"/>
      <c r="S1948" s="316"/>
      <c r="T1948" s="317"/>
      <c r="U1948" s="43" t="s">
        <v>2188</v>
      </c>
      <c r="V1948" s="379"/>
      <c r="W1948" s="316"/>
      <c r="X1948" s="317"/>
      <c r="Y1948" s="379"/>
      <c r="Z1948" s="317"/>
      <c r="AA1948" s="249"/>
      <c r="AB1948" s="249"/>
      <c r="AC1948" s="249"/>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CA1948">
        <f t="shared" si="377"/>
        <v>0</v>
      </c>
      <c r="CB1948">
        <f t="shared" si="378"/>
        <v>0</v>
      </c>
      <c r="CC1948">
        <f t="shared" si="379"/>
        <v>0</v>
      </c>
      <c r="CD1948">
        <f t="shared" si="380"/>
        <v>0</v>
      </c>
      <c r="CF1948" t="b">
        <f t="shared" si="381"/>
        <v>0</v>
      </c>
      <c r="CG1948" t="str">
        <f t="shared" si="382"/>
        <v/>
      </c>
      <c r="CH1948" t="b">
        <f t="shared" si="383"/>
        <v>0</v>
      </c>
      <c r="CI1948" t="str">
        <f t="shared" si="384"/>
        <v/>
      </c>
      <c r="CJ1948" t="b">
        <f t="shared" si="385"/>
        <v>0</v>
      </c>
      <c r="CL1948">
        <f t="shared" si="386"/>
        <v>0</v>
      </c>
      <c r="CM1948">
        <f t="shared" si="387"/>
        <v>0</v>
      </c>
      <c r="CN1948">
        <f t="shared" si="388"/>
        <v>0</v>
      </c>
      <c r="CO1948">
        <f t="shared" si="389"/>
        <v>0</v>
      </c>
    </row>
    <row r="1949" spans="2:93" ht="15" customHeight="1">
      <c r="B1949" s="126"/>
      <c r="C1949" s="220" t="s">
        <v>3595</v>
      </c>
      <c r="D1949" s="419"/>
      <c r="E1949" s="316"/>
      <c r="F1949" s="316"/>
      <c r="G1949" s="317"/>
      <c r="H1949" s="379"/>
      <c r="I1949" s="317"/>
      <c r="J1949" s="315" t="str">
        <f>IF(L1949="","",VLOOKUP(L1949,Presentación!$AL$3:$AM$574,2,FALSE))</f>
        <v/>
      </c>
      <c r="K1949" s="429"/>
      <c r="L1949" s="419"/>
      <c r="M1949" s="316"/>
      <c r="N1949" s="317"/>
      <c r="O1949" s="419"/>
      <c r="P1949" s="316"/>
      <c r="Q1949" s="317"/>
      <c r="R1949" s="379"/>
      <c r="S1949" s="316"/>
      <c r="T1949" s="317"/>
      <c r="U1949" s="43" t="s">
        <v>2188</v>
      </c>
      <c r="V1949" s="379"/>
      <c r="W1949" s="316"/>
      <c r="X1949" s="317"/>
      <c r="Y1949" s="379"/>
      <c r="Z1949" s="317"/>
      <c r="AA1949" s="249"/>
      <c r="AB1949" s="249"/>
      <c r="AC1949" s="249"/>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CA1949">
        <f t="shared" si="377"/>
        <v>0</v>
      </c>
      <c r="CB1949">
        <f t="shared" si="378"/>
        <v>0</v>
      </c>
      <c r="CC1949">
        <f t="shared" si="379"/>
        <v>0</v>
      </c>
      <c r="CD1949">
        <f t="shared" si="380"/>
        <v>0</v>
      </c>
      <c r="CF1949" t="b">
        <f t="shared" si="381"/>
        <v>0</v>
      </c>
      <c r="CG1949" t="str">
        <f t="shared" si="382"/>
        <v/>
      </c>
      <c r="CH1949" t="b">
        <f t="shared" si="383"/>
        <v>0</v>
      </c>
      <c r="CI1949" t="str">
        <f t="shared" si="384"/>
        <v/>
      </c>
      <c r="CJ1949" t="b">
        <f t="shared" si="385"/>
        <v>0</v>
      </c>
      <c r="CL1949">
        <f t="shared" si="386"/>
        <v>0</v>
      </c>
      <c r="CM1949">
        <f t="shared" si="387"/>
        <v>0</v>
      </c>
      <c r="CN1949">
        <f t="shared" si="388"/>
        <v>0</v>
      </c>
      <c r="CO1949">
        <f t="shared" si="389"/>
        <v>0</v>
      </c>
    </row>
    <row r="1950" spans="2:93" ht="15" customHeight="1">
      <c r="B1950" s="126"/>
      <c r="C1950" s="220" t="s">
        <v>3596</v>
      </c>
      <c r="D1950" s="419"/>
      <c r="E1950" s="316"/>
      <c r="F1950" s="316"/>
      <c r="G1950" s="317"/>
      <c r="H1950" s="379"/>
      <c r="I1950" s="317"/>
      <c r="J1950" s="315" t="str">
        <f>IF(L1950="","",VLOOKUP(L1950,Presentación!$AL$3:$AM$574,2,FALSE))</f>
        <v/>
      </c>
      <c r="K1950" s="429"/>
      <c r="L1950" s="419"/>
      <c r="M1950" s="316"/>
      <c r="N1950" s="317"/>
      <c r="O1950" s="419"/>
      <c r="P1950" s="316"/>
      <c r="Q1950" s="317"/>
      <c r="R1950" s="379"/>
      <c r="S1950" s="316"/>
      <c r="T1950" s="317"/>
      <c r="U1950" s="43" t="s">
        <v>2188</v>
      </c>
      <c r="V1950" s="379"/>
      <c r="W1950" s="316"/>
      <c r="X1950" s="317"/>
      <c r="Y1950" s="379"/>
      <c r="Z1950" s="317"/>
      <c r="AA1950" s="249"/>
      <c r="AB1950" s="249"/>
      <c r="AC1950" s="249"/>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CA1950">
        <f t="shared" si="377"/>
        <v>0</v>
      </c>
      <c r="CB1950">
        <f t="shared" si="378"/>
        <v>0</v>
      </c>
      <c r="CC1950">
        <f t="shared" si="379"/>
        <v>0</v>
      </c>
      <c r="CD1950">
        <f t="shared" si="380"/>
        <v>0</v>
      </c>
      <c r="CF1950" t="b">
        <f t="shared" si="381"/>
        <v>0</v>
      </c>
      <c r="CG1950" t="str">
        <f t="shared" si="382"/>
        <v/>
      </c>
      <c r="CH1950" t="b">
        <f t="shared" si="383"/>
        <v>0</v>
      </c>
      <c r="CI1950" t="str">
        <f t="shared" si="384"/>
        <v/>
      </c>
      <c r="CJ1950" t="b">
        <f t="shared" si="385"/>
        <v>0</v>
      </c>
      <c r="CL1950">
        <f t="shared" si="386"/>
        <v>0</v>
      </c>
      <c r="CM1950">
        <f t="shared" si="387"/>
        <v>0</v>
      </c>
      <c r="CN1950">
        <f t="shared" si="388"/>
        <v>0</v>
      </c>
      <c r="CO1950">
        <f t="shared" si="389"/>
        <v>0</v>
      </c>
    </row>
    <row r="1951" spans="2:93" ht="15" customHeight="1">
      <c r="B1951" s="126"/>
      <c r="C1951" s="220" t="s">
        <v>3597</v>
      </c>
      <c r="D1951" s="419"/>
      <c r="E1951" s="316"/>
      <c r="F1951" s="316"/>
      <c r="G1951" s="317"/>
      <c r="H1951" s="379"/>
      <c r="I1951" s="317"/>
      <c r="J1951" s="315" t="str">
        <f>IF(L1951="","",VLOOKUP(L1951,Presentación!$AL$3:$AM$574,2,FALSE))</f>
        <v/>
      </c>
      <c r="K1951" s="429"/>
      <c r="L1951" s="419"/>
      <c r="M1951" s="316"/>
      <c r="N1951" s="317"/>
      <c r="O1951" s="419"/>
      <c r="P1951" s="316"/>
      <c r="Q1951" s="317"/>
      <c r="R1951" s="379"/>
      <c r="S1951" s="316"/>
      <c r="T1951" s="317"/>
      <c r="U1951" s="43" t="s">
        <v>2188</v>
      </c>
      <c r="V1951" s="379"/>
      <c r="W1951" s="316"/>
      <c r="X1951" s="317"/>
      <c r="Y1951" s="379"/>
      <c r="Z1951" s="317"/>
      <c r="AA1951" s="249"/>
      <c r="AB1951" s="249"/>
      <c r="AC1951" s="249"/>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CA1951">
        <f t="shared" si="377"/>
        <v>0</v>
      </c>
      <c r="CB1951">
        <f t="shared" si="378"/>
        <v>0</v>
      </c>
      <c r="CC1951">
        <f t="shared" si="379"/>
        <v>0</v>
      </c>
      <c r="CD1951">
        <f t="shared" si="380"/>
        <v>0</v>
      </c>
      <c r="CF1951" t="b">
        <f t="shared" si="381"/>
        <v>0</v>
      </c>
      <c r="CG1951" t="str">
        <f t="shared" si="382"/>
        <v/>
      </c>
      <c r="CH1951" t="b">
        <f t="shared" si="383"/>
        <v>0</v>
      </c>
      <c r="CI1951" t="str">
        <f t="shared" si="384"/>
        <v/>
      </c>
      <c r="CJ1951" t="b">
        <f t="shared" si="385"/>
        <v>0</v>
      </c>
      <c r="CL1951">
        <f t="shared" si="386"/>
        <v>0</v>
      </c>
      <c r="CM1951">
        <f t="shared" si="387"/>
        <v>0</v>
      </c>
      <c r="CN1951">
        <f t="shared" si="388"/>
        <v>0</v>
      </c>
      <c r="CO1951">
        <f t="shared" si="389"/>
        <v>0</v>
      </c>
    </row>
    <row r="1952" spans="2:93" ht="15" customHeight="1">
      <c r="B1952" s="126"/>
      <c r="C1952" s="220" t="s">
        <v>3598</v>
      </c>
      <c r="D1952" s="419"/>
      <c r="E1952" s="316"/>
      <c r="F1952" s="316"/>
      <c r="G1952" s="317"/>
      <c r="H1952" s="379"/>
      <c r="I1952" s="317"/>
      <c r="J1952" s="315" t="str">
        <f>IF(L1952="","",VLOOKUP(L1952,Presentación!$AL$3:$AM$574,2,FALSE))</f>
        <v/>
      </c>
      <c r="K1952" s="429"/>
      <c r="L1952" s="419"/>
      <c r="M1952" s="316"/>
      <c r="N1952" s="317"/>
      <c r="O1952" s="419"/>
      <c r="P1952" s="316"/>
      <c r="Q1952" s="317"/>
      <c r="R1952" s="379"/>
      <c r="S1952" s="316"/>
      <c r="T1952" s="317"/>
      <c r="U1952" s="43" t="s">
        <v>2188</v>
      </c>
      <c r="V1952" s="379"/>
      <c r="W1952" s="316"/>
      <c r="X1952" s="317"/>
      <c r="Y1952" s="379"/>
      <c r="Z1952" s="317"/>
      <c r="AA1952" s="249"/>
      <c r="AB1952" s="249"/>
      <c r="AC1952" s="249"/>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CA1952">
        <f t="shared" si="377"/>
        <v>0</v>
      </c>
      <c r="CB1952">
        <f t="shared" si="378"/>
        <v>0</v>
      </c>
      <c r="CC1952">
        <f t="shared" si="379"/>
        <v>0</v>
      </c>
      <c r="CD1952">
        <f t="shared" si="380"/>
        <v>0</v>
      </c>
      <c r="CF1952" t="b">
        <f t="shared" si="381"/>
        <v>0</v>
      </c>
      <c r="CG1952" t="str">
        <f t="shared" si="382"/>
        <v/>
      </c>
      <c r="CH1952" t="b">
        <f t="shared" si="383"/>
        <v>0</v>
      </c>
      <c r="CI1952" t="str">
        <f t="shared" si="384"/>
        <v/>
      </c>
      <c r="CJ1952" t="b">
        <f t="shared" si="385"/>
        <v>0</v>
      </c>
      <c r="CL1952">
        <f t="shared" si="386"/>
        <v>0</v>
      </c>
      <c r="CM1952">
        <f t="shared" si="387"/>
        <v>0</v>
      </c>
      <c r="CN1952">
        <f t="shared" si="388"/>
        <v>0</v>
      </c>
      <c r="CO1952">
        <f t="shared" si="389"/>
        <v>0</v>
      </c>
    </row>
    <row r="1953" spans="2:93" ht="15" customHeight="1">
      <c r="B1953" s="126"/>
      <c r="C1953" s="220" t="s">
        <v>3599</v>
      </c>
      <c r="D1953" s="419"/>
      <c r="E1953" s="316"/>
      <c r="F1953" s="316"/>
      <c r="G1953" s="317"/>
      <c r="H1953" s="379"/>
      <c r="I1953" s="317"/>
      <c r="J1953" s="315" t="str">
        <f>IF(L1953="","",VLOOKUP(L1953,Presentación!$AL$3:$AM$574,2,FALSE))</f>
        <v/>
      </c>
      <c r="K1953" s="429"/>
      <c r="L1953" s="419"/>
      <c r="M1953" s="316"/>
      <c r="N1953" s="317"/>
      <c r="O1953" s="419"/>
      <c r="P1953" s="316"/>
      <c r="Q1953" s="317"/>
      <c r="R1953" s="379"/>
      <c r="S1953" s="316"/>
      <c r="T1953" s="317"/>
      <c r="U1953" s="43" t="s">
        <v>2188</v>
      </c>
      <c r="V1953" s="379"/>
      <c r="W1953" s="316"/>
      <c r="X1953" s="317"/>
      <c r="Y1953" s="379"/>
      <c r="Z1953" s="317"/>
      <c r="AA1953" s="249"/>
      <c r="AB1953" s="249"/>
      <c r="AC1953" s="249"/>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CA1953">
        <f t="shared" ref="CA1953:CA2016" si="390">IF(COUNTIF(D1953:AL1953,"NS")&gt;0,1,0)</f>
        <v>0</v>
      </c>
      <c r="CB1953">
        <f t="shared" ref="CB1953:CB2016" si="391">COUNTIF(AB1953:AC1953,"NS")</f>
        <v>0</v>
      </c>
      <c r="CC1953">
        <f t="shared" ref="CC1953:CC2016" si="392">SUM(AB1953:AC1953)</f>
        <v>0</v>
      </c>
      <c r="CD1953">
        <f t="shared" ref="CD1953:CD2016" si="393">IF(COUNTA(AA1953:AC1953)=0,0,IF(OR(AND(AA1953=0,CB1953&gt;0),AND(AA1953="ns",CC1953&gt;0),AND(AA1953="ns",CB1953=0,CC1953=0)),1,IF(OR(AND(AA1953&gt;0,CB1953=2),AND(AA1953="ns",CB1953=2),AND(AA1953="ns",CC1953=0,CB1953&gt;0),AA1953=CC1953),0,1)))</f>
        <v>0</v>
      </c>
      <c r="CF1953" t="b">
        <f t="shared" ref="CF1953:CF2016" si="394">NOT(EXACT(D1953,UPPER(D1953)))</f>
        <v>0</v>
      </c>
      <c r="CG1953" t="str">
        <f t="shared" ref="CG1953:CG2016" si="395">SUBSTITUTE( SUBSTITUTE( SUBSTITUTE( SUBSTITUTE( SUBSTITUTE( SUBSTITUTE( SUBSTITUTE( SUBSTITUTE( SUBSTITUTE( SUBSTITUTE(D1953, "á", "a"), "é", "e"), "í", "i"), "ó", "o"), "ú", "u"), "Á", "A"), "É", "E"), "Í", "I"), "Ó", "O"), "Ú", "U")</f>
        <v/>
      </c>
      <c r="CH1953" t="b">
        <f t="shared" ref="CH1953:CH2016" si="396">NOT(EXACT(D1953,CG1953))</f>
        <v>0</v>
      </c>
      <c r="CI1953" t="str">
        <f t="shared" ref="CI1953:CI2016" si="397">SUBSTITUTE((SUBSTITUTE(SUBSTITUTE(SUBSTITUTE(D1953,".",""),",",""),"(","")),")","")</f>
        <v/>
      </c>
      <c r="CJ1953" t="b">
        <f t="shared" ref="CJ1953:CJ2016" si="398">NOT(EXACT(D1953,CI1953))</f>
        <v>0</v>
      </c>
      <c r="CL1953">
        <f t="shared" ref="CL1953:CL2016" si="399">LEN(R1953)</f>
        <v>0</v>
      </c>
      <c r="CM1953">
        <f t="shared" ref="CM1953:CM2016" si="400">LEN(V1953)</f>
        <v>0</v>
      </c>
      <c r="CN1953">
        <f t="shared" ref="CN1953:CN2016" si="401">IF(AND(R1953&lt;&gt;"NS",R1953&lt;&gt;"NA",CL1953&gt;8),1,0)</f>
        <v>0</v>
      </c>
      <c r="CO1953">
        <f t="shared" ref="CO1953:CO2016" si="402">IF(AND(V1953&lt;&gt;"NS",V1953&lt;&gt;"NA",CM1953&gt;9),1,0)</f>
        <v>0</v>
      </c>
    </row>
    <row r="1954" spans="2:93" ht="15" customHeight="1">
      <c r="B1954" s="126"/>
      <c r="C1954" s="220" t="s">
        <v>3600</v>
      </c>
      <c r="D1954" s="419"/>
      <c r="E1954" s="316"/>
      <c r="F1954" s="316"/>
      <c r="G1954" s="317"/>
      <c r="H1954" s="379"/>
      <c r="I1954" s="317"/>
      <c r="J1954" s="315" t="str">
        <f>IF(L1954="","",VLOOKUP(L1954,Presentación!$AL$3:$AM$574,2,FALSE))</f>
        <v/>
      </c>
      <c r="K1954" s="429"/>
      <c r="L1954" s="419"/>
      <c r="M1954" s="316"/>
      <c r="N1954" s="317"/>
      <c r="O1954" s="419"/>
      <c r="P1954" s="316"/>
      <c r="Q1954" s="317"/>
      <c r="R1954" s="379"/>
      <c r="S1954" s="316"/>
      <c r="T1954" s="317"/>
      <c r="U1954" s="43" t="s">
        <v>2188</v>
      </c>
      <c r="V1954" s="379"/>
      <c r="W1954" s="316"/>
      <c r="X1954" s="317"/>
      <c r="Y1954" s="379"/>
      <c r="Z1954" s="317"/>
      <c r="AA1954" s="249"/>
      <c r="AB1954" s="249"/>
      <c r="AC1954" s="249"/>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CA1954">
        <f t="shared" si="390"/>
        <v>0</v>
      </c>
      <c r="CB1954">
        <f t="shared" si="391"/>
        <v>0</v>
      </c>
      <c r="CC1954">
        <f t="shared" si="392"/>
        <v>0</v>
      </c>
      <c r="CD1954">
        <f t="shared" si="393"/>
        <v>0</v>
      </c>
      <c r="CF1954" t="b">
        <f t="shared" si="394"/>
        <v>0</v>
      </c>
      <c r="CG1954" t="str">
        <f t="shared" si="395"/>
        <v/>
      </c>
      <c r="CH1954" t="b">
        <f t="shared" si="396"/>
        <v>0</v>
      </c>
      <c r="CI1954" t="str">
        <f t="shared" si="397"/>
        <v/>
      </c>
      <c r="CJ1954" t="b">
        <f t="shared" si="398"/>
        <v>0</v>
      </c>
      <c r="CL1954">
        <f t="shared" si="399"/>
        <v>0</v>
      </c>
      <c r="CM1954">
        <f t="shared" si="400"/>
        <v>0</v>
      </c>
      <c r="CN1954">
        <f t="shared" si="401"/>
        <v>0</v>
      </c>
      <c r="CO1954">
        <f t="shared" si="402"/>
        <v>0</v>
      </c>
    </row>
    <row r="1955" spans="2:93" ht="15" customHeight="1">
      <c r="B1955" s="126"/>
      <c r="C1955" s="220" t="s">
        <v>3601</v>
      </c>
      <c r="D1955" s="419"/>
      <c r="E1955" s="316"/>
      <c r="F1955" s="316"/>
      <c r="G1955" s="317"/>
      <c r="H1955" s="379"/>
      <c r="I1955" s="317"/>
      <c r="J1955" s="315" t="str">
        <f>IF(L1955="","",VLOOKUP(L1955,Presentación!$AL$3:$AM$574,2,FALSE))</f>
        <v/>
      </c>
      <c r="K1955" s="429"/>
      <c r="L1955" s="419"/>
      <c r="M1955" s="316"/>
      <c r="N1955" s="317"/>
      <c r="O1955" s="419"/>
      <c r="P1955" s="316"/>
      <c r="Q1955" s="317"/>
      <c r="R1955" s="379"/>
      <c r="S1955" s="316"/>
      <c r="T1955" s="317"/>
      <c r="U1955" s="43" t="s">
        <v>2188</v>
      </c>
      <c r="V1955" s="379"/>
      <c r="W1955" s="316"/>
      <c r="X1955" s="317"/>
      <c r="Y1955" s="379"/>
      <c r="Z1955" s="317"/>
      <c r="AA1955" s="249"/>
      <c r="AB1955" s="249"/>
      <c r="AC1955" s="249"/>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CA1955">
        <f t="shared" si="390"/>
        <v>0</v>
      </c>
      <c r="CB1955">
        <f t="shared" si="391"/>
        <v>0</v>
      </c>
      <c r="CC1955">
        <f t="shared" si="392"/>
        <v>0</v>
      </c>
      <c r="CD1955">
        <f t="shared" si="393"/>
        <v>0</v>
      </c>
      <c r="CF1955" t="b">
        <f t="shared" si="394"/>
        <v>0</v>
      </c>
      <c r="CG1955" t="str">
        <f t="shared" si="395"/>
        <v/>
      </c>
      <c r="CH1955" t="b">
        <f t="shared" si="396"/>
        <v>0</v>
      </c>
      <c r="CI1955" t="str">
        <f t="shared" si="397"/>
        <v/>
      </c>
      <c r="CJ1955" t="b">
        <f t="shared" si="398"/>
        <v>0</v>
      </c>
      <c r="CL1955">
        <f t="shared" si="399"/>
        <v>0</v>
      </c>
      <c r="CM1955">
        <f t="shared" si="400"/>
        <v>0</v>
      </c>
      <c r="CN1955">
        <f t="shared" si="401"/>
        <v>0</v>
      </c>
      <c r="CO1955">
        <f t="shared" si="402"/>
        <v>0</v>
      </c>
    </row>
    <row r="1956" spans="2:93" ht="15" customHeight="1">
      <c r="B1956" s="126"/>
      <c r="C1956" s="220" t="s">
        <v>3602</v>
      </c>
      <c r="D1956" s="419"/>
      <c r="E1956" s="316"/>
      <c r="F1956" s="316"/>
      <c r="G1956" s="317"/>
      <c r="H1956" s="379"/>
      <c r="I1956" s="317"/>
      <c r="J1956" s="315" t="str">
        <f>IF(L1956="","",VLOOKUP(L1956,Presentación!$AL$3:$AM$574,2,FALSE))</f>
        <v/>
      </c>
      <c r="K1956" s="429"/>
      <c r="L1956" s="419"/>
      <c r="M1956" s="316"/>
      <c r="N1956" s="317"/>
      <c r="O1956" s="419"/>
      <c r="P1956" s="316"/>
      <c r="Q1956" s="317"/>
      <c r="R1956" s="379"/>
      <c r="S1956" s="316"/>
      <c r="T1956" s="317"/>
      <c r="U1956" s="43" t="s">
        <v>2188</v>
      </c>
      <c r="V1956" s="379"/>
      <c r="W1956" s="316"/>
      <c r="X1956" s="317"/>
      <c r="Y1956" s="379"/>
      <c r="Z1956" s="317"/>
      <c r="AA1956" s="249"/>
      <c r="AB1956" s="249"/>
      <c r="AC1956" s="249"/>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CA1956">
        <f t="shared" si="390"/>
        <v>0</v>
      </c>
      <c r="CB1956">
        <f t="shared" si="391"/>
        <v>0</v>
      </c>
      <c r="CC1956">
        <f t="shared" si="392"/>
        <v>0</v>
      </c>
      <c r="CD1956">
        <f t="shared" si="393"/>
        <v>0</v>
      </c>
      <c r="CF1956" t="b">
        <f t="shared" si="394"/>
        <v>0</v>
      </c>
      <c r="CG1956" t="str">
        <f t="shared" si="395"/>
        <v/>
      </c>
      <c r="CH1956" t="b">
        <f t="shared" si="396"/>
        <v>0</v>
      </c>
      <c r="CI1956" t="str">
        <f t="shared" si="397"/>
        <v/>
      </c>
      <c r="CJ1956" t="b">
        <f t="shared" si="398"/>
        <v>0</v>
      </c>
      <c r="CL1956">
        <f t="shared" si="399"/>
        <v>0</v>
      </c>
      <c r="CM1956">
        <f t="shared" si="400"/>
        <v>0</v>
      </c>
      <c r="CN1956">
        <f t="shared" si="401"/>
        <v>0</v>
      </c>
      <c r="CO1956">
        <f t="shared" si="402"/>
        <v>0</v>
      </c>
    </row>
    <row r="1957" spans="2:93" ht="15" customHeight="1">
      <c r="B1957" s="126"/>
      <c r="C1957" s="220" t="s">
        <v>3603</v>
      </c>
      <c r="D1957" s="419"/>
      <c r="E1957" s="316"/>
      <c r="F1957" s="316"/>
      <c r="G1957" s="317"/>
      <c r="H1957" s="379"/>
      <c r="I1957" s="317"/>
      <c r="J1957" s="315" t="str">
        <f>IF(L1957="","",VLOOKUP(L1957,Presentación!$AL$3:$AM$574,2,FALSE))</f>
        <v/>
      </c>
      <c r="K1957" s="429"/>
      <c r="L1957" s="419"/>
      <c r="M1957" s="316"/>
      <c r="N1957" s="317"/>
      <c r="O1957" s="419"/>
      <c r="P1957" s="316"/>
      <c r="Q1957" s="317"/>
      <c r="R1957" s="379"/>
      <c r="S1957" s="316"/>
      <c r="T1957" s="317"/>
      <c r="U1957" s="43" t="s">
        <v>2188</v>
      </c>
      <c r="V1957" s="379"/>
      <c r="W1957" s="316"/>
      <c r="X1957" s="317"/>
      <c r="Y1957" s="379"/>
      <c r="Z1957" s="317"/>
      <c r="AA1957" s="249"/>
      <c r="AB1957" s="249"/>
      <c r="AC1957" s="249"/>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CA1957">
        <f t="shared" si="390"/>
        <v>0</v>
      </c>
      <c r="CB1957">
        <f t="shared" si="391"/>
        <v>0</v>
      </c>
      <c r="CC1957">
        <f t="shared" si="392"/>
        <v>0</v>
      </c>
      <c r="CD1957">
        <f t="shared" si="393"/>
        <v>0</v>
      </c>
      <c r="CF1957" t="b">
        <f t="shared" si="394"/>
        <v>0</v>
      </c>
      <c r="CG1957" t="str">
        <f t="shared" si="395"/>
        <v/>
      </c>
      <c r="CH1957" t="b">
        <f t="shared" si="396"/>
        <v>0</v>
      </c>
      <c r="CI1957" t="str">
        <f t="shared" si="397"/>
        <v/>
      </c>
      <c r="CJ1957" t="b">
        <f t="shared" si="398"/>
        <v>0</v>
      </c>
      <c r="CL1957">
        <f t="shared" si="399"/>
        <v>0</v>
      </c>
      <c r="CM1957">
        <f t="shared" si="400"/>
        <v>0</v>
      </c>
      <c r="CN1957">
        <f t="shared" si="401"/>
        <v>0</v>
      </c>
      <c r="CO1957">
        <f t="shared" si="402"/>
        <v>0</v>
      </c>
    </row>
    <row r="1958" spans="2:93" ht="15" customHeight="1">
      <c r="B1958" s="126"/>
      <c r="C1958" s="220" t="s">
        <v>3604</v>
      </c>
      <c r="D1958" s="419"/>
      <c r="E1958" s="316"/>
      <c r="F1958" s="316"/>
      <c r="G1958" s="317"/>
      <c r="H1958" s="379"/>
      <c r="I1958" s="317"/>
      <c r="J1958" s="315" t="str">
        <f>IF(L1958="","",VLOOKUP(L1958,Presentación!$AL$3:$AM$574,2,FALSE))</f>
        <v/>
      </c>
      <c r="K1958" s="429"/>
      <c r="L1958" s="419"/>
      <c r="M1958" s="316"/>
      <c r="N1958" s="317"/>
      <c r="O1958" s="419"/>
      <c r="P1958" s="316"/>
      <c r="Q1958" s="317"/>
      <c r="R1958" s="379"/>
      <c r="S1958" s="316"/>
      <c r="T1958" s="317"/>
      <c r="U1958" s="43" t="s">
        <v>2188</v>
      </c>
      <c r="V1958" s="379"/>
      <c r="W1958" s="316"/>
      <c r="X1958" s="317"/>
      <c r="Y1958" s="379"/>
      <c r="Z1958" s="317"/>
      <c r="AA1958" s="249"/>
      <c r="AB1958" s="249"/>
      <c r="AC1958" s="249"/>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CA1958">
        <f t="shared" si="390"/>
        <v>0</v>
      </c>
      <c r="CB1958">
        <f t="shared" si="391"/>
        <v>0</v>
      </c>
      <c r="CC1958">
        <f t="shared" si="392"/>
        <v>0</v>
      </c>
      <c r="CD1958">
        <f t="shared" si="393"/>
        <v>0</v>
      </c>
      <c r="CF1958" t="b">
        <f t="shared" si="394"/>
        <v>0</v>
      </c>
      <c r="CG1958" t="str">
        <f t="shared" si="395"/>
        <v/>
      </c>
      <c r="CH1958" t="b">
        <f t="shared" si="396"/>
        <v>0</v>
      </c>
      <c r="CI1958" t="str">
        <f t="shared" si="397"/>
        <v/>
      </c>
      <c r="CJ1958" t="b">
        <f t="shared" si="398"/>
        <v>0</v>
      </c>
      <c r="CL1958">
        <f t="shared" si="399"/>
        <v>0</v>
      </c>
      <c r="CM1958">
        <f t="shared" si="400"/>
        <v>0</v>
      </c>
      <c r="CN1958">
        <f t="shared" si="401"/>
        <v>0</v>
      </c>
      <c r="CO1958">
        <f t="shared" si="402"/>
        <v>0</v>
      </c>
    </row>
    <row r="1959" spans="2:93" ht="15" customHeight="1">
      <c r="B1959" s="126"/>
      <c r="C1959" s="220" t="s">
        <v>3605</v>
      </c>
      <c r="D1959" s="419"/>
      <c r="E1959" s="316"/>
      <c r="F1959" s="316"/>
      <c r="G1959" s="317"/>
      <c r="H1959" s="379"/>
      <c r="I1959" s="317"/>
      <c r="J1959" s="315" t="str">
        <f>IF(L1959="","",VLOOKUP(L1959,Presentación!$AL$3:$AM$574,2,FALSE))</f>
        <v/>
      </c>
      <c r="K1959" s="429"/>
      <c r="L1959" s="419"/>
      <c r="M1959" s="316"/>
      <c r="N1959" s="317"/>
      <c r="O1959" s="419"/>
      <c r="P1959" s="316"/>
      <c r="Q1959" s="317"/>
      <c r="R1959" s="379"/>
      <c r="S1959" s="316"/>
      <c r="T1959" s="317"/>
      <c r="U1959" s="43" t="s">
        <v>2188</v>
      </c>
      <c r="V1959" s="379"/>
      <c r="W1959" s="316"/>
      <c r="X1959" s="317"/>
      <c r="Y1959" s="379"/>
      <c r="Z1959" s="317"/>
      <c r="AA1959" s="249"/>
      <c r="AB1959" s="249"/>
      <c r="AC1959" s="249"/>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CA1959">
        <f t="shared" si="390"/>
        <v>0</v>
      </c>
      <c r="CB1959">
        <f t="shared" si="391"/>
        <v>0</v>
      </c>
      <c r="CC1959">
        <f t="shared" si="392"/>
        <v>0</v>
      </c>
      <c r="CD1959">
        <f t="shared" si="393"/>
        <v>0</v>
      </c>
      <c r="CF1959" t="b">
        <f t="shared" si="394"/>
        <v>0</v>
      </c>
      <c r="CG1959" t="str">
        <f t="shared" si="395"/>
        <v/>
      </c>
      <c r="CH1959" t="b">
        <f t="shared" si="396"/>
        <v>0</v>
      </c>
      <c r="CI1959" t="str">
        <f t="shared" si="397"/>
        <v/>
      </c>
      <c r="CJ1959" t="b">
        <f t="shared" si="398"/>
        <v>0</v>
      </c>
      <c r="CL1959">
        <f t="shared" si="399"/>
        <v>0</v>
      </c>
      <c r="CM1959">
        <f t="shared" si="400"/>
        <v>0</v>
      </c>
      <c r="CN1959">
        <f t="shared" si="401"/>
        <v>0</v>
      </c>
      <c r="CO1959">
        <f t="shared" si="402"/>
        <v>0</v>
      </c>
    </row>
    <row r="1960" spans="2:93" ht="15" customHeight="1">
      <c r="B1960" s="126"/>
      <c r="C1960" s="220" t="s">
        <v>3606</v>
      </c>
      <c r="D1960" s="419"/>
      <c r="E1960" s="316"/>
      <c r="F1960" s="316"/>
      <c r="G1960" s="317"/>
      <c r="H1960" s="379"/>
      <c r="I1960" s="317"/>
      <c r="J1960" s="315" t="str">
        <f>IF(L1960="","",VLOOKUP(L1960,Presentación!$AL$3:$AM$574,2,FALSE))</f>
        <v/>
      </c>
      <c r="K1960" s="429"/>
      <c r="L1960" s="419"/>
      <c r="M1960" s="316"/>
      <c r="N1960" s="317"/>
      <c r="O1960" s="419"/>
      <c r="P1960" s="316"/>
      <c r="Q1960" s="317"/>
      <c r="R1960" s="379"/>
      <c r="S1960" s="316"/>
      <c r="T1960" s="317"/>
      <c r="U1960" s="43" t="s">
        <v>2188</v>
      </c>
      <c r="V1960" s="379"/>
      <c r="W1960" s="316"/>
      <c r="X1960" s="317"/>
      <c r="Y1960" s="379"/>
      <c r="Z1960" s="317"/>
      <c r="AA1960" s="249"/>
      <c r="AB1960" s="249"/>
      <c r="AC1960" s="249"/>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CA1960">
        <f t="shared" si="390"/>
        <v>0</v>
      </c>
      <c r="CB1960">
        <f t="shared" si="391"/>
        <v>0</v>
      </c>
      <c r="CC1960">
        <f t="shared" si="392"/>
        <v>0</v>
      </c>
      <c r="CD1960">
        <f t="shared" si="393"/>
        <v>0</v>
      </c>
      <c r="CF1960" t="b">
        <f t="shared" si="394"/>
        <v>0</v>
      </c>
      <c r="CG1960" t="str">
        <f t="shared" si="395"/>
        <v/>
      </c>
      <c r="CH1960" t="b">
        <f t="shared" si="396"/>
        <v>0</v>
      </c>
      <c r="CI1960" t="str">
        <f t="shared" si="397"/>
        <v/>
      </c>
      <c r="CJ1960" t="b">
        <f t="shared" si="398"/>
        <v>0</v>
      </c>
      <c r="CL1960">
        <f t="shared" si="399"/>
        <v>0</v>
      </c>
      <c r="CM1960">
        <f t="shared" si="400"/>
        <v>0</v>
      </c>
      <c r="CN1960">
        <f t="shared" si="401"/>
        <v>0</v>
      </c>
      <c r="CO1960">
        <f t="shared" si="402"/>
        <v>0</v>
      </c>
    </row>
    <row r="1961" spans="2:93" ht="15" customHeight="1">
      <c r="B1961" s="126"/>
      <c r="C1961" s="220" t="s">
        <v>3607</v>
      </c>
      <c r="D1961" s="419"/>
      <c r="E1961" s="316"/>
      <c r="F1961" s="316"/>
      <c r="G1961" s="317"/>
      <c r="H1961" s="379"/>
      <c r="I1961" s="317"/>
      <c r="J1961" s="315" t="str">
        <f>IF(L1961="","",VLOOKUP(L1961,Presentación!$AL$3:$AM$574,2,FALSE))</f>
        <v/>
      </c>
      <c r="K1961" s="429"/>
      <c r="L1961" s="419"/>
      <c r="M1961" s="316"/>
      <c r="N1961" s="317"/>
      <c r="O1961" s="419"/>
      <c r="P1961" s="316"/>
      <c r="Q1961" s="317"/>
      <c r="R1961" s="379"/>
      <c r="S1961" s="316"/>
      <c r="T1961" s="317"/>
      <c r="U1961" s="43" t="s">
        <v>2188</v>
      </c>
      <c r="V1961" s="379"/>
      <c r="W1961" s="316"/>
      <c r="X1961" s="317"/>
      <c r="Y1961" s="379"/>
      <c r="Z1961" s="317"/>
      <c r="AA1961" s="249"/>
      <c r="AB1961" s="249"/>
      <c r="AC1961" s="249"/>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CA1961">
        <f t="shared" si="390"/>
        <v>0</v>
      </c>
      <c r="CB1961">
        <f t="shared" si="391"/>
        <v>0</v>
      </c>
      <c r="CC1961">
        <f t="shared" si="392"/>
        <v>0</v>
      </c>
      <c r="CD1961">
        <f t="shared" si="393"/>
        <v>0</v>
      </c>
      <c r="CF1961" t="b">
        <f t="shared" si="394"/>
        <v>0</v>
      </c>
      <c r="CG1961" t="str">
        <f t="shared" si="395"/>
        <v/>
      </c>
      <c r="CH1961" t="b">
        <f t="shared" si="396"/>
        <v>0</v>
      </c>
      <c r="CI1961" t="str">
        <f t="shared" si="397"/>
        <v/>
      </c>
      <c r="CJ1961" t="b">
        <f t="shared" si="398"/>
        <v>0</v>
      </c>
      <c r="CL1961">
        <f t="shared" si="399"/>
        <v>0</v>
      </c>
      <c r="CM1961">
        <f t="shared" si="400"/>
        <v>0</v>
      </c>
      <c r="CN1961">
        <f t="shared" si="401"/>
        <v>0</v>
      </c>
      <c r="CO1961">
        <f t="shared" si="402"/>
        <v>0</v>
      </c>
    </row>
    <row r="1962" spans="2:93" ht="15" customHeight="1">
      <c r="B1962" s="126"/>
      <c r="C1962" s="220" t="s">
        <v>3608</v>
      </c>
      <c r="D1962" s="419"/>
      <c r="E1962" s="316"/>
      <c r="F1962" s="316"/>
      <c r="G1962" s="317"/>
      <c r="H1962" s="379"/>
      <c r="I1962" s="317"/>
      <c r="J1962" s="315" t="str">
        <f>IF(L1962="","",VLOOKUP(L1962,Presentación!$AL$3:$AM$574,2,FALSE))</f>
        <v/>
      </c>
      <c r="K1962" s="429"/>
      <c r="L1962" s="419"/>
      <c r="M1962" s="316"/>
      <c r="N1962" s="317"/>
      <c r="O1962" s="419"/>
      <c r="P1962" s="316"/>
      <c r="Q1962" s="317"/>
      <c r="R1962" s="379"/>
      <c r="S1962" s="316"/>
      <c r="T1962" s="317"/>
      <c r="U1962" s="43" t="s">
        <v>2188</v>
      </c>
      <c r="V1962" s="379"/>
      <c r="W1962" s="316"/>
      <c r="X1962" s="317"/>
      <c r="Y1962" s="379"/>
      <c r="Z1962" s="317"/>
      <c r="AA1962" s="249"/>
      <c r="AB1962" s="249"/>
      <c r="AC1962" s="249"/>
      <c r="AD1962" s="10"/>
      <c r="AE1962" s="10"/>
      <c r="AF1962" s="10"/>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CA1962">
        <f t="shared" si="390"/>
        <v>0</v>
      </c>
      <c r="CB1962">
        <f t="shared" si="391"/>
        <v>0</v>
      </c>
      <c r="CC1962">
        <f t="shared" si="392"/>
        <v>0</v>
      </c>
      <c r="CD1962">
        <f t="shared" si="393"/>
        <v>0</v>
      </c>
      <c r="CF1962" t="b">
        <f t="shared" si="394"/>
        <v>0</v>
      </c>
      <c r="CG1962" t="str">
        <f t="shared" si="395"/>
        <v/>
      </c>
      <c r="CH1962" t="b">
        <f t="shared" si="396"/>
        <v>0</v>
      </c>
      <c r="CI1962" t="str">
        <f t="shared" si="397"/>
        <v/>
      </c>
      <c r="CJ1962" t="b">
        <f t="shared" si="398"/>
        <v>0</v>
      </c>
      <c r="CL1962">
        <f t="shared" si="399"/>
        <v>0</v>
      </c>
      <c r="CM1962">
        <f t="shared" si="400"/>
        <v>0</v>
      </c>
      <c r="CN1962">
        <f t="shared" si="401"/>
        <v>0</v>
      </c>
      <c r="CO1962">
        <f t="shared" si="402"/>
        <v>0</v>
      </c>
    </row>
    <row r="1963" spans="2:93" ht="15" customHeight="1">
      <c r="B1963" s="126"/>
      <c r="C1963" s="220" t="s">
        <v>3609</v>
      </c>
      <c r="D1963" s="419"/>
      <c r="E1963" s="316"/>
      <c r="F1963" s="316"/>
      <c r="G1963" s="317"/>
      <c r="H1963" s="379"/>
      <c r="I1963" s="317"/>
      <c r="J1963" s="315" t="str">
        <f>IF(L1963="","",VLOOKUP(L1963,Presentación!$AL$3:$AM$574,2,FALSE))</f>
        <v/>
      </c>
      <c r="K1963" s="429"/>
      <c r="L1963" s="419"/>
      <c r="M1963" s="316"/>
      <c r="N1963" s="317"/>
      <c r="O1963" s="419"/>
      <c r="P1963" s="316"/>
      <c r="Q1963" s="317"/>
      <c r="R1963" s="379"/>
      <c r="S1963" s="316"/>
      <c r="T1963" s="317"/>
      <c r="U1963" s="43" t="s">
        <v>2188</v>
      </c>
      <c r="V1963" s="379"/>
      <c r="W1963" s="316"/>
      <c r="X1963" s="317"/>
      <c r="Y1963" s="379"/>
      <c r="Z1963" s="317"/>
      <c r="AA1963" s="249"/>
      <c r="AB1963" s="249"/>
      <c r="AC1963" s="249"/>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CA1963">
        <f t="shared" si="390"/>
        <v>0</v>
      </c>
      <c r="CB1963">
        <f t="shared" si="391"/>
        <v>0</v>
      </c>
      <c r="CC1963">
        <f t="shared" si="392"/>
        <v>0</v>
      </c>
      <c r="CD1963">
        <f t="shared" si="393"/>
        <v>0</v>
      </c>
      <c r="CF1963" t="b">
        <f t="shared" si="394"/>
        <v>0</v>
      </c>
      <c r="CG1963" t="str">
        <f t="shared" si="395"/>
        <v/>
      </c>
      <c r="CH1963" t="b">
        <f t="shared" si="396"/>
        <v>0</v>
      </c>
      <c r="CI1963" t="str">
        <f t="shared" si="397"/>
        <v/>
      </c>
      <c r="CJ1963" t="b">
        <f t="shared" si="398"/>
        <v>0</v>
      </c>
      <c r="CL1963">
        <f t="shared" si="399"/>
        <v>0</v>
      </c>
      <c r="CM1963">
        <f t="shared" si="400"/>
        <v>0</v>
      </c>
      <c r="CN1963">
        <f t="shared" si="401"/>
        <v>0</v>
      </c>
      <c r="CO1963">
        <f t="shared" si="402"/>
        <v>0</v>
      </c>
    </row>
    <row r="1964" spans="2:93" ht="15" customHeight="1">
      <c r="B1964" s="126"/>
      <c r="C1964" s="220" t="s">
        <v>3610</v>
      </c>
      <c r="D1964" s="419"/>
      <c r="E1964" s="316"/>
      <c r="F1964" s="316"/>
      <c r="G1964" s="317"/>
      <c r="H1964" s="379"/>
      <c r="I1964" s="317"/>
      <c r="J1964" s="315" t="str">
        <f>IF(L1964="","",VLOOKUP(L1964,Presentación!$AL$3:$AM$574,2,FALSE))</f>
        <v/>
      </c>
      <c r="K1964" s="429"/>
      <c r="L1964" s="419"/>
      <c r="M1964" s="316"/>
      <c r="N1964" s="317"/>
      <c r="O1964" s="419"/>
      <c r="P1964" s="316"/>
      <c r="Q1964" s="317"/>
      <c r="R1964" s="379"/>
      <c r="S1964" s="316"/>
      <c r="T1964" s="317"/>
      <c r="U1964" s="43" t="s">
        <v>2188</v>
      </c>
      <c r="V1964" s="379"/>
      <c r="W1964" s="316"/>
      <c r="X1964" s="317"/>
      <c r="Y1964" s="379"/>
      <c r="Z1964" s="317"/>
      <c r="AA1964" s="249"/>
      <c r="AB1964" s="249"/>
      <c r="AC1964" s="249"/>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CA1964">
        <f t="shared" si="390"/>
        <v>0</v>
      </c>
      <c r="CB1964">
        <f t="shared" si="391"/>
        <v>0</v>
      </c>
      <c r="CC1964">
        <f t="shared" si="392"/>
        <v>0</v>
      </c>
      <c r="CD1964">
        <f t="shared" si="393"/>
        <v>0</v>
      </c>
      <c r="CF1964" t="b">
        <f t="shared" si="394"/>
        <v>0</v>
      </c>
      <c r="CG1964" t="str">
        <f t="shared" si="395"/>
        <v/>
      </c>
      <c r="CH1964" t="b">
        <f t="shared" si="396"/>
        <v>0</v>
      </c>
      <c r="CI1964" t="str">
        <f t="shared" si="397"/>
        <v/>
      </c>
      <c r="CJ1964" t="b">
        <f t="shared" si="398"/>
        <v>0</v>
      </c>
      <c r="CL1964">
        <f t="shared" si="399"/>
        <v>0</v>
      </c>
      <c r="CM1964">
        <f t="shared" si="400"/>
        <v>0</v>
      </c>
      <c r="CN1964">
        <f t="shared" si="401"/>
        <v>0</v>
      </c>
      <c r="CO1964">
        <f t="shared" si="402"/>
        <v>0</v>
      </c>
    </row>
    <row r="1965" spans="2:93" ht="15" customHeight="1">
      <c r="B1965" s="126"/>
      <c r="C1965" s="220" t="s">
        <v>3611</v>
      </c>
      <c r="D1965" s="419"/>
      <c r="E1965" s="316"/>
      <c r="F1965" s="316"/>
      <c r="G1965" s="317"/>
      <c r="H1965" s="379"/>
      <c r="I1965" s="317"/>
      <c r="J1965" s="315" t="str">
        <f>IF(L1965="","",VLOOKUP(L1965,Presentación!$AL$3:$AM$574,2,FALSE))</f>
        <v/>
      </c>
      <c r="K1965" s="429"/>
      <c r="L1965" s="419"/>
      <c r="M1965" s="316"/>
      <c r="N1965" s="317"/>
      <c r="O1965" s="419"/>
      <c r="P1965" s="316"/>
      <c r="Q1965" s="317"/>
      <c r="R1965" s="379"/>
      <c r="S1965" s="316"/>
      <c r="T1965" s="317"/>
      <c r="U1965" s="43" t="s">
        <v>2188</v>
      </c>
      <c r="V1965" s="379"/>
      <c r="W1965" s="316"/>
      <c r="X1965" s="317"/>
      <c r="Y1965" s="379"/>
      <c r="Z1965" s="317"/>
      <c r="AA1965" s="249"/>
      <c r="AB1965" s="249"/>
      <c r="AC1965" s="249"/>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CA1965">
        <f t="shared" si="390"/>
        <v>0</v>
      </c>
      <c r="CB1965">
        <f t="shared" si="391"/>
        <v>0</v>
      </c>
      <c r="CC1965">
        <f t="shared" si="392"/>
        <v>0</v>
      </c>
      <c r="CD1965">
        <f t="shared" si="393"/>
        <v>0</v>
      </c>
      <c r="CF1965" t="b">
        <f t="shared" si="394"/>
        <v>0</v>
      </c>
      <c r="CG1965" t="str">
        <f t="shared" si="395"/>
        <v/>
      </c>
      <c r="CH1965" t="b">
        <f t="shared" si="396"/>
        <v>0</v>
      </c>
      <c r="CI1965" t="str">
        <f t="shared" si="397"/>
        <v/>
      </c>
      <c r="CJ1965" t="b">
        <f t="shared" si="398"/>
        <v>0</v>
      </c>
      <c r="CL1965">
        <f t="shared" si="399"/>
        <v>0</v>
      </c>
      <c r="CM1965">
        <f t="shared" si="400"/>
        <v>0</v>
      </c>
      <c r="CN1965">
        <f t="shared" si="401"/>
        <v>0</v>
      </c>
      <c r="CO1965">
        <f t="shared" si="402"/>
        <v>0</v>
      </c>
    </row>
    <row r="1966" spans="2:93" ht="15" customHeight="1">
      <c r="B1966" s="126"/>
      <c r="C1966" s="220" t="s">
        <v>3612</v>
      </c>
      <c r="D1966" s="419"/>
      <c r="E1966" s="316"/>
      <c r="F1966" s="316"/>
      <c r="G1966" s="317"/>
      <c r="H1966" s="379"/>
      <c r="I1966" s="317"/>
      <c r="J1966" s="315" t="str">
        <f>IF(L1966="","",VLOOKUP(L1966,Presentación!$AL$3:$AM$574,2,FALSE))</f>
        <v/>
      </c>
      <c r="K1966" s="429"/>
      <c r="L1966" s="419"/>
      <c r="M1966" s="316"/>
      <c r="N1966" s="317"/>
      <c r="O1966" s="419"/>
      <c r="P1966" s="316"/>
      <c r="Q1966" s="317"/>
      <c r="R1966" s="379"/>
      <c r="S1966" s="316"/>
      <c r="T1966" s="317"/>
      <c r="U1966" s="43" t="s">
        <v>2188</v>
      </c>
      <c r="V1966" s="379"/>
      <c r="W1966" s="316"/>
      <c r="X1966" s="317"/>
      <c r="Y1966" s="379"/>
      <c r="Z1966" s="317"/>
      <c r="AA1966" s="249"/>
      <c r="AB1966" s="249"/>
      <c r="AC1966" s="249"/>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CA1966">
        <f t="shared" si="390"/>
        <v>0</v>
      </c>
      <c r="CB1966">
        <f t="shared" si="391"/>
        <v>0</v>
      </c>
      <c r="CC1966">
        <f t="shared" si="392"/>
        <v>0</v>
      </c>
      <c r="CD1966">
        <f t="shared" si="393"/>
        <v>0</v>
      </c>
      <c r="CF1966" t="b">
        <f t="shared" si="394"/>
        <v>0</v>
      </c>
      <c r="CG1966" t="str">
        <f t="shared" si="395"/>
        <v/>
      </c>
      <c r="CH1966" t="b">
        <f t="shared" si="396"/>
        <v>0</v>
      </c>
      <c r="CI1966" t="str">
        <f t="shared" si="397"/>
        <v/>
      </c>
      <c r="CJ1966" t="b">
        <f t="shared" si="398"/>
        <v>0</v>
      </c>
      <c r="CL1966">
        <f t="shared" si="399"/>
        <v>0</v>
      </c>
      <c r="CM1966">
        <f t="shared" si="400"/>
        <v>0</v>
      </c>
      <c r="CN1966">
        <f t="shared" si="401"/>
        <v>0</v>
      </c>
      <c r="CO1966">
        <f t="shared" si="402"/>
        <v>0</v>
      </c>
    </row>
    <row r="1967" spans="2:93" ht="15" customHeight="1">
      <c r="B1967" s="126"/>
      <c r="C1967" s="220" t="s">
        <v>3613</v>
      </c>
      <c r="D1967" s="419"/>
      <c r="E1967" s="316"/>
      <c r="F1967" s="316"/>
      <c r="G1967" s="317"/>
      <c r="H1967" s="379"/>
      <c r="I1967" s="317"/>
      <c r="J1967" s="315" t="str">
        <f>IF(L1967="","",VLOOKUP(L1967,Presentación!$AL$3:$AM$574,2,FALSE))</f>
        <v/>
      </c>
      <c r="K1967" s="429"/>
      <c r="L1967" s="419"/>
      <c r="M1967" s="316"/>
      <c r="N1967" s="317"/>
      <c r="O1967" s="419"/>
      <c r="P1967" s="316"/>
      <c r="Q1967" s="317"/>
      <c r="R1967" s="379"/>
      <c r="S1967" s="316"/>
      <c r="T1967" s="317"/>
      <c r="U1967" s="43" t="s">
        <v>2188</v>
      </c>
      <c r="V1967" s="379"/>
      <c r="W1967" s="316"/>
      <c r="X1967" s="317"/>
      <c r="Y1967" s="379"/>
      <c r="Z1967" s="317"/>
      <c r="AA1967" s="249"/>
      <c r="AB1967" s="249"/>
      <c r="AC1967" s="249"/>
      <c r="AD1967" s="10"/>
      <c r="AE1967" s="10"/>
      <c r="AF1967" s="10"/>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CA1967">
        <f t="shared" si="390"/>
        <v>0</v>
      </c>
      <c r="CB1967">
        <f t="shared" si="391"/>
        <v>0</v>
      </c>
      <c r="CC1967">
        <f t="shared" si="392"/>
        <v>0</v>
      </c>
      <c r="CD1967">
        <f t="shared" si="393"/>
        <v>0</v>
      </c>
      <c r="CF1967" t="b">
        <f t="shared" si="394"/>
        <v>0</v>
      </c>
      <c r="CG1967" t="str">
        <f t="shared" si="395"/>
        <v/>
      </c>
      <c r="CH1967" t="b">
        <f t="shared" si="396"/>
        <v>0</v>
      </c>
      <c r="CI1967" t="str">
        <f t="shared" si="397"/>
        <v/>
      </c>
      <c r="CJ1967" t="b">
        <f t="shared" si="398"/>
        <v>0</v>
      </c>
      <c r="CL1967">
        <f t="shared" si="399"/>
        <v>0</v>
      </c>
      <c r="CM1967">
        <f t="shared" si="400"/>
        <v>0</v>
      </c>
      <c r="CN1967">
        <f t="shared" si="401"/>
        <v>0</v>
      </c>
      <c r="CO1967">
        <f t="shared" si="402"/>
        <v>0</v>
      </c>
    </row>
    <row r="1968" spans="2:93" ht="15" customHeight="1">
      <c r="B1968" s="126"/>
      <c r="C1968" s="220" t="s">
        <v>3614</v>
      </c>
      <c r="D1968" s="419"/>
      <c r="E1968" s="316"/>
      <c r="F1968" s="316"/>
      <c r="G1968" s="317"/>
      <c r="H1968" s="379"/>
      <c r="I1968" s="317"/>
      <c r="J1968" s="315" t="str">
        <f>IF(L1968="","",VLOOKUP(L1968,Presentación!$AL$3:$AM$574,2,FALSE))</f>
        <v/>
      </c>
      <c r="K1968" s="429"/>
      <c r="L1968" s="419"/>
      <c r="M1968" s="316"/>
      <c r="N1968" s="317"/>
      <c r="O1968" s="419"/>
      <c r="P1968" s="316"/>
      <c r="Q1968" s="317"/>
      <c r="R1968" s="379"/>
      <c r="S1968" s="316"/>
      <c r="T1968" s="317"/>
      <c r="U1968" s="43" t="s">
        <v>2188</v>
      </c>
      <c r="V1968" s="379"/>
      <c r="W1968" s="316"/>
      <c r="X1968" s="317"/>
      <c r="Y1968" s="379"/>
      <c r="Z1968" s="317"/>
      <c r="AA1968" s="249"/>
      <c r="AB1968" s="249"/>
      <c r="AC1968" s="249"/>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CA1968">
        <f t="shared" si="390"/>
        <v>0</v>
      </c>
      <c r="CB1968">
        <f t="shared" si="391"/>
        <v>0</v>
      </c>
      <c r="CC1968">
        <f t="shared" si="392"/>
        <v>0</v>
      </c>
      <c r="CD1968">
        <f t="shared" si="393"/>
        <v>0</v>
      </c>
      <c r="CF1968" t="b">
        <f t="shared" si="394"/>
        <v>0</v>
      </c>
      <c r="CG1968" t="str">
        <f t="shared" si="395"/>
        <v/>
      </c>
      <c r="CH1968" t="b">
        <f t="shared" si="396"/>
        <v>0</v>
      </c>
      <c r="CI1968" t="str">
        <f t="shared" si="397"/>
        <v/>
      </c>
      <c r="CJ1968" t="b">
        <f t="shared" si="398"/>
        <v>0</v>
      </c>
      <c r="CL1968">
        <f t="shared" si="399"/>
        <v>0</v>
      </c>
      <c r="CM1968">
        <f t="shared" si="400"/>
        <v>0</v>
      </c>
      <c r="CN1968">
        <f t="shared" si="401"/>
        <v>0</v>
      </c>
      <c r="CO1968">
        <f t="shared" si="402"/>
        <v>0</v>
      </c>
    </row>
    <row r="1969" spans="2:93" ht="15" customHeight="1">
      <c r="B1969" s="126"/>
      <c r="C1969" s="220" t="s">
        <v>3615</v>
      </c>
      <c r="D1969" s="419"/>
      <c r="E1969" s="316"/>
      <c r="F1969" s="316"/>
      <c r="G1969" s="317"/>
      <c r="H1969" s="379"/>
      <c r="I1969" s="317"/>
      <c r="J1969" s="315" t="str">
        <f>IF(L1969="","",VLOOKUP(L1969,Presentación!$AL$3:$AM$574,2,FALSE))</f>
        <v/>
      </c>
      <c r="K1969" s="429"/>
      <c r="L1969" s="419"/>
      <c r="M1969" s="316"/>
      <c r="N1969" s="317"/>
      <c r="O1969" s="419"/>
      <c r="P1969" s="316"/>
      <c r="Q1969" s="317"/>
      <c r="R1969" s="379"/>
      <c r="S1969" s="316"/>
      <c r="T1969" s="317"/>
      <c r="U1969" s="43" t="s">
        <v>2188</v>
      </c>
      <c r="V1969" s="379"/>
      <c r="W1969" s="316"/>
      <c r="X1969" s="317"/>
      <c r="Y1969" s="379"/>
      <c r="Z1969" s="317"/>
      <c r="AA1969" s="249"/>
      <c r="AB1969" s="249"/>
      <c r="AC1969" s="249"/>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CA1969">
        <f t="shared" si="390"/>
        <v>0</v>
      </c>
      <c r="CB1969">
        <f t="shared" si="391"/>
        <v>0</v>
      </c>
      <c r="CC1969">
        <f t="shared" si="392"/>
        <v>0</v>
      </c>
      <c r="CD1969">
        <f t="shared" si="393"/>
        <v>0</v>
      </c>
      <c r="CF1969" t="b">
        <f t="shared" si="394"/>
        <v>0</v>
      </c>
      <c r="CG1969" t="str">
        <f t="shared" si="395"/>
        <v/>
      </c>
      <c r="CH1969" t="b">
        <f t="shared" si="396"/>
        <v>0</v>
      </c>
      <c r="CI1969" t="str">
        <f t="shared" si="397"/>
        <v/>
      </c>
      <c r="CJ1969" t="b">
        <f t="shared" si="398"/>
        <v>0</v>
      </c>
      <c r="CL1969">
        <f t="shared" si="399"/>
        <v>0</v>
      </c>
      <c r="CM1969">
        <f t="shared" si="400"/>
        <v>0</v>
      </c>
      <c r="CN1969">
        <f t="shared" si="401"/>
        <v>0</v>
      </c>
      <c r="CO1969">
        <f t="shared" si="402"/>
        <v>0</v>
      </c>
    </row>
    <row r="1970" spans="2:93" ht="15" customHeight="1">
      <c r="B1970" s="126"/>
      <c r="C1970" s="220" t="s">
        <v>3616</v>
      </c>
      <c r="D1970" s="419"/>
      <c r="E1970" s="316"/>
      <c r="F1970" s="316"/>
      <c r="G1970" s="317"/>
      <c r="H1970" s="379"/>
      <c r="I1970" s="317"/>
      <c r="J1970" s="315" t="str">
        <f>IF(L1970="","",VLOOKUP(L1970,Presentación!$AL$3:$AM$574,2,FALSE))</f>
        <v/>
      </c>
      <c r="K1970" s="429"/>
      <c r="L1970" s="419"/>
      <c r="M1970" s="316"/>
      <c r="N1970" s="317"/>
      <c r="O1970" s="419"/>
      <c r="P1970" s="316"/>
      <c r="Q1970" s="317"/>
      <c r="R1970" s="379"/>
      <c r="S1970" s="316"/>
      <c r="T1970" s="317"/>
      <c r="U1970" s="43" t="s">
        <v>2188</v>
      </c>
      <c r="V1970" s="379"/>
      <c r="W1970" s="316"/>
      <c r="X1970" s="317"/>
      <c r="Y1970" s="379"/>
      <c r="Z1970" s="317"/>
      <c r="AA1970" s="249"/>
      <c r="AB1970" s="249"/>
      <c r="AC1970" s="249"/>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CA1970">
        <f t="shared" si="390"/>
        <v>0</v>
      </c>
      <c r="CB1970">
        <f t="shared" si="391"/>
        <v>0</v>
      </c>
      <c r="CC1970">
        <f t="shared" si="392"/>
        <v>0</v>
      </c>
      <c r="CD1970">
        <f t="shared" si="393"/>
        <v>0</v>
      </c>
      <c r="CF1970" t="b">
        <f t="shared" si="394"/>
        <v>0</v>
      </c>
      <c r="CG1970" t="str">
        <f t="shared" si="395"/>
        <v/>
      </c>
      <c r="CH1970" t="b">
        <f t="shared" si="396"/>
        <v>0</v>
      </c>
      <c r="CI1970" t="str">
        <f t="shared" si="397"/>
        <v/>
      </c>
      <c r="CJ1970" t="b">
        <f t="shared" si="398"/>
        <v>0</v>
      </c>
      <c r="CL1970">
        <f t="shared" si="399"/>
        <v>0</v>
      </c>
      <c r="CM1970">
        <f t="shared" si="400"/>
        <v>0</v>
      </c>
      <c r="CN1970">
        <f t="shared" si="401"/>
        <v>0</v>
      </c>
      <c r="CO1970">
        <f t="shared" si="402"/>
        <v>0</v>
      </c>
    </row>
    <row r="1971" spans="2:93" ht="15" customHeight="1">
      <c r="B1971" s="126"/>
      <c r="C1971" s="220" t="s">
        <v>3617</v>
      </c>
      <c r="D1971" s="419"/>
      <c r="E1971" s="316"/>
      <c r="F1971" s="316"/>
      <c r="G1971" s="317"/>
      <c r="H1971" s="379"/>
      <c r="I1971" s="317"/>
      <c r="J1971" s="315" t="str">
        <f>IF(L1971="","",VLOOKUP(L1971,Presentación!$AL$3:$AM$574,2,FALSE))</f>
        <v/>
      </c>
      <c r="K1971" s="429"/>
      <c r="L1971" s="419"/>
      <c r="M1971" s="316"/>
      <c r="N1971" s="317"/>
      <c r="O1971" s="419"/>
      <c r="P1971" s="316"/>
      <c r="Q1971" s="317"/>
      <c r="R1971" s="379"/>
      <c r="S1971" s="316"/>
      <c r="T1971" s="317"/>
      <c r="U1971" s="43" t="s">
        <v>2188</v>
      </c>
      <c r="V1971" s="379"/>
      <c r="W1971" s="316"/>
      <c r="X1971" s="317"/>
      <c r="Y1971" s="379"/>
      <c r="Z1971" s="317"/>
      <c r="AA1971" s="249"/>
      <c r="AB1971" s="249"/>
      <c r="AC1971" s="249"/>
      <c r="AD1971" s="10"/>
      <c r="AE1971" s="10"/>
      <c r="AF1971" s="10"/>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CA1971">
        <f t="shared" si="390"/>
        <v>0</v>
      </c>
      <c r="CB1971">
        <f t="shared" si="391"/>
        <v>0</v>
      </c>
      <c r="CC1971">
        <f t="shared" si="392"/>
        <v>0</v>
      </c>
      <c r="CD1971">
        <f t="shared" si="393"/>
        <v>0</v>
      </c>
      <c r="CF1971" t="b">
        <f t="shared" si="394"/>
        <v>0</v>
      </c>
      <c r="CG1971" t="str">
        <f t="shared" si="395"/>
        <v/>
      </c>
      <c r="CH1971" t="b">
        <f t="shared" si="396"/>
        <v>0</v>
      </c>
      <c r="CI1971" t="str">
        <f t="shared" si="397"/>
        <v/>
      </c>
      <c r="CJ1971" t="b">
        <f t="shared" si="398"/>
        <v>0</v>
      </c>
      <c r="CL1971">
        <f t="shared" si="399"/>
        <v>0</v>
      </c>
      <c r="CM1971">
        <f t="shared" si="400"/>
        <v>0</v>
      </c>
      <c r="CN1971">
        <f t="shared" si="401"/>
        <v>0</v>
      </c>
      <c r="CO1971">
        <f t="shared" si="402"/>
        <v>0</v>
      </c>
    </row>
    <row r="1972" spans="2:93" ht="15" customHeight="1">
      <c r="B1972" s="126"/>
      <c r="C1972" s="220" t="s">
        <v>3618</v>
      </c>
      <c r="D1972" s="419"/>
      <c r="E1972" s="316"/>
      <c r="F1972" s="316"/>
      <c r="G1972" s="317"/>
      <c r="H1972" s="379"/>
      <c r="I1972" s="317"/>
      <c r="J1972" s="315" t="str">
        <f>IF(L1972="","",VLOOKUP(L1972,Presentación!$AL$3:$AM$574,2,FALSE))</f>
        <v/>
      </c>
      <c r="K1972" s="429"/>
      <c r="L1972" s="419"/>
      <c r="M1972" s="316"/>
      <c r="N1972" s="317"/>
      <c r="O1972" s="419"/>
      <c r="P1972" s="316"/>
      <c r="Q1972" s="317"/>
      <c r="R1972" s="379"/>
      <c r="S1972" s="316"/>
      <c r="T1972" s="317"/>
      <c r="U1972" s="43" t="s">
        <v>2188</v>
      </c>
      <c r="V1972" s="379"/>
      <c r="W1972" s="316"/>
      <c r="X1972" s="317"/>
      <c r="Y1972" s="379"/>
      <c r="Z1972" s="317"/>
      <c r="AA1972" s="249"/>
      <c r="AB1972" s="249"/>
      <c r="AC1972" s="249"/>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CA1972">
        <f t="shared" si="390"/>
        <v>0</v>
      </c>
      <c r="CB1972">
        <f t="shared" si="391"/>
        <v>0</v>
      </c>
      <c r="CC1972">
        <f t="shared" si="392"/>
        <v>0</v>
      </c>
      <c r="CD1972">
        <f t="shared" si="393"/>
        <v>0</v>
      </c>
      <c r="CF1972" t="b">
        <f t="shared" si="394"/>
        <v>0</v>
      </c>
      <c r="CG1972" t="str">
        <f t="shared" si="395"/>
        <v/>
      </c>
      <c r="CH1972" t="b">
        <f t="shared" si="396"/>
        <v>0</v>
      </c>
      <c r="CI1972" t="str">
        <f t="shared" si="397"/>
        <v/>
      </c>
      <c r="CJ1972" t="b">
        <f t="shared" si="398"/>
        <v>0</v>
      </c>
      <c r="CL1972">
        <f t="shared" si="399"/>
        <v>0</v>
      </c>
      <c r="CM1972">
        <f t="shared" si="400"/>
        <v>0</v>
      </c>
      <c r="CN1972">
        <f t="shared" si="401"/>
        <v>0</v>
      </c>
      <c r="CO1972">
        <f t="shared" si="402"/>
        <v>0</v>
      </c>
    </row>
    <row r="1973" spans="2:93" ht="15" customHeight="1">
      <c r="B1973" s="126"/>
      <c r="C1973" s="220" t="s">
        <v>3619</v>
      </c>
      <c r="D1973" s="419"/>
      <c r="E1973" s="316"/>
      <c r="F1973" s="316"/>
      <c r="G1973" s="317"/>
      <c r="H1973" s="379"/>
      <c r="I1973" s="317"/>
      <c r="J1973" s="315" t="str">
        <f>IF(L1973="","",VLOOKUP(L1973,Presentación!$AL$3:$AM$574,2,FALSE))</f>
        <v/>
      </c>
      <c r="K1973" s="429"/>
      <c r="L1973" s="419"/>
      <c r="M1973" s="316"/>
      <c r="N1973" s="317"/>
      <c r="O1973" s="419"/>
      <c r="P1973" s="316"/>
      <c r="Q1973" s="317"/>
      <c r="R1973" s="379"/>
      <c r="S1973" s="316"/>
      <c r="T1973" s="317"/>
      <c r="U1973" s="43" t="s">
        <v>2188</v>
      </c>
      <c r="V1973" s="379"/>
      <c r="W1973" s="316"/>
      <c r="X1973" s="317"/>
      <c r="Y1973" s="379"/>
      <c r="Z1973" s="317"/>
      <c r="AA1973" s="249"/>
      <c r="AB1973" s="249"/>
      <c r="AC1973" s="249"/>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CA1973">
        <f t="shared" si="390"/>
        <v>0</v>
      </c>
      <c r="CB1973">
        <f t="shared" si="391"/>
        <v>0</v>
      </c>
      <c r="CC1973">
        <f t="shared" si="392"/>
        <v>0</v>
      </c>
      <c r="CD1973">
        <f t="shared" si="393"/>
        <v>0</v>
      </c>
      <c r="CF1973" t="b">
        <f t="shared" si="394"/>
        <v>0</v>
      </c>
      <c r="CG1973" t="str">
        <f t="shared" si="395"/>
        <v/>
      </c>
      <c r="CH1973" t="b">
        <f t="shared" si="396"/>
        <v>0</v>
      </c>
      <c r="CI1973" t="str">
        <f t="shared" si="397"/>
        <v/>
      </c>
      <c r="CJ1973" t="b">
        <f t="shared" si="398"/>
        <v>0</v>
      </c>
      <c r="CL1973">
        <f t="shared" si="399"/>
        <v>0</v>
      </c>
      <c r="CM1973">
        <f t="shared" si="400"/>
        <v>0</v>
      </c>
      <c r="CN1973">
        <f t="shared" si="401"/>
        <v>0</v>
      </c>
      <c r="CO1973">
        <f t="shared" si="402"/>
        <v>0</v>
      </c>
    </row>
    <row r="1974" spans="2:93" ht="15" customHeight="1">
      <c r="B1974" s="126"/>
      <c r="C1974" s="220" t="s">
        <v>3620</v>
      </c>
      <c r="D1974" s="419"/>
      <c r="E1974" s="316"/>
      <c r="F1974" s="316"/>
      <c r="G1974" s="317"/>
      <c r="H1974" s="379"/>
      <c r="I1974" s="317"/>
      <c r="J1974" s="315" t="str">
        <f>IF(L1974="","",VLOOKUP(L1974,Presentación!$AL$3:$AM$574,2,FALSE))</f>
        <v/>
      </c>
      <c r="K1974" s="429"/>
      <c r="L1974" s="419"/>
      <c r="M1974" s="316"/>
      <c r="N1974" s="317"/>
      <c r="O1974" s="419"/>
      <c r="P1974" s="316"/>
      <c r="Q1974" s="317"/>
      <c r="R1974" s="379"/>
      <c r="S1974" s="316"/>
      <c r="T1974" s="317"/>
      <c r="U1974" s="43" t="s">
        <v>2188</v>
      </c>
      <c r="V1974" s="379"/>
      <c r="W1974" s="316"/>
      <c r="X1974" s="317"/>
      <c r="Y1974" s="379"/>
      <c r="Z1974" s="317"/>
      <c r="AA1974" s="249"/>
      <c r="AB1974" s="249"/>
      <c r="AC1974" s="249"/>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CA1974">
        <f t="shared" si="390"/>
        <v>0</v>
      </c>
      <c r="CB1974">
        <f t="shared" si="391"/>
        <v>0</v>
      </c>
      <c r="CC1974">
        <f t="shared" si="392"/>
        <v>0</v>
      </c>
      <c r="CD1974">
        <f t="shared" si="393"/>
        <v>0</v>
      </c>
      <c r="CF1974" t="b">
        <f t="shared" si="394"/>
        <v>0</v>
      </c>
      <c r="CG1974" t="str">
        <f t="shared" si="395"/>
        <v/>
      </c>
      <c r="CH1974" t="b">
        <f t="shared" si="396"/>
        <v>0</v>
      </c>
      <c r="CI1974" t="str">
        <f t="shared" si="397"/>
        <v/>
      </c>
      <c r="CJ1974" t="b">
        <f t="shared" si="398"/>
        <v>0</v>
      </c>
      <c r="CL1974">
        <f t="shared" si="399"/>
        <v>0</v>
      </c>
      <c r="CM1974">
        <f t="shared" si="400"/>
        <v>0</v>
      </c>
      <c r="CN1974">
        <f t="shared" si="401"/>
        <v>0</v>
      </c>
      <c r="CO1974">
        <f t="shared" si="402"/>
        <v>0</v>
      </c>
    </row>
    <row r="1975" spans="2:93" ht="15" customHeight="1">
      <c r="B1975" s="126"/>
      <c r="C1975" s="220" t="s">
        <v>3621</v>
      </c>
      <c r="D1975" s="419"/>
      <c r="E1975" s="316"/>
      <c r="F1975" s="316"/>
      <c r="G1975" s="317"/>
      <c r="H1975" s="379"/>
      <c r="I1975" s="317"/>
      <c r="J1975" s="315" t="str">
        <f>IF(L1975="","",VLOOKUP(L1975,Presentación!$AL$3:$AM$574,2,FALSE))</f>
        <v/>
      </c>
      <c r="K1975" s="429"/>
      <c r="L1975" s="419"/>
      <c r="M1975" s="316"/>
      <c r="N1975" s="317"/>
      <c r="O1975" s="419"/>
      <c r="P1975" s="316"/>
      <c r="Q1975" s="317"/>
      <c r="R1975" s="379"/>
      <c r="S1975" s="316"/>
      <c r="T1975" s="317"/>
      <c r="U1975" s="43" t="s">
        <v>2188</v>
      </c>
      <c r="V1975" s="379"/>
      <c r="W1975" s="316"/>
      <c r="X1975" s="317"/>
      <c r="Y1975" s="379"/>
      <c r="Z1975" s="317"/>
      <c r="AA1975" s="249"/>
      <c r="AB1975" s="249"/>
      <c r="AC1975" s="249"/>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c r="BQ1975" s="10"/>
      <c r="BR1975" s="10"/>
      <c r="BS1975" s="10"/>
      <c r="BT1975" s="10"/>
      <c r="BU1975" s="10"/>
      <c r="BV1975" s="10"/>
      <c r="BW1975" s="10"/>
      <c r="BX1975" s="10"/>
      <c r="CA1975">
        <f t="shared" si="390"/>
        <v>0</v>
      </c>
      <c r="CB1975">
        <f t="shared" si="391"/>
        <v>0</v>
      </c>
      <c r="CC1975">
        <f t="shared" si="392"/>
        <v>0</v>
      </c>
      <c r="CD1975">
        <f t="shared" si="393"/>
        <v>0</v>
      </c>
      <c r="CF1975" t="b">
        <f t="shared" si="394"/>
        <v>0</v>
      </c>
      <c r="CG1975" t="str">
        <f t="shared" si="395"/>
        <v/>
      </c>
      <c r="CH1975" t="b">
        <f t="shared" si="396"/>
        <v>0</v>
      </c>
      <c r="CI1975" t="str">
        <f t="shared" si="397"/>
        <v/>
      </c>
      <c r="CJ1975" t="b">
        <f t="shared" si="398"/>
        <v>0</v>
      </c>
      <c r="CL1975">
        <f t="shared" si="399"/>
        <v>0</v>
      </c>
      <c r="CM1975">
        <f t="shared" si="400"/>
        <v>0</v>
      </c>
      <c r="CN1975">
        <f t="shared" si="401"/>
        <v>0</v>
      </c>
      <c r="CO1975">
        <f t="shared" si="402"/>
        <v>0</v>
      </c>
    </row>
    <row r="1976" spans="2:93" ht="15" customHeight="1">
      <c r="B1976" s="126"/>
      <c r="C1976" s="220" t="s">
        <v>3622</v>
      </c>
      <c r="D1976" s="419"/>
      <c r="E1976" s="316"/>
      <c r="F1976" s="316"/>
      <c r="G1976" s="317"/>
      <c r="H1976" s="379"/>
      <c r="I1976" s="317"/>
      <c r="J1976" s="315" t="str">
        <f>IF(L1976="","",VLOOKUP(L1976,Presentación!$AL$3:$AM$574,2,FALSE))</f>
        <v/>
      </c>
      <c r="K1976" s="429"/>
      <c r="L1976" s="419"/>
      <c r="M1976" s="316"/>
      <c r="N1976" s="317"/>
      <c r="O1976" s="419"/>
      <c r="P1976" s="316"/>
      <c r="Q1976" s="317"/>
      <c r="R1976" s="379"/>
      <c r="S1976" s="316"/>
      <c r="T1976" s="317"/>
      <c r="U1976" s="43" t="s">
        <v>2188</v>
      </c>
      <c r="V1976" s="379"/>
      <c r="W1976" s="316"/>
      <c r="X1976" s="317"/>
      <c r="Y1976" s="379"/>
      <c r="Z1976" s="317"/>
      <c r="AA1976" s="249"/>
      <c r="AB1976" s="249"/>
      <c r="AC1976" s="249"/>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A1976" s="10"/>
      <c r="BB1976" s="10"/>
      <c r="BC1976" s="10"/>
      <c r="BD1976" s="10"/>
      <c r="BE1976" s="10"/>
      <c r="BF1976" s="10"/>
      <c r="BG1976" s="10"/>
      <c r="BH1976" s="10"/>
      <c r="BI1976" s="10"/>
      <c r="BJ1976" s="10"/>
      <c r="BK1976" s="10"/>
      <c r="BL1976" s="10"/>
      <c r="BM1976" s="10"/>
      <c r="BN1976" s="10"/>
      <c r="BO1976" s="10"/>
      <c r="BP1976" s="10"/>
      <c r="BQ1976" s="10"/>
      <c r="BR1976" s="10"/>
      <c r="BS1976" s="10"/>
      <c r="BT1976" s="10"/>
      <c r="BU1976" s="10"/>
      <c r="BV1976" s="10"/>
      <c r="BW1976" s="10"/>
      <c r="BX1976" s="10"/>
      <c r="CA1976">
        <f t="shared" si="390"/>
        <v>0</v>
      </c>
      <c r="CB1976">
        <f t="shared" si="391"/>
        <v>0</v>
      </c>
      <c r="CC1976">
        <f t="shared" si="392"/>
        <v>0</v>
      </c>
      <c r="CD1976">
        <f t="shared" si="393"/>
        <v>0</v>
      </c>
      <c r="CF1976" t="b">
        <f t="shared" si="394"/>
        <v>0</v>
      </c>
      <c r="CG1976" t="str">
        <f t="shared" si="395"/>
        <v/>
      </c>
      <c r="CH1976" t="b">
        <f t="shared" si="396"/>
        <v>0</v>
      </c>
      <c r="CI1976" t="str">
        <f t="shared" si="397"/>
        <v/>
      </c>
      <c r="CJ1976" t="b">
        <f t="shared" si="398"/>
        <v>0</v>
      </c>
      <c r="CL1976">
        <f t="shared" si="399"/>
        <v>0</v>
      </c>
      <c r="CM1976">
        <f t="shared" si="400"/>
        <v>0</v>
      </c>
      <c r="CN1976">
        <f t="shared" si="401"/>
        <v>0</v>
      </c>
      <c r="CO1976">
        <f t="shared" si="402"/>
        <v>0</v>
      </c>
    </row>
    <row r="1977" spans="2:93" ht="15" customHeight="1">
      <c r="B1977" s="126"/>
      <c r="C1977" s="220" t="s">
        <v>3623</v>
      </c>
      <c r="D1977" s="419"/>
      <c r="E1977" s="316"/>
      <c r="F1977" s="316"/>
      <c r="G1977" s="317"/>
      <c r="H1977" s="379"/>
      <c r="I1977" s="317"/>
      <c r="J1977" s="315" t="str">
        <f>IF(L1977="","",VLOOKUP(L1977,Presentación!$AL$3:$AM$574,2,FALSE))</f>
        <v/>
      </c>
      <c r="K1977" s="429"/>
      <c r="L1977" s="419"/>
      <c r="M1977" s="316"/>
      <c r="N1977" s="317"/>
      <c r="O1977" s="419"/>
      <c r="P1977" s="316"/>
      <c r="Q1977" s="317"/>
      <c r="R1977" s="379"/>
      <c r="S1977" s="316"/>
      <c r="T1977" s="317"/>
      <c r="U1977" s="43" t="s">
        <v>2188</v>
      </c>
      <c r="V1977" s="379"/>
      <c r="W1977" s="316"/>
      <c r="X1977" s="317"/>
      <c r="Y1977" s="379"/>
      <c r="Z1977" s="317"/>
      <c r="AA1977" s="249"/>
      <c r="AB1977" s="249"/>
      <c r="AC1977" s="249"/>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A1977" s="10"/>
      <c r="BB1977" s="10"/>
      <c r="BC1977" s="10"/>
      <c r="BD1977" s="10"/>
      <c r="BE1977" s="10"/>
      <c r="BF1977" s="10"/>
      <c r="BG1977" s="10"/>
      <c r="BH1977" s="10"/>
      <c r="BI1977" s="10"/>
      <c r="BJ1977" s="10"/>
      <c r="BK1977" s="10"/>
      <c r="BL1977" s="10"/>
      <c r="BM1977" s="10"/>
      <c r="BN1977" s="10"/>
      <c r="BO1977" s="10"/>
      <c r="BP1977" s="10"/>
      <c r="BQ1977" s="10"/>
      <c r="BR1977" s="10"/>
      <c r="BS1977" s="10"/>
      <c r="BT1977" s="10"/>
      <c r="BU1977" s="10"/>
      <c r="BV1977" s="10"/>
      <c r="BW1977" s="10"/>
      <c r="BX1977" s="10"/>
      <c r="CA1977">
        <f t="shared" si="390"/>
        <v>0</v>
      </c>
      <c r="CB1977">
        <f t="shared" si="391"/>
        <v>0</v>
      </c>
      <c r="CC1977">
        <f t="shared" si="392"/>
        <v>0</v>
      </c>
      <c r="CD1977">
        <f t="shared" si="393"/>
        <v>0</v>
      </c>
      <c r="CF1977" t="b">
        <f t="shared" si="394"/>
        <v>0</v>
      </c>
      <c r="CG1977" t="str">
        <f t="shared" si="395"/>
        <v/>
      </c>
      <c r="CH1977" t="b">
        <f t="shared" si="396"/>
        <v>0</v>
      </c>
      <c r="CI1977" t="str">
        <f t="shared" si="397"/>
        <v/>
      </c>
      <c r="CJ1977" t="b">
        <f t="shared" si="398"/>
        <v>0</v>
      </c>
      <c r="CL1977">
        <f t="shared" si="399"/>
        <v>0</v>
      </c>
      <c r="CM1977">
        <f t="shared" si="400"/>
        <v>0</v>
      </c>
      <c r="CN1977">
        <f t="shared" si="401"/>
        <v>0</v>
      </c>
      <c r="CO1977">
        <f t="shared" si="402"/>
        <v>0</v>
      </c>
    </row>
    <row r="1978" spans="2:93" ht="15" customHeight="1">
      <c r="B1978" s="126"/>
      <c r="C1978" s="220" t="s">
        <v>3624</v>
      </c>
      <c r="D1978" s="419"/>
      <c r="E1978" s="316"/>
      <c r="F1978" s="316"/>
      <c r="G1978" s="317"/>
      <c r="H1978" s="379"/>
      <c r="I1978" s="317"/>
      <c r="J1978" s="315" t="str">
        <f>IF(L1978="","",VLOOKUP(L1978,Presentación!$AL$3:$AM$574,2,FALSE))</f>
        <v/>
      </c>
      <c r="K1978" s="429"/>
      <c r="L1978" s="419"/>
      <c r="M1978" s="316"/>
      <c r="N1978" s="317"/>
      <c r="O1978" s="419"/>
      <c r="P1978" s="316"/>
      <c r="Q1978" s="317"/>
      <c r="R1978" s="379"/>
      <c r="S1978" s="316"/>
      <c r="T1978" s="317"/>
      <c r="U1978" s="43" t="s">
        <v>2188</v>
      </c>
      <c r="V1978" s="379"/>
      <c r="W1978" s="316"/>
      <c r="X1978" s="317"/>
      <c r="Y1978" s="379"/>
      <c r="Z1978" s="317"/>
      <c r="AA1978" s="249"/>
      <c r="AB1978" s="249"/>
      <c r="AC1978" s="249"/>
      <c r="AD1978" s="10"/>
      <c r="AE1978" s="10"/>
      <c r="AF1978" s="10"/>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A1978" s="10"/>
      <c r="BB1978" s="10"/>
      <c r="BC1978" s="10"/>
      <c r="BD1978" s="10"/>
      <c r="BE1978" s="10"/>
      <c r="BF1978" s="10"/>
      <c r="BG1978" s="10"/>
      <c r="BH1978" s="10"/>
      <c r="BI1978" s="10"/>
      <c r="BJ1978" s="10"/>
      <c r="BK1978" s="10"/>
      <c r="BL1978" s="10"/>
      <c r="BM1978" s="10"/>
      <c r="BN1978" s="10"/>
      <c r="BO1978" s="10"/>
      <c r="BP1978" s="10"/>
      <c r="BQ1978" s="10"/>
      <c r="BR1978" s="10"/>
      <c r="BS1978" s="10"/>
      <c r="BT1978" s="10"/>
      <c r="BU1978" s="10"/>
      <c r="BV1978" s="10"/>
      <c r="BW1978" s="10"/>
      <c r="BX1978" s="10"/>
      <c r="CA1978">
        <f t="shared" si="390"/>
        <v>0</v>
      </c>
      <c r="CB1978">
        <f t="shared" si="391"/>
        <v>0</v>
      </c>
      <c r="CC1978">
        <f t="shared" si="392"/>
        <v>0</v>
      </c>
      <c r="CD1978">
        <f t="shared" si="393"/>
        <v>0</v>
      </c>
      <c r="CF1978" t="b">
        <f t="shared" si="394"/>
        <v>0</v>
      </c>
      <c r="CG1978" t="str">
        <f t="shared" si="395"/>
        <v/>
      </c>
      <c r="CH1978" t="b">
        <f t="shared" si="396"/>
        <v>0</v>
      </c>
      <c r="CI1978" t="str">
        <f t="shared" si="397"/>
        <v/>
      </c>
      <c r="CJ1978" t="b">
        <f t="shared" si="398"/>
        <v>0</v>
      </c>
      <c r="CL1978">
        <f t="shared" si="399"/>
        <v>0</v>
      </c>
      <c r="CM1978">
        <f t="shared" si="400"/>
        <v>0</v>
      </c>
      <c r="CN1978">
        <f t="shared" si="401"/>
        <v>0</v>
      </c>
      <c r="CO1978">
        <f t="shared" si="402"/>
        <v>0</v>
      </c>
    </row>
    <row r="1979" spans="2:93" ht="15" customHeight="1">
      <c r="B1979" s="126"/>
      <c r="C1979" s="220" t="s">
        <v>3625</v>
      </c>
      <c r="D1979" s="419"/>
      <c r="E1979" s="316"/>
      <c r="F1979" s="316"/>
      <c r="G1979" s="317"/>
      <c r="H1979" s="379"/>
      <c r="I1979" s="317"/>
      <c r="J1979" s="315" t="str">
        <f>IF(L1979="","",VLOOKUP(L1979,Presentación!$AL$3:$AM$574,2,FALSE))</f>
        <v/>
      </c>
      <c r="K1979" s="429"/>
      <c r="L1979" s="419"/>
      <c r="M1979" s="316"/>
      <c r="N1979" s="317"/>
      <c r="O1979" s="419"/>
      <c r="P1979" s="316"/>
      <c r="Q1979" s="317"/>
      <c r="R1979" s="379"/>
      <c r="S1979" s="316"/>
      <c r="T1979" s="317"/>
      <c r="U1979" s="43" t="s">
        <v>2188</v>
      </c>
      <c r="V1979" s="379"/>
      <c r="W1979" s="316"/>
      <c r="X1979" s="317"/>
      <c r="Y1979" s="379"/>
      <c r="Z1979" s="317"/>
      <c r="AA1979" s="249"/>
      <c r="AB1979" s="249"/>
      <c r="AC1979" s="249"/>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A1979" s="10"/>
      <c r="BB1979" s="10"/>
      <c r="BC1979" s="10"/>
      <c r="BD1979" s="10"/>
      <c r="BE1979" s="10"/>
      <c r="BF1979" s="10"/>
      <c r="BG1979" s="10"/>
      <c r="BH1979" s="10"/>
      <c r="BI1979" s="10"/>
      <c r="BJ1979" s="10"/>
      <c r="BK1979" s="10"/>
      <c r="BL1979" s="10"/>
      <c r="BM1979" s="10"/>
      <c r="BN1979" s="10"/>
      <c r="BO1979" s="10"/>
      <c r="BP1979" s="10"/>
      <c r="BQ1979" s="10"/>
      <c r="BR1979" s="10"/>
      <c r="BS1979" s="10"/>
      <c r="BT1979" s="10"/>
      <c r="BU1979" s="10"/>
      <c r="BV1979" s="10"/>
      <c r="BW1979" s="10"/>
      <c r="BX1979" s="10"/>
      <c r="CA1979">
        <f t="shared" si="390"/>
        <v>0</v>
      </c>
      <c r="CB1979">
        <f t="shared" si="391"/>
        <v>0</v>
      </c>
      <c r="CC1979">
        <f t="shared" si="392"/>
        <v>0</v>
      </c>
      <c r="CD1979">
        <f t="shared" si="393"/>
        <v>0</v>
      </c>
      <c r="CF1979" t="b">
        <f t="shared" si="394"/>
        <v>0</v>
      </c>
      <c r="CG1979" t="str">
        <f t="shared" si="395"/>
        <v/>
      </c>
      <c r="CH1979" t="b">
        <f t="shared" si="396"/>
        <v>0</v>
      </c>
      <c r="CI1979" t="str">
        <f t="shared" si="397"/>
        <v/>
      </c>
      <c r="CJ1979" t="b">
        <f t="shared" si="398"/>
        <v>0</v>
      </c>
      <c r="CL1979">
        <f t="shared" si="399"/>
        <v>0</v>
      </c>
      <c r="CM1979">
        <f t="shared" si="400"/>
        <v>0</v>
      </c>
      <c r="CN1979">
        <f t="shared" si="401"/>
        <v>0</v>
      </c>
      <c r="CO1979">
        <f t="shared" si="402"/>
        <v>0</v>
      </c>
    </row>
    <row r="1980" spans="2:93" ht="15" customHeight="1">
      <c r="B1980" s="126"/>
      <c r="C1980" s="220" t="s">
        <v>3626</v>
      </c>
      <c r="D1980" s="419"/>
      <c r="E1980" s="316"/>
      <c r="F1980" s="316"/>
      <c r="G1980" s="317"/>
      <c r="H1980" s="379"/>
      <c r="I1980" s="317"/>
      <c r="J1980" s="315" t="str">
        <f>IF(L1980="","",VLOOKUP(L1980,Presentación!$AL$3:$AM$574,2,FALSE))</f>
        <v/>
      </c>
      <c r="K1980" s="429"/>
      <c r="L1980" s="419"/>
      <c r="M1980" s="316"/>
      <c r="N1980" s="317"/>
      <c r="O1980" s="419"/>
      <c r="P1980" s="316"/>
      <c r="Q1980" s="317"/>
      <c r="R1980" s="379"/>
      <c r="S1980" s="316"/>
      <c r="T1980" s="317"/>
      <c r="U1980" s="43" t="s">
        <v>2188</v>
      </c>
      <c r="V1980" s="379"/>
      <c r="W1980" s="316"/>
      <c r="X1980" s="317"/>
      <c r="Y1980" s="379"/>
      <c r="Z1980" s="317"/>
      <c r="AA1980" s="249"/>
      <c r="AB1980" s="249"/>
      <c r="AC1980" s="249"/>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A1980" s="10"/>
      <c r="BB1980" s="10"/>
      <c r="BC1980" s="10"/>
      <c r="BD1980" s="10"/>
      <c r="BE1980" s="10"/>
      <c r="BF1980" s="10"/>
      <c r="BG1980" s="10"/>
      <c r="BH1980" s="10"/>
      <c r="BI1980" s="10"/>
      <c r="BJ1980" s="10"/>
      <c r="BK1980" s="10"/>
      <c r="BL1980" s="10"/>
      <c r="BM1980" s="10"/>
      <c r="BN1980" s="10"/>
      <c r="BO1980" s="10"/>
      <c r="BP1980" s="10"/>
      <c r="BQ1980" s="10"/>
      <c r="BR1980" s="10"/>
      <c r="BS1980" s="10"/>
      <c r="BT1980" s="10"/>
      <c r="BU1980" s="10"/>
      <c r="BV1980" s="10"/>
      <c r="BW1980" s="10"/>
      <c r="BX1980" s="10"/>
      <c r="CA1980">
        <f t="shared" si="390"/>
        <v>0</v>
      </c>
      <c r="CB1980">
        <f t="shared" si="391"/>
        <v>0</v>
      </c>
      <c r="CC1980">
        <f t="shared" si="392"/>
        <v>0</v>
      </c>
      <c r="CD1980">
        <f t="shared" si="393"/>
        <v>0</v>
      </c>
      <c r="CF1980" t="b">
        <f t="shared" si="394"/>
        <v>0</v>
      </c>
      <c r="CG1980" t="str">
        <f t="shared" si="395"/>
        <v/>
      </c>
      <c r="CH1980" t="b">
        <f t="shared" si="396"/>
        <v>0</v>
      </c>
      <c r="CI1980" t="str">
        <f t="shared" si="397"/>
        <v/>
      </c>
      <c r="CJ1980" t="b">
        <f t="shared" si="398"/>
        <v>0</v>
      </c>
      <c r="CL1980">
        <f t="shared" si="399"/>
        <v>0</v>
      </c>
      <c r="CM1980">
        <f t="shared" si="400"/>
        <v>0</v>
      </c>
      <c r="CN1980">
        <f t="shared" si="401"/>
        <v>0</v>
      </c>
      <c r="CO1980">
        <f t="shared" si="402"/>
        <v>0</v>
      </c>
    </row>
    <row r="1981" spans="2:93" ht="15" customHeight="1">
      <c r="B1981" s="126"/>
      <c r="C1981" s="220" t="s">
        <v>3627</v>
      </c>
      <c r="D1981" s="419"/>
      <c r="E1981" s="316"/>
      <c r="F1981" s="316"/>
      <c r="G1981" s="317"/>
      <c r="H1981" s="379"/>
      <c r="I1981" s="317"/>
      <c r="J1981" s="315" t="str">
        <f>IF(L1981="","",VLOOKUP(L1981,Presentación!$AL$3:$AM$574,2,FALSE))</f>
        <v/>
      </c>
      <c r="K1981" s="429"/>
      <c r="L1981" s="419"/>
      <c r="M1981" s="316"/>
      <c r="N1981" s="317"/>
      <c r="O1981" s="419"/>
      <c r="P1981" s="316"/>
      <c r="Q1981" s="317"/>
      <c r="R1981" s="379"/>
      <c r="S1981" s="316"/>
      <c r="T1981" s="317"/>
      <c r="U1981" s="43" t="s">
        <v>2188</v>
      </c>
      <c r="V1981" s="379"/>
      <c r="W1981" s="316"/>
      <c r="X1981" s="317"/>
      <c r="Y1981" s="379"/>
      <c r="Z1981" s="317"/>
      <c r="AA1981" s="249"/>
      <c r="AB1981" s="249"/>
      <c r="AC1981" s="249"/>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A1981" s="10"/>
      <c r="BB1981" s="10"/>
      <c r="BC1981" s="10"/>
      <c r="BD1981" s="10"/>
      <c r="BE1981" s="10"/>
      <c r="BF1981" s="10"/>
      <c r="BG1981" s="10"/>
      <c r="BH1981" s="10"/>
      <c r="BI1981" s="10"/>
      <c r="BJ1981" s="10"/>
      <c r="BK1981" s="10"/>
      <c r="BL1981" s="10"/>
      <c r="BM1981" s="10"/>
      <c r="BN1981" s="10"/>
      <c r="BO1981" s="10"/>
      <c r="BP1981" s="10"/>
      <c r="BQ1981" s="10"/>
      <c r="BR1981" s="10"/>
      <c r="BS1981" s="10"/>
      <c r="BT1981" s="10"/>
      <c r="BU1981" s="10"/>
      <c r="BV1981" s="10"/>
      <c r="BW1981" s="10"/>
      <c r="BX1981" s="10"/>
      <c r="CA1981">
        <f t="shared" si="390"/>
        <v>0</v>
      </c>
      <c r="CB1981">
        <f t="shared" si="391"/>
        <v>0</v>
      </c>
      <c r="CC1981">
        <f t="shared" si="392"/>
        <v>0</v>
      </c>
      <c r="CD1981">
        <f t="shared" si="393"/>
        <v>0</v>
      </c>
      <c r="CF1981" t="b">
        <f t="shared" si="394"/>
        <v>0</v>
      </c>
      <c r="CG1981" t="str">
        <f t="shared" si="395"/>
        <v/>
      </c>
      <c r="CH1981" t="b">
        <f t="shared" si="396"/>
        <v>0</v>
      </c>
      <c r="CI1981" t="str">
        <f t="shared" si="397"/>
        <v/>
      </c>
      <c r="CJ1981" t="b">
        <f t="shared" si="398"/>
        <v>0</v>
      </c>
      <c r="CL1981">
        <f t="shared" si="399"/>
        <v>0</v>
      </c>
      <c r="CM1981">
        <f t="shared" si="400"/>
        <v>0</v>
      </c>
      <c r="CN1981">
        <f t="shared" si="401"/>
        <v>0</v>
      </c>
      <c r="CO1981">
        <f t="shared" si="402"/>
        <v>0</v>
      </c>
    </row>
    <row r="1982" spans="2:93" ht="15" customHeight="1">
      <c r="B1982" s="126"/>
      <c r="C1982" s="220" t="s">
        <v>3628</v>
      </c>
      <c r="D1982" s="419"/>
      <c r="E1982" s="316"/>
      <c r="F1982" s="316"/>
      <c r="G1982" s="317"/>
      <c r="H1982" s="379"/>
      <c r="I1982" s="317"/>
      <c r="J1982" s="315" t="str">
        <f>IF(L1982="","",VLOOKUP(L1982,Presentación!$AL$3:$AM$574,2,FALSE))</f>
        <v/>
      </c>
      <c r="K1982" s="429"/>
      <c r="L1982" s="419"/>
      <c r="M1982" s="316"/>
      <c r="N1982" s="317"/>
      <c r="O1982" s="419"/>
      <c r="P1982" s="316"/>
      <c r="Q1982" s="317"/>
      <c r="R1982" s="379"/>
      <c r="S1982" s="316"/>
      <c r="T1982" s="317"/>
      <c r="U1982" s="43" t="s">
        <v>2188</v>
      </c>
      <c r="V1982" s="379"/>
      <c r="W1982" s="316"/>
      <c r="X1982" s="317"/>
      <c r="Y1982" s="379"/>
      <c r="Z1982" s="317"/>
      <c r="AA1982" s="249"/>
      <c r="AB1982" s="249"/>
      <c r="AC1982" s="249"/>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c r="BK1982" s="10"/>
      <c r="BL1982" s="10"/>
      <c r="BM1982" s="10"/>
      <c r="BN1982" s="10"/>
      <c r="BO1982" s="10"/>
      <c r="BP1982" s="10"/>
      <c r="BQ1982" s="10"/>
      <c r="BR1982" s="10"/>
      <c r="BS1982" s="10"/>
      <c r="BT1982" s="10"/>
      <c r="BU1982" s="10"/>
      <c r="BV1982" s="10"/>
      <c r="BW1982" s="10"/>
      <c r="BX1982" s="10"/>
      <c r="CA1982">
        <f t="shared" si="390"/>
        <v>0</v>
      </c>
      <c r="CB1982">
        <f t="shared" si="391"/>
        <v>0</v>
      </c>
      <c r="CC1982">
        <f t="shared" si="392"/>
        <v>0</v>
      </c>
      <c r="CD1982">
        <f t="shared" si="393"/>
        <v>0</v>
      </c>
      <c r="CF1982" t="b">
        <f t="shared" si="394"/>
        <v>0</v>
      </c>
      <c r="CG1982" t="str">
        <f t="shared" si="395"/>
        <v/>
      </c>
      <c r="CH1982" t="b">
        <f t="shared" si="396"/>
        <v>0</v>
      </c>
      <c r="CI1982" t="str">
        <f t="shared" si="397"/>
        <v/>
      </c>
      <c r="CJ1982" t="b">
        <f t="shared" si="398"/>
        <v>0</v>
      </c>
      <c r="CL1982">
        <f t="shared" si="399"/>
        <v>0</v>
      </c>
      <c r="CM1982">
        <f t="shared" si="400"/>
        <v>0</v>
      </c>
      <c r="CN1982">
        <f t="shared" si="401"/>
        <v>0</v>
      </c>
      <c r="CO1982">
        <f t="shared" si="402"/>
        <v>0</v>
      </c>
    </row>
    <row r="1983" spans="2:93" ht="15" customHeight="1">
      <c r="B1983" s="126"/>
      <c r="C1983" s="220" t="s">
        <v>3629</v>
      </c>
      <c r="D1983" s="419"/>
      <c r="E1983" s="316"/>
      <c r="F1983" s="316"/>
      <c r="G1983" s="317"/>
      <c r="H1983" s="379"/>
      <c r="I1983" s="317"/>
      <c r="J1983" s="315" t="str">
        <f>IF(L1983="","",VLOOKUP(L1983,Presentación!$AL$3:$AM$574,2,FALSE))</f>
        <v/>
      </c>
      <c r="K1983" s="429"/>
      <c r="L1983" s="419"/>
      <c r="M1983" s="316"/>
      <c r="N1983" s="317"/>
      <c r="O1983" s="419"/>
      <c r="P1983" s="316"/>
      <c r="Q1983" s="317"/>
      <c r="R1983" s="379"/>
      <c r="S1983" s="316"/>
      <c r="T1983" s="317"/>
      <c r="U1983" s="43" t="s">
        <v>2188</v>
      </c>
      <c r="V1983" s="379"/>
      <c r="W1983" s="316"/>
      <c r="X1983" s="317"/>
      <c r="Y1983" s="379"/>
      <c r="Z1983" s="317"/>
      <c r="AA1983" s="249"/>
      <c r="AB1983" s="249"/>
      <c r="AC1983" s="249"/>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A1983" s="10"/>
      <c r="BB1983" s="10"/>
      <c r="BC1983" s="10"/>
      <c r="BD1983" s="10"/>
      <c r="BE1983" s="10"/>
      <c r="BF1983" s="10"/>
      <c r="BG1983" s="10"/>
      <c r="BH1983" s="10"/>
      <c r="BI1983" s="10"/>
      <c r="BJ1983" s="10"/>
      <c r="BK1983" s="10"/>
      <c r="BL1983" s="10"/>
      <c r="BM1983" s="10"/>
      <c r="BN1983" s="10"/>
      <c r="BO1983" s="10"/>
      <c r="BP1983" s="10"/>
      <c r="BQ1983" s="10"/>
      <c r="BR1983" s="10"/>
      <c r="BS1983" s="10"/>
      <c r="BT1983" s="10"/>
      <c r="BU1983" s="10"/>
      <c r="BV1983" s="10"/>
      <c r="BW1983" s="10"/>
      <c r="BX1983" s="10"/>
      <c r="CA1983">
        <f t="shared" si="390"/>
        <v>0</v>
      </c>
      <c r="CB1983">
        <f t="shared" si="391"/>
        <v>0</v>
      </c>
      <c r="CC1983">
        <f t="shared" si="392"/>
        <v>0</v>
      </c>
      <c r="CD1983">
        <f t="shared" si="393"/>
        <v>0</v>
      </c>
      <c r="CF1983" t="b">
        <f t="shared" si="394"/>
        <v>0</v>
      </c>
      <c r="CG1983" t="str">
        <f t="shared" si="395"/>
        <v/>
      </c>
      <c r="CH1983" t="b">
        <f t="shared" si="396"/>
        <v>0</v>
      </c>
      <c r="CI1983" t="str">
        <f t="shared" si="397"/>
        <v/>
      </c>
      <c r="CJ1983" t="b">
        <f t="shared" si="398"/>
        <v>0</v>
      </c>
      <c r="CL1983">
        <f t="shared" si="399"/>
        <v>0</v>
      </c>
      <c r="CM1983">
        <f t="shared" si="400"/>
        <v>0</v>
      </c>
      <c r="CN1983">
        <f t="shared" si="401"/>
        <v>0</v>
      </c>
      <c r="CO1983">
        <f t="shared" si="402"/>
        <v>0</v>
      </c>
    </row>
    <row r="1984" spans="2:93" ht="15" customHeight="1">
      <c r="B1984" s="126"/>
      <c r="C1984" s="220" t="s">
        <v>3630</v>
      </c>
      <c r="D1984" s="419"/>
      <c r="E1984" s="316"/>
      <c r="F1984" s="316"/>
      <c r="G1984" s="317"/>
      <c r="H1984" s="379"/>
      <c r="I1984" s="317"/>
      <c r="J1984" s="315" t="str">
        <f>IF(L1984="","",VLOOKUP(L1984,Presentación!$AL$3:$AM$574,2,FALSE))</f>
        <v/>
      </c>
      <c r="K1984" s="429"/>
      <c r="L1984" s="419"/>
      <c r="M1984" s="316"/>
      <c r="N1984" s="317"/>
      <c r="O1984" s="419"/>
      <c r="P1984" s="316"/>
      <c r="Q1984" s="317"/>
      <c r="R1984" s="379"/>
      <c r="S1984" s="316"/>
      <c r="T1984" s="317"/>
      <c r="U1984" s="43" t="s">
        <v>2188</v>
      </c>
      <c r="V1984" s="379"/>
      <c r="W1984" s="316"/>
      <c r="X1984" s="317"/>
      <c r="Y1984" s="379"/>
      <c r="Z1984" s="317"/>
      <c r="AA1984" s="249"/>
      <c r="AB1984" s="249"/>
      <c r="AC1984" s="249"/>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A1984" s="10"/>
      <c r="BB1984" s="10"/>
      <c r="BC1984" s="10"/>
      <c r="BD1984" s="10"/>
      <c r="BE1984" s="10"/>
      <c r="BF1984" s="10"/>
      <c r="BG1984" s="10"/>
      <c r="BH1984" s="10"/>
      <c r="BI1984" s="10"/>
      <c r="BJ1984" s="10"/>
      <c r="BK1984" s="10"/>
      <c r="BL1984" s="10"/>
      <c r="BM1984" s="10"/>
      <c r="BN1984" s="10"/>
      <c r="BO1984" s="10"/>
      <c r="BP1984" s="10"/>
      <c r="BQ1984" s="10"/>
      <c r="BR1984" s="10"/>
      <c r="BS1984" s="10"/>
      <c r="BT1984" s="10"/>
      <c r="BU1984" s="10"/>
      <c r="BV1984" s="10"/>
      <c r="BW1984" s="10"/>
      <c r="BX1984" s="10"/>
      <c r="CA1984">
        <f t="shared" si="390"/>
        <v>0</v>
      </c>
      <c r="CB1984">
        <f t="shared" si="391"/>
        <v>0</v>
      </c>
      <c r="CC1984">
        <f t="shared" si="392"/>
        <v>0</v>
      </c>
      <c r="CD1984">
        <f t="shared" si="393"/>
        <v>0</v>
      </c>
      <c r="CF1984" t="b">
        <f t="shared" si="394"/>
        <v>0</v>
      </c>
      <c r="CG1984" t="str">
        <f t="shared" si="395"/>
        <v/>
      </c>
      <c r="CH1984" t="b">
        <f t="shared" si="396"/>
        <v>0</v>
      </c>
      <c r="CI1984" t="str">
        <f t="shared" si="397"/>
        <v/>
      </c>
      <c r="CJ1984" t="b">
        <f t="shared" si="398"/>
        <v>0</v>
      </c>
      <c r="CL1984">
        <f t="shared" si="399"/>
        <v>0</v>
      </c>
      <c r="CM1984">
        <f t="shared" si="400"/>
        <v>0</v>
      </c>
      <c r="CN1984">
        <f t="shared" si="401"/>
        <v>0</v>
      </c>
      <c r="CO1984">
        <f t="shared" si="402"/>
        <v>0</v>
      </c>
    </row>
    <row r="1985" spans="2:93" ht="15" customHeight="1">
      <c r="B1985" s="126"/>
      <c r="C1985" s="220" t="s">
        <v>3631</v>
      </c>
      <c r="D1985" s="419"/>
      <c r="E1985" s="316"/>
      <c r="F1985" s="316"/>
      <c r="G1985" s="317"/>
      <c r="H1985" s="379"/>
      <c r="I1985" s="317"/>
      <c r="J1985" s="315" t="str">
        <f>IF(L1985="","",VLOOKUP(L1985,Presentación!$AL$3:$AM$574,2,FALSE))</f>
        <v/>
      </c>
      <c r="K1985" s="429"/>
      <c r="L1985" s="419"/>
      <c r="M1985" s="316"/>
      <c r="N1985" s="317"/>
      <c r="O1985" s="419"/>
      <c r="P1985" s="316"/>
      <c r="Q1985" s="317"/>
      <c r="R1985" s="379"/>
      <c r="S1985" s="316"/>
      <c r="T1985" s="317"/>
      <c r="U1985" s="43" t="s">
        <v>2188</v>
      </c>
      <c r="V1985" s="379"/>
      <c r="W1985" s="316"/>
      <c r="X1985" s="317"/>
      <c r="Y1985" s="379"/>
      <c r="Z1985" s="317"/>
      <c r="AA1985" s="249"/>
      <c r="AB1985" s="249"/>
      <c r="AC1985" s="249"/>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A1985" s="10"/>
      <c r="BB1985" s="10"/>
      <c r="BC1985" s="10"/>
      <c r="BD1985" s="10"/>
      <c r="BE1985" s="10"/>
      <c r="BF1985" s="10"/>
      <c r="BG1985" s="10"/>
      <c r="BH1985" s="10"/>
      <c r="BI1985" s="10"/>
      <c r="BJ1985" s="10"/>
      <c r="BK1985" s="10"/>
      <c r="BL1985" s="10"/>
      <c r="BM1985" s="10"/>
      <c r="BN1985" s="10"/>
      <c r="BO1985" s="10"/>
      <c r="BP1985" s="10"/>
      <c r="BQ1985" s="10"/>
      <c r="BR1985" s="10"/>
      <c r="BS1985" s="10"/>
      <c r="BT1985" s="10"/>
      <c r="BU1985" s="10"/>
      <c r="BV1985" s="10"/>
      <c r="BW1985" s="10"/>
      <c r="BX1985" s="10"/>
      <c r="CA1985">
        <f t="shared" si="390"/>
        <v>0</v>
      </c>
      <c r="CB1985">
        <f t="shared" si="391"/>
        <v>0</v>
      </c>
      <c r="CC1985">
        <f t="shared" si="392"/>
        <v>0</v>
      </c>
      <c r="CD1985">
        <f t="shared" si="393"/>
        <v>0</v>
      </c>
      <c r="CF1985" t="b">
        <f t="shared" si="394"/>
        <v>0</v>
      </c>
      <c r="CG1985" t="str">
        <f t="shared" si="395"/>
        <v/>
      </c>
      <c r="CH1985" t="b">
        <f t="shared" si="396"/>
        <v>0</v>
      </c>
      <c r="CI1985" t="str">
        <f t="shared" si="397"/>
        <v/>
      </c>
      <c r="CJ1985" t="b">
        <f t="shared" si="398"/>
        <v>0</v>
      </c>
      <c r="CL1985">
        <f t="shared" si="399"/>
        <v>0</v>
      </c>
      <c r="CM1985">
        <f t="shared" si="400"/>
        <v>0</v>
      </c>
      <c r="CN1985">
        <f t="shared" si="401"/>
        <v>0</v>
      </c>
      <c r="CO1985">
        <f t="shared" si="402"/>
        <v>0</v>
      </c>
    </row>
    <row r="1986" spans="2:93" ht="15" customHeight="1">
      <c r="B1986" s="126"/>
      <c r="C1986" s="220" t="s">
        <v>3632</v>
      </c>
      <c r="D1986" s="419"/>
      <c r="E1986" s="316"/>
      <c r="F1986" s="316"/>
      <c r="G1986" s="317"/>
      <c r="H1986" s="379"/>
      <c r="I1986" s="317"/>
      <c r="J1986" s="315" t="str">
        <f>IF(L1986="","",VLOOKUP(L1986,Presentación!$AL$3:$AM$574,2,FALSE))</f>
        <v/>
      </c>
      <c r="K1986" s="429"/>
      <c r="L1986" s="419"/>
      <c r="M1986" s="316"/>
      <c r="N1986" s="317"/>
      <c r="O1986" s="419"/>
      <c r="P1986" s="316"/>
      <c r="Q1986" s="317"/>
      <c r="R1986" s="379"/>
      <c r="S1986" s="316"/>
      <c r="T1986" s="317"/>
      <c r="U1986" s="43" t="s">
        <v>2188</v>
      </c>
      <c r="V1986" s="379"/>
      <c r="W1986" s="316"/>
      <c r="X1986" s="317"/>
      <c r="Y1986" s="379"/>
      <c r="Z1986" s="317"/>
      <c r="AA1986" s="249"/>
      <c r="AB1986" s="249"/>
      <c r="AC1986" s="249"/>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A1986" s="10"/>
      <c r="BB1986" s="10"/>
      <c r="BC1986" s="10"/>
      <c r="BD1986" s="10"/>
      <c r="BE1986" s="10"/>
      <c r="BF1986" s="10"/>
      <c r="BG1986" s="10"/>
      <c r="BH1986" s="10"/>
      <c r="BI1986" s="10"/>
      <c r="BJ1986" s="10"/>
      <c r="BK1986" s="10"/>
      <c r="BL1986" s="10"/>
      <c r="BM1986" s="10"/>
      <c r="BN1986" s="10"/>
      <c r="BO1986" s="10"/>
      <c r="BP1986" s="10"/>
      <c r="BQ1986" s="10"/>
      <c r="BR1986" s="10"/>
      <c r="BS1986" s="10"/>
      <c r="BT1986" s="10"/>
      <c r="BU1986" s="10"/>
      <c r="BV1986" s="10"/>
      <c r="BW1986" s="10"/>
      <c r="BX1986" s="10"/>
      <c r="CA1986">
        <f t="shared" si="390"/>
        <v>0</v>
      </c>
      <c r="CB1986">
        <f t="shared" si="391"/>
        <v>0</v>
      </c>
      <c r="CC1986">
        <f t="shared" si="392"/>
        <v>0</v>
      </c>
      <c r="CD1986">
        <f t="shared" si="393"/>
        <v>0</v>
      </c>
      <c r="CF1986" t="b">
        <f t="shared" si="394"/>
        <v>0</v>
      </c>
      <c r="CG1986" t="str">
        <f t="shared" si="395"/>
        <v/>
      </c>
      <c r="CH1986" t="b">
        <f t="shared" si="396"/>
        <v>0</v>
      </c>
      <c r="CI1986" t="str">
        <f t="shared" si="397"/>
        <v/>
      </c>
      <c r="CJ1986" t="b">
        <f t="shared" si="398"/>
        <v>0</v>
      </c>
      <c r="CL1986">
        <f t="shared" si="399"/>
        <v>0</v>
      </c>
      <c r="CM1986">
        <f t="shared" si="400"/>
        <v>0</v>
      </c>
      <c r="CN1986">
        <f t="shared" si="401"/>
        <v>0</v>
      </c>
      <c r="CO1986">
        <f t="shared" si="402"/>
        <v>0</v>
      </c>
    </row>
    <row r="1987" spans="2:93" ht="15" customHeight="1">
      <c r="B1987" s="126"/>
      <c r="C1987" s="220" t="s">
        <v>3633</v>
      </c>
      <c r="D1987" s="419"/>
      <c r="E1987" s="316"/>
      <c r="F1987" s="316"/>
      <c r="G1987" s="317"/>
      <c r="H1987" s="379"/>
      <c r="I1987" s="317"/>
      <c r="J1987" s="315" t="str">
        <f>IF(L1987="","",VLOOKUP(L1987,Presentación!$AL$3:$AM$574,2,FALSE))</f>
        <v/>
      </c>
      <c r="K1987" s="429"/>
      <c r="L1987" s="419"/>
      <c r="M1987" s="316"/>
      <c r="N1987" s="317"/>
      <c r="O1987" s="419"/>
      <c r="P1987" s="316"/>
      <c r="Q1987" s="317"/>
      <c r="R1987" s="379"/>
      <c r="S1987" s="316"/>
      <c r="T1987" s="317"/>
      <c r="U1987" s="43" t="s">
        <v>2188</v>
      </c>
      <c r="V1987" s="379"/>
      <c r="W1987" s="316"/>
      <c r="X1987" s="317"/>
      <c r="Y1987" s="379"/>
      <c r="Z1987" s="317"/>
      <c r="AA1987" s="249"/>
      <c r="AB1987" s="249"/>
      <c r="AC1987" s="249"/>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A1987" s="10"/>
      <c r="BB1987" s="10"/>
      <c r="BC1987" s="10"/>
      <c r="BD1987" s="10"/>
      <c r="BE1987" s="10"/>
      <c r="BF1987" s="10"/>
      <c r="BG1987" s="10"/>
      <c r="BH1987" s="10"/>
      <c r="BI1987" s="10"/>
      <c r="BJ1987" s="10"/>
      <c r="BK1987" s="10"/>
      <c r="BL1987" s="10"/>
      <c r="BM1987" s="10"/>
      <c r="BN1987" s="10"/>
      <c r="BO1987" s="10"/>
      <c r="BP1987" s="10"/>
      <c r="BQ1987" s="10"/>
      <c r="BR1987" s="10"/>
      <c r="BS1987" s="10"/>
      <c r="BT1987" s="10"/>
      <c r="BU1987" s="10"/>
      <c r="BV1987" s="10"/>
      <c r="BW1987" s="10"/>
      <c r="BX1987" s="10"/>
      <c r="CA1987">
        <f t="shared" si="390"/>
        <v>0</v>
      </c>
      <c r="CB1987">
        <f t="shared" si="391"/>
        <v>0</v>
      </c>
      <c r="CC1987">
        <f t="shared" si="392"/>
        <v>0</v>
      </c>
      <c r="CD1987">
        <f t="shared" si="393"/>
        <v>0</v>
      </c>
      <c r="CF1987" t="b">
        <f t="shared" si="394"/>
        <v>0</v>
      </c>
      <c r="CG1987" t="str">
        <f t="shared" si="395"/>
        <v/>
      </c>
      <c r="CH1987" t="b">
        <f t="shared" si="396"/>
        <v>0</v>
      </c>
      <c r="CI1987" t="str">
        <f t="shared" si="397"/>
        <v/>
      </c>
      <c r="CJ1987" t="b">
        <f t="shared" si="398"/>
        <v>0</v>
      </c>
      <c r="CL1987">
        <f t="shared" si="399"/>
        <v>0</v>
      </c>
      <c r="CM1987">
        <f t="shared" si="400"/>
        <v>0</v>
      </c>
      <c r="CN1987">
        <f t="shared" si="401"/>
        <v>0</v>
      </c>
      <c r="CO1987">
        <f t="shared" si="402"/>
        <v>0</v>
      </c>
    </row>
    <row r="1988" spans="2:93" ht="15" customHeight="1">
      <c r="B1988" s="126"/>
      <c r="C1988" s="220" t="s">
        <v>3634</v>
      </c>
      <c r="D1988" s="419"/>
      <c r="E1988" s="316"/>
      <c r="F1988" s="316"/>
      <c r="G1988" s="317"/>
      <c r="H1988" s="379"/>
      <c r="I1988" s="317"/>
      <c r="J1988" s="315" t="str">
        <f>IF(L1988="","",VLOOKUP(L1988,Presentación!$AL$3:$AM$574,2,FALSE))</f>
        <v/>
      </c>
      <c r="K1988" s="429"/>
      <c r="L1988" s="419"/>
      <c r="M1988" s="316"/>
      <c r="N1988" s="317"/>
      <c r="O1988" s="419"/>
      <c r="P1988" s="316"/>
      <c r="Q1988" s="317"/>
      <c r="R1988" s="379"/>
      <c r="S1988" s="316"/>
      <c r="T1988" s="317"/>
      <c r="U1988" s="43" t="s">
        <v>2188</v>
      </c>
      <c r="V1988" s="379"/>
      <c r="W1988" s="316"/>
      <c r="X1988" s="317"/>
      <c r="Y1988" s="379"/>
      <c r="Z1988" s="317"/>
      <c r="AA1988" s="249"/>
      <c r="AB1988" s="249"/>
      <c r="AC1988" s="249"/>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A1988" s="10"/>
      <c r="BB1988" s="10"/>
      <c r="BC1988" s="10"/>
      <c r="BD1988" s="10"/>
      <c r="BE1988" s="10"/>
      <c r="BF1988" s="10"/>
      <c r="BG1988" s="10"/>
      <c r="BH1988" s="10"/>
      <c r="BI1988" s="10"/>
      <c r="BJ1988" s="10"/>
      <c r="BK1988" s="10"/>
      <c r="BL1988" s="10"/>
      <c r="BM1988" s="10"/>
      <c r="BN1988" s="10"/>
      <c r="BO1988" s="10"/>
      <c r="BP1988" s="10"/>
      <c r="BQ1988" s="10"/>
      <c r="BR1988" s="10"/>
      <c r="BS1988" s="10"/>
      <c r="BT1988" s="10"/>
      <c r="BU1988" s="10"/>
      <c r="BV1988" s="10"/>
      <c r="BW1988" s="10"/>
      <c r="BX1988" s="10"/>
      <c r="CA1988">
        <f t="shared" si="390"/>
        <v>0</v>
      </c>
      <c r="CB1988">
        <f t="shared" si="391"/>
        <v>0</v>
      </c>
      <c r="CC1988">
        <f t="shared" si="392"/>
        <v>0</v>
      </c>
      <c r="CD1988">
        <f t="shared" si="393"/>
        <v>0</v>
      </c>
      <c r="CF1988" t="b">
        <f t="shared" si="394"/>
        <v>0</v>
      </c>
      <c r="CG1988" t="str">
        <f t="shared" si="395"/>
        <v/>
      </c>
      <c r="CH1988" t="b">
        <f t="shared" si="396"/>
        <v>0</v>
      </c>
      <c r="CI1988" t="str">
        <f t="shared" si="397"/>
        <v/>
      </c>
      <c r="CJ1988" t="b">
        <f t="shared" si="398"/>
        <v>0</v>
      </c>
      <c r="CL1988">
        <f t="shared" si="399"/>
        <v>0</v>
      </c>
      <c r="CM1988">
        <f t="shared" si="400"/>
        <v>0</v>
      </c>
      <c r="CN1988">
        <f t="shared" si="401"/>
        <v>0</v>
      </c>
      <c r="CO1988">
        <f t="shared" si="402"/>
        <v>0</v>
      </c>
    </row>
    <row r="1989" spans="2:93" ht="15" customHeight="1">
      <c r="B1989" s="126"/>
      <c r="C1989" s="220" t="s">
        <v>3635</v>
      </c>
      <c r="D1989" s="419"/>
      <c r="E1989" s="316"/>
      <c r="F1989" s="316"/>
      <c r="G1989" s="317"/>
      <c r="H1989" s="379"/>
      <c r="I1989" s="317"/>
      <c r="J1989" s="315" t="str">
        <f>IF(L1989="","",VLOOKUP(L1989,Presentación!$AL$3:$AM$574,2,FALSE))</f>
        <v/>
      </c>
      <c r="K1989" s="429"/>
      <c r="L1989" s="419"/>
      <c r="M1989" s="316"/>
      <c r="N1989" s="317"/>
      <c r="O1989" s="419"/>
      <c r="P1989" s="316"/>
      <c r="Q1989" s="317"/>
      <c r="R1989" s="379"/>
      <c r="S1989" s="316"/>
      <c r="T1989" s="317"/>
      <c r="U1989" s="43" t="s">
        <v>2188</v>
      </c>
      <c r="V1989" s="379"/>
      <c r="W1989" s="316"/>
      <c r="X1989" s="317"/>
      <c r="Y1989" s="379"/>
      <c r="Z1989" s="317"/>
      <c r="AA1989" s="249"/>
      <c r="AB1989" s="249"/>
      <c r="AC1989" s="249"/>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A1989" s="10"/>
      <c r="BB1989" s="10"/>
      <c r="BC1989" s="10"/>
      <c r="BD1989" s="10"/>
      <c r="BE1989" s="10"/>
      <c r="BF1989" s="10"/>
      <c r="BG1989" s="10"/>
      <c r="BH1989" s="10"/>
      <c r="BI1989" s="10"/>
      <c r="BJ1989" s="10"/>
      <c r="BK1989" s="10"/>
      <c r="BL1989" s="10"/>
      <c r="BM1989" s="10"/>
      <c r="BN1989" s="10"/>
      <c r="BO1989" s="10"/>
      <c r="BP1989" s="10"/>
      <c r="BQ1989" s="10"/>
      <c r="BR1989" s="10"/>
      <c r="BS1989" s="10"/>
      <c r="BT1989" s="10"/>
      <c r="BU1989" s="10"/>
      <c r="BV1989" s="10"/>
      <c r="BW1989" s="10"/>
      <c r="BX1989" s="10"/>
      <c r="CA1989">
        <f t="shared" si="390"/>
        <v>0</v>
      </c>
      <c r="CB1989">
        <f t="shared" si="391"/>
        <v>0</v>
      </c>
      <c r="CC1989">
        <f t="shared" si="392"/>
        <v>0</v>
      </c>
      <c r="CD1989">
        <f t="shared" si="393"/>
        <v>0</v>
      </c>
      <c r="CF1989" t="b">
        <f t="shared" si="394"/>
        <v>0</v>
      </c>
      <c r="CG1989" t="str">
        <f t="shared" si="395"/>
        <v/>
      </c>
      <c r="CH1989" t="b">
        <f t="shared" si="396"/>
        <v>0</v>
      </c>
      <c r="CI1989" t="str">
        <f t="shared" si="397"/>
        <v/>
      </c>
      <c r="CJ1989" t="b">
        <f t="shared" si="398"/>
        <v>0</v>
      </c>
      <c r="CL1989">
        <f t="shared" si="399"/>
        <v>0</v>
      </c>
      <c r="CM1989">
        <f t="shared" si="400"/>
        <v>0</v>
      </c>
      <c r="CN1989">
        <f t="shared" si="401"/>
        <v>0</v>
      </c>
      <c r="CO1989">
        <f t="shared" si="402"/>
        <v>0</v>
      </c>
    </row>
    <row r="1990" spans="2:93" ht="15" customHeight="1">
      <c r="B1990" s="126"/>
      <c r="C1990" s="220" t="s">
        <v>3636</v>
      </c>
      <c r="D1990" s="419"/>
      <c r="E1990" s="316"/>
      <c r="F1990" s="316"/>
      <c r="G1990" s="317"/>
      <c r="H1990" s="379"/>
      <c r="I1990" s="317"/>
      <c r="J1990" s="315" t="str">
        <f>IF(L1990="","",VLOOKUP(L1990,Presentación!$AL$3:$AM$574,2,FALSE))</f>
        <v/>
      </c>
      <c r="K1990" s="429"/>
      <c r="L1990" s="419"/>
      <c r="M1990" s="316"/>
      <c r="N1990" s="317"/>
      <c r="O1990" s="419"/>
      <c r="P1990" s="316"/>
      <c r="Q1990" s="317"/>
      <c r="R1990" s="379"/>
      <c r="S1990" s="316"/>
      <c r="T1990" s="317"/>
      <c r="U1990" s="43" t="s">
        <v>2188</v>
      </c>
      <c r="V1990" s="379"/>
      <c r="W1990" s="316"/>
      <c r="X1990" s="317"/>
      <c r="Y1990" s="379"/>
      <c r="Z1990" s="317"/>
      <c r="AA1990" s="249"/>
      <c r="AB1990" s="249"/>
      <c r="AC1990" s="249"/>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c r="BK1990" s="10"/>
      <c r="BL1990" s="10"/>
      <c r="BM1990" s="10"/>
      <c r="BN1990" s="10"/>
      <c r="BO1990" s="10"/>
      <c r="BP1990" s="10"/>
      <c r="BQ1990" s="10"/>
      <c r="BR1990" s="10"/>
      <c r="BS1990" s="10"/>
      <c r="BT1990" s="10"/>
      <c r="BU1990" s="10"/>
      <c r="BV1990" s="10"/>
      <c r="BW1990" s="10"/>
      <c r="BX1990" s="10"/>
      <c r="CA1990">
        <f t="shared" si="390"/>
        <v>0</v>
      </c>
      <c r="CB1990">
        <f t="shared" si="391"/>
        <v>0</v>
      </c>
      <c r="CC1990">
        <f t="shared" si="392"/>
        <v>0</v>
      </c>
      <c r="CD1990">
        <f t="shared" si="393"/>
        <v>0</v>
      </c>
      <c r="CF1990" t="b">
        <f t="shared" si="394"/>
        <v>0</v>
      </c>
      <c r="CG1990" t="str">
        <f t="shared" si="395"/>
        <v/>
      </c>
      <c r="CH1990" t="b">
        <f t="shared" si="396"/>
        <v>0</v>
      </c>
      <c r="CI1990" t="str">
        <f t="shared" si="397"/>
        <v/>
      </c>
      <c r="CJ1990" t="b">
        <f t="shared" si="398"/>
        <v>0</v>
      </c>
      <c r="CL1990">
        <f t="shared" si="399"/>
        <v>0</v>
      </c>
      <c r="CM1990">
        <f t="shared" si="400"/>
        <v>0</v>
      </c>
      <c r="CN1990">
        <f t="shared" si="401"/>
        <v>0</v>
      </c>
      <c r="CO1990">
        <f t="shared" si="402"/>
        <v>0</v>
      </c>
    </row>
    <row r="1991" spans="2:93" ht="15" customHeight="1">
      <c r="B1991" s="126"/>
      <c r="C1991" s="220" t="s">
        <v>3637</v>
      </c>
      <c r="D1991" s="419"/>
      <c r="E1991" s="316"/>
      <c r="F1991" s="316"/>
      <c r="G1991" s="317"/>
      <c r="H1991" s="379"/>
      <c r="I1991" s="317"/>
      <c r="J1991" s="315" t="str">
        <f>IF(L1991="","",VLOOKUP(L1991,Presentación!$AL$3:$AM$574,2,FALSE))</f>
        <v/>
      </c>
      <c r="K1991" s="429"/>
      <c r="L1991" s="419"/>
      <c r="M1991" s="316"/>
      <c r="N1991" s="317"/>
      <c r="O1991" s="419"/>
      <c r="P1991" s="316"/>
      <c r="Q1991" s="317"/>
      <c r="R1991" s="379"/>
      <c r="S1991" s="316"/>
      <c r="T1991" s="317"/>
      <c r="U1991" s="43" t="s">
        <v>2188</v>
      </c>
      <c r="V1991" s="379"/>
      <c r="W1991" s="316"/>
      <c r="X1991" s="317"/>
      <c r="Y1991" s="379"/>
      <c r="Z1991" s="317"/>
      <c r="AA1991" s="249"/>
      <c r="AB1991" s="249"/>
      <c r="AC1991" s="249"/>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A1991" s="10"/>
      <c r="BB1991" s="10"/>
      <c r="BC1991" s="10"/>
      <c r="BD1991" s="10"/>
      <c r="BE1991" s="10"/>
      <c r="BF1991" s="10"/>
      <c r="BG1991" s="10"/>
      <c r="BH1991" s="10"/>
      <c r="BI1991" s="10"/>
      <c r="BJ1991" s="10"/>
      <c r="BK1991" s="10"/>
      <c r="BL1991" s="10"/>
      <c r="BM1991" s="10"/>
      <c r="BN1991" s="10"/>
      <c r="BO1991" s="10"/>
      <c r="BP1991" s="10"/>
      <c r="BQ1991" s="10"/>
      <c r="BR1991" s="10"/>
      <c r="BS1991" s="10"/>
      <c r="BT1991" s="10"/>
      <c r="BU1991" s="10"/>
      <c r="BV1991" s="10"/>
      <c r="BW1991" s="10"/>
      <c r="BX1991" s="10"/>
      <c r="CA1991">
        <f t="shared" si="390"/>
        <v>0</v>
      </c>
      <c r="CB1991">
        <f t="shared" si="391"/>
        <v>0</v>
      </c>
      <c r="CC1991">
        <f t="shared" si="392"/>
        <v>0</v>
      </c>
      <c r="CD1991">
        <f t="shared" si="393"/>
        <v>0</v>
      </c>
      <c r="CF1991" t="b">
        <f t="shared" si="394"/>
        <v>0</v>
      </c>
      <c r="CG1991" t="str">
        <f t="shared" si="395"/>
        <v/>
      </c>
      <c r="CH1991" t="b">
        <f t="shared" si="396"/>
        <v>0</v>
      </c>
      <c r="CI1991" t="str">
        <f t="shared" si="397"/>
        <v/>
      </c>
      <c r="CJ1991" t="b">
        <f t="shared" si="398"/>
        <v>0</v>
      </c>
      <c r="CL1991">
        <f t="shared" si="399"/>
        <v>0</v>
      </c>
      <c r="CM1991">
        <f t="shared" si="400"/>
        <v>0</v>
      </c>
      <c r="CN1991">
        <f t="shared" si="401"/>
        <v>0</v>
      </c>
      <c r="CO1991">
        <f t="shared" si="402"/>
        <v>0</v>
      </c>
    </row>
    <row r="1992" spans="2:93" ht="15" customHeight="1">
      <c r="B1992" s="126"/>
      <c r="C1992" s="220" t="s">
        <v>3638</v>
      </c>
      <c r="D1992" s="419"/>
      <c r="E1992" s="316"/>
      <c r="F1992" s="316"/>
      <c r="G1992" s="317"/>
      <c r="H1992" s="379"/>
      <c r="I1992" s="317"/>
      <c r="J1992" s="315" t="str">
        <f>IF(L1992="","",VLOOKUP(L1992,Presentación!$AL$3:$AM$574,2,FALSE))</f>
        <v/>
      </c>
      <c r="K1992" s="429"/>
      <c r="L1992" s="419"/>
      <c r="M1992" s="316"/>
      <c r="N1992" s="317"/>
      <c r="O1992" s="419"/>
      <c r="P1992" s="316"/>
      <c r="Q1992" s="317"/>
      <c r="R1992" s="379"/>
      <c r="S1992" s="316"/>
      <c r="T1992" s="317"/>
      <c r="U1992" s="43" t="s">
        <v>2188</v>
      </c>
      <c r="V1992" s="379"/>
      <c r="W1992" s="316"/>
      <c r="X1992" s="317"/>
      <c r="Y1992" s="379"/>
      <c r="Z1992" s="317"/>
      <c r="AA1992" s="249"/>
      <c r="AB1992" s="249"/>
      <c r="AC1992" s="249"/>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A1992" s="10"/>
      <c r="BB1992" s="10"/>
      <c r="BC1992" s="10"/>
      <c r="BD1992" s="10"/>
      <c r="BE1992" s="10"/>
      <c r="BF1992" s="10"/>
      <c r="BG1992" s="10"/>
      <c r="BH1992" s="10"/>
      <c r="BI1992" s="10"/>
      <c r="BJ1992" s="10"/>
      <c r="BK1992" s="10"/>
      <c r="BL1992" s="10"/>
      <c r="BM1992" s="10"/>
      <c r="BN1992" s="10"/>
      <c r="BO1992" s="10"/>
      <c r="BP1992" s="10"/>
      <c r="BQ1992" s="10"/>
      <c r="BR1992" s="10"/>
      <c r="BS1992" s="10"/>
      <c r="BT1992" s="10"/>
      <c r="BU1992" s="10"/>
      <c r="BV1992" s="10"/>
      <c r="BW1992" s="10"/>
      <c r="BX1992" s="10"/>
      <c r="CA1992">
        <f t="shared" si="390"/>
        <v>0</v>
      </c>
      <c r="CB1992">
        <f t="shared" si="391"/>
        <v>0</v>
      </c>
      <c r="CC1992">
        <f t="shared" si="392"/>
        <v>0</v>
      </c>
      <c r="CD1992">
        <f t="shared" si="393"/>
        <v>0</v>
      </c>
      <c r="CF1992" t="b">
        <f t="shared" si="394"/>
        <v>0</v>
      </c>
      <c r="CG1992" t="str">
        <f t="shared" si="395"/>
        <v/>
      </c>
      <c r="CH1992" t="b">
        <f t="shared" si="396"/>
        <v>0</v>
      </c>
      <c r="CI1992" t="str">
        <f t="shared" si="397"/>
        <v/>
      </c>
      <c r="CJ1992" t="b">
        <f t="shared" si="398"/>
        <v>0</v>
      </c>
      <c r="CL1992">
        <f t="shared" si="399"/>
        <v>0</v>
      </c>
      <c r="CM1992">
        <f t="shared" si="400"/>
        <v>0</v>
      </c>
      <c r="CN1992">
        <f t="shared" si="401"/>
        <v>0</v>
      </c>
      <c r="CO1992">
        <f t="shared" si="402"/>
        <v>0</v>
      </c>
    </row>
    <row r="1993" spans="2:93" ht="15" customHeight="1">
      <c r="B1993" s="126"/>
      <c r="C1993" s="220" t="s">
        <v>3639</v>
      </c>
      <c r="D1993" s="419"/>
      <c r="E1993" s="316"/>
      <c r="F1993" s="316"/>
      <c r="G1993" s="317"/>
      <c r="H1993" s="379"/>
      <c r="I1993" s="317"/>
      <c r="J1993" s="315" t="str">
        <f>IF(L1993="","",VLOOKUP(L1993,Presentación!$AL$3:$AM$574,2,FALSE))</f>
        <v/>
      </c>
      <c r="K1993" s="429"/>
      <c r="L1993" s="419"/>
      <c r="M1993" s="316"/>
      <c r="N1993" s="317"/>
      <c r="O1993" s="419"/>
      <c r="P1993" s="316"/>
      <c r="Q1993" s="317"/>
      <c r="R1993" s="379"/>
      <c r="S1993" s="316"/>
      <c r="T1993" s="317"/>
      <c r="U1993" s="43" t="s">
        <v>2188</v>
      </c>
      <c r="V1993" s="379"/>
      <c r="W1993" s="316"/>
      <c r="X1993" s="317"/>
      <c r="Y1993" s="379"/>
      <c r="Z1993" s="317"/>
      <c r="AA1993" s="249"/>
      <c r="AB1993" s="249"/>
      <c r="AC1993" s="249"/>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A1993" s="10"/>
      <c r="BB1993" s="10"/>
      <c r="BC1993" s="10"/>
      <c r="BD1993" s="10"/>
      <c r="BE1993" s="10"/>
      <c r="BF1993" s="10"/>
      <c r="BG1993" s="10"/>
      <c r="BH1993" s="10"/>
      <c r="BI1993" s="10"/>
      <c r="BJ1993" s="10"/>
      <c r="BK1993" s="10"/>
      <c r="BL1993" s="10"/>
      <c r="BM1993" s="10"/>
      <c r="BN1993" s="10"/>
      <c r="BO1993" s="10"/>
      <c r="BP1993" s="10"/>
      <c r="BQ1993" s="10"/>
      <c r="BR1993" s="10"/>
      <c r="BS1993" s="10"/>
      <c r="BT1993" s="10"/>
      <c r="BU1993" s="10"/>
      <c r="BV1993" s="10"/>
      <c r="BW1993" s="10"/>
      <c r="BX1993" s="10"/>
      <c r="CA1993">
        <f t="shared" si="390"/>
        <v>0</v>
      </c>
      <c r="CB1993">
        <f t="shared" si="391"/>
        <v>0</v>
      </c>
      <c r="CC1993">
        <f t="shared" si="392"/>
        <v>0</v>
      </c>
      <c r="CD1993">
        <f t="shared" si="393"/>
        <v>0</v>
      </c>
      <c r="CF1993" t="b">
        <f t="shared" si="394"/>
        <v>0</v>
      </c>
      <c r="CG1993" t="str">
        <f t="shared" si="395"/>
        <v/>
      </c>
      <c r="CH1993" t="b">
        <f t="shared" si="396"/>
        <v>0</v>
      </c>
      <c r="CI1993" t="str">
        <f t="shared" si="397"/>
        <v/>
      </c>
      <c r="CJ1993" t="b">
        <f t="shared" si="398"/>
        <v>0</v>
      </c>
      <c r="CL1993">
        <f t="shared" si="399"/>
        <v>0</v>
      </c>
      <c r="CM1993">
        <f t="shared" si="400"/>
        <v>0</v>
      </c>
      <c r="CN1993">
        <f t="shared" si="401"/>
        <v>0</v>
      </c>
      <c r="CO1993">
        <f t="shared" si="402"/>
        <v>0</v>
      </c>
    </row>
    <row r="1994" spans="2:93" ht="15" customHeight="1">
      <c r="B1994" s="126"/>
      <c r="C1994" s="220" t="s">
        <v>3640</v>
      </c>
      <c r="D1994" s="419"/>
      <c r="E1994" s="316"/>
      <c r="F1994" s="316"/>
      <c r="G1994" s="317"/>
      <c r="H1994" s="379"/>
      <c r="I1994" s="317"/>
      <c r="J1994" s="315" t="str">
        <f>IF(L1994="","",VLOOKUP(L1994,Presentación!$AL$3:$AM$574,2,FALSE))</f>
        <v/>
      </c>
      <c r="K1994" s="429"/>
      <c r="L1994" s="419"/>
      <c r="M1994" s="316"/>
      <c r="N1994" s="317"/>
      <c r="O1994" s="419"/>
      <c r="P1994" s="316"/>
      <c r="Q1994" s="317"/>
      <c r="R1994" s="379"/>
      <c r="S1994" s="316"/>
      <c r="T1994" s="317"/>
      <c r="U1994" s="43" t="s">
        <v>2188</v>
      </c>
      <c r="V1994" s="379"/>
      <c r="W1994" s="316"/>
      <c r="X1994" s="317"/>
      <c r="Y1994" s="379"/>
      <c r="Z1994" s="317"/>
      <c r="AA1994" s="249"/>
      <c r="AB1994" s="249"/>
      <c r="AC1994" s="249"/>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A1994" s="10"/>
      <c r="BB1994" s="10"/>
      <c r="BC1994" s="10"/>
      <c r="BD1994" s="10"/>
      <c r="BE1994" s="10"/>
      <c r="BF1994" s="10"/>
      <c r="BG1994" s="10"/>
      <c r="BH1994" s="10"/>
      <c r="BI1994" s="10"/>
      <c r="BJ1994" s="10"/>
      <c r="BK1994" s="10"/>
      <c r="BL1994" s="10"/>
      <c r="BM1994" s="10"/>
      <c r="BN1994" s="10"/>
      <c r="BO1994" s="10"/>
      <c r="BP1994" s="10"/>
      <c r="BQ1994" s="10"/>
      <c r="BR1994" s="10"/>
      <c r="BS1994" s="10"/>
      <c r="BT1994" s="10"/>
      <c r="BU1994" s="10"/>
      <c r="BV1994" s="10"/>
      <c r="BW1994" s="10"/>
      <c r="BX1994" s="10"/>
      <c r="CA1994">
        <f t="shared" si="390"/>
        <v>0</v>
      </c>
      <c r="CB1994">
        <f t="shared" si="391"/>
        <v>0</v>
      </c>
      <c r="CC1994">
        <f t="shared" si="392"/>
        <v>0</v>
      </c>
      <c r="CD1994">
        <f t="shared" si="393"/>
        <v>0</v>
      </c>
      <c r="CF1994" t="b">
        <f t="shared" si="394"/>
        <v>0</v>
      </c>
      <c r="CG1994" t="str">
        <f t="shared" si="395"/>
        <v/>
      </c>
      <c r="CH1994" t="b">
        <f t="shared" si="396"/>
        <v>0</v>
      </c>
      <c r="CI1994" t="str">
        <f t="shared" si="397"/>
        <v/>
      </c>
      <c r="CJ1994" t="b">
        <f t="shared" si="398"/>
        <v>0</v>
      </c>
      <c r="CL1994">
        <f t="shared" si="399"/>
        <v>0</v>
      </c>
      <c r="CM1994">
        <f t="shared" si="400"/>
        <v>0</v>
      </c>
      <c r="CN1994">
        <f t="shared" si="401"/>
        <v>0</v>
      </c>
      <c r="CO1994">
        <f t="shared" si="402"/>
        <v>0</v>
      </c>
    </row>
    <row r="1995" spans="2:93" ht="15" customHeight="1">
      <c r="B1995" s="126"/>
      <c r="C1995" s="220" t="s">
        <v>3641</v>
      </c>
      <c r="D1995" s="419"/>
      <c r="E1995" s="316"/>
      <c r="F1995" s="316"/>
      <c r="G1995" s="317"/>
      <c r="H1995" s="379"/>
      <c r="I1995" s="317"/>
      <c r="J1995" s="315" t="str">
        <f>IF(L1995="","",VLOOKUP(L1995,Presentación!$AL$3:$AM$574,2,FALSE))</f>
        <v/>
      </c>
      <c r="K1995" s="429"/>
      <c r="L1995" s="419"/>
      <c r="M1995" s="316"/>
      <c r="N1995" s="317"/>
      <c r="O1995" s="419"/>
      <c r="P1995" s="316"/>
      <c r="Q1995" s="317"/>
      <c r="R1995" s="379"/>
      <c r="S1995" s="316"/>
      <c r="T1995" s="317"/>
      <c r="U1995" s="43" t="s">
        <v>2188</v>
      </c>
      <c r="V1995" s="379"/>
      <c r="W1995" s="316"/>
      <c r="X1995" s="317"/>
      <c r="Y1995" s="379"/>
      <c r="Z1995" s="317"/>
      <c r="AA1995" s="249"/>
      <c r="AB1995" s="249"/>
      <c r="AC1995" s="249"/>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A1995" s="10"/>
      <c r="BB1995" s="10"/>
      <c r="BC1995" s="10"/>
      <c r="BD1995" s="10"/>
      <c r="BE1995" s="10"/>
      <c r="BF1995" s="10"/>
      <c r="BG1995" s="10"/>
      <c r="BH1995" s="10"/>
      <c r="BI1995" s="10"/>
      <c r="BJ1995" s="10"/>
      <c r="BK1995" s="10"/>
      <c r="BL1995" s="10"/>
      <c r="BM1995" s="10"/>
      <c r="BN1995" s="10"/>
      <c r="BO1995" s="10"/>
      <c r="BP1995" s="10"/>
      <c r="BQ1995" s="10"/>
      <c r="BR1995" s="10"/>
      <c r="BS1995" s="10"/>
      <c r="BT1995" s="10"/>
      <c r="BU1995" s="10"/>
      <c r="BV1995" s="10"/>
      <c r="BW1995" s="10"/>
      <c r="BX1995" s="10"/>
      <c r="CA1995">
        <f t="shared" si="390"/>
        <v>0</v>
      </c>
      <c r="CB1995">
        <f t="shared" si="391"/>
        <v>0</v>
      </c>
      <c r="CC1995">
        <f t="shared" si="392"/>
        <v>0</v>
      </c>
      <c r="CD1995">
        <f t="shared" si="393"/>
        <v>0</v>
      </c>
      <c r="CF1995" t="b">
        <f t="shared" si="394"/>
        <v>0</v>
      </c>
      <c r="CG1995" t="str">
        <f t="shared" si="395"/>
        <v/>
      </c>
      <c r="CH1995" t="b">
        <f t="shared" si="396"/>
        <v>0</v>
      </c>
      <c r="CI1995" t="str">
        <f t="shared" si="397"/>
        <v/>
      </c>
      <c r="CJ1995" t="b">
        <f t="shared" si="398"/>
        <v>0</v>
      </c>
      <c r="CL1995">
        <f t="shared" si="399"/>
        <v>0</v>
      </c>
      <c r="CM1995">
        <f t="shared" si="400"/>
        <v>0</v>
      </c>
      <c r="CN1995">
        <f t="shared" si="401"/>
        <v>0</v>
      </c>
      <c r="CO1995">
        <f t="shared" si="402"/>
        <v>0</v>
      </c>
    </row>
    <row r="1996" spans="2:93" ht="15" customHeight="1">
      <c r="B1996" s="126"/>
      <c r="C1996" s="220" t="s">
        <v>3642</v>
      </c>
      <c r="D1996" s="419"/>
      <c r="E1996" s="316"/>
      <c r="F1996" s="316"/>
      <c r="G1996" s="317"/>
      <c r="H1996" s="379"/>
      <c r="I1996" s="317"/>
      <c r="J1996" s="315" t="str">
        <f>IF(L1996="","",VLOOKUP(L1996,Presentación!$AL$3:$AM$574,2,FALSE))</f>
        <v/>
      </c>
      <c r="K1996" s="429"/>
      <c r="L1996" s="419"/>
      <c r="M1996" s="316"/>
      <c r="N1996" s="317"/>
      <c r="O1996" s="419"/>
      <c r="P1996" s="316"/>
      <c r="Q1996" s="317"/>
      <c r="R1996" s="379"/>
      <c r="S1996" s="316"/>
      <c r="T1996" s="317"/>
      <c r="U1996" s="43" t="s">
        <v>2188</v>
      </c>
      <c r="V1996" s="379"/>
      <c r="W1996" s="316"/>
      <c r="X1996" s="317"/>
      <c r="Y1996" s="379"/>
      <c r="Z1996" s="317"/>
      <c r="AA1996" s="249"/>
      <c r="AB1996" s="249"/>
      <c r="AC1996" s="249"/>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A1996" s="10"/>
      <c r="BB1996" s="10"/>
      <c r="BC1996" s="10"/>
      <c r="BD1996" s="10"/>
      <c r="BE1996" s="10"/>
      <c r="BF1996" s="10"/>
      <c r="BG1996" s="10"/>
      <c r="BH1996" s="10"/>
      <c r="BI1996" s="10"/>
      <c r="BJ1996" s="10"/>
      <c r="BK1996" s="10"/>
      <c r="BL1996" s="10"/>
      <c r="BM1996" s="10"/>
      <c r="BN1996" s="10"/>
      <c r="BO1996" s="10"/>
      <c r="BP1996" s="10"/>
      <c r="BQ1996" s="10"/>
      <c r="BR1996" s="10"/>
      <c r="BS1996" s="10"/>
      <c r="BT1996" s="10"/>
      <c r="BU1996" s="10"/>
      <c r="BV1996" s="10"/>
      <c r="BW1996" s="10"/>
      <c r="BX1996" s="10"/>
      <c r="CA1996">
        <f t="shared" si="390"/>
        <v>0</v>
      </c>
      <c r="CB1996">
        <f t="shared" si="391"/>
        <v>0</v>
      </c>
      <c r="CC1996">
        <f t="shared" si="392"/>
        <v>0</v>
      </c>
      <c r="CD1996">
        <f t="shared" si="393"/>
        <v>0</v>
      </c>
      <c r="CF1996" t="b">
        <f t="shared" si="394"/>
        <v>0</v>
      </c>
      <c r="CG1996" t="str">
        <f t="shared" si="395"/>
        <v/>
      </c>
      <c r="CH1996" t="b">
        <f t="shared" si="396"/>
        <v>0</v>
      </c>
      <c r="CI1996" t="str">
        <f t="shared" si="397"/>
        <v/>
      </c>
      <c r="CJ1996" t="b">
        <f t="shared" si="398"/>
        <v>0</v>
      </c>
      <c r="CL1996">
        <f t="shared" si="399"/>
        <v>0</v>
      </c>
      <c r="CM1996">
        <f t="shared" si="400"/>
        <v>0</v>
      </c>
      <c r="CN1996">
        <f t="shared" si="401"/>
        <v>0</v>
      </c>
      <c r="CO1996">
        <f t="shared" si="402"/>
        <v>0</v>
      </c>
    </row>
    <row r="1997" spans="2:93" ht="15" customHeight="1">
      <c r="B1997" s="126"/>
      <c r="C1997" s="220" t="s">
        <v>3643</v>
      </c>
      <c r="D1997" s="419"/>
      <c r="E1997" s="316"/>
      <c r="F1997" s="316"/>
      <c r="G1997" s="317"/>
      <c r="H1997" s="379"/>
      <c r="I1997" s="317"/>
      <c r="J1997" s="315" t="str">
        <f>IF(L1997="","",VLOOKUP(L1997,Presentación!$AL$3:$AM$574,2,FALSE))</f>
        <v/>
      </c>
      <c r="K1997" s="429"/>
      <c r="L1997" s="419"/>
      <c r="M1997" s="316"/>
      <c r="N1997" s="317"/>
      <c r="O1997" s="419"/>
      <c r="P1997" s="316"/>
      <c r="Q1997" s="317"/>
      <c r="R1997" s="379"/>
      <c r="S1997" s="316"/>
      <c r="T1997" s="317"/>
      <c r="U1997" s="43" t="s">
        <v>2188</v>
      </c>
      <c r="V1997" s="379"/>
      <c r="W1997" s="316"/>
      <c r="X1997" s="317"/>
      <c r="Y1997" s="379"/>
      <c r="Z1997" s="317"/>
      <c r="AA1997" s="249"/>
      <c r="AB1997" s="249"/>
      <c r="AC1997" s="249"/>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A1997" s="10"/>
      <c r="BB1997" s="10"/>
      <c r="BC1997" s="10"/>
      <c r="BD1997" s="10"/>
      <c r="BE1997" s="10"/>
      <c r="BF1997" s="10"/>
      <c r="BG1997" s="10"/>
      <c r="BH1997" s="10"/>
      <c r="BI1997" s="10"/>
      <c r="BJ1997" s="10"/>
      <c r="BK1997" s="10"/>
      <c r="BL1997" s="10"/>
      <c r="BM1997" s="10"/>
      <c r="BN1997" s="10"/>
      <c r="BO1997" s="10"/>
      <c r="BP1997" s="10"/>
      <c r="BQ1997" s="10"/>
      <c r="BR1997" s="10"/>
      <c r="BS1997" s="10"/>
      <c r="BT1997" s="10"/>
      <c r="BU1997" s="10"/>
      <c r="BV1997" s="10"/>
      <c r="BW1997" s="10"/>
      <c r="BX1997" s="10"/>
      <c r="CA1997">
        <f t="shared" si="390"/>
        <v>0</v>
      </c>
      <c r="CB1997">
        <f t="shared" si="391"/>
        <v>0</v>
      </c>
      <c r="CC1997">
        <f t="shared" si="392"/>
        <v>0</v>
      </c>
      <c r="CD1997">
        <f t="shared" si="393"/>
        <v>0</v>
      </c>
      <c r="CF1997" t="b">
        <f t="shared" si="394"/>
        <v>0</v>
      </c>
      <c r="CG1997" t="str">
        <f t="shared" si="395"/>
        <v/>
      </c>
      <c r="CH1997" t="b">
        <f t="shared" si="396"/>
        <v>0</v>
      </c>
      <c r="CI1997" t="str">
        <f t="shared" si="397"/>
        <v/>
      </c>
      <c r="CJ1997" t="b">
        <f t="shared" si="398"/>
        <v>0</v>
      </c>
      <c r="CL1997">
        <f t="shared" si="399"/>
        <v>0</v>
      </c>
      <c r="CM1997">
        <f t="shared" si="400"/>
        <v>0</v>
      </c>
      <c r="CN1997">
        <f t="shared" si="401"/>
        <v>0</v>
      </c>
      <c r="CO1997">
        <f t="shared" si="402"/>
        <v>0</v>
      </c>
    </row>
    <row r="1998" spans="2:93" ht="15" customHeight="1">
      <c r="B1998" s="126"/>
      <c r="C1998" s="220" t="s">
        <v>3644</v>
      </c>
      <c r="D1998" s="419"/>
      <c r="E1998" s="316"/>
      <c r="F1998" s="316"/>
      <c r="G1998" s="317"/>
      <c r="H1998" s="379"/>
      <c r="I1998" s="317"/>
      <c r="J1998" s="315" t="str">
        <f>IF(L1998="","",VLOOKUP(L1998,Presentación!$AL$3:$AM$574,2,FALSE))</f>
        <v/>
      </c>
      <c r="K1998" s="429"/>
      <c r="L1998" s="419"/>
      <c r="M1998" s="316"/>
      <c r="N1998" s="317"/>
      <c r="O1998" s="419"/>
      <c r="P1998" s="316"/>
      <c r="Q1998" s="317"/>
      <c r="R1998" s="379"/>
      <c r="S1998" s="316"/>
      <c r="T1998" s="317"/>
      <c r="U1998" s="43" t="s">
        <v>2188</v>
      </c>
      <c r="V1998" s="379"/>
      <c r="W1998" s="316"/>
      <c r="X1998" s="317"/>
      <c r="Y1998" s="379"/>
      <c r="Z1998" s="317"/>
      <c r="AA1998" s="249"/>
      <c r="AB1998" s="249"/>
      <c r="AC1998" s="249"/>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c r="BK1998" s="10"/>
      <c r="BL1998" s="10"/>
      <c r="BM1998" s="10"/>
      <c r="BN1998" s="10"/>
      <c r="BO1998" s="10"/>
      <c r="BP1998" s="10"/>
      <c r="BQ1998" s="10"/>
      <c r="BR1998" s="10"/>
      <c r="BS1998" s="10"/>
      <c r="BT1998" s="10"/>
      <c r="BU1998" s="10"/>
      <c r="BV1998" s="10"/>
      <c r="BW1998" s="10"/>
      <c r="BX1998" s="10"/>
      <c r="CA1998">
        <f t="shared" si="390"/>
        <v>0</v>
      </c>
      <c r="CB1998">
        <f t="shared" si="391"/>
        <v>0</v>
      </c>
      <c r="CC1998">
        <f t="shared" si="392"/>
        <v>0</v>
      </c>
      <c r="CD1998">
        <f t="shared" si="393"/>
        <v>0</v>
      </c>
      <c r="CF1998" t="b">
        <f t="shared" si="394"/>
        <v>0</v>
      </c>
      <c r="CG1998" t="str">
        <f t="shared" si="395"/>
        <v/>
      </c>
      <c r="CH1998" t="b">
        <f t="shared" si="396"/>
        <v>0</v>
      </c>
      <c r="CI1998" t="str">
        <f t="shared" si="397"/>
        <v/>
      </c>
      <c r="CJ1998" t="b">
        <f t="shared" si="398"/>
        <v>0</v>
      </c>
      <c r="CL1998">
        <f t="shared" si="399"/>
        <v>0</v>
      </c>
      <c r="CM1998">
        <f t="shared" si="400"/>
        <v>0</v>
      </c>
      <c r="CN1998">
        <f t="shared" si="401"/>
        <v>0</v>
      </c>
      <c r="CO1998">
        <f t="shared" si="402"/>
        <v>0</v>
      </c>
    </row>
    <row r="1999" spans="2:93" ht="15" customHeight="1">
      <c r="B1999" s="126"/>
      <c r="C1999" s="220" t="s">
        <v>3645</v>
      </c>
      <c r="D1999" s="419"/>
      <c r="E1999" s="316"/>
      <c r="F1999" s="316"/>
      <c r="G1999" s="317"/>
      <c r="H1999" s="379"/>
      <c r="I1999" s="317"/>
      <c r="J1999" s="315" t="str">
        <f>IF(L1999="","",VLOOKUP(L1999,Presentación!$AL$3:$AM$574,2,FALSE))</f>
        <v/>
      </c>
      <c r="K1999" s="429"/>
      <c r="L1999" s="419"/>
      <c r="M1999" s="316"/>
      <c r="N1999" s="317"/>
      <c r="O1999" s="419"/>
      <c r="P1999" s="316"/>
      <c r="Q1999" s="317"/>
      <c r="R1999" s="379"/>
      <c r="S1999" s="316"/>
      <c r="T1999" s="317"/>
      <c r="U1999" s="43" t="s">
        <v>2188</v>
      </c>
      <c r="V1999" s="379"/>
      <c r="W1999" s="316"/>
      <c r="X1999" s="317"/>
      <c r="Y1999" s="379"/>
      <c r="Z1999" s="317"/>
      <c r="AA1999" s="249"/>
      <c r="AB1999" s="249"/>
      <c r="AC1999" s="249"/>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A1999" s="10"/>
      <c r="BB1999" s="10"/>
      <c r="BC1999" s="10"/>
      <c r="BD1999" s="10"/>
      <c r="BE1999" s="10"/>
      <c r="BF1999" s="10"/>
      <c r="BG1999" s="10"/>
      <c r="BH1999" s="10"/>
      <c r="BI1999" s="10"/>
      <c r="BJ1999" s="10"/>
      <c r="BK1999" s="10"/>
      <c r="BL1999" s="10"/>
      <c r="BM1999" s="10"/>
      <c r="BN1999" s="10"/>
      <c r="BO1999" s="10"/>
      <c r="BP1999" s="10"/>
      <c r="BQ1999" s="10"/>
      <c r="BR1999" s="10"/>
      <c r="BS1999" s="10"/>
      <c r="BT1999" s="10"/>
      <c r="BU1999" s="10"/>
      <c r="BV1999" s="10"/>
      <c r="BW1999" s="10"/>
      <c r="BX1999" s="10"/>
      <c r="CA1999">
        <f t="shared" si="390"/>
        <v>0</v>
      </c>
      <c r="CB1999">
        <f t="shared" si="391"/>
        <v>0</v>
      </c>
      <c r="CC1999">
        <f t="shared" si="392"/>
        <v>0</v>
      </c>
      <c r="CD1999">
        <f t="shared" si="393"/>
        <v>0</v>
      </c>
      <c r="CF1999" t="b">
        <f t="shared" si="394"/>
        <v>0</v>
      </c>
      <c r="CG1999" t="str">
        <f t="shared" si="395"/>
        <v/>
      </c>
      <c r="CH1999" t="b">
        <f t="shared" si="396"/>
        <v>0</v>
      </c>
      <c r="CI1999" t="str">
        <f t="shared" si="397"/>
        <v/>
      </c>
      <c r="CJ1999" t="b">
        <f t="shared" si="398"/>
        <v>0</v>
      </c>
      <c r="CL1999">
        <f t="shared" si="399"/>
        <v>0</v>
      </c>
      <c r="CM1999">
        <f t="shared" si="400"/>
        <v>0</v>
      </c>
      <c r="CN1999">
        <f t="shared" si="401"/>
        <v>0</v>
      </c>
      <c r="CO1999">
        <f t="shared" si="402"/>
        <v>0</v>
      </c>
    </row>
    <row r="2000" spans="2:93" ht="15" customHeight="1">
      <c r="B2000" s="126"/>
      <c r="C2000" s="220" t="s">
        <v>3646</v>
      </c>
      <c r="D2000" s="419"/>
      <c r="E2000" s="316"/>
      <c r="F2000" s="316"/>
      <c r="G2000" s="317"/>
      <c r="H2000" s="379"/>
      <c r="I2000" s="317"/>
      <c r="J2000" s="315" t="str">
        <f>IF(L2000="","",VLOOKUP(L2000,Presentación!$AL$3:$AM$574,2,FALSE))</f>
        <v/>
      </c>
      <c r="K2000" s="429"/>
      <c r="L2000" s="419"/>
      <c r="M2000" s="316"/>
      <c r="N2000" s="317"/>
      <c r="O2000" s="419"/>
      <c r="P2000" s="316"/>
      <c r="Q2000" s="317"/>
      <c r="R2000" s="379"/>
      <c r="S2000" s="316"/>
      <c r="T2000" s="317"/>
      <c r="U2000" s="43" t="s">
        <v>2188</v>
      </c>
      <c r="V2000" s="379"/>
      <c r="W2000" s="316"/>
      <c r="X2000" s="317"/>
      <c r="Y2000" s="379"/>
      <c r="Z2000" s="317"/>
      <c r="AA2000" s="249"/>
      <c r="AB2000" s="249"/>
      <c r="AC2000" s="249"/>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A2000" s="10"/>
      <c r="BB2000" s="10"/>
      <c r="BC2000" s="10"/>
      <c r="BD2000" s="10"/>
      <c r="BE2000" s="10"/>
      <c r="BF2000" s="10"/>
      <c r="BG2000" s="10"/>
      <c r="BH2000" s="10"/>
      <c r="BI2000" s="10"/>
      <c r="BJ2000" s="10"/>
      <c r="BK2000" s="10"/>
      <c r="BL2000" s="10"/>
      <c r="BM2000" s="10"/>
      <c r="BN2000" s="10"/>
      <c r="BO2000" s="10"/>
      <c r="BP2000" s="10"/>
      <c r="BQ2000" s="10"/>
      <c r="BR2000" s="10"/>
      <c r="BS2000" s="10"/>
      <c r="BT2000" s="10"/>
      <c r="BU2000" s="10"/>
      <c r="BV2000" s="10"/>
      <c r="BW2000" s="10"/>
      <c r="BX2000" s="10"/>
      <c r="CA2000">
        <f t="shared" si="390"/>
        <v>0</v>
      </c>
      <c r="CB2000">
        <f t="shared" si="391"/>
        <v>0</v>
      </c>
      <c r="CC2000">
        <f t="shared" si="392"/>
        <v>0</v>
      </c>
      <c r="CD2000">
        <f t="shared" si="393"/>
        <v>0</v>
      </c>
      <c r="CF2000" t="b">
        <f t="shared" si="394"/>
        <v>0</v>
      </c>
      <c r="CG2000" t="str">
        <f t="shared" si="395"/>
        <v/>
      </c>
      <c r="CH2000" t="b">
        <f t="shared" si="396"/>
        <v>0</v>
      </c>
      <c r="CI2000" t="str">
        <f t="shared" si="397"/>
        <v/>
      </c>
      <c r="CJ2000" t="b">
        <f t="shared" si="398"/>
        <v>0</v>
      </c>
      <c r="CL2000">
        <f t="shared" si="399"/>
        <v>0</v>
      </c>
      <c r="CM2000">
        <f t="shared" si="400"/>
        <v>0</v>
      </c>
      <c r="CN2000">
        <f t="shared" si="401"/>
        <v>0</v>
      </c>
      <c r="CO2000">
        <f t="shared" si="402"/>
        <v>0</v>
      </c>
    </row>
    <row r="2001" spans="2:93" ht="15" customHeight="1">
      <c r="B2001" s="126"/>
      <c r="C2001" s="220" t="s">
        <v>3647</v>
      </c>
      <c r="D2001" s="419"/>
      <c r="E2001" s="316"/>
      <c r="F2001" s="316"/>
      <c r="G2001" s="317"/>
      <c r="H2001" s="379"/>
      <c r="I2001" s="317"/>
      <c r="J2001" s="315" t="str">
        <f>IF(L2001="","",VLOOKUP(L2001,Presentación!$AL$3:$AM$574,2,FALSE))</f>
        <v/>
      </c>
      <c r="K2001" s="429"/>
      <c r="L2001" s="419"/>
      <c r="M2001" s="316"/>
      <c r="N2001" s="317"/>
      <c r="O2001" s="419"/>
      <c r="P2001" s="316"/>
      <c r="Q2001" s="317"/>
      <c r="R2001" s="379"/>
      <c r="S2001" s="316"/>
      <c r="T2001" s="317"/>
      <c r="U2001" s="43" t="s">
        <v>2188</v>
      </c>
      <c r="V2001" s="379"/>
      <c r="W2001" s="316"/>
      <c r="X2001" s="317"/>
      <c r="Y2001" s="379"/>
      <c r="Z2001" s="317"/>
      <c r="AA2001" s="249"/>
      <c r="AB2001" s="249"/>
      <c r="AC2001" s="249"/>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A2001" s="10"/>
      <c r="BB2001" s="10"/>
      <c r="BC2001" s="10"/>
      <c r="BD2001" s="10"/>
      <c r="BE2001" s="10"/>
      <c r="BF2001" s="10"/>
      <c r="BG2001" s="10"/>
      <c r="BH2001" s="10"/>
      <c r="BI2001" s="10"/>
      <c r="BJ2001" s="10"/>
      <c r="BK2001" s="10"/>
      <c r="BL2001" s="10"/>
      <c r="BM2001" s="10"/>
      <c r="BN2001" s="10"/>
      <c r="BO2001" s="10"/>
      <c r="BP2001" s="10"/>
      <c r="BQ2001" s="10"/>
      <c r="BR2001" s="10"/>
      <c r="BS2001" s="10"/>
      <c r="BT2001" s="10"/>
      <c r="BU2001" s="10"/>
      <c r="BV2001" s="10"/>
      <c r="BW2001" s="10"/>
      <c r="BX2001" s="10"/>
      <c r="CA2001">
        <f t="shared" si="390"/>
        <v>0</v>
      </c>
      <c r="CB2001">
        <f t="shared" si="391"/>
        <v>0</v>
      </c>
      <c r="CC2001">
        <f t="shared" si="392"/>
        <v>0</v>
      </c>
      <c r="CD2001">
        <f t="shared" si="393"/>
        <v>0</v>
      </c>
      <c r="CF2001" t="b">
        <f t="shared" si="394"/>
        <v>0</v>
      </c>
      <c r="CG2001" t="str">
        <f t="shared" si="395"/>
        <v/>
      </c>
      <c r="CH2001" t="b">
        <f t="shared" si="396"/>
        <v>0</v>
      </c>
      <c r="CI2001" t="str">
        <f t="shared" si="397"/>
        <v/>
      </c>
      <c r="CJ2001" t="b">
        <f t="shared" si="398"/>
        <v>0</v>
      </c>
      <c r="CL2001">
        <f t="shared" si="399"/>
        <v>0</v>
      </c>
      <c r="CM2001">
        <f t="shared" si="400"/>
        <v>0</v>
      </c>
      <c r="CN2001">
        <f t="shared" si="401"/>
        <v>0</v>
      </c>
      <c r="CO2001">
        <f t="shared" si="402"/>
        <v>0</v>
      </c>
    </row>
    <row r="2002" spans="2:93" ht="15" customHeight="1">
      <c r="B2002" s="126"/>
      <c r="C2002" s="220" t="s">
        <v>3648</v>
      </c>
      <c r="D2002" s="419"/>
      <c r="E2002" s="316"/>
      <c r="F2002" s="316"/>
      <c r="G2002" s="317"/>
      <c r="H2002" s="379"/>
      <c r="I2002" s="317"/>
      <c r="J2002" s="315" t="str">
        <f>IF(L2002="","",VLOOKUP(L2002,Presentación!$AL$3:$AM$574,2,FALSE))</f>
        <v/>
      </c>
      <c r="K2002" s="429"/>
      <c r="L2002" s="419"/>
      <c r="M2002" s="316"/>
      <c r="N2002" s="317"/>
      <c r="O2002" s="419"/>
      <c r="P2002" s="316"/>
      <c r="Q2002" s="317"/>
      <c r="R2002" s="379"/>
      <c r="S2002" s="316"/>
      <c r="T2002" s="317"/>
      <c r="U2002" s="43" t="s">
        <v>2188</v>
      </c>
      <c r="V2002" s="379"/>
      <c r="W2002" s="316"/>
      <c r="X2002" s="317"/>
      <c r="Y2002" s="379"/>
      <c r="Z2002" s="317"/>
      <c r="AA2002" s="249"/>
      <c r="AB2002" s="249"/>
      <c r="AC2002" s="249"/>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A2002" s="10"/>
      <c r="BB2002" s="10"/>
      <c r="BC2002" s="10"/>
      <c r="BD2002" s="10"/>
      <c r="BE2002" s="10"/>
      <c r="BF2002" s="10"/>
      <c r="BG2002" s="10"/>
      <c r="BH2002" s="10"/>
      <c r="BI2002" s="10"/>
      <c r="BJ2002" s="10"/>
      <c r="BK2002" s="10"/>
      <c r="BL2002" s="10"/>
      <c r="BM2002" s="10"/>
      <c r="BN2002" s="10"/>
      <c r="BO2002" s="10"/>
      <c r="BP2002" s="10"/>
      <c r="BQ2002" s="10"/>
      <c r="BR2002" s="10"/>
      <c r="BS2002" s="10"/>
      <c r="BT2002" s="10"/>
      <c r="BU2002" s="10"/>
      <c r="BV2002" s="10"/>
      <c r="BW2002" s="10"/>
      <c r="BX2002" s="10"/>
      <c r="CA2002">
        <f t="shared" si="390"/>
        <v>0</v>
      </c>
      <c r="CB2002">
        <f t="shared" si="391"/>
        <v>0</v>
      </c>
      <c r="CC2002">
        <f t="shared" si="392"/>
        <v>0</v>
      </c>
      <c r="CD2002">
        <f t="shared" si="393"/>
        <v>0</v>
      </c>
      <c r="CF2002" t="b">
        <f t="shared" si="394"/>
        <v>0</v>
      </c>
      <c r="CG2002" t="str">
        <f t="shared" si="395"/>
        <v/>
      </c>
      <c r="CH2002" t="b">
        <f t="shared" si="396"/>
        <v>0</v>
      </c>
      <c r="CI2002" t="str">
        <f t="shared" si="397"/>
        <v/>
      </c>
      <c r="CJ2002" t="b">
        <f t="shared" si="398"/>
        <v>0</v>
      </c>
      <c r="CL2002">
        <f t="shared" si="399"/>
        <v>0</v>
      </c>
      <c r="CM2002">
        <f t="shared" si="400"/>
        <v>0</v>
      </c>
      <c r="CN2002">
        <f t="shared" si="401"/>
        <v>0</v>
      </c>
      <c r="CO2002">
        <f t="shared" si="402"/>
        <v>0</v>
      </c>
    </row>
    <row r="2003" spans="2:93" ht="15" customHeight="1">
      <c r="B2003" s="126"/>
      <c r="C2003" s="220" t="s">
        <v>3649</v>
      </c>
      <c r="D2003" s="419"/>
      <c r="E2003" s="316"/>
      <c r="F2003" s="316"/>
      <c r="G2003" s="317"/>
      <c r="H2003" s="379"/>
      <c r="I2003" s="317"/>
      <c r="J2003" s="315" t="str">
        <f>IF(L2003="","",VLOOKUP(L2003,Presentación!$AL$3:$AM$574,2,FALSE))</f>
        <v/>
      </c>
      <c r="K2003" s="429"/>
      <c r="L2003" s="419"/>
      <c r="M2003" s="316"/>
      <c r="N2003" s="317"/>
      <c r="O2003" s="419"/>
      <c r="P2003" s="316"/>
      <c r="Q2003" s="317"/>
      <c r="R2003" s="379"/>
      <c r="S2003" s="316"/>
      <c r="T2003" s="317"/>
      <c r="U2003" s="43" t="s">
        <v>2188</v>
      </c>
      <c r="V2003" s="379"/>
      <c r="W2003" s="316"/>
      <c r="X2003" s="317"/>
      <c r="Y2003" s="379"/>
      <c r="Z2003" s="317"/>
      <c r="AA2003" s="249"/>
      <c r="AB2003" s="249"/>
      <c r="AC2003" s="249"/>
      <c r="AD2003" s="10"/>
      <c r="AE2003" s="10"/>
      <c r="AF2003" s="10"/>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A2003" s="10"/>
      <c r="BB2003" s="10"/>
      <c r="BC2003" s="10"/>
      <c r="BD2003" s="10"/>
      <c r="BE2003" s="10"/>
      <c r="BF2003" s="10"/>
      <c r="BG2003" s="10"/>
      <c r="BH2003" s="10"/>
      <c r="BI2003" s="10"/>
      <c r="BJ2003" s="10"/>
      <c r="BK2003" s="10"/>
      <c r="BL2003" s="10"/>
      <c r="BM2003" s="10"/>
      <c r="BN2003" s="10"/>
      <c r="BO2003" s="10"/>
      <c r="BP2003" s="10"/>
      <c r="BQ2003" s="10"/>
      <c r="BR2003" s="10"/>
      <c r="BS2003" s="10"/>
      <c r="BT2003" s="10"/>
      <c r="BU2003" s="10"/>
      <c r="BV2003" s="10"/>
      <c r="BW2003" s="10"/>
      <c r="BX2003" s="10"/>
      <c r="CA2003">
        <f t="shared" si="390"/>
        <v>0</v>
      </c>
      <c r="CB2003">
        <f t="shared" si="391"/>
        <v>0</v>
      </c>
      <c r="CC2003">
        <f t="shared" si="392"/>
        <v>0</v>
      </c>
      <c r="CD2003">
        <f t="shared" si="393"/>
        <v>0</v>
      </c>
      <c r="CF2003" t="b">
        <f t="shared" si="394"/>
        <v>0</v>
      </c>
      <c r="CG2003" t="str">
        <f t="shared" si="395"/>
        <v/>
      </c>
      <c r="CH2003" t="b">
        <f t="shared" si="396"/>
        <v>0</v>
      </c>
      <c r="CI2003" t="str">
        <f t="shared" si="397"/>
        <v/>
      </c>
      <c r="CJ2003" t="b">
        <f t="shared" si="398"/>
        <v>0</v>
      </c>
      <c r="CL2003">
        <f t="shared" si="399"/>
        <v>0</v>
      </c>
      <c r="CM2003">
        <f t="shared" si="400"/>
        <v>0</v>
      </c>
      <c r="CN2003">
        <f t="shared" si="401"/>
        <v>0</v>
      </c>
      <c r="CO2003">
        <f t="shared" si="402"/>
        <v>0</v>
      </c>
    </row>
    <row r="2004" spans="2:93" ht="15" customHeight="1">
      <c r="B2004" s="126"/>
      <c r="C2004" s="220" t="s">
        <v>3650</v>
      </c>
      <c r="D2004" s="419"/>
      <c r="E2004" s="316"/>
      <c r="F2004" s="316"/>
      <c r="G2004" s="317"/>
      <c r="H2004" s="379"/>
      <c r="I2004" s="317"/>
      <c r="J2004" s="315" t="str">
        <f>IF(L2004="","",VLOOKUP(L2004,Presentación!$AL$3:$AM$574,2,FALSE))</f>
        <v/>
      </c>
      <c r="K2004" s="429"/>
      <c r="L2004" s="419"/>
      <c r="M2004" s="316"/>
      <c r="N2004" s="317"/>
      <c r="O2004" s="419"/>
      <c r="P2004" s="316"/>
      <c r="Q2004" s="317"/>
      <c r="R2004" s="379"/>
      <c r="S2004" s="316"/>
      <c r="T2004" s="317"/>
      <c r="U2004" s="43" t="s">
        <v>2188</v>
      </c>
      <c r="V2004" s="379"/>
      <c r="W2004" s="316"/>
      <c r="X2004" s="317"/>
      <c r="Y2004" s="379"/>
      <c r="Z2004" s="317"/>
      <c r="AA2004" s="249"/>
      <c r="AB2004" s="249"/>
      <c r="AC2004" s="249"/>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A2004" s="10"/>
      <c r="BB2004" s="10"/>
      <c r="BC2004" s="10"/>
      <c r="BD2004" s="10"/>
      <c r="BE2004" s="10"/>
      <c r="BF2004" s="10"/>
      <c r="BG2004" s="10"/>
      <c r="BH2004" s="10"/>
      <c r="BI2004" s="10"/>
      <c r="BJ2004" s="10"/>
      <c r="BK2004" s="10"/>
      <c r="BL2004" s="10"/>
      <c r="BM2004" s="10"/>
      <c r="BN2004" s="10"/>
      <c r="BO2004" s="10"/>
      <c r="BP2004" s="10"/>
      <c r="BQ2004" s="10"/>
      <c r="BR2004" s="10"/>
      <c r="BS2004" s="10"/>
      <c r="BT2004" s="10"/>
      <c r="BU2004" s="10"/>
      <c r="BV2004" s="10"/>
      <c r="BW2004" s="10"/>
      <c r="BX2004" s="10"/>
      <c r="CA2004">
        <f t="shared" si="390"/>
        <v>0</v>
      </c>
      <c r="CB2004">
        <f t="shared" si="391"/>
        <v>0</v>
      </c>
      <c r="CC2004">
        <f t="shared" si="392"/>
        <v>0</v>
      </c>
      <c r="CD2004">
        <f t="shared" si="393"/>
        <v>0</v>
      </c>
      <c r="CF2004" t="b">
        <f t="shared" si="394"/>
        <v>0</v>
      </c>
      <c r="CG2004" t="str">
        <f t="shared" si="395"/>
        <v/>
      </c>
      <c r="CH2004" t="b">
        <f t="shared" si="396"/>
        <v>0</v>
      </c>
      <c r="CI2004" t="str">
        <f t="shared" si="397"/>
        <v/>
      </c>
      <c r="CJ2004" t="b">
        <f t="shared" si="398"/>
        <v>0</v>
      </c>
      <c r="CL2004">
        <f t="shared" si="399"/>
        <v>0</v>
      </c>
      <c r="CM2004">
        <f t="shared" si="400"/>
        <v>0</v>
      </c>
      <c r="CN2004">
        <f t="shared" si="401"/>
        <v>0</v>
      </c>
      <c r="CO2004">
        <f t="shared" si="402"/>
        <v>0</v>
      </c>
    </row>
    <row r="2005" spans="2:93" ht="15" customHeight="1">
      <c r="B2005" s="126"/>
      <c r="C2005" s="220" t="s">
        <v>3651</v>
      </c>
      <c r="D2005" s="419"/>
      <c r="E2005" s="316"/>
      <c r="F2005" s="316"/>
      <c r="G2005" s="317"/>
      <c r="H2005" s="379"/>
      <c r="I2005" s="317"/>
      <c r="J2005" s="315" t="str">
        <f>IF(L2005="","",VLOOKUP(L2005,Presentación!$AL$3:$AM$574,2,FALSE))</f>
        <v/>
      </c>
      <c r="K2005" s="429"/>
      <c r="L2005" s="419"/>
      <c r="M2005" s="316"/>
      <c r="N2005" s="317"/>
      <c r="O2005" s="419"/>
      <c r="P2005" s="316"/>
      <c r="Q2005" s="317"/>
      <c r="R2005" s="379"/>
      <c r="S2005" s="316"/>
      <c r="T2005" s="317"/>
      <c r="U2005" s="43" t="s">
        <v>2188</v>
      </c>
      <c r="V2005" s="379"/>
      <c r="W2005" s="316"/>
      <c r="X2005" s="317"/>
      <c r="Y2005" s="379"/>
      <c r="Z2005" s="317"/>
      <c r="AA2005" s="249"/>
      <c r="AB2005" s="249"/>
      <c r="AC2005" s="249"/>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A2005" s="10"/>
      <c r="BB2005" s="10"/>
      <c r="BC2005" s="10"/>
      <c r="BD2005" s="10"/>
      <c r="BE2005" s="10"/>
      <c r="BF2005" s="10"/>
      <c r="BG2005" s="10"/>
      <c r="BH2005" s="10"/>
      <c r="BI2005" s="10"/>
      <c r="BJ2005" s="10"/>
      <c r="BK2005" s="10"/>
      <c r="BL2005" s="10"/>
      <c r="BM2005" s="10"/>
      <c r="BN2005" s="10"/>
      <c r="BO2005" s="10"/>
      <c r="BP2005" s="10"/>
      <c r="BQ2005" s="10"/>
      <c r="BR2005" s="10"/>
      <c r="BS2005" s="10"/>
      <c r="BT2005" s="10"/>
      <c r="BU2005" s="10"/>
      <c r="BV2005" s="10"/>
      <c r="BW2005" s="10"/>
      <c r="BX2005" s="10"/>
      <c r="CA2005">
        <f t="shared" si="390"/>
        <v>0</v>
      </c>
      <c r="CB2005">
        <f t="shared" si="391"/>
        <v>0</v>
      </c>
      <c r="CC2005">
        <f t="shared" si="392"/>
        <v>0</v>
      </c>
      <c r="CD2005">
        <f t="shared" si="393"/>
        <v>0</v>
      </c>
      <c r="CF2005" t="b">
        <f t="shared" si="394"/>
        <v>0</v>
      </c>
      <c r="CG2005" t="str">
        <f t="shared" si="395"/>
        <v/>
      </c>
      <c r="CH2005" t="b">
        <f t="shared" si="396"/>
        <v>0</v>
      </c>
      <c r="CI2005" t="str">
        <f t="shared" si="397"/>
        <v/>
      </c>
      <c r="CJ2005" t="b">
        <f t="shared" si="398"/>
        <v>0</v>
      </c>
      <c r="CL2005">
        <f t="shared" si="399"/>
        <v>0</v>
      </c>
      <c r="CM2005">
        <f t="shared" si="400"/>
        <v>0</v>
      </c>
      <c r="CN2005">
        <f t="shared" si="401"/>
        <v>0</v>
      </c>
      <c r="CO2005">
        <f t="shared" si="402"/>
        <v>0</v>
      </c>
    </row>
    <row r="2006" spans="2:93" ht="15" customHeight="1">
      <c r="B2006" s="126"/>
      <c r="C2006" s="220" t="s">
        <v>3652</v>
      </c>
      <c r="D2006" s="419"/>
      <c r="E2006" s="316"/>
      <c r="F2006" s="316"/>
      <c r="G2006" s="317"/>
      <c r="H2006" s="379"/>
      <c r="I2006" s="317"/>
      <c r="J2006" s="315" t="str">
        <f>IF(L2006="","",VLOOKUP(L2006,Presentación!$AL$3:$AM$574,2,FALSE))</f>
        <v/>
      </c>
      <c r="K2006" s="429"/>
      <c r="L2006" s="419"/>
      <c r="M2006" s="316"/>
      <c r="N2006" s="317"/>
      <c r="O2006" s="419"/>
      <c r="P2006" s="316"/>
      <c r="Q2006" s="317"/>
      <c r="R2006" s="379"/>
      <c r="S2006" s="316"/>
      <c r="T2006" s="317"/>
      <c r="U2006" s="43" t="s">
        <v>2188</v>
      </c>
      <c r="V2006" s="379"/>
      <c r="W2006" s="316"/>
      <c r="X2006" s="317"/>
      <c r="Y2006" s="379"/>
      <c r="Z2006" s="317"/>
      <c r="AA2006" s="249"/>
      <c r="AB2006" s="249"/>
      <c r="AC2006" s="249"/>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c r="BK2006" s="10"/>
      <c r="BL2006" s="10"/>
      <c r="BM2006" s="10"/>
      <c r="BN2006" s="10"/>
      <c r="BO2006" s="10"/>
      <c r="BP2006" s="10"/>
      <c r="BQ2006" s="10"/>
      <c r="BR2006" s="10"/>
      <c r="BS2006" s="10"/>
      <c r="BT2006" s="10"/>
      <c r="BU2006" s="10"/>
      <c r="BV2006" s="10"/>
      <c r="BW2006" s="10"/>
      <c r="BX2006" s="10"/>
      <c r="CA2006">
        <f t="shared" si="390"/>
        <v>0</v>
      </c>
      <c r="CB2006">
        <f t="shared" si="391"/>
        <v>0</v>
      </c>
      <c r="CC2006">
        <f t="shared" si="392"/>
        <v>0</v>
      </c>
      <c r="CD2006">
        <f t="shared" si="393"/>
        <v>0</v>
      </c>
      <c r="CF2006" t="b">
        <f t="shared" si="394"/>
        <v>0</v>
      </c>
      <c r="CG2006" t="str">
        <f t="shared" si="395"/>
        <v/>
      </c>
      <c r="CH2006" t="b">
        <f t="shared" si="396"/>
        <v>0</v>
      </c>
      <c r="CI2006" t="str">
        <f t="shared" si="397"/>
        <v/>
      </c>
      <c r="CJ2006" t="b">
        <f t="shared" si="398"/>
        <v>0</v>
      </c>
      <c r="CL2006">
        <f t="shared" si="399"/>
        <v>0</v>
      </c>
      <c r="CM2006">
        <f t="shared" si="400"/>
        <v>0</v>
      </c>
      <c r="CN2006">
        <f t="shared" si="401"/>
        <v>0</v>
      </c>
      <c r="CO2006">
        <f t="shared" si="402"/>
        <v>0</v>
      </c>
    </row>
    <row r="2007" spans="2:93" ht="15" customHeight="1">
      <c r="B2007" s="126"/>
      <c r="C2007" s="220" t="s">
        <v>3653</v>
      </c>
      <c r="D2007" s="419"/>
      <c r="E2007" s="316"/>
      <c r="F2007" s="316"/>
      <c r="G2007" s="317"/>
      <c r="H2007" s="379"/>
      <c r="I2007" s="317"/>
      <c r="J2007" s="315" t="str">
        <f>IF(L2007="","",VLOOKUP(L2007,Presentación!$AL$3:$AM$574,2,FALSE))</f>
        <v/>
      </c>
      <c r="K2007" s="429"/>
      <c r="L2007" s="419"/>
      <c r="M2007" s="316"/>
      <c r="N2007" s="317"/>
      <c r="O2007" s="419"/>
      <c r="P2007" s="316"/>
      <c r="Q2007" s="317"/>
      <c r="R2007" s="379"/>
      <c r="S2007" s="316"/>
      <c r="T2007" s="317"/>
      <c r="U2007" s="43" t="s">
        <v>2188</v>
      </c>
      <c r="V2007" s="379"/>
      <c r="W2007" s="316"/>
      <c r="X2007" s="317"/>
      <c r="Y2007" s="379"/>
      <c r="Z2007" s="317"/>
      <c r="AA2007" s="249"/>
      <c r="AB2007" s="249"/>
      <c r="AC2007" s="249"/>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A2007" s="10"/>
      <c r="BB2007" s="10"/>
      <c r="BC2007" s="10"/>
      <c r="BD2007" s="10"/>
      <c r="BE2007" s="10"/>
      <c r="BF2007" s="10"/>
      <c r="BG2007" s="10"/>
      <c r="BH2007" s="10"/>
      <c r="BI2007" s="10"/>
      <c r="BJ2007" s="10"/>
      <c r="BK2007" s="10"/>
      <c r="BL2007" s="10"/>
      <c r="BM2007" s="10"/>
      <c r="BN2007" s="10"/>
      <c r="BO2007" s="10"/>
      <c r="BP2007" s="10"/>
      <c r="BQ2007" s="10"/>
      <c r="BR2007" s="10"/>
      <c r="BS2007" s="10"/>
      <c r="BT2007" s="10"/>
      <c r="BU2007" s="10"/>
      <c r="BV2007" s="10"/>
      <c r="BW2007" s="10"/>
      <c r="BX2007" s="10"/>
      <c r="CA2007">
        <f t="shared" si="390"/>
        <v>0</v>
      </c>
      <c r="CB2007">
        <f t="shared" si="391"/>
        <v>0</v>
      </c>
      <c r="CC2007">
        <f t="shared" si="392"/>
        <v>0</v>
      </c>
      <c r="CD2007">
        <f t="shared" si="393"/>
        <v>0</v>
      </c>
      <c r="CF2007" t="b">
        <f t="shared" si="394"/>
        <v>0</v>
      </c>
      <c r="CG2007" t="str">
        <f t="shared" si="395"/>
        <v/>
      </c>
      <c r="CH2007" t="b">
        <f t="shared" si="396"/>
        <v>0</v>
      </c>
      <c r="CI2007" t="str">
        <f t="shared" si="397"/>
        <v/>
      </c>
      <c r="CJ2007" t="b">
        <f t="shared" si="398"/>
        <v>0</v>
      </c>
      <c r="CL2007">
        <f t="shared" si="399"/>
        <v>0</v>
      </c>
      <c r="CM2007">
        <f t="shared" si="400"/>
        <v>0</v>
      </c>
      <c r="CN2007">
        <f t="shared" si="401"/>
        <v>0</v>
      </c>
      <c r="CO2007">
        <f t="shared" si="402"/>
        <v>0</v>
      </c>
    </row>
    <row r="2008" spans="2:93" ht="15" customHeight="1">
      <c r="B2008" s="126"/>
      <c r="C2008" s="220" t="s">
        <v>3654</v>
      </c>
      <c r="D2008" s="419"/>
      <c r="E2008" s="316"/>
      <c r="F2008" s="316"/>
      <c r="G2008" s="317"/>
      <c r="H2008" s="379"/>
      <c r="I2008" s="317"/>
      <c r="J2008" s="315" t="str">
        <f>IF(L2008="","",VLOOKUP(L2008,Presentación!$AL$3:$AM$574,2,FALSE))</f>
        <v/>
      </c>
      <c r="K2008" s="429"/>
      <c r="L2008" s="419"/>
      <c r="M2008" s="316"/>
      <c r="N2008" s="317"/>
      <c r="O2008" s="419"/>
      <c r="P2008" s="316"/>
      <c r="Q2008" s="317"/>
      <c r="R2008" s="379"/>
      <c r="S2008" s="316"/>
      <c r="T2008" s="317"/>
      <c r="U2008" s="43" t="s">
        <v>2188</v>
      </c>
      <c r="V2008" s="379"/>
      <c r="W2008" s="316"/>
      <c r="X2008" s="317"/>
      <c r="Y2008" s="379"/>
      <c r="Z2008" s="317"/>
      <c r="AA2008" s="249"/>
      <c r="AB2008" s="249"/>
      <c r="AC2008" s="249"/>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A2008" s="10"/>
      <c r="BB2008" s="10"/>
      <c r="BC2008" s="10"/>
      <c r="BD2008" s="10"/>
      <c r="BE2008" s="10"/>
      <c r="BF2008" s="10"/>
      <c r="BG2008" s="10"/>
      <c r="BH2008" s="10"/>
      <c r="BI2008" s="10"/>
      <c r="BJ2008" s="10"/>
      <c r="BK2008" s="10"/>
      <c r="BL2008" s="10"/>
      <c r="BM2008" s="10"/>
      <c r="BN2008" s="10"/>
      <c r="BO2008" s="10"/>
      <c r="BP2008" s="10"/>
      <c r="BQ2008" s="10"/>
      <c r="BR2008" s="10"/>
      <c r="BS2008" s="10"/>
      <c r="BT2008" s="10"/>
      <c r="BU2008" s="10"/>
      <c r="BV2008" s="10"/>
      <c r="BW2008" s="10"/>
      <c r="BX2008" s="10"/>
      <c r="CA2008">
        <f t="shared" si="390"/>
        <v>0</v>
      </c>
      <c r="CB2008">
        <f t="shared" si="391"/>
        <v>0</v>
      </c>
      <c r="CC2008">
        <f t="shared" si="392"/>
        <v>0</v>
      </c>
      <c r="CD2008">
        <f t="shared" si="393"/>
        <v>0</v>
      </c>
      <c r="CF2008" t="b">
        <f t="shared" si="394"/>
        <v>0</v>
      </c>
      <c r="CG2008" t="str">
        <f t="shared" si="395"/>
        <v/>
      </c>
      <c r="CH2008" t="b">
        <f t="shared" si="396"/>
        <v>0</v>
      </c>
      <c r="CI2008" t="str">
        <f t="shared" si="397"/>
        <v/>
      </c>
      <c r="CJ2008" t="b">
        <f t="shared" si="398"/>
        <v>0</v>
      </c>
      <c r="CL2008">
        <f t="shared" si="399"/>
        <v>0</v>
      </c>
      <c r="CM2008">
        <f t="shared" si="400"/>
        <v>0</v>
      </c>
      <c r="CN2008">
        <f t="shared" si="401"/>
        <v>0</v>
      </c>
      <c r="CO2008">
        <f t="shared" si="402"/>
        <v>0</v>
      </c>
    </row>
    <row r="2009" spans="2:93" ht="15" customHeight="1">
      <c r="B2009" s="126"/>
      <c r="C2009" s="220" t="s">
        <v>3655</v>
      </c>
      <c r="D2009" s="419"/>
      <c r="E2009" s="316"/>
      <c r="F2009" s="316"/>
      <c r="G2009" s="317"/>
      <c r="H2009" s="379"/>
      <c r="I2009" s="317"/>
      <c r="J2009" s="315" t="str">
        <f>IF(L2009="","",VLOOKUP(L2009,Presentación!$AL$3:$AM$574,2,FALSE))</f>
        <v/>
      </c>
      <c r="K2009" s="429"/>
      <c r="L2009" s="419"/>
      <c r="M2009" s="316"/>
      <c r="N2009" s="317"/>
      <c r="O2009" s="419"/>
      <c r="P2009" s="316"/>
      <c r="Q2009" s="317"/>
      <c r="R2009" s="379"/>
      <c r="S2009" s="316"/>
      <c r="T2009" s="317"/>
      <c r="U2009" s="43" t="s">
        <v>2188</v>
      </c>
      <c r="V2009" s="379"/>
      <c r="W2009" s="316"/>
      <c r="X2009" s="317"/>
      <c r="Y2009" s="379"/>
      <c r="Z2009" s="317"/>
      <c r="AA2009" s="249"/>
      <c r="AB2009" s="249"/>
      <c r="AC2009" s="249"/>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A2009" s="10"/>
      <c r="BB2009" s="10"/>
      <c r="BC2009" s="10"/>
      <c r="BD2009" s="10"/>
      <c r="BE2009" s="10"/>
      <c r="BF2009" s="10"/>
      <c r="BG2009" s="10"/>
      <c r="BH2009" s="10"/>
      <c r="BI2009" s="10"/>
      <c r="BJ2009" s="10"/>
      <c r="BK2009" s="10"/>
      <c r="BL2009" s="10"/>
      <c r="BM2009" s="10"/>
      <c r="BN2009" s="10"/>
      <c r="BO2009" s="10"/>
      <c r="BP2009" s="10"/>
      <c r="BQ2009" s="10"/>
      <c r="BR2009" s="10"/>
      <c r="BS2009" s="10"/>
      <c r="BT2009" s="10"/>
      <c r="BU2009" s="10"/>
      <c r="BV2009" s="10"/>
      <c r="BW2009" s="10"/>
      <c r="BX2009" s="10"/>
      <c r="CA2009">
        <f t="shared" si="390"/>
        <v>0</v>
      </c>
      <c r="CB2009">
        <f t="shared" si="391"/>
        <v>0</v>
      </c>
      <c r="CC2009">
        <f t="shared" si="392"/>
        <v>0</v>
      </c>
      <c r="CD2009">
        <f t="shared" si="393"/>
        <v>0</v>
      </c>
      <c r="CF2009" t="b">
        <f t="shared" si="394"/>
        <v>0</v>
      </c>
      <c r="CG2009" t="str">
        <f t="shared" si="395"/>
        <v/>
      </c>
      <c r="CH2009" t="b">
        <f t="shared" si="396"/>
        <v>0</v>
      </c>
      <c r="CI2009" t="str">
        <f t="shared" si="397"/>
        <v/>
      </c>
      <c r="CJ2009" t="b">
        <f t="shared" si="398"/>
        <v>0</v>
      </c>
      <c r="CL2009">
        <f t="shared" si="399"/>
        <v>0</v>
      </c>
      <c r="CM2009">
        <f t="shared" si="400"/>
        <v>0</v>
      </c>
      <c r="CN2009">
        <f t="shared" si="401"/>
        <v>0</v>
      </c>
      <c r="CO2009">
        <f t="shared" si="402"/>
        <v>0</v>
      </c>
    </row>
    <row r="2010" spans="2:93" ht="15" customHeight="1">
      <c r="B2010" s="126"/>
      <c r="C2010" s="220" t="s">
        <v>3656</v>
      </c>
      <c r="D2010" s="419"/>
      <c r="E2010" s="316"/>
      <c r="F2010" s="316"/>
      <c r="G2010" s="317"/>
      <c r="H2010" s="379"/>
      <c r="I2010" s="317"/>
      <c r="J2010" s="315" t="str">
        <f>IF(L2010="","",VLOOKUP(L2010,Presentación!$AL$3:$AM$574,2,FALSE))</f>
        <v/>
      </c>
      <c r="K2010" s="429"/>
      <c r="L2010" s="419"/>
      <c r="M2010" s="316"/>
      <c r="N2010" s="317"/>
      <c r="O2010" s="419"/>
      <c r="P2010" s="316"/>
      <c r="Q2010" s="317"/>
      <c r="R2010" s="379"/>
      <c r="S2010" s="316"/>
      <c r="T2010" s="317"/>
      <c r="U2010" s="43" t="s">
        <v>2188</v>
      </c>
      <c r="V2010" s="379"/>
      <c r="W2010" s="316"/>
      <c r="X2010" s="317"/>
      <c r="Y2010" s="379"/>
      <c r="Z2010" s="317"/>
      <c r="AA2010" s="249"/>
      <c r="AB2010" s="249"/>
      <c r="AC2010" s="249"/>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A2010" s="10"/>
      <c r="BB2010" s="10"/>
      <c r="BC2010" s="10"/>
      <c r="BD2010" s="10"/>
      <c r="BE2010" s="10"/>
      <c r="BF2010" s="10"/>
      <c r="BG2010" s="10"/>
      <c r="BH2010" s="10"/>
      <c r="BI2010" s="10"/>
      <c r="BJ2010" s="10"/>
      <c r="BK2010" s="10"/>
      <c r="BL2010" s="10"/>
      <c r="BM2010" s="10"/>
      <c r="BN2010" s="10"/>
      <c r="BO2010" s="10"/>
      <c r="BP2010" s="10"/>
      <c r="BQ2010" s="10"/>
      <c r="BR2010" s="10"/>
      <c r="BS2010" s="10"/>
      <c r="BT2010" s="10"/>
      <c r="BU2010" s="10"/>
      <c r="BV2010" s="10"/>
      <c r="BW2010" s="10"/>
      <c r="BX2010" s="10"/>
      <c r="CA2010">
        <f t="shared" si="390"/>
        <v>0</v>
      </c>
      <c r="CB2010">
        <f t="shared" si="391"/>
        <v>0</v>
      </c>
      <c r="CC2010">
        <f t="shared" si="392"/>
        <v>0</v>
      </c>
      <c r="CD2010">
        <f t="shared" si="393"/>
        <v>0</v>
      </c>
      <c r="CF2010" t="b">
        <f t="shared" si="394"/>
        <v>0</v>
      </c>
      <c r="CG2010" t="str">
        <f t="shared" si="395"/>
        <v/>
      </c>
      <c r="CH2010" t="b">
        <f t="shared" si="396"/>
        <v>0</v>
      </c>
      <c r="CI2010" t="str">
        <f t="shared" si="397"/>
        <v/>
      </c>
      <c r="CJ2010" t="b">
        <f t="shared" si="398"/>
        <v>0</v>
      </c>
      <c r="CL2010">
        <f t="shared" si="399"/>
        <v>0</v>
      </c>
      <c r="CM2010">
        <f t="shared" si="400"/>
        <v>0</v>
      </c>
      <c r="CN2010">
        <f t="shared" si="401"/>
        <v>0</v>
      </c>
      <c r="CO2010">
        <f t="shared" si="402"/>
        <v>0</v>
      </c>
    </row>
    <row r="2011" spans="2:93" ht="15" customHeight="1">
      <c r="B2011" s="126"/>
      <c r="C2011" s="220" t="s">
        <v>3657</v>
      </c>
      <c r="D2011" s="419"/>
      <c r="E2011" s="316"/>
      <c r="F2011" s="316"/>
      <c r="G2011" s="317"/>
      <c r="H2011" s="379"/>
      <c r="I2011" s="317"/>
      <c r="J2011" s="315" t="str">
        <f>IF(L2011="","",VLOOKUP(L2011,Presentación!$AL$3:$AM$574,2,FALSE))</f>
        <v/>
      </c>
      <c r="K2011" s="429"/>
      <c r="L2011" s="419"/>
      <c r="M2011" s="316"/>
      <c r="N2011" s="317"/>
      <c r="O2011" s="419"/>
      <c r="P2011" s="316"/>
      <c r="Q2011" s="317"/>
      <c r="R2011" s="379"/>
      <c r="S2011" s="316"/>
      <c r="T2011" s="317"/>
      <c r="U2011" s="43" t="s">
        <v>2188</v>
      </c>
      <c r="V2011" s="379"/>
      <c r="W2011" s="316"/>
      <c r="X2011" s="317"/>
      <c r="Y2011" s="379"/>
      <c r="Z2011" s="317"/>
      <c r="AA2011" s="249"/>
      <c r="AB2011" s="249"/>
      <c r="AC2011" s="249"/>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A2011" s="10"/>
      <c r="BB2011" s="10"/>
      <c r="BC2011" s="10"/>
      <c r="BD2011" s="10"/>
      <c r="BE2011" s="10"/>
      <c r="BF2011" s="10"/>
      <c r="BG2011" s="10"/>
      <c r="BH2011" s="10"/>
      <c r="BI2011" s="10"/>
      <c r="BJ2011" s="10"/>
      <c r="BK2011" s="10"/>
      <c r="BL2011" s="10"/>
      <c r="BM2011" s="10"/>
      <c r="BN2011" s="10"/>
      <c r="BO2011" s="10"/>
      <c r="BP2011" s="10"/>
      <c r="BQ2011" s="10"/>
      <c r="BR2011" s="10"/>
      <c r="BS2011" s="10"/>
      <c r="BT2011" s="10"/>
      <c r="BU2011" s="10"/>
      <c r="BV2011" s="10"/>
      <c r="BW2011" s="10"/>
      <c r="BX2011" s="10"/>
      <c r="CA2011">
        <f t="shared" si="390"/>
        <v>0</v>
      </c>
      <c r="CB2011">
        <f t="shared" si="391"/>
        <v>0</v>
      </c>
      <c r="CC2011">
        <f t="shared" si="392"/>
        <v>0</v>
      </c>
      <c r="CD2011">
        <f t="shared" si="393"/>
        <v>0</v>
      </c>
      <c r="CF2011" t="b">
        <f t="shared" si="394"/>
        <v>0</v>
      </c>
      <c r="CG2011" t="str">
        <f t="shared" si="395"/>
        <v/>
      </c>
      <c r="CH2011" t="b">
        <f t="shared" si="396"/>
        <v>0</v>
      </c>
      <c r="CI2011" t="str">
        <f t="shared" si="397"/>
        <v/>
      </c>
      <c r="CJ2011" t="b">
        <f t="shared" si="398"/>
        <v>0</v>
      </c>
      <c r="CL2011">
        <f t="shared" si="399"/>
        <v>0</v>
      </c>
      <c r="CM2011">
        <f t="shared" si="400"/>
        <v>0</v>
      </c>
      <c r="CN2011">
        <f t="shared" si="401"/>
        <v>0</v>
      </c>
      <c r="CO2011">
        <f t="shared" si="402"/>
        <v>0</v>
      </c>
    </row>
    <row r="2012" spans="2:93" ht="15" customHeight="1">
      <c r="B2012" s="126"/>
      <c r="C2012" s="220" t="s">
        <v>3658</v>
      </c>
      <c r="D2012" s="419"/>
      <c r="E2012" s="316"/>
      <c r="F2012" s="316"/>
      <c r="G2012" s="317"/>
      <c r="H2012" s="379"/>
      <c r="I2012" s="317"/>
      <c r="J2012" s="315" t="str">
        <f>IF(L2012="","",VLOOKUP(L2012,Presentación!$AL$3:$AM$574,2,FALSE))</f>
        <v/>
      </c>
      <c r="K2012" s="429"/>
      <c r="L2012" s="419"/>
      <c r="M2012" s="316"/>
      <c r="N2012" s="317"/>
      <c r="O2012" s="419"/>
      <c r="P2012" s="316"/>
      <c r="Q2012" s="317"/>
      <c r="R2012" s="379"/>
      <c r="S2012" s="316"/>
      <c r="T2012" s="317"/>
      <c r="U2012" s="43" t="s">
        <v>2188</v>
      </c>
      <c r="V2012" s="379"/>
      <c r="W2012" s="316"/>
      <c r="X2012" s="317"/>
      <c r="Y2012" s="379"/>
      <c r="Z2012" s="317"/>
      <c r="AA2012" s="249"/>
      <c r="AB2012" s="249"/>
      <c r="AC2012" s="249"/>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A2012" s="10"/>
      <c r="BB2012" s="10"/>
      <c r="BC2012" s="10"/>
      <c r="BD2012" s="10"/>
      <c r="BE2012" s="10"/>
      <c r="BF2012" s="10"/>
      <c r="BG2012" s="10"/>
      <c r="BH2012" s="10"/>
      <c r="BI2012" s="10"/>
      <c r="BJ2012" s="10"/>
      <c r="BK2012" s="10"/>
      <c r="BL2012" s="10"/>
      <c r="BM2012" s="10"/>
      <c r="BN2012" s="10"/>
      <c r="BO2012" s="10"/>
      <c r="BP2012" s="10"/>
      <c r="BQ2012" s="10"/>
      <c r="BR2012" s="10"/>
      <c r="BS2012" s="10"/>
      <c r="BT2012" s="10"/>
      <c r="BU2012" s="10"/>
      <c r="BV2012" s="10"/>
      <c r="BW2012" s="10"/>
      <c r="BX2012" s="10"/>
      <c r="CA2012">
        <f t="shared" si="390"/>
        <v>0</v>
      </c>
      <c r="CB2012">
        <f t="shared" si="391"/>
        <v>0</v>
      </c>
      <c r="CC2012">
        <f t="shared" si="392"/>
        <v>0</v>
      </c>
      <c r="CD2012">
        <f t="shared" si="393"/>
        <v>0</v>
      </c>
      <c r="CF2012" t="b">
        <f t="shared" si="394"/>
        <v>0</v>
      </c>
      <c r="CG2012" t="str">
        <f t="shared" si="395"/>
        <v/>
      </c>
      <c r="CH2012" t="b">
        <f t="shared" si="396"/>
        <v>0</v>
      </c>
      <c r="CI2012" t="str">
        <f t="shared" si="397"/>
        <v/>
      </c>
      <c r="CJ2012" t="b">
        <f t="shared" si="398"/>
        <v>0</v>
      </c>
      <c r="CL2012">
        <f t="shared" si="399"/>
        <v>0</v>
      </c>
      <c r="CM2012">
        <f t="shared" si="400"/>
        <v>0</v>
      </c>
      <c r="CN2012">
        <f t="shared" si="401"/>
        <v>0</v>
      </c>
      <c r="CO2012">
        <f t="shared" si="402"/>
        <v>0</v>
      </c>
    </row>
    <row r="2013" spans="2:93" ht="15" customHeight="1">
      <c r="B2013" s="126"/>
      <c r="C2013" s="220" t="s">
        <v>3659</v>
      </c>
      <c r="D2013" s="419"/>
      <c r="E2013" s="316"/>
      <c r="F2013" s="316"/>
      <c r="G2013" s="317"/>
      <c r="H2013" s="379"/>
      <c r="I2013" s="317"/>
      <c r="J2013" s="315" t="str">
        <f>IF(L2013="","",VLOOKUP(L2013,Presentación!$AL$3:$AM$574,2,FALSE))</f>
        <v/>
      </c>
      <c r="K2013" s="429"/>
      <c r="L2013" s="419"/>
      <c r="M2013" s="316"/>
      <c r="N2013" s="317"/>
      <c r="O2013" s="419"/>
      <c r="P2013" s="316"/>
      <c r="Q2013" s="317"/>
      <c r="R2013" s="379"/>
      <c r="S2013" s="316"/>
      <c r="T2013" s="317"/>
      <c r="U2013" s="43" t="s">
        <v>2188</v>
      </c>
      <c r="V2013" s="379"/>
      <c r="W2013" s="316"/>
      <c r="X2013" s="317"/>
      <c r="Y2013" s="379"/>
      <c r="Z2013" s="317"/>
      <c r="AA2013" s="249"/>
      <c r="AB2013" s="249"/>
      <c r="AC2013" s="249"/>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A2013" s="10"/>
      <c r="BB2013" s="10"/>
      <c r="BC2013" s="10"/>
      <c r="BD2013" s="10"/>
      <c r="BE2013" s="10"/>
      <c r="BF2013" s="10"/>
      <c r="BG2013" s="10"/>
      <c r="BH2013" s="10"/>
      <c r="BI2013" s="10"/>
      <c r="BJ2013" s="10"/>
      <c r="BK2013" s="10"/>
      <c r="BL2013" s="10"/>
      <c r="BM2013" s="10"/>
      <c r="BN2013" s="10"/>
      <c r="BO2013" s="10"/>
      <c r="BP2013" s="10"/>
      <c r="BQ2013" s="10"/>
      <c r="BR2013" s="10"/>
      <c r="BS2013" s="10"/>
      <c r="BT2013" s="10"/>
      <c r="BU2013" s="10"/>
      <c r="BV2013" s="10"/>
      <c r="BW2013" s="10"/>
      <c r="BX2013" s="10"/>
      <c r="CA2013">
        <f t="shared" si="390"/>
        <v>0</v>
      </c>
      <c r="CB2013">
        <f t="shared" si="391"/>
        <v>0</v>
      </c>
      <c r="CC2013">
        <f t="shared" si="392"/>
        <v>0</v>
      </c>
      <c r="CD2013">
        <f t="shared" si="393"/>
        <v>0</v>
      </c>
      <c r="CF2013" t="b">
        <f t="shared" si="394"/>
        <v>0</v>
      </c>
      <c r="CG2013" t="str">
        <f t="shared" si="395"/>
        <v/>
      </c>
      <c r="CH2013" t="b">
        <f t="shared" si="396"/>
        <v>0</v>
      </c>
      <c r="CI2013" t="str">
        <f t="shared" si="397"/>
        <v/>
      </c>
      <c r="CJ2013" t="b">
        <f t="shared" si="398"/>
        <v>0</v>
      </c>
      <c r="CL2013">
        <f t="shared" si="399"/>
        <v>0</v>
      </c>
      <c r="CM2013">
        <f t="shared" si="400"/>
        <v>0</v>
      </c>
      <c r="CN2013">
        <f t="shared" si="401"/>
        <v>0</v>
      </c>
      <c r="CO2013">
        <f t="shared" si="402"/>
        <v>0</v>
      </c>
    </row>
    <row r="2014" spans="2:93" ht="15" customHeight="1">
      <c r="B2014" s="126"/>
      <c r="C2014" s="220" t="s">
        <v>3660</v>
      </c>
      <c r="D2014" s="419"/>
      <c r="E2014" s="316"/>
      <c r="F2014" s="316"/>
      <c r="G2014" s="317"/>
      <c r="H2014" s="379"/>
      <c r="I2014" s="317"/>
      <c r="J2014" s="315" t="str">
        <f>IF(L2014="","",VLOOKUP(L2014,Presentación!$AL$3:$AM$574,2,FALSE))</f>
        <v/>
      </c>
      <c r="K2014" s="429"/>
      <c r="L2014" s="419"/>
      <c r="M2014" s="316"/>
      <c r="N2014" s="317"/>
      <c r="O2014" s="419"/>
      <c r="P2014" s="316"/>
      <c r="Q2014" s="317"/>
      <c r="R2014" s="379"/>
      <c r="S2014" s="316"/>
      <c r="T2014" s="317"/>
      <c r="U2014" s="43" t="s">
        <v>2188</v>
      </c>
      <c r="V2014" s="379"/>
      <c r="W2014" s="316"/>
      <c r="X2014" s="317"/>
      <c r="Y2014" s="379"/>
      <c r="Z2014" s="317"/>
      <c r="AA2014" s="249"/>
      <c r="AB2014" s="249"/>
      <c r="AC2014" s="249"/>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c r="BK2014" s="10"/>
      <c r="BL2014" s="10"/>
      <c r="BM2014" s="10"/>
      <c r="BN2014" s="10"/>
      <c r="BO2014" s="10"/>
      <c r="BP2014" s="10"/>
      <c r="BQ2014" s="10"/>
      <c r="BR2014" s="10"/>
      <c r="BS2014" s="10"/>
      <c r="BT2014" s="10"/>
      <c r="BU2014" s="10"/>
      <c r="BV2014" s="10"/>
      <c r="BW2014" s="10"/>
      <c r="BX2014" s="10"/>
      <c r="CA2014">
        <f t="shared" si="390"/>
        <v>0</v>
      </c>
      <c r="CB2014">
        <f t="shared" si="391"/>
        <v>0</v>
      </c>
      <c r="CC2014">
        <f t="shared" si="392"/>
        <v>0</v>
      </c>
      <c r="CD2014">
        <f t="shared" si="393"/>
        <v>0</v>
      </c>
      <c r="CF2014" t="b">
        <f t="shared" si="394"/>
        <v>0</v>
      </c>
      <c r="CG2014" t="str">
        <f t="shared" si="395"/>
        <v/>
      </c>
      <c r="CH2014" t="b">
        <f t="shared" si="396"/>
        <v>0</v>
      </c>
      <c r="CI2014" t="str">
        <f t="shared" si="397"/>
        <v/>
      </c>
      <c r="CJ2014" t="b">
        <f t="shared" si="398"/>
        <v>0</v>
      </c>
      <c r="CL2014">
        <f t="shared" si="399"/>
        <v>0</v>
      </c>
      <c r="CM2014">
        <f t="shared" si="400"/>
        <v>0</v>
      </c>
      <c r="CN2014">
        <f t="shared" si="401"/>
        <v>0</v>
      </c>
      <c r="CO2014">
        <f t="shared" si="402"/>
        <v>0</v>
      </c>
    </row>
    <row r="2015" spans="2:93" ht="15" customHeight="1">
      <c r="B2015" s="126"/>
      <c r="C2015" s="220" t="s">
        <v>3661</v>
      </c>
      <c r="D2015" s="419"/>
      <c r="E2015" s="316"/>
      <c r="F2015" s="316"/>
      <c r="G2015" s="317"/>
      <c r="H2015" s="379"/>
      <c r="I2015" s="317"/>
      <c r="J2015" s="315" t="str">
        <f>IF(L2015="","",VLOOKUP(L2015,Presentación!$AL$3:$AM$574,2,FALSE))</f>
        <v/>
      </c>
      <c r="K2015" s="429"/>
      <c r="L2015" s="419"/>
      <c r="M2015" s="316"/>
      <c r="N2015" s="317"/>
      <c r="O2015" s="419"/>
      <c r="P2015" s="316"/>
      <c r="Q2015" s="317"/>
      <c r="R2015" s="379"/>
      <c r="S2015" s="316"/>
      <c r="T2015" s="317"/>
      <c r="U2015" s="43" t="s">
        <v>2188</v>
      </c>
      <c r="V2015" s="379"/>
      <c r="W2015" s="316"/>
      <c r="X2015" s="317"/>
      <c r="Y2015" s="379"/>
      <c r="Z2015" s="317"/>
      <c r="AA2015" s="249"/>
      <c r="AB2015" s="249"/>
      <c r="AC2015" s="249"/>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A2015" s="10"/>
      <c r="BB2015" s="10"/>
      <c r="BC2015" s="10"/>
      <c r="BD2015" s="10"/>
      <c r="BE2015" s="10"/>
      <c r="BF2015" s="10"/>
      <c r="BG2015" s="10"/>
      <c r="BH2015" s="10"/>
      <c r="BI2015" s="10"/>
      <c r="BJ2015" s="10"/>
      <c r="BK2015" s="10"/>
      <c r="BL2015" s="10"/>
      <c r="BM2015" s="10"/>
      <c r="BN2015" s="10"/>
      <c r="BO2015" s="10"/>
      <c r="BP2015" s="10"/>
      <c r="BQ2015" s="10"/>
      <c r="BR2015" s="10"/>
      <c r="BS2015" s="10"/>
      <c r="BT2015" s="10"/>
      <c r="BU2015" s="10"/>
      <c r="BV2015" s="10"/>
      <c r="BW2015" s="10"/>
      <c r="BX2015" s="10"/>
      <c r="CA2015">
        <f t="shared" si="390"/>
        <v>0</v>
      </c>
      <c r="CB2015">
        <f t="shared" si="391"/>
        <v>0</v>
      </c>
      <c r="CC2015">
        <f t="shared" si="392"/>
        <v>0</v>
      </c>
      <c r="CD2015">
        <f t="shared" si="393"/>
        <v>0</v>
      </c>
      <c r="CF2015" t="b">
        <f t="shared" si="394"/>
        <v>0</v>
      </c>
      <c r="CG2015" t="str">
        <f t="shared" si="395"/>
        <v/>
      </c>
      <c r="CH2015" t="b">
        <f t="shared" si="396"/>
        <v>0</v>
      </c>
      <c r="CI2015" t="str">
        <f t="shared" si="397"/>
        <v/>
      </c>
      <c r="CJ2015" t="b">
        <f t="shared" si="398"/>
        <v>0</v>
      </c>
      <c r="CL2015">
        <f t="shared" si="399"/>
        <v>0</v>
      </c>
      <c r="CM2015">
        <f t="shared" si="400"/>
        <v>0</v>
      </c>
      <c r="CN2015">
        <f t="shared" si="401"/>
        <v>0</v>
      </c>
      <c r="CO2015">
        <f t="shared" si="402"/>
        <v>0</v>
      </c>
    </row>
    <row r="2016" spans="2:93" ht="15" customHeight="1">
      <c r="B2016" s="126"/>
      <c r="C2016" s="220" t="s">
        <v>3662</v>
      </c>
      <c r="D2016" s="419"/>
      <c r="E2016" s="316"/>
      <c r="F2016" s="316"/>
      <c r="G2016" s="317"/>
      <c r="H2016" s="379"/>
      <c r="I2016" s="317"/>
      <c r="J2016" s="315" t="str">
        <f>IF(L2016="","",VLOOKUP(L2016,Presentación!$AL$3:$AM$574,2,FALSE))</f>
        <v/>
      </c>
      <c r="K2016" s="429"/>
      <c r="L2016" s="419"/>
      <c r="M2016" s="316"/>
      <c r="N2016" s="317"/>
      <c r="O2016" s="419"/>
      <c r="P2016" s="316"/>
      <c r="Q2016" s="317"/>
      <c r="R2016" s="379"/>
      <c r="S2016" s="316"/>
      <c r="T2016" s="317"/>
      <c r="U2016" s="43" t="s">
        <v>2188</v>
      </c>
      <c r="V2016" s="379"/>
      <c r="W2016" s="316"/>
      <c r="X2016" s="317"/>
      <c r="Y2016" s="379"/>
      <c r="Z2016" s="317"/>
      <c r="AA2016" s="249"/>
      <c r="AB2016" s="249"/>
      <c r="AC2016" s="249"/>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A2016" s="10"/>
      <c r="BB2016" s="10"/>
      <c r="BC2016" s="10"/>
      <c r="BD2016" s="10"/>
      <c r="BE2016" s="10"/>
      <c r="BF2016" s="10"/>
      <c r="BG2016" s="10"/>
      <c r="BH2016" s="10"/>
      <c r="BI2016" s="10"/>
      <c r="BJ2016" s="10"/>
      <c r="BK2016" s="10"/>
      <c r="BL2016" s="10"/>
      <c r="BM2016" s="10"/>
      <c r="BN2016" s="10"/>
      <c r="BO2016" s="10"/>
      <c r="BP2016" s="10"/>
      <c r="BQ2016" s="10"/>
      <c r="BR2016" s="10"/>
      <c r="BS2016" s="10"/>
      <c r="BT2016" s="10"/>
      <c r="BU2016" s="10"/>
      <c r="BV2016" s="10"/>
      <c r="BW2016" s="10"/>
      <c r="BX2016" s="10"/>
      <c r="CA2016">
        <f t="shared" si="390"/>
        <v>0</v>
      </c>
      <c r="CB2016">
        <f t="shared" si="391"/>
        <v>0</v>
      </c>
      <c r="CC2016">
        <f t="shared" si="392"/>
        <v>0</v>
      </c>
      <c r="CD2016">
        <f t="shared" si="393"/>
        <v>0</v>
      </c>
      <c r="CF2016" t="b">
        <f t="shared" si="394"/>
        <v>0</v>
      </c>
      <c r="CG2016" t="str">
        <f t="shared" si="395"/>
        <v/>
      </c>
      <c r="CH2016" t="b">
        <f t="shared" si="396"/>
        <v>0</v>
      </c>
      <c r="CI2016" t="str">
        <f t="shared" si="397"/>
        <v/>
      </c>
      <c r="CJ2016" t="b">
        <f t="shared" si="398"/>
        <v>0</v>
      </c>
      <c r="CL2016">
        <f t="shared" si="399"/>
        <v>0</v>
      </c>
      <c r="CM2016">
        <f t="shared" si="400"/>
        <v>0</v>
      </c>
      <c r="CN2016">
        <f t="shared" si="401"/>
        <v>0</v>
      </c>
      <c r="CO2016">
        <f t="shared" si="402"/>
        <v>0</v>
      </c>
    </row>
    <row r="2017" spans="2:93" ht="15" customHeight="1">
      <c r="B2017" s="126"/>
      <c r="C2017" s="220" t="s">
        <v>3663</v>
      </c>
      <c r="D2017" s="419"/>
      <c r="E2017" s="316"/>
      <c r="F2017" s="316"/>
      <c r="G2017" s="317"/>
      <c r="H2017" s="379"/>
      <c r="I2017" s="317"/>
      <c r="J2017" s="315" t="str">
        <f>IF(L2017="","",VLOOKUP(L2017,Presentación!$AL$3:$AM$574,2,FALSE))</f>
        <v/>
      </c>
      <c r="K2017" s="429"/>
      <c r="L2017" s="419"/>
      <c r="M2017" s="316"/>
      <c r="N2017" s="317"/>
      <c r="O2017" s="419"/>
      <c r="P2017" s="316"/>
      <c r="Q2017" s="317"/>
      <c r="R2017" s="379"/>
      <c r="S2017" s="316"/>
      <c r="T2017" s="317"/>
      <c r="U2017" s="43" t="s">
        <v>2188</v>
      </c>
      <c r="V2017" s="379"/>
      <c r="W2017" s="316"/>
      <c r="X2017" s="317"/>
      <c r="Y2017" s="379"/>
      <c r="Z2017" s="317"/>
      <c r="AA2017" s="249"/>
      <c r="AB2017" s="249"/>
      <c r="AC2017" s="249"/>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A2017" s="10"/>
      <c r="BB2017" s="10"/>
      <c r="BC2017" s="10"/>
      <c r="BD2017" s="10"/>
      <c r="BE2017" s="10"/>
      <c r="BF2017" s="10"/>
      <c r="BG2017" s="10"/>
      <c r="BH2017" s="10"/>
      <c r="BI2017" s="10"/>
      <c r="BJ2017" s="10"/>
      <c r="BK2017" s="10"/>
      <c r="BL2017" s="10"/>
      <c r="BM2017" s="10"/>
      <c r="BN2017" s="10"/>
      <c r="BO2017" s="10"/>
      <c r="BP2017" s="10"/>
      <c r="BQ2017" s="10"/>
      <c r="BR2017" s="10"/>
      <c r="BS2017" s="10"/>
      <c r="BT2017" s="10"/>
      <c r="BU2017" s="10"/>
      <c r="BV2017" s="10"/>
      <c r="BW2017" s="10"/>
      <c r="BX2017" s="10"/>
      <c r="CA2017">
        <f t="shared" ref="CA2017:CA2057" si="403">IF(COUNTIF(D2017:AL2017,"NS")&gt;0,1,0)</f>
        <v>0</v>
      </c>
      <c r="CB2017">
        <f t="shared" ref="CB2017:CB2057" si="404">COUNTIF(AB2017:AC2017,"NS")</f>
        <v>0</v>
      </c>
      <c r="CC2017">
        <f t="shared" ref="CC2017:CC2057" si="405">SUM(AB2017:AC2017)</f>
        <v>0</v>
      </c>
      <c r="CD2017">
        <f t="shared" ref="CD2017:CD2057" si="406">IF(COUNTA(AA2017:AC2017)=0,0,IF(OR(AND(AA2017=0,CB2017&gt;0),AND(AA2017="ns",CC2017&gt;0),AND(AA2017="ns",CB2017=0,CC2017=0)),1,IF(OR(AND(AA2017&gt;0,CB2017=2),AND(AA2017="ns",CB2017=2),AND(AA2017="ns",CC2017=0,CB2017&gt;0),AA2017=CC2017),0,1)))</f>
        <v>0</v>
      </c>
      <c r="CF2017" t="b">
        <f t="shared" ref="CF2017:CF2057" si="407">NOT(EXACT(D2017,UPPER(D2017)))</f>
        <v>0</v>
      </c>
      <c r="CG2017" t="str">
        <f t="shared" ref="CG2017:CG2057" si="408">SUBSTITUTE( SUBSTITUTE( SUBSTITUTE( SUBSTITUTE( SUBSTITUTE( SUBSTITUTE( SUBSTITUTE( SUBSTITUTE( SUBSTITUTE( SUBSTITUTE(D2017, "á", "a"), "é", "e"), "í", "i"), "ó", "o"), "ú", "u"), "Á", "A"), "É", "E"), "Í", "I"), "Ó", "O"), "Ú", "U")</f>
        <v/>
      </c>
      <c r="CH2017" t="b">
        <f t="shared" ref="CH2017:CH2057" si="409">NOT(EXACT(D2017,CG2017))</f>
        <v>0</v>
      </c>
      <c r="CI2017" t="str">
        <f t="shared" ref="CI2017:CI2057" si="410">SUBSTITUTE((SUBSTITUTE(SUBSTITUTE(SUBSTITUTE(D2017,".",""),",",""),"(","")),")","")</f>
        <v/>
      </c>
      <c r="CJ2017" t="b">
        <f t="shared" ref="CJ2017:CJ2057" si="411">NOT(EXACT(D2017,CI2017))</f>
        <v>0</v>
      </c>
      <c r="CL2017">
        <f t="shared" ref="CL2017:CL2057" si="412">LEN(R2017)</f>
        <v>0</v>
      </c>
      <c r="CM2017">
        <f t="shared" ref="CM2017:CM2057" si="413">LEN(V2017)</f>
        <v>0</v>
      </c>
      <c r="CN2017">
        <f t="shared" ref="CN2017:CN2057" si="414">IF(AND(R2017&lt;&gt;"NS",R2017&lt;&gt;"NA",CL2017&gt;8),1,0)</f>
        <v>0</v>
      </c>
      <c r="CO2017">
        <f t="shared" ref="CO2017:CO2057" si="415">IF(AND(V2017&lt;&gt;"NS",V2017&lt;&gt;"NA",CM2017&gt;9),1,0)</f>
        <v>0</v>
      </c>
    </row>
    <row r="2018" spans="2:93" ht="15" customHeight="1">
      <c r="B2018" s="126"/>
      <c r="C2018" s="220" t="s">
        <v>3664</v>
      </c>
      <c r="D2018" s="419"/>
      <c r="E2018" s="316"/>
      <c r="F2018" s="316"/>
      <c r="G2018" s="317"/>
      <c r="H2018" s="379"/>
      <c r="I2018" s="317"/>
      <c r="J2018" s="315" t="str">
        <f>IF(L2018="","",VLOOKUP(L2018,Presentación!$AL$3:$AM$574,2,FALSE))</f>
        <v/>
      </c>
      <c r="K2018" s="429"/>
      <c r="L2018" s="419"/>
      <c r="M2018" s="316"/>
      <c r="N2018" s="317"/>
      <c r="O2018" s="419"/>
      <c r="P2018" s="316"/>
      <c r="Q2018" s="317"/>
      <c r="R2018" s="379"/>
      <c r="S2018" s="316"/>
      <c r="T2018" s="317"/>
      <c r="U2018" s="43" t="s">
        <v>2188</v>
      </c>
      <c r="V2018" s="379"/>
      <c r="W2018" s="316"/>
      <c r="X2018" s="317"/>
      <c r="Y2018" s="379"/>
      <c r="Z2018" s="317"/>
      <c r="AA2018" s="249"/>
      <c r="AB2018" s="249"/>
      <c r="AC2018" s="249"/>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A2018" s="10"/>
      <c r="BB2018" s="10"/>
      <c r="BC2018" s="10"/>
      <c r="BD2018" s="10"/>
      <c r="BE2018" s="10"/>
      <c r="BF2018" s="10"/>
      <c r="BG2018" s="10"/>
      <c r="BH2018" s="10"/>
      <c r="BI2018" s="10"/>
      <c r="BJ2018" s="10"/>
      <c r="BK2018" s="10"/>
      <c r="BL2018" s="10"/>
      <c r="BM2018" s="10"/>
      <c r="BN2018" s="10"/>
      <c r="BO2018" s="10"/>
      <c r="BP2018" s="10"/>
      <c r="BQ2018" s="10"/>
      <c r="BR2018" s="10"/>
      <c r="BS2018" s="10"/>
      <c r="BT2018" s="10"/>
      <c r="BU2018" s="10"/>
      <c r="BV2018" s="10"/>
      <c r="BW2018" s="10"/>
      <c r="BX2018" s="10"/>
      <c r="CA2018">
        <f t="shared" si="403"/>
        <v>0</v>
      </c>
      <c r="CB2018">
        <f t="shared" si="404"/>
        <v>0</v>
      </c>
      <c r="CC2018">
        <f t="shared" si="405"/>
        <v>0</v>
      </c>
      <c r="CD2018">
        <f t="shared" si="406"/>
        <v>0</v>
      </c>
      <c r="CF2018" t="b">
        <f t="shared" si="407"/>
        <v>0</v>
      </c>
      <c r="CG2018" t="str">
        <f t="shared" si="408"/>
        <v/>
      </c>
      <c r="CH2018" t="b">
        <f t="shared" si="409"/>
        <v>0</v>
      </c>
      <c r="CI2018" t="str">
        <f t="shared" si="410"/>
        <v/>
      </c>
      <c r="CJ2018" t="b">
        <f t="shared" si="411"/>
        <v>0</v>
      </c>
      <c r="CL2018">
        <f t="shared" si="412"/>
        <v>0</v>
      </c>
      <c r="CM2018">
        <f t="shared" si="413"/>
        <v>0</v>
      </c>
      <c r="CN2018">
        <f t="shared" si="414"/>
        <v>0</v>
      </c>
      <c r="CO2018">
        <f t="shared" si="415"/>
        <v>0</v>
      </c>
    </row>
    <row r="2019" spans="2:93" ht="15" customHeight="1">
      <c r="B2019" s="126"/>
      <c r="C2019" s="220" t="s">
        <v>3665</v>
      </c>
      <c r="D2019" s="419"/>
      <c r="E2019" s="316"/>
      <c r="F2019" s="316"/>
      <c r="G2019" s="317"/>
      <c r="H2019" s="379"/>
      <c r="I2019" s="317"/>
      <c r="J2019" s="315" t="str">
        <f>IF(L2019="","",VLOOKUP(L2019,Presentación!$AL$3:$AM$574,2,FALSE))</f>
        <v/>
      </c>
      <c r="K2019" s="429"/>
      <c r="L2019" s="419"/>
      <c r="M2019" s="316"/>
      <c r="N2019" s="317"/>
      <c r="O2019" s="419"/>
      <c r="P2019" s="316"/>
      <c r="Q2019" s="317"/>
      <c r="R2019" s="379"/>
      <c r="S2019" s="316"/>
      <c r="T2019" s="317"/>
      <c r="U2019" s="43" t="s">
        <v>2188</v>
      </c>
      <c r="V2019" s="379"/>
      <c r="W2019" s="316"/>
      <c r="X2019" s="317"/>
      <c r="Y2019" s="379"/>
      <c r="Z2019" s="317"/>
      <c r="AA2019" s="249"/>
      <c r="AB2019" s="249"/>
      <c r="AC2019" s="249"/>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A2019" s="10"/>
      <c r="BB2019" s="10"/>
      <c r="BC2019" s="10"/>
      <c r="BD2019" s="10"/>
      <c r="BE2019" s="10"/>
      <c r="BF2019" s="10"/>
      <c r="BG2019" s="10"/>
      <c r="BH2019" s="10"/>
      <c r="BI2019" s="10"/>
      <c r="BJ2019" s="10"/>
      <c r="BK2019" s="10"/>
      <c r="BL2019" s="10"/>
      <c r="BM2019" s="10"/>
      <c r="BN2019" s="10"/>
      <c r="BO2019" s="10"/>
      <c r="BP2019" s="10"/>
      <c r="BQ2019" s="10"/>
      <c r="BR2019" s="10"/>
      <c r="BS2019" s="10"/>
      <c r="BT2019" s="10"/>
      <c r="BU2019" s="10"/>
      <c r="BV2019" s="10"/>
      <c r="BW2019" s="10"/>
      <c r="BX2019" s="10"/>
      <c r="CA2019">
        <f t="shared" si="403"/>
        <v>0</v>
      </c>
      <c r="CB2019">
        <f t="shared" si="404"/>
        <v>0</v>
      </c>
      <c r="CC2019">
        <f t="shared" si="405"/>
        <v>0</v>
      </c>
      <c r="CD2019">
        <f t="shared" si="406"/>
        <v>0</v>
      </c>
      <c r="CF2019" t="b">
        <f t="shared" si="407"/>
        <v>0</v>
      </c>
      <c r="CG2019" t="str">
        <f t="shared" si="408"/>
        <v/>
      </c>
      <c r="CH2019" t="b">
        <f t="shared" si="409"/>
        <v>0</v>
      </c>
      <c r="CI2019" t="str">
        <f t="shared" si="410"/>
        <v/>
      </c>
      <c r="CJ2019" t="b">
        <f t="shared" si="411"/>
        <v>0</v>
      </c>
      <c r="CL2019">
        <f t="shared" si="412"/>
        <v>0</v>
      </c>
      <c r="CM2019">
        <f t="shared" si="413"/>
        <v>0</v>
      </c>
      <c r="CN2019">
        <f t="shared" si="414"/>
        <v>0</v>
      </c>
      <c r="CO2019">
        <f t="shared" si="415"/>
        <v>0</v>
      </c>
    </row>
    <row r="2020" spans="2:93" ht="15" customHeight="1">
      <c r="B2020" s="126"/>
      <c r="C2020" s="220" t="s">
        <v>3666</v>
      </c>
      <c r="D2020" s="419"/>
      <c r="E2020" s="316"/>
      <c r="F2020" s="316"/>
      <c r="G2020" s="317"/>
      <c r="H2020" s="379"/>
      <c r="I2020" s="317"/>
      <c r="J2020" s="315" t="str">
        <f>IF(L2020="","",VLOOKUP(L2020,Presentación!$AL$3:$AM$574,2,FALSE))</f>
        <v/>
      </c>
      <c r="K2020" s="429"/>
      <c r="L2020" s="419"/>
      <c r="M2020" s="316"/>
      <c r="N2020" s="317"/>
      <c r="O2020" s="419"/>
      <c r="P2020" s="316"/>
      <c r="Q2020" s="317"/>
      <c r="R2020" s="379"/>
      <c r="S2020" s="316"/>
      <c r="T2020" s="317"/>
      <c r="U2020" s="43" t="s">
        <v>2188</v>
      </c>
      <c r="V2020" s="379"/>
      <c r="W2020" s="316"/>
      <c r="X2020" s="317"/>
      <c r="Y2020" s="379"/>
      <c r="Z2020" s="317"/>
      <c r="AA2020" s="249"/>
      <c r="AB2020" s="249"/>
      <c r="AC2020" s="249"/>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A2020" s="10"/>
      <c r="BB2020" s="10"/>
      <c r="BC2020" s="10"/>
      <c r="BD2020" s="10"/>
      <c r="BE2020" s="10"/>
      <c r="BF2020" s="10"/>
      <c r="BG2020" s="10"/>
      <c r="BH2020" s="10"/>
      <c r="BI2020" s="10"/>
      <c r="BJ2020" s="10"/>
      <c r="BK2020" s="10"/>
      <c r="BL2020" s="10"/>
      <c r="BM2020" s="10"/>
      <c r="BN2020" s="10"/>
      <c r="BO2020" s="10"/>
      <c r="BP2020" s="10"/>
      <c r="BQ2020" s="10"/>
      <c r="BR2020" s="10"/>
      <c r="BS2020" s="10"/>
      <c r="BT2020" s="10"/>
      <c r="BU2020" s="10"/>
      <c r="BV2020" s="10"/>
      <c r="BW2020" s="10"/>
      <c r="BX2020" s="10"/>
      <c r="CA2020">
        <f t="shared" si="403"/>
        <v>0</v>
      </c>
      <c r="CB2020">
        <f t="shared" si="404"/>
        <v>0</v>
      </c>
      <c r="CC2020">
        <f t="shared" si="405"/>
        <v>0</v>
      </c>
      <c r="CD2020">
        <f t="shared" si="406"/>
        <v>0</v>
      </c>
      <c r="CF2020" t="b">
        <f t="shared" si="407"/>
        <v>0</v>
      </c>
      <c r="CG2020" t="str">
        <f t="shared" si="408"/>
        <v/>
      </c>
      <c r="CH2020" t="b">
        <f t="shared" si="409"/>
        <v>0</v>
      </c>
      <c r="CI2020" t="str">
        <f t="shared" si="410"/>
        <v/>
      </c>
      <c r="CJ2020" t="b">
        <f t="shared" si="411"/>
        <v>0</v>
      </c>
      <c r="CL2020">
        <f t="shared" si="412"/>
        <v>0</v>
      </c>
      <c r="CM2020">
        <f t="shared" si="413"/>
        <v>0</v>
      </c>
      <c r="CN2020">
        <f t="shared" si="414"/>
        <v>0</v>
      </c>
      <c r="CO2020">
        <f t="shared" si="415"/>
        <v>0</v>
      </c>
    </row>
    <row r="2021" spans="2:93" ht="15" customHeight="1">
      <c r="B2021" s="126"/>
      <c r="C2021" s="220" t="s">
        <v>3667</v>
      </c>
      <c r="D2021" s="419"/>
      <c r="E2021" s="316"/>
      <c r="F2021" s="316"/>
      <c r="G2021" s="317"/>
      <c r="H2021" s="379"/>
      <c r="I2021" s="317"/>
      <c r="J2021" s="315" t="str">
        <f>IF(L2021="","",VLOOKUP(L2021,Presentación!$AL$3:$AM$574,2,FALSE))</f>
        <v/>
      </c>
      <c r="K2021" s="429"/>
      <c r="L2021" s="419"/>
      <c r="M2021" s="316"/>
      <c r="N2021" s="317"/>
      <c r="O2021" s="419"/>
      <c r="P2021" s="316"/>
      <c r="Q2021" s="317"/>
      <c r="R2021" s="379"/>
      <c r="S2021" s="316"/>
      <c r="T2021" s="317"/>
      <c r="U2021" s="43" t="s">
        <v>2188</v>
      </c>
      <c r="V2021" s="379"/>
      <c r="W2021" s="316"/>
      <c r="X2021" s="317"/>
      <c r="Y2021" s="379"/>
      <c r="Z2021" s="317"/>
      <c r="AA2021" s="249"/>
      <c r="AB2021" s="249"/>
      <c r="AC2021" s="249"/>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A2021" s="10"/>
      <c r="BB2021" s="10"/>
      <c r="BC2021" s="10"/>
      <c r="BD2021" s="10"/>
      <c r="BE2021" s="10"/>
      <c r="BF2021" s="10"/>
      <c r="BG2021" s="10"/>
      <c r="BH2021" s="10"/>
      <c r="BI2021" s="10"/>
      <c r="BJ2021" s="10"/>
      <c r="BK2021" s="10"/>
      <c r="BL2021" s="10"/>
      <c r="BM2021" s="10"/>
      <c r="BN2021" s="10"/>
      <c r="BO2021" s="10"/>
      <c r="BP2021" s="10"/>
      <c r="BQ2021" s="10"/>
      <c r="BR2021" s="10"/>
      <c r="BS2021" s="10"/>
      <c r="BT2021" s="10"/>
      <c r="BU2021" s="10"/>
      <c r="BV2021" s="10"/>
      <c r="BW2021" s="10"/>
      <c r="BX2021" s="10"/>
      <c r="CA2021">
        <f t="shared" si="403"/>
        <v>0</v>
      </c>
      <c r="CB2021">
        <f t="shared" si="404"/>
        <v>0</v>
      </c>
      <c r="CC2021">
        <f t="shared" si="405"/>
        <v>0</v>
      </c>
      <c r="CD2021">
        <f t="shared" si="406"/>
        <v>0</v>
      </c>
      <c r="CF2021" t="b">
        <f t="shared" si="407"/>
        <v>0</v>
      </c>
      <c r="CG2021" t="str">
        <f t="shared" si="408"/>
        <v/>
      </c>
      <c r="CH2021" t="b">
        <f t="shared" si="409"/>
        <v>0</v>
      </c>
      <c r="CI2021" t="str">
        <f t="shared" si="410"/>
        <v/>
      </c>
      <c r="CJ2021" t="b">
        <f t="shared" si="411"/>
        <v>0</v>
      </c>
      <c r="CL2021">
        <f t="shared" si="412"/>
        <v>0</v>
      </c>
      <c r="CM2021">
        <f t="shared" si="413"/>
        <v>0</v>
      </c>
      <c r="CN2021">
        <f t="shared" si="414"/>
        <v>0</v>
      </c>
      <c r="CO2021">
        <f t="shared" si="415"/>
        <v>0</v>
      </c>
    </row>
    <row r="2022" spans="2:93" ht="15" customHeight="1">
      <c r="B2022" s="126"/>
      <c r="C2022" s="220" t="s">
        <v>3668</v>
      </c>
      <c r="D2022" s="419"/>
      <c r="E2022" s="316"/>
      <c r="F2022" s="316"/>
      <c r="G2022" s="317"/>
      <c r="H2022" s="379"/>
      <c r="I2022" s="317"/>
      <c r="J2022" s="315" t="str">
        <f>IF(L2022="","",VLOOKUP(L2022,Presentación!$AL$3:$AM$574,2,FALSE))</f>
        <v/>
      </c>
      <c r="K2022" s="429"/>
      <c r="L2022" s="419"/>
      <c r="M2022" s="316"/>
      <c r="N2022" s="317"/>
      <c r="O2022" s="419"/>
      <c r="P2022" s="316"/>
      <c r="Q2022" s="317"/>
      <c r="R2022" s="379"/>
      <c r="S2022" s="316"/>
      <c r="T2022" s="317"/>
      <c r="U2022" s="43" t="s">
        <v>2188</v>
      </c>
      <c r="V2022" s="379"/>
      <c r="W2022" s="316"/>
      <c r="X2022" s="317"/>
      <c r="Y2022" s="379"/>
      <c r="Z2022" s="317"/>
      <c r="AA2022" s="249"/>
      <c r="AB2022" s="249"/>
      <c r="AC2022" s="249"/>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c r="BK2022" s="10"/>
      <c r="BL2022" s="10"/>
      <c r="BM2022" s="10"/>
      <c r="BN2022" s="10"/>
      <c r="BO2022" s="10"/>
      <c r="BP2022" s="10"/>
      <c r="BQ2022" s="10"/>
      <c r="BR2022" s="10"/>
      <c r="BS2022" s="10"/>
      <c r="BT2022" s="10"/>
      <c r="BU2022" s="10"/>
      <c r="BV2022" s="10"/>
      <c r="BW2022" s="10"/>
      <c r="BX2022" s="10"/>
      <c r="CA2022">
        <f t="shared" si="403"/>
        <v>0</v>
      </c>
      <c r="CB2022">
        <f t="shared" si="404"/>
        <v>0</v>
      </c>
      <c r="CC2022">
        <f t="shared" si="405"/>
        <v>0</v>
      </c>
      <c r="CD2022">
        <f t="shared" si="406"/>
        <v>0</v>
      </c>
      <c r="CF2022" t="b">
        <f t="shared" si="407"/>
        <v>0</v>
      </c>
      <c r="CG2022" t="str">
        <f t="shared" si="408"/>
        <v/>
      </c>
      <c r="CH2022" t="b">
        <f t="shared" si="409"/>
        <v>0</v>
      </c>
      <c r="CI2022" t="str">
        <f t="shared" si="410"/>
        <v/>
      </c>
      <c r="CJ2022" t="b">
        <f t="shared" si="411"/>
        <v>0</v>
      </c>
      <c r="CL2022">
        <f t="shared" si="412"/>
        <v>0</v>
      </c>
      <c r="CM2022">
        <f t="shared" si="413"/>
        <v>0</v>
      </c>
      <c r="CN2022">
        <f t="shared" si="414"/>
        <v>0</v>
      </c>
      <c r="CO2022">
        <f t="shared" si="415"/>
        <v>0</v>
      </c>
    </row>
    <row r="2023" spans="2:93" ht="15" customHeight="1">
      <c r="B2023" s="126"/>
      <c r="C2023" s="220" t="s">
        <v>3669</v>
      </c>
      <c r="D2023" s="419"/>
      <c r="E2023" s="316"/>
      <c r="F2023" s="316"/>
      <c r="G2023" s="317"/>
      <c r="H2023" s="379"/>
      <c r="I2023" s="317"/>
      <c r="J2023" s="315" t="str">
        <f>IF(L2023="","",VLOOKUP(L2023,Presentación!$AL$3:$AM$574,2,FALSE))</f>
        <v/>
      </c>
      <c r="K2023" s="429"/>
      <c r="L2023" s="419"/>
      <c r="M2023" s="316"/>
      <c r="N2023" s="317"/>
      <c r="O2023" s="419"/>
      <c r="P2023" s="316"/>
      <c r="Q2023" s="317"/>
      <c r="R2023" s="379"/>
      <c r="S2023" s="316"/>
      <c r="T2023" s="317"/>
      <c r="U2023" s="43" t="s">
        <v>2188</v>
      </c>
      <c r="V2023" s="379"/>
      <c r="W2023" s="316"/>
      <c r="X2023" s="317"/>
      <c r="Y2023" s="379"/>
      <c r="Z2023" s="317"/>
      <c r="AA2023" s="249"/>
      <c r="AB2023" s="249"/>
      <c r="AC2023" s="249"/>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A2023" s="10"/>
      <c r="BB2023" s="10"/>
      <c r="BC2023" s="10"/>
      <c r="BD2023" s="10"/>
      <c r="BE2023" s="10"/>
      <c r="BF2023" s="10"/>
      <c r="BG2023" s="10"/>
      <c r="BH2023" s="10"/>
      <c r="BI2023" s="10"/>
      <c r="BJ2023" s="10"/>
      <c r="BK2023" s="10"/>
      <c r="BL2023" s="10"/>
      <c r="BM2023" s="10"/>
      <c r="BN2023" s="10"/>
      <c r="BO2023" s="10"/>
      <c r="BP2023" s="10"/>
      <c r="BQ2023" s="10"/>
      <c r="BR2023" s="10"/>
      <c r="BS2023" s="10"/>
      <c r="BT2023" s="10"/>
      <c r="BU2023" s="10"/>
      <c r="BV2023" s="10"/>
      <c r="BW2023" s="10"/>
      <c r="BX2023" s="10"/>
      <c r="CA2023">
        <f t="shared" si="403"/>
        <v>0</v>
      </c>
      <c r="CB2023">
        <f t="shared" si="404"/>
        <v>0</v>
      </c>
      <c r="CC2023">
        <f t="shared" si="405"/>
        <v>0</v>
      </c>
      <c r="CD2023">
        <f t="shared" si="406"/>
        <v>0</v>
      </c>
      <c r="CF2023" t="b">
        <f t="shared" si="407"/>
        <v>0</v>
      </c>
      <c r="CG2023" t="str">
        <f t="shared" si="408"/>
        <v/>
      </c>
      <c r="CH2023" t="b">
        <f t="shared" si="409"/>
        <v>0</v>
      </c>
      <c r="CI2023" t="str">
        <f t="shared" si="410"/>
        <v/>
      </c>
      <c r="CJ2023" t="b">
        <f t="shared" si="411"/>
        <v>0</v>
      </c>
      <c r="CL2023">
        <f t="shared" si="412"/>
        <v>0</v>
      </c>
      <c r="CM2023">
        <f t="shared" si="413"/>
        <v>0</v>
      </c>
      <c r="CN2023">
        <f t="shared" si="414"/>
        <v>0</v>
      </c>
      <c r="CO2023">
        <f t="shared" si="415"/>
        <v>0</v>
      </c>
    </row>
    <row r="2024" spans="2:93" ht="15" customHeight="1">
      <c r="B2024" s="126"/>
      <c r="C2024" s="220" t="s">
        <v>3670</v>
      </c>
      <c r="D2024" s="419"/>
      <c r="E2024" s="316"/>
      <c r="F2024" s="316"/>
      <c r="G2024" s="317"/>
      <c r="H2024" s="379"/>
      <c r="I2024" s="317"/>
      <c r="J2024" s="315" t="str">
        <f>IF(L2024="","",VLOOKUP(L2024,Presentación!$AL$3:$AM$574,2,FALSE))</f>
        <v/>
      </c>
      <c r="K2024" s="429"/>
      <c r="L2024" s="419"/>
      <c r="M2024" s="316"/>
      <c r="N2024" s="317"/>
      <c r="O2024" s="419"/>
      <c r="P2024" s="316"/>
      <c r="Q2024" s="317"/>
      <c r="R2024" s="379"/>
      <c r="S2024" s="316"/>
      <c r="T2024" s="317"/>
      <c r="U2024" s="43" t="s">
        <v>2188</v>
      </c>
      <c r="V2024" s="379"/>
      <c r="W2024" s="316"/>
      <c r="X2024" s="317"/>
      <c r="Y2024" s="379"/>
      <c r="Z2024" s="317"/>
      <c r="AA2024" s="249"/>
      <c r="AB2024" s="249"/>
      <c r="AC2024" s="249"/>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A2024" s="10"/>
      <c r="BB2024" s="10"/>
      <c r="BC2024" s="10"/>
      <c r="BD2024" s="10"/>
      <c r="BE2024" s="10"/>
      <c r="BF2024" s="10"/>
      <c r="BG2024" s="10"/>
      <c r="BH2024" s="10"/>
      <c r="BI2024" s="10"/>
      <c r="BJ2024" s="10"/>
      <c r="BK2024" s="10"/>
      <c r="BL2024" s="10"/>
      <c r="BM2024" s="10"/>
      <c r="BN2024" s="10"/>
      <c r="BO2024" s="10"/>
      <c r="BP2024" s="10"/>
      <c r="BQ2024" s="10"/>
      <c r="BR2024" s="10"/>
      <c r="BS2024" s="10"/>
      <c r="BT2024" s="10"/>
      <c r="BU2024" s="10"/>
      <c r="BV2024" s="10"/>
      <c r="BW2024" s="10"/>
      <c r="BX2024" s="10"/>
      <c r="CA2024">
        <f t="shared" si="403"/>
        <v>0</v>
      </c>
      <c r="CB2024">
        <f t="shared" si="404"/>
        <v>0</v>
      </c>
      <c r="CC2024">
        <f t="shared" si="405"/>
        <v>0</v>
      </c>
      <c r="CD2024">
        <f t="shared" si="406"/>
        <v>0</v>
      </c>
      <c r="CF2024" t="b">
        <f t="shared" si="407"/>
        <v>0</v>
      </c>
      <c r="CG2024" t="str">
        <f t="shared" si="408"/>
        <v/>
      </c>
      <c r="CH2024" t="b">
        <f t="shared" si="409"/>
        <v>0</v>
      </c>
      <c r="CI2024" t="str">
        <f t="shared" si="410"/>
        <v/>
      </c>
      <c r="CJ2024" t="b">
        <f t="shared" si="411"/>
        <v>0</v>
      </c>
      <c r="CL2024">
        <f t="shared" si="412"/>
        <v>0</v>
      </c>
      <c r="CM2024">
        <f t="shared" si="413"/>
        <v>0</v>
      </c>
      <c r="CN2024">
        <f t="shared" si="414"/>
        <v>0</v>
      </c>
      <c r="CO2024">
        <f t="shared" si="415"/>
        <v>0</v>
      </c>
    </row>
    <row r="2025" spans="2:93" ht="15" customHeight="1">
      <c r="B2025" s="126"/>
      <c r="C2025" s="220" t="s">
        <v>3671</v>
      </c>
      <c r="D2025" s="419"/>
      <c r="E2025" s="316"/>
      <c r="F2025" s="316"/>
      <c r="G2025" s="317"/>
      <c r="H2025" s="379"/>
      <c r="I2025" s="317"/>
      <c r="J2025" s="315" t="str">
        <f>IF(L2025="","",VLOOKUP(L2025,Presentación!$AL$3:$AM$574,2,FALSE))</f>
        <v/>
      </c>
      <c r="K2025" s="429"/>
      <c r="L2025" s="419"/>
      <c r="M2025" s="316"/>
      <c r="N2025" s="317"/>
      <c r="O2025" s="419"/>
      <c r="P2025" s="316"/>
      <c r="Q2025" s="317"/>
      <c r="R2025" s="379"/>
      <c r="S2025" s="316"/>
      <c r="T2025" s="317"/>
      <c r="U2025" s="43" t="s">
        <v>2188</v>
      </c>
      <c r="V2025" s="379"/>
      <c r="W2025" s="316"/>
      <c r="X2025" s="317"/>
      <c r="Y2025" s="379"/>
      <c r="Z2025" s="317"/>
      <c r="AA2025" s="249"/>
      <c r="AB2025" s="249"/>
      <c r="AC2025" s="249"/>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A2025" s="10"/>
      <c r="BB2025" s="10"/>
      <c r="BC2025" s="10"/>
      <c r="BD2025" s="10"/>
      <c r="BE2025" s="10"/>
      <c r="BF2025" s="10"/>
      <c r="BG2025" s="10"/>
      <c r="BH2025" s="10"/>
      <c r="BI2025" s="10"/>
      <c r="BJ2025" s="10"/>
      <c r="BK2025" s="10"/>
      <c r="BL2025" s="10"/>
      <c r="BM2025" s="10"/>
      <c r="BN2025" s="10"/>
      <c r="BO2025" s="10"/>
      <c r="BP2025" s="10"/>
      <c r="BQ2025" s="10"/>
      <c r="BR2025" s="10"/>
      <c r="BS2025" s="10"/>
      <c r="BT2025" s="10"/>
      <c r="BU2025" s="10"/>
      <c r="BV2025" s="10"/>
      <c r="BW2025" s="10"/>
      <c r="BX2025" s="10"/>
      <c r="CA2025">
        <f t="shared" si="403"/>
        <v>0</v>
      </c>
      <c r="CB2025">
        <f t="shared" si="404"/>
        <v>0</v>
      </c>
      <c r="CC2025">
        <f t="shared" si="405"/>
        <v>0</v>
      </c>
      <c r="CD2025">
        <f t="shared" si="406"/>
        <v>0</v>
      </c>
      <c r="CF2025" t="b">
        <f t="shared" si="407"/>
        <v>0</v>
      </c>
      <c r="CG2025" t="str">
        <f t="shared" si="408"/>
        <v/>
      </c>
      <c r="CH2025" t="b">
        <f t="shared" si="409"/>
        <v>0</v>
      </c>
      <c r="CI2025" t="str">
        <f t="shared" si="410"/>
        <v/>
      </c>
      <c r="CJ2025" t="b">
        <f t="shared" si="411"/>
        <v>0</v>
      </c>
      <c r="CL2025">
        <f t="shared" si="412"/>
        <v>0</v>
      </c>
      <c r="CM2025">
        <f t="shared" si="413"/>
        <v>0</v>
      </c>
      <c r="CN2025">
        <f t="shared" si="414"/>
        <v>0</v>
      </c>
      <c r="CO2025">
        <f t="shared" si="415"/>
        <v>0</v>
      </c>
    </row>
    <row r="2026" spans="2:93" ht="15" customHeight="1">
      <c r="B2026" s="126"/>
      <c r="C2026" s="220" t="s">
        <v>3672</v>
      </c>
      <c r="D2026" s="419"/>
      <c r="E2026" s="316"/>
      <c r="F2026" s="316"/>
      <c r="G2026" s="317"/>
      <c r="H2026" s="379"/>
      <c r="I2026" s="317"/>
      <c r="J2026" s="315" t="str">
        <f>IF(L2026="","",VLOOKUP(L2026,Presentación!$AL$3:$AM$574,2,FALSE))</f>
        <v/>
      </c>
      <c r="K2026" s="429"/>
      <c r="L2026" s="419"/>
      <c r="M2026" s="316"/>
      <c r="N2026" s="317"/>
      <c r="O2026" s="419"/>
      <c r="P2026" s="316"/>
      <c r="Q2026" s="317"/>
      <c r="R2026" s="379"/>
      <c r="S2026" s="316"/>
      <c r="T2026" s="317"/>
      <c r="U2026" s="43" t="s">
        <v>2188</v>
      </c>
      <c r="V2026" s="379"/>
      <c r="W2026" s="316"/>
      <c r="X2026" s="317"/>
      <c r="Y2026" s="379"/>
      <c r="Z2026" s="317"/>
      <c r="AA2026" s="249"/>
      <c r="AB2026" s="249"/>
      <c r="AC2026" s="249"/>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c r="BK2026" s="10"/>
      <c r="BL2026" s="10"/>
      <c r="BM2026" s="10"/>
      <c r="BN2026" s="10"/>
      <c r="BO2026" s="10"/>
      <c r="BP2026" s="10"/>
      <c r="BQ2026" s="10"/>
      <c r="BR2026" s="10"/>
      <c r="BS2026" s="10"/>
      <c r="BT2026" s="10"/>
      <c r="BU2026" s="10"/>
      <c r="BV2026" s="10"/>
      <c r="BW2026" s="10"/>
      <c r="BX2026" s="10"/>
      <c r="CA2026">
        <f t="shared" si="403"/>
        <v>0</v>
      </c>
      <c r="CB2026">
        <f t="shared" si="404"/>
        <v>0</v>
      </c>
      <c r="CC2026">
        <f t="shared" si="405"/>
        <v>0</v>
      </c>
      <c r="CD2026">
        <f t="shared" si="406"/>
        <v>0</v>
      </c>
      <c r="CF2026" t="b">
        <f t="shared" si="407"/>
        <v>0</v>
      </c>
      <c r="CG2026" t="str">
        <f t="shared" si="408"/>
        <v/>
      </c>
      <c r="CH2026" t="b">
        <f t="shared" si="409"/>
        <v>0</v>
      </c>
      <c r="CI2026" t="str">
        <f t="shared" si="410"/>
        <v/>
      </c>
      <c r="CJ2026" t="b">
        <f t="shared" si="411"/>
        <v>0</v>
      </c>
      <c r="CL2026">
        <f t="shared" si="412"/>
        <v>0</v>
      </c>
      <c r="CM2026">
        <f t="shared" si="413"/>
        <v>0</v>
      </c>
      <c r="CN2026">
        <f t="shared" si="414"/>
        <v>0</v>
      </c>
      <c r="CO2026">
        <f t="shared" si="415"/>
        <v>0</v>
      </c>
    </row>
    <row r="2027" spans="2:93" ht="15" customHeight="1">
      <c r="B2027" s="126"/>
      <c r="C2027" s="220" t="s">
        <v>3673</v>
      </c>
      <c r="D2027" s="419"/>
      <c r="E2027" s="316"/>
      <c r="F2027" s="316"/>
      <c r="G2027" s="317"/>
      <c r="H2027" s="379"/>
      <c r="I2027" s="317"/>
      <c r="J2027" s="315" t="str">
        <f>IF(L2027="","",VLOOKUP(L2027,Presentación!$AL$3:$AM$574,2,FALSE))</f>
        <v/>
      </c>
      <c r="K2027" s="429"/>
      <c r="L2027" s="419"/>
      <c r="M2027" s="316"/>
      <c r="N2027" s="317"/>
      <c r="O2027" s="419"/>
      <c r="P2027" s="316"/>
      <c r="Q2027" s="317"/>
      <c r="R2027" s="379"/>
      <c r="S2027" s="316"/>
      <c r="T2027" s="317"/>
      <c r="U2027" s="43" t="s">
        <v>2188</v>
      </c>
      <c r="V2027" s="379"/>
      <c r="W2027" s="316"/>
      <c r="X2027" s="317"/>
      <c r="Y2027" s="379"/>
      <c r="Z2027" s="317"/>
      <c r="AA2027" s="249"/>
      <c r="AB2027" s="249"/>
      <c r="AC2027" s="249"/>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A2027" s="10"/>
      <c r="BB2027" s="10"/>
      <c r="BC2027" s="10"/>
      <c r="BD2027" s="10"/>
      <c r="BE2027" s="10"/>
      <c r="BF2027" s="10"/>
      <c r="BG2027" s="10"/>
      <c r="BH2027" s="10"/>
      <c r="BI2027" s="10"/>
      <c r="BJ2027" s="10"/>
      <c r="BK2027" s="10"/>
      <c r="BL2027" s="10"/>
      <c r="BM2027" s="10"/>
      <c r="BN2027" s="10"/>
      <c r="BO2027" s="10"/>
      <c r="BP2027" s="10"/>
      <c r="BQ2027" s="10"/>
      <c r="BR2027" s="10"/>
      <c r="BS2027" s="10"/>
      <c r="BT2027" s="10"/>
      <c r="BU2027" s="10"/>
      <c r="BV2027" s="10"/>
      <c r="BW2027" s="10"/>
      <c r="BX2027" s="10"/>
      <c r="CA2027">
        <f t="shared" si="403"/>
        <v>0</v>
      </c>
      <c r="CB2027">
        <f t="shared" si="404"/>
        <v>0</v>
      </c>
      <c r="CC2027">
        <f t="shared" si="405"/>
        <v>0</v>
      </c>
      <c r="CD2027">
        <f t="shared" si="406"/>
        <v>0</v>
      </c>
      <c r="CF2027" t="b">
        <f t="shared" si="407"/>
        <v>0</v>
      </c>
      <c r="CG2027" t="str">
        <f t="shared" si="408"/>
        <v/>
      </c>
      <c r="CH2027" t="b">
        <f t="shared" si="409"/>
        <v>0</v>
      </c>
      <c r="CI2027" t="str">
        <f t="shared" si="410"/>
        <v/>
      </c>
      <c r="CJ2027" t="b">
        <f t="shared" si="411"/>
        <v>0</v>
      </c>
      <c r="CL2027">
        <f t="shared" si="412"/>
        <v>0</v>
      </c>
      <c r="CM2027">
        <f t="shared" si="413"/>
        <v>0</v>
      </c>
      <c r="CN2027">
        <f t="shared" si="414"/>
        <v>0</v>
      </c>
      <c r="CO2027">
        <f t="shared" si="415"/>
        <v>0</v>
      </c>
    </row>
    <row r="2028" spans="2:93" ht="15" customHeight="1">
      <c r="B2028" s="126"/>
      <c r="C2028" s="220" t="s">
        <v>3674</v>
      </c>
      <c r="D2028" s="419"/>
      <c r="E2028" s="316"/>
      <c r="F2028" s="316"/>
      <c r="G2028" s="317"/>
      <c r="H2028" s="379"/>
      <c r="I2028" s="317"/>
      <c r="J2028" s="315" t="str">
        <f>IF(L2028="","",VLOOKUP(L2028,Presentación!$AL$3:$AM$574,2,FALSE))</f>
        <v/>
      </c>
      <c r="K2028" s="429"/>
      <c r="L2028" s="419"/>
      <c r="M2028" s="316"/>
      <c r="N2028" s="317"/>
      <c r="O2028" s="419"/>
      <c r="P2028" s="316"/>
      <c r="Q2028" s="317"/>
      <c r="R2028" s="379"/>
      <c r="S2028" s="316"/>
      <c r="T2028" s="317"/>
      <c r="U2028" s="43" t="s">
        <v>2188</v>
      </c>
      <c r="V2028" s="379"/>
      <c r="W2028" s="316"/>
      <c r="X2028" s="317"/>
      <c r="Y2028" s="379"/>
      <c r="Z2028" s="317"/>
      <c r="AA2028" s="249"/>
      <c r="AB2028" s="249"/>
      <c r="AC2028" s="249"/>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A2028" s="10"/>
      <c r="BB2028" s="10"/>
      <c r="BC2028" s="10"/>
      <c r="BD2028" s="10"/>
      <c r="BE2028" s="10"/>
      <c r="BF2028" s="10"/>
      <c r="BG2028" s="10"/>
      <c r="BH2028" s="10"/>
      <c r="BI2028" s="10"/>
      <c r="BJ2028" s="10"/>
      <c r="BK2028" s="10"/>
      <c r="BL2028" s="10"/>
      <c r="BM2028" s="10"/>
      <c r="BN2028" s="10"/>
      <c r="BO2028" s="10"/>
      <c r="BP2028" s="10"/>
      <c r="BQ2028" s="10"/>
      <c r="BR2028" s="10"/>
      <c r="BS2028" s="10"/>
      <c r="BT2028" s="10"/>
      <c r="BU2028" s="10"/>
      <c r="BV2028" s="10"/>
      <c r="BW2028" s="10"/>
      <c r="BX2028" s="10"/>
      <c r="CA2028">
        <f t="shared" si="403"/>
        <v>0</v>
      </c>
      <c r="CB2028">
        <f t="shared" si="404"/>
        <v>0</v>
      </c>
      <c r="CC2028">
        <f t="shared" si="405"/>
        <v>0</v>
      </c>
      <c r="CD2028">
        <f t="shared" si="406"/>
        <v>0</v>
      </c>
      <c r="CF2028" t="b">
        <f t="shared" si="407"/>
        <v>0</v>
      </c>
      <c r="CG2028" t="str">
        <f t="shared" si="408"/>
        <v/>
      </c>
      <c r="CH2028" t="b">
        <f t="shared" si="409"/>
        <v>0</v>
      </c>
      <c r="CI2028" t="str">
        <f t="shared" si="410"/>
        <v/>
      </c>
      <c r="CJ2028" t="b">
        <f t="shared" si="411"/>
        <v>0</v>
      </c>
      <c r="CL2028">
        <f t="shared" si="412"/>
        <v>0</v>
      </c>
      <c r="CM2028">
        <f t="shared" si="413"/>
        <v>0</v>
      </c>
      <c r="CN2028">
        <f t="shared" si="414"/>
        <v>0</v>
      </c>
      <c r="CO2028">
        <f t="shared" si="415"/>
        <v>0</v>
      </c>
    </row>
    <row r="2029" spans="2:93" ht="15" customHeight="1">
      <c r="B2029" s="126"/>
      <c r="C2029" s="220" t="s">
        <v>3675</v>
      </c>
      <c r="D2029" s="419"/>
      <c r="E2029" s="316"/>
      <c r="F2029" s="316"/>
      <c r="G2029" s="317"/>
      <c r="H2029" s="379"/>
      <c r="I2029" s="317"/>
      <c r="J2029" s="315" t="str">
        <f>IF(L2029="","",VLOOKUP(L2029,Presentación!$AL$3:$AM$574,2,FALSE))</f>
        <v/>
      </c>
      <c r="K2029" s="429"/>
      <c r="L2029" s="419"/>
      <c r="M2029" s="316"/>
      <c r="N2029" s="317"/>
      <c r="O2029" s="419"/>
      <c r="P2029" s="316"/>
      <c r="Q2029" s="317"/>
      <c r="R2029" s="379"/>
      <c r="S2029" s="316"/>
      <c r="T2029" s="317"/>
      <c r="U2029" s="43" t="s">
        <v>2188</v>
      </c>
      <c r="V2029" s="379"/>
      <c r="W2029" s="316"/>
      <c r="X2029" s="317"/>
      <c r="Y2029" s="379"/>
      <c r="Z2029" s="317"/>
      <c r="AA2029" s="249"/>
      <c r="AB2029" s="249"/>
      <c r="AC2029" s="249"/>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A2029" s="10"/>
      <c r="BB2029" s="10"/>
      <c r="BC2029" s="10"/>
      <c r="BD2029" s="10"/>
      <c r="BE2029" s="10"/>
      <c r="BF2029" s="10"/>
      <c r="BG2029" s="10"/>
      <c r="BH2029" s="10"/>
      <c r="BI2029" s="10"/>
      <c r="BJ2029" s="10"/>
      <c r="BK2029" s="10"/>
      <c r="BL2029" s="10"/>
      <c r="BM2029" s="10"/>
      <c r="BN2029" s="10"/>
      <c r="BO2029" s="10"/>
      <c r="BP2029" s="10"/>
      <c r="BQ2029" s="10"/>
      <c r="BR2029" s="10"/>
      <c r="BS2029" s="10"/>
      <c r="BT2029" s="10"/>
      <c r="BU2029" s="10"/>
      <c r="BV2029" s="10"/>
      <c r="BW2029" s="10"/>
      <c r="BX2029" s="10"/>
      <c r="CA2029">
        <f t="shared" si="403"/>
        <v>0</v>
      </c>
      <c r="CB2029">
        <f t="shared" si="404"/>
        <v>0</v>
      </c>
      <c r="CC2029">
        <f t="shared" si="405"/>
        <v>0</v>
      </c>
      <c r="CD2029">
        <f t="shared" si="406"/>
        <v>0</v>
      </c>
      <c r="CF2029" t="b">
        <f t="shared" si="407"/>
        <v>0</v>
      </c>
      <c r="CG2029" t="str">
        <f t="shared" si="408"/>
        <v/>
      </c>
      <c r="CH2029" t="b">
        <f t="shared" si="409"/>
        <v>0</v>
      </c>
      <c r="CI2029" t="str">
        <f t="shared" si="410"/>
        <v/>
      </c>
      <c r="CJ2029" t="b">
        <f t="shared" si="411"/>
        <v>0</v>
      </c>
      <c r="CL2029">
        <f t="shared" si="412"/>
        <v>0</v>
      </c>
      <c r="CM2029">
        <f t="shared" si="413"/>
        <v>0</v>
      </c>
      <c r="CN2029">
        <f t="shared" si="414"/>
        <v>0</v>
      </c>
      <c r="CO2029">
        <f t="shared" si="415"/>
        <v>0</v>
      </c>
    </row>
    <row r="2030" spans="2:93" ht="15" customHeight="1">
      <c r="B2030" s="126"/>
      <c r="C2030" s="220" t="s">
        <v>3676</v>
      </c>
      <c r="D2030" s="419"/>
      <c r="E2030" s="316"/>
      <c r="F2030" s="316"/>
      <c r="G2030" s="317"/>
      <c r="H2030" s="379"/>
      <c r="I2030" s="317"/>
      <c r="J2030" s="315" t="str">
        <f>IF(L2030="","",VLOOKUP(L2030,Presentación!$AL$3:$AM$574,2,FALSE))</f>
        <v/>
      </c>
      <c r="K2030" s="429"/>
      <c r="L2030" s="419"/>
      <c r="M2030" s="316"/>
      <c r="N2030" s="317"/>
      <c r="O2030" s="419"/>
      <c r="P2030" s="316"/>
      <c r="Q2030" s="317"/>
      <c r="R2030" s="379"/>
      <c r="S2030" s="316"/>
      <c r="T2030" s="317"/>
      <c r="U2030" s="43" t="s">
        <v>2188</v>
      </c>
      <c r="V2030" s="379"/>
      <c r="W2030" s="316"/>
      <c r="X2030" s="317"/>
      <c r="Y2030" s="379"/>
      <c r="Z2030" s="317"/>
      <c r="AA2030" s="249"/>
      <c r="AB2030" s="249"/>
      <c r="AC2030" s="249"/>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c r="BK2030" s="10"/>
      <c r="BL2030" s="10"/>
      <c r="BM2030" s="10"/>
      <c r="BN2030" s="10"/>
      <c r="BO2030" s="10"/>
      <c r="BP2030" s="10"/>
      <c r="BQ2030" s="10"/>
      <c r="BR2030" s="10"/>
      <c r="BS2030" s="10"/>
      <c r="BT2030" s="10"/>
      <c r="BU2030" s="10"/>
      <c r="BV2030" s="10"/>
      <c r="BW2030" s="10"/>
      <c r="BX2030" s="10"/>
      <c r="CA2030">
        <f t="shared" si="403"/>
        <v>0</v>
      </c>
      <c r="CB2030">
        <f t="shared" si="404"/>
        <v>0</v>
      </c>
      <c r="CC2030">
        <f t="shared" si="405"/>
        <v>0</v>
      </c>
      <c r="CD2030">
        <f t="shared" si="406"/>
        <v>0</v>
      </c>
      <c r="CF2030" t="b">
        <f t="shared" si="407"/>
        <v>0</v>
      </c>
      <c r="CG2030" t="str">
        <f t="shared" si="408"/>
        <v/>
      </c>
      <c r="CH2030" t="b">
        <f t="shared" si="409"/>
        <v>0</v>
      </c>
      <c r="CI2030" t="str">
        <f t="shared" si="410"/>
        <v/>
      </c>
      <c r="CJ2030" t="b">
        <f t="shared" si="411"/>
        <v>0</v>
      </c>
      <c r="CL2030">
        <f t="shared" si="412"/>
        <v>0</v>
      </c>
      <c r="CM2030">
        <f t="shared" si="413"/>
        <v>0</v>
      </c>
      <c r="CN2030">
        <f t="shared" si="414"/>
        <v>0</v>
      </c>
      <c r="CO2030">
        <f t="shared" si="415"/>
        <v>0</v>
      </c>
    </row>
    <row r="2031" spans="2:93" ht="15" customHeight="1">
      <c r="B2031" s="126"/>
      <c r="C2031" s="220" t="s">
        <v>3677</v>
      </c>
      <c r="D2031" s="419"/>
      <c r="E2031" s="316"/>
      <c r="F2031" s="316"/>
      <c r="G2031" s="317"/>
      <c r="H2031" s="379"/>
      <c r="I2031" s="317"/>
      <c r="J2031" s="315" t="str">
        <f>IF(L2031="","",VLOOKUP(L2031,Presentación!$AL$3:$AM$574,2,FALSE))</f>
        <v/>
      </c>
      <c r="K2031" s="429"/>
      <c r="L2031" s="419"/>
      <c r="M2031" s="316"/>
      <c r="N2031" s="317"/>
      <c r="O2031" s="419"/>
      <c r="P2031" s="316"/>
      <c r="Q2031" s="317"/>
      <c r="R2031" s="379"/>
      <c r="S2031" s="316"/>
      <c r="T2031" s="317"/>
      <c r="U2031" s="43" t="s">
        <v>2188</v>
      </c>
      <c r="V2031" s="379"/>
      <c r="W2031" s="316"/>
      <c r="X2031" s="317"/>
      <c r="Y2031" s="379"/>
      <c r="Z2031" s="317"/>
      <c r="AA2031" s="249"/>
      <c r="AB2031" s="249"/>
      <c r="AC2031" s="249"/>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A2031" s="10"/>
      <c r="BB2031" s="10"/>
      <c r="BC2031" s="10"/>
      <c r="BD2031" s="10"/>
      <c r="BE2031" s="10"/>
      <c r="BF2031" s="10"/>
      <c r="BG2031" s="10"/>
      <c r="BH2031" s="10"/>
      <c r="BI2031" s="10"/>
      <c r="BJ2031" s="10"/>
      <c r="BK2031" s="10"/>
      <c r="BL2031" s="10"/>
      <c r="BM2031" s="10"/>
      <c r="BN2031" s="10"/>
      <c r="BO2031" s="10"/>
      <c r="BP2031" s="10"/>
      <c r="BQ2031" s="10"/>
      <c r="BR2031" s="10"/>
      <c r="BS2031" s="10"/>
      <c r="BT2031" s="10"/>
      <c r="BU2031" s="10"/>
      <c r="BV2031" s="10"/>
      <c r="BW2031" s="10"/>
      <c r="BX2031" s="10"/>
      <c r="CA2031">
        <f t="shared" si="403"/>
        <v>0</v>
      </c>
      <c r="CB2031">
        <f t="shared" si="404"/>
        <v>0</v>
      </c>
      <c r="CC2031">
        <f t="shared" si="405"/>
        <v>0</v>
      </c>
      <c r="CD2031">
        <f t="shared" si="406"/>
        <v>0</v>
      </c>
      <c r="CF2031" t="b">
        <f t="shared" si="407"/>
        <v>0</v>
      </c>
      <c r="CG2031" t="str">
        <f t="shared" si="408"/>
        <v/>
      </c>
      <c r="CH2031" t="b">
        <f t="shared" si="409"/>
        <v>0</v>
      </c>
      <c r="CI2031" t="str">
        <f t="shared" si="410"/>
        <v/>
      </c>
      <c r="CJ2031" t="b">
        <f t="shared" si="411"/>
        <v>0</v>
      </c>
      <c r="CL2031">
        <f t="shared" si="412"/>
        <v>0</v>
      </c>
      <c r="CM2031">
        <f t="shared" si="413"/>
        <v>0</v>
      </c>
      <c r="CN2031">
        <f t="shared" si="414"/>
        <v>0</v>
      </c>
      <c r="CO2031">
        <f t="shared" si="415"/>
        <v>0</v>
      </c>
    </row>
    <row r="2032" spans="2:93" ht="15" customHeight="1">
      <c r="B2032" s="126"/>
      <c r="C2032" s="220" t="s">
        <v>3678</v>
      </c>
      <c r="D2032" s="419"/>
      <c r="E2032" s="316"/>
      <c r="F2032" s="316"/>
      <c r="G2032" s="317"/>
      <c r="H2032" s="379"/>
      <c r="I2032" s="317"/>
      <c r="J2032" s="315" t="str">
        <f>IF(L2032="","",VLOOKUP(L2032,Presentación!$AL$3:$AM$574,2,FALSE))</f>
        <v/>
      </c>
      <c r="K2032" s="429"/>
      <c r="L2032" s="419"/>
      <c r="M2032" s="316"/>
      <c r="N2032" s="317"/>
      <c r="O2032" s="419"/>
      <c r="P2032" s="316"/>
      <c r="Q2032" s="317"/>
      <c r="R2032" s="379"/>
      <c r="S2032" s="316"/>
      <c r="T2032" s="317"/>
      <c r="U2032" s="43" t="s">
        <v>2188</v>
      </c>
      <c r="V2032" s="379"/>
      <c r="W2032" s="316"/>
      <c r="X2032" s="317"/>
      <c r="Y2032" s="379"/>
      <c r="Z2032" s="317"/>
      <c r="AA2032" s="249"/>
      <c r="AB2032" s="249"/>
      <c r="AC2032" s="249"/>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A2032" s="10"/>
      <c r="BB2032" s="10"/>
      <c r="BC2032" s="10"/>
      <c r="BD2032" s="10"/>
      <c r="BE2032" s="10"/>
      <c r="BF2032" s="10"/>
      <c r="BG2032" s="10"/>
      <c r="BH2032" s="10"/>
      <c r="BI2032" s="10"/>
      <c r="BJ2032" s="10"/>
      <c r="BK2032" s="10"/>
      <c r="BL2032" s="10"/>
      <c r="BM2032" s="10"/>
      <c r="BN2032" s="10"/>
      <c r="BO2032" s="10"/>
      <c r="BP2032" s="10"/>
      <c r="BQ2032" s="10"/>
      <c r="BR2032" s="10"/>
      <c r="BS2032" s="10"/>
      <c r="BT2032" s="10"/>
      <c r="BU2032" s="10"/>
      <c r="BV2032" s="10"/>
      <c r="BW2032" s="10"/>
      <c r="BX2032" s="10"/>
      <c r="CA2032">
        <f t="shared" si="403"/>
        <v>0</v>
      </c>
      <c r="CB2032">
        <f t="shared" si="404"/>
        <v>0</v>
      </c>
      <c r="CC2032">
        <f t="shared" si="405"/>
        <v>0</v>
      </c>
      <c r="CD2032">
        <f t="shared" si="406"/>
        <v>0</v>
      </c>
      <c r="CF2032" t="b">
        <f t="shared" si="407"/>
        <v>0</v>
      </c>
      <c r="CG2032" t="str">
        <f t="shared" si="408"/>
        <v/>
      </c>
      <c r="CH2032" t="b">
        <f t="shared" si="409"/>
        <v>0</v>
      </c>
      <c r="CI2032" t="str">
        <f t="shared" si="410"/>
        <v/>
      </c>
      <c r="CJ2032" t="b">
        <f t="shared" si="411"/>
        <v>0</v>
      </c>
      <c r="CL2032">
        <f t="shared" si="412"/>
        <v>0</v>
      </c>
      <c r="CM2032">
        <f t="shared" si="413"/>
        <v>0</v>
      </c>
      <c r="CN2032">
        <f t="shared" si="414"/>
        <v>0</v>
      </c>
      <c r="CO2032">
        <f t="shared" si="415"/>
        <v>0</v>
      </c>
    </row>
    <row r="2033" spans="2:93" ht="15" customHeight="1">
      <c r="B2033" s="126"/>
      <c r="C2033" s="220" t="s">
        <v>3679</v>
      </c>
      <c r="D2033" s="419"/>
      <c r="E2033" s="316"/>
      <c r="F2033" s="316"/>
      <c r="G2033" s="317"/>
      <c r="H2033" s="379"/>
      <c r="I2033" s="317"/>
      <c r="J2033" s="315" t="str">
        <f>IF(L2033="","",VLOOKUP(L2033,Presentación!$AL$3:$AM$574,2,FALSE))</f>
        <v/>
      </c>
      <c r="K2033" s="429"/>
      <c r="L2033" s="419"/>
      <c r="M2033" s="316"/>
      <c r="N2033" s="317"/>
      <c r="O2033" s="419"/>
      <c r="P2033" s="316"/>
      <c r="Q2033" s="317"/>
      <c r="R2033" s="379"/>
      <c r="S2033" s="316"/>
      <c r="T2033" s="317"/>
      <c r="U2033" s="43" t="s">
        <v>2188</v>
      </c>
      <c r="V2033" s="379"/>
      <c r="W2033" s="316"/>
      <c r="X2033" s="317"/>
      <c r="Y2033" s="379"/>
      <c r="Z2033" s="317"/>
      <c r="AA2033" s="249"/>
      <c r="AB2033" s="249"/>
      <c r="AC2033" s="249"/>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A2033" s="10"/>
      <c r="BB2033" s="10"/>
      <c r="BC2033" s="10"/>
      <c r="BD2033" s="10"/>
      <c r="BE2033" s="10"/>
      <c r="BF2033" s="10"/>
      <c r="BG2033" s="10"/>
      <c r="BH2033" s="10"/>
      <c r="BI2033" s="10"/>
      <c r="BJ2033" s="10"/>
      <c r="BK2033" s="10"/>
      <c r="BL2033" s="10"/>
      <c r="BM2033" s="10"/>
      <c r="BN2033" s="10"/>
      <c r="BO2033" s="10"/>
      <c r="BP2033" s="10"/>
      <c r="BQ2033" s="10"/>
      <c r="BR2033" s="10"/>
      <c r="BS2033" s="10"/>
      <c r="BT2033" s="10"/>
      <c r="BU2033" s="10"/>
      <c r="BV2033" s="10"/>
      <c r="BW2033" s="10"/>
      <c r="BX2033" s="10"/>
      <c r="CA2033">
        <f t="shared" si="403"/>
        <v>0</v>
      </c>
      <c r="CB2033">
        <f t="shared" si="404"/>
        <v>0</v>
      </c>
      <c r="CC2033">
        <f t="shared" si="405"/>
        <v>0</v>
      </c>
      <c r="CD2033">
        <f t="shared" si="406"/>
        <v>0</v>
      </c>
      <c r="CF2033" t="b">
        <f t="shared" si="407"/>
        <v>0</v>
      </c>
      <c r="CG2033" t="str">
        <f t="shared" si="408"/>
        <v/>
      </c>
      <c r="CH2033" t="b">
        <f t="shared" si="409"/>
        <v>0</v>
      </c>
      <c r="CI2033" t="str">
        <f t="shared" si="410"/>
        <v/>
      </c>
      <c r="CJ2033" t="b">
        <f t="shared" si="411"/>
        <v>0</v>
      </c>
      <c r="CL2033">
        <f t="shared" si="412"/>
        <v>0</v>
      </c>
      <c r="CM2033">
        <f t="shared" si="413"/>
        <v>0</v>
      </c>
      <c r="CN2033">
        <f t="shared" si="414"/>
        <v>0</v>
      </c>
      <c r="CO2033">
        <f t="shared" si="415"/>
        <v>0</v>
      </c>
    </row>
    <row r="2034" spans="2:93" ht="15" customHeight="1">
      <c r="B2034" s="126"/>
      <c r="C2034" s="220" t="s">
        <v>3680</v>
      </c>
      <c r="D2034" s="419"/>
      <c r="E2034" s="316"/>
      <c r="F2034" s="316"/>
      <c r="G2034" s="317"/>
      <c r="H2034" s="379"/>
      <c r="I2034" s="317"/>
      <c r="J2034" s="315" t="str">
        <f>IF(L2034="","",VLOOKUP(L2034,Presentación!$AL$3:$AM$574,2,FALSE))</f>
        <v/>
      </c>
      <c r="K2034" s="429"/>
      <c r="L2034" s="419"/>
      <c r="M2034" s="316"/>
      <c r="N2034" s="317"/>
      <c r="O2034" s="419"/>
      <c r="P2034" s="316"/>
      <c r="Q2034" s="317"/>
      <c r="R2034" s="379"/>
      <c r="S2034" s="316"/>
      <c r="T2034" s="317"/>
      <c r="U2034" s="43" t="s">
        <v>2188</v>
      </c>
      <c r="V2034" s="379"/>
      <c r="W2034" s="316"/>
      <c r="X2034" s="317"/>
      <c r="Y2034" s="379"/>
      <c r="Z2034" s="317"/>
      <c r="AA2034" s="249"/>
      <c r="AB2034" s="249"/>
      <c r="AC2034" s="249"/>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A2034" s="10"/>
      <c r="BB2034" s="10"/>
      <c r="BC2034" s="10"/>
      <c r="BD2034" s="10"/>
      <c r="BE2034" s="10"/>
      <c r="BF2034" s="10"/>
      <c r="BG2034" s="10"/>
      <c r="BH2034" s="10"/>
      <c r="BI2034" s="10"/>
      <c r="BJ2034" s="10"/>
      <c r="BK2034" s="10"/>
      <c r="BL2034" s="10"/>
      <c r="BM2034" s="10"/>
      <c r="BN2034" s="10"/>
      <c r="BO2034" s="10"/>
      <c r="BP2034" s="10"/>
      <c r="BQ2034" s="10"/>
      <c r="BR2034" s="10"/>
      <c r="BS2034" s="10"/>
      <c r="BT2034" s="10"/>
      <c r="BU2034" s="10"/>
      <c r="BV2034" s="10"/>
      <c r="BW2034" s="10"/>
      <c r="BX2034" s="10"/>
      <c r="CA2034">
        <f t="shared" si="403"/>
        <v>0</v>
      </c>
      <c r="CB2034">
        <f t="shared" si="404"/>
        <v>0</v>
      </c>
      <c r="CC2034">
        <f t="shared" si="405"/>
        <v>0</v>
      </c>
      <c r="CD2034">
        <f t="shared" si="406"/>
        <v>0</v>
      </c>
      <c r="CF2034" t="b">
        <f t="shared" si="407"/>
        <v>0</v>
      </c>
      <c r="CG2034" t="str">
        <f t="shared" si="408"/>
        <v/>
      </c>
      <c r="CH2034" t="b">
        <f t="shared" si="409"/>
        <v>0</v>
      </c>
      <c r="CI2034" t="str">
        <f t="shared" si="410"/>
        <v/>
      </c>
      <c r="CJ2034" t="b">
        <f t="shared" si="411"/>
        <v>0</v>
      </c>
      <c r="CL2034">
        <f t="shared" si="412"/>
        <v>0</v>
      </c>
      <c r="CM2034">
        <f t="shared" si="413"/>
        <v>0</v>
      </c>
      <c r="CN2034">
        <f t="shared" si="414"/>
        <v>0</v>
      </c>
      <c r="CO2034">
        <f t="shared" si="415"/>
        <v>0</v>
      </c>
    </row>
    <row r="2035" spans="2:93" ht="15" customHeight="1">
      <c r="B2035" s="126"/>
      <c r="C2035" s="220" t="s">
        <v>3681</v>
      </c>
      <c r="D2035" s="419"/>
      <c r="E2035" s="316"/>
      <c r="F2035" s="316"/>
      <c r="G2035" s="317"/>
      <c r="H2035" s="379"/>
      <c r="I2035" s="317"/>
      <c r="J2035" s="315" t="str">
        <f>IF(L2035="","",VLOOKUP(L2035,Presentación!$AL$3:$AM$574,2,FALSE))</f>
        <v/>
      </c>
      <c r="K2035" s="429"/>
      <c r="L2035" s="419"/>
      <c r="M2035" s="316"/>
      <c r="N2035" s="317"/>
      <c r="O2035" s="419"/>
      <c r="P2035" s="316"/>
      <c r="Q2035" s="317"/>
      <c r="R2035" s="379"/>
      <c r="S2035" s="316"/>
      <c r="T2035" s="317"/>
      <c r="U2035" s="43" t="s">
        <v>2188</v>
      </c>
      <c r="V2035" s="379"/>
      <c r="W2035" s="316"/>
      <c r="X2035" s="317"/>
      <c r="Y2035" s="379"/>
      <c r="Z2035" s="317"/>
      <c r="AA2035" s="249"/>
      <c r="AB2035" s="249"/>
      <c r="AC2035" s="249"/>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A2035" s="10"/>
      <c r="BB2035" s="10"/>
      <c r="BC2035" s="10"/>
      <c r="BD2035" s="10"/>
      <c r="BE2035" s="10"/>
      <c r="BF2035" s="10"/>
      <c r="BG2035" s="10"/>
      <c r="BH2035" s="10"/>
      <c r="BI2035" s="10"/>
      <c r="BJ2035" s="10"/>
      <c r="BK2035" s="10"/>
      <c r="BL2035" s="10"/>
      <c r="BM2035" s="10"/>
      <c r="BN2035" s="10"/>
      <c r="BO2035" s="10"/>
      <c r="BP2035" s="10"/>
      <c r="BQ2035" s="10"/>
      <c r="BR2035" s="10"/>
      <c r="BS2035" s="10"/>
      <c r="BT2035" s="10"/>
      <c r="BU2035" s="10"/>
      <c r="BV2035" s="10"/>
      <c r="BW2035" s="10"/>
      <c r="BX2035" s="10"/>
      <c r="CA2035">
        <f t="shared" si="403"/>
        <v>0</v>
      </c>
      <c r="CB2035">
        <f t="shared" si="404"/>
        <v>0</v>
      </c>
      <c r="CC2035">
        <f t="shared" si="405"/>
        <v>0</v>
      </c>
      <c r="CD2035">
        <f t="shared" si="406"/>
        <v>0</v>
      </c>
      <c r="CF2035" t="b">
        <f t="shared" si="407"/>
        <v>0</v>
      </c>
      <c r="CG2035" t="str">
        <f t="shared" si="408"/>
        <v/>
      </c>
      <c r="CH2035" t="b">
        <f t="shared" si="409"/>
        <v>0</v>
      </c>
      <c r="CI2035" t="str">
        <f t="shared" si="410"/>
        <v/>
      </c>
      <c r="CJ2035" t="b">
        <f t="shared" si="411"/>
        <v>0</v>
      </c>
      <c r="CL2035">
        <f t="shared" si="412"/>
        <v>0</v>
      </c>
      <c r="CM2035">
        <f t="shared" si="413"/>
        <v>0</v>
      </c>
      <c r="CN2035">
        <f t="shared" si="414"/>
        <v>0</v>
      </c>
      <c r="CO2035">
        <f t="shared" si="415"/>
        <v>0</v>
      </c>
    </row>
    <row r="2036" spans="2:93" ht="15" customHeight="1">
      <c r="B2036" s="126"/>
      <c r="C2036" s="220" t="s">
        <v>3682</v>
      </c>
      <c r="D2036" s="419"/>
      <c r="E2036" s="316"/>
      <c r="F2036" s="316"/>
      <c r="G2036" s="317"/>
      <c r="H2036" s="379"/>
      <c r="I2036" s="317"/>
      <c r="J2036" s="315" t="str">
        <f>IF(L2036="","",VLOOKUP(L2036,Presentación!$AL$3:$AM$574,2,FALSE))</f>
        <v/>
      </c>
      <c r="K2036" s="429"/>
      <c r="L2036" s="419"/>
      <c r="M2036" s="316"/>
      <c r="N2036" s="317"/>
      <c r="O2036" s="419"/>
      <c r="P2036" s="316"/>
      <c r="Q2036" s="317"/>
      <c r="R2036" s="379"/>
      <c r="S2036" s="316"/>
      <c r="T2036" s="317"/>
      <c r="U2036" s="43" t="s">
        <v>2188</v>
      </c>
      <c r="V2036" s="379"/>
      <c r="W2036" s="316"/>
      <c r="X2036" s="317"/>
      <c r="Y2036" s="379"/>
      <c r="Z2036" s="317"/>
      <c r="AA2036" s="249"/>
      <c r="AB2036" s="249"/>
      <c r="AC2036" s="249"/>
      <c r="AD2036" s="10"/>
      <c r="AE2036" s="10"/>
      <c r="AF2036" s="10"/>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A2036" s="10"/>
      <c r="BB2036" s="10"/>
      <c r="BC2036" s="10"/>
      <c r="BD2036" s="10"/>
      <c r="BE2036" s="10"/>
      <c r="BF2036" s="10"/>
      <c r="BG2036" s="10"/>
      <c r="BH2036" s="10"/>
      <c r="BI2036" s="10"/>
      <c r="BJ2036" s="10"/>
      <c r="BK2036" s="10"/>
      <c r="BL2036" s="10"/>
      <c r="BM2036" s="10"/>
      <c r="BN2036" s="10"/>
      <c r="BO2036" s="10"/>
      <c r="BP2036" s="10"/>
      <c r="BQ2036" s="10"/>
      <c r="BR2036" s="10"/>
      <c r="BS2036" s="10"/>
      <c r="BT2036" s="10"/>
      <c r="BU2036" s="10"/>
      <c r="BV2036" s="10"/>
      <c r="BW2036" s="10"/>
      <c r="BX2036" s="10"/>
      <c r="CA2036">
        <f t="shared" si="403"/>
        <v>0</v>
      </c>
      <c r="CB2036">
        <f t="shared" si="404"/>
        <v>0</v>
      </c>
      <c r="CC2036">
        <f t="shared" si="405"/>
        <v>0</v>
      </c>
      <c r="CD2036">
        <f t="shared" si="406"/>
        <v>0</v>
      </c>
      <c r="CF2036" t="b">
        <f t="shared" si="407"/>
        <v>0</v>
      </c>
      <c r="CG2036" t="str">
        <f t="shared" si="408"/>
        <v/>
      </c>
      <c r="CH2036" t="b">
        <f t="shared" si="409"/>
        <v>0</v>
      </c>
      <c r="CI2036" t="str">
        <f t="shared" si="410"/>
        <v/>
      </c>
      <c r="CJ2036" t="b">
        <f t="shared" si="411"/>
        <v>0</v>
      </c>
      <c r="CL2036">
        <f t="shared" si="412"/>
        <v>0</v>
      </c>
      <c r="CM2036">
        <f t="shared" si="413"/>
        <v>0</v>
      </c>
      <c r="CN2036">
        <f t="shared" si="414"/>
        <v>0</v>
      </c>
      <c r="CO2036">
        <f t="shared" si="415"/>
        <v>0</v>
      </c>
    </row>
    <row r="2037" spans="2:93" ht="15" customHeight="1">
      <c r="B2037" s="126"/>
      <c r="C2037" s="220" t="s">
        <v>3683</v>
      </c>
      <c r="D2037" s="419"/>
      <c r="E2037" s="316"/>
      <c r="F2037" s="316"/>
      <c r="G2037" s="317"/>
      <c r="H2037" s="379"/>
      <c r="I2037" s="317"/>
      <c r="J2037" s="315" t="str">
        <f>IF(L2037="","",VLOOKUP(L2037,Presentación!$AL$3:$AM$574,2,FALSE))</f>
        <v/>
      </c>
      <c r="K2037" s="429"/>
      <c r="L2037" s="419"/>
      <c r="M2037" s="316"/>
      <c r="N2037" s="317"/>
      <c r="O2037" s="419"/>
      <c r="P2037" s="316"/>
      <c r="Q2037" s="317"/>
      <c r="R2037" s="379"/>
      <c r="S2037" s="316"/>
      <c r="T2037" s="317"/>
      <c r="U2037" s="43" t="s">
        <v>2188</v>
      </c>
      <c r="V2037" s="379"/>
      <c r="W2037" s="316"/>
      <c r="X2037" s="317"/>
      <c r="Y2037" s="379"/>
      <c r="Z2037" s="317"/>
      <c r="AA2037" s="249"/>
      <c r="AB2037" s="249"/>
      <c r="AC2037" s="249"/>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A2037" s="10"/>
      <c r="BB2037" s="10"/>
      <c r="BC2037" s="10"/>
      <c r="BD2037" s="10"/>
      <c r="BE2037" s="10"/>
      <c r="BF2037" s="10"/>
      <c r="BG2037" s="10"/>
      <c r="BH2037" s="10"/>
      <c r="BI2037" s="10"/>
      <c r="BJ2037" s="10"/>
      <c r="BK2037" s="10"/>
      <c r="BL2037" s="10"/>
      <c r="BM2037" s="10"/>
      <c r="BN2037" s="10"/>
      <c r="BO2037" s="10"/>
      <c r="BP2037" s="10"/>
      <c r="BQ2037" s="10"/>
      <c r="BR2037" s="10"/>
      <c r="BS2037" s="10"/>
      <c r="BT2037" s="10"/>
      <c r="BU2037" s="10"/>
      <c r="BV2037" s="10"/>
      <c r="BW2037" s="10"/>
      <c r="BX2037" s="10"/>
      <c r="CA2037">
        <f t="shared" si="403"/>
        <v>0</v>
      </c>
      <c r="CB2037">
        <f t="shared" si="404"/>
        <v>0</v>
      </c>
      <c r="CC2037">
        <f t="shared" si="405"/>
        <v>0</v>
      </c>
      <c r="CD2037">
        <f t="shared" si="406"/>
        <v>0</v>
      </c>
      <c r="CF2037" t="b">
        <f t="shared" si="407"/>
        <v>0</v>
      </c>
      <c r="CG2037" t="str">
        <f t="shared" si="408"/>
        <v/>
      </c>
      <c r="CH2037" t="b">
        <f t="shared" si="409"/>
        <v>0</v>
      </c>
      <c r="CI2037" t="str">
        <f t="shared" si="410"/>
        <v/>
      </c>
      <c r="CJ2037" t="b">
        <f t="shared" si="411"/>
        <v>0</v>
      </c>
      <c r="CL2037">
        <f t="shared" si="412"/>
        <v>0</v>
      </c>
      <c r="CM2037">
        <f t="shared" si="413"/>
        <v>0</v>
      </c>
      <c r="CN2037">
        <f t="shared" si="414"/>
        <v>0</v>
      </c>
      <c r="CO2037">
        <f t="shared" si="415"/>
        <v>0</v>
      </c>
    </row>
    <row r="2038" spans="2:93" ht="15" customHeight="1">
      <c r="B2038" s="126"/>
      <c r="C2038" s="220" t="s">
        <v>3684</v>
      </c>
      <c r="D2038" s="419"/>
      <c r="E2038" s="316"/>
      <c r="F2038" s="316"/>
      <c r="G2038" s="317"/>
      <c r="H2038" s="379"/>
      <c r="I2038" s="317"/>
      <c r="J2038" s="315" t="str">
        <f>IF(L2038="","",VLOOKUP(L2038,Presentación!$AL$3:$AM$574,2,FALSE))</f>
        <v/>
      </c>
      <c r="K2038" s="429"/>
      <c r="L2038" s="419"/>
      <c r="M2038" s="316"/>
      <c r="N2038" s="317"/>
      <c r="O2038" s="419"/>
      <c r="P2038" s="316"/>
      <c r="Q2038" s="317"/>
      <c r="R2038" s="379"/>
      <c r="S2038" s="316"/>
      <c r="T2038" s="317"/>
      <c r="U2038" s="43" t="s">
        <v>2188</v>
      </c>
      <c r="V2038" s="379"/>
      <c r="W2038" s="316"/>
      <c r="X2038" s="317"/>
      <c r="Y2038" s="379"/>
      <c r="Z2038" s="317"/>
      <c r="AA2038" s="249"/>
      <c r="AB2038" s="249"/>
      <c r="AC2038" s="249"/>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c r="BK2038" s="10"/>
      <c r="BL2038" s="10"/>
      <c r="BM2038" s="10"/>
      <c r="BN2038" s="10"/>
      <c r="BO2038" s="10"/>
      <c r="BP2038" s="10"/>
      <c r="BQ2038" s="10"/>
      <c r="BR2038" s="10"/>
      <c r="BS2038" s="10"/>
      <c r="BT2038" s="10"/>
      <c r="BU2038" s="10"/>
      <c r="BV2038" s="10"/>
      <c r="BW2038" s="10"/>
      <c r="BX2038" s="10"/>
      <c r="CA2038">
        <f t="shared" si="403"/>
        <v>0</v>
      </c>
      <c r="CB2038">
        <f t="shared" si="404"/>
        <v>0</v>
      </c>
      <c r="CC2038">
        <f t="shared" si="405"/>
        <v>0</v>
      </c>
      <c r="CD2038">
        <f t="shared" si="406"/>
        <v>0</v>
      </c>
      <c r="CF2038" t="b">
        <f t="shared" si="407"/>
        <v>0</v>
      </c>
      <c r="CG2038" t="str">
        <f t="shared" si="408"/>
        <v/>
      </c>
      <c r="CH2038" t="b">
        <f t="shared" si="409"/>
        <v>0</v>
      </c>
      <c r="CI2038" t="str">
        <f t="shared" si="410"/>
        <v/>
      </c>
      <c r="CJ2038" t="b">
        <f t="shared" si="411"/>
        <v>0</v>
      </c>
      <c r="CL2038">
        <f t="shared" si="412"/>
        <v>0</v>
      </c>
      <c r="CM2038">
        <f t="shared" si="413"/>
        <v>0</v>
      </c>
      <c r="CN2038">
        <f t="shared" si="414"/>
        <v>0</v>
      </c>
      <c r="CO2038">
        <f t="shared" si="415"/>
        <v>0</v>
      </c>
    </row>
    <row r="2039" spans="2:93" ht="15" customHeight="1">
      <c r="B2039" s="126"/>
      <c r="C2039" s="220" t="s">
        <v>3685</v>
      </c>
      <c r="D2039" s="419"/>
      <c r="E2039" s="316"/>
      <c r="F2039" s="316"/>
      <c r="G2039" s="317"/>
      <c r="H2039" s="379"/>
      <c r="I2039" s="317"/>
      <c r="J2039" s="315" t="str">
        <f>IF(L2039="","",VLOOKUP(L2039,Presentación!$AL$3:$AM$574,2,FALSE))</f>
        <v/>
      </c>
      <c r="K2039" s="429"/>
      <c r="L2039" s="419"/>
      <c r="M2039" s="316"/>
      <c r="N2039" s="317"/>
      <c r="O2039" s="419"/>
      <c r="P2039" s="316"/>
      <c r="Q2039" s="317"/>
      <c r="R2039" s="379"/>
      <c r="S2039" s="316"/>
      <c r="T2039" s="317"/>
      <c r="U2039" s="43" t="s">
        <v>2188</v>
      </c>
      <c r="V2039" s="379"/>
      <c r="W2039" s="316"/>
      <c r="X2039" s="317"/>
      <c r="Y2039" s="379"/>
      <c r="Z2039" s="317"/>
      <c r="AA2039" s="249"/>
      <c r="AB2039" s="249"/>
      <c r="AC2039" s="249"/>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A2039" s="10"/>
      <c r="BB2039" s="10"/>
      <c r="BC2039" s="10"/>
      <c r="BD2039" s="10"/>
      <c r="BE2039" s="10"/>
      <c r="BF2039" s="10"/>
      <c r="BG2039" s="10"/>
      <c r="BH2039" s="10"/>
      <c r="BI2039" s="10"/>
      <c r="BJ2039" s="10"/>
      <c r="BK2039" s="10"/>
      <c r="BL2039" s="10"/>
      <c r="BM2039" s="10"/>
      <c r="BN2039" s="10"/>
      <c r="BO2039" s="10"/>
      <c r="BP2039" s="10"/>
      <c r="BQ2039" s="10"/>
      <c r="BR2039" s="10"/>
      <c r="BS2039" s="10"/>
      <c r="BT2039" s="10"/>
      <c r="BU2039" s="10"/>
      <c r="BV2039" s="10"/>
      <c r="BW2039" s="10"/>
      <c r="BX2039" s="10"/>
      <c r="CA2039">
        <f t="shared" si="403"/>
        <v>0</v>
      </c>
      <c r="CB2039">
        <f t="shared" si="404"/>
        <v>0</v>
      </c>
      <c r="CC2039">
        <f t="shared" si="405"/>
        <v>0</v>
      </c>
      <c r="CD2039">
        <f t="shared" si="406"/>
        <v>0</v>
      </c>
      <c r="CF2039" t="b">
        <f t="shared" si="407"/>
        <v>0</v>
      </c>
      <c r="CG2039" t="str">
        <f t="shared" si="408"/>
        <v/>
      </c>
      <c r="CH2039" t="b">
        <f t="shared" si="409"/>
        <v>0</v>
      </c>
      <c r="CI2039" t="str">
        <f t="shared" si="410"/>
        <v/>
      </c>
      <c r="CJ2039" t="b">
        <f t="shared" si="411"/>
        <v>0</v>
      </c>
      <c r="CL2039">
        <f t="shared" si="412"/>
        <v>0</v>
      </c>
      <c r="CM2039">
        <f t="shared" si="413"/>
        <v>0</v>
      </c>
      <c r="CN2039">
        <f t="shared" si="414"/>
        <v>0</v>
      </c>
      <c r="CO2039">
        <f t="shared" si="415"/>
        <v>0</v>
      </c>
    </row>
    <row r="2040" spans="2:93" ht="15" customHeight="1">
      <c r="B2040" s="126"/>
      <c r="C2040" s="220" t="s">
        <v>3686</v>
      </c>
      <c r="D2040" s="419"/>
      <c r="E2040" s="316"/>
      <c r="F2040" s="316"/>
      <c r="G2040" s="317"/>
      <c r="H2040" s="379"/>
      <c r="I2040" s="317"/>
      <c r="J2040" s="315" t="str">
        <f>IF(L2040="","",VLOOKUP(L2040,Presentación!$AL$3:$AM$574,2,FALSE))</f>
        <v/>
      </c>
      <c r="K2040" s="429"/>
      <c r="L2040" s="419"/>
      <c r="M2040" s="316"/>
      <c r="N2040" s="317"/>
      <c r="O2040" s="419"/>
      <c r="P2040" s="316"/>
      <c r="Q2040" s="317"/>
      <c r="R2040" s="379"/>
      <c r="S2040" s="316"/>
      <c r="T2040" s="317"/>
      <c r="U2040" s="43" t="s">
        <v>2188</v>
      </c>
      <c r="V2040" s="379"/>
      <c r="W2040" s="316"/>
      <c r="X2040" s="317"/>
      <c r="Y2040" s="379"/>
      <c r="Z2040" s="317"/>
      <c r="AA2040" s="249"/>
      <c r="AB2040" s="249"/>
      <c r="AC2040" s="249"/>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A2040" s="10"/>
      <c r="BB2040" s="10"/>
      <c r="BC2040" s="10"/>
      <c r="BD2040" s="10"/>
      <c r="BE2040" s="10"/>
      <c r="BF2040" s="10"/>
      <c r="BG2040" s="10"/>
      <c r="BH2040" s="10"/>
      <c r="BI2040" s="10"/>
      <c r="BJ2040" s="10"/>
      <c r="BK2040" s="10"/>
      <c r="BL2040" s="10"/>
      <c r="BM2040" s="10"/>
      <c r="BN2040" s="10"/>
      <c r="BO2040" s="10"/>
      <c r="BP2040" s="10"/>
      <c r="BQ2040" s="10"/>
      <c r="BR2040" s="10"/>
      <c r="BS2040" s="10"/>
      <c r="BT2040" s="10"/>
      <c r="BU2040" s="10"/>
      <c r="BV2040" s="10"/>
      <c r="BW2040" s="10"/>
      <c r="BX2040" s="10"/>
      <c r="CA2040">
        <f t="shared" si="403"/>
        <v>0</v>
      </c>
      <c r="CB2040">
        <f t="shared" si="404"/>
        <v>0</v>
      </c>
      <c r="CC2040">
        <f t="shared" si="405"/>
        <v>0</v>
      </c>
      <c r="CD2040">
        <f t="shared" si="406"/>
        <v>0</v>
      </c>
      <c r="CF2040" t="b">
        <f t="shared" si="407"/>
        <v>0</v>
      </c>
      <c r="CG2040" t="str">
        <f t="shared" si="408"/>
        <v/>
      </c>
      <c r="CH2040" t="b">
        <f t="shared" si="409"/>
        <v>0</v>
      </c>
      <c r="CI2040" t="str">
        <f t="shared" si="410"/>
        <v/>
      </c>
      <c r="CJ2040" t="b">
        <f t="shared" si="411"/>
        <v>0</v>
      </c>
      <c r="CL2040">
        <f t="shared" si="412"/>
        <v>0</v>
      </c>
      <c r="CM2040">
        <f t="shared" si="413"/>
        <v>0</v>
      </c>
      <c r="CN2040">
        <f t="shared" si="414"/>
        <v>0</v>
      </c>
      <c r="CO2040">
        <f t="shared" si="415"/>
        <v>0</v>
      </c>
    </row>
    <row r="2041" spans="2:93" ht="15" customHeight="1">
      <c r="B2041" s="126"/>
      <c r="C2041" s="220" t="s">
        <v>3687</v>
      </c>
      <c r="D2041" s="419"/>
      <c r="E2041" s="316"/>
      <c r="F2041" s="316"/>
      <c r="G2041" s="317"/>
      <c r="H2041" s="379"/>
      <c r="I2041" s="317"/>
      <c r="J2041" s="315" t="str">
        <f>IF(L2041="","",VLOOKUP(L2041,Presentación!$AL$3:$AM$574,2,FALSE))</f>
        <v/>
      </c>
      <c r="K2041" s="429"/>
      <c r="L2041" s="419"/>
      <c r="M2041" s="316"/>
      <c r="N2041" s="317"/>
      <c r="O2041" s="419"/>
      <c r="P2041" s="316"/>
      <c r="Q2041" s="317"/>
      <c r="R2041" s="379"/>
      <c r="S2041" s="316"/>
      <c r="T2041" s="317"/>
      <c r="U2041" s="43" t="s">
        <v>2188</v>
      </c>
      <c r="V2041" s="379"/>
      <c r="W2041" s="316"/>
      <c r="X2041" s="317"/>
      <c r="Y2041" s="379"/>
      <c r="Z2041" s="317"/>
      <c r="AA2041" s="249"/>
      <c r="AB2041" s="249"/>
      <c r="AC2041" s="249"/>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A2041" s="10"/>
      <c r="BB2041" s="10"/>
      <c r="BC2041" s="10"/>
      <c r="BD2041" s="10"/>
      <c r="BE2041" s="10"/>
      <c r="BF2041" s="10"/>
      <c r="BG2041" s="10"/>
      <c r="BH2041" s="10"/>
      <c r="BI2041" s="10"/>
      <c r="BJ2041" s="10"/>
      <c r="BK2041" s="10"/>
      <c r="BL2041" s="10"/>
      <c r="BM2041" s="10"/>
      <c r="BN2041" s="10"/>
      <c r="BO2041" s="10"/>
      <c r="BP2041" s="10"/>
      <c r="BQ2041" s="10"/>
      <c r="BR2041" s="10"/>
      <c r="BS2041" s="10"/>
      <c r="BT2041" s="10"/>
      <c r="BU2041" s="10"/>
      <c r="BV2041" s="10"/>
      <c r="BW2041" s="10"/>
      <c r="BX2041" s="10"/>
      <c r="CA2041">
        <f t="shared" si="403"/>
        <v>0</v>
      </c>
      <c r="CB2041">
        <f t="shared" si="404"/>
        <v>0</v>
      </c>
      <c r="CC2041">
        <f t="shared" si="405"/>
        <v>0</v>
      </c>
      <c r="CD2041">
        <f t="shared" si="406"/>
        <v>0</v>
      </c>
      <c r="CF2041" t="b">
        <f t="shared" si="407"/>
        <v>0</v>
      </c>
      <c r="CG2041" t="str">
        <f t="shared" si="408"/>
        <v/>
      </c>
      <c r="CH2041" t="b">
        <f t="shared" si="409"/>
        <v>0</v>
      </c>
      <c r="CI2041" t="str">
        <f t="shared" si="410"/>
        <v/>
      </c>
      <c r="CJ2041" t="b">
        <f t="shared" si="411"/>
        <v>0</v>
      </c>
      <c r="CL2041">
        <f t="shared" si="412"/>
        <v>0</v>
      </c>
      <c r="CM2041">
        <f t="shared" si="413"/>
        <v>0</v>
      </c>
      <c r="CN2041">
        <f t="shared" si="414"/>
        <v>0</v>
      </c>
      <c r="CO2041">
        <f t="shared" si="415"/>
        <v>0</v>
      </c>
    </row>
    <row r="2042" spans="2:93" ht="15" customHeight="1">
      <c r="B2042" s="126"/>
      <c r="C2042" s="220" t="s">
        <v>3688</v>
      </c>
      <c r="D2042" s="419"/>
      <c r="E2042" s="316"/>
      <c r="F2042" s="316"/>
      <c r="G2042" s="317"/>
      <c r="H2042" s="379"/>
      <c r="I2042" s="317"/>
      <c r="J2042" s="315" t="str">
        <f>IF(L2042="","",VLOOKUP(L2042,Presentación!$AL$3:$AM$574,2,FALSE))</f>
        <v/>
      </c>
      <c r="K2042" s="429"/>
      <c r="L2042" s="419"/>
      <c r="M2042" s="316"/>
      <c r="N2042" s="317"/>
      <c r="O2042" s="419"/>
      <c r="P2042" s="316"/>
      <c r="Q2042" s="317"/>
      <c r="R2042" s="379"/>
      <c r="S2042" s="316"/>
      <c r="T2042" s="317"/>
      <c r="U2042" s="43" t="s">
        <v>2188</v>
      </c>
      <c r="V2042" s="379"/>
      <c r="W2042" s="316"/>
      <c r="X2042" s="317"/>
      <c r="Y2042" s="379"/>
      <c r="Z2042" s="317"/>
      <c r="AA2042" s="249"/>
      <c r="AB2042" s="249"/>
      <c r="AC2042" s="249"/>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A2042" s="10"/>
      <c r="BB2042" s="10"/>
      <c r="BC2042" s="10"/>
      <c r="BD2042" s="10"/>
      <c r="BE2042" s="10"/>
      <c r="BF2042" s="10"/>
      <c r="BG2042" s="10"/>
      <c r="BH2042" s="10"/>
      <c r="BI2042" s="10"/>
      <c r="BJ2042" s="10"/>
      <c r="BK2042" s="10"/>
      <c r="BL2042" s="10"/>
      <c r="BM2042" s="10"/>
      <c r="BN2042" s="10"/>
      <c r="BO2042" s="10"/>
      <c r="BP2042" s="10"/>
      <c r="BQ2042" s="10"/>
      <c r="BR2042" s="10"/>
      <c r="BS2042" s="10"/>
      <c r="BT2042" s="10"/>
      <c r="BU2042" s="10"/>
      <c r="BV2042" s="10"/>
      <c r="BW2042" s="10"/>
      <c r="BX2042" s="10"/>
      <c r="CA2042">
        <f t="shared" si="403"/>
        <v>0</v>
      </c>
      <c r="CB2042">
        <f t="shared" si="404"/>
        <v>0</v>
      </c>
      <c r="CC2042">
        <f t="shared" si="405"/>
        <v>0</v>
      </c>
      <c r="CD2042">
        <f t="shared" si="406"/>
        <v>0</v>
      </c>
      <c r="CF2042" t="b">
        <f t="shared" si="407"/>
        <v>0</v>
      </c>
      <c r="CG2042" t="str">
        <f t="shared" si="408"/>
        <v/>
      </c>
      <c r="CH2042" t="b">
        <f t="shared" si="409"/>
        <v>0</v>
      </c>
      <c r="CI2042" t="str">
        <f t="shared" si="410"/>
        <v/>
      </c>
      <c r="CJ2042" t="b">
        <f t="shared" si="411"/>
        <v>0</v>
      </c>
      <c r="CL2042">
        <f t="shared" si="412"/>
        <v>0</v>
      </c>
      <c r="CM2042">
        <f t="shared" si="413"/>
        <v>0</v>
      </c>
      <c r="CN2042">
        <f t="shared" si="414"/>
        <v>0</v>
      </c>
      <c r="CO2042">
        <f t="shared" si="415"/>
        <v>0</v>
      </c>
    </row>
    <row r="2043" spans="2:93" ht="15" customHeight="1">
      <c r="B2043" s="126"/>
      <c r="C2043" s="220" t="s">
        <v>3689</v>
      </c>
      <c r="D2043" s="419"/>
      <c r="E2043" s="316"/>
      <c r="F2043" s="316"/>
      <c r="G2043" s="317"/>
      <c r="H2043" s="379"/>
      <c r="I2043" s="317"/>
      <c r="J2043" s="315" t="str">
        <f>IF(L2043="","",VLOOKUP(L2043,Presentación!$AL$3:$AM$574,2,FALSE))</f>
        <v/>
      </c>
      <c r="K2043" s="429"/>
      <c r="L2043" s="419"/>
      <c r="M2043" s="316"/>
      <c r="N2043" s="317"/>
      <c r="O2043" s="419"/>
      <c r="P2043" s="316"/>
      <c r="Q2043" s="317"/>
      <c r="R2043" s="379"/>
      <c r="S2043" s="316"/>
      <c r="T2043" s="317"/>
      <c r="U2043" s="43" t="s">
        <v>2188</v>
      </c>
      <c r="V2043" s="379"/>
      <c r="W2043" s="316"/>
      <c r="X2043" s="317"/>
      <c r="Y2043" s="379"/>
      <c r="Z2043" s="317"/>
      <c r="AA2043" s="249"/>
      <c r="AB2043" s="249"/>
      <c r="AC2043" s="249"/>
      <c r="AD2043" s="10"/>
      <c r="AE2043" s="10"/>
      <c r="AF2043" s="10"/>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A2043" s="10"/>
      <c r="BB2043" s="10"/>
      <c r="BC2043" s="10"/>
      <c r="BD2043" s="10"/>
      <c r="BE2043" s="10"/>
      <c r="BF2043" s="10"/>
      <c r="BG2043" s="10"/>
      <c r="BH2043" s="10"/>
      <c r="BI2043" s="10"/>
      <c r="BJ2043" s="10"/>
      <c r="BK2043" s="10"/>
      <c r="BL2043" s="10"/>
      <c r="BM2043" s="10"/>
      <c r="BN2043" s="10"/>
      <c r="BO2043" s="10"/>
      <c r="BP2043" s="10"/>
      <c r="BQ2043" s="10"/>
      <c r="BR2043" s="10"/>
      <c r="BS2043" s="10"/>
      <c r="BT2043" s="10"/>
      <c r="BU2043" s="10"/>
      <c r="BV2043" s="10"/>
      <c r="BW2043" s="10"/>
      <c r="BX2043" s="10"/>
      <c r="CA2043">
        <f t="shared" si="403"/>
        <v>0</v>
      </c>
      <c r="CB2043">
        <f t="shared" si="404"/>
        <v>0</v>
      </c>
      <c r="CC2043">
        <f t="shared" si="405"/>
        <v>0</v>
      </c>
      <c r="CD2043">
        <f t="shared" si="406"/>
        <v>0</v>
      </c>
      <c r="CF2043" t="b">
        <f t="shared" si="407"/>
        <v>0</v>
      </c>
      <c r="CG2043" t="str">
        <f t="shared" si="408"/>
        <v/>
      </c>
      <c r="CH2043" t="b">
        <f t="shared" si="409"/>
        <v>0</v>
      </c>
      <c r="CI2043" t="str">
        <f t="shared" si="410"/>
        <v/>
      </c>
      <c r="CJ2043" t="b">
        <f t="shared" si="411"/>
        <v>0</v>
      </c>
      <c r="CL2043">
        <f t="shared" si="412"/>
        <v>0</v>
      </c>
      <c r="CM2043">
        <f t="shared" si="413"/>
        <v>0</v>
      </c>
      <c r="CN2043">
        <f t="shared" si="414"/>
        <v>0</v>
      </c>
      <c r="CO2043">
        <f t="shared" si="415"/>
        <v>0</v>
      </c>
    </row>
    <row r="2044" spans="2:93" ht="15" customHeight="1">
      <c r="B2044" s="126"/>
      <c r="C2044" s="220" t="s">
        <v>3690</v>
      </c>
      <c r="D2044" s="419"/>
      <c r="E2044" s="316"/>
      <c r="F2044" s="316"/>
      <c r="G2044" s="317"/>
      <c r="H2044" s="379"/>
      <c r="I2044" s="317"/>
      <c r="J2044" s="315" t="str">
        <f>IF(L2044="","",VLOOKUP(L2044,Presentación!$AL$3:$AM$574,2,FALSE))</f>
        <v/>
      </c>
      <c r="K2044" s="429"/>
      <c r="L2044" s="419"/>
      <c r="M2044" s="316"/>
      <c r="N2044" s="317"/>
      <c r="O2044" s="419"/>
      <c r="P2044" s="316"/>
      <c r="Q2044" s="317"/>
      <c r="R2044" s="379"/>
      <c r="S2044" s="316"/>
      <c r="T2044" s="317"/>
      <c r="U2044" s="43" t="s">
        <v>2188</v>
      </c>
      <c r="V2044" s="379"/>
      <c r="W2044" s="316"/>
      <c r="X2044" s="317"/>
      <c r="Y2044" s="379"/>
      <c r="Z2044" s="317"/>
      <c r="AA2044" s="249"/>
      <c r="AB2044" s="249"/>
      <c r="AC2044" s="249"/>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A2044" s="10"/>
      <c r="BB2044" s="10"/>
      <c r="BC2044" s="10"/>
      <c r="BD2044" s="10"/>
      <c r="BE2044" s="10"/>
      <c r="BF2044" s="10"/>
      <c r="BG2044" s="10"/>
      <c r="BH2044" s="10"/>
      <c r="BI2044" s="10"/>
      <c r="BJ2044" s="10"/>
      <c r="BK2044" s="10"/>
      <c r="BL2044" s="10"/>
      <c r="BM2044" s="10"/>
      <c r="BN2044" s="10"/>
      <c r="BO2044" s="10"/>
      <c r="BP2044" s="10"/>
      <c r="BQ2044" s="10"/>
      <c r="BR2044" s="10"/>
      <c r="BS2044" s="10"/>
      <c r="BT2044" s="10"/>
      <c r="BU2044" s="10"/>
      <c r="BV2044" s="10"/>
      <c r="BW2044" s="10"/>
      <c r="BX2044" s="10"/>
      <c r="CA2044">
        <f t="shared" si="403"/>
        <v>0</v>
      </c>
      <c r="CB2044">
        <f t="shared" si="404"/>
        <v>0</v>
      </c>
      <c r="CC2044">
        <f t="shared" si="405"/>
        <v>0</v>
      </c>
      <c r="CD2044">
        <f t="shared" si="406"/>
        <v>0</v>
      </c>
      <c r="CF2044" t="b">
        <f t="shared" si="407"/>
        <v>0</v>
      </c>
      <c r="CG2044" t="str">
        <f t="shared" si="408"/>
        <v/>
      </c>
      <c r="CH2044" t="b">
        <f t="shared" si="409"/>
        <v>0</v>
      </c>
      <c r="CI2044" t="str">
        <f t="shared" si="410"/>
        <v/>
      </c>
      <c r="CJ2044" t="b">
        <f t="shared" si="411"/>
        <v>0</v>
      </c>
      <c r="CL2044">
        <f t="shared" si="412"/>
        <v>0</v>
      </c>
      <c r="CM2044">
        <f t="shared" si="413"/>
        <v>0</v>
      </c>
      <c r="CN2044">
        <f t="shared" si="414"/>
        <v>0</v>
      </c>
      <c r="CO2044">
        <f t="shared" si="415"/>
        <v>0</v>
      </c>
    </row>
    <row r="2045" spans="2:93" ht="15" customHeight="1">
      <c r="B2045" s="126"/>
      <c r="C2045" s="220" t="s">
        <v>3691</v>
      </c>
      <c r="D2045" s="419"/>
      <c r="E2045" s="316"/>
      <c r="F2045" s="316"/>
      <c r="G2045" s="317"/>
      <c r="H2045" s="379"/>
      <c r="I2045" s="317"/>
      <c r="J2045" s="315" t="str">
        <f>IF(L2045="","",VLOOKUP(L2045,Presentación!$AL$3:$AM$574,2,FALSE))</f>
        <v/>
      </c>
      <c r="K2045" s="429"/>
      <c r="L2045" s="419"/>
      <c r="M2045" s="316"/>
      <c r="N2045" s="317"/>
      <c r="O2045" s="419"/>
      <c r="P2045" s="316"/>
      <c r="Q2045" s="317"/>
      <c r="R2045" s="379"/>
      <c r="S2045" s="316"/>
      <c r="T2045" s="317"/>
      <c r="U2045" s="43" t="s">
        <v>2188</v>
      </c>
      <c r="V2045" s="379"/>
      <c r="W2045" s="316"/>
      <c r="X2045" s="317"/>
      <c r="Y2045" s="379"/>
      <c r="Z2045" s="317"/>
      <c r="AA2045" s="249"/>
      <c r="AB2045" s="249"/>
      <c r="AC2045" s="249"/>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A2045" s="10"/>
      <c r="BB2045" s="10"/>
      <c r="BC2045" s="10"/>
      <c r="BD2045" s="10"/>
      <c r="BE2045" s="10"/>
      <c r="BF2045" s="10"/>
      <c r="BG2045" s="10"/>
      <c r="BH2045" s="10"/>
      <c r="BI2045" s="10"/>
      <c r="BJ2045" s="10"/>
      <c r="BK2045" s="10"/>
      <c r="BL2045" s="10"/>
      <c r="BM2045" s="10"/>
      <c r="BN2045" s="10"/>
      <c r="BO2045" s="10"/>
      <c r="BP2045" s="10"/>
      <c r="BQ2045" s="10"/>
      <c r="BR2045" s="10"/>
      <c r="BS2045" s="10"/>
      <c r="BT2045" s="10"/>
      <c r="BU2045" s="10"/>
      <c r="BV2045" s="10"/>
      <c r="BW2045" s="10"/>
      <c r="BX2045" s="10"/>
      <c r="CA2045">
        <f t="shared" si="403"/>
        <v>0</v>
      </c>
      <c r="CB2045">
        <f t="shared" si="404"/>
        <v>0</v>
      </c>
      <c r="CC2045">
        <f t="shared" si="405"/>
        <v>0</v>
      </c>
      <c r="CD2045">
        <f t="shared" si="406"/>
        <v>0</v>
      </c>
      <c r="CF2045" t="b">
        <f t="shared" si="407"/>
        <v>0</v>
      </c>
      <c r="CG2045" t="str">
        <f t="shared" si="408"/>
        <v/>
      </c>
      <c r="CH2045" t="b">
        <f t="shared" si="409"/>
        <v>0</v>
      </c>
      <c r="CI2045" t="str">
        <f t="shared" si="410"/>
        <v/>
      </c>
      <c r="CJ2045" t="b">
        <f t="shared" si="411"/>
        <v>0</v>
      </c>
      <c r="CL2045">
        <f t="shared" si="412"/>
        <v>0</v>
      </c>
      <c r="CM2045">
        <f t="shared" si="413"/>
        <v>0</v>
      </c>
      <c r="CN2045">
        <f t="shared" si="414"/>
        <v>0</v>
      </c>
      <c r="CO2045">
        <f t="shared" si="415"/>
        <v>0</v>
      </c>
    </row>
    <row r="2046" spans="2:93" ht="15" customHeight="1">
      <c r="B2046" s="126"/>
      <c r="C2046" s="220" t="s">
        <v>3692</v>
      </c>
      <c r="D2046" s="419"/>
      <c r="E2046" s="316"/>
      <c r="F2046" s="316"/>
      <c r="G2046" s="317"/>
      <c r="H2046" s="379"/>
      <c r="I2046" s="317"/>
      <c r="J2046" s="315" t="str">
        <f>IF(L2046="","",VLOOKUP(L2046,Presentación!$AL$3:$AM$574,2,FALSE))</f>
        <v/>
      </c>
      <c r="K2046" s="429"/>
      <c r="L2046" s="419"/>
      <c r="M2046" s="316"/>
      <c r="N2046" s="317"/>
      <c r="O2046" s="419"/>
      <c r="P2046" s="316"/>
      <c r="Q2046" s="317"/>
      <c r="R2046" s="379"/>
      <c r="S2046" s="316"/>
      <c r="T2046" s="317"/>
      <c r="U2046" s="43" t="s">
        <v>2188</v>
      </c>
      <c r="V2046" s="379"/>
      <c r="W2046" s="316"/>
      <c r="X2046" s="317"/>
      <c r="Y2046" s="379"/>
      <c r="Z2046" s="317"/>
      <c r="AA2046" s="249"/>
      <c r="AB2046" s="249"/>
      <c r="AC2046" s="249"/>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c r="BK2046" s="10"/>
      <c r="BL2046" s="10"/>
      <c r="BM2046" s="10"/>
      <c r="BN2046" s="10"/>
      <c r="BO2046" s="10"/>
      <c r="BP2046" s="10"/>
      <c r="BQ2046" s="10"/>
      <c r="BR2046" s="10"/>
      <c r="BS2046" s="10"/>
      <c r="BT2046" s="10"/>
      <c r="BU2046" s="10"/>
      <c r="BV2046" s="10"/>
      <c r="BW2046" s="10"/>
      <c r="BX2046" s="10"/>
      <c r="CA2046">
        <f t="shared" si="403"/>
        <v>0</v>
      </c>
      <c r="CB2046">
        <f t="shared" si="404"/>
        <v>0</v>
      </c>
      <c r="CC2046">
        <f t="shared" si="405"/>
        <v>0</v>
      </c>
      <c r="CD2046">
        <f t="shared" si="406"/>
        <v>0</v>
      </c>
      <c r="CF2046" t="b">
        <f t="shared" si="407"/>
        <v>0</v>
      </c>
      <c r="CG2046" t="str">
        <f t="shared" si="408"/>
        <v/>
      </c>
      <c r="CH2046" t="b">
        <f t="shared" si="409"/>
        <v>0</v>
      </c>
      <c r="CI2046" t="str">
        <f t="shared" si="410"/>
        <v/>
      </c>
      <c r="CJ2046" t="b">
        <f t="shared" si="411"/>
        <v>0</v>
      </c>
      <c r="CL2046">
        <f t="shared" si="412"/>
        <v>0</v>
      </c>
      <c r="CM2046">
        <f t="shared" si="413"/>
        <v>0</v>
      </c>
      <c r="CN2046">
        <f t="shared" si="414"/>
        <v>0</v>
      </c>
      <c r="CO2046">
        <f t="shared" si="415"/>
        <v>0</v>
      </c>
    </row>
    <row r="2047" spans="2:93" ht="15" customHeight="1">
      <c r="B2047" s="126"/>
      <c r="C2047" s="220" t="s">
        <v>3693</v>
      </c>
      <c r="D2047" s="419"/>
      <c r="E2047" s="316"/>
      <c r="F2047" s="316"/>
      <c r="G2047" s="317"/>
      <c r="H2047" s="379"/>
      <c r="I2047" s="317"/>
      <c r="J2047" s="315" t="str">
        <f>IF(L2047="","",VLOOKUP(L2047,Presentación!$AL$3:$AM$574,2,FALSE))</f>
        <v/>
      </c>
      <c r="K2047" s="429"/>
      <c r="L2047" s="419"/>
      <c r="M2047" s="316"/>
      <c r="N2047" s="317"/>
      <c r="O2047" s="419"/>
      <c r="P2047" s="316"/>
      <c r="Q2047" s="317"/>
      <c r="R2047" s="379"/>
      <c r="S2047" s="316"/>
      <c r="T2047" s="317"/>
      <c r="U2047" s="43" t="s">
        <v>2188</v>
      </c>
      <c r="V2047" s="379"/>
      <c r="W2047" s="316"/>
      <c r="X2047" s="317"/>
      <c r="Y2047" s="379"/>
      <c r="Z2047" s="317"/>
      <c r="AA2047" s="249"/>
      <c r="AB2047" s="249"/>
      <c r="AC2047" s="249"/>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A2047" s="10"/>
      <c r="BB2047" s="10"/>
      <c r="BC2047" s="10"/>
      <c r="BD2047" s="10"/>
      <c r="BE2047" s="10"/>
      <c r="BF2047" s="10"/>
      <c r="BG2047" s="10"/>
      <c r="BH2047" s="10"/>
      <c r="BI2047" s="10"/>
      <c r="BJ2047" s="10"/>
      <c r="BK2047" s="10"/>
      <c r="BL2047" s="10"/>
      <c r="BM2047" s="10"/>
      <c r="BN2047" s="10"/>
      <c r="BO2047" s="10"/>
      <c r="BP2047" s="10"/>
      <c r="BQ2047" s="10"/>
      <c r="BR2047" s="10"/>
      <c r="BS2047" s="10"/>
      <c r="BT2047" s="10"/>
      <c r="BU2047" s="10"/>
      <c r="BV2047" s="10"/>
      <c r="BW2047" s="10"/>
      <c r="BX2047" s="10"/>
      <c r="CA2047">
        <f t="shared" si="403"/>
        <v>0</v>
      </c>
      <c r="CB2047">
        <f t="shared" si="404"/>
        <v>0</v>
      </c>
      <c r="CC2047">
        <f t="shared" si="405"/>
        <v>0</v>
      </c>
      <c r="CD2047">
        <f t="shared" si="406"/>
        <v>0</v>
      </c>
      <c r="CF2047" t="b">
        <f t="shared" si="407"/>
        <v>0</v>
      </c>
      <c r="CG2047" t="str">
        <f t="shared" si="408"/>
        <v/>
      </c>
      <c r="CH2047" t="b">
        <f t="shared" si="409"/>
        <v>0</v>
      </c>
      <c r="CI2047" t="str">
        <f t="shared" si="410"/>
        <v/>
      </c>
      <c r="CJ2047" t="b">
        <f t="shared" si="411"/>
        <v>0</v>
      </c>
      <c r="CL2047">
        <f t="shared" si="412"/>
        <v>0</v>
      </c>
      <c r="CM2047">
        <f t="shared" si="413"/>
        <v>0</v>
      </c>
      <c r="CN2047">
        <f t="shared" si="414"/>
        <v>0</v>
      </c>
      <c r="CO2047">
        <f t="shared" si="415"/>
        <v>0</v>
      </c>
    </row>
    <row r="2048" spans="2:93" ht="15" customHeight="1">
      <c r="B2048" s="126"/>
      <c r="C2048" s="220" t="s">
        <v>3694</v>
      </c>
      <c r="D2048" s="419"/>
      <c r="E2048" s="316"/>
      <c r="F2048" s="316"/>
      <c r="G2048" s="317"/>
      <c r="H2048" s="379"/>
      <c r="I2048" s="317"/>
      <c r="J2048" s="315" t="str">
        <f>IF(L2048="","",VLOOKUP(L2048,Presentación!$AL$3:$AM$574,2,FALSE))</f>
        <v/>
      </c>
      <c r="K2048" s="429"/>
      <c r="L2048" s="419"/>
      <c r="M2048" s="316"/>
      <c r="N2048" s="317"/>
      <c r="O2048" s="419"/>
      <c r="P2048" s="316"/>
      <c r="Q2048" s="317"/>
      <c r="R2048" s="379"/>
      <c r="S2048" s="316"/>
      <c r="T2048" s="317"/>
      <c r="U2048" s="43" t="s">
        <v>2188</v>
      </c>
      <c r="V2048" s="379"/>
      <c r="W2048" s="316"/>
      <c r="X2048" s="317"/>
      <c r="Y2048" s="379"/>
      <c r="Z2048" s="317"/>
      <c r="AA2048" s="249"/>
      <c r="AB2048" s="249"/>
      <c r="AC2048" s="249"/>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A2048" s="10"/>
      <c r="BB2048" s="10"/>
      <c r="BC2048" s="10"/>
      <c r="BD2048" s="10"/>
      <c r="BE2048" s="10"/>
      <c r="BF2048" s="10"/>
      <c r="BG2048" s="10"/>
      <c r="BH2048" s="10"/>
      <c r="BI2048" s="10"/>
      <c r="BJ2048" s="10"/>
      <c r="BK2048" s="10"/>
      <c r="BL2048" s="10"/>
      <c r="BM2048" s="10"/>
      <c r="BN2048" s="10"/>
      <c r="BO2048" s="10"/>
      <c r="BP2048" s="10"/>
      <c r="BQ2048" s="10"/>
      <c r="BR2048" s="10"/>
      <c r="BS2048" s="10"/>
      <c r="BT2048" s="10"/>
      <c r="BU2048" s="10"/>
      <c r="BV2048" s="10"/>
      <c r="BW2048" s="10"/>
      <c r="BX2048" s="10"/>
      <c r="CA2048">
        <f t="shared" si="403"/>
        <v>0</v>
      </c>
      <c r="CB2048">
        <f t="shared" si="404"/>
        <v>0</v>
      </c>
      <c r="CC2048">
        <f t="shared" si="405"/>
        <v>0</v>
      </c>
      <c r="CD2048">
        <f t="shared" si="406"/>
        <v>0</v>
      </c>
      <c r="CF2048" t="b">
        <f t="shared" si="407"/>
        <v>0</v>
      </c>
      <c r="CG2048" t="str">
        <f t="shared" si="408"/>
        <v/>
      </c>
      <c r="CH2048" t="b">
        <f t="shared" si="409"/>
        <v>0</v>
      </c>
      <c r="CI2048" t="str">
        <f t="shared" si="410"/>
        <v/>
      </c>
      <c r="CJ2048" t="b">
        <f t="shared" si="411"/>
        <v>0</v>
      </c>
      <c r="CL2048">
        <f t="shared" si="412"/>
        <v>0</v>
      </c>
      <c r="CM2048">
        <f t="shared" si="413"/>
        <v>0</v>
      </c>
      <c r="CN2048">
        <f t="shared" si="414"/>
        <v>0</v>
      </c>
      <c r="CO2048">
        <f t="shared" si="415"/>
        <v>0</v>
      </c>
    </row>
    <row r="2049" spans="2:93" ht="15" customHeight="1">
      <c r="B2049" s="126"/>
      <c r="C2049" s="220" t="s">
        <v>3695</v>
      </c>
      <c r="D2049" s="419"/>
      <c r="E2049" s="316"/>
      <c r="F2049" s="316"/>
      <c r="G2049" s="317"/>
      <c r="H2049" s="379"/>
      <c r="I2049" s="317"/>
      <c r="J2049" s="315" t="str">
        <f>IF(L2049="","",VLOOKUP(L2049,Presentación!$AL$3:$AM$574,2,FALSE))</f>
        <v/>
      </c>
      <c r="K2049" s="429"/>
      <c r="L2049" s="419"/>
      <c r="M2049" s="316"/>
      <c r="N2049" s="317"/>
      <c r="O2049" s="419"/>
      <c r="P2049" s="316"/>
      <c r="Q2049" s="317"/>
      <c r="R2049" s="379"/>
      <c r="S2049" s="316"/>
      <c r="T2049" s="317"/>
      <c r="U2049" s="43" t="s">
        <v>2188</v>
      </c>
      <c r="V2049" s="379"/>
      <c r="W2049" s="316"/>
      <c r="X2049" s="317"/>
      <c r="Y2049" s="379"/>
      <c r="Z2049" s="317"/>
      <c r="AA2049" s="249"/>
      <c r="AB2049" s="249"/>
      <c r="AC2049" s="249"/>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A2049" s="10"/>
      <c r="BB2049" s="10"/>
      <c r="BC2049" s="10"/>
      <c r="BD2049" s="10"/>
      <c r="BE2049" s="10"/>
      <c r="BF2049" s="10"/>
      <c r="BG2049" s="10"/>
      <c r="BH2049" s="10"/>
      <c r="BI2049" s="10"/>
      <c r="BJ2049" s="10"/>
      <c r="BK2049" s="10"/>
      <c r="BL2049" s="10"/>
      <c r="BM2049" s="10"/>
      <c r="BN2049" s="10"/>
      <c r="BO2049" s="10"/>
      <c r="BP2049" s="10"/>
      <c r="BQ2049" s="10"/>
      <c r="BR2049" s="10"/>
      <c r="BS2049" s="10"/>
      <c r="BT2049" s="10"/>
      <c r="BU2049" s="10"/>
      <c r="BV2049" s="10"/>
      <c r="BW2049" s="10"/>
      <c r="BX2049" s="10"/>
      <c r="CA2049">
        <f t="shared" si="403"/>
        <v>0</v>
      </c>
      <c r="CB2049">
        <f t="shared" si="404"/>
        <v>0</v>
      </c>
      <c r="CC2049">
        <f t="shared" si="405"/>
        <v>0</v>
      </c>
      <c r="CD2049">
        <f t="shared" si="406"/>
        <v>0</v>
      </c>
      <c r="CF2049" t="b">
        <f t="shared" si="407"/>
        <v>0</v>
      </c>
      <c r="CG2049" t="str">
        <f t="shared" si="408"/>
        <v/>
      </c>
      <c r="CH2049" t="b">
        <f t="shared" si="409"/>
        <v>0</v>
      </c>
      <c r="CI2049" t="str">
        <f t="shared" si="410"/>
        <v/>
      </c>
      <c r="CJ2049" t="b">
        <f t="shared" si="411"/>
        <v>0</v>
      </c>
      <c r="CL2049">
        <f t="shared" si="412"/>
        <v>0</v>
      </c>
      <c r="CM2049">
        <f t="shared" si="413"/>
        <v>0</v>
      </c>
      <c r="CN2049">
        <f t="shared" si="414"/>
        <v>0</v>
      </c>
      <c r="CO2049">
        <f t="shared" si="415"/>
        <v>0</v>
      </c>
    </row>
    <row r="2050" spans="2:93" ht="15" customHeight="1">
      <c r="B2050" s="126"/>
      <c r="C2050" s="220" t="s">
        <v>3696</v>
      </c>
      <c r="D2050" s="419"/>
      <c r="E2050" s="316"/>
      <c r="F2050" s="316"/>
      <c r="G2050" s="317"/>
      <c r="H2050" s="379"/>
      <c r="I2050" s="317"/>
      <c r="J2050" s="315" t="str">
        <f>IF(L2050="","",VLOOKUP(L2050,Presentación!$AL$3:$AM$574,2,FALSE))</f>
        <v/>
      </c>
      <c r="K2050" s="429"/>
      <c r="L2050" s="419"/>
      <c r="M2050" s="316"/>
      <c r="N2050" s="317"/>
      <c r="O2050" s="419"/>
      <c r="P2050" s="316"/>
      <c r="Q2050" s="317"/>
      <c r="R2050" s="379"/>
      <c r="S2050" s="316"/>
      <c r="T2050" s="317"/>
      <c r="U2050" s="43" t="s">
        <v>2188</v>
      </c>
      <c r="V2050" s="379"/>
      <c r="W2050" s="316"/>
      <c r="X2050" s="317"/>
      <c r="Y2050" s="379"/>
      <c r="Z2050" s="317"/>
      <c r="AA2050" s="249"/>
      <c r="AB2050" s="249"/>
      <c r="AC2050" s="249"/>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A2050" s="10"/>
      <c r="BB2050" s="10"/>
      <c r="BC2050" s="10"/>
      <c r="BD2050" s="10"/>
      <c r="BE2050" s="10"/>
      <c r="BF2050" s="10"/>
      <c r="BG2050" s="10"/>
      <c r="BH2050" s="10"/>
      <c r="BI2050" s="10"/>
      <c r="BJ2050" s="10"/>
      <c r="BK2050" s="10"/>
      <c r="BL2050" s="10"/>
      <c r="BM2050" s="10"/>
      <c r="BN2050" s="10"/>
      <c r="BO2050" s="10"/>
      <c r="BP2050" s="10"/>
      <c r="BQ2050" s="10"/>
      <c r="BR2050" s="10"/>
      <c r="BS2050" s="10"/>
      <c r="BT2050" s="10"/>
      <c r="BU2050" s="10"/>
      <c r="BV2050" s="10"/>
      <c r="BW2050" s="10"/>
      <c r="BX2050" s="10"/>
      <c r="CA2050">
        <f t="shared" si="403"/>
        <v>0</v>
      </c>
      <c r="CB2050">
        <f t="shared" si="404"/>
        <v>0</v>
      </c>
      <c r="CC2050">
        <f t="shared" si="405"/>
        <v>0</v>
      </c>
      <c r="CD2050">
        <f t="shared" si="406"/>
        <v>0</v>
      </c>
      <c r="CF2050" t="b">
        <f t="shared" si="407"/>
        <v>0</v>
      </c>
      <c r="CG2050" t="str">
        <f t="shared" si="408"/>
        <v/>
      </c>
      <c r="CH2050" t="b">
        <f t="shared" si="409"/>
        <v>0</v>
      </c>
      <c r="CI2050" t="str">
        <f t="shared" si="410"/>
        <v/>
      </c>
      <c r="CJ2050" t="b">
        <f t="shared" si="411"/>
        <v>0</v>
      </c>
      <c r="CL2050">
        <f t="shared" si="412"/>
        <v>0</v>
      </c>
      <c r="CM2050">
        <f t="shared" si="413"/>
        <v>0</v>
      </c>
      <c r="CN2050">
        <f t="shared" si="414"/>
        <v>0</v>
      </c>
      <c r="CO2050">
        <f t="shared" si="415"/>
        <v>0</v>
      </c>
    </row>
    <row r="2051" spans="2:93" ht="15" customHeight="1">
      <c r="B2051" s="126"/>
      <c r="C2051" s="220" t="s">
        <v>3697</v>
      </c>
      <c r="D2051" s="419"/>
      <c r="E2051" s="316"/>
      <c r="F2051" s="316"/>
      <c r="G2051" s="317"/>
      <c r="H2051" s="379"/>
      <c r="I2051" s="317"/>
      <c r="J2051" s="315" t="str">
        <f>IF(L2051="","",VLOOKUP(L2051,Presentación!$AL$3:$AM$574,2,FALSE))</f>
        <v/>
      </c>
      <c r="K2051" s="429"/>
      <c r="L2051" s="419"/>
      <c r="M2051" s="316"/>
      <c r="N2051" s="317"/>
      <c r="O2051" s="419"/>
      <c r="P2051" s="316"/>
      <c r="Q2051" s="317"/>
      <c r="R2051" s="379"/>
      <c r="S2051" s="316"/>
      <c r="T2051" s="317"/>
      <c r="U2051" s="43" t="s">
        <v>2188</v>
      </c>
      <c r="V2051" s="379"/>
      <c r="W2051" s="316"/>
      <c r="X2051" s="317"/>
      <c r="Y2051" s="379"/>
      <c r="Z2051" s="317"/>
      <c r="AA2051" s="249"/>
      <c r="AB2051" s="249"/>
      <c r="AC2051" s="249"/>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A2051" s="10"/>
      <c r="BB2051" s="10"/>
      <c r="BC2051" s="10"/>
      <c r="BD2051" s="10"/>
      <c r="BE2051" s="10"/>
      <c r="BF2051" s="10"/>
      <c r="BG2051" s="10"/>
      <c r="BH2051" s="10"/>
      <c r="BI2051" s="10"/>
      <c r="BJ2051" s="10"/>
      <c r="BK2051" s="10"/>
      <c r="BL2051" s="10"/>
      <c r="BM2051" s="10"/>
      <c r="BN2051" s="10"/>
      <c r="BO2051" s="10"/>
      <c r="BP2051" s="10"/>
      <c r="BQ2051" s="10"/>
      <c r="BR2051" s="10"/>
      <c r="BS2051" s="10"/>
      <c r="BT2051" s="10"/>
      <c r="BU2051" s="10"/>
      <c r="BV2051" s="10"/>
      <c r="BW2051" s="10"/>
      <c r="BX2051" s="10"/>
      <c r="CA2051">
        <f t="shared" si="403"/>
        <v>0</v>
      </c>
      <c r="CB2051">
        <f t="shared" si="404"/>
        <v>0</v>
      </c>
      <c r="CC2051">
        <f t="shared" si="405"/>
        <v>0</v>
      </c>
      <c r="CD2051">
        <f t="shared" si="406"/>
        <v>0</v>
      </c>
      <c r="CF2051" t="b">
        <f t="shared" si="407"/>
        <v>0</v>
      </c>
      <c r="CG2051" t="str">
        <f t="shared" si="408"/>
        <v/>
      </c>
      <c r="CH2051" t="b">
        <f t="shared" si="409"/>
        <v>0</v>
      </c>
      <c r="CI2051" t="str">
        <f t="shared" si="410"/>
        <v/>
      </c>
      <c r="CJ2051" t="b">
        <f t="shared" si="411"/>
        <v>0</v>
      </c>
      <c r="CL2051">
        <f t="shared" si="412"/>
        <v>0</v>
      </c>
      <c r="CM2051">
        <f t="shared" si="413"/>
        <v>0</v>
      </c>
      <c r="CN2051">
        <f t="shared" si="414"/>
        <v>0</v>
      </c>
      <c r="CO2051">
        <f t="shared" si="415"/>
        <v>0</v>
      </c>
    </row>
    <row r="2052" spans="2:93" ht="15" customHeight="1">
      <c r="B2052" s="126"/>
      <c r="C2052" s="220" t="s">
        <v>3698</v>
      </c>
      <c r="D2052" s="419"/>
      <c r="E2052" s="316"/>
      <c r="F2052" s="316"/>
      <c r="G2052" s="317"/>
      <c r="H2052" s="379"/>
      <c r="I2052" s="317"/>
      <c r="J2052" s="315" t="str">
        <f>IF(L2052="","",VLOOKUP(L2052,Presentación!$AL$3:$AM$574,2,FALSE))</f>
        <v/>
      </c>
      <c r="K2052" s="429"/>
      <c r="L2052" s="419"/>
      <c r="M2052" s="316"/>
      <c r="N2052" s="317"/>
      <c r="O2052" s="419"/>
      <c r="P2052" s="316"/>
      <c r="Q2052" s="317"/>
      <c r="R2052" s="379"/>
      <c r="S2052" s="316"/>
      <c r="T2052" s="317"/>
      <c r="U2052" s="43" t="s">
        <v>2188</v>
      </c>
      <c r="V2052" s="379"/>
      <c r="W2052" s="316"/>
      <c r="X2052" s="317"/>
      <c r="Y2052" s="379"/>
      <c r="Z2052" s="317"/>
      <c r="AA2052" s="249"/>
      <c r="AB2052" s="249"/>
      <c r="AC2052" s="249"/>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A2052" s="10"/>
      <c r="BB2052" s="10"/>
      <c r="BC2052" s="10"/>
      <c r="BD2052" s="10"/>
      <c r="BE2052" s="10"/>
      <c r="BF2052" s="10"/>
      <c r="BG2052" s="10"/>
      <c r="BH2052" s="10"/>
      <c r="BI2052" s="10"/>
      <c r="BJ2052" s="10"/>
      <c r="BK2052" s="10"/>
      <c r="BL2052" s="10"/>
      <c r="BM2052" s="10"/>
      <c r="BN2052" s="10"/>
      <c r="BO2052" s="10"/>
      <c r="BP2052" s="10"/>
      <c r="BQ2052" s="10"/>
      <c r="BR2052" s="10"/>
      <c r="BS2052" s="10"/>
      <c r="BT2052" s="10"/>
      <c r="BU2052" s="10"/>
      <c r="BV2052" s="10"/>
      <c r="BW2052" s="10"/>
      <c r="BX2052" s="10"/>
      <c r="CA2052">
        <f t="shared" si="403"/>
        <v>0</v>
      </c>
      <c r="CB2052">
        <f t="shared" si="404"/>
        <v>0</v>
      </c>
      <c r="CC2052">
        <f t="shared" si="405"/>
        <v>0</v>
      </c>
      <c r="CD2052">
        <f t="shared" si="406"/>
        <v>0</v>
      </c>
      <c r="CF2052" t="b">
        <f t="shared" si="407"/>
        <v>0</v>
      </c>
      <c r="CG2052" t="str">
        <f t="shared" si="408"/>
        <v/>
      </c>
      <c r="CH2052" t="b">
        <f t="shared" si="409"/>
        <v>0</v>
      </c>
      <c r="CI2052" t="str">
        <f t="shared" si="410"/>
        <v/>
      </c>
      <c r="CJ2052" t="b">
        <f t="shared" si="411"/>
        <v>0</v>
      </c>
      <c r="CL2052">
        <f t="shared" si="412"/>
        <v>0</v>
      </c>
      <c r="CM2052">
        <f t="shared" si="413"/>
        <v>0</v>
      </c>
      <c r="CN2052">
        <f t="shared" si="414"/>
        <v>0</v>
      </c>
      <c r="CO2052">
        <f t="shared" si="415"/>
        <v>0</v>
      </c>
    </row>
    <row r="2053" spans="2:93" ht="15" customHeight="1">
      <c r="B2053" s="126"/>
      <c r="C2053" s="220" t="s">
        <v>3699</v>
      </c>
      <c r="D2053" s="419"/>
      <c r="E2053" s="316"/>
      <c r="F2053" s="316"/>
      <c r="G2053" s="317"/>
      <c r="H2053" s="379"/>
      <c r="I2053" s="317"/>
      <c r="J2053" s="315" t="str">
        <f>IF(L2053="","",VLOOKUP(L2053,Presentación!$AL$3:$AM$574,2,FALSE))</f>
        <v/>
      </c>
      <c r="K2053" s="429"/>
      <c r="L2053" s="419"/>
      <c r="M2053" s="316"/>
      <c r="N2053" s="317"/>
      <c r="O2053" s="419"/>
      <c r="P2053" s="316"/>
      <c r="Q2053" s="317"/>
      <c r="R2053" s="379"/>
      <c r="S2053" s="316"/>
      <c r="T2053" s="317"/>
      <c r="U2053" s="43" t="s">
        <v>2188</v>
      </c>
      <c r="V2053" s="379"/>
      <c r="W2053" s="316"/>
      <c r="X2053" s="317"/>
      <c r="Y2053" s="379"/>
      <c r="Z2053" s="317"/>
      <c r="AA2053" s="249"/>
      <c r="AB2053" s="249"/>
      <c r="AC2053" s="249"/>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A2053" s="10"/>
      <c r="BB2053" s="10"/>
      <c r="BC2053" s="10"/>
      <c r="BD2053" s="10"/>
      <c r="BE2053" s="10"/>
      <c r="BF2053" s="10"/>
      <c r="BG2053" s="10"/>
      <c r="BH2053" s="10"/>
      <c r="BI2053" s="10"/>
      <c r="BJ2053" s="10"/>
      <c r="BK2053" s="10"/>
      <c r="BL2053" s="10"/>
      <c r="BM2053" s="10"/>
      <c r="BN2053" s="10"/>
      <c r="BO2053" s="10"/>
      <c r="BP2053" s="10"/>
      <c r="BQ2053" s="10"/>
      <c r="BR2053" s="10"/>
      <c r="BS2053" s="10"/>
      <c r="BT2053" s="10"/>
      <c r="BU2053" s="10"/>
      <c r="BV2053" s="10"/>
      <c r="BW2053" s="10"/>
      <c r="BX2053" s="10"/>
      <c r="CA2053">
        <f t="shared" si="403"/>
        <v>0</v>
      </c>
      <c r="CB2053">
        <f t="shared" si="404"/>
        <v>0</v>
      </c>
      <c r="CC2053">
        <f t="shared" si="405"/>
        <v>0</v>
      </c>
      <c r="CD2053">
        <f t="shared" si="406"/>
        <v>0</v>
      </c>
      <c r="CF2053" t="b">
        <f t="shared" si="407"/>
        <v>0</v>
      </c>
      <c r="CG2053" t="str">
        <f t="shared" si="408"/>
        <v/>
      </c>
      <c r="CH2053" t="b">
        <f t="shared" si="409"/>
        <v>0</v>
      </c>
      <c r="CI2053" t="str">
        <f t="shared" si="410"/>
        <v/>
      </c>
      <c r="CJ2053" t="b">
        <f t="shared" si="411"/>
        <v>0</v>
      </c>
      <c r="CL2053">
        <f t="shared" si="412"/>
        <v>0</v>
      </c>
      <c r="CM2053">
        <f t="shared" si="413"/>
        <v>0</v>
      </c>
      <c r="CN2053">
        <f t="shared" si="414"/>
        <v>0</v>
      </c>
      <c r="CO2053">
        <f t="shared" si="415"/>
        <v>0</v>
      </c>
    </row>
    <row r="2054" spans="2:93" ht="15" customHeight="1">
      <c r="B2054" s="126"/>
      <c r="C2054" s="220" t="s">
        <v>3700</v>
      </c>
      <c r="D2054" s="419"/>
      <c r="E2054" s="316"/>
      <c r="F2054" s="316"/>
      <c r="G2054" s="317"/>
      <c r="H2054" s="379"/>
      <c r="I2054" s="317"/>
      <c r="J2054" s="315" t="str">
        <f>IF(L2054="","",VLOOKUP(L2054,Presentación!$AL$3:$AM$574,2,FALSE))</f>
        <v/>
      </c>
      <c r="K2054" s="429"/>
      <c r="L2054" s="419"/>
      <c r="M2054" s="316"/>
      <c r="N2054" s="317"/>
      <c r="O2054" s="419"/>
      <c r="P2054" s="316"/>
      <c r="Q2054" s="317"/>
      <c r="R2054" s="379"/>
      <c r="S2054" s="316"/>
      <c r="T2054" s="317"/>
      <c r="U2054" s="43" t="s">
        <v>2188</v>
      </c>
      <c r="V2054" s="379"/>
      <c r="W2054" s="316"/>
      <c r="X2054" s="317"/>
      <c r="Y2054" s="379"/>
      <c r="Z2054" s="317"/>
      <c r="AA2054" s="249"/>
      <c r="AB2054" s="249"/>
      <c r="AC2054" s="249"/>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c r="BK2054" s="10"/>
      <c r="BL2054" s="10"/>
      <c r="BM2054" s="10"/>
      <c r="BN2054" s="10"/>
      <c r="BO2054" s="10"/>
      <c r="BP2054" s="10"/>
      <c r="BQ2054" s="10"/>
      <c r="BR2054" s="10"/>
      <c r="BS2054" s="10"/>
      <c r="BT2054" s="10"/>
      <c r="BU2054" s="10"/>
      <c r="BV2054" s="10"/>
      <c r="BW2054" s="10"/>
      <c r="BX2054" s="10"/>
      <c r="CA2054">
        <f t="shared" si="403"/>
        <v>0</v>
      </c>
      <c r="CB2054">
        <f t="shared" si="404"/>
        <v>0</v>
      </c>
      <c r="CC2054">
        <f t="shared" si="405"/>
        <v>0</v>
      </c>
      <c r="CD2054">
        <f t="shared" si="406"/>
        <v>0</v>
      </c>
      <c r="CF2054" t="b">
        <f t="shared" si="407"/>
        <v>0</v>
      </c>
      <c r="CG2054" t="str">
        <f t="shared" si="408"/>
        <v/>
      </c>
      <c r="CH2054" t="b">
        <f t="shared" si="409"/>
        <v>0</v>
      </c>
      <c r="CI2054" t="str">
        <f t="shared" si="410"/>
        <v/>
      </c>
      <c r="CJ2054" t="b">
        <f t="shared" si="411"/>
        <v>0</v>
      </c>
      <c r="CL2054">
        <f t="shared" si="412"/>
        <v>0</v>
      </c>
      <c r="CM2054">
        <f t="shared" si="413"/>
        <v>0</v>
      </c>
      <c r="CN2054">
        <f t="shared" si="414"/>
        <v>0</v>
      </c>
      <c r="CO2054">
        <f t="shared" si="415"/>
        <v>0</v>
      </c>
    </row>
    <row r="2055" spans="2:93" ht="15" customHeight="1">
      <c r="B2055" s="126"/>
      <c r="C2055" s="220" t="s">
        <v>3701</v>
      </c>
      <c r="D2055" s="419"/>
      <c r="E2055" s="316"/>
      <c r="F2055" s="316"/>
      <c r="G2055" s="317"/>
      <c r="H2055" s="379"/>
      <c r="I2055" s="317"/>
      <c r="J2055" s="315" t="str">
        <f>IF(L2055="","",VLOOKUP(L2055,Presentación!$AL$3:$AM$574,2,FALSE))</f>
        <v/>
      </c>
      <c r="K2055" s="429"/>
      <c r="L2055" s="419"/>
      <c r="M2055" s="316"/>
      <c r="N2055" s="317"/>
      <c r="O2055" s="419"/>
      <c r="P2055" s="316"/>
      <c r="Q2055" s="317"/>
      <c r="R2055" s="379"/>
      <c r="S2055" s="316"/>
      <c r="T2055" s="317"/>
      <c r="U2055" s="43" t="s">
        <v>2188</v>
      </c>
      <c r="V2055" s="379"/>
      <c r="W2055" s="316"/>
      <c r="X2055" s="317"/>
      <c r="Y2055" s="379"/>
      <c r="Z2055" s="317"/>
      <c r="AA2055" s="249"/>
      <c r="AB2055" s="249"/>
      <c r="AC2055" s="249"/>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A2055" s="10"/>
      <c r="BB2055" s="10"/>
      <c r="BC2055" s="10"/>
      <c r="BD2055" s="10"/>
      <c r="BE2055" s="10"/>
      <c r="BF2055" s="10"/>
      <c r="BG2055" s="10"/>
      <c r="BH2055" s="10"/>
      <c r="BI2055" s="10"/>
      <c r="BJ2055" s="10"/>
      <c r="BK2055" s="10"/>
      <c r="BL2055" s="10"/>
      <c r="BM2055" s="10"/>
      <c r="BN2055" s="10"/>
      <c r="BO2055" s="10"/>
      <c r="BP2055" s="10"/>
      <c r="BQ2055" s="10"/>
      <c r="BR2055" s="10"/>
      <c r="BS2055" s="10"/>
      <c r="BT2055" s="10"/>
      <c r="BU2055" s="10"/>
      <c r="BV2055" s="10"/>
      <c r="BW2055" s="10"/>
      <c r="BX2055" s="10"/>
      <c r="CA2055">
        <f t="shared" si="403"/>
        <v>0</v>
      </c>
      <c r="CB2055">
        <f t="shared" si="404"/>
        <v>0</v>
      </c>
      <c r="CC2055">
        <f t="shared" si="405"/>
        <v>0</v>
      </c>
      <c r="CD2055">
        <f t="shared" si="406"/>
        <v>0</v>
      </c>
      <c r="CF2055" t="b">
        <f t="shared" si="407"/>
        <v>0</v>
      </c>
      <c r="CG2055" t="str">
        <f t="shared" si="408"/>
        <v/>
      </c>
      <c r="CH2055" t="b">
        <f t="shared" si="409"/>
        <v>0</v>
      </c>
      <c r="CI2055" t="str">
        <f t="shared" si="410"/>
        <v/>
      </c>
      <c r="CJ2055" t="b">
        <f t="shared" si="411"/>
        <v>0</v>
      </c>
      <c r="CL2055">
        <f t="shared" si="412"/>
        <v>0</v>
      </c>
      <c r="CM2055">
        <f t="shared" si="413"/>
        <v>0</v>
      </c>
      <c r="CN2055">
        <f t="shared" si="414"/>
        <v>0</v>
      </c>
      <c r="CO2055">
        <f t="shared" si="415"/>
        <v>0</v>
      </c>
    </row>
    <row r="2056" spans="2:93" ht="15" customHeight="1">
      <c r="B2056" s="126"/>
      <c r="C2056" s="220" t="s">
        <v>3702</v>
      </c>
      <c r="D2056" s="419"/>
      <c r="E2056" s="316"/>
      <c r="F2056" s="316"/>
      <c r="G2056" s="317"/>
      <c r="H2056" s="379"/>
      <c r="I2056" s="317"/>
      <c r="J2056" s="315" t="str">
        <f>IF(L2056="","",VLOOKUP(L2056,Presentación!$AL$3:$AM$574,2,FALSE))</f>
        <v/>
      </c>
      <c r="K2056" s="429"/>
      <c r="L2056" s="419"/>
      <c r="M2056" s="316"/>
      <c r="N2056" s="317"/>
      <c r="O2056" s="419"/>
      <c r="P2056" s="316"/>
      <c r="Q2056" s="317"/>
      <c r="R2056" s="379"/>
      <c r="S2056" s="316"/>
      <c r="T2056" s="317"/>
      <c r="U2056" s="43" t="s">
        <v>2188</v>
      </c>
      <c r="V2056" s="379"/>
      <c r="W2056" s="316"/>
      <c r="X2056" s="317"/>
      <c r="Y2056" s="379"/>
      <c r="Z2056" s="317"/>
      <c r="AA2056" s="249"/>
      <c r="AB2056" s="249"/>
      <c r="AC2056" s="249"/>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A2056" s="10"/>
      <c r="BB2056" s="10"/>
      <c r="BC2056" s="10"/>
      <c r="BD2056" s="10"/>
      <c r="BE2056" s="10"/>
      <c r="BF2056" s="10"/>
      <c r="BG2056" s="10"/>
      <c r="BH2056" s="10"/>
      <c r="BI2056" s="10"/>
      <c r="BJ2056" s="10"/>
      <c r="BK2056" s="10"/>
      <c r="BL2056" s="10"/>
      <c r="BM2056" s="10"/>
      <c r="BN2056" s="10"/>
      <c r="BO2056" s="10"/>
      <c r="BP2056" s="10"/>
      <c r="BQ2056" s="10"/>
      <c r="BR2056" s="10"/>
      <c r="BS2056" s="10"/>
      <c r="BT2056" s="10"/>
      <c r="BU2056" s="10"/>
      <c r="BV2056" s="10"/>
      <c r="BW2056" s="10"/>
      <c r="BX2056" s="10"/>
      <c r="CA2056">
        <f t="shared" si="403"/>
        <v>0</v>
      </c>
      <c r="CB2056">
        <f t="shared" si="404"/>
        <v>0</v>
      </c>
      <c r="CC2056">
        <f t="shared" si="405"/>
        <v>0</v>
      </c>
      <c r="CD2056">
        <f t="shared" si="406"/>
        <v>0</v>
      </c>
      <c r="CF2056" t="b">
        <f t="shared" si="407"/>
        <v>0</v>
      </c>
      <c r="CG2056" t="str">
        <f t="shared" si="408"/>
        <v/>
      </c>
      <c r="CH2056" t="b">
        <f t="shared" si="409"/>
        <v>0</v>
      </c>
      <c r="CI2056" t="str">
        <f t="shared" si="410"/>
        <v/>
      </c>
      <c r="CJ2056" t="b">
        <f t="shared" si="411"/>
        <v>0</v>
      </c>
      <c r="CL2056">
        <f t="shared" si="412"/>
        <v>0</v>
      </c>
      <c r="CM2056">
        <f t="shared" si="413"/>
        <v>0</v>
      </c>
      <c r="CN2056">
        <f t="shared" si="414"/>
        <v>0</v>
      </c>
      <c r="CO2056">
        <f t="shared" si="415"/>
        <v>0</v>
      </c>
    </row>
    <row r="2057" spans="2:93" ht="15" customHeight="1">
      <c r="B2057" s="126"/>
      <c r="C2057" s="220" t="s">
        <v>3703</v>
      </c>
      <c r="D2057" s="419"/>
      <c r="E2057" s="316"/>
      <c r="F2057" s="316"/>
      <c r="G2057" s="317"/>
      <c r="H2057" s="379"/>
      <c r="I2057" s="317"/>
      <c r="J2057" s="315" t="str">
        <f>IF(L2057="","",VLOOKUP(L2057,Presentación!$AL$3:$AM$574,2,FALSE))</f>
        <v/>
      </c>
      <c r="K2057" s="429"/>
      <c r="L2057" s="419"/>
      <c r="M2057" s="316"/>
      <c r="N2057" s="317"/>
      <c r="O2057" s="419"/>
      <c r="P2057" s="316"/>
      <c r="Q2057" s="317"/>
      <c r="R2057" s="379"/>
      <c r="S2057" s="316"/>
      <c r="T2057" s="317"/>
      <c r="U2057" s="43" t="s">
        <v>2188</v>
      </c>
      <c r="V2057" s="379"/>
      <c r="W2057" s="316"/>
      <c r="X2057" s="317"/>
      <c r="Y2057" s="379"/>
      <c r="Z2057" s="317"/>
      <c r="AA2057" s="249"/>
      <c r="AB2057" s="249"/>
      <c r="AC2057" s="249"/>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A2057" s="10"/>
      <c r="BB2057" s="10"/>
      <c r="BC2057" s="10"/>
      <c r="BD2057" s="10"/>
      <c r="BE2057" s="10"/>
      <c r="BF2057" s="10"/>
      <c r="BG2057" s="10"/>
      <c r="BH2057" s="10"/>
      <c r="BI2057" s="10"/>
      <c r="BJ2057" s="10"/>
      <c r="BK2057" s="10"/>
      <c r="BL2057" s="10"/>
      <c r="BM2057" s="10"/>
      <c r="BN2057" s="10"/>
      <c r="BO2057" s="10"/>
      <c r="BP2057" s="10"/>
      <c r="BQ2057" s="10"/>
      <c r="BR2057" s="10"/>
      <c r="BS2057" s="10"/>
      <c r="BT2057" s="10"/>
      <c r="BU2057" s="10"/>
      <c r="BV2057" s="10"/>
      <c r="BW2057" s="10"/>
      <c r="BX2057" s="10"/>
      <c r="CA2057">
        <f t="shared" si="403"/>
        <v>0</v>
      </c>
      <c r="CB2057">
        <f t="shared" si="404"/>
        <v>0</v>
      </c>
      <c r="CC2057">
        <f t="shared" si="405"/>
        <v>0</v>
      </c>
      <c r="CD2057">
        <f t="shared" si="406"/>
        <v>0</v>
      </c>
      <c r="CF2057" t="b">
        <f t="shared" si="407"/>
        <v>0</v>
      </c>
      <c r="CG2057" t="str">
        <f t="shared" si="408"/>
        <v/>
      </c>
      <c r="CH2057" t="b">
        <f t="shared" si="409"/>
        <v>0</v>
      </c>
      <c r="CI2057" t="str">
        <f t="shared" si="410"/>
        <v/>
      </c>
      <c r="CJ2057" t="b">
        <f t="shared" si="411"/>
        <v>0</v>
      </c>
      <c r="CL2057">
        <f t="shared" si="412"/>
        <v>0</v>
      </c>
      <c r="CM2057">
        <f t="shared" si="413"/>
        <v>0</v>
      </c>
      <c r="CN2057">
        <f t="shared" si="414"/>
        <v>0</v>
      </c>
      <c r="CO2057">
        <f t="shared" si="415"/>
        <v>0</v>
      </c>
    </row>
    <row r="2058" spans="2:93" ht="15" customHeight="1">
      <c r="CA2058">
        <f>SUM(CA33:CA2057)</f>
        <v>0</v>
      </c>
      <c r="CB2058">
        <f>SUM(CB33:CB2057)</f>
        <v>0</v>
      </c>
      <c r="CD2058">
        <f>SUM(CD33:CD2057)</f>
        <v>0</v>
      </c>
      <c r="CF2058">
        <f>COUNTIF(CF33:CF2057,TRUE)</f>
        <v>0</v>
      </c>
      <c r="CH2058">
        <f>COUNTIF(CH33:CH2057,TRUE)</f>
        <v>0</v>
      </c>
      <c r="CJ2058">
        <f>COUNTIF(CJ33:CJ2057,TRUE)</f>
        <v>0</v>
      </c>
      <c r="CK2058">
        <f>SUM(CF2058,CH2058,CJ2058)</f>
        <v>0</v>
      </c>
      <c r="CN2058">
        <f>SUM(CN33:CN2057)</f>
        <v>0</v>
      </c>
      <c r="CO2058">
        <f>SUM(CO33:CO2057)</f>
        <v>0</v>
      </c>
    </row>
    <row r="2059" spans="2:93" ht="15" customHeight="1">
      <c r="C2059" s="496" t="s">
        <v>291</v>
      </c>
      <c r="D2059" s="314"/>
      <c r="E2059" s="314"/>
      <c r="F2059" s="314"/>
      <c r="G2059" s="314"/>
      <c r="H2059" s="314"/>
      <c r="I2059" s="314"/>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4"/>
      <c r="AD2059" s="314"/>
      <c r="AE2059" s="314"/>
      <c r="AF2059" s="314"/>
      <c r="AG2059" s="314"/>
      <c r="AH2059" s="314"/>
      <c r="AI2059" s="314"/>
      <c r="AJ2059" s="314"/>
      <c r="AK2059" s="314"/>
      <c r="AL2059" s="314"/>
      <c r="AM2059" s="314"/>
      <c r="AN2059" s="314"/>
      <c r="AO2059" s="314"/>
      <c r="AP2059" s="314"/>
      <c r="AQ2059" s="314"/>
      <c r="AR2059" s="314"/>
      <c r="AS2059" s="314"/>
      <c r="AT2059" s="314"/>
      <c r="AU2059" s="314"/>
      <c r="AV2059" s="314"/>
      <c r="AW2059" s="314"/>
      <c r="AX2059" s="314"/>
      <c r="AY2059" s="314"/>
      <c r="AZ2059" s="314"/>
      <c r="BA2059" s="314"/>
      <c r="BB2059" s="314"/>
      <c r="BC2059" s="314"/>
      <c r="BD2059" s="314"/>
      <c r="BE2059" s="314"/>
      <c r="BF2059" s="314"/>
      <c r="BG2059" s="314"/>
      <c r="BH2059" s="314"/>
      <c r="BI2059" s="314"/>
      <c r="BJ2059" s="314"/>
      <c r="BK2059" s="314"/>
      <c r="BL2059" s="314"/>
      <c r="BM2059" s="314"/>
      <c r="BN2059" s="314"/>
      <c r="BO2059" s="314"/>
      <c r="BP2059" s="314"/>
      <c r="BQ2059" s="314"/>
      <c r="BR2059" s="314"/>
      <c r="BS2059" s="314"/>
      <c r="BT2059" s="314"/>
      <c r="BU2059" s="314"/>
      <c r="BV2059" s="314"/>
      <c r="BW2059" s="314"/>
      <c r="BX2059" s="314"/>
    </row>
    <row r="2060" spans="2:93" ht="60" customHeight="1">
      <c r="C2060" s="372"/>
      <c r="D2060" s="316"/>
      <c r="E2060" s="316"/>
      <c r="F2060" s="316"/>
      <c r="G2060" s="316"/>
      <c r="H2060" s="316"/>
      <c r="I2060" s="316"/>
      <c r="J2060" s="316"/>
      <c r="K2060" s="316"/>
      <c r="L2060" s="316"/>
      <c r="M2060" s="316"/>
      <c r="N2060" s="316"/>
      <c r="O2060" s="316"/>
      <c r="P2060" s="316"/>
      <c r="Q2060" s="316"/>
      <c r="R2060" s="316"/>
      <c r="S2060" s="316"/>
      <c r="T2060" s="316"/>
      <c r="U2060" s="316"/>
      <c r="V2060" s="316"/>
      <c r="W2060" s="316"/>
      <c r="X2060" s="316"/>
      <c r="Y2060" s="316"/>
      <c r="Z2060" s="316"/>
      <c r="AA2060" s="316"/>
      <c r="AB2060" s="316"/>
      <c r="AC2060" s="316"/>
      <c r="AD2060" s="316"/>
      <c r="AE2060" s="316"/>
      <c r="AF2060" s="316"/>
      <c r="AG2060" s="316"/>
      <c r="AH2060" s="316"/>
      <c r="AI2060" s="316"/>
      <c r="AJ2060" s="316"/>
      <c r="AK2060" s="316"/>
      <c r="AL2060" s="316"/>
      <c r="AM2060" s="316"/>
      <c r="AN2060" s="316"/>
      <c r="AO2060" s="316"/>
      <c r="AP2060" s="316"/>
      <c r="AQ2060" s="316"/>
      <c r="AR2060" s="316"/>
      <c r="AS2060" s="316"/>
      <c r="AT2060" s="316"/>
      <c r="AU2060" s="316"/>
      <c r="AV2060" s="316"/>
      <c r="AW2060" s="316"/>
      <c r="AX2060" s="316"/>
      <c r="AY2060" s="316"/>
      <c r="AZ2060" s="316"/>
      <c r="BA2060" s="316"/>
      <c r="BB2060" s="316"/>
      <c r="BC2060" s="316"/>
      <c r="BD2060" s="316"/>
      <c r="BE2060" s="316"/>
      <c r="BF2060" s="316"/>
      <c r="BG2060" s="316"/>
      <c r="BH2060" s="316"/>
      <c r="BI2060" s="316"/>
      <c r="BJ2060" s="316"/>
      <c r="BK2060" s="316"/>
      <c r="BL2060" s="316"/>
      <c r="BM2060" s="316"/>
      <c r="BN2060" s="316"/>
      <c r="BO2060" s="316"/>
      <c r="BP2060" s="316"/>
      <c r="BQ2060" s="316"/>
      <c r="BR2060" s="316"/>
      <c r="BS2060" s="316"/>
      <c r="BT2060" s="316"/>
      <c r="BU2060" s="316"/>
      <c r="BV2060" s="316"/>
      <c r="BW2060" s="316"/>
      <c r="BX2060" s="317"/>
    </row>
    <row r="2061" spans="2:93" ht="15" customHeight="1">
      <c r="B2061" s="239" t="str">
        <f>IF(AND(CA2058&gt;0,C2060=""),"Alerta:Debido a que cuenta con registros NS, debe proporcionar una justificación en el area de comentarios al final de la pregunta.","")</f>
        <v/>
      </c>
    </row>
    <row r="2062" spans="2:93" ht="15" customHeight="1">
      <c r="B2062" s="239" t="str">
        <f>IF(CN2058=0,"","Error: verificar las coordenadas de latitud, no debe exceder los 8 dígitos.")</f>
        <v/>
      </c>
    </row>
    <row r="2063" spans="2:93" ht="15" customHeight="1">
      <c r="B2063" s="239" t="str">
        <f>IF(CO2058=0,"","Error: verificar las coordenadas de longitud, no debe exceder los 9 dígitos.")</f>
        <v/>
      </c>
    </row>
    <row r="2064" spans="2:93" ht="15" customHeight="1">
      <c r="B2064" s="239" t="str">
        <f>IF(CK2058=0,"","Error: el nombre debe registrarse en mayúsculas, sin comillas ni signos de acentuación, puntuación, paréntesis y abreviaturas.")</f>
        <v/>
      </c>
    </row>
    <row r="2065" spans="2:2" ht="15" customHeight="1">
      <c r="B2065" s="239" t="str">
        <f>IF(CD2058=0,"","Favor de revisar la sumatoria y consistencia de totales por filas (numéricos y NS).")</f>
        <v/>
      </c>
    </row>
    <row r="2066" spans="2:2" ht="15" customHeight="1"/>
  </sheetData>
  <sheetProtection algorithmName="SHA-512" hashValue="FErW5Bu8HI8uC7OD3FvtpZlsXP1bleskvAwhIqcXPiGzm/BZvRK/TAHHJU3ATaoHma4kxlmf57Y+XrdSyTpEDw==" saltValue="SYRGYm/FgfVFIGeX9Xlr7A==" spinCount="100000" sheet="1" objects="1"/>
  <mergeCells count="16280">
    <mergeCell ref="R2051:T2051"/>
    <mergeCell ref="V2049:X2049"/>
    <mergeCell ref="D2050:G2050"/>
    <mergeCell ref="H2050:I2050"/>
    <mergeCell ref="J2050:K2050"/>
    <mergeCell ref="V2046:X2046"/>
    <mergeCell ref="D2045:G2045"/>
    <mergeCell ref="H2045:I2045"/>
    <mergeCell ref="J2045:K2045"/>
    <mergeCell ref="L2045:N2045"/>
    <mergeCell ref="O2045:Q2045"/>
    <mergeCell ref="R2045:T2045"/>
    <mergeCell ref="V2043:X2043"/>
    <mergeCell ref="D2044:G2044"/>
    <mergeCell ref="H2044:I2044"/>
    <mergeCell ref="J2044:K2044"/>
    <mergeCell ref="L2044:N2044"/>
    <mergeCell ref="O2044:Q2044"/>
    <mergeCell ref="R2044:T2044"/>
    <mergeCell ref="V2044:X2044"/>
    <mergeCell ref="D2043:G2043"/>
    <mergeCell ref="H2043:I2043"/>
    <mergeCell ref="J2043:K2043"/>
    <mergeCell ref="L2043:N2043"/>
    <mergeCell ref="O2043:Q2043"/>
    <mergeCell ref="R2043:T2043"/>
    <mergeCell ref="O2050:Q2050"/>
    <mergeCell ref="R2050:T2050"/>
    <mergeCell ref="V2050:X2050"/>
    <mergeCell ref="D2049:G2049"/>
    <mergeCell ref="H2049:I2049"/>
    <mergeCell ref="J2049:K2049"/>
    <mergeCell ref="L2049:N2049"/>
    <mergeCell ref="L2050:N2050"/>
    <mergeCell ref="V2047:X2047"/>
    <mergeCell ref="D2048:G2048"/>
    <mergeCell ref="H2048:I2048"/>
    <mergeCell ref="J2048:K2048"/>
    <mergeCell ref="L2048:N2048"/>
    <mergeCell ref="O2048:Q2048"/>
    <mergeCell ref="R2048:T2048"/>
    <mergeCell ref="V2048:X2048"/>
    <mergeCell ref="D2047:G2047"/>
    <mergeCell ref="H2047:I2047"/>
    <mergeCell ref="J2047:K2047"/>
    <mergeCell ref="L2047:N2047"/>
    <mergeCell ref="O2047:Q2047"/>
    <mergeCell ref="D2046:G2046"/>
    <mergeCell ref="H2046:I2046"/>
    <mergeCell ref="J2046:K2046"/>
    <mergeCell ref="L2046:N2046"/>
    <mergeCell ref="O2046:Q2046"/>
    <mergeCell ref="R2046:T2046"/>
    <mergeCell ref="D2037:G2037"/>
    <mergeCell ref="H2037:I2037"/>
    <mergeCell ref="J2037:K2037"/>
    <mergeCell ref="L2037:N2037"/>
    <mergeCell ref="O2037:Q2037"/>
    <mergeCell ref="R2037:T2037"/>
    <mergeCell ref="V2057:X2057"/>
    <mergeCell ref="C2059:BX2059"/>
    <mergeCell ref="C2060:BX2060"/>
    <mergeCell ref="D2057:G2057"/>
    <mergeCell ref="H2057:I2057"/>
    <mergeCell ref="J2057:K2057"/>
    <mergeCell ref="L2057:N2057"/>
    <mergeCell ref="O2057:Q2057"/>
    <mergeCell ref="R2057:T2057"/>
    <mergeCell ref="V2055:X2055"/>
    <mergeCell ref="D2056:G2056"/>
    <mergeCell ref="H2056:I2056"/>
    <mergeCell ref="J2056:K2056"/>
    <mergeCell ref="L2056:N2056"/>
    <mergeCell ref="O2056:Q2056"/>
    <mergeCell ref="R2056:T2056"/>
    <mergeCell ref="V2056:X2056"/>
    <mergeCell ref="D2055:G2055"/>
    <mergeCell ref="H2055:I2055"/>
    <mergeCell ref="J2055:K2055"/>
    <mergeCell ref="L2055:N2055"/>
    <mergeCell ref="O2055:Q2055"/>
    <mergeCell ref="R2055:T2055"/>
    <mergeCell ref="V2053:X2053"/>
    <mergeCell ref="D2054:G2054"/>
    <mergeCell ref="H2054:I2054"/>
    <mergeCell ref="J2054:K2054"/>
    <mergeCell ref="L2054:N2054"/>
    <mergeCell ref="O2054:Q2054"/>
    <mergeCell ref="R2054:T2054"/>
    <mergeCell ref="V2054:X2054"/>
    <mergeCell ref="D2053:G2053"/>
    <mergeCell ref="H2053:I2053"/>
    <mergeCell ref="J2053:K2053"/>
    <mergeCell ref="L2053:N2053"/>
    <mergeCell ref="O2053:Q2053"/>
    <mergeCell ref="Y2055:Z2055"/>
    <mergeCell ref="Y2056:Z2056"/>
    <mergeCell ref="Y2057:Z2057"/>
    <mergeCell ref="Y2054:Z2054"/>
    <mergeCell ref="R2047:T2047"/>
    <mergeCell ref="R2053:T2053"/>
    <mergeCell ref="O2049:Q2049"/>
    <mergeCell ref="R2049:T2049"/>
    <mergeCell ref="V2051:X2051"/>
    <mergeCell ref="D2052:G2052"/>
    <mergeCell ref="H2052:I2052"/>
    <mergeCell ref="J2052:K2052"/>
    <mergeCell ref="L2052:N2052"/>
    <mergeCell ref="O2052:Q2052"/>
    <mergeCell ref="V2045:X2045"/>
    <mergeCell ref="R2052:T2052"/>
    <mergeCell ref="V2052:X2052"/>
    <mergeCell ref="D2051:G2051"/>
    <mergeCell ref="H2051:I2051"/>
    <mergeCell ref="J2051:K2051"/>
    <mergeCell ref="L2051:N2051"/>
    <mergeCell ref="O2051:Q2051"/>
    <mergeCell ref="V2035:X2035"/>
    <mergeCell ref="D2036:G2036"/>
    <mergeCell ref="H2036:I2036"/>
    <mergeCell ref="J2036:K2036"/>
    <mergeCell ref="L2036:N2036"/>
    <mergeCell ref="O2036:Q2036"/>
    <mergeCell ref="R2036:T2036"/>
    <mergeCell ref="V2036:X2036"/>
    <mergeCell ref="D2035:G2035"/>
    <mergeCell ref="H2035:I2035"/>
    <mergeCell ref="J2035:K2035"/>
    <mergeCell ref="L2035:N2035"/>
    <mergeCell ref="O2035:Q2035"/>
    <mergeCell ref="R2035:T2035"/>
    <mergeCell ref="V2033:X2033"/>
    <mergeCell ref="D2034:G2034"/>
    <mergeCell ref="H2034:I2034"/>
    <mergeCell ref="J2034:K2034"/>
    <mergeCell ref="L2034:N2034"/>
    <mergeCell ref="O2034:Q2034"/>
    <mergeCell ref="R2034:T2034"/>
    <mergeCell ref="V2034:X2034"/>
    <mergeCell ref="D2033:G2033"/>
    <mergeCell ref="H2033:I2033"/>
    <mergeCell ref="J2033:K2033"/>
    <mergeCell ref="L2033:N2033"/>
    <mergeCell ref="O2033:Q2033"/>
    <mergeCell ref="R2033:T2033"/>
    <mergeCell ref="V2041:X2041"/>
    <mergeCell ref="D2042:G2042"/>
    <mergeCell ref="H2042:I2042"/>
    <mergeCell ref="J2042:K2042"/>
    <mergeCell ref="L2042:N2042"/>
    <mergeCell ref="O2042:Q2042"/>
    <mergeCell ref="R2042:T2042"/>
    <mergeCell ref="V2042:X2042"/>
    <mergeCell ref="D2041:G2041"/>
    <mergeCell ref="H2041:I2041"/>
    <mergeCell ref="J2041:K2041"/>
    <mergeCell ref="L2041:N2041"/>
    <mergeCell ref="O2041:Q2041"/>
    <mergeCell ref="R2041:T2041"/>
    <mergeCell ref="V2039:X2039"/>
    <mergeCell ref="D2040:G2040"/>
    <mergeCell ref="H2040:I2040"/>
    <mergeCell ref="J2040:K2040"/>
    <mergeCell ref="L2040:N2040"/>
    <mergeCell ref="O2040:Q2040"/>
    <mergeCell ref="R2040:T2040"/>
    <mergeCell ref="V2040:X2040"/>
    <mergeCell ref="D2039:G2039"/>
    <mergeCell ref="H2039:I2039"/>
    <mergeCell ref="J2039:K2039"/>
    <mergeCell ref="L2039:N2039"/>
    <mergeCell ref="O2039:Q2039"/>
    <mergeCell ref="R2039:T2039"/>
    <mergeCell ref="V2037:X2037"/>
    <mergeCell ref="D2038:G2038"/>
    <mergeCell ref="H2038:I2038"/>
    <mergeCell ref="J2038:K2038"/>
    <mergeCell ref="L2038:N2038"/>
    <mergeCell ref="O2038:Q2038"/>
    <mergeCell ref="R2038:T2038"/>
    <mergeCell ref="V2038:X2038"/>
    <mergeCell ref="V2031:X2031"/>
    <mergeCell ref="D2032:G2032"/>
    <mergeCell ref="H2032:I2032"/>
    <mergeCell ref="J2032:K2032"/>
    <mergeCell ref="L2032:N2032"/>
    <mergeCell ref="O2032:Q2032"/>
    <mergeCell ref="R2032:T2032"/>
    <mergeCell ref="V2032:X2032"/>
    <mergeCell ref="D2031:G2031"/>
    <mergeCell ref="H2031:I2031"/>
    <mergeCell ref="J2031:K2031"/>
    <mergeCell ref="L2031:N2031"/>
    <mergeCell ref="O2031:Q2031"/>
    <mergeCell ref="R2031:T2031"/>
    <mergeCell ref="V2029:X2029"/>
    <mergeCell ref="D2030:G2030"/>
    <mergeCell ref="H2030:I2030"/>
    <mergeCell ref="J2030:K2030"/>
    <mergeCell ref="L2030:N2030"/>
    <mergeCell ref="O2030:Q2030"/>
    <mergeCell ref="R2030:T2030"/>
    <mergeCell ref="V2030:X2030"/>
    <mergeCell ref="D2029:G2029"/>
    <mergeCell ref="H2029:I2029"/>
    <mergeCell ref="J2029:K2029"/>
    <mergeCell ref="L2029:N2029"/>
    <mergeCell ref="O2029:Q2029"/>
    <mergeCell ref="R2029:T2029"/>
    <mergeCell ref="V2027:X2027"/>
    <mergeCell ref="D2028:G2028"/>
    <mergeCell ref="H2028:I2028"/>
    <mergeCell ref="J2028:K2028"/>
    <mergeCell ref="L2028:N2028"/>
    <mergeCell ref="O2028:Q2028"/>
    <mergeCell ref="R2028:T2028"/>
    <mergeCell ref="V2028:X2028"/>
    <mergeCell ref="D2027:G2027"/>
    <mergeCell ref="H2027:I2027"/>
    <mergeCell ref="J2027:K2027"/>
    <mergeCell ref="L2027:N2027"/>
    <mergeCell ref="O2027:Q2027"/>
    <mergeCell ref="R2027:T2027"/>
    <mergeCell ref="V2025:X2025"/>
    <mergeCell ref="D2026:G2026"/>
    <mergeCell ref="H2026:I2026"/>
    <mergeCell ref="J2026:K2026"/>
    <mergeCell ref="L2026:N2026"/>
    <mergeCell ref="O2026:Q2026"/>
    <mergeCell ref="R2026:T2026"/>
    <mergeCell ref="V2026:X2026"/>
    <mergeCell ref="D2025:G2025"/>
    <mergeCell ref="H2025:I2025"/>
    <mergeCell ref="J2025:K2025"/>
    <mergeCell ref="L2025:N2025"/>
    <mergeCell ref="O2025:Q2025"/>
    <mergeCell ref="R2025:T2025"/>
    <mergeCell ref="V2023:X2023"/>
    <mergeCell ref="D2024:G2024"/>
    <mergeCell ref="H2024:I2024"/>
    <mergeCell ref="J2024:K2024"/>
    <mergeCell ref="L2024:N2024"/>
    <mergeCell ref="O2024:Q2024"/>
    <mergeCell ref="R2024:T2024"/>
    <mergeCell ref="V2024:X2024"/>
    <mergeCell ref="D2023:G2023"/>
    <mergeCell ref="H2023:I2023"/>
    <mergeCell ref="J2023:K2023"/>
    <mergeCell ref="L2023:N2023"/>
    <mergeCell ref="O2023:Q2023"/>
    <mergeCell ref="R2023:T2023"/>
    <mergeCell ref="V2021:X2021"/>
    <mergeCell ref="D2022:G2022"/>
    <mergeCell ref="H2022:I2022"/>
    <mergeCell ref="J2022:K2022"/>
    <mergeCell ref="L2022:N2022"/>
    <mergeCell ref="O2022:Q2022"/>
    <mergeCell ref="R2022:T2022"/>
    <mergeCell ref="V2022:X2022"/>
    <mergeCell ref="D2021:G2021"/>
    <mergeCell ref="H2021:I2021"/>
    <mergeCell ref="J2021:K2021"/>
    <mergeCell ref="L2021:N2021"/>
    <mergeCell ref="O2021:Q2021"/>
    <mergeCell ref="R2021:T2021"/>
    <mergeCell ref="V2019:X2019"/>
    <mergeCell ref="D2020:G2020"/>
    <mergeCell ref="H2020:I2020"/>
    <mergeCell ref="J2020:K2020"/>
    <mergeCell ref="L2020:N2020"/>
    <mergeCell ref="O2020:Q2020"/>
    <mergeCell ref="R2020:T2020"/>
    <mergeCell ref="V2020:X2020"/>
    <mergeCell ref="D2019:G2019"/>
    <mergeCell ref="H2019:I2019"/>
    <mergeCell ref="J2019:K2019"/>
    <mergeCell ref="L2019:N2019"/>
    <mergeCell ref="O2019:Q2019"/>
    <mergeCell ref="R2019:T2019"/>
    <mergeCell ref="V2017:X2017"/>
    <mergeCell ref="D2018:G2018"/>
    <mergeCell ref="H2018:I2018"/>
    <mergeCell ref="J2018:K2018"/>
    <mergeCell ref="L2018:N2018"/>
    <mergeCell ref="O2018:Q2018"/>
    <mergeCell ref="R2018:T2018"/>
    <mergeCell ref="V2018:X2018"/>
    <mergeCell ref="D2017:G2017"/>
    <mergeCell ref="H2017:I2017"/>
    <mergeCell ref="J2017:K2017"/>
    <mergeCell ref="L2017:N2017"/>
    <mergeCell ref="O2017:Q2017"/>
    <mergeCell ref="R2017:T2017"/>
    <mergeCell ref="V2015:X2015"/>
    <mergeCell ref="D2016:G2016"/>
    <mergeCell ref="H2016:I2016"/>
    <mergeCell ref="J2016:K2016"/>
    <mergeCell ref="L2016:N2016"/>
    <mergeCell ref="O2016:Q2016"/>
    <mergeCell ref="R2016:T2016"/>
    <mergeCell ref="V2016:X2016"/>
    <mergeCell ref="D2015:G2015"/>
    <mergeCell ref="H2015:I2015"/>
    <mergeCell ref="J2015:K2015"/>
    <mergeCell ref="L2015:N2015"/>
    <mergeCell ref="O2015:Q2015"/>
    <mergeCell ref="R2015:T2015"/>
    <mergeCell ref="V2013:X2013"/>
    <mergeCell ref="D2014:G2014"/>
    <mergeCell ref="H2014:I2014"/>
    <mergeCell ref="J2014:K2014"/>
    <mergeCell ref="L2014:N2014"/>
    <mergeCell ref="O2014:Q2014"/>
    <mergeCell ref="R2014:T2014"/>
    <mergeCell ref="V2014:X2014"/>
    <mergeCell ref="D2013:G2013"/>
    <mergeCell ref="H2013:I2013"/>
    <mergeCell ref="J2013:K2013"/>
    <mergeCell ref="L2013:N2013"/>
    <mergeCell ref="O2013:Q2013"/>
    <mergeCell ref="R2013:T2013"/>
    <mergeCell ref="V2011:X2011"/>
    <mergeCell ref="D2012:G2012"/>
    <mergeCell ref="H2012:I2012"/>
    <mergeCell ref="J2012:K2012"/>
    <mergeCell ref="L2012:N2012"/>
    <mergeCell ref="O2012:Q2012"/>
    <mergeCell ref="R2012:T2012"/>
    <mergeCell ref="V2012:X2012"/>
    <mergeCell ref="D2011:G2011"/>
    <mergeCell ref="H2011:I2011"/>
    <mergeCell ref="J2011:K2011"/>
    <mergeCell ref="L2011:N2011"/>
    <mergeCell ref="O2011:Q2011"/>
    <mergeCell ref="R2011:T2011"/>
    <mergeCell ref="V2009:X2009"/>
    <mergeCell ref="D2010:G2010"/>
    <mergeCell ref="H2010:I2010"/>
    <mergeCell ref="J2010:K2010"/>
    <mergeCell ref="L2010:N2010"/>
    <mergeCell ref="O2010:Q2010"/>
    <mergeCell ref="R2010:T2010"/>
    <mergeCell ref="V2010:X2010"/>
    <mergeCell ref="D2009:G2009"/>
    <mergeCell ref="H2009:I2009"/>
    <mergeCell ref="J2009:K2009"/>
    <mergeCell ref="L2009:N2009"/>
    <mergeCell ref="O2009:Q2009"/>
    <mergeCell ref="R2009:T2009"/>
    <mergeCell ref="V2007:X2007"/>
    <mergeCell ref="D2008:G2008"/>
    <mergeCell ref="H2008:I2008"/>
    <mergeCell ref="J2008:K2008"/>
    <mergeCell ref="L2008:N2008"/>
    <mergeCell ref="O2008:Q2008"/>
    <mergeCell ref="R2008:T2008"/>
    <mergeCell ref="V2008:X2008"/>
    <mergeCell ref="D2007:G2007"/>
    <mergeCell ref="H2007:I2007"/>
    <mergeCell ref="J2007:K2007"/>
    <mergeCell ref="L2007:N2007"/>
    <mergeCell ref="O2007:Q2007"/>
    <mergeCell ref="R2007:T2007"/>
    <mergeCell ref="V2005:X2005"/>
    <mergeCell ref="D2006:G2006"/>
    <mergeCell ref="H2006:I2006"/>
    <mergeCell ref="J2006:K2006"/>
    <mergeCell ref="L2006:N2006"/>
    <mergeCell ref="O2006:Q2006"/>
    <mergeCell ref="R2006:T2006"/>
    <mergeCell ref="V2006:X2006"/>
    <mergeCell ref="D2005:G2005"/>
    <mergeCell ref="H2005:I2005"/>
    <mergeCell ref="J2005:K2005"/>
    <mergeCell ref="L2005:N2005"/>
    <mergeCell ref="O2005:Q2005"/>
    <mergeCell ref="R2005:T2005"/>
    <mergeCell ref="V2003:X2003"/>
    <mergeCell ref="D2004:G2004"/>
    <mergeCell ref="H2004:I2004"/>
    <mergeCell ref="J2004:K2004"/>
    <mergeCell ref="L2004:N2004"/>
    <mergeCell ref="O2004:Q2004"/>
    <mergeCell ref="R2004:T2004"/>
    <mergeCell ref="V2004:X2004"/>
    <mergeCell ref="D2003:G2003"/>
    <mergeCell ref="H2003:I2003"/>
    <mergeCell ref="J2003:K2003"/>
    <mergeCell ref="L2003:N2003"/>
    <mergeCell ref="O2003:Q2003"/>
    <mergeCell ref="R2003:T2003"/>
    <mergeCell ref="V2001:X2001"/>
    <mergeCell ref="D2002:G2002"/>
    <mergeCell ref="H2002:I2002"/>
    <mergeCell ref="J2002:K2002"/>
    <mergeCell ref="L2002:N2002"/>
    <mergeCell ref="O2002:Q2002"/>
    <mergeCell ref="R2002:T2002"/>
    <mergeCell ref="V2002:X2002"/>
    <mergeCell ref="D2001:G2001"/>
    <mergeCell ref="H2001:I2001"/>
    <mergeCell ref="J2001:K2001"/>
    <mergeCell ref="L2001:N2001"/>
    <mergeCell ref="O2001:Q2001"/>
    <mergeCell ref="R2001:T2001"/>
    <mergeCell ref="V1999:X1999"/>
    <mergeCell ref="D2000:G2000"/>
    <mergeCell ref="H2000:I2000"/>
    <mergeCell ref="J2000:K2000"/>
    <mergeCell ref="L2000:N2000"/>
    <mergeCell ref="O2000:Q2000"/>
    <mergeCell ref="R2000:T2000"/>
    <mergeCell ref="V2000:X2000"/>
    <mergeCell ref="D1999:G1999"/>
    <mergeCell ref="H1999:I1999"/>
    <mergeCell ref="J1999:K1999"/>
    <mergeCell ref="L1999:N1999"/>
    <mergeCell ref="O1999:Q1999"/>
    <mergeCell ref="R1999:T1999"/>
    <mergeCell ref="V1997:X1997"/>
    <mergeCell ref="D1998:G1998"/>
    <mergeCell ref="H1998:I1998"/>
    <mergeCell ref="J1998:K1998"/>
    <mergeCell ref="L1998:N1998"/>
    <mergeCell ref="O1998:Q1998"/>
    <mergeCell ref="R1998:T1998"/>
    <mergeCell ref="V1998:X1998"/>
    <mergeCell ref="D1997:G1997"/>
    <mergeCell ref="H1997:I1997"/>
    <mergeCell ref="J1997:K1997"/>
    <mergeCell ref="L1997:N1997"/>
    <mergeCell ref="O1997:Q1997"/>
    <mergeCell ref="R1997:T1997"/>
    <mergeCell ref="V1995:X1995"/>
    <mergeCell ref="D1996:G1996"/>
    <mergeCell ref="H1996:I1996"/>
    <mergeCell ref="J1996:K1996"/>
    <mergeCell ref="L1996:N1996"/>
    <mergeCell ref="O1996:Q1996"/>
    <mergeCell ref="R1996:T1996"/>
    <mergeCell ref="V1996:X1996"/>
    <mergeCell ref="D1995:G1995"/>
    <mergeCell ref="H1995:I1995"/>
    <mergeCell ref="J1995:K1995"/>
    <mergeCell ref="L1995:N1995"/>
    <mergeCell ref="O1995:Q1995"/>
    <mergeCell ref="R1995:T1995"/>
    <mergeCell ref="V1993:X1993"/>
    <mergeCell ref="D1994:G1994"/>
    <mergeCell ref="H1994:I1994"/>
    <mergeCell ref="J1994:K1994"/>
    <mergeCell ref="L1994:N1994"/>
    <mergeCell ref="O1994:Q1994"/>
    <mergeCell ref="R1994:T1994"/>
    <mergeCell ref="V1994:X1994"/>
    <mergeCell ref="D1993:G1993"/>
    <mergeCell ref="H1993:I1993"/>
    <mergeCell ref="J1993:K1993"/>
    <mergeCell ref="L1993:N1993"/>
    <mergeCell ref="O1993:Q1993"/>
    <mergeCell ref="R1993:T1993"/>
    <mergeCell ref="V1991:X1991"/>
    <mergeCell ref="D1992:G1992"/>
    <mergeCell ref="H1992:I1992"/>
    <mergeCell ref="J1992:K1992"/>
    <mergeCell ref="L1992:N1992"/>
    <mergeCell ref="O1992:Q1992"/>
    <mergeCell ref="R1992:T1992"/>
    <mergeCell ref="V1992:X1992"/>
    <mergeCell ref="D1991:G1991"/>
    <mergeCell ref="H1991:I1991"/>
    <mergeCell ref="J1991:K1991"/>
    <mergeCell ref="L1991:N1991"/>
    <mergeCell ref="O1991:Q1991"/>
    <mergeCell ref="R1991:T1991"/>
    <mergeCell ref="V1989:X1989"/>
    <mergeCell ref="D1990:G1990"/>
    <mergeCell ref="H1990:I1990"/>
    <mergeCell ref="J1990:K1990"/>
    <mergeCell ref="L1990:N1990"/>
    <mergeCell ref="O1990:Q1990"/>
    <mergeCell ref="R1990:T1990"/>
    <mergeCell ref="V1990:X1990"/>
    <mergeCell ref="D1989:G1989"/>
    <mergeCell ref="H1989:I1989"/>
    <mergeCell ref="J1989:K1989"/>
    <mergeCell ref="L1989:N1989"/>
    <mergeCell ref="O1989:Q1989"/>
    <mergeCell ref="R1989:T1989"/>
    <mergeCell ref="V1987:X1987"/>
    <mergeCell ref="D1988:G1988"/>
    <mergeCell ref="H1988:I1988"/>
    <mergeCell ref="J1988:K1988"/>
    <mergeCell ref="L1988:N1988"/>
    <mergeCell ref="O1988:Q1988"/>
    <mergeCell ref="R1988:T1988"/>
    <mergeCell ref="V1988:X1988"/>
    <mergeCell ref="D1987:G1987"/>
    <mergeCell ref="H1987:I1987"/>
    <mergeCell ref="J1987:K1987"/>
    <mergeCell ref="L1987:N1987"/>
    <mergeCell ref="O1987:Q1987"/>
    <mergeCell ref="R1987:T1987"/>
    <mergeCell ref="V1985:X1985"/>
    <mergeCell ref="D1986:G1986"/>
    <mergeCell ref="H1986:I1986"/>
    <mergeCell ref="J1986:K1986"/>
    <mergeCell ref="L1986:N1986"/>
    <mergeCell ref="O1986:Q1986"/>
    <mergeCell ref="R1986:T1986"/>
    <mergeCell ref="V1986:X1986"/>
    <mergeCell ref="D1985:G1985"/>
    <mergeCell ref="H1985:I1985"/>
    <mergeCell ref="J1985:K1985"/>
    <mergeCell ref="L1985:N1985"/>
    <mergeCell ref="O1985:Q1985"/>
    <mergeCell ref="R1985:T1985"/>
    <mergeCell ref="V1983:X1983"/>
    <mergeCell ref="D1984:G1984"/>
    <mergeCell ref="H1984:I1984"/>
    <mergeCell ref="J1984:K1984"/>
    <mergeCell ref="L1984:N1984"/>
    <mergeCell ref="O1984:Q1984"/>
    <mergeCell ref="R1984:T1984"/>
    <mergeCell ref="V1984:X1984"/>
    <mergeCell ref="D1983:G1983"/>
    <mergeCell ref="H1983:I1983"/>
    <mergeCell ref="J1983:K1983"/>
    <mergeCell ref="L1983:N1983"/>
    <mergeCell ref="O1983:Q1983"/>
    <mergeCell ref="R1983:T1983"/>
    <mergeCell ref="V1981:X1981"/>
    <mergeCell ref="D1982:G1982"/>
    <mergeCell ref="H1982:I1982"/>
    <mergeCell ref="J1982:K1982"/>
    <mergeCell ref="L1982:N1982"/>
    <mergeCell ref="O1982:Q1982"/>
    <mergeCell ref="R1982:T1982"/>
    <mergeCell ref="V1982:X1982"/>
    <mergeCell ref="D1981:G1981"/>
    <mergeCell ref="H1981:I1981"/>
    <mergeCell ref="J1981:K1981"/>
    <mergeCell ref="L1981:N1981"/>
    <mergeCell ref="O1981:Q1981"/>
    <mergeCell ref="R1981:T1981"/>
    <mergeCell ref="V1979:X1979"/>
    <mergeCell ref="D1980:G1980"/>
    <mergeCell ref="H1980:I1980"/>
    <mergeCell ref="J1980:K1980"/>
    <mergeCell ref="L1980:N1980"/>
    <mergeCell ref="O1980:Q1980"/>
    <mergeCell ref="R1980:T1980"/>
    <mergeCell ref="V1980:X1980"/>
    <mergeCell ref="D1979:G1979"/>
    <mergeCell ref="H1979:I1979"/>
    <mergeCell ref="J1979:K1979"/>
    <mergeCell ref="L1979:N1979"/>
    <mergeCell ref="O1979:Q1979"/>
    <mergeCell ref="R1979:T1979"/>
    <mergeCell ref="V1977:X1977"/>
    <mergeCell ref="D1978:G1978"/>
    <mergeCell ref="H1978:I1978"/>
    <mergeCell ref="J1978:K1978"/>
    <mergeCell ref="L1978:N1978"/>
    <mergeCell ref="O1978:Q1978"/>
    <mergeCell ref="R1978:T1978"/>
    <mergeCell ref="V1978:X1978"/>
    <mergeCell ref="D1977:G1977"/>
    <mergeCell ref="H1977:I1977"/>
    <mergeCell ref="J1977:K1977"/>
    <mergeCell ref="L1977:N1977"/>
    <mergeCell ref="O1977:Q1977"/>
    <mergeCell ref="R1977:T1977"/>
    <mergeCell ref="V1975:X1975"/>
    <mergeCell ref="D1976:G1976"/>
    <mergeCell ref="H1976:I1976"/>
    <mergeCell ref="J1976:K1976"/>
    <mergeCell ref="L1976:N1976"/>
    <mergeCell ref="O1976:Q1976"/>
    <mergeCell ref="R1976:T1976"/>
    <mergeCell ref="V1976:X1976"/>
    <mergeCell ref="D1975:G1975"/>
    <mergeCell ref="H1975:I1975"/>
    <mergeCell ref="J1975:K1975"/>
    <mergeCell ref="L1975:N1975"/>
    <mergeCell ref="O1975:Q1975"/>
    <mergeCell ref="R1975:T1975"/>
    <mergeCell ref="V1973:X1973"/>
    <mergeCell ref="D1974:G1974"/>
    <mergeCell ref="H1974:I1974"/>
    <mergeCell ref="J1974:K1974"/>
    <mergeCell ref="L1974:N1974"/>
    <mergeCell ref="O1974:Q1974"/>
    <mergeCell ref="R1974:T1974"/>
    <mergeCell ref="V1974:X1974"/>
    <mergeCell ref="D1973:G1973"/>
    <mergeCell ref="H1973:I1973"/>
    <mergeCell ref="J1973:K1973"/>
    <mergeCell ref="L1973:N1973"/>
    <mergeCell ref="O1973:Q1973"/>
    <mergeCell ref="R1973:T1973"/>
    <mergeCell ref="V1971:X1971"/>
    <mergeCell ref="D1972:G1972"/>
    <mergeCell ref="H1972:I1972"/>
    <mergeCell ref="J1972:K1972"/>
    <mergeCell ref="L1972:N1972"/>
    <mergeCell ref="O1972:Q1972"/>
    <mergeCell ref="R1972:T1972"/>
    <mergeCell ref="V1972:X1972"/>
    <mergeCell ref="D1971:G1971"/>
    <mergeCell ref="H1971:I1971"/>
    <mergeCell ref="J1971:K1971"/>
    <mergeCell ref="L1971:N1971"/>
    <mergeCell ref="O1971:Q1971"/>
    <mergeCell ref="R1971:T1971"/>
    <mergeCell ref="V1969:X1969"/>
    <mergeCell ref="D1970:G1970"/>
    <mergeCell ref="H1970:I1970"/>
    <mergeCell ref="J1970:K1970"/>
    <mergeCell ref="L1970:N1970"/>
    <mergeCell ref="O1970:Q1970"/>
    <mergeCell ref="R1970:T1970"/>
    <mergeCell ref="V1970:X1970"/>
    <mergeCell ref="D1969:G1969"/>
    <mergeCell ref="H1969:I1969"/>
    <mergeCell ref="J1969:K1969"/>
    <mergeCell ref="L1969:N1969"/>
    <mergeCell ref="O1969:Q1969"/>
    <mergeCell ref="R1969:T1969"/>
    <mergeCell ref="V1967:X1967"/>
    <mergeCell ref="D1968:G1968"/>
    <mergeCell ref="H1968:I1968"/>
    <mergeCell ref="J1968:K1968"/>
    <mergeCell ref="L1968:N1968"/>
    <mergeCell ref="O1968:Q1968"/>
    <mergeCell ref="R1968:T1968"/>
    <mergeCell ref="V1968:X1968"/>
    <mergeCell ref="D1967:G1967"/>
    <mergeCell ref="H1967:I1967"/>
    <mergeCell ref="J1967:K1967"/>
    <mergeCell ref="L1967:N1967"/>
    <mergeCell ref="O1967:Q1967"/>
    <mergeCell ref="R1967:T1967"/>
    <mergeCell ref="V1965:X1965"/>
    <mergeCell ref="D1966:G1966"/>
    <mergeCell ref="H1966:I1966"/>
    <mergeCell ref="J1966:K1966"/>
    <mergeCell ref="L1966:N1966"/>
    <mergeCell ref="O1966:Q1966"/>
    <mergeCell ref="R1966:T1966"/>
    <mergeCell ref="V1966:X1966"/>
    <mergeCell ref="D1965:G1965"/>
    <mergeCell ref="H1965:I1965"/>
    <mergeCell ref="J1965:K1965"/>
    <mergeCell ref="L1965:N1965"/>
    <mergeCell ref="O1965:Q1965"/>
    <mergeCell ref="R1965:T1965"/>
    <mergeCell ref="V1963:X1963"/>
    <mergeCell ref="D1964:G1964"/>
    <mergeCell ref="H1964:I1964"/>
    <mergeCell ref="J1964:K1964"/>
    <mergeCell ref="L1964:N1964"/>
    <mergeCell ref="O1964:Q1964"/>
    <mergeCell ref="R1964:T1964"/>
    <mergeCell ref="V1964:X1964"/>
    <mergeCell ref="D1963:G1963"/>
    <mergeCell ref="H1963:I1963"/>
    <mergeCell ref="J1963:K1963"/>
    <mergeCell ref="L1963:N1963"/>
    <mergeCell ref="O1963:Q1963"/>
    <mergeCell ref="R1963:T1963"/>
    <mergeCell ref="V1961:X1961"/>
    <mergeCell ref="D1962:G1962"/>
    <mergeCell ref="H1962:I1962"/>
    <mergeCell ref="J1962:K1962"/>
    <mergeCell ref="L1962:N1962"/>
    <mergeCell ref="O1962:Q1962"/>
    <mergeCell ref="R1962:T1962"/>
    <mergeCell ref="V1962:X1962"/>
    <mergeCell ref="D1961:G1961"/>
    <mergeCell ref="H1961:I1961"/>
    <mergeCell ref="J1961:K1961"/>
    <mergeCell ref="L1961:N1961"/>
    <mergeCell ref="O1961:Q1961"/>
    <mergeCell ref="R1961:T1961"/>
    <mergeCell ref="V1959:X1959"/>
    <mergeCell ref="D1960:G1960"/>
    <mergeCell ref="H1960:I1960"/>
    <mergeCell ref="J1960:K1960"/>
    <mergeCell ref="L1960:N1960"/>
    <mergeCell ref="O1960:Q1960"/>
    <mergeCell ref="R1960:T1960"/>
    <mergeCell ref="V1960:X1960"/>
    <mergeCell ref="D1959:G1959"/>
    <mergeCell ref="H1959:I1959"/>
    <mergeCell ref="J1959:K1959"/>
    <mergeCell ref="L1959:N1959"/>
    <mergeCell ref="O1959:Q1959"/>
    <mergeCell ref="R1959:T1959"/>
    <mergeCell ref="V1957:X1957"/>
    <mergeCell ref="D1958:G1958"/>
    <mergeCell ref="H1958:I1958"/>
    <mergeCell ref="J1958:K1958"/>
    <mergeCell ref="L1958:N1958"/>
    <mergeCell ref="O1958:Q1958"/>
    <mergeCell ref="R1958:T1958"/>
    <mergeCell ref="V1958:X1958"/>
    <mergeCell ref="D1957:G1957"/>
    <mergeCell ref="H1957:I1957"/>
    <mergeCell ref="J1957:K1957"/>
    <mergeCell ref="L1957:N1957"/>
    <mergeCell ref="O1957:Q1957"/>
    <mergeCell ref="R1957:T1957"/>
    <mergeCell ref="V1955:X1955"/>
    <mergeCell ref="D1956:G1956"/>
    <mergeCell ref="H1956:I1956"/>
    <mergeCell ref="J1956:K1956"/>
    <mergeCell ref="L1956:N1956"/>
    <mergeCell ref="O1956:Q1956"/>
    <mergeCell ref="R1956:T1956"/>
    <mergeCell ref="V1956:X1956"/>
    <mergeCell ref="D1955:G1955"/>
    <mergeCell ref="H1955:I1955"/>
    <mergeCell ref="J1955:K1955"/>
    <mergeCell ref="L1955:N1955"/>
    <mergeCell ref="O1955:Q1955"/>
    <mergeCell ref="R1955:T1955"/>
    <mergeCell ref="V1953:X1953"/>
    <mergeCell ref="D1954:G1954"/>
    <mergeCell ref="H1954:I1954"/>
    <mergeCell ref="J1954:K1954"/>
    <mergeCell ref="L1954:N1954"/>
    <mergeCell ref="O1954:Q1954"/>
    <mergeCell ref="R1954:T1954"/>
    <mergeCell ref="V1954:X1954"/>
    <mergeCell ref="D1953:G1953"/>
    <mergeCell ref="H1953:I1953"/>
    <mergeCell ref="J1953:K1953"/>
    <mergeCell ref="L1953:N1953"/>
    <mergeCell ref="O1953:Q1953"/>
    <mergeCell ref="R1953:T1953"/>
    <mergeCell ref="V1951:X1951"/>
    <mergeCell ref="D1952:G1952"/>
    <mergeCell ref="H1952:I1952"/>
    <mergeCell ref="J1952:K1952"/>
    <mergeCell ref="L1952:N1952"/>
    <mergeCell ref="O1952:Q1952"/>
    <mergeCell ref="R1952:T1952"/>
    <mergeCell ref="V1952:X1952"/>
    <mergeCell ref="D1951:G1951"/>
    <mergeCell ref="H1951:I1951"/>
    <mergeCell ref="J1951:K1951"/>
    <mergeCell ref="L1951:N1951"/>
    <mergeCell ref="O1951:Q1951"/>
    <mergeCell ref="R1951:T1951"/>
    <mergeCell ref="V1949:X1949"/>
    <mergeCell ref="D1950:G1950"/>
    <mergeCell ref="H1950:I1950"/>
    <mergeCell ref="J1950:K1950"/>
    <mergeCell ref="L1950:N1950"/>
    <mergeCell ref="O1950:Q1950"/>
    <mergeCell ref="R1950:T1950"/>
    <mergeCell ref="V1950:X1950"/>
    <mergeCell ref="D1949:G1949"/>
    <mergeCell ref="H1949:I1949"/>
    <mergeCell ref="J1949:K1949"/>
    <mergeCell ref="L1949:N1949"/>
    <mergeCell ref="O1949:Q1949"/>
    <mergeCell ref="R1949:T1949"/>
    <mergeCell ref="V1947:X1947"/>
    <mergeCell ref="D1948:G1948"/>
    <mergeCell ref="H1948:I1948"/>
    <mergeCell ref="J1948:K1948"/>
    <mergeCell ref="L1948:N1948"/>
    <mergeCell ref="O1948:Q1948"/>
    <mergeCell ref="R1948:T1948"/>
    <mergeCell ref="V1948:X1948"/>
    <mergeCell ref="D1947:G1947"/>
    <mergeCell ref="H1947:I1947"/>
    <mergeCell ref="J1947:K1947"/>
    <mergeCell ref="L1947:N1947"/>
    <mergeCell ref="O1947:Q1947"/>
    <mergeCell ref="R1947:T1947"/>
    <mergeCell ref="V1945:X1945"/>
    <mergeCell ref="D1946:G1946"/>
    <mergeCell ref="H1946:I1946"/>
    <mergeCell ref="J1946:K1946"/>
    <mergeCell ref="L1946:N1946"/>
    <mergeCell ref="O1946:Q1946"/>
    <mergeCell ref="R1946:T1946"/>
    <mergeCell ref="V1946:X1946"/>
    <mergeCell ref="D1945:G1945"/>
    <mergeCell ref="H1945:I1945"/>
    <mergeCell ref="J1945:K1945"/>
    <mergeCell ref="L1945:N1945"/>
    <mergeCell ref="O1945:Q1945"/>
    <mergeCell ref="R1945:T1945"/>
    <mergeCell ref="V1943:X1943"/>
    <mergeCell ref="D1944:G1944"/>
    <mergeCell ref="H1944:I1944"/>
    <mergeCell ref="J1944:K1944"/>
    <mergeCell ref="L1944:N1944"/>
    <mergeCell ref="O1944:Q1944"/>
    <mergeCell ref="R1944:T1944"/>
    <mergeCell ref="V1944:X1944"/>
    <mergeCell ref="D1943:G1943"/>
    <mergeCell ref="H1943:I1943"/>
    <mergeCell ref="J1943:K1943"/>
    <mergeCell ref="L1943:N1943"/>
    <mergeCell ref="O1943:Q1943"/>
    <mergeCell ref="R1943:T1943"/>
    <mergeCell ref="V1941:X1941"/>
    <mergeCell ref="D1942:G1942"/>
    <mergeCell ref="H1942:I1942"/>
    <mergeCell ref="J1942:K1942"/>
    <mergeCell ref="L1942:N1942"/>
    <mergeCell ref="O1942:Q1942"/>
    <mergeCell ref="R1942:T1942"/>
    <mergeCell ref="V1942:X1942"/>
    <mergeCell ref="D1941:G1941"/>
    <mergeCell ref="H1941:I1941"/>
    <mergeCell ref="J1941:K1941"/>
    <mergeCell ref="L1941:N1941"/>
    <mergeCell ref="O1941:Q1941"/>
    <mergeCell ref="R1941:T1941"/>
    <mergeCell ref="V1939:X1939"/>
    <mergeCell ref="D1940:G1940"/>
    <mergeCell ref="H1940:I1940"/>
    <mergeCell ref="J1940:K1940"/>
    <mergeCell ref="L1940:N1940"/>
    <mergeCell ref="O1940:Q1940"/>
    <mergeCell ref="R1940:T1940"/>
    <mergeCell ref="V1940:X1940"/>
    <mergeCell ref="D1939:G1939"/>
    <mergeCell ref="H1939:I1939"/>
    <mergeCell ref="J1939:K1939"/>
    <mergeCell ref="L1939:N1939"/>
    <mergeCell ref="O1939:Q1939"/>
    <mergeCell ref="R1939:T1939"/>
    <mergeCell ref="V1937:X1937"/>
    <mergeCell ref="D1938:G1938"/>
    <mergeCell ref="H1938:I1938"/>
    <mergeCell ref="J1938:K1938"/>
    <mergeCell ref="L1938:N1938"/>
    <mergeCell ref="O1938:Q1938"/>
    <mergeCell ref="R1938:T1938"/>
    <mergeCell ref="V1938:X1938"/>
    <mergeCell ref="D1937:G1937"/>
    <mergeCell ref="H1937:I1937"/>
    <mergeCell ref="J1937:K1937"/>
    <mergeCell ref="L1937:N1937"/>
    <mergeCell ref="O1937:Q1937"/>
    <mergeCell ref="R1937:T1937"/>
    <mergeCell ref="V1935:X1935"/>
    <mergeCell ref="D1936:G1936"/>
    <mergeCell ref="H1936:I1936"/>
    <mergeCell ref="J1936:K1936"/>
    <mergeCell ref="L1936:N1936"/>
    <mergeCell ref="O1936:Q1936"/>
    <mergeCell ref="R1936:T1936"/>
    <mergeCell ref="V1936:X1936"/>
    <mergeCell ref="D1935:G1935"/>
    <mergeCell ref="H1935:I1935"/>
    <mergeCell ref="J1935:K1935"/>
    <mergeCell ref="L1935:N1935"/>
    <mergeCell ref="O1935:Q1935"/>
    <mergeCell ref="R1935:T1935"/>
    <mergeCell ref="V1933:X1933"/>
    <mergeCell ref="D1934:G1934"/>
    <mergeCell ref="H1934:I1934"/>
    <mergeCell ref="J1934:K1934"/>
    <mergeCell ref="L1934:N1934"/>
    <mergeCell ref="O1934:Q1934"/>
    <mergeCell ref="R1934:T1934"/>
    <mergeCell ref="V1934:X1934"/>
    <mergeCell ref="D1933:G1933"/>
    <mergeCell ref="H1933:I1933"/>
    <mergeCell ref="J1933:K1933"/>
    <mergeCell ref="L1933:N1933"/>
    <mergeCell ref="O1933:Q1933"/>
    <mergeCell ref="R1933:T1933"/>
    <mergeCell ref="V1931:X1931"/>
    <mergeCell ref="D1932:G1932"/>
    <mergeCell ref="H1932:I1932"/>
    <mergeCell ref="J1932:K1932"/>
    <mergeCell ref="L1932:N1932"/>
    <mergeCell ref="O1932:Q1932"/>
    <mergeCell ref="R1932:T1932"/>
    <mergeCell ref="V1932:X1932"/>
    <mergeCell ref="D1931:G1931"/>
    <mergeCell ref="H1931:I1931"/>
    <mergeCell ref="J1931:K1931"/>
    <mergeCell ref="L1931:N1931"/>
    <mergeCell ref="O1931:Q1931"/>
    <mergeCell ref="R1931:T1931"/>
    <mergeCell ref="V1929:X1929"/>
    <mergeCell ref="D1930:G1930"/>
    <mergeCell ref="H1930:I1930"/>
    <mergeCell ref="J1930:K1930"/>
    <mergeCell ref="L1930:N1930"/>
    <mergeCell ref="O1930:Q1930"/>
    <mergeCell ref="R1930:T1930"/>
    <mergeCell ref="V1930:X1930"/>
    <mergeCell ref="D1929:G1929"/>
    <mergeCell ref="H1929:I1929"/>
    <mergeCell ref="J1929:K1929"/>
    <mergeCell ref="L1929:N1929"/>
    <mergeCell ref="O1929:Q1929"/>
    <mergeCell ref="R1929:T1929"/>
    <mergeCell ref="V1927:X1927"/>
    <mergeCell ref="D1928:G1928"/>
    <mergeCell ref="H1928:I1928"/>
    <mergeCell ref="J1928:K1928"/>
    <mergeCell ref="L1928:N1928"/>
    <mergeCell ref="O1928:Q1928"/>
    <mergeCell ref="R1928:T1928"/>
    <mergeCell ref="V1928:X1928"/>
    <mergeCell ref="D1927:G1927"/>
    <mergeCell ref="H1927:I1927"/>
    <mergeCell ref="J1927:K1927"/>
    <mergeCell ref="L1927:N1927"/>
    <mergeCell ref="O1927:Q1927"/>
    <mergeCell ref="R1927:T1927"/>
    <mergeCell ref="V1925:X1925"/>
    <mergeCell ref="D1926:G1926"/>
    <mergeCell ref="H1926:I1926"/>
    <mergeCell ref="J1926:K1926"/>
    <mergeCell ref="L1926:N1926"/>
    <mergeCell ref="O1926:Q1926"/>
    <mergeCell ref="R1926:T1926"/>
    <mergeCell ref="V1926:X1926"/>
    <mergeCell ref="D1925:G1925"/>
    <mergeCell ref="H1925:I1925"/>
    <mergeCell ref="J1925:K1925"/>
    <mergeCell ref="L1925:N1925"/>
    <mergeCell ref="O1925:Q1925"/>
    <mergeCell ref="R1925:T1925"/>
    <mergeCell ref="V1923:X1923"/>
    <mergeCell ref="D1924:G1924"/>
    <mergeCell ref="H1924:I1924"/>
    <mergeCell ref="J1924:K1924"/>
    <mergeCell ref="L1924:N1924"/>
    <mergeCell ref="O1924:Q1924"/>
    <mergeCell ref="R1924:T1924"/>
    <mergeCell ref="V1924:X1924"/>
    <mergeCell ref="D1923:G1923"/>
    <mergeCell ref="H1923:I1923"/>
    <mergeCell ref="J1923:K1923"/>
    <mergeCell ref="L1923:N1923"/>
    <mergeCell ref="O1923:Q1923"/>
    <mergeCell ref="R1923:T1923"/>
    <mergeCell ref="V1921:X1921"/>
    <mergeCell ref="D1922:G1922"/>
    <mergeCell ref="H1922:I1922"/>
    <mergeCell ref="J1922:K1922"/>
    <mergeCell ref="L1922:N1922"/>
    <mergeCell ref="O1922:Q1922"/>
    <mergeCell ref="R1922:T1922"/>
    <mergeCell ref="V1922:X1922"/>
    <mergeCell ref="D1921:G1921"/>
    <mergeCell ref="H1921:I1921"/>
    <mergeCell ref="J1921:K1921"/>
    <mergeCell ref="L1921:N1921"/>
    <mergeCell ref="O1921:Q1921"/>
    <mergeCell ref="R1921:T1921"/>
    <mergeCell ref="V1919:X1919"/>
    <mergeCell ref="D1920:G1920"/>
    <mergeCell ref="H1920:I1920"/>
    <mergeCell ref="J1920:K1920"/>
    <mergeCell ref="L1920:N1920"/>
    <mergeCell ref="O1920:Q1920"/>
    <mergeCell ref="R1920:T1920"/>
    <mergeCell ref="V1920:X1920"/>
    <mergeCell ref="D1919:G1919"/>
    <mergeCell ref="H1919:I1919"/>
    <mergeCell ref="J1919:K1919"/>
    <mergeCell ref="L1919:N1919"/>
    <mergeCell ref="O1919:Q1919"/>
    <mergeCell ref="R1919:T1919"/>
    <mergeCell ref="V1917:X1917"/>
    <mergeCell ref="D1918:G1918"/>
    <mergeCell ref="H1918:I1918"/>
    <mergeCell ref="J1918:K1918"/>
    <mergeCell ref="L1918:N1918"/>
    <mergeCell ref="O1918:Q1918"/>
    <mergeCell ref="R1918:T1918"/>
    <mergeCell ref="V1918:X1918"/>
    <mergeCell ref="D1917:G1917"/>
    <mergeCell ref="H1917:I1917"/>
    <mergeCell ref="J1917:K1917"/>
    <mergeCell ref="L1917:N1917"/>
    <mergeCell ref="O1917:Q1917"/>
    <mergeCell ref="R1917:T1917"/>
    <mergeCell ref="V1915:X1915"/>
    <mergeCell ref="D1916:G1916"/>
    <mergeCell ref="H1916:I1916"/>
    <mergeCell ref="J1916:K1916"/>
    <mergeCell ref="L1916:N1916"/>
    <mergeCell ref="O1916:Q1916"/>
    <mergeCell ref="R1916:T1916"/>
    <mergeCell ref="V1916:X1916"/>
    <mergeCell ref="D1915:G1915"/>
    <mergeCell ref="H1915:I1915"/>
    <mergeCell ref="J1915:K1915"/>
    <mergeCell ref="L1915:N1915"/>
    <mergeCell ref="O1915:Q1915"/>
    <mergeCell ref="R1915:T1915"/>
    <mergeCell ref="V1913:X1913"/>
    <mergeCell ref="D1914:G1914"/>
    <mergeCell ref="H1914:I1914"/>
    <mergeCell ref="J1914:K1914"/>
    <mergeCell ref="L1914:N1914"/>
    <mergeCell ref="O1914:Q1914"/>
    <mergeCell ref="R1914:T1914"/>
    <mergeCell ref="V1914:X1914"/>
    <mergeCell ref="D1913:G1913"/>
    <mergeCell ref="H1913:I1913"/>
    <mergeCell ref="J1913:K1913"/>
    <mergeCell ref="L1913:N1913"/>
    <mergeCell ref="O1913:Q1913"/>
    <mergeCell ref="R1913:T1913"/>
    <mergeCell ref="V1911:X1911"/>
    <mergeCell ref="D1912:G1912"/>
    <mergeCell ref="H1912:I1912"/>
    <mergeCell ref="J1912:K1912"/>
    <mergeCell ref="L1912:N1912"/>
    <mergeCell ref="O1912:Q1912"/>
    <mergeCell ref="R1912:T1912"/>
    <mergeCell ref="V1912:X1912"/>
    <mergeCell ref="D1911:G1911"/>
    <mergeCell ref="H1911:I1911"/>
    <mergeCell ref="J1911:K1911"/>
    <mergeCell ref="L1911:N1911"/>
    <mergeCell ref="O1911:Q1911"/>
    <mergeCell ref="R1911:T1911"/>
    <mergeCell ref="V1909:X1909"/>
    <mergeCell ref="D1910:G1910"/>
    <mergeCell ref="H1910:I1910"/>
    <mergeCell ref="J1910:K1910"/>
    <mergeCell ref="L1910:N1910"/>
    <mergeCell ref="O1910:Q1910"/>
    <mergeCell ref="R1910:T1910"/>
    <mergeCell ref="V1910:X1910"/>
    <mergeCell ref="D1909:G1909"/>
    <mergeCell ref="H1909:I1909"/>
    <mergeCell ref="J1909:K1909"/>
    <mergeCell ref="L1909:N1909"/>
    <mergeCell ref="O1909:Q1909"/>
    <mergeCell ref="R1909:T1909"/>
    <mergeCell ref="V1907:X1907"/>
    <mergeCell ref="D1908:G1908"/>
    <mergeCell ref="H1908:I1908"/>
    <mergeCell ref="J1908:K1908"/>
    <mergeCell ref="L1908:N1908"/>
    <mergeCell ref="O1908:Q1908"/>
    <mergeCell ref="R1908:T1908"/>
    <mergeCell ref="V1908:X1908"/>
    <mergeCell ref="D1907:G1907"/>
    <mergeCell ref="H1907:I1907"/>
    <mergeCell ref="J1907:K1907"/>
    <mergeCell ref="L1907:N1907"/>
    <mergeCell ref="O1907:Q1907"/>
    <mergeCell ref="R1907:T1907"/>
    <mergeCell ref="V1905:X1905"/>
    <mergeCell ref="D1906:G1906"/>
    <mergeCell ref="H1906:I1906"/>
    <mergeCell ref="J1906:K1906"/>
    <mergeCell ref="L1906:N1906"/>
    <mergeCell ref="O1906:Q1906"/>
    <mergeCell ref="R1906:T1906"/>
    <mergeCell ref="V1906:X1906"/>
    <mergeCell ref="D1905:G1905"/>
    <mergeCell ref="H1905:I1905"/>
    <mergeCell ref="J1905:K1905"/>
    <mergeCell ref="L1905:N1905"/>
    <mergeCell ref="O1905:Q1905"/>
    <mergeCell ref="R1905:T1905"/>
    <mergeCell ref="V1903:X1903"/>
    <mergeCell ref="D1904:G1904"/>
    <mergeCell ref="H1904:I1904"/>
    <mergeCell ref="J1904:K1904"/>
    <mergeCell ref="L1904:N1904"/>
    <mergeCell ref="O1904:Q1904"/>
    <mergeCell ref="R1904:T1904"/>
    <mergeCell ref="V1904:X1904"/>
    <mergeCell ref="D1903:G1903"/>
    <mergeCell ref="H1903:I1903"/>
    <mergeCell ref="J1903:K1903"/>
    <mergeCell ref="L1903:N1903"/>
    <mergeCell ref="O1903:Q1903"/>
    <mergeCell ref="R1903:T1903"/>
    <mergeCell ref="V1901:X1901"/>
    <mergeCell ref="D1902:G1902"/>
    <mergeCell ref="H1902:I1902"/>
    <mergeCell ref="J1902:K1902"/>
    <mergeCell ref="L1902:N1902"/>
    <mergeCell ref="O1902:Q1902"/>
    <mergeCell ref="R1902:T1902"/>
    <mergeCell ref="V1902:X1902"/>
    <mergeCell ref="D1901:G1901"/>
    <mergeCell ref="H1901:I1901"/>
    <mergeCell ref="J1901:K1901"/>
    <mergeCell ref="L1901:N1901"/>
    <mergeCell ref="O1901:Q1901"/>
    <mergeCell ref="R1901:T1901"/>
    <mergeCell ref="V1899:X1899"/>
    <mergeCell ref="D1900:G1900"/>
    <mergeCell ref="H1900:I1900"/>
    <mergeCell ref="J1900:K1900"/>
    <mergeCell ref="L1900:N1900"/>
    <mergeCell ref="O1900:Q1900"/>
    <mergeCell ref="R1900:T1900"/>
    <mergeCell ref="V1900:X1900"/>
    <mergeCell ref="D1899:G1899"/>
    <mergeCell ref="H1899:I1899"/>
    <mergeCell ref="J1899:K1899"/>
    <mergeCell ref="L1899:N1899"/>
    <mergeCell ref="O1899:Q1899"/>
    <mergeCell ref="R1899:T1899"/>
    <mergeCell ref="V1897:X1897"/>
    <mergeCell ref="D1898:G1898"/>
    <mergeCell ref="H1898:I1898"/>
    <mergeCell ref="J1898:K1898"/>
    <mergeCell ref="L1898:N1898"/>
    <mergeCell ref="O1898:Q1898"/>
    <mergeCell ref="R1898:T1898"/>
    <mergeCell ref="V1898:X1898"/>
    <mergeCell ref="D1897:G1897"/>
    <mergeCell ref="H1897:I1897"/>
    <mergeCell ref="J1897:K1897"/>
    <mergeCell ref="L1897:N1897"/>
    <mergeCell ref="O1897:Q1897"/>
    <mergeCell ref="R1897:T1897"/>
    <mergeCell ref="V1895:X1895"/>
    <mergeCell ref="D1896:G1896"/>
    <mergeCell ref="H1896:I1896"/>
    <mergeCell ref="J1896:K1896"/>
    <mergeCell ref="L1896:N1896"/>
    <mergeCell ref="O1896:Q1896"/>
    <mergeCell ref="R1896:T1896"/>
    <mergeCell ref="V1896:X1896"/>
    <mergeCell ref="D1895:G1895"/>
    <mergeCell ref="H1895:I1895"/>
    <mergeCell ref="J1895:K1895"/>
    <mergeCell ref="L1895:N1895"/>
    <mergeCell ref="O1895:Q1895"/>
    <mergeCell ref="R1895:T1895"/>
    <mergeCell ref="V1893:X1893"/>
    <mergeCell ref="D1894:G1894"/>
    <mergeCell ref="H1894:I1894"/>
    <mergeCell ref="J1894:K1894"/>
    <mergeCell ref="L1894:N1894"/>
    <mergeCell ref="O1894:Q1894"/>
    <mergeCell ref="R1894:T1894"/>
    <mergeCell ref="V1894:X1894"/>
    <mergeCell ref="D1893:G1893"/>
    <mergeCell ref="H1893:I1893"/>
    <mergeCell ref="J1893:K1893"/>
    <mergeCell ref="L1893:N1893"/>
    <mergeCell ref="O1893:Q1893"/>
    <mergeCell ref="R1893:T1893"/>
    <mergeCell ref="V1891:X1891"/>
    <mergeCell ref="D1892:G1892"/>
    <mergeCell ref="H1892:I1892"/>
    <mergeCell ref="J1892:K1892"/>
    <mergeCell ref="L1892:N1892"/>
    <mergeCell ref="O1892:Q1892"/>
    <mergeCell ref="R1892:T1892"/>
    <mergeCell ref="V1892:X1892"/>
    <mergeCell ref="D1891:G1891"/>
    <mergeCell ref="H1891:I1891"/>
    <mergeCell ref="J1891:K1891"/>
    <mergeCell ref="L1891:N1891"/>
    <mergeCell ref="O1891:Q1891"/>
    <mergeCell ref="R1891:T1891"/>
    <mergeCell ref="V1889:X1889"/>
    <mergeCell ref="D1890:G1890"/>
    <mergeCell ref="H1890:I1890"/>
    <mergeCell ref="J1890:K1890"/>
    <mergeCell ref="L1890:N1890"/>
    <mergeCell ref="O1890:Q1890"/>
    <mergeCell ref="R1890:T1890"/>
    <mergeCell ref="V1890:X1890"/>
    <mergeCell ref="D1889:G1889"/>
    <mergeCell ref="H1889:I1889"/>
    <mergeCell ref="J1889:K1889"/>
    <mergeCell ref="L1889:N1889"/>
    <mergeCell ref="O1889:Q1889"/>
    <mergeCell ref="R1889:T1889"/>
    <mergeCell ref="V1887:X1887"/>
    <mergeCell ref="D1888:G1888"/>
    <mergeCell ref="H1888:I1888"/>
    <mergeCell ref="J1888:K1888"/>
    <mergeCell ref="L1888:N1888"/>
    <mergeCell ref="O1888:Q1888"/>
    <mergeCell ref="R1888:T1888"/>
    <mergeCell ref="V1888:X1888"/>
    <mergeCell ref="D1887:G1887"/>
    <mergeCell ref="H1887:I1887"/>
    <mergeCell ref="J1887:K1887"/>
    <mergeCell ref="L1887:N1887"/>
    <mergeCell ref="O1887:Q1887"/>
    <mergeCell ref="R1887:T1887"/>
    <mergeCell ref="V1885:X1885"/>
    <mergeCell ref="D1886:G1886"/>
    <mergeCell ref="H1886:I1886"/>
    <mergeCell ref="J1886:K1886"/>
    <mergeCell ref="L1886:N1886"/>
    <mergeCell ref="O1886:Q1886"/>
    <mergeCell ref="R1886:T1886"/>
    <mergeCell ref="V1886:X1886"/>
    <mergeCell ref="D1885:G1885"/>
    <mergeCell ref="H1885:I1885"/>
    <mergeCell ref="J1885:K1885"/>
    <mergeCell ref="L1885:N1885"/>
    <mergeCell ref="O1885:Q1885"/>
    <mergeCell ref="R1885:T1885"/>
    <mergeCell ref="V1883:X1883"/>
    <mergeCell ref="D1884:G1884"/>
    <mergeCell ref="H1884:I1884"/>
    <mergeCell ref="J1884:K1884"/>
    <mergeCell ref="L1884:N1884"/>
    <mergeCell ref="O1884:Q1884"/>
    <mergeCell ref="R1884:T1884"/>
    <mergeCell ref="V1884:X1884"/>
    <mergeCell ref="D1883:G1883"/>
    <mergeCell ref="H1883:I1883"/>
    <mergeCell ref="J1883:K1883"/>
    <mergeCell ref="L1883:N1883"/>
    <mergeCell ref="O1883:Q1883"/>
    <mergeCell ref="R1883:T1883"/>
    <mergeCell ref="V1881:X1881"/>
    <mergeCell ref="D1882:G1882"/>
    <mergeCell ref="H1882:I1882"/>
    <mergeCell ref="J1882:K1882"/>
    <mergeCell ref="L1882:N1882"/>
    <mergeCell ref="O1882:Q1882"/>
    <mergeCell ref="R1882:T1882"/>
    <mergeCell ref="V1882:X1882"/>
    <mergeCell ref="D1881:G1881"/>
    <mergeCell ref="H1881:I1881"/>
    <mergeCell ref="J1881:K1881"/>
    <mergeCell ref="L1881:N1881"/>
    <mergeCell ref="O1881:Q1881"/>
    <mergeCell ref="R1881:T1881"/>
    <mergeCell ref="V1879:X1879"/>
    <mergeCell ref="D1880:G1880"/>
    <mergeCell ref="H1880:I1880"/>
    <mergeCell ref="J1880:K1880"/>
    <mergeCell ref="L1880:N1880"/>
    <mergeCell ref="O1880:Q1880"/>
    <mergeCell ref="R1880:T1880"/>
    <mergeCell ref="V1880:X1880"/>
    <mergeCell ref="D1879:G1879"/>
    <mergeCell ref="H1879:I1879"/>
    <mergeCell ref="J1879:K1879"/>
    <mergeCell ref="L1879:N1879"/>
    <mergeCell ref="O1879:Q1879"/>
    <mergeCell ref="R1879:T1879"/>
    <mergeCell ref="V1877:X1877"/>
    <mergeCell ref="D1878:G1878"/>
    <mergeCell ref="H1878:I1878"/>
    <mergeCell ref="J1878:K1878"/>
    <mergeCell ref="L1878:N1878"/>
    <mergeCell ref="O1878:Q1878"/>
    <mergeCell ref="R1878:T1878"/>
    <mergeCell ref="V1878:X1878"/>
    <mergeCell ref="D1877:G1877"/>
    <mergeCell ref="H1877:I1877"/>
    <mergeCell ref="J1877:K1877"/>
    <mergeCell ref="L1877:N1877"/>
    <mergeCell ref="O1877:Q1877"/>
    <mergeCell ref="R1877:T1877"/>
    <mergeCell ref="V1875:X1875"/>
    <mergeCell ref="D1876:G1876"/>
    <mergeCell ref="H1876:I1876"/>
    <mergeCell ref="J1876:K1876"/>
    <mergeCell ref="L1876:N1876"/>
    <mergeCell ref="O1876:Q1876"/>
    <mergeCell ref="R1876:T1876"/>
    <mergeCell ref="V1876:X1876"/>
    <mergeCell ref="D1875:G1875"/>
    <mergeCell ref="H1875:I1875"/>
    <mergeCell ref="J1875:K1875"/>
    <mergeCell ref="L1875:N1875"/>
    <mergeCell ref="O1875:Q1875"/>
    <mergeCell ref="R1875:T1875"/>
    <mergeCell ref="V1873:X1873"/>
    <mergeCell ref="D1874:G1874"/>
    <mergeCell ref="H1874:I1874"/>
    <mergeCell ref="J1874:K1874"/>
    <mergeCell ref="L1874:N1874"/>
    <mergeCell ref="O1874:Q1874"/>
    <mergeCell ref="R1874:T1874"/>
    <mergeCell ref="V1874:X1874"/>
    <mergeCell ref="D1873:G1873"/>
    <mergeCell ref="H1873:I1873"/>
    <mergeCell ref="J1873:K1873"/>
    <mergeCell ref="L1873:N1873"/>
    <mergeCell ref="O1873:Q1873"/>
    <mergeCell ref="R1873:T1873"/>
    <mergeCell ref="V1871:X1871"/>
    <mergeCell ref="D1872:G1872"/>
    <mergeCell ref="H1872:I1872"/>
    <mergeCell ref="J1872:K1872"/>
    <mergeCell ref="L1872:N1872"/>
    <mergeCell ref="O1872:Q1872"/>
    <mergeCell ref="R1872:T1872"/>
    <mergeCell ref="V1872:X1872"/>
    <mergeCell ref="D1871:G1871"/>
    <mergeCell ref="H1871:I1871"/>
    <mergeCell ref="J1871:K1871"/>
    <mergeCell ref="L1871:N1871"/>
    <mergeCell ref="O1871:Q1871"/>
    <mergeCell ref="R1871:T1871"/>
    <mergeCell ref="V1869:X1869"/>
    <mergeCell ref="D1870:G1870"/>
    <mergeCell ref="H1870:I1870"/>
    <mergeCell ref="J1870:K1870"/>
    <mergeCell ref="L1870:N1870"/>
    <mergeCell ref="O1870:Q1870"/>
    <mergeCell ref="R1870:T1870"/>
    <mergeCell ref="V1870:X1870"/>
    <mergeCell ref="D1869:G1869"/>
    <mergeCell ref="H1869:I1869"/>
    <mergeCell ref="J1869:K1869"/>
    <mergeCell ref="L1869:N1869"/>
    <mergeCell ref="O1869:Q1869"/>
    <mergeCell ref="R1869:T1869"/>
    <mergeCell ref="V1867:X1867"/>
    <mergeCell ref="D1868:G1868"/>
    <mergeCell ref="H1868:I1868"/>
    <mergeCell ref="J1868:K1868"/>
    <mergeCell ref="L1868:N1868"/>
    <mergeCell ref="O1868:Q1868"/>
    <mergeCell ref="R1868:T1868"/>
    <mergeCell ref="V1868:X1868"/>
    <mergeCell ref="D1867:G1867"/>
    <mergeCell ref="H1867:I1867"/>
    <mergeCell ref="J1867:K1867"/>
    <mergeCell ref="L1867:N1867"/>
    <mergeCell ref="O1867:Q1867"/>
    <mergeCell ref="R1867:T1867"/>
    <mergeCell ref="V1865:X1865"/>
    <mergeCell ref="D1866:G1866"/>
    <mergeCell ref="H1866:I1866"/>
    <mergeCell ref="J1866:K1866"/>
    <mergeCell ref="L1866:N1866"/>
    <mergeCell ref="O1866:Q1866"/>
    <mergeCell ref="R1866:T1866"/>
    <mergeCell ref="V1866:X1866"/>
    <mergeCell ref="D1865:G1865"/>
    <mergeCell ref="H1865:I1865"/>
    <mergeCell ref="J1865:K1865"/>
    <mergeCell ref="L1865:N1865"/>
    <mergeCell ref="O1865:Q1865"/>
    <mergeCell ref="R1865:T1865"/>
    <mergeCell ref="V1863:X1863"/>
    <mergeCell ref="D1864:G1864"/>
    <mergeCell ref="H1864:I1864"/>
    <mergeCell ref="J1864:K1864"/>
    <mergeCell ref="L1864:N1864"/>
    <mergeCell ref="O1864:Q1864"/>
    <mergeCell ref="R1864:T1864"/>
    <mergeCell ref="V1864:X1864"/>
    <mergeCell ref="D1863:G1863"/>
    <mergeCell ref="H1863:I1863"/>
    <mergeCell ref="J1863:K1863"/>
    <mergeCell ref="L1863:N1863"/>
    <mergeCell ref="O1863:Q1863"/>
    <mergeCell ref="R1863:T1863"/>
    <mergeCell ref="V1861:X1861"/>
    <mergeCell ref="D1862:G1862"/>
    <mergeCell ref="H1862:I1862"/>
    <mergeCell ref="J1862:K1862"/>
    <mergeCell ref="L1862:N1862"/>
    <mergeCell ref="O1862:Q1862"/>
    <mergeCell ref="R1862:T1862"/>
    <mergeCell ref="V1862:X1862"/>
    <mergeCell ref="D1861:G1861"/>
    <mergeCell ref="H1861:I1861"/>
    <mergeCell ref="J1861:K1861"/>
    <mergeCell ref="L1861:N1861"/>
    <mergeCell ref="O1861:Q1861"/>
    <mergeCell ref="R1861:T1861"/>
    <mergeCell ref="V1859:X1859"/>
    <mergeCell ref="D1860:G1860"/>
    <mergeCell ref="H1860:I1860"/>
    <mergeCell ref="J1860:K1860"/>
    <mergeCell ref="L1860:N1860"/>
    <mergeCell ref="O1860:Q1860"/>
    <mergeCell ref="R1860:T1860"/>
    <mergeCell ref="V1860:X1860"/>
    <mergeCell ref="D1859:G1859"/>
    <mergeCell ref="H1859:I1859"/>
    <mergeCell ref="J1859:K1859"/>
    <mergeCell ref="L1859:N1859"/>
    <mergeCell ref="O1859:Q1859"/>
    <mergeCell ref="R1859:T1859"/>
    <mergeCell ref="V1857:X1857"/>
    <mergeCell ref="D1858:G1858"/>
    <mergeCell ref="H1858:I1858"/>
    <mergeCell ref="J1858:K1858"/>
    <mergeCell ref="L1858:N1858"/>
    <mergeCell ref="O1858:Q1858"/>
    <mergeCell ref="R1858:T1858"/>
    <mergeCell ref="V1858:X1858"/>
    <mergeCell ref="D1857:G1857"/>
    <mergeCell ref="H1857:I1857"/>
    <mergeCell ref="J1857:K1857"/>
    <mergeCell ref="L1857:N1857"/>
    <mergeCell ref="O1857:Q1857"/>
    <mergeCell ref="R1857:T1857"/>
    <mergeCell ref="V1855:X1855"/>
    <mergeCell ref="D1856:G1856"/>
    <mergeCell ref="H1856:I1856"/>
    <mergeCell ref="J1856:K1856"/>
    <mergeCell ref="L1856:N1856"/>
    <mergeCell ref="O1856:Q1856"/>
    <mergeCell ref="R1856:T1856"/>
    <mergeCell ref="V1856:X1856"/>
    <mergeCell ref="D1855:G1855"/>
    <mergeCell ref="H1855:I1855"/>
    <mergeCell ref="J1855:K1855"/>
    <mergeCell ref="L1855:N1855"/>
    <mergeCell ref="O1855:Q1855"/>
    <mergeCell ref="R1855:T1855"/>
    <mergeCell ref="V1853:X1853"/>
    <mergeCell ref="D1854:G1854"/>
    <mergeCell ref="H1854:I1854"/>
    <mergeCell ref="J1854:K1854"/>
    <mergeCell ref="L1854:N1854"/>
    <mergeCell ref="O1854:Q1854"/>
    <mergeCell ref="R1854:T1854"/>
    <mergeCell ref="V1854:X1854"/>
    <mergeCell ref="D1853:G1853"/>
    <mergeCell ref="H1853:I1853"/>
    <mergeCell ref="J1853:K1853"/>
    <mergeCell ref="L1853:N1853"/>
    <mergeCell ref="O1853:Q1853"/>
    <mergeCell ref="R1853:T1853"/>
    <mergeCell ref="V1851:X1851"/>
    <mergeCell ref="D1852:G1852"/>
    <mergeCell ref="H1852:I1852"/>
    <mergeCell ref="J1852:K1852"/>
    <mergeCell ref="L1852:N1852"/>
    <mergeCell ref="O1852:Q1852"/>
    <mergeCell ref="R1852:T1852"/>
    <mergeCell ref="V1852:X1852"/>
    <mergeCell ref="D1851:G1851"/>
    <mergeCell ref="H1851:I1851"/>
    <mergeCell ref="J1851:K1851"/>
    <mergeCell ref="L1851:N1851"/>
    <mergeCell ref="O1851:Q1851"/>
    <mergeCell ref="R1851:T1851"/>
    <mergeCell ref="V1849:X1849"/>
    <mergeCell ref="D1850:G1850"/>
    <mergeCell ref="H1850:I1850"/>
    <mergeCell ref="J1850:K1850"/>
    <mergeCell ref="L1850:N1850"/>
    <mergeCell ref="O1850:Q1850"/>
    <mergeCell ref="R1850:T1850"/>
    <mergeCell ref="V1850:X1850"/>
    <mergeCell ref="D1849:G1849"/>
    <mergeCell ref="H1849:I1849"/>
    <mergeCell ref="J1849:K1849"/>
    <mergeCell ref="L1849:N1849"/>
    <mergeCell ref="O1849:Q1849"/>
    <mergeCell ref="R1849:T1849"/>
    <mergeCell ref="V1847:X1847"/>
    <mergeCell ref="D1848:G1848"/>
    <mergeCell ref="H1848:I1848"/>
    <mergeCell ref="J1848:K1848"/>
    <mergeCell ref="L1848:N1848"/>
    <mergeCell ref="O1848:Q1848"/>
    <mergeCell ref="R1848:T1848"/>
    <mergeCell ref="V1848:X1848"/>
    <mergeCell ref="D1847:G1847"/>
    <mergeCell ref="H1847:I1847"/>
    <mergeCell ref="J1847:K1847"/>
    <mergeCell ref="L1847:N1847"/>
    <mergeCell ref="O1847:Q1847"/>
    <mergeCell ref="R1847:T1847"/>
    <mergeCell ref="V1845:X1845"/>
    <mergeCell ref="D1846:G1846"/>
    <mergeCell ref="H1846:I1846"/>
    <mergeCell ref="J1846:K1846"/>
    <mergeCell ref="L1846:N1846"/>
    <mergeCell ref="O1846:Q1846"/>
    <mergeCell ref="R1846:T1846"/>
    <mergeCell ref="V1846:X1846"/>
    <mergeCell ref="D1845:G1845"/>
    <mergeCell ref="H1845:I1845"/>
    <mergeCell ref="J1845:K1845"/>
    <mergeCell ref="L1845:N1845"/>
    <mergeCell ref="O1845:Q1845"/>
    <mergeCell ref="R1845:T1845"/>
    <mergeCell ref="V1843:X1843"/>
    <mergeCell ref="D1844:G1844"/>
    <mergeCell ref="H1844:I1844"/>
    <mergeCell ref="J1844:K1844"/>
    <mergeCell ref="L1844:N1844"/>
    <mergeCell ref="O1844:Q1844"/>
    <mergeCell ref="R1844:T1844"/>
    <mergeCell ref="V1844:X1844"/>
    <mergeCell ref="D1843:G1843"/>
    <mergeCell ref="H1843:I1843"/>
    <mergeCell ref="J1843:K1843"/>
    <mergeCell ref="L1843:N1843"/>
    <mergeCell ref="O1843:Q1843"/>
    <mergeCell ref="R1843:T1843"/>
    <mergeCell ref="V1841:X1841"/>
    <mergeCell ref="D1842:G1842"/>
    <mergeCell ref="H1842:I1842"/>
    <mergeCell ref="J1842:K1842"/>
    <mergeCell ref="L1842:N1842"/>
    <mergeCell ref="O1842:Q1842"/>
    <mergeCell ref="R1842:T1842"/>
    <mergeCell ref="V1842:X1842"/>
    <mergeCell ref="D1841:G1841"/>
    <mergeCell ref="H1841:I1841"/>
    <mergeCell ref="J1841:K1841"/>
    <mergeCell ref="L1841:N1841"/>
    <mergeCell ref="O1841:Q1841"/>
    <mergeCell ref="R1841:T1841"/>
    <mergeCell ref="V1839:X1839"/>
    <mergeCell ref="D1840:G1840"/>
    <mergeCell ref="H1840:I1840"/>
    <mergeCell ref="J1840:K1840"/>
    <mergeCell ref="L1840:N1840"/>
    <mergeCell ref="O1840:Q1840"/>
    <mergeCell ref="R1840:T1840"/>
    <mergeCell ref="V1840:X1840"/>
    <mergeCell ref="D1839:G1839"/>
    <mergeCell ref="H1839:I1839"/>
    <mergeCell ref="J1839:K1839"/>
    <mergeCell ref="L1839:N1839"/>
    <mergeCell ref="O1839:Q1839"/>
    <mergeCell ref="R1839:T1839"/>
    <mergeCell ref="V1837:X1837"/>
    <mergeCell ref="D1838:G1838"/>
    <mergeCell ref="H1838:I1838"/>
    <mergeCell ref="J1838:K1838"/>
    <mergeCell ref="L1838:N1838"/>
    <mergeCell ref="O1838:Q1838"/>
    <mergeCell ref="R1838:T1838"/>
    <mergeCell ref="V1838:X1838"/>
    <mergeCell ref="D1837:G1837"/>
    <mergeCell ref="H1837:I1837"/>
    <mergeCell ref="J1837:K1837"/>
    <mergeCell ref="L1837:N1837"/>
    <mergeCell ref="O1837:Q1837"/>
    <mergeCell ref="R1837:T1837"/>
    <mergeCell ref="V1835:X1835"/>
    <mergeCell ref="D1836:G1836"/>
    <mergeCell ref="H1836:I1836"/>
    <mergeCell ref="J1836:K1836"/>
    <mergeCell ref="L1836:N1836"/>
    <mergeCell ref="O1836:Q1836"/>
    <mergeCell ref="R1836:T1836"/>
    <mergeCell ref="V1836:X1836"/>
    <mergeCell ref="D1835:G1835"/>
    <mergeCell ref="H1835:I1835"/>
    <mergeCell ref="J1835:K1835"/>
    <mergeCell ref="L1835:N1835"/>
    <mergeCell ref="O1835:Q1835"/>
    <mergeCell ref="R1835:T1835"/>
    <mergeCell ref="V1833:X1833"/>
    <mergeCell ref="D1834:G1834"/>
    <mergeCell ref="H1834:I1834"/>
    <mergeCell ref="J1834:K1834"/>
    <mergeCell ref="L1834:N1834"/>
    <mergeCell ref="O1834:Q1834"/>
    <mergeCell ref="R1834:T1834"/>
    <mergeCell ref="V1834:X1834"/>
    <mergeCell ref="D1833:G1833"/>
    <mergeCell ref="H1833:I1833"/>
    <mergeCell ref="J1833:K1833"/>
    <mergeCell ref="L1833:N1833"/>
    <mergeCell ref="O1833:Q1833"/>
    <mergeCell ref="R1833:T1833"/>
    <mergeCell ref="V1831:X1831"/>
    <mergeCell ref="D1832:G1832"/>
    <mergeCell ref="H1832:I1832"/>
    <mergeCell ref="J1832:K1832"/>
    <mergeCell ref="L1832:N1832"/>
    <mergeCell ref="O1832:Q1832"/>
    <mergeCell ref="R1832:T1832"/>
    <mergeCell ref="V1832:X1832"/>
    <mergeCell ref="D1831:G1831"/>
    <mergeCell ref="H1831:I1831"/>
    <mergeCell ref="J1831:K1831"/>
    <mergeCell ref="L1831:N1831"/>
    <mergeCell ref="O1831:Q1831"/>
    <mergeCell ref="R1831:T1831"/>
    <mergeCell ref="V1829:X1829"/>
    <mergeCell ref="D1830:G1830"/>
    <mergeCell ref="H1830:I1830"/>
    <mergeCell ref="J1830:K1830"/>
    <mergeCell ref="L1830:N1830"/>
    <mergeCell ref="O1830:Q1830"/>
    <mergeCell ref="R1830:T1830"/>
    <mergeCell ref="V1830:X1830"/>
    <mergeCell ref="D1829:G1829"/>
    <mergeCell ref="H1829:I1829"/>
    <mergeCell ref="J1829:K1829"/>
    <mergeCell ref="L1829:N1829"/>
    <mergeCell ref="O1829:Q1829"/>
    <mergeCell ref="R1829:T1829"/>
    <mergeCell ref="V1827:X1827"/>
    <mergeCell ref="D1828:G1828"/>
    <mergeCell ref="H1828:I1828"/>
    <mergeCell ref="J1828:K1828"/>
    <mergeCell ref="L1828:N1828"/>
    <mergeCell ref="O1828:Q1828"/>
    <mergeCell ref="R1828:T1828"/>
    <mergeCell ref="V1828:X1828"/>
    <mergeCell ref="D1827:G1827"/>
    <mergeCell ref="H1827:I1827"/>
    <mergeCell ref="J1827:K1827"/>
    <mergeCell ref="L1827:N1827"/>
    <mergeCell ref="O1827:Q1827"/>
    <mergeCell ref="R1827:T1827"/>
    <mergeCell ref="V1825:X1825"/>
    <mergeCell ref="D1826:G1826"/>
    <mergeCell ref="H1826:I1826"/>
    <mergeCell ref="J1826:K1826"/>
    <mergeCell ref="L1826:N1826"/>
    <mergeCell ref="O1826:Q1826"/>
    <mergeCell ref="R1826:T1826"/>
    <mergeCell ref="V1826:X1826"/>
    <mergeCell ref="D1825:G1825"/>
    <mergeCell ref="H1825:I1825"/>
    <mergeCell ref="J1825:K1825"/>
    <mergeCell ref="L1825:N1825"/>
    <mergeCell ref="O1825:Q1825"/>
    <mergeCell ref="R1825:T1825"/>
    <mergeCell ref="V1823:X1823"/>
    <mergeCell ref="D1824:G1824"/>
    <mergeCell ref="H1824:I1824"/>
    <mergeCell ref="J1824:K1824"/>
    <mergeCell ref="L1824:N1824"/>
    <mergeCell ref="O1824:Q1824"/>
    <mergeCell ref="R1824:T1824"/>
    <mergeCell ref="V1824:X1824"/>
    <mergeCell ref="D1823:G1823"/>
    <mergeCell ref="H1823:I1823"/>
    <mergeCell ref="J1823:K1823"/>
    <mergeCell ref="L1823:N1823"/>
    <mergeCell ref="O1823:Q1823"/>
    <mergeCell ref="R1823:T1823"/>
    <mergeCell ref="V1821:X1821"/>
    <mergeCell ref="D1822:G1822"/>
    <mergeCell ref="H1822:I1822"/>
    <mergeCell ref="J1822:K1822"/>
    <mergeCell ref="L1822:N1822"/>
    <mergeCell ref="O1822:Q1822"/>
    <mergeCell ref="R1822:T1822"/>
    <mergeCell ref="V1822:X1822"/>
    <mergeCell ref="D1821:G1821"/>
    <mergeCell ref="H1821:I1821"/>
    <mergeCell ref="J1821:K1821"/>
    <mergeCell ref="L1821:N1821"/>
    <mergeCell ref="O1821:Q1821"/>
    <mergeCell ref="R1821:T1821"/>
    <mergeCell ref="V1819:X1819"/>
    <mergeCell ref="D1820:G1820"/>
    <mergeCell ref="H1820:I1820"/>
    <mergeCell ref="J1820:K1820"/>
    <mergeCell ref="L1820:N1820"/>
    <mergeCell ref="O1820:Q1820"/>
    <mergeCell ref="R1820:T1820"/>
    <mergeCell ref="V1820:X1820"/>
    <mergeCell ref="D1819:G1819"/>
    <mergeCell ref="H1819:I1819"/>
    <mergeCell ref="J1819:K1819"/>
    <mergeCell ref="L1819:N1819"/>
    <mergeCell ref="O1819:Q1819"/>
    <mergeCell ref="R1819:T1819"/>
    <mergeCell ref="V1817:X1817"/>
    <mergeCell ref="D1818:G1818"/>
    <mergeCell ref="H1818:I1818"/>
    <mergeCell ref="J1818:K1818"/>
    <mergeCell ref="L1818:N1818"/>
    <mergeCell ref="O1818:Q1818"/>
    <mergeCell ref="R1818:T1818"/>
    <mergeCell ref="V1818:X1818"/>
    <mergeCell ref="D1817:G1817"/>
    <mergeCell ref="H1817:I1817"/>
    <mergeCell ref="J1817:K1817"/>
    <mergeCell ref="L1817:N1817"/>
    <mergeCell ref="O1817:Q1817"/>
    <mergeCell ref="R1817:T1817"/>
    <mergeCell ref="V1815:X1815"/>
    <mergeCell ref="D1816:G1816"/>
    <mergeCell ref="H1816:I1816"/>
    <mergeCell ref="J1816:K1816"/>
    <mergeCell ref="L1816:N1816"/>
    <mergeCell ref="O1816:Q1816"/>
    <mergeCell ref="R1816:T1816"/>
    <mergeCell ref="V1816:X1816"/>
    <mergeCell ref="D1815:G1815"/>
    <mergeCell ref="H1815:I1815"/>
    <mergeCell ref="J1815:K1815"/>
    <mergeCell ref="L1815:N1815"/>
    <mergeCell ref="O1815:Q1815"/>
    <mergeCell ref="R1815:T1815"/>
    <mergeCell ref="V1813:X1813"/>
    <mergeCell ref="D1814:G1814"/>
    <mergeCell ref="H1814:I1814"/>
    <mergeCell ref="J1814:K1814"/>
    <mergeCell ref="L1814:N1814"/>
    <mergeCell ref="O1814:Q1814"/>
    <mergeCell ref="R1814:T1814"/>
    <mergeCell ref="V1814:X1814"/>
    <mergeCell ref="D1813:G1813"/>
    <mergeCell ref="H1813:I1813"/>
    <mergeCell ref="J1813:K1813"/>
    <mergeCell ref="L1813:N1813"/>
    <mergeCell ref="O1813:Q1813"/>
    <mergeCell ref="R1813:T1813"/>
    <mergeCell ref="V1811:X1811"/>
    <mergeCell ref="D1812:G1812"/>
    <mergeCell ref="H1812:I1812"/>
    <mergeCell ref="J1812:K1812"/>
    <mergeCell ref="L1812:N1812"/>
    <mergeCell ref="O1812:Q1812"/>
    <mergeCell ref="R1812:T1812"/>
    <mergeCell ref="V1812:X1812"/>
    <mergeCell ref="D1811:G1811"/>
    <mergeCell ref="H1811:I1811"/>
    <mergeCell ref="J1811:K1811"/>
    <mergeCell ref="L1811:N1811"/>
    <mergeCell ref="O1811:Q1811"/>
    <mergeCell ref="R1811:T1811"/>
    <mergeCell ref="V1809:X1809"/>
    <mergeCell ref="D1810:G1810"/>
    <mergeCell ref="H1810:I1810"/>
    <mergeCell ref="J1810:K1810"/>
    <mergeCell ref="L1810:N1810"/>
    <mergeCell ref="O1810:Q1810"/>
    <mergeCell ref="R1810:T1810"/>
    <mergeCell ref="V1810:X1810"/>
    <mergeCell ref="D1809:G1809"/>
    <mergeCell ref="H1809:I1809"/>
    <mergeCell ref="J1809:K1809"/>
    <mergeCell ref="L1809:N1809"/>
    <mergeCell ref="O1809:Q1809"/>
    <mergeCell ref="R1809:T1809"/>
    <mergeCell ref="V1807:X1807"/>
    <mergeCell ref="D1808:G1808"/>
    <mergeCell ref="H1808:I1808"/>
    <mergeCell ref="J1808:K1808"/>
    <mergeCell ref="L1808:N1808"/>
    <mergeCell ref="O1808:Q1808"/>
    <mergeCell ref="R1808:T1808"/>
    <mergeCell ref="V1808:X1808"/>
    <mergeCell ref="D1807:G1807"/>
    <mergeCell ref="H1807:I1807"/>
    <mergeCell ref="J1807:K1807"/>
    <mergeCell ref="L1807:N1807"/>
    <mergeCell ref="O1807:Q1807"/>
    <mergeCell ref="R1807:T1807"/>
    <mergeCell ref="V1805:X1805"/>
    <mergeCell ref="D1806:G1806"/>
    <mergeCell ref="H1806:I1806"/>
    <mergeCell ref="J1806:K1806"/>
    <mergeCell ref="L1806:N1806"/>
    <mergeCell ref="O1806:Q1806"/>
    <mergeCell ref="R1806:T1806"/>
    <mergeCell ref="V1806:X1806"/>
    <mergeCell ref="D1805:G1805"/>
    <mergeCell ref="H1805:I1805"/>
    <mergeCell ref="J1805:K1805"/>
    <mergeCell ref="L1805:N1805"/>
    <mergeCell ref="O1805:Q1805"/>
    <mergeCell ref="R1805:T1805"/>
    <mergeCell ref="V1803:X1803"/>
    <mergeCell ref="D1804:G1804"/>
    <mergeCell ref="H1804:I1804"/>
    <mergeCell ref="J1804:K1804"/>
    <mergeCell ref="L1804:N1804"/>
    <mergeCell ref="O1804:Q1804"/>
    <mergeCell ref="R1804:T1804"/>
    <mergeCell ref="V1804:X1804"/>
    <mergeCell ref="D1803:G1803"/>
    <mergeCell ref="H1803:I1803"/>
    <mergeCell ref="J1803:K1803"/>
    <mergeCell ref="L1803:N1803"/>
    <mergeCell ref="O1803:Q1803"/>
    <mergeCell ref="R1803:T1803"/>
    <mergeCell ref="V1801:X1801"/>
    <mergeCell ref="D1802:G1802"/>
    <mergeCell ref="H1802:I1802"/>
    <mergeCell ref="J1802:K1802"/>
    <mergeCell ref="L1802:N1802"/>
    <mergeCell ref="O1802:Q1802"/>
    <mergeCell ref="R1802:T1802"/>
    <mergeCell ref="V1802:X1802"/>
    <mergeCell ref="D1801:G1801"/>
    <mergeCell ref="H1801:I1801"/>
    <mergeCell ref="J1801:K1801"/>
    <mergeCell ref="L1801:N1801"/>
    <mergeCell ref="O1801:Q1801"/>
    <mergeCell ref="R1801:T1801"/>
    <mergeCell ref="V1799:X1799"/>
    <mergeCell ref="D1800:G1800"/>
    <mergeCell ref="H1800:I1800"/>
    <mergeCell ref="J1800:K1800"/>
    <mergeCell ref="L1800:N1800"/>
    <mergeCell ref="O1800:Q1800"/>
    <mergeCell ref="R1800:T1800"/>
    <mergeCell ref="V1800:X1800"/>
    <mergeCell ref="D1799:G1799"/>
    <mergeCell ref="H1799:I1799"/>
    <mergeCell ref="J1799:K1799"/>
    <mergeCell ref="L1799:N1799"/>
    <mergeCell ref="O1799:Q1799"/>
    <mergeCell ref="R1799:T1799"/>
    <mergeCell ref="V1797:X1797"/>
    <mergeCell ref="D1798:G1798"/>
    <mergeCell ref="H1798:I1798"/>
    <mergeCell ref="J1798:K1798"/>
    <mergeCell ref="L1798:N1798"/>
    <mergeCell ref="O1798:Q1798"/>
    <mergeCell ref="R1798:T1798"/>
    <mergeCell ref="V1798:X1798"/>
    <mergeCell ref="D1797:G1797"/>
    <mergeCell ref="H1797:I1797"/>
    <mergeCell ref="J1797:K1797"/>
    <mergeCell ref="L1797:N1797"/>
    <mergeCell ref="O1797:Q1797"/>
    <mergeCell ref="R1797:T1797"/>
    <mergeCell ref="V1795:X1795"/>
    <mergeCell ref="D1796:G1796"/>
    <mergeCell ref="H1796:I1796"/>
    <mergeCell ref="J1796:K1796"/>
    <mergeCell ref="L1796:N1796"/>
    <mergeCell ref="O1796:Q1796"/>
    <mergeCell ref="R1796:T1796"/>
    <mergeCell ref="V1796:X1796"/>
    <mergeCell ref="D1795:G1795"/>
    <mergeCell ref="H1795:I1795"/>
    <mergeCell ref="J1795:K1795"/>
    <mergeCell ref="L1795:N1795"/>
    <mergeCell ref="O1795:Q1795"/>
    <mergeCell ref="R1795:T1795"/>
    <mergeCell ref="V1793:X1793"/>
    <mergeCell ref="D1794:G1794"/>
    <mergeCell ref="H1794:I1794"/>
    <mergeCell ref="J1794:K1794"/>
    <mergeCell ref="L1794:N1794"/>
    <mergeCell ref="O1794:Q1794"/>
    <mergeCell ref="R1794:T1794"/>
    <mergeCell ref="V1794:X1794"/>
    <mergeCell ref="D1793:G1793"/>
    <mergeCell ref="H1793:I1793"/>
    <mergeCell ref="J1793:K1793"/>
    <mergeCell ref="L1793:N1793"/>
    <mergeCell ref="O1793:Q1793"/>
    <mergeCell ref="R1793:T1793"/>
    <mergeCell ref="V1791:X1791"/>
    <mergeCell ref="D1792:G1792"/>
    <mergeCell ref="H1792:I1792"/>
    <mergeCell ref="J1792:K1792"/>
    <mergeCell ref="L1792:N1792"/>
    <mergeCell ref="O1792:Q1792"/>
    <mergeCell ref="R1792:T1792"/>
    <mergeCell ref="V1792:X1792"/>
    <mergeCell ref="D1791:G1791"/>
    <mergeCell ref="H1791:I1791"/>
    <mergeCell ref="J1791:K1791"/>
    <mergeCell ref="L1791:N1791"/>
    <mergeCell ref="O1791:Q1791"/>
    <mergeCell ref="R1791:T1791"/>
    <mergeCell ref="V1789:X1789"/>
    <mergeCell ref="D1790:G1790"/>
    <mergeCell ref="H1790:I1790"/>
    <mergeCell ref="J1790:K1790"/>
    <mergeCell ref="L1790:N1790"/>
    <mergeCell ref="O1790:Q1790"/>
    <mergeCell ref="R1790:T1790"/>
    <mergeCell ref="V1790:X1790"/>
    <mergeCell ref="D1789:G1789"/>
    <mergeCell ref="H1789:I1789"/>
    <mergeCell ref="J1789:K1789"/>
    <mergeCell ref="L1789:N1789"/>
    <mergeCell ref="O1789:Q1789"/>
    <mergeCell ref="R1789:T1789"/>
    <mergeCell ref="V1787:X1787"/>
    <mergeCell ref="D1788:G1788"/>
    <mergeCell ref="H1788:I1788"/>
    <mergeCell ref="J1788:K1788"/>
    <mergeCell ref="L1788:N1788"/>
    <mergeCell ref="O1788:Q1788"/>
    <mergeCell ref="R1788:T1788"/>
    <mergeCell ref="V1788:X1788"/>
    <mergeCell ref="D1787:G1787"/>
    <mergeCell ref="H1787:I1787"/>
    <mergeCell ref="J1787:K1787"/>
    <mergeCell ref="L1787:N1787"/>
    <mergeCell ref="O1787:Q1787"/>
    <mergeCell ref="R1787:T1787"/>
    <mergeCell ref="V1785:X1785"/>
    <mergeCell ref="D1786:G1786"/>
    <mergeCell ref="H1786:I1786"/>
    <mergeCell ref="J1786:K1786"/>
    <mergeCell ref="L1786:N1786"/>
    <mergeCell ref="O1786:Q1786"/>
    <mergeCell ref="R1786:T1786"/>
    <mergeCell ref="V1786:X1786"/>
    <mergeCell ref="D1785:G1785"/>
    <mergeCell ref="H1785:I1785"/>
    <mergeCell ref="J1785:K1785"/>
    <mergeCell ref="L1785:N1785"/>
    <mergeCell ref="O1785:Q1785"/>
    <mergeCell ref="R1785:T1785"/>
    <mergeCell ref="V1783:X1783"/>
    <mergeCell ref="D1784:G1784"/>
    <mergeCell ref="H1784:I1784"/>
    <mergeCell ref="J1784:K1784"/>
    <mergeCell ref="L1784:N1784"/>
    <mergeCell ref="O1784:Q1784"/>
    <mergeCell ref="R1784:T1784"/>
    <mergeCell ref="V1784:X1784"/>
    <mergeCell ref="D1783:G1783"/>
    <mergeCell ref="H1783:I1783"/>
    <mergeCell ref="J1783:K1783"/>
    <mergeCell ref="L1783:N1783"/>
    <mergeCell ref="O1783:Q1783"/>
    <mergeCell ref="R1783:T1783"/>
    <mergeCell ref="V1781:X1781"/>
    <mergeCell ref="D1782:G1782"/>
    <mergeCell ref="H1782:I1782"/>
    <mergeCell ref="J1782:K1782"/>
    <mergeCell ref="L1782:N1782"/>
    <mergeCell ref="O1782:Q1782"/>
    <mergeCell ref="R1782:T1782"/>
    <mergeCell ref="V1782:X1782"/>
    <mergeCell ref="D1781:G1781"/>
    <mergeCell ref="H1781:I1781"/>
    <mergeCell ref="J1781:K1781"/>
    <mergeCell ref="L1781:N1781"/>
    <mergeCell ref="O1781:Q1781"/>
    <mergeCell ref="R1781:T1781"/>
    <mergeCell ref="V1779:X1779"/>
    <mergeCell ref="D1780:G1780"/>
    <mergeCell ref="H1780:I1780"/>
    <mergeCell ref="J1780:K1780"/>
    <mergeCell ref="L1780:N1780"/>
    <mergeCell ref="O1780:Q1780"/>
    <mergeCell ref="R1780:T1780"/>
    <mergeCell ref="V1780:X1780"/>
    <mergeCell ref="D1779:G1779"/>
    <mergeCell ref="H1779:I1779"/>
    <mergeCell ref="J1779:K1779"/>
    <mergeCell ref="L1779:N1779"/>
    <mergeCell ref="O1779:Q1779"/>
    <mergeCell ref="R1779:T1779"/>
    <mergeCell ref="V1777:X1777"/>
    <mergeCell ref="D1778:G1778"/>
    <mergeCell ref="H1778:I1778"/>
    <mergeCell ref="J1778:K1778"/>
    <mergeCell ref="L1778:N1778"/>
    <mergeCell ref="O1778:Q1778"/>
    <mergeCell ref="R1778:T1778"/>
    <mergeCell ref="V1778:X1778"/>
    <mergeCell ref="D1777:G1777"/>
    <mergeCell ref="H1777:I1777"/>
    <mergeCell ref="J1777:K1777"/>
    <mergeCell ref="L1777:N1777"/>
    <mergeCell ref="O1777:Q1777"/>
    <mergeCell ref="R1777:T1777"/>
    <mergeCell ref="V1775:X1775"/>
    <mergeCell ref="D1776:G1776"/>
    <mergeCell ref="H1776:I1776"/>
    <mergeCell ref="J1776:K1776"/>
    <mergeCell ref="L1776:N1776"/>
    <mergeCell ref="O1776:Q1776"/>
    <mergeCell ref="R1776:T1776"/>
    <mergeCell ref="V1776:X1776"/>
    <mergeCell ref="D1775:G1775"/>
    <mergeCell ref="H1775:I1775"/>
    <mergeCell ref="J1775:K1775"/>
    <mergeCell ref="L1775:N1775"/>
    <mergeCell ref="O1775:Q1775"/>
    <mergeCell ref="R1775:T1775"/>
    <mergeCell ref="V1773:X1773"/>
    <mergeCell ref="D1774:G1774"/>
    <mergeCell ref="H1774:I1774"/>
    <mergeCell ref="J1774:K1774"/>
    <mergeCell ref="L1774:N1774"/>
    <mergeCell ref="O1774:Q1774"/>
    <mergeCell ref="R1774:T1774"/>
    <mergeCell ref="V1774:X1774"/>
    <mergeCell ref="D1773:G1773"/>
    <mergeCell ref="H1773:I1773"/>
    <mergeCell ref="J1773:K1773"/>
    <mergeCell ref="L1773:N1773"/>
    <mergeCell ref="O1773:Q1773"/>
    <mergeCell ref="R1773:T1773"/>
    <mergeCell ref="V1771:X1771"/>
    <mergeCell ref="D1772:G1772"/>
    <mergeCell ref="H1772:I1772"/>
    <mergeCell ref="J1772:K1772"/>
    <mergeCell ref="L1772:N1772"/>
    <mergeCell ref="O1772:Q1772"/>
    <mergeCell ref="R1772:T1772"/>
    <mergeCell ref="V1772:X1772"/>
    <mergeCell ref="D1771:G1771"/>
    <mergeCell ref="H1771:I1771"/>
    <mergeCell ref="J1771:K1771"/>
    <mergeCell ref="L1771:N1771"/>
    <mergeCell ref="O1771:Q1771"/>
    <mergeCell ref="R1771:T1771"/>
    <mergeCell ref="V1769:X1769"/>
    <mergeCell ref="D1770:G1770"/>
    <mergeCell ref="H1770:I1770"/>
    <mergeCell ref="J1770:K1770"/>
    <mergeCell ref="L1770:N1770"/>
    <mergeCell ref="O1770:Q1770"/>
    <mergeCell ref="R1770:T1770"/>
    <mergeCell ref="V1770:X1770"/>
    <mergeCell ref="D1769:G1769"/>
    <mergeCell ref="H1769:I1769"/>
    <mergeCell ref="J1769:K1769"/>
    <mergeCell ref="L1769:N1769"/>
    <mergeCell ref="O1769:Q1769"/>
    <mergeCell ref="R1769:T1769"/>
    <mergeCell ref="V1767:X1767"/>
    <mergeCell ref="D1768:G1768"/>
    <mergeCell ref="H1768:I1768"/>
    <mergeCell ref="J1768:K1768"/>
    <mergeCell ref="L1768:N1768"/>
    <mergeCell ref="O1768:Q1768"/>
    <mergeCell ref="R1768:T1768"/>
    <mergeCell ref="V1768:X1768"/>
    <mergeCell ref="D1767:G1767"/>
    <mergeCell ref="H1767:I1767"/>
    <mergeCell ref="J1767:K1767"/>
    <mergeCell ref="L1767:N1767"/>
    <mergeCell ref="O1767:Q1767"/>
    <mergeCell ref="R1767:T1767"/>
    <mergeCell ref="V1765:X1765"/>
    <mergeCell ref="D1766:G1766"/>
    <mergeCell ref="H1766:I1766"/>
    <mergeCell ref="J1766:K1766"/>
    <mergeCell ref="L1766:N1766"/>
    <mergeCell ref="O1766:Q1766"/>
    <mergeCell ref="R1766:T1766"/>
    <mergeCell ref="V1766:X1766"/>
    <mergeCell ref="D1765:G1765"/>
    <mergeCell ref="H1765:I1765"/>
    <mergeCell ref="J1765:K1765"/>
    <mergeCell ref="L1765:N1765"/>
    <mergeCell ref="O1765:Q1765"/>
    <mergeCell ref="R1765:T1765"/>
    <mergeCell ref="V1763:X1763"/>
    <mergeCell ref="D1764:G1764"/>
    <mergeCell ref="H1764:I1764"/>
    <mergeCell ref="J1764:K1764"/>
    <mergeCell ref="L1764:N1764"/>
    <mergeCell ref="O1764:Q1764"/>
    <mergeCell ref="R1764:T1764"/>
    <mergeCell ref="V1764:X1764"/>
    <mergeCell ref="D1763:G1763"/>
    <mergeCell ref="H1763:I1763"/>
    <mergeCell ref="J1763:K1763"/>
    <mergeCell ref="L1763:N1763"/>
    <mergeCell ref="O1763:Q1763"/>
    <mergeCell ref="R1763:T1763"/>
    <mergeCell ref="V1761:X1761"/>
    <mergeCell ref="D1762:G1762"/>
    <mergeCell ref="H1762:I1762"/>
    <mergeCell ref="J1762:K1762"/>
    <mergeCell ref="L1762:N1762"/>
    <mergeCell ref="O1762:Q1762"/>
    <mergeCell ref="R1762:T1762"/>
    <mergeCell ref="V1762:X1762"/>
    <mergeCell ref="D1761:G1761"/>
    <mergeCell ref="H1761:I1761"/>
    <mergeCell ref="J1761:K1761"/>
    <mergeCell ref="L1761:N1761"/>
    <mergeCell ref="O1761:Q1761"/>
    <mergeCell ref="R1761:T1761"/>
    <mergeCell ref="V1759:X1759"/>
    <mergeCell ref="D1760:G1760"/>
    <mergeCell ref="H1760:I1760"/>
    <mergeCell ref="J1760:K1760"/>
    <mergeCell ref="L1760:N1760"/>
    <mergeCell ref="O1760:Q1760"/>
    <mergeCell ref="R1760:T1760"/>
    <mergeCell ref="V1760:X1760"/>
    <mergeCell ref="D1759:G1759"/>
    <mergeCell ref="H1759:I1759"/>
    <mergeCell ref="J1759:K1759"/>
    <mergeCell ref="L1759:N1759"/>
    <mergeCell ref="O1759:Q1759"/>
    <mergeCell ref="R1759:T1759"/>
    <mergeCell ref="V1757:X1757"/>
    <mergeCell ref="D1758:G1758"/>
    <mergeCell ref="H1758:I1758"/>
    <mergeCell ref="J1758:K1758"/>
    <mergeCell ref="L1758:N1758"/>
    <mergeCell ref="O1758:Q1758"/>
    <mergeCell ref="R1758:T1758"/>
    <mergeCell ref="V1758:X1758"/>
    <mergeCell ref="D1757:G1757"/>
    <mergeCell ref="H1757:I1757"/>
    <mergeCell ref="J1757:K1757"/>
    <mergeCell ref="L1757:N1757"/>
    <mergeCell ref="O1757:Q1757"/>
    <mergeCell ref="R1757:T1757"/>
    <mergeCell ref="V1755:X1755"/>
    <mergeCell ref="D1756:G1756"/>
    <mergeCell ref="H1756:I1756"/>
    <mergeCell ref="J1756:K1756"/>
    <mergeCell ref="L1756:N1756"/>
    <mergeCell ref="O1756:Q1756"/>
    <mergeCell ref="R1756:T1756"/>
    <mergeCell ref="V1756:X1756"/>
    <mergeCell ref="D1755:G1755"/>
    <mergeCell ref="H1755:I1755"/>
    <mergeCell ref="J1755:K1755"/>
    <mergeCell ref="L1755:N1755"/>
    <mergeCell ref="O1755:Q1755"/>
    <mergeCell ref="R1755:T1755"/>
    <mergeCell ref="V1753:X1753"/>
    <mergeCell ref="D1754:G1754"/>
    <mergeCell ref="H1754:I1754"/>
    <mergeCell ref="J1754:K1754"/>
    <mergeCell ref="L1754:N1754"/>
    <mergeCell ref="O1754:Q1754"/>
    <mergeCell ref="R1754:T1754"/>
    <mergeCell ref="V1754:X1754"/>
    <mergeCell ref="D1753:G1753"/>
    <mergeCell ref="H1753:I1753"/>
    <mergeCell ref="J1753:K1753"/>
    <mergeCell ref="L1753:N1753"/>
    <mergeCell ref="O1753:Q1753"/>
    <mergeCell ref="R1753:T1753"/>
    <mergeCell ref="V1751:X1751"/>
    <mergeCell ref="D1752:G1752"/>
    <mergeCell ref="H1752:I1752"/>
    <mergeCell ref="J1752:K1752"/>
    <mergeCell ref="L1752:N1752"/>
    <mergeCell ref="O1752:Q1752"/>
    <mergeCell ref="R1752:T1752"/>
    <mergeCell ref="V1752:X1752"/>
    <mergeCell ref="D1751:G1751"/>
    <mergeCell ref="H1751:I1751"/>
    <mergeCell ref="J1751:K1751"/>
    <mergeCell ref="L1751:N1751"/>
    <mergeCell ref="O1751:Q1751"/>
    <mergeCell ref="R1751:T1751"/>
    <mergeCell ref="V1749:X1749"/>
    <mergeCell ref="D1750:G1750"/>
    <mergeCell ref="H1750:I1750"/>
    <mergeCell ref="J1750:K1750"/>
    <mergeCell ref="L1750:N1750"/>
    <mergeCell ref="O1750:Q1750"/>
    <mergeCell ref="R1750:T1750"/>
    <mergeCell ref="V1750:X1750"/>
    <mergeCell ref="D1749:G1749"/>
    <mergeCell ref="H1749:I1749"/>
    <mergeCell ref="J1749:K1749"/>
    <mergeCell ref="L1749:N1749"/>
    <mergeCell ref="O1749:Q1749"/>
    <mergeCell ref="R1749:T1749"/>
    <mergeCell ref="V1747:X1747"/>
    <mergeCell ref="D1748:G1748"/>
    <mergeCell ref="H1748:I1748"/>
    <mergeCell ref="J1748:K1748"/>
    <mergeCell ref="L1748:N1748"/>
    <mergeCell ref="O1748:Q1748"/>
    <mergeCell ref="R1748:T1748"/>
    <mergeCell ref="V1748:X1748"/>
    <mergeCell ref="D1747:G1747"/>
    <mergeCell ref="H1747:I1747"/>
    <mergeCell ref="J1747:K1747"/>
    <mergeCell ref="L1747:N1747"/>
    <mergeCell ref="O1747:Q1747"/>
    <mergeCell ref="R1747:T1747"/>
    <mergeCell ref="V1745:X1745"/>
    <mergeCell ref="D1746:G1746"/>
    <mergeCell ref="H1746:I1746"/>
    <mergeCell ref="J1746:K1746"/>
    <mergeCell ref="L1746:N1746"/>
    <mergeCell ref="O1746:Q1746"/>
    <mergeCell ref="R1746:T1746"/>
    <mergeCell ref="V1746:X1746"/>
    <mergeCell ref="D1745:G1745"/>
    <mergeCell ref="H1745:I1745"/>
    <mergeCell ref="J1745:K1745"/>
    <mergeCell ref="L1745:N1745"/>
    <mergeCell ref="O1745:Q1745"/>
    <mergeCell ref="R1745:T1745"/>
    <mergeCell ref="V1743:X1743"/>
    <mergeCell ref="D1744:G1744"/>
    <mergeCell ref="H1744:I1744"/>
    <mergeCell ref="J1744:K1744"/>
    <mergeCell ref="L1744:N1744"/>
    <mergeCell ref="O1744:Q1744"/>
    <mergeCell ref="R1744:T1744"/>
    <mergeCell ref="V1744:X1744"/>
    <mergeCell ref="D1743:G1743"/>
    <mergeCell ref="H1743:I1743"/>
    <mergeCell ref="J1743:K1743"/>
    <mergeCell ref="L1743:N1743"/>
    <mergeCell ref="O1743:Q1743"/>
    <mergeCell ref="R1743:T1743"/>
    <mergeCell ref="V1741:X1741"/>
    <mergeCell ref="D1742:G1742"/>
    <mergeCell ref="H1742:I1742"/>
    <mergeCell ref="J1742:K1742"/>
    <mergeCell ref="L1742:N1742"/>
    <mergeCell ref="O1742:Q1742"/>
    <mergeCell ref="R1742:T1742"/>
    <mergeCell ref="V1742:X1742"/>
    <mergeCell ref="D1741:G1741"/>
    <mergeCell ref="H1741:I1741"/>
    <mergeCell ref="J1741:K1741"/>
    <mergeCell ref="L1741:N1741"/>
    <mergeCell ref="O1741:Q1741"/>
    <mergeCell ref="R1741:T1741"/>
    <mergeCell ref="V1739:X1739"/>
    <mergeCell ref="D1740:G1740"/>
    <mergeCell ref="H1740:I1740"/>
    <mergeCell ref="J1740:K1740"/>
    <mergeCell ref="L1740:N1740"/>
    <mergeCell ref="O1740:Q1740"/>
    <mergeCell ref="R1740:T1740"/>
    <mergeCell ref="V1740:X1740"/>
    <mergeCell ref="D1739:G1739"/>
    <mergeCell ref="H1739:I1739"/>
    <mergeCell ref="J1739:K1739"/>
    <mergeCell ref="L1739:N1739"/>
    <mergeCell ref="O1739:Q1739"/>
    <mergeCell ref="R1739:T1739"/>
    <mergeCell ref="V1737:X1737"/>
    <mergeCell ref="D1738:G1738"/>
    <mergeCell ref="H1738:I1738"/>
    <mergeCell ref="J1738:K1738"/>
    <mergeCell ref="L1738:N1738"/>
    <mergeCell ref="O1738:Q1738"/>
    <mergeCell ref="R1738:T1738"/>
    <mergeCell ref="V1738:X1738"/>
    <mergeCell ref="D1737:G1737"/>
    <mergeCell ref="H1737:I1737"/>
    <mergeCell ref="J1737:K1737"/>
    <mergeCell ref="L1737:N1737"/>
    <mergeCell ref="O1737:Q1737"/>
    <mergeCell ref="R1737:T1737"/>
    <mergeCell ref="V1735:X1735"/>
    <mergeCell ref="D1736:G1736"/>
    <mergeCell ref="H1736:I1736"/>
    <mergeCell ref="J1736:K1736"/>
    <mergeCell ref="L1736:N1736"/>
    <mergeCell ref="O1736:Q1736"/>
    <mergeCell ref="R1736:T1736"/>
    <mergeCell ref="V1736:X1736"/>
    <mergeCell ref="D1735:G1735"/>
    <mergeCell ref="H1735:I1735"/>
    <mergeCell ref="J1735:K1735"/>
    <mergeCell ref="L1735:N1735"/>
    <mergeCell ref="O1735:Q1735"/>
    <mergeCell ref="R1735:T1735"/>
    <mergeCell ref="V1733:X1733"/>
    <mergeCell ref="D1734:G1734"/>
    <mergeCell ref="H1734:I1734"/>
    <mergeCell ref="J1734:K1734"/>
    <mergeCell ref="L1734:N1734"/>
    <mergeCell ref="O1734:Q1734"/>
    <mergeCell ref="R1734:T1734"/>
    <mergeCell ref="V1734:X1734"/>
    <mergeCell ref="D1733:G1733"/>
    <mergeCell ref="H1733:I1733"/>
    <mergeCell ref="J1733:K1733"/>
    <mergeCell ref="L1733:N1733"/>
    <mergeCell ref="O1733:Q1733"/>
    <mergeCell ref="R1733:T1733"/>
    <mergeCell ref="V1731:X1731"/>
    <mergeCell ref="D1732:G1732"/>
    <mergeCell ref="H1732:I1732"/>
    <mergeCell ref="J1732:K1732"/>
    <mergeCell ref="L1732:N1732"/>
    <mergeCell ref="O1732:Q1732"/>
    <mergeCell ref="R1732:T1732"/>
    <mergeCell ref="V1732:X1732"/>
    <mergeCell ref="D1731:G1731"/>
    <mergeCell ref="H1731:I1731"/>
    <mergeCell ref="J1731:K1731"/>
    <mergeCell ref="L1731:N1731"/>
    <mergeCell ref="O1731:Q1731"/>
    <mergeCell ref="R1731:T1731"/>
    <mergeCell ref="V1729:X1729"/>
    <mergeCell ref="D1730:G1730"/>
    <mergeCell ref="H1730:I1730"/>
    <mergeCell ref="J1730:K1730"/>
    <mergeCell ref="L1730:N1730"/>
    <mergeCell ref="O1730:Q1730"/>
    <mergeCell ref="R1730:T1730"/>
    <mergeCell ref="V1730:X1730"/>
    <mergeCell ref="D1729:G1729"/>
    <mergeCell ref="H1729:I1729"/>
    <mergeCell ref="J1729:K1729"/>
    <mergeCell ref="L1729:N1729"/>
    <mergeCell ref="O1729:Q1729"/>
    <mergeCell ref="R1729:T1729"/>
    <mergeCell ref="V1727:X1727"/>
    <mergeCell ref="D1728:G1728"/>
    <mergeCell ref="H1728:I1728"/>
    <mergeCell ref="J1728:K1728"/>
    <mergeCell ref="L1728:N1728"/>
    <mergeCell ref="O1728:Q1728"/>
    <mergeCell ref="R1728:T1728"/>
    <mergeCell ref="V1728:X1728"/>
    <mergeCell ref="D1727:G1727"/>
    <mergeCell ref="H1727:I1727"/>
    <mergeCell ref="J1727:K1727"/>
    <mergeCell ref="L1727:N1727"/>
    <mergeCell ref="O1727:Q1727"/>
    <mergeCell ref="R1727:T1727"/>
    <mergeCell ref="V1725:X1725"/>
    <mergeCell ref="D1726:G1726"/>
    <mergeCell ref="H1726:I1726"/>
    <mergeCell ref="J1726:K1726"/>
    <mergeCell ref="L1726:N1726"/>
    <mergeCell ref="O1726:Q1726"/>
    <mergeCell ref="R1726:T1726"/>
    <mergeCell ref="V1726:X1726"/>
    <mergeCell ref="D1725:G1725"/>
    <mergeCell ref="H1725:I1725"/>
    <mergeCell ref="J1725:K1725"/>
    <mergeCell ref="L1725:N1725"/>
    <mergeCell ref="O1725:Q1725"/>
    <mergeCell ref="R1725:T1725"/>
    <mergeCell ref="V1723:X1723"/>
    <mergeCell ref="D1724:G1724"/>
    <mergeCell ref="H1724:I1724"/>
    <mergeCell ref="J1724:K1724"/>
    <mergeCell ref="L1724:N1724"/>
    <mergeCell ref="O1724:Q1724"/>
    <mergeCell ref="R1724:T1724"/>
    <mergeCell ref="V1724:X1724"/>
    <mergeCell ref="D1723:G1723"/>
    <mergeCell ref="H1723:I1723"/>
    <mergeCell ref="J1723:K1723"/>
    <mergeCell ref="L1723:N1723"/>
    <mergeCell ref="O1723:Q1723"/>
    <mergeCell ref="R1723:T1723"/>
    <mergeCell ref="V1721:X1721"/>
    <mergeCell ref="D1722:G1722"/>
    <mergeCell ref="H1722:I1722"/>
    <mergeCell ref="J1722:K1722"/>
    <mergeCell ref="L1722:N1722"/>
    <mergeCell ref="O1722:Q1722"/>
    <mergeCell ref="R1722:T1722"/>
    <mergeCell ref="V1722:X1722"/>
    <mergeCell ref="D1721:G1721"/>
    <mergeCell ref="H1721:I1721"/>
    <mergeCell ref="J1721:K1721"/>
    <mergeCell ref="L1721:N1721"/>
    <mergeCell ref="O1721:Q1721"/>
    <mergeCell ref="R1721:T1721"/>
    <mergeCell ref="V1719:X1719"/>
    <mergeCell ref="D1720:G1720"/>
    <mergeCell ref="H1720:I1720"/>
    <mergeCell ref="J1720:K1720"/>
    <mergeCell ref="L1720:N1720"/>
    <mergeCell ref="O1720:Q1720"/>
    <mergeCell ref="R1720:T1720"/>
    <mergeCell ref="V1720:X1720"/>
    <mergeCell ref="D1719:G1719"/>
    <mergeCell ref="H1719:I1719"/>
    <mergeCell ref="J1719:K1719"/>
    <mergeCell ref="L1719:N1719"/>
    <mergeCell ref="O1719:Q1719"/>
    <mergeCell ref="R1719:T1719"/>
    <mergeCell ref="V1717:X1717"/>
    <mergeCell ref="D1718:G1718"/>
    <mergeCell ref="H1718:I1718"/>
    <mergeCell ref="J1718:K1718"/>
    <mergeCell ref="L1718:N1718"/>
    <mergeCell ref="O1718:Q1718"/>
    <mergeCell ref="R1718:T1718"/>
    <mergeCell ref="V1718:X1718"/>
    <mergeCell ref="D1717:G1717"/>
    <mergeCell ref="H1717:I1717"/>
    <mergeCell ref="J1717:K1717"/>
    <mergeCell ref="L1717:N1717"/>
    <mergeCell ref="O1717:Q1717"/>
    <mergeCell ref="R1717:T1717"/>
    <mergeCell ref="V1715:X1715"/>
    <mergeCell ref="D1716:G1716"/>
    <mergeCell ref="H1716:I1716"/>
    <mergeCell ref="J1716:K1716"/>
    <mergeCell ref="L1716:N1716"/>
    <mergeCell ref="O1716:Q1716"/>
    <mergeCell ref="R1716:T1716"/>
    <mergeCell ref="V1716:X1716"/>
    <mergeCell ref="D1715:G1715"/>
    <mergeCell ref="H1715:I1715"/>
    <mergeCell ref="J1715:K1715"/>
    <mergeCell ref="L1715:N1715"/>
    <mergeCell ref="O1715:Q1715"/>
    <mergeCell ref="R1715:T1715"/>
    <mergeCell ref="V1713:X1713"/>
    <mergeCell ref="D1714:G1714"/>
    <mergeCell ref="H1714:I1714"/>
    <mergeCell ref="J1714:K1714"/>
    <mergeCell ref="L1714:N1714"/>
    <mergeCell ref="O1714:Q1714"/>
    <mergeCell ref="R1714:T1714"/>
    <mergeCell ref="V1714:X1714"/>
    <mergeCell ref="D1713:G1713"/>
    <mergeCell ref="H1713:I1713"/>
    <mergeCell ref="J1713:K1713"/>
    <mergeCell ref="L1713:N1713"/>
    <mergeCell ref="O1713:Q1713"/>
    <mergeCell ref="R1713:T1713"/>
    <mergeCell ref="V1711:X1711"/>
    <mergeCell ref="D1712:G1712"/>
    <mergeCell ref="H1712:I1712"/>
    <mergeCell ref="J1712:K1712"/>
    <mergeCell ref="L1712:N1712"/>
    <mergeCell ref="O1712:Q1712"/>
    <mergeCell ref="R1712:T1712"/>
    <mergeCell ref="V1712:X1712"/>
    <mergeCell ref="D1711:G1711"/>
    <mergeCell ref="H1711:I1711"/>
    <mergeCell ref="J1711:K1711"/>
    <mergeCell ref="L1711:N1711"/>
    <mergeCell ref="O1711:Q1711"/>
    <mergeCell ref="R1711:T1711"/>
    <mergeCell ref="V1709:X1709"/>
    <mergeCell ref="D1710:G1710"/>
    <mergeCell ref="H1710:I1710"/>
    <mergeCell ref="J1710:K1710"/>
    <mergeCell ref="L1710:N1710"/>
    <mergeCell ref="O1710:Q1710"/>
    <mergeCell ref="R1710:T1710"/>
    <mergeCell ref="V1710:X1710"/>
    <mergeCell ref="D1709:G1709"/>
    <mergeCell ref="H1709:I1709"/>
    <mergeCell ref="J1709:K1709"/>
    <mergeCell ref="L1709:N1709"/>
    <mergeCell ref="O1709:Q1709"/>
    <mergeCell ref="R1709:T1709"/>
    <mergeCell ref="V1707:X1707"/>
    <mergeCell ref="D1708:G1708"/>
    <mergeCell ref="H1708:I1708"/>
    <mergeCell ref="J1708:K1708"/>
    <mergeCell ref="L1708:N1708"/>
    <mergeCell ref="O1708:Q1708"/>
    <mergeCell ref="R1708:T1708"/>
    <mergeCell ref="V1708:X1708"/>
    <mergeCell ref="D1707:G1707"/>
    <mergeCell ref="H1707:I1707"/>
    <mergeCell ref="J1707:K1707"/>
    <mergeCell ref="L1707:N1707"/>
    <mergeCell ref="O1707:Q1707"/>
    <mergeCell ref="R1707:T1707"/>
    <mergeCell ref="V1705:X1705"/>
    <mergeCell ref="D1706:G1706"/>
    <mergeCell ref="H1706:I1706"/>
    <mergeCell ref="J1706:K1706"/>
    <mergeCell ref="L1706:N1706"/>
    <mergeCell ref="O1706:Q1706"/>
    <mergeCell ref="R1706:T1706"/>
    <mergeCell ref="V1706:X1706"/>
    <mergeCell ref="D1705:G1705"/>
    <mergeCell ref="H1705:I1705"/>
    <mergeCell ref="J1705:K1705"/>
    <mergeCell ref="L1705:N1705"/>
    <mergeCell ref="O1705:Q1705"/>
    <mergeCell ref="R1705:T1705"/>
    <mergeCell ref="V1703:X1703"/>
    <mergeCell ref="D1704:G1704"/>
    <mergeCell ref="H1704:I1704"/>
    <mergeCell ref="J1704:K1704"/>
    <mergeCell ref="L1704:N1704"/>
    <mergeCell ref="O1704:Q1704"/>
    <mergeCell ref="R1704:T1704"/>
    <mergeCell ref="V1704:X1704"/>
    <mergeCell ref="D1703:G1703"/>
    <mergeCell ref="H1703:I1703"/>
    <mergeCell ref="J1703:K1703"/>
    <mergeCell ref="L1703:N1703"/>
    <mergeCell ref="O1703:Q1703"/>
    <mergeCell ref="R1703:T1703"/>
    <mergeCell ref="V1701:X1701"/>
    <mergeCell ref="D1702:G1702"/>
    <mergeCell ref="H1702:I1702"/>
    <mergeCell ref="J1702:K1702"/>
    <mergeCell ref="L1702:N1702"/>
    <mergeCell ref="O1702:Q1702"/>
    <mergeCell ref="R1702:T1702"/>
    <mergeCell ref="V1702:X1702"/>
    <mergeCell ref="D1701:G1701"/>
    <mergeCell ref="H1701:I1701"/>
    <mergeCell ref="J1701:K1701"/>
    <mergeCell ref="L1701:N1701"/>
    <mergeCell ref="O1701:Q1701"/>
    <mergeCell ref="R1701:T1701"/>
    <mergeCell ref="V1699:X1699"/>
    <mergeCell ref="D1700:G1700"/>
    <mergeCell ref="H1700:I1700"/>
    <mergeCell ref="J1700:K1700"/>
    <mergeCell ref="L1700:N1700"/>
    <mergeCell ref="O1700:Q1700"/>
    <mergeCell ref="R1700:T1700"/>
    <mergeCell ref="V1700:X1700"/>
    <mergeCell ref="D1699:G1699"/>
    <mergeCell ref="H1699:I1699"/>
    <mergeCell ref="J1699:K1699"/>
    <mergeCell ref="L1699:N1699"/>
    <mergeCell ref="O1699:Q1699"/>
    <mergeCell ref="R1699:T1699"/>
    <mergeCell ref="V1697:X1697"/>
    <mergeCell ref="D1698:G1698"/>
    <mergeCell ref="H1698:I1698"/>
    <mergeCell ref="J1698:K1698"/>
    <mergeCell ref="L1698:N1698"/>
    <mergeCell ref="O1698:Q1698"/>
    <mergeCell ref="R1698:T1698"/>
    <mergeCell ref="V1698:X1698"/>
    <mergeCell ref="D1697:G1697"/>
    <mergeCell ref="H1697:I1697"/>
    <mergeCell ref="J1697:K1697"/>
    <mergeCell ref="L1697:N1697"/>
    <mergeCell ref="O1697:Q1697"/>
    <mergeCell ref="R1697:T1697"/>
    <mergeCell ref="V1695:X1695"/>
    <mergeCell ref="D1696:G1696"/>
    <mergeCell ref="H1696:I1696"/>
    <mergeCell ref="J1696:K1696"/>
    <mergeCell ref="L1696:N1696"/>
    <mergeCell ref="O1696:Q1696"/>
    <mergeCell ref="R1696:T1696"/>
    <mergeCell ref="V1696:X1696"/>
    <mergeCell ref="D1695:G1695"/>
    <mergeCell ref="H1695:I1695"/>
    <mergeCell ref="J1695:K1695"/>
    <mergeCell ref="L1695:N1695"/>
    <mergeCell ref="O1695:Q1695"/>
    <mergeCell ref="R1695:T1695"/>
    <mergeCell ref="V1693:X1693"/>
    <mergeCell ref="D1694:G1694"/>
    <mergeCell ref="H1694:I1694"/>
    <mergeCell ref="J1694:K1694"/>
    <mergeCell ref="L1694:N1694"/>
    <mergeCell ref="O1694:Q1694"/>
    <mergeCell ref="R1694:T1694"/>
    <mergeCell ref="V1694:X1694"/>
    <mergeCell ref="D1693:G1693"/>
    <mergeCell ref="H1693:I1693"/>
    <mergeCell ref="J1693:K1693"/>
    <mergeCell ref="L1693:N1693"/>
    <mergeCell ref="O1693:Q1693"/>
    <mergeCell ref="R1693:T1693"/>
    <mergeCell ref="V1691:X1691"/>
    <mergeCell ref="D1692:G1692"/>
    <mergeCell ref="H1692:I1692"/>
    <mergeCell ref="J1692:K1692"/>
    <mergeCell ref="L1692:N1692"/>
    <mergeCell ref="O1692:Q1692"/>
    <mergeCell ref="R1692:T1692"/>
    <mergeCell ref="V1692:X1692"/>
    <mergeCell ref="D1691:G1691"/>
    <mergeCell ref="H1691:I1691"/>
    <mergeCell ref="J1691:K1691"/>
    <mergeCell ref="L1691:N1691"/>
    <mergeCell ref="O1691:Q1691"/>
    <mergeCell ref="R1691:T1691"/>
    <mergeCell ref="V1689:X1689"/>
    <mergeCell ref="D1690:G1690"/>
    <mergeCell ref="H1690:I1690"/>
    <mergeCell ref="J1690:K1690"/>
    <mergeCell ref="L1690:N1690"/>
    <mergeCell ref="O1690:Q1690"/>
    <mergeCell ref="R1690:T1690"/>
    <mergeCell ref="V1690:X1690"/>
    <mergeCell ref="D1689:G1689"/>
    <mergeCell ref="H1689:I1689"/>
    <mergeCell ref="J1689:K1689"/>
    <mergeCell ref="L1689:N1689"/>
    <mergeCell ref="O1689:Q1689"/>
    <mergeCell ref="R1689:T1689"/>
    <mergeCell ref="V1687:X1687"/>
    <mergeCell ref="D1688:G1688"/>
    <mergeCell ref="H1688:I1688"/>
    <mergeCell ref="J1688:K1688"/>
    <mergeCell ref="L1688:N1688"/>
    <mergeCell ref="O1688:Q1688"/>
    <mergeCell ref="R1688:T1688"/>
    <mergeCell ref="V1688:X1688"/>
    <mergeCell ref="D1687:G1687"/>
    <mergeCell ref="H1687:I1687"/>
    <mergeCell ref="J1687:K1687"/>
    <mergeCell ref="L1687:N1687"/>
    <mergeCell ref="O1687:Q1687"/>
    <mergeCell ref="R1687:T1687"/>
    <mergeCell ref="V1685:X1685"/>
    <mergeCell ref="D1686:G1686"/>
    <mergeCell ref="H1686:I1686"/>
    <mergeCell ref="J1686:K1686"/>
    <mergeCell ref="L1686:N1686"/>
    <mergeCell ref="O1686:Q1686"/>
    <mergeCell ref="R1686:T1686"/>
    <mergeCell ref="V1686:X1686"/>
    <mergeCell ref="D1685:G1685"/>
    <mergeCell ref="H1685:I1685"/>
    <mergeCell ref="J1685:K1685"/>
    <mergeCell ref="L1685:N1685"/>
    <mergeCell ref="O1685:Q1685"/>
    <mergeCell ref="R1685:T1685"/>
    <mergeCell ref="V1683:X1683"/>
    <mergeCell ref="D1684:G1684"/>
    <mergeCell ref="H1684:I1684"/>
    <mergeCell ref="J1684:K1684"/>
    <mergeCell ref="L1684:N1684"/>
    <mergeCell ref="O1684:Q1684"/>
    <mergeCell ref="R1684:T1684"/>
    <mergeCell ref="V1684:X1684"/>
    <mergeCell ref="D1683:G1683"/>
    <mergeCell ref="H1683:I1683"/>
    <mergeCell ref="J1683:K1683"/>
    <mergeCell ref="L1683:N1683"/>
    <mergeCell ref="O1683:Q1683"/>
    <mergeCell ref="R1683:T1683"/>
    <mergeCell ref="V1681:X1681"/>
    <mergeCell ref="D1682:G1682"/>
    <mergeCell ref="H1682:I1682"/>
    <mergeCell ref="J1682:K1682"/>
    <mergeCell ref="L1682:N1682"/>
    <mergeCell ref="O1682:Q1682"/>
    <mergeCell ref="R1682:T1682"/>
    <mergeCell ref="V1682:X1682"/>
    <mergeCell ref="D1681:G1681"/>
    <mergeCell ref="H1681:I1681"/>
    <mergeCell ref="J1681:K1681"/>
    <mergeCell ref="L1681:N1681"/>
    <mergeCell ref="O1681:Q1681"/>
    <mergeCell ref="R1681:T1681"/>
    <mergeCell ref="V1679:X1679"/>
    <mergeCell ref="D1680:G1680"/>
    <mergeCell ref="H1680:I1680"/>
    <mergeCell ref="J1680:K1680"/>
    <mergeCell ref="L1680:N1680"/>
    <mergeCell ref="O1680:Q1680"/>
    <mergeCell ref="R1680:T1680"/>
    <mergeCell ref="V1680:X1680"/>
    <mergeCell ref="D1679:G1679"/>
    <mergeCell ref="H1679:I1679"/>
    <mergeCell ref="J1679:K1679"/>
    <mergeCell ref="L1679:N1679"/>
    <mergeCell ref="O1679:Q1679"/>
    <mergeCell ref="R1679:T1679"/>
    <mergeCell ref="V1677:X1677"/>
    <mergeCell ref="D1678:G1678"/>
    <mergeCell ref="H1678:I1678"/>
    <mergeCell ref="J1678:K1678"/>
    <mergeCell ref="L1678:N1678"/>
    <mergeCell ref="O1678:Q1678"/>
    <mergeCell ref="R1678:T1678"/>
    <mergeCell ref="V1678:X1678"/>
    <mergeCell ref="D1677:G1677"/>
    <mergeCell ref="H1677:I1677"/>
    <mergeCell ref="J1677:K1677"/>
    <mergeCell ref="L1677:N1677"/>
    <mergeCell ref="O1677:Q1677"/>
    <mergeCell ref="R1677:T1677"/>
    <mergeCell ref="V1675:X1675"/>
    <mergeCell ref="D1676:G1676"/>
    <mergeCell ref="H1676:I1676"/>
    <mergeCell ref="J1676:K1676"/>
    <mergeCell ref="L1676:N1676"/>
    <mergeCell ref="O1676:Q1676"/>
    <mergeCell ref="R1676:T1676"/>
    <mergeCell ref="V1676:X1676"/>
    <mergeCell ref="D1675:G1675"/>
    <mergeCell ref="H1675:I1675"/>
    <mergeCell ref="J1675:K1675"/>
    <mergeCell ref="L1675:N1675"/>
    <mergeCell ref="O1675:Q1675"/>
    <mergeCell ref="R1675:T1675"/>
    <mergeCell ref="V1673:X1673"/>
    <mergeCell ref="D1674:G1674"/>
    <mergeCell ref="H1674:I1674"/>
    <mergeCell ref="J1674:K1674"/>
    <mergeCell ref="L1674:N1674"/>
    <mergeCell ref="O1674:Q1674"/>
    <mergeCell ref="R1674:T1674"/>
    <mergeCell ref="V1674:X1674"/>
    <mergeCell ref="D1673:G1673"/>
    <mergeCell ref="H1673:I1673"/>
    <mergeCell ref="J1673:K1673"/>
    <mergeCell ref="L1673:N1673"/>
    <mergeCell ref="O1673:Q1673"/>
    <mergeCell ref="R1673:T1673"/>
    <mergeCell ref="V1671:X1671"/>
    <mergeCell ref="D1672:G1672"/>
    <mergeCell ref="H1672:I1672"/>
    <mergeCell ref="J1672:K1672"/>
    <mergeCell ref="L1672:N1672"/>
    <mergeCell ref="O1672:Q1672"/>
    <mergeCell ref="R1672:T1672"/>
    <mergeCell ref="V1672:X1672"/>
    <mergeCell ref="D1671:G1671"/>
    <mergeCell ref="H1671:I1671"/>
    <mergeCell ref="J1671:K1671"/>
    <mergeCell ref="L1671:N1671"/>
    <mergeCell ref="O1671:Q1671"/>
    <mergeCell ref="R1671:T1671"/>
    <mergeCell ref="V1669:X1669"/>
    <mergeCell ref="D1670:G1670"/>
    <mergeCell ref="H1670:I1670"/>
    <mergeCell ref="J1670:K1670"/>
    <mergeCell ref="L1670:N1670"/>
    <mergeCell ref="O1670:Q1670"/>
    <mergeCell ref="R1670:T1670"/>
    <mergeCell ref="V1670:X1670"/>
    <mergeCell ref="D1669:G1669"/>
    <mergeCell ref="H1669:I1669"/>
    <mergeCell ref="J1669:K1669"/>
    <mergeCell ref="L1669:N1669"/>
    <mergeCell ref="O1669:Q1669"/>
    <mergeCell ref="R1669:T1669"/>
    <mergeCell ref="V1667:X1667"/>
    <mergeCell ref="D1668:G1668"/>
    <mergeCell ref="H1668:I1668"/>
    <mergeCell ref="J1668:K1668"/>
    <mergeCell ref="L1668:N1668"/>
    <mergeCell ref="O1668:Q1668"/>
    <mergeCell ref="R1668:T1668"/>
    <mergeCell ref="V1668:X1668"/>
    <mergeCell ref="D1667:G1667"/>
    <mergeCell ref="H1667:I1667"/>
    <mergeCell ref="J1667:K1667"/>
    <mergeCell ref="L1667:N1667"/>
    <mergeCell ref="O1667:Q1667"/>
    <mergeCell ref="R1667:T1667"/>
    <mergeCell ref="V1665:X1665"/>
    <mergeCell ref="D1666:G1666"/>
    <mergeCell ref="H1666:I1666"/>
    <mergeCell ref="J1666:K1666"/>
    <mergeCell ref="L1666:N1666"/>
    <mergeCell ref="O1666:Q1666"/>
    <mergeCell ref="R1666:T1666"/>
    <mergeCell ref="V1666:X1666"/>
    <mergeCell ref="D1665:G1665"/>
    <mergeCell ref="H1665:I1665"/>
    <mergeCell ref="J1665:K1665"/>
    <mergeCell ref="L1665:N1665"/>
    <mergeCell ref="O1665:Q1665"/>
    <mergeCell ref="R1665:T1665"/>
    <mergeCell ref="V1663:X1663"/>
    <mergeCell ref="D1664:G1664"/>
    <mergeCell ref="H1664:I1664"/>
    <mergeCell ref="J1664:K1664"/>
    <mergeCell ref="L1664:N1664"/>
    <mergeCell ref="O1664:Q1664"/>
    <mergeCell ref="R1664:T1664"/>
    <mergeCell ref="V1664:X1664"/>
    <mergeCell ref="D1663:G1663"/>
    <mergeCell ref="H1663:I1663"/>
    <mergeCell ref="J1663:K1663"/>
    <mergeCell ref="L1663:N1663"/>
    <mergeCell ref="O1663:Q1663"/>
    <mergeCell ref="R1663:T1663"/>
    <mergeCell ref="V1661:X1661"/>
    <mergeCell ref="D1662:G1662"/>
    <mergeCell ref="H1662:I1662"/>
    <mergeCell ref="J1662:K1662"/>
    <mergeCell ref="L1662:N1662"/>
    <mergeCell ref="O1662:Q1662"/>
    <mergeCell ref="R1662:T1662"/>
    <mergeCell ref="V1662:X1662"/>
    <mergeCell ref="D1661:G1661"/>
    <mergeCell ref="H1661:I1661"/>
    <mergeCell ref="J1661:K1661"/>
    <mergeCell ref="L1661:N1661"/>
    <mergeCell ref="O1661:Q1661"/>
    <mergeCell ref="R1661:T1661"/>
    <mergeCell ref="V1659:X1659"/>
    <mergeCell ref="D1660:G1660"/>
    <mergeCell ref="H1660:I1660"/>
    <mergeCell ref="J1660:K1660"/>
    <mergeCell ref="L1660:N1660"/>
    <mergeCell ref="O1660:Q1660"/>
    <mergeCell ref="R1660:T1660"/>
    <mergeCell ref="V1660:X1660"/>
    <mergeCell ref="D1659:G1659"/>
    <mergeCell ref="H1659:I1659"/>
    <mergeCell ref="J1659:K1659"/>
    <mergeCell ref="L1659:N1659"/>
    <mergeCell ref="O1659:Q1659"/>
    <mergeCell ref="R1659:T1659"/>
    <mergeCell ref="V1657:X1657"/>
    <mergeCell ref="D1658:G1658"/>
    <mergeCell ref="H1658:I1658"/>
    <mergeCell ref="J1658:K1658"/>
    <mergeCell ref="L1658:N1658"/>
    <mergeCell ref="O1658:Q1658"/>
    <mergeCell ref="R1658:T1658"/>
    <mergeCell ref="V1658:X1658"/>
    <mergeCell ref="D1657:G1657"/>
    <mergeCell ref="H1657:I1657"/>
    <mergeCell ref="J1657:K1657"/>
    <mergeCell ref="L1657:N1657"/>
    <mergeCell ref="O1657:Q1657"/>
    <mergeCell ref="R1657:T1657"/>
    <mergeCell ref="V1655:X1655"/>
    <mergeCell ref="D1656:G1656"/>
    <mergeCell ref="H1656:I1656"/>
    <mergeCell ref="J1656:K1656"/>
    <mergeCell ref="L1656:N1656"/>
    <mergeCell ref="O1656:Q1656"/>
    <mergeCell ref="R1656:T1656"/>
    <mergeCell ref="V1656:X1656"/>
    <mergeCell ref="D1655:G1655"/>
    <mergeCell ref="H1655:I1655"/>
    <mergeCell ref="J1655:K1655"/>
    <mergeCell ref="L1655:N1655"/>
    <mergeCell ref="O1655:Q1655"/>
    <mergeCell ref="R1655:T1655"/>
    <mergeCell ref="V1653:X1653"/>
    <mergeCell ref="D1654:G1654"/>
    <mergeCell ref="H1654:I1654"/>
    <mergeCell ref="J1654:K1654"/>
    <mergeCell ref="L1654:N1654"/>
    <mergeCell ref="O1654:Q1654"/>
    <mergeCell ref="R1654:T1654"/>
    <mergeCell ref="V1654:X1654"/>
    <mergeCell ref="D1653:G1653"/>
    <mergeCell ref="H1653:I1653"/>
    <mergeCell ref="J1653:K1653"/>
    <mergeCell ref="L1653:N1653"/>
    <mergeCell ref="O1653:Q1653"/>
    <mergeCell ref="R1653:T1653"/>
    <mergeCell ref="V1651:X1651"/>
    <mergeCell ref="D1652:G1652"/>
    <mergeCell ref="H1652:I1652"/>
    <mergeCell ref="J1652:K1652"/>
    <mergeCell ref="L1652:N1652"/>
    <mergeCell ref="O1652:Q1652"/>
    <mergeCell ref="R1652:T1652"/>
    <mergeCell ref="V1652:X1652"/>
    <mergeCell ref="D1651:G1651"/>
    <mergeCell ref="H1651:I1651"/>
    <mergeCell ref="J1651:K1651"/>
    <mergeCell ref="L1651:N1651"/>
    <mergeCell ref="O1651:Q1651"/>
    <mergeCell ref="R1651:T1651"/>
    <mergeCell ref="V1649:X1649"/>
    <mergeCell ref="D1650:G1650"/>
    <mergeCell ref="H1650:I1650"/>
    <mergeCell ref="J1650:K1650"/>
    <mergeCell ref="L1650:N1650"/>
    <mergeCell ref="O1650:Q1650"/>
    <mergeCell ref="R1650:T1650"/>
    <mergeCell ref="V1650:X1650"/>
    <mergeCell ref="D1649:G1649"/>
    <mergeCell ref="H1649:I1649"/>
    <mergeCell ref="J1649:K1649"/>
    <mergeCell ref="L1649:N1649"/>
    <mergeCell ref="O1649:Q1649"/>
    <mergeCell ref="R1649:T1649"/>
    <mergeCell ref="V1647:X1647"/>
    <mergeCell ref="D1648:G1648"/>
    <mergeCell ref="H1648:I1648"/>
    <mergeCell ref="J1648:K1648"/>
    <mergeCell ref="L1648:N1648"/>
    <mergeCell ref="O1648:Q1648"/>
    <mergeCell ref="R1648:T1648"/>
    <mergeCell ref="V1648:X1648"/>
    <mergeCell ref="D1647:G1647"/>
    <mergeCell ref="H1647:I1647"/>
    <mergeCell ref="J1647:K1647"/>
    <mergeCell ref="L1647:N1647"/>
    <mergeCell ref="O1647:Q1647"/>
    <mergeCell ref="R1647:T1647"/>
    <mergeCell ref="V1645:X1645"/>
    <mergeCell ref="D1646:G1646"/>
    <mergeCell ref="H1646:I1646"/>
    <mergeCell ref="J1646:K1646"/>
    <mergeCell ref="L1646:N1646"/>
    <mergeCell ref="O1646:Q1646"/>
    <mergeCell ref="R1646:T1646"/>
    <mergeCell ref="V1646:X1646"/>
    <mergeCell ref="D1645:G1645"/>
    <mergeCell ref="H1645:I1645"/>
    <mergeCell ref="J1645:K1645"/>
    <mergeCell ref="L1645:N1645"/>
    <mergeCell ref="O1645:Q1645"/>
    <mergeCell ref="R1645:T1645"/>
    <mergeCell ref="V1643:X1643"/>
    <mergeCell ref="D1644:G1644"/>
    <mergeCell ref="H1644:I1644"/>
    <mergeCell ref="J1644:K1644"/>
    <mergeCell ref="L1644:N1644"/>
    <mergeCell ref="O1644:Q1644"/>
    <mergeCell ref="R1644:T1644"/>
    <mergeCell ref="V1644:X1644"/>
    <mergeCell ref="D1643:G1643"/>
    <mergeCell ref="H1643:I1643"/>
    <mergeCell ref="J1643:K1643"/>
    <mergeCell ref="L1643:N1643"/>
    <mergeCell ref="O1643:Q1643"/>
    <mergeCell ref="R1643:T1643"/>
    <mergeCell ref="V1641:X1641"/>
    <mergeCell ref="D1642:G1642"/>
    <mergeCell ref="H1642:I1642"/>
    <mergeCell ref="J1642:K1642"/>
    <mergeCell ref="L1642:N1642"/>
    <mergeCell ref="O1642:Q1642"/>
    <mergeCell ref="R1642:T1642"/>
    <mergeCell ref="V1642:X1642"/>
    <mergeCell ref="D1641:G1641"/>
    <mergeCell ref="H1641:I1641"/>
    <mergeCell ref="J1641:K1641"/>
    <mergeCell ref="L1641:N1641"/>
    <mergeCell ref="O1641:Q1641"/>
    <mergeCell ref="R1641:T1641"/>
    <mergeCell ref="V1639:X1639"/>
    <mergeCell ref="D1640:G1640"/>
    <mergeCell ref="H1640:I1640"/>
    <mergeCell ref="J1640:K1640"/>
    <mergeCell ref="L1640:N1640"/>
    <mergeCell ref="O1640:Q1640"/>
    <mergeCell ref="R1640:T1640"/>
    <mergeCell ref="V1640:X1640"/>
    <mergeCell ref="D1639:G1639"/>
    <mergeCell ref="H1639:I1639"/>
    <mergeCell ref="J1639:K1639"/>
    <mergeCell ref="L1639:N1639"/>
    <mergeCell ref="O1639:Q1639"/>
    <mergeCell ref="R1639:T1639"/>
    <mergeCell ref="V1637:X1637"/>
    <mergeCell ref="D1638:G1638"/>
    <mergeCell ref="H1638:I1638"/>
    <mergeCell ref="J1638:K1638"/>
    <mergeCell ref="L1638:N1638"/>
    <mergeCell ref="O1638:Q1638"/>
    <mergeCell ref="R1638:T1638"/>
    <mergeCell ref="V1638:X1638"/>
    <mergeCell ref="D1637:G1637"/>
    <mergeCell ref="H1637:I1637"/>
    <mergeCell ref="J1637:K1637"/>
    <mergeCell ref="L1637:N1637"/>
    <mergeCell ref="O1637:Q1637"/>
    <mergeCell ref="R1637:T1637"/>
    <mergeCell ref="V1635:X1635"/>
    <mergeCell ref="D1636:G1636"/>
    <mergeCell ref="H1636:I1636"/>
    <mergeCell ref="J1636:K1636"/>
    <mergeCell ref="L1636:N1636"/>
    <mergeCell ref="O1636:Q1636"/>
    <mergeCell ref="R1636:T1636"/>
    <mergeCell ref="V1636:X1636"/>
    <mergeCell ref="D1635:G1635"/>
    <mergeCell ref="H1635:I1635"/>
    <mergeCell ref="J1635:K1635"/>
    <mergeCell ref="L1635:N1635"/>
    <mergeCell ref="O1635:Q1635"/>
    <mergeCell ref="R1635:T1635"/>
    <mergeCell ref="V1633:X1633"/>
    <mergeCell ref="D1634:G1634"/>
    <mergeCell ref="H1634:I1634"/>
    <mergeCell ref="J1634:K1634"/>
    <mergeCell ref="L1634:N1634"/>
    <mergeCell ref="O1634:Q1634"/>
    <mergeCell ref="R1634:T1634"/>
    <mergeCell ref="V1634:X1634"/>
    <mergeCell ref="D1633:G1633"/>
    <mergeCell ref="H1633:I1633"/>
    <mergeCell ref="J1633:K1633"/>
    <mergeCell ref="L1633:N1633"/>
    <mergeCell ref="O1633:Q1633"/>
    <mergeCell ref="R1633:T1633"/>
    <mergeCell ref="V1631:X1631"/>
    <mergeCell ref="D1632:G1632"/>
    <mergeCell ref="H1632:I1632"/>
    <mergeCell ref="J1632:K1632"/>
    <mergeCell ref="L1632:N1632"/>
    <mergeCell ref="O1632:Q1632"/>
    <mergeCell ref="R1632:T1632"/>
    <mergeCell ref="V1632:X1632"/>
    <mergeCell ref="D1631:G1631"/>
    <mergeCell ref="H1631:I1631"/>
    <mergeCell ref="J1631:K1631"/>
    <mergeCell ref="L1631:N1631"/>
    <mergeCell ref="O1631:Q1631"/>
    <mergeCell ref="R1631:T1631"/>
    <mergeCell ref="V1629:X1629"/>
    <mergeCell ref="D1630:G1630"/>
    <mergeCell ref="H1630:I1630"/>
    <mergeCell ref="J1630:K1630"/>
    <mergeCell ref="L1630:N1630"/>
    <mergeCell ref="O1630:Q1630"/>
    <mergeCell ref="R1630:T1630"/>
    <mergeCell ref="V1630:X1630"/>
    <mergeCell ref="D1629:G1629"/>
    <mergeCell ref="H1629:I1629"/>
    <mergeCell ref="J1629:K1629"/>
    <mergeCell ref="L1629:N1629"/>
    <mergeCell ref="O1629:Q1629"/>
    <mergeCell ref="R1629:T1629"/>
    <mergeCell ref="V1627:X1627"/>
    <mergeCell ref="D1628:G1628"/>
    <mergeCell ref="H1628:I1628"/>
    <mergeCell ref="J1628:K1628"/>
    <mergeCell ref="L1628:N1628"/>
    <mergeCell ref="O1628:Q1628"/>
    <mergeCell ref="R1628:T1628"/>
    <mergeCell ref="V1628:X1628"/>
    <mergeCell ref="D1627:G1627"/>
    <mergeCell ref="H1627:I1627"/>
    <mergeCell ref="J1627:K1627"/>
    <mergeCell ref="L1627:N1627"/>
    <mergeCell ref="O1627:Q1627"/>
    <mergeCell ref="R1627:T1627"/>
    <mergeCell ref="V1625:X1625"/>
    <mergeCell ref="D1626:G1626"/>
    <mergeCell ref="H1626:I1626"/>
    <mergeCell ref="J1626:K1626"/>
    <mergeCell ref="L1626:N1626"/>
    <mergeCell ref="O1626:Q1626"/>
    <mergeCell ref="R1626:T1626"/>
    <mergeCell ref="V1626:X1626"/>
    <mergeCell ref="D1625:G1625"/>
    <mergeCell ref="H1625:I1625"/>
    <mergeCell ref="J1625:K1625"/>
    <mergeCell ref="L1625:N1625"/>
    <mergeCell ref="O1625:Q1625"/>
    <mergeCell ref="R1625:T1625"/>
    <mergeCell ref="V1623:X1623"/>
    <mergeCell ref="D1624:G1624"/>
    <mergeCell ref="H1624:I1624"/>
    <mergeCell ref="J1624:K1624"/>
    <mergeCell ref="L1624:N1624"/>
    <mergeCell ref="O1624:Q1624"/>
    <mergeCell ref="R1624:T1624"/>
    <mergeCell ref="V1624:X1624"/>
    <mergeCell ref="D1623:G1623"/>
    <mergeCell ref="H1623:I1623"/>
    <mergeCell ref="J1623:K1623"/>
    <mergeCell ref="L1623:N1623"/>
    <mergeCell ref="O1623:Q1623"/>
    <mergeCell ref="R1623:T1623"/>
    <mergeCell ref="V1621:X1621"/>
    <mergeCell ref="D1622:G1622"/>
    <mergeCell ref="H1622:I1622"/>
    <mergeCell ref="J1622:K1622"/>
    <mergeCell ref="L1622:N1622"/>
    <mergeCell ref="O1622:Q1622"/>
    <mergeCell ref="R1622:T1622"/>
    <mergeCell ref="V1622:X1622"/>
    <mergeCell ref="D1621:G1621"/>
    <mergeCell ref="H1621:I1621"/>
    <mergeCell ref="J1621:K1621"/>
    <mergeCell ref="L1621:N1621"/>
    <mergeCell ref="O1621:Q1621"/>
    <mergeCell ref="R1621:T1621"/>
    <mergeCell ref="V1619:X1619"/>
    <mergeCell ref="D1620:G1620"/>
    <mergeCell ref="H1620:I1620"/>
    <mergeCell ref="J1620:K1620"/>
    <mergeCell ref="L1620:N1620"/>
    <mergeCell ref="O1620:Q1620"/>
    <mergeCell ref="R1620:T1620"/>
    <mergeCell ref="V1620:X1620"/>
    <mergeCell ref="D1619:G1619"/>
    <mergeCell ref="H1619:I1619"/>
    <mergeCell ref="J1619:K1619"/>
    <mergeCell ref="L1619:N1619"/>
    <mergeCell ref="O1619:Q1619"/>
    <mergeCell ref="R1619:T1619"/>
    <mergeCell ref="V1617:X1617"/>
    <mergeCell ref="D1618:G1618"/>
    <mergeCell ref="H1618:I1618"/>
    <mergeCell ref="J1618:K1618"/>
    <mergeCell ref="L1618:N1618"/>
    <mergeCell ref="O1618:Q1618"/>
    <mergeCell ref="R1618:T1618"/>
    <mergeCell ref="V1618:X1618"/>
    <mergeCell ref="D1617:G1617"/>
    <mergeCell ref="H1617:I1617"/>
    <mergeCell ref="J1617:K1617"/>
    <mergeCell ref="L1617:N1617"/>
    <mergeCell ref="O1617:Q1617"/>
    <mergeCell ref="R1617:T1617"/>
    <mergeCell ref="V1615:X1615"/>
    <mergeCell ref="D1616:G1616"/>
    <mergeCell ref="H1616:I1616"/>
    <mergeCell ref="J1616:K1616"/>
    <mergeCell ref="L1616:N1616"/>
    <mergeCell ref="O1616:Q1616"/>
    <mergeCell ref="R1616:T1616"/>
    <mergeCell ref="V1616:X1616"/>
    <mergeCell ref="D1615:G1615"/>
    <mergeCell ref="H1615:I1615"/>
    <mergeCell ref="J1615:K1615"/>
    <mergeCell ref="L1615:N1615"/>
    <mergeCell ref="O1615:Q1615"/>
    <mergeCell ref="R1615:T1615"/>
    <mergeCell ref="V1613:X1613"/>
    <mergeCell ref="D1614:G1614"/>
    <mergeCell ref="H1614:I1614"/>
    <mergeCell ref="J1614:K1614"/>
    <mergeCell ref="L1614:N1614"/>
    <mergeCell ref="O1614:Q1614"/>
    <mergeCell ref="R1614:T1614"/>
    <mergeCell ref="V1614:X1614"/>
    <mergeCell ref="D1613:G1613"/>
    <mergeCell ref="H1613:I1613"/>
    <mergeCell ref="J1613:K1613"/>
    <mergeCell ref="L1613:N1613"/>
    <mergeCell ref="O1613:Q1613"/>
    <mergeCell ref="R1613:T1613"/>
    <mergeCell ref="V1611:X1611"/>
    <mergeCell ref="D1612:G1612"/>
    <mergeCell ref="H1612:I1612"/>
    <mergeCell ref="J1612:K1612"/>
    <mergeCell ref="L1612:N1612"/>
    <mergeCell ref="O1612:Q1612"/>
    <mergeCell ref="R1612:T1612"/>
    <mergeCell ref="V1612:X1612"/>
    <mergeCell ref="D1611:G1611"/>
    <mergeCell ref="H1611:I1611"/>
    <mergeCell ref="J1611:K1611"/>
    <mergeCell ref="L1611:N1611"/>
    <mergeCell ref="O1611:Q1611"/>
    <mergeCell ref="R1611:T1611"/>
    <mergeCell ref="V1609:X1609"/>
    <mergeCell ref="D1610:G1610"/>
    <mergeCell ref="H1610:I1610"/>
    <mergeCell ref="J1610:K1610"/>
    <mergeCell ref="L1610:N1610"/>
    <mergeCell ref="O1610:Q1610"/>
    <mergeCell ref="R1610:T1610"/>
    <mergeCell ref="V1610:X1610"/>
    <mergeCell ref="D1609:G1609"/>
    <mergeCell ref="H1609:I1609"/>
    <mergeCell ref="J1609:K1609"/>
    <mergeCell ref="L1609:N1609"/>
    <mergeCell ref="O1609:Q1609"/>
    <mergeCell ref="R1609:T1609"/>
    <mergeCell ref="V1607:X1607"/>
    <mergeCell ref="D1608:G1608"/>
    <mergeCell ref="H1608:I1608"/>
    <mergeCell ref="J1608:K1608"/>
    <mergeCell ref="L1608:N1608"/>
    <mergeCell ref="O1608:Q1608"/>
    <mergeCell ref="R1608:T1608"/>
    <mergeCell ref="V1608:X1608"/>
    <mergeCell ref="D1607:G1607"/>
    <mergeCell ref="H1607:I1607"/>
    <mergeCell ref="J1607:K1607"/>
    <mergeCell ref="L1607:N1607"/>
    <mergeCell ref="O1607:Q1607"/>
    <mergeCell ref="R1607:T1607"/>
    <mergeCell ref="V1605:X1605"/>
    <mergeCell ref="D1606:G1606"/>
    <mergeCell ref="H1606:I1606"/>
    <mergeCell ref="J1606:K1606"/>
    <mergeCell ref="L1606:N1606"/>
    <mergeCell ref="O1606:Q1606"/>
    <mergeCell ref="R1606:T1606"/>
    <mergeCell ref="V1606:X1606"/>
    <mergeCell ref="D1605:G1605"/>
    <mergeCell ref="H1605:I1605"/>
    <mergeCell ref="J1605:K1605"/>
    <mergeCell ref="L1605:N1605"/>
    <mergeCell ref="O1605:Q1605"/>
    <mergeCell ref="R1605:T1605"/>
    <mergeCell ref="V1603:X1603"/>
    <mergeCell ref="D1604:G1604"/>
    <mergeCell ref="H1604:I1604"/>
    <mergeCell ref="J1604:K1604"/>
    <mergeCell ref="L1604:N1604"/>
    <mergeCell ref="O1604:Q1604"/>
    <mergeCell ref="R1604:T1604"/>
    <mergeCell ref="V1604:X1604"/>
    <mergeCell ref="D1603:G1603"/>
    <mergeCell ref="H1603:I1603"/>
    <mergeCell ref="J1603:K1603"/>
    <mergeCell ref="L1603:N1603"/>
    <mergeCell ref="O1603:Q1603"/>
    <mergeCell ref="R1603:T1603"/>
    <mergeCell ref="V1601:X1601"/>
    <mergeCell ref="D1602:G1602"/>
    <mergeCell ref="H1602:I1602"/>
    <mergeCell ref="J1602:K1602"/>
    <mergeCell ref="L1602:N1602"/>
    <mergeCell ref="O1602:Q1602"/>
    <mergeCell ref="R1602:T1602"/>
    <mergeCell ref="V1602:X1602"/>
    <mergeCell ref="D1601:G1601"/>
    <mergeCell ref="H1601:I1601"/>
    <mergeCell ref="J1601:K1601"/>
    <mergeCell ref="L1601:N1601"/>
    <mergeCell ref="O1601:Q1601"/>
    <mergeCell ref="R1601:T1601"/>
    <mergeCell ref="V1599:X1599"/>
    <mergeCell ref="D1600:G1600"/>
    <mergeCell ref="H1600:I1600"/>
    <mergeCell ref="J1600:K1600"/>
    <mergeCell ref="L1600:N1600"/>
    <mergeCell ref="O1600:Q1600"/>
    <mergeCell ref="R1600:T1600"/>
    <mergeCell ref="V1600:X1600"/>
    <mergeCell ref="D1599:G1599"/>
    <mergeCell ref="H1599:I1599"/>
    <mergeCell ref="J1599:K1599"/>
    <mergeCell ref="L1599:N1599"/>
    <mergeCell ref="O1599:Q1599"/>
    <mergeCell ref="R1599:T1599"/>
    <mergeCell ref="V1597:X1597"/>
    <mergeCell ref="D1598:G1598"/>
    <mergeCell ref="H1598:I1598"/>
    <mergeCell ref="J1598:K1598"/>
    <mergeCell ref="L1598:N1598"/>
    <mergeCell ref="O1598:Q1598"/>
    <mergeCell ref="R1598:T1598"/>
    <mergeCell ref="V1598:X1598"/>
    <mergeCell ref="D1597:G1597"/>
    <mergeCell ref="H1597:I1597"/>
    <mergeCell ref="J1597:K1597"/>
    <mergeCell ref="L1597:N1597"/>
    <mergeCell ref="O1597:Q1597"/>
    <mergeCell ref="R1597:T1597"/>
    <mergeCell ref="V1595:X1595"/>
    <mergeCell ref="D1596:G1596"/>
    <mergeCell ref="H1596:I1596"/>
    <mergeCell ref="J1596:K1596"/>
    <mergeCell ref="L1596:N1596"/>
    <mergeCell ref="O1596:Q1596"/>
    <mergeCell ref="R1596:T1596"/>
    <mergeCell ref="V1596:X1596"/>
    <mergeCell ref="D1595:G1595"/>
    <mergeCell ref="H1595:I1595"/>
    <mergeCell ref="J1595:K1595"/>
    <mergeCell ref="L1595:N1595"/>
    <mergeCell ref="O1595:Q1595"/>
    <mergeCell ref="R1595:T1595"/>
    <mergeCell ref="V1593:X1593"/>
    <mergeCell ref="D1594:G1594"/>
    <mergeCell ref="H1594:I1594"/>
    <mergeCell ref="J1594:K1594"/>
    <mergeCell ref="L1594:N1594"/>
    <mergeCell ref="O1594:Q1594"/>
    <mergeCell ref="R1594:T1594"/>
    <mergeCell ref="V1594:X1594"/>
    <mergeCell ref="D1593:G1593"/>
    <mergeCell ref="H1593:I1593"/>
    <mergeCell ref="J1593:K1593"/>
    <mergeCell ref="L1593:N1593"/>
    <mergeCell ref="O1593:Q1593"/>
    <mergeCell ref="R1593:T1593"/>
    <mergeCell ref="V1591:X1591"/>
    <mergeCell ref="D1592:G1592"/>
    <mergeCell ref="H1592:I1592"/>
    <mergeCell ref="J1592:K1592"/>
    <mergeCell ref="L1592:N1592"/>
    <mergeCell ref="O1592:Q1592"/>
    <mergeCell ref="R1592:T1592"/>
    <mergeCell ref="V1592:X1592"/>
    <mergeCell ref="D1591:G1591"/>
    <mergeCell ref="H1591:I1591"/>
    <mergeCell ref="J1591:K1591"/>
    <mergeCell ref="L1591:N1591"/>
    <mergeCell ref="O1591:Q1591"/>
    <mergeCell ref="R1591:T1591"/>
    <mergeCell ref="V1589:X1589"/>
    <mergeCell ref="D1590:G1590"/>
    <mergeCell ref="H1590:I1590"/>
    <mergeCell ref="J1590:K1590"/>
    <mergeCell ref="L1590:N1590"/>
    <mergeCell ref="O1590:Q1590"/>
    <mergeCell ref="R1590:T1590"/>
    <mergeCell ref="V1590:X1590"/>
    <mergeCell ref="D1589:G1589"/>
    <mergeCell ref="H1589:I1589"/>
    <mergeCell ref="J1589:K1589"/>
    <mergeCell ref="L1589:N1589"/>
    <mergeCell ref="O1589:Q1589"/>
    <mergeCell ref="R1589:T1589"/>
    <mergeCell ref="V1587:X1587"/>
    <mergeCell ref="D1588:G1588"/>
    <mergeCell ref="H1588:I1588"/>
    <mergeCell ref="J1588:K1588"/>
    <mergeCell ref="L1588:N1588"/>
    <mergeCell ref="O1588:Q1588"/>
    <mergeCell ref="R1588:T1588"/>
    <mergeCell ref="V1588:X1588"/>
    <mergeCell ref="D1587:G1587"/>
    <mergeCell ref="H1587:I1587"/>
    <mergeCell ref="J1587:K1587"/>
    <mergeCell ref="L1587:N1587"/>
    <mergeCell ref="O1587:Q1587"/>
    <mergeCell ref="R1587:T1587"/>
    <mergeCell ref="V1585:X1585"/>
    <mergeCell ref="D1586:G1586"/>
    <mergeCell ref="H1586:I1586"/>
    <mergeCell ref="J1586:K1586"/>
    <mergeCell ref="L1586:N1586"/>
    <mergeCell ref="O1586:Q1586"/>
    <mergeCell ref="R1586:T1586"/>
    <mergeCell ref="V1586:X1586"/>
    <mergeCell ref="D1585:G1585"/>
    <mergeCell ref="H1585:I1585"/>
    <mergeCell ref="J1585:K1585"/>
    <mergeCell ref="L1585:N1585"/>
    <mergeCell ref="O1585:Q1585"/>
    <mergeCell ref="R1585:T1585"/>
    <mergeCell ref="V1583:X1583"/>
    <mergeCell ref="D1584:G1584"/>
    <mergeCell ref="H1584:I1584"/>
    <mergeCell ref="J1584:K1584"/>
    <mergeCell ref="L1584:N1584"/>
    <mergeCell ref="O1584:Q1584"/>
    <mergeCell ref="R1584:T1584"/>
    <mergeCell ref="V1584:X1584"/>
    <mergeCell ref="D1583:G1583"/>
    <mergeCell ref="H1583:I1583"/>
    <mergeCell ref="J1583:K1583"/>
    <mergeCell ref="L1583:N1583"/>
    <mergeCell ref="O1583:Q1583"/>
    <mergeCell ref="R1583:T1583"/>
    <mergeCell ref="V1581:X1581"/>
    <mergeCell ref="D1582:G1582"/>
    <mergeCell ref="H1582:I1582"/>
    <mergeCell ref="J1582:K1582"/>
    <mergeCell ref="L1582:N1582"/>
    <mergeCell ref="O1582:Q1582"/>
    <mergeCell ref="R1582:T1582"/>
    <mergeCell ref="V1582:X1582"/>
    <mergeCell ref="D1581:G1581"/>
    <mergeCell ref="H1581:I1581"/>
    <mergeCell ref="J1581:K1581"/>
    <mergeCell ref="L1581:N1581"/>
    <mergeCell ref="O1581:Q1581"/>
    <mergeCell ref="R1581:T1581"/>
    <mergeCell ref="V1579:X1579"/>
    <mergeCell ref="D1580:G1580"/>
    <mergeCell ref="H1580:I1580"/>
    <mergeCell ref="J1580:K1580"/>
    <mergeCell ref="L1580:N1580"/>
    <mergeCell ref="O1580:Q1580"/>
    <mergeCell ref="R1580:T1580"/>
    <mergeCell ref="V1580:X1580"/>
    <mergeCell ref="D1579:G1579"/>
    <mergeCell ref="H1579:I1579"/>
    <mergeCell ref="J1579:K1579"/>
    <mergeCell ref="L1579:N1579"/>
    <mergeCell ref="O1579:Q1579"/>
    <mergeCell ref="R1579:T1579"/>
    <mergeCell ref="V1577:X1577"/>
    <mergeCell ref="D1578:G1578"/>
    <mergeCell ref="H1578:I1578"/>
    <mergeCell ref="J1578:K1578"/>
    <mergeCell ref="L1578:N1578"/>
    <mergeCell ref="O1578:Q1578"/>
    <mergeCell ref="R1578:T1578"/>
    <mergeCell ref="V1578:X1578"/>
    <mergeCell ref="D1577:G1577"/>
    <mergeCell ref="H1577:I1577"/>
    <mergeCell ref="J1577:K1577"/>
    <mergeCell ref="L1577:N1577"/>
    <mergeCell ref="O1577:Q1577"/>
    <mergeCell ref="R1577:T1577"/>
    <mergeCell ref="V1575:X1575"/>
    <mergeCell ref="D1576:G1576"/>
    <mergeCell ref="H1576:I1576"/>
    <mergeCell ref="J1576:K1576"/>
    <mergeCell ref="L1576:N1576"/>
    <mergeCell ref="O1576:Q1576"/>
    <mergeCell ref="R1576:T1576"/>
    <mergeCell ref="V1576:X1576"/>
    <mergeCell ref="D1575:G1575"/>
    <mergeCell ref="H1575:I1575"/>
    <mergeCell ref="J1575:K1575"/>
    <mergeCell ref="L1575:N1575"/>
    <mergeCell ref="O1575:Q1575"/>
    <mergeCell ref="R1575:T1575"/>
    <mergeCell ref="V1573:X1573"/>
    <mergeCell ref="D1574:G1574"/>
    <mergeCell ref="H1574:I1574"/>
    <mergeCell ref="J1574:K1574"/>
    <mergeCell ref="L1574:N1574"/>
    <mergeCell ref="O1574:Q1574"/>
    <mergeCell ref="R1574:T1574"/>
    <mergeCell ref="V1574:X1574"/>
    <mergeCell ref="D1573:G1573"/>
    <mergeCell ref="H1573:I1573"/>
    <mergeCell ref="J1573:K1573"/>
    <mergeCell ref="L1573:N1573"/>
    <mergeCell ref="O1573:Q1573"/>
    <mergeCell ref="R1573:T1573"/>
    <mergeCell ref="V1571:X1571"/>
    <mergeCell ref="D1572:G1572"/>
    <mergeCell ref="H1572:I1572"/>
    <mergeCell ref="J1572:K1572"/>
    <mergeCell ref="L1572:N1572"/>
    <mergeCell ref="O1572:Q1572"/>
    <mergeCell ref="R1572:T1572"/>
    <mergeCell ref="V1572:X1572"/>
    <mergeCell ref="D1571:G1571"/>
    <mergeCell ref="H1571:I1571"/>
    <mergeCell ref="J1571:K1571"/>
    <mergeCell ref="L1571:N1571"/>
    <mergeCell ref="O1571:Q1571"/>
    <mergeCell ref="R1571:T1571"/>
    <mergeCell ref="V1569:X1569"/>
    <mergeCell ref="D1570:G1570"/>
    <mergeCell ref="H1570:I1570"/>
    <mergeCell ref="J1570:K1570"/>
    <mergeCell ref="L1570:N1570"/>
    <mergeCell ref="O1570:Q1570"/>
    <mergeCell ref="R1570:T1570"/>
    <mergeCell ref="V1570:X1570"/>
    <mergeCell ref="D1569:G1569"/>
    <mergeCell ref="H1569:I1569"/>
    <mergeCell ref="J1569:K1569"/>
    <mergeCell ref="L1569:N1569"/>
    <mergeCell ref="O1569:Q1569"/>
    <mergeCell ref="R1569:T1569"/>
    <mergeCell ref="V1567:X1567"/>
    <mergeCell ref="D1568:G1568"/>
    <mergeCell ref="H1568:I1568"/>
    <mergeCell ref="J1568:K1568"/>
    <mergeCell ref="L1568:N1568"/>
    <mergeCell ref="O1568:Q1568"/>
    <mergeCell ref="R1568:T1568"/>
    <mergeCell ref="V1568:X1568"/>
    <mergeCell ref="D1567:G1567"/>
    <mergeCell ref="H1567:I1567"/>
    <mergeCell ref="J1567:K1567"/>
    <mergeCell ref="L1567:N1567"/>
    <mergeCell ref="O1567:Q1567"/>
    <mergeCell ref="R1567:T1567"/>
    <mergeCell ref="V1565:X1565"/>
    <mergeCell ref="D1566:G1566"/>
    <mergeCell ref="H1566:I1566"/>
    <mergeCell ref="J1566:K1566"/>
    <mergeCell ref="L1566:N1566"/>
    <mergeCell ref="O1566:Q1566"/>
    <mergeCell ref="R1566:T1566"/>
    <mergeCell ref="V1566:X1566"/>
    <mergeCell ref="D1565:G1565"/>
    <mergeCell ref="H1565:I1565"/>
    <mergeCell ref="J1565:K1565"/>
    <mergeCell ref="L1565:N1565"/>
    <mergeCell ref="O1565:Q1565"/>
    <mergeCell ref="R1565:T1565"/>
    <mergeCell ref="V1563:X1563"/>
    <mergeCell ref="D1564:G1564"/>
    <mergeCell ref="H1564:I1564"/>
    <mergeCell ref="J1564:K1564"/>
    <mergeCell ref="L1564:N1564"/>
    <mergeCell ref="O1564:Q1564"/>
    <mergeCell ref="R1564:T1564"/>
    <mergeCell ref="V1564:X1564"/>
    <mergeCell ref="D1563:G1563"/>
    <mergeCell ref="H1563:I1563"/>
    <mergeCell ref="J1563:K1563"/>
    <mergeCell ref="L1563:N1563"/>
    <mergeCell ref="O1563:Q1563"/>
    <mergeCell ref="R1563:T1563"/>
    <mergeCell ref="V1561:X1561"/>
    <mergeCell ref="D1562:G1562"/>
    <mergeCell ref="H1562:I1562"/>
    <mergeCell ref="J1562:K1562"/>
    <mergeCell ref="L1562:N1562"/>
    <mergeCell ref="O1562:Q1562"/>
    <mergeCell ref="R1562:T1562"/>
    <mergeCell ref="V1562:X1562"/>
    <mergeCell ref="D1561:G1561"/>
    <mergeCell ref="H1561:I1561"/>
    <mergeCell ref="J1561:K1561"/>
    <mergeCell ref="L1561:N1561"/>
    <mergeCell ref="O1561:Q1561"/>
    <mergeCell ref="R1561:T1561"/>
    <mergeCell ref="V1559:X1559"/>
    <mergeCell ref="D1560:G1560"/>
    <mergeCell ref="H1560:I1560"/>
    <mergeCell ref="J1560:K1560"/>
    <mergeCell ref="L1560:N1560"/>
    <mergeCell ref="O1560:Q1560"/>
    <mergeCell ref="R1560:T1560"/>
    <mergeCell ref="V1560:X1560"/>
    <mergeCell ref="D1559:G1559"/>
    <mergeCell ref="H1559:I1559"/>
    <mergeCell ref="J1559:K1559"/>
    <mergeCell ref="L1559:N1559"/>
    <mergeCell ref="O1559:Q1559"/>
    <mergeCell ref="R1559:T1559"/>
    <mergeCell ref="V1557:X1557"/>
    <mergeCell ref="D1558:G1558"/>
    <mergeCell ref="H1558:I1558"/>
    <mergeCell ref="J1558:K1558"/>
    <mergeCell ref="L1558:N1558"/>
    <mergeCell ref="O1558:Q1558"/>
    <mergeCell ref="R1558:T1558"/>
    <mergeCell ref="V1558:X1558"/>
    <mergeCell ref="D1557:G1557"/>
    <mergeCell ref="H1557:I1557"/>
    <mergeCell ref="J1557:K1557"/>
    <mergeCell ref="L1557:N1557"/>
    <mergeCell ref="O1557:Q1557"/>
    <mergeCell ref="R1557:T1557"/>
    <mergeCell ref="V1555:X1555"/>
    <mergeCell ref="D1556:G1556"/>
    <mergeCell ref="H1556:I1556"/>
    <mergeCell ref="J1556:K1556"/>
    <mergeCell ref="L1556:N1556"/>
    <mergeCell ref="O1556:Q1556"/>
    <mergeCell ref="R1556:T1556"/>
    <mergeCell ref="V1556:X1556"/>
    <mergeCell ref="D1555:G1555"/>
    <mergeCell ref="H1555:I1555"/>
    <mergeCell ref="J1555:K1555"/>
    <mergeCell ref="L1555:N1555"/>
    <mergeCell ref="O1555:Q1555"/>
    <mergeCell ref="R1555:T1555"/>
    <mergeCell ref="V1553:X1553"/>
    <mergeCell ref="D1554:G1554"/>
    <mergeCell ref="H1554:I1554"/>
    <mergeCell ref="J1554:K1554"/>
    <mergeCell ref="L1554:N1554"/>
    <mergeCell ref="O1554:Q1554"/>
    <mergeCell ref="R1554:T1554"/>
    <mergeCell ref="V1554:X1554"/>
    <mergeCell ref="D1553:G1553"/>
    <mergeCell ref="H1553:I1553"/>
    <mergeCell ref="J1553:K1553"/>
    <mergeCell ref="L1553:N1553"/>
    <mergeCell ref="O1553:Q1553"/>
    <mergeCell ref="R1553:T1553"/>
    <mergeCell ref="V1551:X1551"/>
    <mergeCell ref="D1552:G1552"/>
    <mergeCell ref="H1552:I1552"/>
    <mergeCell ref="J1552:K1552"/>
    <mergeCell ref="L1552:N1552"/>
    <mergeCell ref="O1552:Q1552"/>
    <mergeCell ref="R1552:T1552"/>
    <mergeCell ref="V1552:X1552"/>
    <mergeCell ref="D1551:G1551"/>
    <mergeCell ref="H1551:I1551"/>
    <mergeCell ref="J1551:K1551"/>
    <mergeCell ref="L1551:N1551"/>
    <mergeCell ref="O1551:Q1551"/>
    <mergeCell ref="R1551:T1551"/>
    <mergeCell ref="V1549:X1549"/>
    <mergeCell ref="D1550:G1550"/>
    <mergeCell ref="H1550:I1550"/>
    <mergeCell ref="J1550:K1550"/>
    <mergeCell ref="L1550:N1550"/>
    <mergeCell ref="O1550:Q1550"/>
    <mergeCell ref="R1550:T1550"/>
    <mergeCell ref="V1550:X1550"/>
    <mergeCell ref="D1549:G1549"/>
    <mergeCell ref="H1549:I1549"/>
    <mergeCell ref="J1549:K1549"/>
    <mergeCell ref="L1549:N1549"/>
    <mergeCell ref="O1549:Q1549"/>
    <mergeCell ref="R1549:T1549"/>
    <mergeCell ref="V1547:X1547"/>
    <mergeCell ref="D1548:G1548"/>
    <mergeCell ref="H1548:I1548"/>
    <mergeCell ref="J1548:K1548"/>
    <mergeCell ref="L1548:N1548"/>
    <mergeCell ref="O1548:Q1548"/>
    <mergeCell ref="R1548:T1548"/>
    <mergeCell ref="V1548:X1548"/>
    <mergeCell ref="D1547:G1547"/>
    <mergeCell ref="H1547:I1547"/>
    <mergeCell ref="J1547:K1547"/>
    <mergeCell ref="L1547:N1547"/>
    <mergeCell ref="O1547:Q1547"/>
    <mergeCell ref="R1547:T1547"/>
    <mergeCell ref="V1545:X1545"/>
    <mergeCell ref="D1546:G1546"/>
    <mergeCell ref="H1546:I1546"/>
    <mergeCell ref="J1546:K1546"/>
    <mergeCell ref="L1546:N1546"/>
    <mergeCell ref="O1546:Q1546"/>
    <mergeCell ref="R1546:T1546"/>
    <mergeCell ref="V1546:X1546"/>
    <mergeCell ref="D1545:G1545"/>
    <mergeCell ref="H1545:I1545"/>
    <mergeCell ref="J1545:K1545"/>
    <mergeCell ref="L1545:N1545"/>
    <mergeCell ref="O1545:Q1545"/>
    <mergeCell ref="R1545:T1545"/>
    <mergeCell ref="V1543:X1543"/>
    <mergeCell ref="D1544:G1544"/>
    <mergeCell ref="H1544:I1544"/>
    <mergeCell ref="J1544:K1544"/>
    <mergeCell ref="L1544:N1544"/>
    <mergeCell ref="O1544:Q1544"/>
    <mergeCell ref="R1544:T1544"/>
    <mergeCell ref="V1544:X1544"/>
    <mergeCell ref="D1543:G1543"/>
    <mergeCell ref="H1543:I1543"/>
    <mergeCell ref="J1543:K1543"/>
    <mergeCell ref="L1543:N1543"/>
    <mergeCell ref="O1543:Q1543"/>
    <mergeCell ref="R1543:T1543"/>
    <mergeCell ref="V1541:X1541"/>
    <mergeCell ref="D1542:G1542"/>
    <mergeCell ref="H1542:I1542"/>
    <mergeCell ref="J1542:K1542"/>
    <mergeCell ref="L1542:N1542"/>
    <mergeCell ref="O1542:Q1542"/>
    <mergeCell ref="R1542:T1542"/>
    <mergeCell ref="V1542:X1542"/>
    <mergeCell ref="D1541:G1541"/>
    <mergeCell ref="H1541:I1541"/>
    <mergeCell ref="J1541:K1541"/>
    <mergeCell ref="L1541:N1541"/>
    <mergeCell ref="O1541:Q1541"/>
    <mergeCell ref="R1541:T1541"/>
    <mergeCell ref="V1539:X1539"/>
    <mergeCell ref="D1540:G1540"/>
    <mergeCell ref="H1540:I1540"/>
    <mergeCell ref="J1540:K1540"/>
    <mergeCell ref="L1540:N1540"/>
    <mergeCell ref="O1540:Q1540"/>
    <mergeCell ref="R1540:T1540"/>
    <mergeCell ref="V1540:X1540"/>
    <mergeCell ref="D1539:G1539"/>
    <mergeCell ref="H1539:I1539"/>
    <mergeCell ref="J1539:K1539"/>
    <mergeCell ref="L1539:N1539"/>
    <mergeCell ref="O1539:Q1539"/>
    <mergeCell ref="R1539:T1539"/>
    <mergeCell ref="V1537:X1537"/>
    <mergeCell ref="D1538:G1538"/>
    <mergeCell ref="H1538:I1538"/>
    <mergeCell ref="J1538:K1538"/>
    <mergeCell ref="L1538:N1538"/>
    <mergeCell ref="O1538:Q1538"/>
    <mergeCell ref="R1538:T1538"/>
    <mergeCell ref="V1538:X1538"/>
    <mergeCell ref="D1537:G1537"/>
    <mergeCell ref="H1537:I1537"/>
    <mergeCell ref="J1537:K1537"/>
    <mergeCell ref="L1537:N1537"/>
    <mergeCell ref="O1537:Q1537"/>
    <mergeCell ref="R1537:T1537"/>
    <mergeCell ref="V1535:X1535"/>
    <mergeCell ref="D1536:G1536"/>
    <mergeCell ref="H1536:I1536"/>
    <mergeCell ref="J1536:K1536"/>
    <mergeCell ref="L1536:N1536"/>
    <mergeCell ref="O1536:Q1536"/>
    <mergeCell ref="R1536:T1536"/>
    <mergeCell ref="V1536:X1536"/>
    <mergeCell ref="D1535:G1535"/>
    <mergeCell ref="H1535:I1535"/>
    <mergeCell ref="J1535:K1535"/>
    <mergeCell ref="L1535:N1535"/>
    <mergeCell ref="O1535:Q1535"/>
    <mergeCell ref="R1535:T1535"/>
    <mergeCell ref="V1533:X1533"/>
    <mergeCell ref="D1534:G1534"/>
    <mergeCell ref="H1534:I1534"/>
    <mergeCell ref="J1534:K1534"/>
    <mergeCell ref="L1534:N1534"/>
    <mergeCell ref="O1534:Q1534"/>
    <mergeCell ref="R1534:T1534"/>
    <mergeCell ref="V1534:X1534"/>
    <mergeCell ref="D1533:G1533"/>
    <mergeCell ref="H1533:I1533"/>
    <mergeCell ref="J1533:K1533"/>
    <mergeCell ref="L1533:N1533"/>
    <mergeCell ref="O1533:Q1533"/>
    <mergeCell ref="R1533:T1533"/>
    <mergeCell ref="V1531:X1531"/>
    <mergeCell ref="D1532:G1532"/>
    <mergeCell ref="H1532:I1532"/>
    <mergeCell ref="J1532:K1532"/>
    <mergeCell ref="L1532:N1532"/>
    <mergeCell ref="O1532:Q1532"/>
    <mergeCell ref="R1532:T1532"/>
    <mergeCell ref="V1532:X1532"/>
    <mergeCell ref="D1531:G1531"/>
    <mergeCell ref="H1531:I1531"/>
    <mergeCell ref="J1531:K1531"/>
    <mergeCell ref="L1531:N1531"/>
    <mergeCell ref="O1531:Q1531"/>
    <mergeCell ref="R1531:T1531"/>
    <mergeCell ref="V1529:X1529"/>
    <mergeCell ref="D1530:G1530"/>
    <mergeCell ref="H1530:I1530"/>
    <mergeCell ref="J1530:K1530"/>
    <mergeCell ref="L1530:N1530"/>
    <mergeCell ref="O1530:Q1530"/>
    <mergeCell ref="R1530:T1530"/>
    <mergeCell ref="V1530:X1530"/>
    <mergeCell ref="D1529:G1529"/>
    <mergeCell ref="H1529:I1529"/>
    <mergeCell ref="J1529:K1529"/>
    <mergeCell ref="L1529:N1529"/>
    <mergeCell ref="O1529:Q1529"/>
    <mergeCell ref="R1529:T1529"/>
    <mergeCell ref="V1527:X1527"/>
    <mergeCell ref="D1528:G1528"/>
    <mergeCell ref="H1528:I1528"/>
    <mergeCell ref="J1528:K1528"/>
    <mergeCell ref="L1528:N1528"/>
    <mergeCell ref="O1528:Q1528"/>
    <mergeCell ref="R1528:T1528"/>
    <mergeCell ref="V1528:X1528"/>
    <mergeCell ref="D1527:G1527"/>
    <mergeCell ref="H1527:I1527"/>
    <mergeCell ref="J1527:K1527"/>
    <mergeCell ref="L1527:N1527"/>
    <mergeCell ref="O1527:Q1527"/>
    <mergeCell ref="R1527:T1527"/>
    <mergeCell ref="V1525:X1525"/>
    <mergeCell ref="D1526:G1526"/>
    <mergeCell ref="H1526:I1526"/>
    <mergeCell ref="J1526:K1526"/>
    <mergeCell ref="L1526:N1526"/>
    <mergeCell ref="O1526:Q1526"/>
    <mergeCell ref="R1526:T1526"/>
    <mergeCell ref="V1526:X1526"/>
    <mergeCell ref="D1525:G1525"/>
    <mergeCell ref="H1525:I1525"/>
    <mergeCell ref="J1525:K1525"/>
    <mergeCell ref="L1525:N1525"/>
    <mergeCell ref="O1525:Q1525"/>
    <mergeCell ref="R1525:T1525"/>
    <mergeCell ref="V1523:X1523"/>
    <mergeCell ref="D1524:G1524"/>
    <mergeCell ref="H1524:I1524"/>
    <mergeCell ref="J1524:K1524"/>
    <mergeCell ref="L1524:N1524"/>
    <mergeCell ref="O1524:Q1524"/>
    <mergeCell ref="R1524:T1524"/>
    <mergeCell ref="V1524:X1524"/>
    <mergeCell ref="D1523:G1523"/>
    <mergeCell ref="H1523:I1523"/>
    <mergeCell ref="J1523:K1523"/>
    <mergeCell ref="L1523:N1523"/>
    <mergeCell ref="O1523:Q1523"/>
    <mergeCell ref="R1523:T1523"/>
    <mergeCell ref="V1521:X1521"/>
    <mergeCell ref="D1522:G1522"/>
    <mergeCell ref="H1522:I1522"/>
    <mergeCell ref="J1522:K1522"/>
    <mergeCell ref="L1522:N1522"/>
    <mergeCell ref="O1522:Q1522"/>
    <mergeCell ref="R1522:T1522"/>
    <mergeCell ref="V1522:X1522"/>
    <mergeCell ref="D1521:G1521"/>
    <mergeCell ref="H1521:I1521"/>
    <mergeCell ref="J1521:K1521"/>
    <mergeCell ref="L1521:N1521"/>
    <mergeCell ref="O1521:Q1521"/>
    <mergeCell ref="R1521:T1521"/>
    <mergeCell ref="V1519:X1519"/>
    <mergeCell ref="D1520:G1520"/>
    <mergeCell ref="H1520:I1520"/>
    <mergeCell ref="J1520:K1520"/>
    <mergeCell ref="L1520:N1520"/>
    <mergeCell ref="O1520:Q1520"/>
    <mergeCell ref="R1520:T1520"/>
    <mergeCell ref="V1520:X1520"/>
    <mergeCell ref="D1519:G1519"/>
    <mergeCell ref="H1519:I1519"/>
    <mergeCell ref="J1519:K1519"/>
    <mergeCell ref="L1519:N1519"/>
    <mergeCell ref="O1519:Q1519"/>
    <mergeCell ref="R1519:T1519"/>
    <mergeCell ref="V1517:X1517"/>
    <mergeCell ref="D1518:G1518"/>
    <mergeCell ref="H1518:I1518"/>
    <mergeCell ref="J1518:K1518"/>
    <mergeCell ref="L1518:N1518"/>
    <mergeCell ref="O1518:Q1518"/>
    <mergeCell ref="R1518:T1518"/>
    <mergeCell ref="V1518:X1518"/>
    <mergeCell ref="D1517:G1517"/>
    <mergeCell ref="H1517:I1517"/>
    <mergeCell ref="J1517:K1517"/>
    <mergeCell ref="L1517:N1517"/>
    <mergeCell ref="O1517:Q1517"/>
    <mergeCell ref="R1517:T1517"/>
    <mergeCell ref="V1515:X1515"/>
    <mergeCell ref="D1516:G1516"/>
    <mergeCell ref="H1516:I1516"/>
    <mergeCell ref="J1516:K1516"/>
    <mergeCell ref="L1516:N1516"/>
    <mergeCell ref="O1516:Q1516"/>
    <mergeCell ref="R1516:T1516"/>
    <mergeCell ref="V1516:X1516"/>
    <mergeCell ref="D1515:G1515"/>
    <mergeCell ref="H1515:I1515"/>
    <mergeCell ref="J1515:K1515"/>
    <mergeCell ref="L1515:N1515"/>
    <mergeCell ref="O1515:Q1515"/>
    <mergeCell ref="R1515:T1515"/>
    <mergeCell ref="V1513:X1513"/>
    <mergeCell ref="D1514:G1514"/>
    <mergeCell ref="H1514:I1514"/>
    <mergeCell ref="J1514:K1514"/>
    <mergeCell ref="L1514:N1514"/>
    <mergeCell ref="O1514:Q1514"/>
    <mergeCell ref="R1514:T1514"/>
    <mergeCell ref="V1514:X1514"/>
    <mergeCell ref="D1513:G1513"/>
    <mergeCell ref="H1513:I1513"/>
    <mergeCell ref="J1513:K1513"/>
    <mergeCell ref="L1513:N1513"/>
    <mergeCell ref="O1513:Q1513"/>
    <mergeCell ref="R1513:T1513"/>
    <mergeCell ref="V1511:X1511"/>
    <mergeCell ref="D1512:G1512"/>
    <mergeCell ref="H1512:I1512"/>
    <mergeCell ref="J1512:K1512"/>
    <mergeCell ref="L1512:N1512"/>
    <mergeCell ref="O1512:Q1512"/>
    <mergeCell ref="R1512:T1512"/>
    <mergeCell ref="V1512:X1512"/>
    <mergeCell ref="D1511:G1511"/>
    <mergeCell ref="H1511:I1511"/>
    <mergeCell ref="J1511:K1511"/>
    <mergeCell ref="L1511:N1511"/>
    <mergeCell ref="O1511:Q1511"/>
    <mergeCell ref="R1511:T1511"/>
    <mergeCell ref="V1509:X1509"/>
    <mergeCell ref="D1510:G1510"/>
    <mergeCell ref="H1510:I1510"/>
    <mergeCell ref="J1510:K1510"/>
    <mergeCell ref="L1510:N1510"/>
    <mergeCell ref="O1510:Q1510"/>
    <mergeCell ref="R1510:T1510"/>
    <mergeCell ref="V1510:X1510"/>
    <mergeCell ref="D1509:G1509"/>
    <mergeCell ref="H1509:I1509"/>
    <mergeCell ref="J1509:K1509"/>
    <mergeCell ref="L1509:N1509"/>
    <mergeCell ref="O1509:Q1509"/>
    <mergeCell ref="R1509:T1509"/>
    <mergeCell ref="V1507:X1507"/>
    <mergeCell ref="D1508:G1508"/>
    <mergeCell ref="H1508:I1508"/>
    <mergeCell ref="J1508:K1508"/>
    <mergeCell ref="L1508:N1508"/>
    <mergeCell ref="O1508:Q1508"/>
    <mergeCell ref="R1508:T1508"/>
    <mergeCell ref="V1508:X1508"/>
    <mergeCell ref="D1507:G1507"/>
    <mergeCell ref="H1507:I1507"/>
    <mergeCell ref="J1507:K1507"/>
    <mergeCell ref="L1507:N1507"/>
    <mergeCell ref="O1507:Q1507"/>
    <mergeCell ref="R1507:T1507"/>
    <mergeCell ref="V1505:X1505"/>
    <mergeCell ref="D1506:G1506"/>
    <mergeCell ref="H1506:I1506"/>
    <mergeCell ref="J1506:K1506"/>
    <mergeCell ref="L1506:N1506"/>
    <mergeCell ref="O1506:Q1506"/>
    <mergeCell ref="R1506:T1506"/>
    <mergeCell ref="V1506:X1506"/>
    <mergeCell ref="D1505:G1505"/>
    <mergeCell ref="H1505:I1505"/>
    <mergeCell ref="J1505:K1505"/>
    <mergeCell ref="L1505:N1505"/>
    <mergeCell ref="O1505:Q1505"/>
    <mergeCell ref="R1505:T1505"/>
    <mergeCell ref="V1503:X1503"/>
    <mergeCell ref="D1504:G1504"/>
    <mergeCell ref="H1504:I1504"/>
    <mergeCell ref="J1504:K1504"/>
    <mergeCell ref="L1504:N1504"/>
    <mergeCell ref="O1504:Q1504"/>
    <mergeCell ref="R1504:T1504"/>
    <mergeCell ref="V1504:X1504"/>
    <mergeCell ref="D1503:G1503"/>
    <mergeCell ref="H1503:I1503"/>
    <mergeCell ref="J1503:K1503"/>
    <mergeCell ref="L1503:N1503"/>
    <mergeCell ref="O1503:Q1503"/>
    <mergeCell ref="R1503:T1503"/>
    <mergeCell ref="V1501:X1501"/>
    <mergeCell ref="D1502:G1502"/>
    <mergeCell ref="H1502:I1502"/>
    <mergeCell ref="J1502:K1502"/>
    <mergeCell ref="L1502:N1502"/>
    <mergeCell ref="O1502:Q1502"/>
    <mergeCell ref="R1502:T1502"/>
    <mergeCell ref="V1502:X1502"/>
    <mergeCell ref="D1501:G1501"/>
    <mergeCell ref="H1501:I1501"/>
    <mergeCell ref="J1501:K1501"/>
    <mergeCell ref="L1501:N1501"/>
    <mergeCell ref="O1501:Q1501"/>
    <mergeCell ref="R1501:T1501"/>
    <mergeCell ref="V1499:X1499"/>
    <mergeCell ref="D1500:G1500"/>
    <mergeCell ref="H1500:I1500"/>
    <mergeCell ref="J1500:K1500"/>
    <mergeCell ref="L1500:N1500"/>
    <mergeCell ref="O1500:Q1500"/>
    <mergeCell ref="R1500:T1500"/>
    <mergeCell ref="V1500:X1500"/>
    <mergeCell ref="D1499:G1499"/>
    <mergeCell ref="H1499:I1499"/>
    <mergeCell ref="J1499:K1499"/>
    <mergeCell ref="L1499:N1499"/>
    <mergeCell ref="O1499:Q1499"/>
    <mergeCell ref="R1499:T1499"/>
    <mergeCell ref="V1497:X1497"/>
    <mergeCell ref="D1498:G1498"/>
    <mergeCell ref="H1498:I1498"/>
    <mergeCell ref="J1498:K1498"/>
    <mergeCell ref="L1498:N1498"/>
    <mergeCell ref="O1498:Q1498"/>
    <mergeCell ref="R1498:T1498"/>
    <mergeCell ref="V1498:X1498"/>
    <mergeCell ref="D1497:G1497"/>
    <mergeCell ref="H1497:I1497"/>
    <mergeCell ref="J1497:K1497"/>
    <mergeCell ref="L1497:N1497"/>
    <mergeCell ref="O1497:Q1497"/>
    <mergeCell ref="R1497:T1497"/>
    <mergeCell ref="V1495:X1495"/>
    <mergeCell ref="D1496:G1496"/>
    <mergeCell ref="H1496:I1496"/>
    <mergeCell ref="J1496:K1496"/>
    <mergeCell ref="L1496:N1496"/>
    <mergeCell ref="O1496:Q1496"/>
    <mergeCell ref="R1496:T1496"/>
    <mergeCell ref="V1496:X1496"/>
    <mergeCell ref="D1495:G1495"/>
    <mergeCell ref="H1495:I1495"/>
    <mergeCell ref="J1495:K1495"/>
    <mergeCell ref="L1495:N1495"/>
    <mergeCell ref="O1495:Q1495"/>
    <mergeCell ref="R1495:T1495"/>
    <mergeCell ref="V1493:X1493"/>
    <mergeCell ref="D1494:G1494"/>
    <mergeCell ref="H1494:I1494"/>
    <mergeCell ref="J1494:K1494"/>
    <mergeCell ref="L1494:N1494"/>
    <mergeCell ref="O1494:Q1494"/>
    <mergeCell ref="R1494:T1494"/>
    <mergeCell ref="V1494:X1494"/>
    <mergeCell ref="D1493:G1493"/>
    <mergeCell ref="H1493:I1493"/>
    <mergeCell ref="J1493:K1493"/>
    <mergeCell ref="L1493:N1493"/>
    <mergeCell ref="O1493:Q1493"/>
    <mergeCell ref="R1493:T1493"/>
    <mergeCell ref="V1491:X1491"/>
    <mergeCell ref="D1492:G1492"/>
    <mergeCell ref="H1492:I1492"/>
    <mergeCell ref="J1492:K1492"/>
    <mergeCell ref="L1492:N1492"/>
    <mergeCell ref="O1492:Q1492"/>
    <mergeCell ref="R1492:T1492"/>
    <mergeCell ref="V1492:X1492"/>
    <mergeCell ref="D1491:G1491"/>
    <mergeCell ref="H1491:I1491"/>
    <mergeCell ref="J1491:K1491"/>
    <mergeCell ref="L1491:N1491"/>
    <mergeCell ref="O1491:Q1491"/>
    <mergeCell ref="R1491:T1491"/>
    <mergeCell ref="V1489:X1489"/>
    <mergeCell ref="D1490:G1490"/>
    <mergeCell ref="H1490:I1490"/>
    <mergeCell ref="J1490:K1490"/>
    <mergeCell ref="L1490:N1490"/>
    <mergeCell ref="O1490:Q1490"/>
    <mergeCell ref="R1490:T1490"/>
    <mergeCell ref="V1490:X1490"/>
    <mergeCell ref="D1489:G1489"/>
    <mergeCell ref="H1489:I1489"/>
    <mergeCell ref="J1489:K1489"/>
    <mergeCell ref="L1489:N1489"/>
    <mergeCell ref="O1489:Q1489"/>
    <mergeCell ref="R1489:T1489"/>
    <mergeCell ref="V1487:X1487"/>
    <mergeCell ref="D1488:G1488"/>
    <mergeCell ref="H1488:I1488"/>
    <mergeCell ref="J1488:K1488"/>
    <mergeCell ref="L1488:N1488"/>
    <mergeCell ref="O1488:Q1488"/>
    <mergeCell ref="R1488:T1488"/>
    <mergeCell ref="V1488:X1488"/>
    <mergeCell ref="D1487:G1487"/>
    <mergeCell ref="H1487:I1487"/>
    <mergeCell ref="J1487:K1487"/>
    <mergeCell ref="L1487:N1487"/>
    <mergeCell ref="O1487:Q1487"/>
    <mergeCell ref="R1487:T1487"/>
    <mergeCell ref="V1485:X1485"/>
    <mergeCell ref="D1486:G1486"/>
    <mergeCell ref="H1486:I1486"/>
    <mergeCell ref="J1486:K1486"/>
    <mergeCell ref="L1486:N1486"/>
    <mergeCell ref="O1486:Q1486"/>
    <mergeCell ref="R1486:T1486"/>
    <mergeCell ref="V1486:X1486"/>
    <mergeCell ref="D1485:G1485"/>
    <mergeCell ref="H1485:I1485"/>
    <mergeCell ref="J1485:K1485"/>
    <mergeCell ref="L1485:N1485"/>
    <mergeCell ref="O1485:Q1485"/>
    <mergeCell ref="R1485:T1485"/>
    <mergeCell ref="V1483:X1483"/>
    <mergeCell ref="D1484:G1484"/>
    <mergeCell ref="H1484:I1484"/>
    <mergeCell ref="J1484:K1484"/>
    <mergeCell ref="L1484:N1484"/>
    <mergeCell ref="O1484:Q1484"/>
    <mergeCell ref="R1484:T1484"/>
    <mergeCell ref="V1484:X1484"/>
    <mergeCell ref="D1483:G1483"/>
    <mergeCell ref="H1483:I1483"/>
    <mergeCell ref="J1483:K1483"/>
    <mergeCell ref="L1483:N1483"/>
    <mergeCell ref="O1483:Q1483"/>
    <mergeCell ref="R1483:T1483"/>
    <mergeCell ref="V1481:X1481"/>
    <mergeCell ref="D1482:G1482"/>
    <mergeCell ref="H1482:I1482"/>
    <mergeCell ref="J1482:K1482"/>
    <mergeCell ref="L1482:N1482"/>
    <mergeCell ref="O1482:Q1482"/>
    <mergeCell ref="R1482:T1482"/>
    <mergeCell ref="V1482:X1482"/>
    <mergeCell ref="D1481:G1481"/>
    <mergeCell ref="H1481:I1481"/>
    <mergeCell ref="J1481:K1481"/>
    <mergeCell ref="L1481:N1481"/>
    <mergeCell ref="O1481:Q1481"/>
    <mergeCell ref="R1481:T1481"/>
    <mergeCell ref="V1479:X1479"/>
    <mergeCell ref="D1480:G1480"/>
    <mergeCell ref="H1480:I1480"/>
    <mergeCell ref="J1480:K1480"/>
    <mergeCell ref="L1480:N1480"/>
    <mergeCell ref="O1480:Q1480"/>
    <mergeCell ref="R1480:T1480"/>
    <mergeCell ref="V1480:X1480"/>
    <mergeCell ref="D1479:G1479"/>
    <mergeCell ref="H1479:I1479"/>
    <mergeCell ref="J1479:K1479"/>
    <mergeCell ref="L1479:N1479"/>
    <mergeCell ref="O1479:Q1479"/>
    <mergeCell ref="R1479:T1479"/>
    <mergeCell ref="V1477:X1477"/>
    <mergeCell ref="D1478:G1478"/>
    <mergeCell ref="H1478:I1478"/>
    <mergeCell ref="J1478:K1478"/>
    <mergeCell ref="L1478:N1478"/>
    <mergeCell ref="O1478:Q1478"/>
    <mergeCell ref="R1478:T1478"/>
    <mergeCell ref="V1478:X1478"/>
    <mergeCell ref="D1477:G1477"/>
    <mergeCell ref="H1477:I1477"/>
    <mergeCell ref="J1477:K1477"/>
    <mergeCell ref="L1477:N1477"/>
    <mergeCell ref="O1477:Q1477"/>
    <mergeCell ref="R1477:T1477"/>
    <mergeCell ref="V1475:X1475"/>
    <mergeCell ref="D1476:G1476"/>
    <mergeCell ref="H1476:I1476"/>
    <mergeCell ref="J1476:K1476"/>
    <mergeCell ref="L1476:N1476"/>
    <mergeCell ref="O1476:Q1476"/>
    <mergeCell ref="R1476:T1476"/>
    <mergeCell ref="V1476:X1476"/>
    <mergeCell ref="D1475:G1475"/>
    <mergeCell ref="H1475:I1475"/>
    <mergeCell ref="J1475:K1475"/>
    <mergeCell ref="L1475:N1475"/>
    <mergeCell ref="O1475:Q1475"/>
    <mergeCell ref="R1475:T1475"/>
    <mergeCell ref="V1473:X1473"/>
    <mergeCell ref="D1474:G1474"/>
    <mergeCell ref="H1474:I1474"/>
    <mergeCell ref="J1474:K1474"/>
    <mergeCell ref="L1474:N1474"/>
    <mergeCell ref="O1474:Q1474"/>
    <mergeCell ref="R1474:T1474"/>
    <mergeCell ref="V1474:X1474"/>
    <mergeCell ref="D1473:G1473"/>
    <mergeCell ref="H1473:I1473"/>
    <mergeCell ref="J1473:K1473"/>
    <mergeCell ref="L1473:N1473"/>
    <mergeCell ref="O1473:Q1473"/>
    <mergeCell ref="R1473:T1473"/>
    <mergeCell ref="V1471:X1471"/>
    <mergeCell ref="D1472:G1472"/>
    <mergeCell ref="H1472:I1472"/>
    <mergeCell ref="J1472:K1472"/>
    <mergeCell ref="L1472:N1472"/>
    <mergeCell ref="O1472:Q1472"/>
    <mergeCell ref="R1472:T1472"/>
    <mergeCell ref="V1472:X1472"/>
    <mergeCell ref="D1471:G1471"/>
    <mergeCell ref="H1471:I1471"/>
    <mergeCell ref="J1471:K1471"/>
    <mergeCell ref="L1471:N1471"/>
    <mergeCell ref="O1471:Q1471"/>
    <mergeCell ref="R1471:T1471"/>
    <mergeCell ref="V1469:X1469"/>
    <mergeCell ref="D1470:G1470"/>
    <mergeCell ref="H1470:I1470"/>
    <mergeCell ref="J1470:K1470"/>
    <mergeCell ref="L1470:N1470"/>
    <mergeCell ref="O1470:Q1470"/>
    <mergeCell ref="R1470:T1470"/>
    <mergeCell ref="V1470:X1470"/>
    <mergeCell ref="D1469:G1469"/>
    <mergeCell ref="H1469:I1469"/>
    <mergeCell ref="J1469:K1469"/>
    <mergeCell ref="L1469:N1469"/>
    <mergeCell ref="O1469:Q1469"/>
    <mergeCell ref="R1469:T1469"/>
    <mergeCell ref="V1467:X1467"/>
    <mergeCell ref="D1468:G1468"/>
    <mergeCell ref="H1468:I1468"/>
    <mergeCell ref="J1468:K1468"/>
    <mergeCell ref="L1468:N1468"/>
    <mergeCell ref="O1468:Q1468"/>
    <mergeCell ref="R1468:T1468"/>
    <mergeCell ref="V1468:X1468"/>
    <mergeCell ref="D1467:G1467"/>
    <mergeCell ref="H1467:I1467"/>
    <mergeCell ref="J1467:K1467"/>
    <mergeCell ref="L1467:N1467"/>
    <mergeCell ref="O1467:Q1467"/>
    <mergeCell ref="R1467:T1467"/>
    <mergeCell ref="V1465:X1465"/>
    <mergeCell ref="D1466:G1466"/>
    <mergeCell ref="H1466:I1466"/>
    <mergeCell ref="J1466:K1466"/>
    <mergeCell ref="L1466:N1466"/>
    <mergeCell ref="O1466:Q1466"/>
    <mergeCell ref="R1466:T1466"/>
    <mergeCell ref="V1466:X1466"/>
    <mergeCell ref="D1465:G1465"/>
    <mergeCell ref="H1465:I1465"/>
    <mergeCell ref="J1465:K1465"/>
    <mergeCell ref="L1465:N1465"/>
    <mergeCell ref="O1465:Q1465"/>
    <mergeCell ref="R1465:T1465"/>
    <mergeCell ref="V1463:X1463"/>
    <mergeCell ref="D1464:G1464"/>
    <mergeCell ref="H1464:I1464"/>
    <mergeCell ref="J1464:K1464"/>
    <mergeCell ref="L1464:N1464"/>
    <mergeCell ref="O1464:Q1464"/>
    <mergeCell ref="R1464:T1464"/>
    <mergeCell ref="V1464:X1464"/>
    <mergeCell ref="D1463:G1463"/>
    <mergeCell ref="H1463:I1463"/>
    <mergeCell ref="J1463:K1463"/>
    <mergeCell ref="L1463:N1463"/>
    <mergeCell ref="O1463:Q1463"/>
    <mergeCell ref="R1463:T1463"/>
    <mergeCell ref="V1461:X1461"/>
    <mergeCell ref="D1462:G1462"/>
    <mergeCell ref="H1462:I1462"/>
    <mergeCell ref="J1462:K1462"/>
    <mergeCell ref="L1462:N1462"/>
    <mergeCell ref="O1462:Q1462"/>
    <mergeCell ref="R1462:T1462"/>
    <mergeCell ref="V1462:X1462"/>
    <mergeCell ref="D1461:G1461"/>
    <mergeCell ref="H1461:I1461"/>
    <mergeCell ref="J1461:K1461"/>
    <mergeCell ref="L1461:N1461"/>
    <mergeCell ref="O1461:Q1461"/>
    <mergeCell ref="R1461:T1461"/>
    <mergeCell ref="V1459:X1459"/>
    <mergeCell ref="D1460:G1460"/>
    <mergeCell ref="H1460:I1460"/>
    <mergeCell ref="J1460:K1460"/>
    <mergeCell ref="L1460:N1460"/>
    <mergeCell ref="O1460:Q1460"/>
    <mergeCell ref="R1460:T1460"/>
    <mergeCell ref="V1460:X1460"/>
    <mergeCell ref="D1459:G1459"/>
    <mergeCell ref="H1459:I1459"/>
    <mergeCell ref="J1459:K1459"/>
    <mergeCell ref="L1459:N1459"/>
    <mergeCell ref="O1459:Q1459"/>
    <mergeCell ref="R1459:T1459"/>
    <mergeCell ref="V1457:X1457"/>
    <mergeCell ref="D1458:G1458"/>
    <mergeCell ref="H1458:I1458"/>
    <mergeCell ref="J1458:K1458"/>
    <mergeCell ref="L1458:N1458"/>
    <mergeCell ref="O1458:Q1458"/>
    <mergeCell ref="R1458:T1458"/>
    <mergeCell ref="V1458:X1458"/>
    <mergeCell ref="D1457:G1457"/>
    <mergeCell ref="H1457:I1457"/>
    <mergeCell ref="J1457:K1457"/>
    <mergeCell ref="L1457:N1457"/>
    <mergeCell ref="O1457:Q1457"/>
    <mergeCell ref="R1457:T1457"/>
    <mergeCell ref="V1455:X1455"/>
    <mergeCell ref="D1456:G1456"/>
    <mergeCell ref="H1456:I1456"/>
    <mergeCell ref="J1456:K1456"/>
    <mergeCell ref="L1456:N1456"/>
    <mergeCell ref="O1456:Q1456"/>
    <mergeCell ref="R1456:T1456"/>
    <mergeCell ref="V1456:X1456"/>
    <mergeCell ref="D1455:G1455"/>
    <mergeCell ref="H1455:I1455"/>
    <mergeCell ref="J1455:K1455"/>
    <mergeCell ref="L1455:N1455"/>
    <mergeCell ref="O1455:Q1455"/>
    <mergeCell ref="R1455:T1455"/>
    <mergeCell ref="V1453:X1453"/>
    <mergeCell ref="D1454:G1454"/>
    <mergeCell ref="H1454:I1454"/>
    <mergeCell ref="J1454:K1454"/>
    <mergeCell ref="L1454:N1454"/>
    <mergeCell ref="O1454:Q1454"/>
    <mergeCell ref="R1454:T1454"/>
    <mergeCell ref="V1454:X1454"/>
    <mergeCell ref="D1453:G1453"/>
    <mergeCell ref="H1453:I1453"/>
    <mergeCell ref="J1453:K1453"/>
    <mergeCell ref="L1453:N1453"/>
    <mergeCell ref="O1453:Q1453"/>
    <mergeCell ref="R1453:T1453"/>
    <mergeCell ref="V1451:X1451"/>
    <mergeCell ref="D1452:G1452"/>
    <mergeCell ref="H1452:I1452"/>
    <mergeCell ref="J1452:K1452"/>
    <mergeCell ref="L1452:N1452"/>
    <mergeCell ref="O1452:Q1452"/>
    <mergeCell ref="R1452:T1452"/>
    <mergeCell ref="V1452:X1452"/>
    <mergeCell ref="D1451:G1451"/>
    <mergeCell ref="H1451:I1451"/>
    <mergeCell ref="J1451:K1451"/>
    <mergeCell ref="L1451:N1451"/>
    <mergeCell ref="O1451:Q1451"/>
    <mergeCell ref="R1451:T1451"/>
    <mergeCell ref="V1449:X1449"/>
    <mergeCell ref="D1450:G1450"/>
    <mergeCell ref="H1450:I1450"/>
    <mergeCell ref="J1450:K1450"/>
    <mergeCell ref="L1450:N1450"/>
    <mergeCell ref="O1450:Q1450"/>
    <mergeCell ref="R1450:T1450"/>
    <mergeCell ref="V1450:X1450"/>
    <mergeCell ref="D1449:G1449"/>
    <mergeCell ref="H1449:I1449"/>
    <mergeCell ref="J1449:K1449"/>
    <mergeCell ref="L1449:N1449"/>
    <mergeCell ref="O1449:Q1449"/>
    <mergeCell ref="R1449:T1449"/>
    <mergeCell ref="V1447:X1447"/>
    <mergeCell ref="D1448:G1448"/>
    <mergeCell ref="H1448:I1448"/>
    <mergeCell ref="J1448:K1448"/>
    <mergeCell ref="L1448:N1448"/>
    <mergeCell ref="O1448:Q1448"/>
    <mergeCell ref="R1448:T1448"/>
    <mergeCell ref="V1448:X1448"/>
    <mergeCell ref="D1447:G1447"/>
    <mergeCell ref="H1447:I1447"/>
    <mergeCell ref="J1447:K1447"/>
    <mergeCell ref="L1447:N1447"/>
    <mergeCell ref="O1447:Q1447"/>
    <mergeCell ref="R1447:T1447"/>
    <mergeCell ref="V1445:X1445"/>
    <mergeCell ref="D1446:G1446"/>
    <mergeCell ref="H1446:I1446"/>
    <mergeCell ref="J1446:K1446"/>
    <mergeCell ref="L1446:N1446"/>
    <mergeCell ref="O1446:Q1446"/>
    <mergeCell ref="R1446:T1446"/>
    <mergeCell ref="V1446:X1446"/>
    <mergeCell ref="D1445:G1445"/>
    <mergeCell ref="H1445:I1445"/>
    <mergeCell ref="J1445:K1445"/>
    <mergeCell ref="L1445:N1445"/>
    <mergeCell ref="O1445:Q1445"/>
    <mergeCell ref="R1445:T1445"/>
    <mergeCell ref="V1443:X1443"/>
    <mergeCell ref="D1444:G1444"/>
    <mergeCell ref="H1444:I1444"/>
    <mergeCell ref="J1444:K1444"/>
    <mergeCell ref="L1444:N1444"/>
    <mergeCell ref="O1444:Q1444"/>
    <mergeCell ref="R1444:T1444"/>
    <mergeCell ref="V1444:X1444"/>
    <mergeCell ref="D1443:G1443"/>
    <mergeCell ref="H1443:I1443"/>
    <mergeCell ref="J1443:K1443"/>
    <mergeCell ref="L1443:N1443"/>
    <mergeCell ref="O1443:Q1443"/>
    <mergeCell ref="R1443:T1443"/>
    <mergeCell ref="V1441:X1441"/>
    <mergeCell ref="D1442:G1442"/>
    <mergeCell ref="H1442:I1442"/>
    <mergeCell ref="J1442:K1442"/>
    <mergeCell ref="L1442:N1442"/>
    <mergeCell ref="O1442:Q1442"/>
    <mergeCell ref="R1442:T1442"/>
    <mergeCell ref="V1442:X1442"/>
    <mergeCell ref="D1441:G1441"/>
    <mergeCell ref="H1441:I1441"/>
    <mergeCell ref="J1441:K1441"/>
    <mergeCell ref="L1441:N1441"/>
    <mergeCell ref="O1441:Q1441"/>
    <mergeCell ref="R1441:T1441"/>
    <mergeCell ref="V1439:X1439"/>
    <mergeCell ref="D1440:G1440"/>
    <mergeCell ref="H1440:I1440"/>
    <mergeCell ref="J1440:K1440"/>
    <mergeCell ref="L1440:N1440"/>
    <mergeCell ref="O1440:Q1440"/>
    <mergeCell ref="R1440:T1440"/>
    <mergeCell ref="V1440:X1440"/>
    <mergeCell ref="D1439:G1439"/>
    <mergeCell ref="H1439:I1439"/>
    <mergeCell ref="J1439:K1439"/>
    <mergeCell ref="L1439:N1439"/>
    <mergeCell ref="O1439:Q1439"/>
    <mergeCell ref="R1439:T1439"/>
    <mergeCell ref="V1437:X1437"/>
    <mergeCell ref="D1438:G1438"/>
    <mergeCell ref="H1438:I1438"/>
    <mergeCell ref="J1438:K1438"/>
    <mergeCell ref="L1438:N1438"/>
    <mergeCell ref="O1438:Q1438"/>
    <mergeCell ref="R1438:T1438"/>
    <mergeCell ref="V1438:X1438"/>
    <mergeCell ref="D1437:G1437"/>
    <mergeCell ref="H1437:I1437"/>
    <mergeCell ref="J1437:K1437"/>
    <mergeCell ref="L1437:N1437"/>
    <mergeCell ref="O1437:Q1437"/>
    <mergeCell ref="R1437:T1437"/>
    <mergeCell ref="V1435:X1435"/>
    <mergeCell ref="D1436:G1436"/>
    <mergeCell ref="H1436:I1436"/>
    <mergeCell ref="J1436:K1436"/>
    <mergeCell ref="L1436:N1436"/>
    <mergeCell ref="O1436:Q1436"/>
    <mergeCell ref="R1436:T1436"/>
    <mergeCell ref="V1436:X1436"/>
    <mergeCell ref="D1435:G1435"/>
    <mergeCell ref="H1435:I1435"/>
    <mergeCell ref="J1435:K1435"/>
    <mergeCell ref="L1435:N1435"/>
    <mergeCell ref="O1435:Q1435"/>
    <mergeCell ref="R1435:T1435"/>
    <mergeCell ref="V1433:X1433"/>
    <mergeCell ref="D1434:G1434"/>
    <mergeCell ref="H1434:I1434"/>
    <mergeCell ref="J1434:K1434"/>
    <mergeCell ref="L1434:N1434"/>
    <mergeCell ref="O1434:Q1434"/>
    <mergeCell ref="R1434:T1434"/>
    <mergeCell ref="V1434:X1434"/>
    <mergeCell ref="D1433:G1433"/>
    <mergeCell ref="H1433:I1433"/>
    <mergeCell ref="J1433:K1433"/>
    <mergeCell ref="L1433:N1433"/>
    <mergeCell ref="O1433:Q1433"/>
    <mergeCell ref="R1433:T1433"/>
    <mergeCell ref="V1431:X1431"/>
    <mergeCell ref="D1432:G1432"/>
    <mergeCell ref="H1432:I1432"/>
    <mergeCell ref="J1432:K1432"/>
    <mergeCell ref="L1432:N1432"/>
    <mergeCell ref="O1432:Q1432"/>
    <mergeCell ref="R1432:T1432"/>
    <mergeCell ref="V1432:X1432"/>
    <mergeCell ref="D1431:G1431"/>
    <mergeCell ref="H1431:I1431"/>
    <mergeCell ref="J1431:K1431"/>
    <mergeCell ref="L1431:N1431"/>
    <mergeCell ref="O1431:Q1431"/>
    <mergeCell ref="R1431:T1431"/>
    <mergeCell ref="V1429:X1429"/>
    <mergeCell ref="D1430:G1430"/>
    <mergeCell ref="H1430:I1430"/>
    <mergeCell ref="J1430:K1430"/>
    <mergeCell ref="L1430:N1430"/>
    <mergeCell ref="O1430:Q1430"/>
    <mergeCell ref="R1430:T1430"/>
    <mergeCell ref="V1430:X1430"/>
    <mergeCell ref="D1429:G1429"/>
    <mergeCell ref="H1429:I1429"/>
    <mergeCell ref="J1429:K1429"/>
    <mergeCell ref="L1429:N1429"/>
    <mergeCell ref="O1429:Q1429"/>
    <mergeCell ref="R1429:T1429"/>
    <mergeCell ref="V1427:X1427"/>
    <mergeCell ref="D1428:G1428"/>
    <mergeCell ref="H1428:I1428"/>
    <mergeCell ref="J1428:K1428"/>
    <mergeCell ref="L1428:N1428"/>
    <mergeCell ref="O1428:Q1428"/>
    <mergeCell ref="R1428:T1428"/>
    <mergeCell ref="V1428:X1428"/>
    <mergeCell ref="D1427:G1427"/>
    <mergeCell ref="H1427:I1427"/>
    <mergeCell ref="J1427:K1427"/>
    <mergeCell ref="L1427:N1427"/>
    <mergeCell ref="O1427:Q1427"/>
    <mergeCell ref="R1427:T1427"/>
    <mergeCell ref="V1425:X1425"/>
    <mergeCell ref="D1426:G1426"/>
    <mergeCell ref="H1426:I1426"/>
    <mergeCell ref="J1426:K1426"/>
    <mergeCell ref="L1426:N1426"/>
    <mergeCell ref="O1426:Q1426"/>
    <mergeCell ref="R1426:T1426"/>
    <mergeCell ref="V1426:X1426"/>
    <mergeCell ref="D1425:G1425"/>
    <mergeCell ref="H1425:I1425"/>
    <mergeCell ref="J1425:K1425"/>
    <mergeCell ref="L1425:N1425"/>
    <mergeCell ref="O1425:Q1425"/>
    <mergeCell ref="R1425:T1425"/>
    <mergeCell ref="V1423:X1423"/>
    <mergeCell ref="D1424:G1424"/>
    <mergeCell ref="H1424:I1424"/>
    <mergeCell ref="J1424:K1424"/>
    <mergeCell ref="L1424:N1424"/>
    <mergeCell ref="O1424:Q1424"/>
    <mergeCell ref="R1424:T1424"/>
    <mergeCell ref="V1424:X1424"/>
    <mergeCell ref="D1423:G1423"/>
    <mergeCell ref="H1423:I1423"/>
    <mergeCell ref="J1423:K1423"/>
    <mergeCell ref="L1423:N1423"/>
    <mergeCell ref="O1423:Q1423"/>
    <mergeCell ref="R1423:T1423"/>
    <mergeCell ref="V1421:X1421"/>
    <mergeCell ref="D1422:G1422"/>
    <mergeCell ref="H1422:I1422"/>
    <mergeCell ref="J1422:K1422"/>
    <mergeCell ref="L1422:N1422"/>
    <mergeCell ref="O1422:Q1422"/>
    <mergeCell ref="R1422:T1422"/>
    <mergeCell ref="V1422:X1422"/>
    <mergeCell ref="D1421:G1421"/>
    <mergeCell ref="H1421:I1421"/>
    <mergeCell ref="J1421:K1421"/>
    <mergeCell ref="L1421:N1421"/>
    <mergeCell ref="O1421:Q1421"/>
    <mergeCell ref="R1421:T1421"/>
    <mergeCell ref="V1419:X1419"/>
    <mergeCell ref="D1420:G1420"/>
    <mergeCell ref="H1420:I1420"/>
    <mergeCell ref="J1420:K1420"/>
    <mergeCell ref="L1420:N1420"/>
    <mergeCell ref="O1420:Q1420"/>
    <mergeCell ref="R1420:T1420"/>
    <mergeCell ref="V1420:X1420"/>
    <mergeCell ref="D1419:G1419"/>
    <mergeCell ref="H1419:I1419"/>
    <mergeCell ref="J1419:K1419"/>
    <mergeCell ref="L1419:N1419"/>
    <mergeCell ref="O1419:Q1419"/>
    <mergeCell ref="R1419:T1419"/>
    <mergeCell ref="V1417:X1417"/>
    <mergeCell ref="D1418:G1418"/>
    <mergeCell ref="H1418:I1418"/>
    <mergeCell ref="J1418:K1418"/>
    <mergeCell ref="L1418:N1418"/>
    <mergeCell ref="O1418:Q1418"/>
    <mergeCell ref="R1418:T1418"/>
    <mergeCell ref="V1418:X1418"/>
    <mergeCell ref="D1417:G1417"/>
    <mergeCell ref="H1417:I1417"/>
    <mergeCell ref="J1417:K1417"/>
    <mergeCell ref="L1417:N1417"/>
    <mergeCell ref="O1417:Q1417"/>
    <mergeCell ref="R1417:T1417"/>
    <mergeCell ref="V1415:X1415"/>
    <mergeCell ref="D1416:G1416"/>
    <mergeCell ref="H1416:I1416"/>
    <mergeCell ref="J1416:K1416"/>
    <mergeCell ref="L1416:N1416"/>
    <mergeCell ref="O1416:Q1416"/>
    <mergeCell ref="R1416:T1416"/>
    <mergeCell ref="V1416:X1416"/>
    <mergeCell ref="D1415:G1415"/>
    <mergeCell ref="H1415:I1415"/>
    <mergeCell ref="J1415:K1415"/>
    <mergeCell ref="L1415:N1415"/>
    <mergeCell ref="O1415:Q1415"/>
    <mergeCell ref="R1415:T1415"/>
    <mergeCell ref="V1413:X1413"/>
    <mergeCell ref="D1414:G1414"/>
    <mergeCell ref="H1414:I1414"/>
    <mergeCell ref="J1414:K1414"/>
    <mergeCell ref="L1414:N1414"/>
    <mergeCell ref="O1414:Q1414"/>
    <mergeCell ref="R1414:T1414"/>
    <mergeCell ref="V1414:X1414"/>
    <mergeCell ref="D1413:G1413"/>
    <mergeCell ref="H1413:I1413"/>
    <mergeCell ref="J1413:K1413"/>
    <mergeCell ref="L1413:N1413"/>
    <mergeCell ref="O1413:Q1413"/>
    <mergeCell ref="R1413:T1413"/>
    <mergeCell ref="V1411:X1411"/>
    <mergeCell ref="D1412:G1412"/>
    <mergeCell ref="H1412:I1412"/>
    <mergeCell ref="J1412:K1412"/>
    <mergeCell ref="L1412:N1412"/>
    <mergeCell ref="O1412:Q1412"/>
    <mergeCell ref="R1412:T1412"/>
    <mergeCell ref="V1412:X1412"/>
    <mergeCell ref="D1411:G1411"/>
    <mergeCell ref="H1411:I1411"/>
    <mergeCell ref="J1411:K1411"/>
    <mergeCell ref="L1411:N1411"/>
    <mergeCell ref="O1411:Q1411"/>
    <mergeCell ref="R1411:T1411"/>
    <mergeCell ref="V1409:X1409"/>
    <mergeCell ref="D1410:G1410"/>
    <mergeCell ref="H1410:I1410"/>
    <mergeCell ref="J1410:K1410"/>
    <mergeCell ref="L1410:N1410"/>
    <mergeCell ref="O1410:Q1410"/>
    <mergeCell ref="R1410:T1410"/>
    <mergeCell ref="V1410:X1410"/>
    <mergeCell ref="D1409:G1409"/>
    <mergeCell ref="H1409:I1409"/>
    <mergeCell ref="J1409:K1409"/>
    <mergeCell ref="L1409:N1409"/>
    <mergeCell ref="O1409:Q1409"/>
    <mergeCell ref="R1409:T1409"/>
    <mergeCell ref="V1407:X1407"/>
    <mergeCell ref="D1408:G1408"/>
    <mergeCell ref="H1408:I1408"/>
    <mergeCell ref="J1408:K1408"/>
    <mergeCell ref="L1408:N1408"/>
    <mergeCell ref="O1408:Q1408"/>
    <mergeCell ref="R1408:T1408"/>
    <mergeCell ref="V1408:X1408"/>
    <mergeCell ref="D1407:G1407"/>
    <mergeCell ref="H1407:I1407"/>
    <mergeCell ref="J1407:K1407"/>
    <mergeCell ref="L1407:N1407"/>
    <mergeCell ref="O1407:Q1407"/>
    <mergeCell ref="R1407:T1407"/>
    <mergeCell ref="V1405:X1405"/>
    <mergeCell ref="D1406:G1406"/>
    <mergeCell ref="H1406:I1406"/>
    <mergeCell ref="J1406:K1406"/>
    <mergeCell ref="L1406:N1406"/>
    <mergeCell ref="O1406:Q1406"/>
    <mergeCell ref="R1406:T1406"/>
    <mergeCell ref="V1406:X1406"/>
    <mergeCell ref="D1405:G1405"/>
    <mergeCell ref="H1405:I1405"/>
    <mergeCell ref="J1405:K1405"/>
    <mergeCell ref="L1405:N1405"/>
    <mergeCell ref="O1405:Q1405"/>
    <mergeCell ref="R1405:T1405"/>
    <mergeCell ref="V1403:X1403"/>
    <mergeCell ref="D1404:G1404"/>
    <mergeCell ref="H1404:I1404"/>
    <mergeCell ref="J1404:K1404"/>
    <mergeCell ref="L1404:N1404"/>
    <mergeCell ref="O1404:Q1404"/>
    <mergeCell ref="R1404:T1404"/>
    <mergeCell ref="V1404:X1404"/>
    <mergeCell ref="D1403:G1403"/>
    <mergeCell ref="H1403:I1403"/>
    <mergeCell ref="J1403:K1403"/>
    <mergeCell ref="L1403:N1403"/>
    <mergeCell ref="O1403:Q1403"/>
    <mergeCell ref="R1403:T1403"/>
    <mergeCell ref="V1401:X1401"/>
    <mergeCell ref="D1402:G1402"/>
    <mergeCell ref="H1402:I1402"/>
    <mergeCell ref="J1402:K1402"/>
    <mergeCell ref="L1402:N1402"/>
    <mergeCell ref="O1402:Q1402"/>
    <mergeCell ref="R1402:T1402"/>
    <mergeCell ref="V1402:X1402"/>
    <mergeCell ref="D1401:G1401"/>
    <mergeCell ref="H1401:I1401"/>
    <mergeCell ref="J1401:K1401"/>
    <mergeCell ref="L1401:N1401"/>
    <mergeCell ref="O1401:Q1401"/>
    <mergeCell ref="R1401:T1401"/>
    <mergeCell ref="V1399:X1399"/>
    <mergeCell ref="D1400:G1400"/>
    <mergeCell ref="H1400:I1400"/>
    <mergeCell ref="J1400:K1400"/>
    <mergeCell ref="L1400:N1400"/>
    <mergeCell ref="O1400:Q1400"/>
    <mergeCell ref="R1400:T1400"/>
    <mergeCell ref="V1400:X1400"/>
    <mergeCell ref="D1399:G1399"/>
    <mergeCell ref="H1399:I1399"/>
    <mergeCell ref="J1399:K1399"/>
    <mergeCell ref="L1399:N1399"/>
    <mergeCell ref="O1399:Q1399"/>
    <mergeCell ref="R1399:T1399"/>
    <mergeCell ref="V1397:X1397"/>
    <mergeCell ref="D1398:G1398"/>
    <mergeCell ref="H1398:I1398"/>
    <mergeCell ref="J1398:K1398"/>
    <mergeCell ref="L1398:N1398"/>
    <mergeCell ref="O1398:Q1398"/>
    <mergeCell ref="R1398:T1398"/>
    <mergeCell ref="V1398:X1398"/>
    <mergeCell ref="D1397:G1397"/>
    <mergeCell ref="H1397:I1397"/>
    <mergeCell ref="J1397:K1397"/>
    <mergeCell ref="L1397:N1397"/>
    <mergeCell ref="O1397:Q1397"/>
    <mergeCell ref="R1397:T1397"/>
    <mergeCell ref="V1395:X1395"/>
    <mergeCell ref="D1396:G1396"/>
    <mergeCell ref="H1396:I1396"/>
    <mergeCell ref="J1396:K1396"/>
    <mergeCell ref="L1396:N1396"/>
    <mergeCell ref="O1396:Q1396"/>
    <mergeCell ref="R1396:T1396"/>
    <mergeCell ref="V1396:X1396"/>
    <mergeCell ref="D1395:G1395"/>
    <mergeCell ref="H1395:I1395"/>
    <mergeCell ref="J1395:K1395"/>
    <mergeCell ref="L1395:N1395"/>
    <mergeCell ref="O1395:Q1395"/>
    <mergeCell ref="R1395:T1395"/>
    <mergeCell ref="V1393:X1393"/>
    <mergeCell ref="D1394:G1394"/>
    <mergeCell ref="H1394:I1394"/>
    <mergeCell ref="J1394:K1394"/>
    <mergeCell ref="L1394:N1394"/>
    <mergeCell ref="O1394:Q1394"/>
    <mergeCell ref="R1394:T1394"/>
    <mergeCell ref="V1394:X1394"/>
    <mergeCell ref="D1393:G1393"/>
    <mergeCell ref="H1393:I1393"/>
    <mergeCell ref="J1393:K1393"/>
    <mergeCell ref="L1393:N1393"/>
    <mergeCell ref="O1393:Q1393"/>
    <mergeCell ref="R1393:T1393"/>
    <mergeCell ref="V1391:X1391"/>
    <mergeCell ref="D1392:G1392"/>
    <mergeCell ref="H1392:I1392"/>
    <mergeCell ref="J1392:K1392"/>
    <mergeCell ref="L1392:N1392"/>
    <mergeCell ref="O1392:Q1392"/>
    <mergeCell ref="R1392:T1392"/>
    <mergeCell ref="V1392:X1392"/>
    <mergeCell ref="D1391:G1391"/>
    <mergeCell ref="H1391:I1391"/>
    <mergeCell ref="J1391:K1391"/>
    <mergeCell ref="L1391:N1391"/>
    <mergeCell ref="O1391:Q1391"/>
    <mergeCell ref="R1391:T1391"/>
    <mergeCell ref="V1389:X1389"/>
    <mergeCell ref="D1390:G1390"/>
    <mergeCell ref="H1390:I1390"/>
    <mergeCell ref="J1390:K1390"/>
    <mergeCell ref="L1390:N1390"/>
    <mergeCell ref="O1390:Q1390"/>
    <mergeCell ref="R1390:T1390"/>
    <mergeCell ref="V1390:X1390"/>
    <mergeCell ref="D1389:G1389"/>
    <mergeCell ref="H1389:I1389"/>
    <mergeCell ref="J1389:K1389"/>
    <mergeCell ref="L1389:N1389"/>
    <mergeCell ref="O1389:Q1389"/>
    <mergeCell ref="R1389:T1389"/>
    <mergeCell ref="V1387:X1387"/>
    <mergeCell ref="D1388:G1388"/>
    <mergeCell ref="H1388:I1388"/>
    <mergeCell ref="J1388:K1388"/>
    <mergeCell ref="L1388:N1388"/>
    <mergeCell ref="O1388:Q1388"/>
    <mergeCell ref="R1388:T1388"/>
    <mergeCell ref="V1388:X1388"/>
    <mergeCell ref="D1387:G1387"/>
    <mergeCell ref="H1387:I1387"/>
    <mergeCell ref="J1387:K1387"/>
    <mergeCell ref="L1387:N1387"/>
    <mergeCell ref="O1387:Q1387"/>
    <mergeCell ref="R1387:T1387"/>
    <mergeCell ref="V1385:X1385"/>
    <mergeCell ref="D1386:G1386"/>
    <mergeCell ref="H1386:I1386"/>
    <mergeCell ref="J1386:K1386"/>
    <mergeCell ref="L1386:N1386"/>
    <mergeCell ref="O1386:Q1386"/>
    <mergeCell ref="R1386:T1386"/>
    <mergeCell ref="V1386:X1386"/>
    <mergeCell ref="D1385:G1385"/>
    <mergeCell ref="H1385:I1385"/>
    <mergeCell ref="J1385:K1385"/>
    <mergeCell ref="L1385:N1385"/>
    <mergeCell ref="O1385:Q1385"/>
    <mergeCell ref="R1385:T1385"/>
    <mergeCell ref="V1383:X1383"/>
    <mergeCell ref="D1384:G1384"/>
    <mergeCell ref="H1384:I1384"/>
    <mergeCell ref="J1384:K1384"/>
    <mergeCell ref="L1384:N1384"/>
    <mergeCell ref="O1384:Q1384"/>
    <mergeCell ref="R1384:T1384"/>
    <mergeCell ref="V1384:X1384"/>
    <mergeCell ref="D1383:G1383"/>
    <mergeCell ref="H1383:I1383"/>
    <mergeCell ref="J1383:K1383"/>
    <mergeCell ref="L1383:N1383"/>
    <mergeCell ref="O1383:Q1383"/>
    <mergeCell ref="R1383:T1383"/>
    <mergeCell ref="V1381:X1381"/>
    <mergeCell ref="D1382:G1382"/>
    <mergeCell ref="H1382:I1382"/>
    <mergeCell ref="J1382:K1382"/>
    <mergeCell ref="L1382:N1382"/>
    <mergeCell ref="O1382:Q1382"/>
    <mergeCell ref="R1382:T1382"/>
    <mergeCell ref="V1382:X1382"/>
    <mergeCell ref="D1381:G1381"/>
    <mergeCell ref="H1381:I1381"/>
    <mergeCell ref="J1381:K1381"/>
    <mergeCell ref="L1381:N1381"/>
    <mergeCell ref="O1381:Q1381"/>
    <mergeCell ref="R1381:T1381"/>
    <mergeCell ref="V1379:X1379"/>
    <mergeCell ref="D1380:G1380"/>
    <mergeCell ref="H1380:I1380"/>
    <mergeCell ref="J1380:K1380"/>
    <mergeCell ref="L1380:N1380"/>
    <mergeCell ref="O1380:Q1380"/>
    <mergeCell ref="R1380:T1380"/>
    <mergeCell ref="V1380:X1380"/>
    <mergeCell ref="D1379:G1379"/>
    <mergeCell ref="H1379:I1379"/>
    <mergeCell ref="J1379:K1379"/>
    <mergeCell ref="L1379:N1379"/>
    <mergeCell ref="O1379:Q1379"/>
    <mergeCell ref="R1379:T1379"/>
    <mergeCell ref="V1377:X1377"/>
    <mergeCell ref="D1378:G1378"/>
    <mergeCell ref="H1378:I1378"/>
    <mergeCell ref="J1378:K1378"/>
    <mergeCell ref="L1378:N1378"/>
    <mergeCell ref="O1378:Q1378"/>
    <mergeCell ref="R1378:T1378"/>
    <mergeCell ref="V1378:X1378"/>
    <mergeCell ref="D1377:G1377"/>
    <mergeCell ref="H1377:I1377"/>
    <mergeCell ref="J1377:K1377"/>
    <mergeCell ref="L1377:N1377"/>
    <mergeCell ref="O1377:Q1377"/>
    <mergeCell ref="R1377:T1377"/>
    <mergeCell ref="V1375:X1375"/>
    <mergeCell ref="D1376:G1376"/>
    <mergeCell ref="H1376:I1376"/>
    <mergeCell ref="J1376:K1376"/>
    <mergeCell ref="L1376:N1376"/>
    <mergeCell ref="O1376:Q1376"/>
    <mergeCell ref="R1376:T1376"/>
    <mergeCell ref="V1376:X1376"/>
    <mergeCell ref="D1375:G1375"/>
    <mergeCell ref="H1375:I1375"/>
    <mergeCell ref="J1375:K1375"/>
    <mergeCell ref="L1375:N1375"/>
    <mergeCell ref="O1375:Q1375"/>
    <mergeCell ref="R1375:T1375"/>
    <mergeCell ref="V1373:X1373"/>
    <mergeCell ref="D1374:G1374"/>
    <mergeCell ref="H1374:I1374"/>
    <mergeCell ref="J1374:K1374"/>
    <mergeCell ref="L1374:N1374"/>
    <mergeCell ref="O1374:Q1374"/>
    <mergeCell ref="R1374:T1374"/>
    <mergeCell ref="V1374:X1374"/>
    <mergeCell ref="D1373:G1373"/>
    <mergeCell ref="H1373:I1373"/>
    <mergeCell ref="J1373:K1373"/>
    <mergeCell ref="L1373:N1373"/>
    <mergeCell ref="O1373:Q1373"/>
    <mergeCell ref="R1373:T1373"/>
    <mergeCell ref="V1371:X1371"/>
    <mergeCell ref="D1372:G1372"/>
    <mergeCell ref="H1372:I1372"/>
    <mergeCell ref="J1372:K1372"/>
    <mergeCell ref="L1372:N1372"/>
    <mergeCell ref="O1372:Q1372"/>
    <mergeCell ref="R1372:T1372"/>
    <mergeCell ref="V1372:X1372"/>
    <mergeCell ref="D1371:G1371"/>
    <mergeCell ref="H1371:I1371"/>
    <mergeCell ref="J1371:K1371"/>
    <mergeCell ref="L1371:N1371"/>
    <mergeCell ref="O1371:Q1371"/>
    <mergeCell ref="R1371:T1371"/>
    <mergeCell ref="V1369:X1369"/>
    <mergeCell ref="D1370:G1370"/>
    <mergeCell ref="H1370:I1370"/>
    <mergeCell ref="J1370:K1370"/>
    <mergeCell ref="L1370:N1370"/>
    <mergeCell ref="O1370:Q1370"/>
    <mergeCell ref="R1370:T1370"/>
    <mergeCell ref="V1370:X1370"/>
    <mergeCell ref="D1369:G1369"/>
    <mergeCell ref="H1369:I1369"/>
    <mergeCell ref="J1369:K1369"/>
    <mergeCell ref="L1369:N1369"/>
    <mergeCell ref="O1369:Q1369"/>
    <mergeCell ref="R1369:T1369"/>
    <mergeCell ref="V1367:X1367"/>
    <mergeCell ref="D1368:G1368"/>
    <mergeCell ref="H1368:I1368"/>
    <mergeCell ref="J1368:K1368"/>
    <mergeCell ref="L1368:N1368"/>
    <mergeCell ref="O1368:Q1368"/>
    <mergeCell ref="R1368:T1368"/>
    <mergeCell ref="V1368:X1368"/>
    <mergeCell ref="D1367:G1367"/>
    <mergeCell ref="H1367:I1367"/>
    <mergeCell ref="J1367:K1367"/>
    <mergeCell ref="L1367:N1367"/>
    <mergeCell ref="O1367:Q1367"/>
    <mergeCell ref="R1367:T1367"/>
    <mergeCell ref="V1365:X1365"/>
    <mergeCell ref="D1366:G1366"/>
    <mergeCell ref="H1366:I1366"/>
    <mergeCell ref="J1366:K1366"/>
    <mergeCell ref="L1366:N1366"/>
    <mergeCell ref="O1366:Q1366"/>
    <mergeCell ref="R1366:T1366"/>
    <mergeCell ref="V1366:X1366"/>
    <mergeCell ref="D1365:G1365"/>
    <mergeCell ref="H1365:I1365"/>
    <mergeCell ref="J1365:K1365"/>
    <mergeCell ref="L1365:N1365"/>
    <mergeCell ref="O1365:Q1365"/>
    <mergeCell ref="R1365:T1365"/>
    <mergeCell ref="V1363:X1363"/>
    <mergeCell ref="D1364:G1364"/>
    <mergeCell ref="H1364:I1364"/>
    <mergeCell ref="J1364:K1364"/>
    <mergeCell ref="L1364:N1364"/>
    <mergeCell ref="O1364:Q1364"/>
    <mergeCell ref="R1364:T1364"/>
    <mergeCell ref="V1364:X1364"/>
    <mergeCell ref="D1363:G1363"/>
    <mergeCell ref="H1363:I1363"/>
    <mergeCell ref="J1363:K1363"/>
    <mergeCell ref="L1363:N1363"/>
    <mergeCell ref="O1363:Q1363"/>
    <mergeCell ref="R1363:T1363"/>
    <mergeCell ref="V1361:X1361"/>
    <mergeCell ref="D1362:G1362"/>
    <mergeCell ref="H1362:I1362"/>
    <mergeCell ref="J1362:K1362"/>
    <mergeCell ref="L1362:N1362"/>
    <mergeCell ref="O1362:Q1362"/>
    <mergeCell ref="R1362:T1362"/>
    <mergeCell ref="V1362:X1362"/>
    <mergeCell ref="D1361:G1361"/>
    <mergeCell ref="H1361:I1361"/>
    <mergeCell ref="J1361:K1361"/>
    <mergeCell ref="L1361:N1361"/>
    <mergeCell ref="O1361:Q1361"/>
    <mergeCell ref="R1361:T1361"/>
    <mergeCell ref="V1359:X1359"/>
    <mergeCell ref="D1360:G1360"/>
    <mergeCell ref="H1360:I1360"/>
    <mergeCell ref="J1360:K1360"/>
    <mergeCell ref="L1360:N1360"/>
    <mergeCell ref="O1360:Q1360"/>
    <mergeCell ref="R1360:T1360"/>
    <mergeCell ref="V1360:X1360"/>
    <mergeCell ref="D1359:G1359"/>
    <mergeCell ref="H1359:I1359"/>
    <mergeCell ref="J1359:K1359"/>
    <mergeCell ref="L1359:N1359"/>
    <mergeCell ref="O1359:Q1359"/>
    <mergeCell ref="R1359:T1359"/>
    <mergeCell ref="V1357:X1357"/>
    <mergeCell ref="D1358:G1358"/>
    <mergeCell ref="H1358:I1358"/>
    <mergeCell ref="J1358:K1358"/>
    <mergeCell ref="L1358:N1358"/>
    <mergeCell ref="O1358:Q1358"/>
    <mergeCell ref="R1358:T1358"/>
    <mergeCell ref="V1358:X1358"/>
    <mergeCell ref="D1357:G1357"/>
    <mergeCell ref="H1357:I1357"/>
    <mergeCell ref="J1357:K1357"/>
    <mergeCell ref="L1357:N1357"/>
    <mergeCell ref="O1357:Q1357"/>
    <mergeCell ref="R1357:T1357"/>
    <mergeCell ref="V1355:X1355"/>
    <mergeCell ref="D1356:G1356"/>
    <mergeCell ref="H1356:I1356"/>
    <mergeCell ref="J1356:K1356"/>
    <mergeCell ref="L1356:N1356"/>
    <mergeCell ref="O1356:Q1356"/>
    <mergeCell ref="R1356:T1356"/>
    <mergeCell ref="V1356:X1356"/>
    <mergeCell ref="D1355:G1355"/>
    <mergeCell ref="H1355:I1355"/>
    <mergeCell ref="J1355:K1355"/>
    <mergeCell ref="L1355:N1355"/>
    <mergeCell ref="O1355:Q1355"/>
    <mergeCell ref="R1355:T1355"/>
    <mergeCell ref="V1353:X1353"/>
    <mergeCell ref="D1354:G1354"/>
    <mergeCell ref="H1354:I1354"/>
    <mergeCell ref="J1354:K1354"/>
    <mergeCell ref="L1354:N1354"/>
    <mergeCell ref="O1354:Q1354"/>
    <mergeCell ref="R1354:T1354"/>
    <mergeCell ref="V1354:X1354"/>
    <mergeCell ref="D1353:G1353"/>
    <mergeCell ref="H1353:I1353"/>
    <mergeCell ref="J1353:K1353"/>
    <mergeCell ref="L1353:N1353"/>
    <mergeCell ref="O1353:Q1353"/>
    <mergeCell ref="R1353:T1353"/>
    <mergeCell ref="V1351:X1351"/>
    <mergeCell ref="D1352:G1352"/>
    <mergeCell ref="H1352:I1352"/>
    <mergeCell ref="J1352:K1352"/>
    <mergeCell ref="L1352:N1352"/>
    <mergeCell ref="O1352:Q1352"/>
    <mergeCell ref="R1352:T1352"/>
    <mergeCell ref="V1352:X1352"/>
    <mergeCell ref="D1351:G1351"/>
    <mergeCell ref="H1351:I1351"/>
    <mergeCell ref="J1351:K1351"/>
    <mergeCell ref="L1351:N1351"/>
    <mergeCell ref="O1351:Q1351"/>
    <mergeCell ref="R1351:T1351"/>
    <mergeCell ref="V1349:X1349"/>
    <mergeCell ref="D1350:G1350"/>
    <mergeCell ref="H1350:I1350"/>
    <mergeCell ref="J1350:K1350"/>
    <mergeCell ref="L1350:N1350"/>
    <mergeCell ref="O1350:Q1350"/>
    <mergeCell ref="R1350:T1350"/>
    <mergeCell ref="V1350:X1350"/>
    <mergeCell ref="D1349:G1349"/>
    <mergeCell ref="H1349:I1349"/>
    <mergeCell ref="J1349:K1349"/>
    <mergeCell ref="L1349:N1349"/>
    <mergeCell ref="O1349:Q1349"/>
    <mergeCell ref="R1349:T1349"/>
    <mergeCell ref="V1347:X1347"/>
    <mergeCell ref="D1348:G1348"/>
    <mergeCell ref="H1348:I1348"/>
    <mergeCell ref="J1348:K1348"/>
    <mergeCell ref="L1348:N1348"/>
    <mergeCell ref="O1348:Q1348"/>
    <mergeCell ref="R1348:T1348"/>
    <mergeCell ref="V1348:X1348"/>
    <mergeCell ref="D1347:G1347"/>
    <mergeCell ref="H1347:I1347"/>
    <mergeCell ref="J1347:K1347"/>
    <mergeCell ref="L1347:N1347"/>
    <mergeCell ref="O1347:Q1347"/>
    <mergeCell ref="R1347:T1347"/>
    <mergeCell ref="V1345:X1345"/>
    <mergeCell ref="D1346:G1346"/>
    <mergeCell ref="H1346:I1346"/>
    <mergeCell ref="J1346:K1346"/>
    <mergeCell ref="L1346:N1346"/>
    <mergeCell ref="O1346:Q1346"/>
    <mergeCell ref="R1346:T1346"/>
    <mergeCell ref="V1346:X1346"/>
    <mergeCell ref="D1345:G1345"/>
    <mergeCell ref="H1345:I1345"/>
    <mergeCell ref="J1345:K1345"/>
    <mergeCell ref="L1345:N1345"/>
    <mergeCell ref="O1345:Q1345"/>
    <mergeCell ref="R1345:T1345"/>
    <mergeCell ref="V1343:X1343"/>
    <mergeCell ref="D1344:G1344"/>
    <mergeCell ref="H1344:I1344"/>
    <mergeCell ref="J1344:K1344"/>
    <mergeCell ref="L1344:N1344"/>
    <mergeCell ref="O1344:Q1344"/>
    <mergeCell ref="R1344:T1344"/>
    <mergeCell ref="V1344:X1344"/>
    <mergeCell ref="D1343:G1343"/>
    <mergeCell ref="H1343:I1343"/>
    <mergeCell ref="J1343:K1343"/>
    <mergeCell ref="L1343:N1343"/>
    <mergeCell ref="O1343:Q1343"/>
    <mergeCell ref="R1343:T1343"/>
    <mergeCell ref="V1341:X1341"/>
    <mergeCell ref="D1342:G1342"/>
    <mergeCell ref="H1342:I1342"/>
    <mergeCell ref="J1342:K1342"/>
    <mergeCell ref="L1342:N1342"/>
    <mergeCell ref="O1342:Q1342"/>
    <mergeCell ref="R1342:T1342"/>
    <mergeCell ref="V1342:X1342"/>
    <mergeCell ref="D1341:G1341"/>
    <mergeCell ref="H1341:I1341"/>
    <mergeCell ref="J1341:K1341"/>
    <mergeCell ref="L1341:N1341"/>
    <mergeCell ref="O1341:Q1341"/>
    <mergeCell ref="R1341:T1341"/>
    <mergeCell ref="V1339:X1339"/>
    <mergeCell ref="D1340:G1340"/>
    <mergeCell ref="H1340:I1340"/>
    <mergeCell ref="J1340:K1340"/>
    <mergeCell ref="L1340:N1340"/>
    <mergeCell ref="O1340:Q1340"/>
    <mergeCell ref="R1340:T1340"/>
    <mergeCell ref="V1340:X1340"/>
    <mergeCell ref="D1339:G1339"/>
    <mergeCell ref="H1339:I1339"/>
    <mergeCell ref="J1339:K1339"/>
    <mergeCell ref="L1339:N1339"/>
    <mergeCell ref="O1339:Q1339"/>
    <mergeCell ref="R1339:T1339"/>
    <mergeCell ref="V1337:X1337"/>
    <mergeCell ref="D1338:G1338"/>
    <mergeCell ref="H1338:I1338"/>
    <mergeCell ref="J1338:K1338"/>
    <mergeCell ref="L1338:N1338"/>
    <mergeCell ref="O1338:Q1338"/>
    <mergeCell ref="R1338:T1338"/>
    <mergeCell ref="V1338:X1338"/>
    <mergeCell ref="D1337:G1337"/>
    <mergeCell ref="H1337:I1337"/>
    <mergeCell ref="J1337:K1337"/>
    <mergeCell ref="L1337:N1337"/>
    <mergeCell ref="O1337:Q1337"/>
    <mergeCell ref="R1337:T1337"/>
    <mergeCell ref="V1335:X1335"/>
    <mergeCell ref="D1336:G1336"/>
    <mergeCell ref="H1336:I1336"/>
    <mergeCell ref="J1336:K1336"/>
    <mergeCell ref="L1336:N1336"/>
    <mergeCell ref="O1336:Q1336"/>
    <mergeCell ref="R1336:T1336"/>
    <mergeCell ref="V1336:X1336"/>
    <mergeCell ref="D1335:G1335"/>
    <mergeCell ref="H1335:I1335"/>
    <mergeCell ref="J1335:K1335"/>
    <mergeCell ref="L1335:N1335"/>
    <mergeCell ref="O1335:Q1335"/>
    <mergeCell ref="R1335:T1335"/>
    <mergeCell ref="V1333:X1333"/>
    <mergeCell ref="D1334:G1334"/>
    <mergeCell ref="H1334:I1334"/>
    <mergeCell ref="J1334:K1334"/>
    <mergeCell ref="L1334:N1334"/>
    <mergeCell ref="O1334:Q1334"/>
    <mergeCell ref="R1334:T1334"/>
    <mergeCell ref="V1334:X1334"/>
    <mergeCell ref="D1333:G1333"/>
    <mergeCell ref="H1333:I1333"/>
    <mergeCell ref="J1333:K1333"/>
    <mergeCell ref="L1333:N1333"/>
    <mergeCell ref="O1333:Q1333"/>
    <mergeCell ref="R1333:T1333"/>
    <mergeCell ref="V1331:X1331"/>
    <mergeCell ref="D1332:G1332"/>
    <mergeCell ref="H1332:I1332"/>
    <mergeCell ref="J1332:K1332"/>
    <mergeCell ref="L1332:N1332"/>
    <mergeCell ref="O1332:Q1332"/>
    <mergeCell ref="R1332:T1332"/>
    <mergeCell ref="V1332:X1332"/>
    <mergeCell ref="D1331:G1331"/>
    <mergeCell ref="H1331:I1331"/>
    <mergeCell ref="J1331:K1331"/>
    <mergeCell ref="L1331:N1331"/>
    <mergeCell ref="O1331:Q1331"/>
    <mergeCell ref="R1331:T1331"/>
    <mergeCell ref="V1329:X1329"/>
    <mergeCell ref="D1330:G1330"/>
    <mergeCell ref="H1330:I1330"/>
    <mergeCell ref="J1330:K1330"/>
    <mergeCell ref="L1330:N1330"/>
    <mergeCell ref="O1330:Q1330"/>
    <mergeCell ref="R1330:T1330"/>
    <mergeCell ref="V1330:X1330"/>
    <mergeCell ref="D1329:G1329"/>
    <mergeCell ref="H1329:I1329"/>
    <mergeCell ref="J1329:K1329"/>
    <mergeCell ref="L1329:N1329"/>
    <mergeCell ref="O1329:Q1329"/>
    <mergeCell ref="R1329:T1329"/>
    <mergeCell ref="V1327:X1327"/>
    <mergeCell ref="D1328:G1328"/>
    <mergeCell ref="H1328:I1328"/>
    <mergeCell ref="J1328:K1328"/>
    <mergeCell ref="L1328:N1328"/>
    <mergeCell ref="O1328:Q1328"/>
    <mergeCell ref="R1328:T1328"/>
    <mergeCell ref="V1328:X1328"/>
    <mergeCell ref="D1327:G1327"/>
    <mergeCell ref="H1327:I1327"/>
    <mergeCell ref="J1327:K1327"/>
    <mergeCell ref="L1327:N1327"/>
    <mergeCell ref="O1327:Q1327"/>
    <mergeCell ref="R1327:T1327"/>
    <mergeCell ref="V1325:X1325"/>
    <mergeCell ref="D1326:G1326"/>
    <mergeCell ref="H1326:I1326"/>
    <mergeCell ref="J1326:K1326"/>
    <mergeCell ref="L1326:N1326"/>
    <mergeCell ref="O1326:Q1326"/>
    <mergeCell ref="R1326:T1326"/>
    <mergeCell ref="V1326:X1326"/>
    <mergeCell ref="D1325:G1325"/>
    <mergeCell ref="H1325:I1325"/>
    <mergeCell ref="J1325:K1325"/>
    <mergeCell ref="L1325:N1325"/>
    <mergeCell ref="O1325:Q1325"/>
    <mergeCell ref="R1325:T1325"/>
    <mergeCell ref="V1323:X1323"/>
    <mergeCell ref="D1324:G1324"/>
    <mergeCell ref="H1324:I1324"/>
    <mergeCell ref="J1324:K1324"/>
    <mergeCell ref="L1324:N1324"/>
    <mergeCell ref="O1324:Q1324"/>
    <mergeCell ref="R1324:T1324"/>
    <mergeCell ref="V1324:X1324"/>
    <mergeCell ref="D1323:G1323"/>
    <mergeCell ref="H1323:I1323"/>
    <mergeCell ref="J1323:K1323"/>
    <mergeCell ref="L1323:N1323"/>
    <mergeCell ref="O1323:Q1323"/>
    <mergeCell ref="R1323:T1323"/>
    <mergeCell ref="V1321:X1321"/>
    <mergeCell ref="D1322:G1322"/>
    <mergeCell ref="H1322:I1322"/>
    <mergeCell ref="J1322:K1322"/>
    <mergeCell ref="L1322:N1322"/>
    <mergeCell ref="O1322:Q1322"/>
    <mergeCell ref="R1322:T1322"/>
    <mergeCell ref="V1322:X1322"/>
    <mergeCell ref="D1321:G1321"/>
    <mergeCell ref="H1321:I1321"/>
    <mergeCell ref="J1321:K1321"/>
    <mergeCell ref="L1321:N1321"/>
    <mergeCell ref="O1321:Q1321"/>
    <mergeCell ref="R1321:T1321"/>
    <mergeCell ref="V1319:X1319"/>
    <mergeCell ref="D1320:G1320"/>
    <mergeCell ref="H1320:I1320"/>
    <mergeCell ref="J1320:K1320"/>
    <mergeCell ref="L1320:N1320"/>
    <mergeCell ref="O1320:Q1320"/>
    <mergeCell ref="R1320:T1320"/>
    <mergeCell ref="V1320:X1320"/>
    <mergeCell ref="D1319:G1319"/>
    <mergeCell ref="H1319:I1319"/>
    <mergeCell ref="J1319:K1319"/>
    <mergeCell ref="L1319:N1319"/>
    <mergeCell ref="O1319:Q1319"/>
    <mergeCell ref="R1319:T1319"/>
    <mergeCell ref="V1317:X1317"/>
    <mergeCell ref="D1318:G1318"/>
    <mergeCell ref="H1318:I1318"/>
    <mergeCell ref="J1318:K1318"/>
    <mergeCell ref="L1318:N1318"/>
    <mergeCell ref="O1318:Q1318"/>
    <mergeCell ref="R1318:T1318"/>
    <mergeCell ref="V1318:X1318"/>
    <mergeCell ref="D1317:G1317"/>
    <mergeCell ref="H1317:I1317"/>
    <mergeCell ref="J1317:K1317"/>
    <mergeCell ref="L1317:N1317"/>
    <mergeCell ref="O1317:Q1317"/>
    <mergeCell ref="R1317:T1317"/>
    <mergeCell ref="V1315:X1315"/>
    <mergeCell ref="D1316:G1316"/>
    <mergeCell ref="H1316:I1316"/>
    <mergeCell ref="J1316:K1316"/>
    <mergeCell ref="L1316:N1316"/>
    <mergeCell ref="O1316:Q1316"/>
    <mergeCell ref="R1316:T1316"/>
    <mergeCell ref="V1316:X1316"/>
    <mergeCell ref="D1315:G1315"/>
    <mergeCell ref="H1315:I1315"/>
    <mergeCell ref="J1315:K1315"/>
    <mergeCell ref="L1315:N1315"/>
    <mergeCell ref="O1315:Q1315"/>
    <mergeCell ref="R1315:T1315"/>
    <mergeCell ref="V1313:X1313"/>
    <mergeCell ref="D1314:G1314"/>
    <mergeCell ref="H1314:I1314"/>
    <mergeCell ref="J1314:K1314"/>
    <mergeCell ref="L1314:N1314"/>
    <mergeCell ref="O1314:Q1314"/>
    <mergeCell ref="R1314:T1314"/>
    <mergeCell ref="V1314:X1314"/>
    <mergeCell ref="D1313:G1313"/>
    <mergeCell ref="H1313:I1313"/>
    <mergeCell ref="J1313:K1313"/>
    <mergeCell ref="L1313:N1313"/>
    <mergeCell ref="O1313:Q1313"/>
    <mergeCell ref="R1313:T1313"/>
    <mergeCell ref="V1311:X1311"/>
    <mergeCell ref="D1312:G1312"/>
    <mergeCell ref="H1312:I1312"/>
    <mergeCell ref="J1312:K1312"/>
    <mergeCell ref="L1312:N1312"/>
    <mergeCell ref="O1312:Q1312"/>
    <mergeCell ref="R1312:T1312"/>
    <mergeCell ref="V1312:X1312"/>
    <mergeCell ref="D1311:G1311"/>
    <mergeCell ref="H1311:I1311"/>
    <mergeCell ref="J1311:K1311"/>
    <mergeCell ref="L1311:N1311"/>
    <mergeCell ref="O1311:Q1311"/>
    <mergeCell ref="R1311:T1311"/>
    <mergeCell ref="V1309:X1309"/>
    <mergeCell ref="D1310:G1310"/>
    <mergeCell ref="H1310:I1310"/>
    <mergeCell ref="J1310:K1310"/>
    <mergeCell ref="L1310:N1310"/>
    <mergeCell ref="O1310:Q1310"/>
    <mergeCell ref="R1310:T1310"/>
    <mergeCell ref="V1310:X1310"/>
    <mergeCell ref="D1309:G1309"/>
    <mergeCell ref="H1309:I1309"/>
    <mergeCell ref="J1309:K1309"/>
    <mergeCell ref="L1309:N1309"/>
    <mergeCell ref="O1309:Q1309"/>
    <mergeCell ref="R1309:T1309"/>
    <mergeCell ref="V1307:X1307"/>
    <mergeCell ref="D1308:G1308"/>
    <mergeCell ref="H1308:I1308"/>
    <mergeCell ref="J1308:K1308"/>
    <mergeCell ref="L1308:N1308"/>
    <mergeCell ref="O1308:Q1308"/>
    <mergeCell ref="R1308:T1308"/>
    <mergeCell ref="V1308:X1308"/>
    <mergeCell ref="D1307:G1307"/>
    <mergeCell ref="H1307:I1307"/>
    <mergeCell ref="J1307:K1307"/>
    <mergeCell ref="L1307:N1307"/>
    <mergeCell ref="O1307:Q1307"/>
    <mergeCell ref="R1307:T1307"/>
    <mergeCell ref="V1305:X1305"/>
    <mergeCell ref="D1306:G1306"/>
    <mergeCell ref="H1306:I1306"/>
    <mergeCell ref="J1306:K1306"/>
    <mergeCell ref="L1306:N1306"/>
    <mergeCell ref="O1306:Q1306"/>
    <mergeCell ref="R1306:T1306"/>
    <mergeCell ref="V1306:X1306"/>
    <mergeCell ref="D1305:G1305"/>
    <mergeCell ref="H1305:I1305"/>
    <mergeCell ref="J1305:K1305"/>
    <mergeCell ref="L1305:N1305"/>
    <mergeCell ref="O1305:Q1305"/>
    <mergeCell ref="R1305:T1305"/>
    <mergeCell ref="V1303:X1303"/>
    <mergeCell ref="D1304:G1304"/>
    <mergeCell ref="H1304:I1304"/>
    <mergeCell ref="J1304:K1304"/>
    <mergeCell ref="L1304:N1304"/>
    <mergeCell ref="O1304:Q1304"/>
    <mergeCell ref="R1304:T1304"/>
    <mergeCell ref="V1304:X1304"/>
    <mergeCell ref="D1303:G1303"/>
    <mergeCell ref="H1303:I1303"/>
    <mergeCell ref="J1303:K1303"/>
    <mergeCell ref="L1303:N1303"/>
    <mergeCell ref="O1303:Q1303"/>
    <mergeCell ref="R1303:T1303"/>
    <mergeCell ref="V1301:X1301"/>
    <mergeCell ref="D1302:G1302"/>
    <mergeCell ref="H1302:I1302"/>
    <mergeCell ref="J1302:K1302"/>
    <mergeCell ref="L1302:N1302"/>
    <mergeCell ref="O1302:Q1302"/>
    <mergeCell ref="R1302:T1302"/>
    <mergeCell ref="V1302:X1302"/>
    <mergeCell ref="D1301:G1301"/>
    <mergeCell ref="H1301:I1301"/>
    <mergeCell ref="J1301:K1301"/>
    <mergeCell ref="L1301:N1301"/>
    <mergeCell ref="O1301:Q1301"/>
    <mergeCell ref="R1301:T1301"/>
    <mergeCell ref="V1299:X1299"/>
    <mergeCell ref="D1300:G1300"/>
    <mergeCell ref="H1300:I1300"/>
    <mergeCell ref="J1300:K1300"/>
    <mergeCell ref="L1300:N1300"/>
    <mergeCell ref="O1300:Q1300"/>
    <mergeCell ref="R1300:T1300"/>
    <mergeCell ref="V1300:X1300"/>
    <mergeCell ref="D1299:G1299"/>
    <mergeCell ref="H1299:I1299"/>
    <mergeCell ref="J1299:K1299"/>
    <mergeCell ref="L1299:N1299"/>
    <mergeCell ref="O1299:Q1299"/>
    <mergeCell ref="R1299:T1299"/>
    <mergeCell ref="V1297:X1297"/>
    <mergeCell ref="D1298:G1298"/>
    <mergeCell ref="H1298:I1298"/>
    <mergeCell ref="J1298:K1298"/>
    <mergeCell ref="L1298:N1298"/>
    <mergeCell ref="O1298:Q1298"/>
    <mergeCell ref="R1298:T1298"/>
    <mergeCell ref="V1298:X1298"/>
    <mergeCell ref="D1297:G1297"/>
    <mergeCell ref="H1297:I1297"/>
    <mergeCell ref="J1297:K1297"/>
    <mergeCell ref="L1297:N1297"/>
    <mergeCell ref="O1297:Q1297"/>
    <mergeCell ref="R1297:T1297"/>
    <mergeCell ref="V1295:X1295"/>
    <mergeCell ref="D1296:G1296"/>
    <mergeCell ref="H1296:I1296"/>
    <mergeCell ref="J1296:K1296"/>
    <mergeCell ref="L1296:N1296"/>
    <mergeCell ref="O1296:Q1296"/>
    <mergeCell ref="R1296:T1296"/>
    <mergeCell ref="V1296:X1296"/>
    <mergeCell ref="D1295:G1295"/>
    <mergeCell ref="H1295:I1295"/>
    <mergeCell ref="J1295:K1295"/>
    <mergeCell ref="L1295:N1295"/>
    <mergeCell ref="O1295:Q1295"/>
    <mergeCell ref="R1295:T1295"/>
    <mergeCell ref="V1293:X1293"/>
    <mergeCell ref="D1294:G1294"/>
    <mergeCell ref="H1294:I1294"/>
    <mergeCell ref="J1294:K1294"/>
    <mergeCell ref="L1294:N1294"/>
    <mergeCell ref="O1294:Q1294"/>
    <mergeCell ref="R1294:T1294"/>
    <mergeCell ref="V1294:X1294"/>
    <mergeCell ref="D1293:G1293"/>
    <mergeCell ref="H1293:I1293"/>
    <mergeCell ref="J1293:K1293"/>
    <mergeCell ref="L1293:N1293"/>
    <mergeCell ref="O1293:Q1293"/>
    <mergeCell ref="R1293:T1293"/>
    <mergeCell ref="V1291:X1291"/>
    <mergeCell ref="D1292:G1292"/>
    <mergeCell ref="H1292:I1292"/>
    <mergeCell ref="J1292:K1292"/>
    <mergeCell ref="L1292:N1292"/>
    <mergeCell ref="O1292:Q1292"/>
    <mergeCell ref="R1292:T1292"/>
    <mergeCell ref="V1292:X1292"/>
    <mergeCell ref="D1291:G1291"/>
    <mergeCell ref="H1291:I1291"/>
    <mergeCell ref="J1291:K1291"/>
    <mergeCell ref="L1291:N1291"/>
    <mergeCell ref="O1291:Q1291"/>
    <mergeCell ref="R1291:T1291"/>
    <mergeCell ref="V1289:X1289"/>
    <mergeCell ref="D1290:G1290"/>
    <mergeCell ref="H1290:I1290"/>
    <mergeCell ref="J1290:K1290"/>
    <mergeCell ref="L1290:N1290"/>
    <mergeCell ref="O1290:Q1290"/>
    <mergeCell ref="R1290:T1290"/>
    <mergeCell ref="V1290:X1290"/>
    <mergeCell ref="D1289:G1289"/>
    <mergeCell ref="H1289:I1289"/>
    <mergeCell ref="J1289:K1289"/>
    <mergeCell ref="L1289:N1289"/>
    <mergeCell ref="O1289:Q1289"/>
    <mergeCell ref="R1289:T1289"/>
    <mergeCell ref="V1287:X1287"/>
    <mergeCell ref="D1288:G1288"/>
    <mergeCell ref="H1288:I1288"/>
    <mergeCell ref="J1288:K1288"/>
    <mergeCell ref="L1288:N1288"/>
    <mergeCell ref="O1288:Q1288"/>
    <mergeCell ref="R1288:T1288"/>
    <mergeCell ref="V1288:X1288"/>
    <mergeCell ref="D1287:G1287"/>
    <mergeCell ref="H1287:I1287"/>
    <mergeCell ref="J1287:K1287"/>
    <mergeCell ref="L1287:N1287"/>
    <mergeCell ref="O1287:Q1287"/>
    <mergeCell ref="R1287:T1287"/>
    <mergeCell ref="V1285:X1285"/>
    <mergeCell ref="D1286:G1286"/>
    <mergeCell ref="H1286:I1286"/>
    <mergeCell ref="J1286:K1286"/>
    <mergeCell ref="L1286:N1286"/>
    <mergeCell ref="O1286:Q1286"/>
    <mergeCell ref="R1286:T1286"/>
    <mergeCell ref="V1286:X1286"/>
    <mergeCell ref="D1285:G1285"/>
    <mergeCell ref="H1285:I1285"/>
    <mergeCell ref="J1285:K1285"/>
    <mergeCell ref="L1285:N1285"/>
    <mergeCell ref="O1285:Q1285"/>
    <mergeCell ref="R1285:T1285"/>
    <mergeCell ref="V1283:X1283"/>
    <mergeCell ref="D1284:G1284"/>
    <mergeCell ref="H1284:I1284"/>
    <mergeCell ref="J1284:K1284"/>
    <mergeCell ref="L1284:N1284"/>
    <mergeCell ref="O1284:Q1284"/>
    <mergeCell ref="R1284:T1284"/>
    <mergeCell ref="V1284:X1284"/>
    <mergeCell ref="D1283:G1283"/>
    <mergeCell ref="H1283:I1283"/>
    <mergeCell ref="J1283:K1283"/>
    <mergeCell ref="L1283:N1283"/>
    <mergeCell ref="O1283:Q1283"/>
    <mergeCell ref="R1283:T1283"/>
    <mergeCell ref="V1281:X1281"/>
    <mergeCell ref="D1282:G1282"/>
    <mergeCell ref="H1282:I1282"/>
    <mergeCell ref="J1282:K1282"/>
    <mergeCell ref="L1282:N1282"/>
    <mergeCell ref="O1282:Q1282"/>
    <mergeCell ref="R1282:T1282"/>
    <mergeCell ref="V1282:X1282"/>
    <mergeCell ref="D1281:G1281"/>
    <mergeCell ref="H1281:I1281"/>
    <mergeCell ref="J1281:K1281"/>
    <mergeCell ref="L1281:N1281"/>
    <mergeCell ref="O1281:Q1281"/>
    <mergeCell ref="R1281:T1281"/>
    <mergeCell ref="V1279:X1279"/>
    <mergeCell ref="D1280:G1280"/>
    <mergeCell ref="H1280:I1280"/>
    <mergeCell ref="J1280:K1280"/>
    <mergeCell ref="L1280:N1280"/>
    <mergeCell ref="O1280:Q1280"/>
    <mergeCell ref="R1280:T1280"/>
    <mergeCell ref="V1280:X1280"/>
    <mergeCell ref="D1279:G1279"/>
    <mergeCell ref="H1279:I1279"/>
    <mergeCell ref="J1279:K1279"/>
    <mergeCell ref="L1279:N1279"/>
    <mergeCell ref="O1279:Q1279"/>
    <mergeCell ref="R1279:T1279"/>
    <mergeCell ref="V1277:X1277"/>
    <mergeCell ref="D1278:G1278"/>
    <mergeCell ref="H1278:I1278"/>
    <mergeCell ref="J1278:K1278"/>
    <mergeCell ref="L1278:N1278"/>
    <mergeCell ref="O1278:Q1278"/>
    <mergeCell ref="R1278:T1278"/>
    <mergeCell ref="V1278:X1278"/>
    <mergeCell ref="D1277:G1277"/>
    <mergeCell ref="H1277:I1277"/>
    <mergeCell ref="J1277:K1277"/>
    <mergeCell ref="L1277:N1277"/>
    <mergeCell ref="O1277:Q1277"/>
    <mergeCell ref="R1277:T1277"/>
    <mergeCell ref="V1275:X1275"/>
    <mergeCell ref="D1276:G1276"/>
    <mergeCell ref="H1276:I1276"/>
    <mergeCell ref="J1276:K1276"/>
    <mergeCell ref="L1276:N1276"/>
    <mergeCell ref="O1276:Q1276"/>
    <mergeCell ref="R1276:T1276"/>
    <mergeCell ref="V1276:X1276"/>
    <mergeCell ref="D1275:G1275"/>
    <mergeCell ref="H1275:I1275"/>
    <mergeCell ref="J1275:K1275"/>
    <mergeCell ref="L1275:N1275"/>
    <mergeCell ref="O1275:Q1275"/>
    <mergeCell ref="R1275:T1275"/>
    <mergeCell ref="V1273:X1273"/>
    <mergeCell ref="D1274:G1274"/>
    <mergeCell ref="H1274:I1274"/>
    <mergeCell ref="J1274:K1274"/>
    <mergeCell ref="L1274:N1274"/>
    <mergeCell ref="O1274:Q1274"/>
    <mergeCell ref="R1274:T1274"/>
    <mergeCell ref="V1274:X1274"/>
    <mergeCell ref="D1273:G1273"/>
    <mergeCell ref="H1273:I1273"/>
    <mergeCell ref="J1273:K1273"/>
    <mergeCell ref="L1273:N1273"/>
    <mergeCell ref="O1273:Q1273"/>
    <mergeCell ref="R1273:T1273"/>
    <mergeCell ref="V1271:X1271"/>
    <mergeCell ref="D1272:G1272"/>
    <mergeCell ref="H1272:I1272"/>
    <mergeCell ref="J1272:K1272"/>
    <mergeCell ref="L1272:N1272"/>
    <mergeCell ref="O1272:Q1272"/>
    <mergeCell ref="R1272:T1272"/>
    <mergeCell ref="V1272:X1272"/>
    <mergeCell ref="D1271:G1271"/>
    <mergeCell ref="H1271:I1271"/>
    <mergeCell ref="J1271:K1271"/>
    <mergeCell ref="L1271:N1271"/>
    <mergeCell ref="O1271:Q1271"/>
    <mergeCell ref="R1271:T1271"/>
    <mergeCell ref="V1269:X1269"/>
    <mergeCell ref="D1270:G1270"/>
    <mergeCell ref="H1270:I1270"/>
    <mergeCell ref="J1270:K1270"/>
    <mergeCell ref="L1270:N1270"/>
    <mergeCell ref="O1270:Q1270"/>
    <mergeCell ref="R1270:T1270"/>
    <mergeCell ref="V1270:X1270"/>
    <mergeCell ref="D1269:G1269"/>
    <mergeCell ref="H1269:I1269"/>
    <mergeCell ref="J1269:K1269"/>
    <mergeCell ref="L1269:N1269"/>
    <mergeCell ref="O1269:Q1269"/>
    <mergeCell ref="R1269:T1269"/>
    <mergeCell ref="V1267:X1267"/>
    <mergeCell ref="D1268:G1268"/>
    <mergeCell ref="H1268:I1268"/>
    <mergeCell ref="J1268:K1268"/>
    <mergeCell ref="L1268:N1268"/>
    <mergeCell ref="O1268:Q1268"/>
    <mergeCell ref="R1268:T1268"/>
    <mergeCell ref="V1268:X1268"/>
    <mergeCell ref="D1267:G1267"/>
    <mergeCell ref="H1267:I1267"/>
    <mergeCell ref="J1267:K1267"/>
    <mergeCell ref="L1267:N1267"/>
    <mergeCell ref="O1267:Q1267"/>
    <mergeCell ref="R1267:T1267"/>
    <mergeCell ref="V1265:X1265"/>
    <mergeCell ref="D1266:G1266"/>
    <mergeCell ref="H1266:I1266"/>
    <mergeCell ref="J1266:K1266"/>
    <mergeCell ref="L1266:N1266"/>
    <mergeCell ref="O1266:Q1266"/>
    <mergeCell ref="R1266:T1266"/>
    <mergeCell ref="V1266:X1266"/>
    <mergeCell ref="D1265:G1265"/>
    <mergeCell ref="H1265:I1265"/>
    <mergeCell ref="J1265:K1265"/>
    <mergeCell ref="L1265:N1265"/>
    <mergeCell ref="O1265:Q1265"/>
    <mergeCell ref="R1265:T1265"/>
    <mergeCell ref="V1263:X1263"/>
    <mergeCell ref="D1264:G1264"/>
    <mergeCell ref="H1264:I1264"/>
    <mergeCell ref="J1264:K1264"/>
    <mergeCell ref="L1264:N1264"/>
    <mergeCell ref="O1264:Q1264"/>
    <mergeCell ref="R1264:T1264"/>
    <mergeCell ref="V1264:X1264"/>
    <mergeCell ref="D1263:G1263"/>
    <mergeCell ref="H1263:I1263"/>
    <mergeCell ref="J1263:K1263"/>
    <mergeCell ref="L1263:N1263"/>
    <mergeCell ref="O1263:Q1263"/>
    <mergeCell ref="R1263:T1263"/>
    <mergeCell ref="V1261:X1261"/>
    <mergeCell ref="D1262:G1262"/>
    <mergeCell ref="H1262:I1262"/>
    <mergeCell ref="J1262:K1262"/>
    <mergeCell ref="L1262:N1262"/>
    <mergeCell ref="O1262:Q1262"/>
    <mergeCell ref="R1262:T1262"/>
    <mergeCell ref="V1262:X1262"/>
    <mergeCell ref="D1261:G1261"/>
    <mergeCell ref="H1261:I1261"/>
    <mergeCell ref="J1261:K1261"/>
    <mergeCell ref="L1261:N1261"/>
    <mergeCell ref="O1261:Q1261"/>
    <mergeCell ref="R1261:T1261"/>
    <mergeCell ref="V1259:X1259"/>
    <mergeCell ref="D1260:G1260"/>
    <mergeCell ref="H1260:I1260"/>
    <mergeCell ref="J1260:K1260"/>
    <mergeCell ref="L1260:N1260"/>
    <mergeCell ref="O1260:Q1260"/>
    <mergeCell ref="R1260:T1260"/>
    <mergeCell ref="V1260:X1260"/>
    <mergeCell ref="D1259:G1259"/>
    <mergeCell ref="H1259:I1259"/>
    <mergeCell ref="J1259:K1259"/>
    <mergeCell ref="L1259:N1259"/>
    <mergeCell ref="O1259:Q1259"/>
    <mergeCell ref="R1259:T1259"/>
    <mergeCell ref="V1257:X1257"/>
    <mergeCell ref="D1258:G1258"/>
    <mergeCell ref="H1258:I1258"/>
    <mergeCell ref="J1258:K1258"/>
    <mergeCell ref="L1258:N1258"/>
    <mergeCell ref="O1258:Q1258"/>
    <mergeCell ref="R1258:T1258"/>
    <mergeCell ref="V1258:X1258"/>
    <mergeCell ref="D1257:G1257"/>
    <mergeCell ref="H1257:I1257"/>
    <mergeCell ref="J1257:K1257"/>
    <mergeCell ref="L1257:N1257"/>
    <mergeCell ref="O1257:Q1257"/>
    <mergeCell ref="R1257:T1257"/>
    <mergeCell ref="V1255:X1255"/>
    <mergeCell ref="D1256:G1256"/>
    <mergeCell ref="H1256:I1256"/>
    <mergeCell ref="J1256:K1256"/>
    <mergeCell ref="L1256:N1256"/>
    <mergeCell ref="O1256:Q1256"/>
    <mergeCell ref="R1256:T1256"/>
    <mergeCell ref="V1256:X1256"/>
    <mergeCell ref="D1255:G1255"/>
    <mergeCell ref="H1255:I1255"/>
    <mergeCell ref="J1255:K1255"/>
    <mergeCell ref="L1255:N1255"/>
    <mergeCell ref="O1255:Q1255"/>
    <mergeCell ref="R1255:T1255"/>
    <mergeCell ref="V1253:X1253"/>
    <mergeCell ref="D1254:G1254"/>
    <mergeCell ref="H1254:I1254"/>
    <mergeCell ref="J1254:K1254"/>
    <mergeCell ref="L1254:N1254"/>
    <mergeCell ref="O1254:Q1254"/>
    <mergeCell ref="R1254:T1254"/>
    <mergeCell ref="V1254:X1254"/>
    <mergeCell ref="D1253:G1253"/>
    <mergeCell ref="H1253:I1253"/>
    <mergeCell ref="J1253:K1253"/>
    <mergeCell ref="L1253:N1253"/>
    <mergeCell ref="O1253:Q1253"/>
    <mergeCell ref="R1253:T1253"/>
    <mergeCell ref="V1251:X1251"/>
    <mergeCell ref="D1252:G1252"/>
    <mergeCell ref="H1252:I1252"/>
    <mergeCell ref="J1252:K1252"/>
    <mergeCell ref="L1252:N1252"/>
    <mergeCell ref="O1252:Q1252"/>
    <mergeCell ref="R1252:T1252"/>
    <mergeCell ref="V1252:X1252"/>
    <mergeCell ref="D1251:G1251"/>
    <mergeCell ref="H1251:I1251"/>
    <mergeCell ref="J1251:K1251"/>
    <mergeCell ref="L1251:N1251"/>
    <mergeCell ref="O1251:Q1251"/>
    <mergeCell ref="R1251:T1251"/>
    <mergeCell ref="V1249:X1249"/>
    <mergeCell ref="D1250:G1250"/>
    <mergeCell ref="H1250:I1250"/>
    <mergeCell ref="J1250:K1250"/>
    <mergeCell ref="L1250:N1250"/>
    <mergeCell ref="O1250:Q1250"/>
    <mergeCell ref="R1250:T1250"/>
    <mergeCell ref="V1250:X1250"/>
    <mergeCell ref="D1249:G1249"/>
    <mergeCell ref="H1249:I1249"/>
    <mergeCell ref="J1249:K1249"/>
    <mergeCell ref="L1249:N1249"/>
    <mergeCell ref="O1249:Q1249"/>
    <mergeCell ref="R1249:T1249"/>
    <mergeCell ref="V1247:X1247"/>
    <mergeCell ref="D1248:G1248"/>
    <mergeCell ref="H1248:I1248"/>
    <mergeCell ref="J1248:K1248"/>
    <mergeCell ref="L1248:N1248"/>
    <mergeCell ref="O1248:Q1248"/>
    <mergeCell ref="R1248:T1248"/>
    <mergeCell ref="V1248:X1248"/>
    <mergeCell ref="D1247:G1247"/>
    <mergeCell ref="H1247:I1247"/>
    <mergeCell ref="J1247:K1247"/>
    <mergeCell ref="L1247:N1247"/>
    <mergeCell ref="O1247:Q1247"/>
    <mergeCell ref="R1247:T1247"/>
    <mergeCell ref="V1245:X1245"/>
    <mergeCell ref="D1246:G1246"/>
    <mergeCell ref="H1246:I1246"/>
    <mergeCell ref="J1246:K1246"/>
    <mergeCell ref="L1246:N1246"/>
    <mergeCell ref="O1246:Q1246"/>
    <mergeCell ref="R1246:T1246"/>
    <mergeCell ref="V1246:X1246"/>
    <mergeCell ref="D1245:G1245"/>
    <mergeCell ref="H1245:I1245"/>
    <mergeCell ref="J1245:K1245"/>
    <mergeCell ref="L1245:N1245"/>
    <mergeCell ref="O1245:Q1245"/>
    <mergeCell ref="R1245:T1245"/>
    <mergeCell ref="V1243:X1243"/>
    <mergeCell ref="D1244:G1244"/>
    <mergeCell ref="H1244:I1244"/>
    <mergeCell ref="J1244:K1244"/>
    <mergeCell ref="L1244:N1244"/>
    <mergeCell ref="O1244:Q1244"/>
    <mergeCell ref="R1244:T1244"/>
    <mergeCell ref="V1244:X1244"/>
    <mergeCell ref="D1243:G1243"/>
    <mergeCell ref="H1243:I1243"/>
    <mergeCell ref="J1243:K1243"/>
    <mergeCell ref="L1243:N1243"/>
    <mergeCell ref="O1243:Q1243"/>
    <mergeCell ref="R1243:T1243"/>
    <mergeCell ref="V1241:X1241"/>
    <mergeCell ref="D1242:G1242"/>
    <mergeCell ref="H1242:I1242"/>
    <mergeCell ref="J1242:K1242"/>
    <mergeCell ref="L1242:N1242"/>
    <mergeCell ref="O1242:Q1242"/>
    <mergeCell ref="R1242:T1242"/>
    <mergeCell ref="V1242:X1242"/>
    <mergeCell ref="D1241:G1241"/>
    <mergeCell ref="H1241:I1241"/>
    <mergeCell ref="J1241:K1241"/>
    <mergeCell ref="L1241:N1241"/>
    <mergeCell ref="O1241:Q1241"/>
    <mergeCell ref="R1241:T1241"/>
    <mergeCell ref="V1239:X1239"/>
    <mergeCell ref="D1240:G1240"/>
    <mergeCell ref="H1240:I1240"/>
    <mergeCell ref="J1240:K1240"/>
    <mergeCell ref="L1240:N1240"/>
    <mergeCell ref="O1240:Q1240"/>
    <mergeCell ref="R1240:T1240"/>
    <mergeCell ref="V1240:X1240"/>
    <mergeCell ref="D1239:G1239"/>
    <mergeCell ref="H1239:I1239"/>
    <mergeCell ref="J1239:K1239"/>
    <mergeCell ref="L1239:N1239"/>
    <mergeCell ref="O1239:Q1239"/>
    <mergeCell ref="R1239:T1239"/>
    <mergeCell ref="V1237:X1237"/>
    <mergeCell ref="D1238:G1238"/>
    <mergeCell ref="H1238:I1238"/>
    <mergeCell ref="J1238:K1238"/>
    <mergeCell ref="L1238:N1238"/>
    <mergeCell ref="O1238:Q1238"/>
    <mergeCell ref="R1238:T1238"/>
    <mergeCell ref="V1238:X1238"/>
    <mergeCell ref="D1237:G1237"/>
    <mergeCell ref="H1237:I1237"/>
    <mergeCell ref="J1237:K1237"/>
    <mergeCell ref="L1237:N1237"/>
    <mergeCell ref="O1237:Q1237"/>
    <mergeCell ref="R1237:T1237"/>
    <mergeCell ref="V1235:X1235"/>
    <mergeCell ref="D1236:G1236"/>
    <mergeCell ref="H1236:I1236"/>
    <mergeCell ref="J1236:K1236"/>
    <mergeCell ref="L1236:N1236"/>
    <mergeCell ref="O1236:Q1236"/>
    <mergeCell ref="R1236:T1236"/>
    <mergeCell ref="V1236:X1236"/>
    <mergeCell ref="D1235:G1235"/>
    <mergeCell ref="H1235:I1235"/>
    <mergeCell ref="J1235:K1235"/>
    <mergeCell ref="L1235:N1235"/>
    <mergeCell ref="O1235:Q1235"/>
    <mergeCell ref="R1235:T1235"/>
    <mergeCell ref="V1233:X1233"/>
    <mergeCell ref="D1234:G1234"/>
    <mergeCell ref="H1234:I1234"/>
    <mergeCell ref="J1234:K1234"/>
    <mergeCell ref="L1234:N1234"/>
    <mergeCell ref="O1234:Q1234"/>
    <mergeCell ref="R1234:T1234"/>
    <mergeCell ref="V1234:X1234"/>
    <mergeCell ref="D1233:G1233"/>
    <mergeCell ref="H1233:I1233"/>
    <mergeCell ref="J1233:K1233"/>
    <mergeCell ref="L1233:N1233"/>
    <mergeCell ref="O1233:Q1233"/>
    <mergeCell ref="R1233:T1233"/>
    <mergeCell ref="V1231:X1231"/>
    <mergeCell ref="D1232:G1232"/>
    <mergeCell ref="H1232:I1232"/>
    <mergeCell ref="J1232:K1232"/>
    <mergeCell ref="L1232:N1232"/>
    <mergeCell ref="O1232:Q1232"/>
    <mergeCell ref="R1232:T1232"/>
    <mergeCell ref="V1232:X1232"/>
    <mergeCell ref="D1231:G1231"/>
    <mergeCell ref="H1231:I1231"/>
    <mergeCell ref="J1231:K1231"/>
    <mergeCell ref="L1231:N1231"/>
    <mergeCell ref="O1231:Q1231"/>
    <mergeCell ref="R1231:T1231"/>
    <mergeCell ref="V1229:X1229"/>
    <mergeCell ref="D1230:G1230"/>
    <mergeCell ref="H1230:I1230"/>
    <mergeCell ref="J1230:K1230"/>
    <mergeCell ref="L1230:N1230"/>
    <mergeCell ref="O1230:Q1230"/>
    <mergeCell ref="R1230:T1230"/>
    <mergeCell ref="V1230:X1230"/>
    <mergeCell ref="D1229:G1229"/>
    <mergeCell ref="H1229:I1229"/>
    <mergeCell ref="J1229:K1229"/>
    <mergeCell ref="L1229:N1229"/>
    <mergeCell ref="O1229:Q1229"/>
    <mergeCell ref="R1229:T1229"/>
    <mergeCell ref="V1227:X1227"/>
    <mergeCell ref="D1228:G1228"/>
    <mergeCell ref="H1228:I1228"/>
    <mergeCell ref="J1228:K1228"/>
    <mergeCell ref="L1228:N1228"/>
    <mergeCell ref="O1228:Q1228"/>
    <mergeCell ref="R1228:T1228"/>
    <mergeCell ref="V1228:X1228"/>
    <mergeCell ref="D1227:G1227"/>
    <mergeCell ref="H1227:I1227"/>
    <mergeCell ref="J1227:K1227"/>
    <mergeCell ref="L1227:N1227"/>
    <mergeCell ref="O1227:Q1227"/>
    <mergeCell ref="R1227:T1227"/>
    <mergeCell ref="V1225:X1225"/>
    <mergeCell ref="D1226:G1226"/>
    <mergeCell ref="H1226:I1226"/>
    <mergeCell ref="J1226:K1226"/>
    <mergeCell ref="L1226:N1226"/>
    <mergeCell ref="O1226:Q1226"/>
    <mergeCell ref="R1226:T1226"/>
    <mergeCell ref="V1226:X1226"/>
    <mergeCell ref="D1225:G1225"/>
    <mergeCell ref="H1225:I1225"/>
    <mergeCell ref="J1225:K1225"/>
    <mergeCell ref="L1225:N1225"/>
    <mergeCell ref="O1225:Q1225"/>
    <mergeCell ref="R1225:T1225"/>
    <mergeCell ref="V1223:X1223"/>
    <mergeCell ref="D1224:G1224"/>
    <mergeCell ref="H1224:I1224"/>
    <mergeCell ref="J1224:K1224"/>
    <mergeCell ref="L1224:N1224"/>
    <mergeCell ref="O1224:Q1224"/>
    <mergeCell ref="R1224:T1224"/>
    <mergeCell ref="V1224:X1224"/>
    <mergeCell ref="D1223:G1223"/>
    <mergeCell ref="H1223:I1223"/>
    <mergeCell ref="J1223:K1223"/>
    <mergeCell ref="L1223:N1223"/>
    <mergeCell ref="O1223:Q1223"/>
    <mergeCell ref="R1223:T1223"/>
    <mergeCell ref="V1221:X1221"/>
    <mergeCell ref="D1222:G1222"/>
    <mergeCell ref="H1222:I1222"/>
    <mergeCell ref="J1222:K1222"/>
    <mergeCell ref="L1222:N1222"/>
    <mergeCell ref="O1222:Q1222"/>
    <mergeCell ref="R1222:T1222"/>
    <mergeCell ref="V1222:X1222"/>
    <mergeCell ref="D1221:G1221"/>
    <mergeCell ref="H1221:I1221"/>
    <mergeCell ref="J1221:K1221"/>
    <mergeCell ref="L1221:N1221"/>
    <mergeCell ref="O1221:Q1221"/>
    <mergeCell ref="R1221:T1221"/>
    <mergeCell ref="V1219:X1219"/>
    <mergeCell ref="D1220:G1220"/>
    <mergeCell ref="H1220:I1220"/>
    <mergeCell ref="J1220:K1220"/>
    <mergeCell ref="L1220:N1220"/>
    <mergeCell ref="O1220:Q1220"/>
    <mergeCell ref="R1220:T1220"/>
    <mergeCell ref="V1220:X1220"/>
    <mergeCell ref="D1219:G1219"/>
    <mergeCell ref="H1219:I1219"/>
    <mergeCell ref="J1219:K1219"/>
    <mergeCell ref="L1219:N1219"/>
    <mergeCell ref="O1219:Q1219"/>
    <mergeCell ref="R1219:T1219"/>
    <mergeCell ref="V1217:X1217"/>
    <mergeCell ref="D1218:G1218"/>
    <mergeCell ref="H1218:I1218"/>
    <mergeCell ref="J1218:K1218"/>
    <mergeCell ref="L1218:N1218"/>
    <mergeCell ref="O1218:Q1218"/>
    <mergeCell ref="R1218:T1218"/>
    <mergeCell ref="V1218:X1218"/>
    <mergeCell ref="D1217:G1217"/>
    <mergeCell ref="H1217:I1217"/>
    <mergeCell ref="J1217:K1217"/>
    <mergeCell ref="L1217:N1217"/>
    <mergeCell ref="O1217:Q1217"/>
    <mergeCell ref="R1217:T1217"/>
    <mergeCell ref="V1215:X1215"/>
    <mergeCell ref="D1216:G1216"/>
    <mergeCell ref="H1216:I1216"/>
    <mergeCell ref="J1216:K1216"/>
    <mergeCell ref="L1216:N1216"/>
    <mergeCell ref="O1216:Q1216"/>
    <mergeCell ref="R1216:T1216"/>
    <mergeCell ref="V1216:X1216"/>
    <mergeCell ref="D1215:G1215"/>
    <mergeCell ref="H1215:I1215"/>
    <mergeCell ref="J1215:K1215"/>
    <mergeCell ref="L1215:N1215"/>
    <mergeCell ref="O1215:Q1215"/>
    <mergeCell ref="R1215:T1215"/>
    <mergeCell ref="V1213:X1213"/>
    <mergeCell ref="D1214:G1214"/>
    <mergeCell ref="H1214:I1214"/>
    <mergeCell ref="J1214:K1214"/>
    <mergeCell ref="L1214:N1214"/>
    <mergeCell ref="O1214:Q1214"/>
    <mergeCell ref="R1214:T1214"/>
    <mergeCell ref="V1214:X1214"/>
    <mergeCell ref="D1213:G1213"/>
    <mergeCell ref="H1213:I1213"/>
    <mergeCell ref="J1213:K1213"/>
    <mergeCell ref="L1213:N1213"/>
    <mergeCell ref="O1213:Q1213"/>
    <mergeCell ref="R1213:T1213"/>
    <mergeCell ref="V1211:X1211"/>
    <mergeCell ref="D1212:G1212"/>
    <mergeCell ref="H1212:I1212"/>
    <mergeCell ref="J1212:K1212"/>
    <mergeCell ref="L1212:N1212"/>
    <mergeCell ref="O1212:Q1212"/>
    <mergeCell ref="R1212:T1212"/>
    <mergeCell ref="V1212:X1212"/>
    <mergeCell ref="D1211:G1211"/>
    <mergeCell ref="H1211:I1211"/>
    <mergeCell ref="J1211:K1211"/>
    <mergeCell ref="L1211:N1211"/>
    <mergeCell ref="O1211:Q1211"/>
    <mergeCell ref="R1211:T1211"/>
    <mergeCell ref="V1209:X1209"/>
    <mergeCell ref="D1210:G1210"/>
    <mergeCell ref="H1210:I1210"/>
    <mergeCell ref="J1210:K1210"/>
    <mergeCell ref="L1210:N1210"/>
    <mergeCell ref="O1210:Q1210"/>
    <mergeCell ref="R1210:T1210"/>
    <mergeCell ref="V1210:X1210"/>
    <mergeCell ref="D1209:G1209"/>
    <mergeCell ref="H1209:I1209"/>
    <mergeCell ref="J1209:K1209"/>
    <mergeCell ref="L1209:N1209"/>
    <mergeCell ref="O1209:Q1209"/>
    <mergeCell ref="R1209:T1209"/>
    <mergeCell ref="V1207:X1207"/>
    <mergeCell ref="D1208:G1208"/>
    <mergeCell ref="H1208:I1208"/>
    <mergeCell ref="J1208:K1208"/>
    <mergeCell ref="L1208:N1208"/>
    <mergeCell ref="O1208:Q1208"/>
    <mergeCell ref="R1208:T1208"/>
    <mergeCell ref="V1208:X1208"/>
    <mergeCell ref="D1207:G1207"/>
    <mergeCell ref="H1207:I1207"/>
    <mergeCell ref="J1207:K1207"/>
    <mergeCell ref="L1207:N1207"/>
    <mergeCell ref="O1207:Q1207"/>
    <mergeCell ref="R1207:T1207"/>
    <mergeCell ref="V1205:X1205"/>
    <mergeCell ref="D1206:G1206"/>
    <mergeCell ref="H1206:I1206"/>
    <mergeCell ref="J1206:K1206"/>
    <mergeCell ref="L1206:N1206"/>
    <mergeCell ref="O1206:Q1206"/>
    <mergeCell ref="R1206:T1206"/>
    <mergeCell ref="V1206:X1206"/>
    <mergeCell ref="D1205:G1205"/>
    <mergeCell ref="H1205:I1205"/>
    <mergeCell ref="J1205:K1205"/>
    <mergeCell ref="L1205:N1205"/>
    <mergeCell ref="O1205:Q1205"/>
    <mergeCell ref="R1205:T1205"/>
    <mergeCell ref="V1203:X1203"/>
    <mergeCell ref="D1204:G1204"/>
    <mergeCell ref="H1204:I1204"/>
    <mergeCell ref="J1204:K1204"/>
    <mergeCell ref="L1204:N1204"/>
    <mergeCell ref="O1204:Q1204"/>
    <mergeCell ref="R1204:T1204"/>
    <mergeCell ref="V1204:X1204"/>
    <mergeCell ref="D1203:G1203"/>
    <mergeCell ref="H1203:I1203"/>
    <mergeCell ref="J1203:K1203"/>
    <mergeCell ref="L1203:N1203"/>
    <mergeCell ref="O1203:Q1203"/>
    <mergeCell ref="R1203:T1203"/>
    <mergeCell ref="V1201:X1201"/>
    <mergeCell ref="D1202:G1202"/>
    <mergeCell ref="H1202:I1202"/>
    <mergeCell ref="J1202:K1202"/>
    <mergeCell ref="L1202:N1202"/>
    <mergeCell ref="O1202:Q1202"/>
    <mergeCell ref="R1202:T1202"/>
    <mergeCell ref="V1202:X1202"/>
    <mergeCell ref="D1201:G1201"/>
    <mergeCell ref="H1201:I1201"/>
    <mergeCell ref="J1201:K1201"/>
    <mergeCell ref="L1201:N1201"/>
    <mergeCell ref="O1201:Q1201"/>
    <mergeCell ref="R1201:T1201"/>
    <mergeCell ref="V1199:X1199"/>
    <mergeCell ref="D1200:G1200"/>
    <mergeCell ref="H1200:I1200"/>
    <mergeCell ref="J1200:K1200"/>
    <mergeCell ref="L1200:N1200"/>
    <mergeCell ref="O1200:Q1200"/>
    <mergeCell ref="R1200:T1200"/>
    <mergeCell ref="V1200:X1200"/>
    <mergeCell ref="D1199:G1199"/>
    <mergeCell ref="H1199:I1199"/>
    <mergeCell ref="J1199:K1199"/>
    <mergeCell ref="L1199:N1199"/>
    <mergeCell ref="O1199:Q1199"/>
    <mergeCell ref="R1199:T1199"/>
    <mergeCell ref="V1197:X1197"/>
    <mergeCell ref="D1198:G1198"/>
    <mergeCell ref="H1198:I1198"/>
    <mergeCell ref="J1198:K1198"/>
    <mergeCell ref="L1198:N1198"/>
    <mergeCell ref="O1198:Q1198"/>
    <mergeCell ref="R1198:T1198"/>
    <mergeCell ref="V1198:X1198"/>
    <mergeCell ref="D1197:G1197"/>
    <mergeCell ref="H1197:I1197"/>
    <mergeCell ref="J1197:K1197"/>
    <mergeCell ref="L1197:N1197"/>
    <mergeCell ref="O1197:Q1197"/>
    <mergeCell ref="R1197:T1197"/>
    <mergeCell ref="V1195:X1195"/>
    <mergeCell ref="D1196:G1196"/>
    <mergeCell ref="H1196:I1196"/>
    <mergeCell ref="J1196:K1196"/>
    <mergeCell ref="L1196:N1196"/>
    <mergeCell ref="O1196:Q1196"/>
    <mergeCell ref="R1196:T1196"/>
    <mergeCell ref="V1196:X1196"/>
    <mergeCell ref="D1195:G1195"/>
    <mergeCell ref="H1195:I1195"/>
    <mergeCell ref="J1195:K1195"/>
    <mergeCell ref="L1195:N1195"/>
    <mergeCell ref="O1195:Q1195"/>
    <mergeCell ref="R1195:T1195"/>
    <mergeCell ref="V1193:X1193"/>
    <mergeCell ref="D1194:G1194"/>
    <mergeCell ref="H1194:I1194"/>
    <mergeCell ref="J1194:K1194"/>
    <mergeCell ref="L1194:N1194"/>
    <mergeCell ref="O1194:Q1194"/>
    <mergeCell ref="R1194:T1194"/>
    <mergeCell ref="V1194:X1194"/>
    <mergeCell ref="D1193:G1193"/>
    <mergeCell ref="H1193:I1193"/>
    <mergeCell ref="J1193:K1193"/>
    <mergeCell ref="L1193:N1193"/>
    <mergeCell ref="O1193:Q1193"/>
    <mergeCell ref="R1193:T1193"/>
    <mergeCell ref="V1191:X1191"/>
    <mergeCell ref="D1192:G1192"/>
    <mergeCell ref="H1192:I1192"/>
    <mergeCell ref="J1192:K1192"/>
    <mergeCell ref="L1192:N1192"/>
    <mergeCell ref="O1192:Q1192"/>
    <mergeCell ref="R1192:T1192"/>
    <mergeCell ref="V1192:X1192"/>
    <mergeCell ref="D1191:G1191"/>
    <mergeCell ref="H1191:I1191"/>
    <mergeCell ref="J1191:K1191"/>
    <mergeCell ref="L1191:N1191"/>
    <mergeCell ref="O1191:Q1191"/>
    <mergeCell ref="R1191:T1191"/>
    <mergeCell ref="V1189:X1189"/>
    <mergeCell ref="D1190:G1190"/>
    <mergeCell ref="H1190:I1190"/>
    <mergeCell ref="J1190:K1190"/>
    <mergeCell ref="L1190:N1190"/>
    <mergeCell ref="O1190:Q1190"/>
    <mergeCell ref="R1190:T1190"/>
    <mergeCell ref="V1190:X1190"/>
    <mergeCell ref="D1189:G1189"/>
    <mergeCell ref="H1189:I1189"/>
    <mergeCell ref="J1189:K1189"/>
    <mergeCell ref="L1189:N1189"/>
    <mergeCell ref="O1189:Q1189"/>
    <mergeCell ref="R1189:T1189"/>
    <mergeCell ref="V1187:X1187"/>
    <mergeCell ref="D1188:G1188"/>
    <mergeCell ref="H1188:I1188"/>
    <mergeCell ref="J1188:K1188"/>
    <mergeCell ref="L1188:N1188"/>
    <mergeCell ref="O1188:Q1188"/>
    <mergeCell ref="R1188:T1188"/>
    <mergeCell ref="V1188:X1188"/>
    <mergeCell ref="D1187:G1187"/>
    <mergeCell ref="H1187:I1187"/>
    <mergeCell ref="J1187:K1187"/>
    <mergeCell ref="L1187:N1187"/>
    <mergeCell ref="O1187:Q1187"/>
    <mergeCell ref="R1187:T1187"/>
    <mergeCell ref="V1185:X1185"/>
    <mergeCell ref="D1186:G1186"/>
    <mergeCell ref="H1186:I1186"/>
    <mergeCell ref="J1186:K1186"/>
    <mergeCell ref="L1186:N1186"/>
    <mergeCell ref="O1186:Q1186"/>
    <mergeCell ref="R1186:T1186"/>
    <mergeCell ref="V1186:X1186"/>
    <mergeCell ref="D1185:G1185"/>
    <mergeCell ref="H1185:I1185"/>
    <mergeCell ref="J1185:K1185"/>
    <mergeCell ref="L1185:N1185"/>
    <mergeCell ref="O1185:Q1185"/>
    <mergeCell ref="R1185:T1185"/>
    <mergeCell ref="V1183:X1183"/>
    <mergeCell ref="D1184:G1184"/>
    <mergeCell ref="H1184:I1184"/>
    <mergeCell ref="J1184:K1184"/>
    <mergeCell ref="L1184:N1184"/>
    <mergeCell ref="O1184:Q1184"/>
    <mergeCell ref="R1184:T1184"/>
    <mergeCell ref="V1184:X1184"/>
    <mergeCell ref="D1183:G1183"/>
    <mergeCell ref="H1183:I1183"/>
    <mergeCell ref="J1183:K1183"/>
    <mergeCell ref="L1183:N1183"/>
    <mergeCell ref="O1183:Q1183"/>
    <mergeCell ref="R1183:T1183"/>
    <mergeCell ref="V1181:X1181"/>
    <mergeCell ref="D1182:G1182"/>
    <mergeCell ref="H1182:I1182"/>
    <mergeCell ref="J1182:K1182"/>
    <mergeCell ref="L1182:N1182"/>
    <mergeCell ref="O1182:Q1182"/>
    <mergeCell ref="R1182:T1182"/>
    <mergeCell ref="V1182:X1182"/>
    <mergeCell ref="D1181:G1181"/>
    <mergeCell ref="H1181:I1181"/>
    <mergeCell ref="J1181:K1181"/>
    <mergeCell ref="L1181:N1181"/>
    <mergeCell ref="O1181:Q1181"/>
    <mergeCell ref="R1181:T1181"/>
    <mergeCell ref="V1179:X1179"/>
    <mergeCell ref="D1180:G1180"/>
    <mergeCell ref="H1180:I1180"/>
    <mergeCell ref="J1180:K1180"/>
    <mergeCell ref="L1180:N1180"/>
    <mergeCell ref="O1180:Q1180"/>
    <mergeCell ref="R1180:T1180"/>
    <mergeCell ref="V1180:X1180"/>
    <mergeCell ref="D1179:G1179"/>
    <mergeCell ref="H1179:I1179"/>
    <mergeCell ref="J1179:K1179"/>
    <mergeCell ref="L1179:N1179"/>
    <mergeCell ref="O1179:Q1179"/>
    <mergeCell ref="R1179:T1179"/>
    <mergeCell ref="V1177:X1177"/>
    <mergeCell ref="D1178:G1178"/>
    <mergeCell ref="H1178:I1178"/>
    <mergeCell ref="J1178:K1178"/>
    <mergeCell ref="L1178:N1178"/>
    <mergeCell ref="O1178:Q1178"/>
    <mergeCell ref="R1178:T1178"/>
    <mergeCell ref="V1178:X1178"/>
    <mergeCell ref="D1177:G1177"/>
    <mergeCell ref="H1177:I1177"/>
    <mergeCell ref="J1177:K1177"/>
    <mergeCell ref="L1177:N1177"/>
    <mergeCell ref="O1177:Q1177"/>
    <mergeCell ref="R1177:T1177"/>
    <mergeCell ref="V1175:X1175"/>
    <mergeCell ref="D1176:G1176"/>
    <mergeCell ref="H1176:I1176"/>
    <mergeCell ref="J1176:K1176"/>
    <mergeCell ref="L1176:N1176"/>
    <mergeCell ref="O1176:Q1176"/>
    <mergeCell ref="R1176:T1176"/>
    <mergeCell ref="V1176:X1176"/>
    <mergeCell ref="D1175:G1175"/>
    <mergeCell ref="H1175:I1175"/>
    <mergeCell ref="J1175:K1175"/>
    <mergeCell ref="L1175:N1175"/>
    <mergeCell ref="O1175:Q1175"/>
    <mergeCell ref="R1175:T1175"/>
    <mergeCell ref="V1173:X1173"/>
    <mergeCell ref="D1174:G1174"/>
    <mergeCell ref="H1174:I1174"/>
    <mergeCell ref="J1174:K1174"/>
    <mergeCell ref="L1174:N1174"/>
    <mergeCell ref="O1174:Q1174"/>
    <mergeCell ref="R1174:T1174"/>
    <mergeCell ref="V1174:X1174"/>
    <mergeCell ref="D1173:G1173"/>
    <mergeCell ref="H1173:I1173"/>
    <mergeCell ref="J1173:K1173"/>
    <mergeCell ref="L1173:N1173"/>
    <mergeCell ref="O1173:Q1173"/>
    <mergeCell ref="R1173:T1173"/>
    <mergeCell ref="V1171:X1171"/>
    <mergeCell ref="D1172:G1172"/>
    <mergeCell ref="H1172:I1172"/>
    <mergeCell ref="J1172:K1172"/>
    <mergeCell ref="L1172:N1172"/>
    <mergeCell ref="O1172:Q1172"/>
    <mergeCell ref="R1172:T1172"/>
    <mergeCell ref="V1172:X1172"/>
    <mergeCell ref="D1171:G1171"/>
    <mergeCell ref="H1171:I1171"/>
    <mergeCell ref="J1171:K1171"/>
    <mergeCell ref="L1171:N1171"/>
    <mergeCell ref="O1171:Q1171"/>
    <mergeCell ref="R1171:T1171"/>
    <mergeCell ref="V1169:X1169"/>
    <mergeCell ref="D1170:G1170"/>
    <mergeCell ref="H1170:I1170"/>
    <mergeCell ref="J1170:K1170"/>
    <mergeCell ref="L1170:N1170"/>
    <mergeCell ref="O1170:Q1170"/>
    <mergeCell ref="R1170:T1170"/>
    <mergeCell ref="V1170:X1170"/>
    <mergeCell ref="D1169:G1169"/>
    <mergeCell ref="H1169:I1169"/>
    <mergeCell ref="J1169:K1169"/>
    <mergeCell ref="L1169:N1169"/>
    <mergeCell ref="O1169:Q1169"/>
    <mergeCell ref="R1169:T1169"/>
    <mergeCell ref="V1167:X1167"/>
    <mergeCell ref="D1168:G1168"/>
    <mergeCell ref="H1168:I1168"/>
    <mergeCell ref="J1168:K1168"/>
    <mergeCell ref="L1168:N1168"/>
    <mergeCell ref="O1168:Q1168"/>
    <mergeCell ref="R1168:T1168"/>
    <mergeCell ref="V1168:X1168"/>
    <mergeCell ref="D1167:G1167"/>
    <mergeCell ref="H1167:I1167"/>
    <mergeCell ref="J1167:K1167"/>
    <mergeCell ref="L1167:N1167"/>
    <mergeCell ref="O1167:Q1167"/>
    <mergeCell ref="R1167:T1167"/>
    <mergeCell ref="V1165:X1165"/>
    <mergeCell ref="D1166:G1166"/>
    <mergeCell ref="H1166:I1166"/>
    <mergeCell ref="J1166:K1166"/>
    <mergeCell ref="L1166:N1166"/>
    <mergeCell ref="O1166:Q1166"/>
    <mergeCell ref="R1166:T1166"/>
    <mergeCell ref="V1166:X1166"/>
    <mergeCell ref="D1165:G1165"/>
    <mergeCell ref="H1165:I1165"/>
    <mergeCell ref="J1165:K1165"/>
    <mergeCell ref="L1165:N1165"/>
    <mergeCell ref="O1165:Q1165"/>
    <mergeCell ref="R1165:T1165"/>
    <mergeCell ref="V1163:X1163"/>
    <mergeCell ref="D1164:G1164"/>
    <mergeCell ref="H1164:I1164"/>
    <mergeCell ref="J1164:K1164"/>
    <mergeCell ref="L1164:N1164"/>
    <mergeCell ref="O1164:Q1164"/>
    <mergeCell ref="R1164:T1164"/>
    <mergeCell ref="V1164:X1164"/>
    <mergeCell ref="D1163:G1163"/>
    <mergeCell ref="H1163:I1163"/>
    <mergeCell ref="J1163:K1163"/>
    <mergeCell ref="L1163:N1163"/>
    <mergeCell ref="O1163:Q1163"/>
    <mergeCell ref="R1163:T1163"/>
    <mergeCell ref="V1161:X1161"/>
    <mergeCell ref="D1162:G1162"/>
    <mergeCell ref="H1162:I1162"/>
    <mergeCell ref="J1162:K1162"/>
    <mergeCell ref="L1162:N1162"/>
    <mergeCell ref="O1162:Q1162"/>
    <mergeCell ref="R1162:T1162"/>
    <mergeCell ref="V1162:X1162"/>
    <mergeCell ref="D1161:G1161"/>
    <mergeCell ref="H1161:I1161"/>
    <mergeCell ref="J1161:K1161"/>
    <mergeCell ref="L1161:N1161"/>
    <mergeCell ref="O1161:Q1161"/>
    <mergeCell ref="R1161:T1161"/>
    <mergeCell ref="V1159:X1159"/>
    <mergeCell ref="D1160:G1160"/>
    <mergeCell ref="H1160:I1160"/>
    <mergeCell ref="J1160:K1160"/>
    <mergeCell ref="L1160:N1160"/>
    <mergeCell ref="O1160:Q1160"/>
    <mergeCell ref="R1160:T1160"/>
    <mergeCell ref="V1160:X1160"/>
    <mergeCell ref="D1159:G1159"/>
    <mergeCell ref="H1159:I1159"/>
    <mergeCell ref="J1159:K1159"/>
    <mergeCell ref="L1159:N1159"/>
    <mergeCell ref="O1159:Q1159"/>
    <mergeCell ref="R1159:T1159"/>
    <mergeCell ref="V1157:X1157"/>
    <mergeCell ref="D1158:G1158"/>
    <mergeCell ref="H1158:I1158"/>
    <mergeCell ref="J1158:K1158"/>
    <mergeCell ref="L1158:N1158"/>
    <mergeCell ref="O1158:Q1158"/>
    <mergeCell ref="R1158:T1158"/>
    <mergeCell ref="V1158:X1158"/>
    <mergeCell ref="D1157:G1157"/>
    <mergeCell ref="H1157:I1157"/>
    <mergeCell ref="J1157:K1157"/>
    <mergeCell ref="L1157:N1157"/>
    <mergeCell ref="O1157:Q1157"/>
    <mergeCell ref="R1157:T1157"/>
    <mergeCell ref="V1155:X1155"/>
    <mergeCell ref="D1156:G1156"/>
    <mergeCell ref="H1156:I1156"/>
    <mergeCell ref="J1156:K1156"/>
    <mergeCell ref="L1156:N1156"/>
    <mergeCell ref="O1156:Q1156"/>
    <mergeCell ref="R1156:T1156"/>
    <mergeCell ref="V1156:X1156"/>
    <mergeCell ref="D1155:G1155"/>
    <mergeCell ref="H1155:I1155"/>
    <mergeCell ref="J1155:K1155"/>
    <mergeCell ref="L1155:N1155"/>
    <mergeCell ref="O1155:Q1155"/>
    <mergeCell ref="R1155:T1155"/>
    <mergeCell ref="V1153:X1153"/>
    <mergeCell ref="D1154:G1154"/>
    <mergeCell ref="H1154:I1154"/>
    <mergeCell ref="J1154:K1154"/>
    <mergeCell ref="L1154:N1154"/>
    <mergeCell ref="O1154:Q1154"/>
    <mergeCell ref="R1154:T1154"/>
    <mergeCell ref="V1154:X1154"/>
    <mergeCell ref="D1153:G1153"/>
    <mergeCell ref="H1153:I1153"/>
    <mergeCell ref="J1153:K1153"/>
    <mergeCell ref="L1153:N1153"/>
    <mergeCell ref="O1153:Q1153"/>
    <mergeCell ref="R1153:T1153"/>
    <mergeCell ref="V1151:X1151"/>
    <mergeCell ref="D1152:G1152"/>
    <mergeCell ref="H1152:I1152"/>
    <mergeCell ref="J1152:K1152"/>
    <mergeCell ref="L1152:N1152"/>
    <mergeCell ref="O1152:Q1152"/>
    <mergeCell ref="R1152:T1152"/>
    <mergeCell ref="V1152:X1152"/>
    <mergeCell ref="D1151:G1151"/>
    <mergeCell ref="H1151:I1151"/>
    <mergeCell ref="J1151:K1151"/>
    <mergeCell ref="L1151:N1151"/>
    <mergeCell ref="O1151:Q1151"/>
    <mergeCell ref="R1151:T1151"/>
    <mergeCell ref="V1149:X1149"/>
    <mergeCell ref="D1150:G1150"/>
    <mergeCell ref="H1150:I1150"/>
    <mergeCell ref="J1150:K1150"/>
    <mergeCell ref="L1150:N1150"/>
    <mergeCell ref="O1150:Q1150"/>
    <mergeCell ref="R1150:T1150"/>
    <mergeCell ref="V1150:X1150"/>
    <mergeCell ref="D1149:G1149"/>
    <mergeCell ref="H1149:I1149"/>
    <mergeCell ref="J1149:K1149"/>
    <mergeCell ref="L1149:N1149"/>
    <mergeCell ref="O1149:Q1149"/>
    <mergeCell ref="R1149:T1149"/>
    <mergeCell ref="V1147:X1147"/>
    <mergeCell ref="D1148:G1148"/>
    <mergeCell ref="H1148:I1148"/>
    <mergeCell ref="J1148:K1148"/>
    <mergeCell ref="L1148:N1148"/>
    <mergeCell ref="O1148:Q1148"/>
    <mergeCell ref="R1148:T1148"/>
    <mergeCell ref="V1148:X1148"/>
    <mergeCell ref="D1147:G1147"/>
    <mergeCell ref="H1147:I1147"/>
    <mergeCell ref="J1147:K1147"/>
    <mergeCell ref="L1147:N1147"/>
    <mergeCell ref="O1147:Q1147"/>
    <mergeCell ref="R1147:T1147"/>
    <mergeCell ref="V1145:X1145"/>
    <mergeCell ref="D1146:G1146"/>
    <mergeCell ref="H1146:I1146"/>
    <mergeCell ref="J1146:K1146"/>
    <mergeCell ref="L1146:N1146"/>
    <mergeCell ref="O1146:Q1146"/>
    <mergeCell ref="R1146:T1146"/>
    <mergeCell ref="V1146:X1146"/>
    <mergeCell ref="D1145:G1145"/>
    <mergeCell ref="H1145:I1145"/>
    <mergeCell ref="J1145:K1145"/>
    <mergeCell ref="L1145:N1145"/>
    <mergeCell ref="O1145:Q1145"/>
    <mergeCell ref="R1145:T1145"/>
    <mergeCell ref="V1143:X1143"/>
    <mergeCell ref="D1144:G1144"/>
    <mergeCell ref="H1144:I1144"/>
    <mergeCell ref="J1144:K1144"/>
    <mergeCell ref="L1144:N1144"/>
    <mergeCell ref="O1144:Q1144"/>
    <mergeCell ref="R1144:T1144"/>
    <mergeCell ref="V1144:X1144"/>
    <mergeCell ref="D1143:G1143"/>
    <mergeCell ref="H1143:I1143"/>
    <mergeCell ref="J1143:K1143"/>
    <mergeCell ref="L1143:N1143"/>
    <mergeCell ref="O1143:Q1143"/>
    <mergeCell ref="R1143:T1143"/>
    <mergeCell ref="V1141:X1141"/>
    <mergeCell ref="D1142:G1142"/>
    <mergeCell ref="H1142:I1142"/>
    <mergeCell ref="J1142:K1142"/>
    <mergeCell ref="L1142:N1142"/>
    <mergeCell ref="O1142:Q1142"/>
    <mergeCell ref="R1142:T1142"/>
    <mergeCell ref="V1142:X1142"/>
    <mergeCell ref="D1141:G1141"/>
    <mergeCell ref="H1141:I1141"/>
    <mergeCell ref="J1141:K1141"/>
    <mergeCell ref="L1141:N1141"/>
    <mergeCell ref="O1141:Q1141"/>
    <mergeCell ref="R1141:T1141"/>
    <mergeCell ref="V1139:X1139"/>
    <mergeCell ref="D1140:G1140"/>
    <mergeCell ref="H1140:I1140"/>
    <mergeCell ref="J1140:K1140"/>
    <mergeCell ref="L1140:N1140"/>
    <mergeCell ref="O1140:Q1140"/>
    <mergeCell ref="R1140:T1140"/>
    <mergeCell ref="V1140:X1140"/>
    <mergeCell ref="D1139:G1139"/>
    <mergeCell ref="H1139:I1139"/>
    <mergeCell ref="J1139:K1139"/>
    <mergeCell ref="L1139:N1139"/>
    <mergeCell ref="O1139:Q1139"/>
    <mergeCell ref="R1139:T1139"/>
    <mergeCell ref="V1137:X1137"/>
    <mergeCell ref="D1138:G1138"/>
    <mergeCell ref="H1138:I1138"/>
    <mergeCell ref="J1138:K1138"/>
    <mergeCell ref="L1138:N1138"/>
    <mergeCell ref="O1138:Q1138"/>
    <mergeCell ref="R1138:T1138"/>
    <mergeCell ref="V1138:X1138"/>
    <mergeCell ref="D1137:G1137"/>
    <mergeCell ref="H1137:I1137"/>
    <mergeCell ref="J1137:K1137"/>
    <mergeCell ref="L1137:N1137"/>
    <mergeCell ref="O1137:Q1137"/>
    <mergeCell ref="R1137:T1137"/>
    <mergeCell ref="V1135:X1135"/>
    <mergeCell ref="D1136:G1136"/>
    <mergeCell ref="H1136:I1136"/>
    <mergeCell ref="J1136:K1136"/>
    <mergeCell ref="L1136:N1136"/>
    <mergeCell ref="O1136:Q1136"/>
    <mergeCell ref="R1136:T1136"/>
    <mergeCell ref="V1136:X1136"/>
    <mergeCell ref="D1135:G1135"/>
    <mergeCell ref="H1135:I1135"/>
    <mergeCell ref="J1135:K1135"/>
    <mergeCell ref="L1135:N1135"/>
    <mergeCell ref="O1135:Q1135"/>
    <mergeCell ref="R1135:T1135"/>
    <mergeCell ref="V1133:X1133"/>
    <mergeCell ref="D1134:G1134"/>
    <mergeCell ref="H1134:I1134"/>
    <mergeCell ref="J1134:K1134"/>
    <mergeCell ref="L1134:N1134"/>
    <mergeCell ref="O1134:Q1134"/>
    <mergeCell ref="R1134:T1134"/>
    <mergeCell ref="V1134:X1134"/>
    <mergeCell ref="D1133:G1133"/>
    <mergeCell ref="H1133:I1133"/>
    <mergeCell ref="J1133:K1133"/>
    <mergeCell ref="L1133:N1133"/>
    <mergeCell ref="O1133:Q1133"/>
    <mergeCell ref="R1133:T1133"/>
    <mergeCell ref="V1131:X1131"/>
    <mergeCell ref="D1132:G1132"/>
    <mergeCell ref="H1132:I1132"/>
    <mergeCell ref="J1132:K1132"/>
    <mergeCell ref="L1132:N1132"/>
    <mergeCell ref="O1132:Q1132"/>
    <mergeCell ref="R1132:T1132"/>
    <mergeCell ref="V1132:X1132"/>
    <mergeCell ref="D1131:G1131"/>
    <mergeCell ref="H1131:I1131"/>
    <mergeCell ref="J1131:K1131"/>
    <mergeCell ref="L1131:N1131"/>
    <mergeCell ref="O1131:Q1131"/>
    <mergeCell ref="R1131:T1131"/>
    <mergeCell ref="V1129:X1129"/>
    <mergeCell ref="D1130:G1130"/>
    <mergeCell ref="H1130:I1130"/>
    <mergeCell ref="J1130:K1130"/>
    <mergeCell ref="L1130:N1130"/>
    <mergeCell ref="O1130:Q1130"/>
    <mergeCell ref="R1130:T1130"/>
    <mergeCell ref="V1130:X1130"/>
    <mergeCell ref="D1129:G1129"/>
    <mergeCell ref="H1129:I1129"/>
    <mergeCell ref="J1129:K1129"/>
    <mergeCell ref="L1129:N1129"/>
    <mergeCell ref="O1129:Q1129"/>
    <mergeCell ref="R1129:T1129"/>
    <mergeCell ref="V1127:X1127"/>
    <mergeCell ref="D1128:G1128"/>
    <mergeCell ref="H1128:I1128"/>
    <mergeCell ref="J1128:K1128"/>
    <mergeCell ref="L1128:N1128"/>
    <mergeCell ref="O1128:Q1128"/>
    <mergeCell ref="R1128:T1128"/>
    <mergeCell ref="V1128:X1128"/>
    <mergeCell ref="D1127:G1127"/>
    <mergeCell ref="H1127:I1127"/>
    <mergeCell ref="J1127:K1127"/>
    <mergeCell ref="L1127:N1127"/>
    <mergeCell ref="O1127:Q1127"/>
    <mergeCell ref="R1127:T1127"/>
    <mergeCell ref="V1125:X1125"/>
    <mergeCell ref="D1126:G1126"/>
    <mergeCell ref="H1126:I1126"/>
    <mergeCell ref="J1126:K1126"/>
    <mergeCell ref="L1126:N1126"/>
    <mergeCell ref="O1126:Q1126"/>
    <mergeCell ref="R1126:T1126"/>
    <mergeCell ref="V1126:X1126"/>
    <mergeCell ref="D1125:G1125"/>
    <mergeCell ref="H1125:I1125"/>
    <mergeCell ref="J1125:K1125"/>
    <mergeCell ref="L1125:N1125"/>
    <mergeCell ref="O1125:Q1125"/>
    <mergeCell ref="R1125:T1125"/>
    <mergeCell ref="V1123:X1123"/>
    <mergeCell ref="D1124:G1124"/>
    <mergeCell ref="H1124:I1124"/>
    <mergeCell ref="J1124:K1124"/>
    <mergeCell ref="L1124:N1124"/>
    <mergeCell ref="O1124:Q1124"/>
    <mergeCell ref="R1124:T1124"/>
    <mergeCell ref="V1124:X1124"/>
    <mergeCell ref="D1123:G1123"/>
    <mergeCell ref="H1123:I1123"/>
    <mergeCell ref="J1123:K1123"/>
    <mergeCell ref="L1123:N1123"/>
    <mergeCell ref="O1123:Q1123"/>
    <mergeCell ref="R1123:T1123"/>
    <mergeCell ref="V1121:X1121"/>
    <mergeCell ref="D1122:G1122"/>
    <mergeCell ref="H1122:I1122"/>
    <mergeCell ref="J1122:K1122"/>
    <mergeCell ref="L1122:N1122"/>
    <mergeCell ref="O1122:Q1122"/>
    <mergeCell ref="R1122:T1122"/>
    <mergeCell ref="V1122:X1122"/>
    <mergeCell ref="D1121:G1121"/>
    <mergeCell ref="H1121:I1121"/>
    <mergeCell ref="J1121:K1121"/>
    <mergeCell ref="L1121:N1121"/>
    <mergeCell ref="O1121:Q1121"/>
    <mergeCell ref="R1121:T1121"/>
    <mergeCell ref="V1119:X1119"/>
    <mergeCell ref="D1120:G1120"/>
    <mergeCell ref="H1120:I1120"/>
    <mergeCell ref="J1120:K1120"/>
    <mergeCell ref="L1120:N1120"/>
    <mergeCell ref="O1120:Q1120"/>
    <mergeCell ref="R1120:T1120"/>
    <mergeCell ref="V1120:X1120"/>
    <mergeCell ref="D1119:G1119"/>
    <mergeCell ref="H1119:I1119"/>
    <mergeCell ref="J1119:K1119"/>
    <mergeCell ref="L1119:N1119"/>
    <mergeCell ref="O1119:Q1119"/>
    <mergeCell ref="R1119:T1119"/>
    <mergeCell ref="V1117:X1117"/>
    <mergeCell ref="D1118:G1118"/>
    <mergeCell ref="H1118:I1118"/>
    <mergeCell ref="J1118:K1118"/>
    <mergeCell ref="L1118:N1118"/>
    <mergeCell ref="O1118:Q1118"/>
    <mergeCell ref="R1118:T1118"/>
    <mergeCell ref="V1118:X1118"/>
    <mergeCell ref="D1117:G1117"/>
    <mergeCell ref="H1117:I1117"/>
    <mergeCell ref="J1117:K1117"/>
    <mergeCell ref="L1117:N1117"/>
    <mergeCell ref="O1117:Q1117"/>
    <mergeCell ref="R1117:T1117"/>
    <mergeCell ref="V1115:X1115"/>
    <mergeCell ref="D1116:G1116"/>
    <mergeCell ref="H1116:I1116"/>
    <mergeCell ref="J1116:K1116"/>
    <mergeCell ref="L1116:N1116"/>
    <mergeCell ref="O1116:Q1116"/>
    <mergeCell ref="R1116:T1116"/>
    <mergeCell ref="V1116:X1116"/>
    <mergeCell ref="D1115:G1115"/>
    <mergeCell ref="H1115:I1115"/>
    <mergeCell ref="J1115:K1115"/>
    <mergeCell ref="L1115:N1115"/>
    <mergeCell ref="O1115:Q1115"/>
    <mergeCell ref="R1115:T1115"/>
    <mergeCell ref="V1113:X1113"/>
    <mergeCell ref="D1114:G1114"/>
    <mergeCell ref="H1114:I1114"/>
    <mergeCell ref="J1114:K1114"/>
    <mergeCell ref="L1114:N1114"/>
    <mergeCell ref="O1114:Q1114"/>
    <mergeCell ref="R1114:T1114"/>
    <mergeCell ref="V1114:X1114"/>
    <mergeCell ref="D1113:G1113"/>
    <mergeCell ref="H1113:I1113"/>
    <mergeCell ref="J1113:K1113"/>
    <mergeCell ref="L1113:N1113"/>
    <mergeCell ref="O1113:Q1113"/>
    <mergeCell ref="R1113:T1113"/>
    <mergeCell ref="V1111:X1111"/>
    <mergeCell ref="D1112:G1112"/>
    <mergeCell ref="H1112:I1112"/>
    <mergeCell ref="J1112:K1112"/>
    <mergeCell ref="L1112:N1112"/>
    <mergeCell ref="O1112:Q1112"/>
    <mergeCell ref="R1112:T1112"/>
    <mergeCell ref="V1112:X1112"/>
    <mergeCell ref="D1111:G1111"/>
    <mergeCell ref="H1111:I1111"/>
    <mergeCell ref="J1111:K1111"/>
    <mergeCell ref="L1111:N1111"/>
    <mergeCell ref="O1111:Q1111"/>
    <mergeCell ref="R1111:T1111"/>
    <mergeCell ref="V1109:X1109"/>
    <mergeCell ref="D1110:G1110"/>
    <mergeCell ref="H1110:I1110"/>
    <mergeCell ref="J1110:K1110"/>
    <mergeCell ref="L1110:N1110"/>
    <mergeCell ref="O1110:Q1110"/>
    <mergeCell ref="R1110:T1110"/>
    <mergeCell ref="V1110:X1110"/>
    <mergeCell ref="D1109:G1109"/>
    <mergeCell ref="H1109:I1109"/>
    <mergeCell ref="J1109:K1109"/>
    <mergeCell ref="L1109:N1109"/>
    <mergeCell ref="O1109:Q1109"/>
    <mergeCell ref="R1109:T1109"/>
    <mergeCell ref="V1107:X1107"/>
    <mergeCell ref="D1108:G1108"/>
    <mergeCell ref="H1108:I1108"/>
    <mergeCell ref="J1108:K1108"/>
    <mergeCell ref="L1108:N1108"/>
    <mergeCell ref="O1108:Q1108"/>
    <mergeCell ref="R1108:T1108"/>
    <mergeCell ref="V1108:X1108"/>
    <mergeCell ref="D1107:G1107"/>
    <mergeCell ref="H1107:I1107"/>
    <mergeCell ref="J1107:K1107"/>
    <mergeCell ref="L1107:N1107"/>
    <mergeCell ref="O1107:Q1107"/>
    <mergeCell ref="R1107:T1107"/>
    <mergeCell ref="V1105:X1105"/>
    <mergeCell ref="D1106:G1106"/>
    <mergeCell ref="H1106:I1106"/>
    <mergeCell ref="J1106:K1106"/>
    <mergeCell ref="L1106:N1106"/>
    <mergeCell ref="O1106:Q1106"/>
    <mergeCell ref="R1106:T1106"/>
    <mergeCell ref="V1106:X1106"/>
    <mergeCell ref="D1105:G1105"/>
    <mergeCell ref="H1105:I1105"/>
    <mergeCell ref="J1105:K1105"/>
    <mergeCell ref="L1105:N1105"/>
    <mergeCell ref="O1105:Q1105"/>
    <mergeCell ref="R1105:T1105"/>
    <mergeCell ref="V1103:X1103"/>
    <mergeCell ref="D1104:G1104"/>
    <mergeCell ref="H1104:I1104"/>
    <mergeCell ref="J1104:K1104"/>
    <mergeCell ref="L1104:N1104"/>
    <mergeCell ref="O1104:Q1104"/>
    <mergeCell ref="R1104:T1104"/>
    <mergeCell ref="V1104:X1104"/>
    <mergeCell ref="D1103:G1103"/>
    <mergeCell ref="H1103:I1103"/>
    <mergeCell ref="J1103:K1103"/>
    <mergeCell ref="L1103:N1103"/>
    <mergeCell ref="O1103:Q1103"/>
    <mergeCell ref="R1103:T1103"/>
    <mergeCell ref="V1101:X1101"/>
    <mergeCell ref="D1102:G1102"/>
    <mergeCell ref="H1102:I1102"/>
    <mergeCell ref="J1102:K1102"/>
    <mergeCell ref="L1102:N1102"/>
    <mergeCell ref="O1102:Q1102"/>
    <mergeCell ref="R1102:T1102"/>
    <mergeCell ref="V1102:X1102"/>
    <mergeCell ref="D1101:G1101"/>
    <mergeCell ref="H1101:I1101"/>
    <mergeCell ref="J1101:K1101"/>
    <mergeCell ref="L1101:N1101"/>
    <mergeCell ref="O1101:Q1101"/>
    <mergeCell ref="R1101:T1101"/>
    <mergeCell ref="V1099:X1099"/>
    <mergeCell ref="D1100:G1100"/>
    <mergeCell ref="H1100:I1100"/>
    <mergeCell ref="J1100:K1100"/>
    <mergeCell ref="L1100:N1100"/>
    <mergeCell ref="O1100:Q1100"/>
    <mergeCell ref="R1100:T1100"/>
    <mergeCell ref="V1100:X1100"/>
    <mergeCell ref="D1099:G1099"/>
    <mergeCell ref="H1099:I1099"/>
    <mergeCell ref="J1099:K1099"/>
    <mergeCell ref="L1099:N1099"/>
    <mergeCell ref="O1099:Q1099"/>
    <mergeCell ref="R1099:T1099"/>
    <mergeCell ref="V1097:X1097"/>
    <mergeCell ref="D1098:G1098"/>
    <mergeCell ref="H1098:I1098"/>
    <mergeCell ref="J1098:K1098"/>
    <mergeCell ref="L1098:N1098"/>
    <mergeCell ref="O1098:Q1098"/>
    <mergeCell ref="R1098:T1098"/>
    <mergeCell ref="V1098:X1098"/>
    <mergeCell ref="D1097:G1097"/>
    <mergeCell ref="H1097:I1097"/>
    <mergeCell ref="J1097:K1097"/>
    <mergeCell ref="L1097:N1097"/>
    <mergeCell ref="O1097:Q1097"/>
    <mergeCell ref="R1097:T1097"/>
    <mergeCell ref="V1095:X1095"/>
    <mergeCell ref="D1096:G1096"/>
    <mergeCell ref="H1096:I1096"/>
    <mergeCell ref="J1096:K1096"/>
    <mergeCell ref="L1096:N1096"/>
    <mergeCell ref="O1096:Q1096"/>
    <mergeCell ref="R1096:T1096"/>
    <mergeCell ref="V1096:X1096"/>
    <mergeCell ref="D1095:G1095"/>
    <mergeCell ref="H1095:I1095"/>
    <mergeCell ref="J1095:K1095"/>
    <mergeCell ref="L1095:N1095"/>
    <mergeCell ref="O1095:Q1095"/>
    <mergeCell ref="R1095:T1095"/>
    <mergeCell ref="V1093:X1093"/>
    <mergeCell ref="D1094:G1094"/>
    <mergeCell ref="H1094:I1094"/>
    <mergeCell ref="J1094:K1094"/>
    <mergeCell ref="L1094:N1094"/>
    <mergeCell ref="O1094:Q1094"/>
    <mergeCell ref="R1094:T1094"/>
    <mergeCell ref="V1094:X1094"/>
    <mergeCell ref="D1093:G1093"/>
    <mergeCell ref="H1093:I1093"/>
    <mergeCell ref="J1093:K1093"/>
    <mergeCell ref="L1093:N1093"/>
    <mergeCell ref="O1093:Q1093"/>
    <mergeCell ref="R1093:T1093"/>
    <mergeCell ref="V1091:X1091"/>
    <mergeCell ref="D1092:G1092"/>
    <mergeCell ref="H1092:I1092"/>
    <mergeCell ref="J1092:K1092"/>
    <mergeCell ref="L1092:N1092"/>
    <mergeCell ref="O1092:Q1092"/>
    <mergeCell ref="R1092:T1092"/>
    <mergeCell ref="V1092:X1092"/>
    <mergeCell ref="D1091:G1091"/>
    <mergeCell ref="H1091:I1091"/>
    <mergeCell ref="J1091:K1091"/>
    <mergeCell ref="L1091:N1091"/>
    <mergeCell ref="O1091:Q1091"/>
    <mergeCell ref="R1091:T1091"/>
    <mergeCell ref="V1089:X1089"/>
    <mergeCell ref="D1090:G1090"/>
    <mergeCell ref="H1090:I1090"/>
    <mergeCell ref="J1090:K1090"/>
    <mergeCell ref="L1090:N1090"/>
    <mergeCell ref="O1090:Q1090"/>
    <mergeCell ref="R1090:T1090"/>
    <mergeCell ref="V1090:X1090"/>
    <mergeCell ref="D1089:G1089"/>
    <mergeCell ref="H1089:I1089"/>
    <mergeCell ref="J1089:K1089"/>
    <mergeCell ref="L1089:N1089"/>
    <mergeCell ref="O1089:Q1089"/>
    <mergeCell ref="R1089:T1089"/>
    <mergeCell ref="V1087:X1087"/>
    <mergeCell ref="D1088:G1088"/>
    <mergeCell ref="H1088:I1088"/>
    <mergeCell ref="J1088:K1088"/>
    <mergeCell ref="L1088:N1088"/>
    <mergeCell ref="O1088:Q1088"/>
    <mergeCell ref="R1088:T1088"/>
    <mergeCell ref="V1088:X1088"/>
    <mergeCell ref="D1087:G1087"/>
    <mergeCell ref="H1087:I1087"/>
    <mergeCell ref="J1087:K1087"/>
    <mergeCell ref="L1087:N1087"/>
    <mergeCell ref="O1087:Q1087"/>
    <mergeCell ref="R1087:T1087"/>
    <mergeCell ref="V1085:X1085"/>
    <mergeCell ref="D1086:G1086"/>
    <mergeCell ref="H1086:I1086"/>
    <mergeCell ref="J1086:K1086"/>
    <mergeCell ref="L1086:N1086"/>
    <mergeCell ref="O1086:Q1086"/>
    <mergeCell ref="R1086:T1086"/>
    <mergeCell ref="V1086:X1086"/>
    <mergeCell ref="D1085:G1085"/>
    <mergeCell ref="H1085:I1085"/>
    <mergeCell ref="J1085:K1085"/>
    <mergeCell ref="L1085:N1085"/>
    <mergeCell ref="O1085:Q1085"/>
    <mergeCell ref="R1085:T1085"/>
    <mergeCell ref="V1083:X1083"/>
    <mergeCell ref="D1084:G1084"/>
    <mergeCell ref="H1084:I1084"/>
    <mergeCell ref="J1084:K1084"/>
    <mergeCell ref="L1084:N1084"/>
    <mergeCell ref="O1084:Q1084"/>
    <mergeCell ref="R1084:T1084"/>
    <mergeCell ref="V1084:X1084"/>
    <mergeCell ref="D1083:G1083"/>
    <mergeCell ref="H1083:I1083"/>
    <mergeCell ref="J1083:K1083"/>
    <mergeCell ref="L1083:N1083"/>
    <mergeCell ref="O1083:Q1083"/>
    <mergeCell ref="R1083:T1083"/>
    <mergeCell ref="V1081:X1081"/>
    <mergeCell ref="D1082:G1082"/>
    <mergeCell ref="H1082:I1082"/>
    <mergeCell ref="J1082:K1082"/>
    <mergeCell ref="L1082:N1082"/>
    <mergeCell ref="O1082:Q1082"/>
    <mergeCell ref="R1082:T1082"/>
    <mergeCell ref="V1082:X1082"/>
    <mergeCell ref="D1081:G1081"/>
    <mergeCell ref="H1081:I1081"/>
    <mergeCell ref="J1081:K1081"/>
    <mergeCell ref="L1081:N1081"/>
    <mergeCell ref="O1081:Q1081"/>
    <mergeCell ref="R1081:T1081"/>
    <mergeCell ref="V1079:X1079"/>
    <mergeCell ref="D1080:G1080"/>
    <mergeCell ref="H1080:I1080"/>
    <mergeCell ref="J1080:K1080"/>
    <mergeCell ref="L1080:N1080"/>
    <mergeCell ref="O1080:Q1080"/>
    <mergeCell ref="R1080:T1080"/>
    <mergeCell ref="V1080:X1080"/>
    <mergeCell ref="D1079:G1079"/>
    <mergeCell ref="H1079:I1079"/>
    <mergeCell ref="J1079:K1079"/>
    <mergeCell ref="L1079:N1079"/>
    <mergeCell ref="O1079:Q1079"/>
    <mergeCell ref="R1079:T1079"/>
    <mergeCell ref="V1077:X1077"/>
    <mergeCell ref="D1078:G1078"/>
    <mergeCell ref="H1078:I1078"/>
    <mergeCell ref="J1078:K1078"/>
    <mergeCell ref="L1078:N1078"/>
    <mergeCell ref="O1078:Q1078"/>
    <mergeCell ref="R1078:T1078"/>
    <mergeCell ref="V1078:X1078"/>
    <mergeCell ref="D1077:G1077"/>
    <mergeCell ref="H1077:I1077"/>
    <mergeCell ref="J1077:K1077"/>
    <mergeCell ref="L1077:N1077"/>
    <mergeCell ref="O1077:Q1077"/>
    <mergeCell ref="R1077:T1077"/>
    <mergeCell ref="V1075:X1075"/>
    <mergeCell ref="D1076:G1076"/>
    <mergeCell ref="H1076:I1076"/>
    <mergeCell ref="J1076:K1076"/>
    <mergeCell ref="L1076:N1076"/>
    <mergeCell ref="O1076:Q1076"/>
    <mergeCell ref="R1076:T1076"/>
    <mergeCell ref="V1076:X1076"/>
    <mergeCell ref="D1075:G1075"/>
    <mergeCell ref="H1075:I1075"/>
    <mergeCell ref="J1075:K1075"/>
    <mergeCell ref="L1075:N1075"/>
    <mergeCell ref="O1075:Q1075"/>
    <mergeCell ref="R1075:T1075"/>
    <mergeCell ref="V1073:X1073"/>
    <mergeCell ref="D1074:G1074"/>
    <mergeCell ref="H1074:I1074"/>
    <mergeCell ref="J1074:K1074"/>
    <mergeCell ref="L1074:N1074"/>
    <mergeCell ref="O1074:Q1074"/>
    <mergeCell ref="R1074:T1074"/>
    <mergeCell ref="V1074:X1074"/>
    <mergeCell ref="D1073:G1073"/>
    <mergeCell ref="H1073:I1073"/>
    <mergeCell ref="J1073:K1073"/>
    <mergeCell ref="L1073:N1073"/>
    <mergeCell ref="O1073:Q1073"/>
    <mergeCell ref="R1073:T1073"/>
    <mergeCell ref="V1071:X1071"/>
    <mergeCell ref="D1072:G1072"/>
    <mergeCell ref="H1072:I1072"/>
    <mergeCell ref="J1072:K1072"/>
    <mergeCell ref="L1072:N1072"/>
    <mergeCell ref="O1072:Q1072"/>
    <mergeCell ref="R1072:T1072"/>
    <mergeCell ref="V1072:X1072"/>
    <mergeCell ref="D1071:G1071"/>
    <mergeCell ref="H1071:I1071"/>
    <mergeCell ref="J1071:K1071"/>
    <mergeCell ref="L1071:N1071"/>
    <mergeCell ref="O1071:Q1071"/>
    <mergeCell ref="R1071:T1071"/>
    <mergeCell ref="V1069:X1069"/>
    <mergeCell ref="D1070:G1070"/>
    <mergeCell ref="H1070:I1070"/>
    <mergeCell ref="J1070:K1070"/>
    <mergeCell ref="L1070:N1070"/>
    <mergeCell ref="O1070:Q1070"/>
    <mergeCell ref="R1070:T1070"/>
    <mergeCell ref="V1070:X1070"/>
    <mergeCell ref="D1069:G1069"/>
    <mergeCell ref="H1069:I1069"/>
    <mergeCell ref="J1069:K1069"/>
    <mergeCell ref="L1069:N1069"/>
    <mergeCell ref="O1069:Q1069"/>
    <mergeCell ref="R1069:T1069"/>
    <mergeCell ref="V1067:X1067"/>
    <mergeCell ref="D1068:G1068"/>
    <mergeCell ref="H1068:I1068"/>
    <mergeCell ref="J1068:K1068"/>
    <mergeCell ref="L1068:N1068"/>
    <mergeCell ref="O1068:Q1068"/>
    <mergeCell ref="R1068:T1068"/>
    <mergeCell ref="V1068:X1068"/>
    <mergeCell ref="D1067:G1067"/>
    <mergeCell ref="H1067:I1067"/>
    <mergeCell ref="J1067:K1067"/>
    <mergeCell ref="L1067:N1067"/>
    <mergeCell ref="O1067:Q1067"/>
    <mergeCell ref="R1067:T1067"/>
    <mergeCell ref="V1065:X1065"/>
    <mergeCell ref="D1066:G1066"/>
    <mergeCell ref="H1066:I1066"/>
    <mergeCell ref="J1066:K1066"/>
    <mergeCell ref="L1066:N1066"/>
    <mergeCell ref="O1066:Q1066"/>
    <mergeCell ref="R1066:T1066"/>
    <mergeCell ref="V1066:X1066"/>
    <mergeCell ref="D1065:G1065"/>
    <mergeCell ref="H1065:I1065"/>
    <mergeCell ref="J1065:K1065"/>
    <mergeCell ref="L1065:N1065"/>
    <mergeCell ref="O1065:Q1065"/>
    <mergeCell ref="R1065:T1065"/>
    <mergeCell ref="V1063:X1063"/>
    <mergeCell ref="D1064:G1064"/>
    <mergeCell ref="H1064:I1064"/>
    <mergeCell ref="J1064:K1064"/>
    <mergeCell ref="L1064:N1064"/>
    <mergeCell ref="O1064:Q1064"/>
    <mergeCell ref="R1064:T1064"/>
    <mergeCell ref="V1064:X1064"/>
    <mergeCell ref="D1063:G1063"/>
    <mergeCell ref="H1063:I1063"/>
    <mergeCell ref="J1063:K1063"/>
    <mergeCell ref="L1063:N1063"/>
    <mergeCell ref="O1063:Q1063"/>
    <mergeCell ref="R1063:T1063"/>
    <mergeCell ref="V1061:X1061"/>
    <mergeCell ref="D1062:G1062"/>
    <mergeCell ref="H1062:I1062"/>
    <mergeCell ref="J1062:K1062"/>
    <mergeCell ref="L1062:N1062"/>
    <mergeCell ref="O1062:Q1062"/>
    <mergeCell ref="R1062:T1062"/>
    <mergeCell ref="V1062:X1062"/>
    <mergeCell ref="D1061:G1061"/>
    <mergeCell ref="H1061:I1061"/>
    <mergeCell ref="J1061:K1061"/>
    <mergeCell ref="L1061:N1061"/>
    <mergeCell ref="O1061:Q1061"/>
    <mergeCell ref="R1061:T1061"/>
    <mergeCell ref="V1059:X1059"/>
    <mergeCell ref="D1060:G1060"/>
    <mergeCell ref="H1060:I1060"/>
    <mergeCell ref="J1060:K1060"/>
    <mergeCell ref="L1060:N1060"/>
    <mergeCell ref="O1060:Q1060"/>
    <mergeCell ref="R1060:T1060"/>
    <mergeCell ref="V1060:X1060"/>
    <mergeCell ref="D1059:G1059"/>
    <mergeCell ref="H1059:I1059"/>
    <mergeCell ref="J1059:K1059"/>
    <mergeCell ref="L1059:N1059"/>
    <mergeCell ref="O1059:Q1059"/>
    <mergeCell ref="R1059:T1059"/>
    <mergeCell ref="V1057:X1057"/>
    <mergeCell ref="D1058:G1058"/>
    <mergeCell ref="H1058:I1058"/>
    <mergeCell ref="J1058:K1058"/>
    <mergeCell ref="L1058:N1058"/>
    <mergeCell ref="O1058:Q1058"/>
    <mergeCell ref="R1058:T1058"/>
    <mergeCell ref="V1058:X1058"/>
    <mergeCell ref="D1057:G1057"/>
    <mergeCell ref="H1057:I1057"/>
    <mergeCell ref="J1057:K1057"/>
    <mergeCell ref="L1057:N1057"/>
    <mergeCell ref="O1057:Q1057"/>
    <mergeCell ref="R1057:T1057"/>
    <mergeCell ref="V1055:X1055"/>
    <mergeCell ref="D1056:G1056"/>
    <mergeCell ref="H1056:I1056"/>
    <mergeCell ref="J1056:K1056"/>
    <mergeCell ref="L1056:N1056"/>
    <mergeCell ref="O1056:Q1056"/>
    <mergeCell ref="R1056:T1056"/>
    <mergeCell ref="V1056:X1056"/>
    <mergeCell ref="D1055:G1055"/>
    <mergeCell ref="H1055:I1055"/>
    <mergeCell ref="J1055:K1055"/>
    <mergeCell ref="L1055:N1055"/>
    <mergeCell ref="O1055:Q1055"/>
    <mergeCell ref="R1055:T1055"/>
    <mergeCell ref="V1053:X1053"/>
    <mergeCell ref="D1054:G1054"/>
    <mergeCell ref="H1054:I1054"/>
    <mergeCell ref="J1054:K1054"/>
    <mergeCell ref="L1054:N1054"/>
    <mergeCell ref="O1054:Q1054"/>
    <mergeCell ref="R1054:T1054"/>
    <mergeCell ref="V1054:X1054"/>
    <mergeCell ref="D1053:G1053"/>
    <mergeCell ref="H1053:I1053"/>
    <mergeCell ref="J1053:K1053"/>
    <mergeCell ref="L1053:N1053"/>
    <mergeCell ref="O1053:Q1053"/>
    <mergeCell ref="R1053:T1053"/>
    <mergeCell ref="V1051:X1051"/>
    <mergeCell ref="D1052:G1052"/>
    <mergeCell ref="H1052:I1052"/>
    <mergeCell ref="J1052:K1052"/>
    <mergeCell ref="L1052:N1052"/>
    <mergeCell ref="O1052:Q1052"/>
    <mergeCell ref="R1052:T1052"/>
    <mergeCell ref="V1052:X1052"/>
    <mergeCell ref="D1051:G1051"/>
    <mergeCell ref="H1051:I1051"/>
    <mergeCell ref="J1051:K1051"/>
    <mergeCell ref="L1051:N1051"/>
    <mergeCell ref="O1051:Q1051"/>
    <mergeCell ref="R1051:T1051"/>
    <mergeCell ref="V1049:X1049"/>
    <mergeCell ref="D1050:G1050"/>
    <mergeCell ref="H1050:I1050"/>
    <mergeCell ref="J1050:K1050"/>
    <mergeCell ref="L1050:N1050"/>
    <mergeCell ref="O1050:Q1050"/>
    <mergeCell ref="R1050:T1050"/>
    <mergeCell ref="V1050:X1050"/>
    <mergeCell ref="D1049:G1049"/>
    <mergeCell ref="H1049:I1049"/>
    <mergeCell ref="J1049:K1049"/>
    <mergeCell ref="L1049:N1049"/>
    <mergeCell ref="O1049:Q1049"/>
    <mergeCell ref="R1049:T1049"/>
    <mergeCell ref="V1047:X1047"/>
    <mergeCell ref="D1048:G1048"/>
    <mergeCell ref="H1048:I1048"/>
    <mergeCell ref="J1048:K1048"/>
    <mergeCell ref="L1048:N1048"/>
    <mergeCell ref="O1048:Q1048"/>
    <mergeCell ref="R1048:T1048"/>
    <mergeCell ref="V1048:X1048"/>
    <mergeCell ref="D1047:G1047"/>
    <mergeCell ref="H1047:I1047"/>
    <mergeCell ref="J1047:K1047"/>
    <mergeCell ref="L1047:N1047"/>
    <mergeCell ref="O1047:Q1047"/>
    <mergeCell ref="R1047:T1047"/>
    <mergeCell ref="V1045:X1045"/>
    <mergeCell ref="D1046:G1046"/>
    <mergeCell ref="H1046:I1046"/>
    <mergeCell ref="J1046:K1046"/>
    <mergeCell ref="L1046:N1046"/>
    <mergeCell ref="O1046:Q1046"/>
    <mergeCell ref="R1046:T1046"/>
    <mergeCell ref="V1046:X1046"/>
    <mergeCell ref="D1045:G1045"/>
    <mergeCell ref="H1045:I1045"/>
    <mergeCell ref="J1045:K1045"/>
    <mergeCell ref="L1045:N1045"/>
    <mergeCell ref="O1045:Q1045"/>
    <mergeCell ref="R1045:T1045"/>
    <mergeCell ref="V1043:X1043"/>
    <mergeCell ref="D1044:G1044"/>
    <mergeCell ref="H1044:I1044"/>
    <mergeCell ref="J1044:K1044"/>
    <mergeCell ref="L1044:N1044"/>
    <mergeCell ref="O1044:Q1044"/>
    <mergeCell ref="R1044:T1044"/>
    <mergeCell ref="V1044:X1044"/>
    <mergeCell ref="D1043:G1043"/>
    <mergeCell ref="H1043:I1043"/>
    <mergeCell ref="J1043:K1043"/>
    <mergeCell ref="L1043:N1043"/>
    <mergeCell ref="O1043:Q1043"/>
    <mergeCell ref="R1043:T1043"/>
    <mergeCell ref="V1041:X1041"/>
    <mergeCell ref="D1042:G1042"/>
    <mergeCell ref="H1042:I1042"/>
    <mergeCell ref="J1042:K1042"/>
    <mergeCell ref="L1042:N1042"/>
    <mergeCell ref="O1042:Q1042"/>
    <mergeCell ref="R1042:T1042"/>
    <mergeCell ref="V1042:X1042"/>
    <mergeCell ref="D1041:G1041"/>
    <mergeCell ref="H1041:I1041"/>
    <mergeCell ref="J1041:K1041"/>
    <mergeCell ref="L1041:N1041"/>
    <mergeCell ref="O1041:Q1041"/>
    <mergeCell ref="R1041:T1041"/>
    <mergeCell ref="V1039:X1039"/>
    <mergeCell ref="D1040:G1040"/>
    <mergeCell ref="H1040:I1040"/>
    <mergeCell ref="J1040:K1040"/>
    <mergeCell ref="L1040:N1040"/>
    <mergeCell ref="O1040:Q1040"/>
    <mergeCell ref="R1040:T1040"/>
    <mergeCell ref="V1040:X1040"/>
    <mergeCell ref="D1039:G1039"/>
    <mergeCell ref="H1039:I1039"/>
    <mergeCell ref="J1039:K1039"/>
    <mergeCell ref="L1039:N1039"/>
    <mergeCell ref="O1039:Q1039"/>
    <mergeCell ref="R1039:T1039"/>
    <mergeCell ref="V1037:X1037"/>
    <mergeCell ref="D1038:G1038"/>
    <mergeCell ref="H1038:I1038"/>
    <mergeCell ref="J1038:K1038"/>
    <mergeCell ref="L1038:N1038"/>
    <mergeCell ref="O1038:Q1038"/>
    <mergeCell ref="R1038:T1038"/>
    <mergeCell ref="V1038:X1038"/>
    <mergeCell ref="D1037:G1037"/>
    <mergeCell ref="H1037:I1037"/>
    <mergeCell ref="J1037:K1037"/>
    <mergeCell ref="L1037:N1037"/>
    <mergeCell ref="O1037:Q1037"/>
    <mergeCell ref="R1037:T1037"/>
    <mergeCell ref="V1035:X1035"/>
    <mergeCell ref="D1036:G1036"/>
    <mergeCell ref="H1036:I1036"/>
    <mergeCell ref="J1036:K1036"/>
    <mergeCell ref="L1036:N1036"/>
    <mergeCell ref="O1036:Q1036"/>
    <mergeCell ref="R1036:T1036"/>
    <mergeCell ref="V1036:X1036"/>
    <mergeCell ref="D1035:G1035"/>
    <mergeCell ref="H1035:I1035"/>
    <mergeCell ref="J1035:K1035"/>
    <mergeCell ref="L1035:N1035"/>
    <mergeCell ref="O1035:Q1035"/>
    <mergeCell ref="R1035:T1035"/>
    <mergeCell ref="V1033:X1033"/>
    <mergeCell ref="D1034:G1034"/>
    <mergeCell ref="H1034:I1034"/>
    <mergeCell ref="J1034:K1034"/>
    <mergeCell ref="L1034:N1034"/>
    <mergeCell ref="O1034:Q1034"/>
    <mergeCell ref="R1034:T1034"/>
    <mergeCell ref="V1034:X1034"/>
    <mergeCell ref="D1033:G1033"/>
    <mergeCell ref="H1033:I1033"/>
    <mergeCell ref="J1033:K1033"/>
    <mergeCell ref="L1033:N1033"/>
    <mergeCell ref="O1033:Q1033"/>
    <mergeCell ref="R1033:T1033"/>
    <mergeCell ref="V1031:X1031"/>
    <mergeCell ref="D1032:G1032"/>
    <mergeCell ref="H1032:I1032"/>
    <mergeCell ref="J1032:K1032"/>
    <mergeCell ref="L1032:N1032"/>
    <mergeCell ref="O1032:Q1032"/>
    <mergeCell ref="R1032:T1032"/>
    <mergeCell ref="V1032:X1032"/>
    <mergeCell ref="D1031:G1031"/>
    <mergeCell ref="H1031:I1031"/>
    <mergeCell ref="J1031:K1031"/>
    <mergeCell ref="L1031:N1031"/>
    <mergeCell ref="O1031:Q1031"/>
    <mergeCell ref="R1031:T1031"/>
    <mergeCell ref="V1029:X1029"/>
    <mergeCell ref="D1030:G1030"/>
    <mergeCell ref="H1030:I1030"/>
    <mergeCell ref="J1030:K1030"/>
    <mergeCell ref="L1030:N1030"/>
    <mergeCell ref="O1030:Q1030"/>
    <mergeCell ref="R1030:T1030"/>
    <mergeCell ref="V1030:X1030"/>
    <mergeCell ref="D1029:G1029"/>
    <mergeCell ref="H1029:I1029"/>
    <mergeCell ref="J1029:K1029"/>
    <mergeCell ref="L1029:N1029"/>
    <mergeCell ref="O1029:Q1029"/>
    <mergeCell ref="R1029:T1029"/>
    <mergeCell ref="V1027:X1027"/>
    <mergeCell ref="D1028:G1028"/>
    <mergeCell ref="H1028:I1028"/>
    <mergeCell ref="J1028:K1028"/>
    <mergeCell ref="L1028:N1028"/>
    <mergeCell ref="O1028:Q1028"/>
    <mergeCell ref="R1028:T1028"/>
    <mergeCell ref="V1028:X1028"/>
    <mergeCell ref="D1027:G1027"/>
    <mergeCell ref="H1027:I1027"/>
    <mergeCell ref="J1027:K1027"/>
    <mergeCell ref="L1027:N1027"/>
    <mergeCell ref="O1027:Q1027"/>
    <mergeCell ref="R1027:T1027"/>
    <mergeCell ref="V1025:X1025"/>
    <mergeCell ref="D1026:G1026"/>
    <mergeCell ref="H1026:I1026"/>
    <mergeCell ref="J1026:K1026"/>
    <mergeCell ref="L1026:N1026"/>
    <mergeCell ref="O1026:Q1026"/>
    <mergeCell ref="R1026:T1026"/>
    <mergeCell ref="V1026:X1026"/>
    <mergeCell ref="D1025:G1025"/>
    <mergeCell ref="H1025:I1025"/>
    <mergeCell ref="J1025:K1025"/>
    <mergeCell ref="L1025:N1025"/>
    <mergeCell ref="O1025:Q1025"/>
    <mergeCell ref="R1025:T1025"/>
    <mergeCell ref="V1023:X1023"/>
    <mergeCell ref="D1024:G1024"/>
    <mergeCell ref="H1024:I1024"/>
    <mergeCell ref="J1024:K1024"/>
    <mergeCell ref="L1024:N1024"/>
    <mergeCell ref="O1024:Q1024"/>
    <mergeCell ref="R1024:T1024"/>
    <mergeCell ref="V1024:X1024"/>
    <mergeCell ref="D1023:G1023"/>
    <mergeCell ref="H1023:I1023"/>
    <mergeCell ref="J1023:K1023"/>
    <mergeCell ref="L1023:N1023"/>
    <mergeCell ref="O1023:Q1023"/>
    <mergeCell ref="R1023:T1023"/>
    <mergeCell ref="V1021:X1021"/>
    <mergeCell ref="D1022:G1022"/>
    <mergeCell ref="H1022:I1022"/>
    <mergeCell ref="J1022:K1022"/>
    <mergeCell ref="L1022:N1022"/>
    <mergeCell ref="O1022:Q1022"/>
    <mergeCell ref="R1022:T1022"/>
    <mergeCell ref="V1022:X1022"/>
    <mergeCell ref="D1021:G1021"/>
    <mergeCell ref="H1021:I1021"/>
    <mergeCell ref="J1021:K1021"/>
    <mergeCell ref="L1021:N1021"/>
    <mergeCell ref="O1021:Q1021"/>
    <mergeCell ref="R1021:T1021"/>
    <mergeCell ref="V1019:X1019"/>
    <mergeCell ref="D1020:G1020"/>
    <mergeCell ref="H1020:I1020"/>
    <mergeCell ref="J1020:K1020"/>
    <mergeCell ref="L1020:N1020"/>
    <mergeCell ref="O1020:Q1020"/>
    <mergeCell ref="R1020:T1020"/>
    <mergeCell ref="V1020:X1020"/>
    <mergeCell ref="D1019:G1019"/>
    <mergeCell ref="H1019:I1019"/>
    <mergeCell ref="J1019:K1019"/>
    <mergeCell ref="L1019:N1019"/>
    <mergeCell ref="O1019:Q1019"/>
    <mergeCell ref="R1019:T1019"/>
    <mergeCell ref="V1017:X1017"/>
    <mergeCell ref="D1018:G1018"/>
    <mergeCell ref="H1018:I1018"/>
    <mergeCell ref="J1018:K1018"/>
    <mergeCell ref="L1018:N1018"/>
    <mergeCell ref="O1018:Q1018"/>
    <mergeCell ref="R1018:T1018"/>
    <mergeCell ref="V1018:X1018"/>
    <mergeCell ref="D1017:G1017"/>
    <mergeCell ref="H1017:I1017"/>
    <mergeCell ref="J1017:K1017"/>
    <mergeCell ref="L1017:N1017"/>
    <mergeCell ref="O1017:Q1017"/>
    <mergeCell ref="R1017:T1017"/>
    <mergeCell ref="V1015:X1015"/>
    <mergeCell ref="D1016:G1016"/>
    <mergeCell ref="H1016:I1016"/>
    <mergeCell ref="J1016:K1016"/>
    <mergeCell ref="L1016:N1016"/>
    <mergeCell ref="O1016:Q1016"/>
    <mergeCell ref="R1016:T1016"/>
    <mergeCell ref="V1016:X1016"/>
    <mergeCell ref="D1015:G1015"/>
    <mergeCell ref="H1015:I1015"/>
    <mergeCell ref="J1015:K1015"/>
    <mergeCell ref="L1015:N1015"/>
    <mergeCell ref="O1015:Q1015"/>
    <mergeCell ref="R1015:T1015"/>
    <mergeCell ref="V1013:X1013"/>
    <mergeCell ref="D1014:G1014"/>
    <mergeCell ref="H1014:I1014"/>
    <mergeCell ref="J1014:K1014"/>
    <mergeCell ref="L1014:N1014"/>
    <mergeCell ref="O1014:Q1014"/>
    <mergeCell ref="R1014:T1014"/>
    <mergeCell ref="V1014:X1014"/>
    <mergeCell ref="D1013:G1013"/>
    <mergeCell ref="H1013:I1013"/>
    <mergeCell ref="J1013:K1013"/>
    <mergeCell ref="L1013:N1013"/>
    <mergeCell ref="O1013:Q1013"/>
    <mergeCell ref="R1013:T1013"/>
    <mergeCell ref="V1011:X1011"/>
    <mergeCell ref="D1012:G1012"/>
    <mergeCell ref="H1012:I1012"/>
    <mergeCell ref="J1012:K1012"/>
    <mergeCell ref="L1012:N1012"/>
    <mergeCell ref="O1012:Q1012"/>
    <mergeCell ref="R1012:T1012"/>
    <mergeCell ref="V1012:X1012"/>
    <mergeCell ref="D1011:G1011"/>
    <mergeCell ref="H1011:I1011"/>
    <mergeCell ref="J1011:K1011"/>
    <mergeCell ref="L1011:N1011"/>
    <mergeCell ref="O1011:Q1011"/>
    <mergeCell ref="R1011:T1011"/>
    <mergeCell ref="V1009:X1009"/>
    <mergeCell ref="D1010:G1010"/>
    <mergeCell ref="H1010:I1010"/>
    <mergeCell ref="J1010:K1010"/>
    <mergeCell ref="L1010:N1010"/>
    <mergeCell ref="O1010:Q1010"/>
    <mergeCell ref="R1010:T1010"/>
    <mergeCell ref="V1010:X1010"/>
    <mergeCell ref="D1009:G1009"/>
    <mergeCell ref="H1009:I1009"/>
    <mergeCell ref="J1009:K1009"/>
    <mergeCell ref="L1009:N1009"/>
    <mergeCell ref="O1009:Q1009"/>
    <mergeCell ref="R1009:T1009"/>
    <mergeCell ref="V1007:X1007"/>
    <mergeCell ref="D1008:G1008"/>
    <mergeCell ref="H1008:I1008"/>
    <mergeCell ref="J1008:K1008"/>
    <mergeCell ref="L1008:N1008"/>
    <mergeCell ref="O1008:Q1008"/>
    <mergeCell ref="R1008:T1008"/>
    <mergeCell ref="V1008:X1008"/>
    <mergeCell ref="D1007:G1007"/>
    <mergeCell ref="H1007:I1007"/>
    <mergeCell ref="J1007:K1007"/>
    <mergeCell ref="L1007:N1007"/>
    <mergeCell ref="O1007:Q1007"/>
    <mergeCell ref="R1007:T1007"/>
    <mergeCell ref="V1005:X1005"/>
    <mergeCell ref="D1006:G1006"/>
    <mergeCell ref="H1006:I1006"/>
    <mergeCell ref="J1006:K1006"/>
    <mergeCell ref="L1006:N1006"/>
    <mergeCell ref="O1006:Q1006"/>
    <mergeCell ref="R1006:T1006"/>
    <mergeCell ref="V1006:X1006"/>
    <mergeCell ref="D1005:G1005"/>
    <mergeCell ref="H1005:I1005"/>
    <mergeCell ref="J1005:K1005"/>
    <mergeCell ref="L1005:N1005"/>
    <mergeCell ref="O1005:Q1005"/>
    <mergeCell ref="R1005:T1005"/>
    <mergeCell ref="V1003:X1003"/>
    <mergeCell ref="D1004:G1004"/>
    <mergeCell ref="H1004:I1004"/>
    <mergeCell ref="J1004:K1004"/>
    <mergeCell ref="L1004:N1004"/>
    <mergeCell ref="O1004:Q1004"/>
    <mergeCell ref="R1004:T1004"/>
    <mergeCell ref="V1004:X1004"/>
    <mergeCell ref="D1003:G1003"/>
    <mergeCell ref="H1003:I1003"/>
    <mergeCell ref="J1003:K1003"/>
    <mergeCell ref="L1003:N1003"/>
    <mergeCell ref="O1003:Q1003"/>
    <mergeCell ref="R1003:T1003"/>
    <mergeCell ref="V1001:X1001"/>
    <mergeCell ref="D1002:G1002"/>
    <mergeCell ref="H1002:I1002"/>
    <mergeCell ref="J1002:K1002"/>
    <mergeCell ref="L1002:N1002"/>
    <mergeCell ref="O1002:Q1002"/>
    <mergeCell ref="R1002:T1002"/>
    <mergeCell ref="V1002:X1002"/>
    <mergeCell ref="D1001:G1001"/>
    <mergeCell ref="H1001:I1001"/>
    <mergeCell ref="J1001:K1001"/>
    <mergeCell ref="L1001:N1001"/>
    <mergeCell ref="O1001:Q1001"/>
    <mergeCell ref="R1001:T1001"/>
    <mergeCell ref="V999:X999"/>
    <mergeCell ref="D1000:G1000"/>
    <mergeCell ref="H1000:I1000"/>
    <mergeCell ref="J1000:K1000"/>
    <mergeCell ref="L1000:N1000"/>
    <mergeCell ref="O1000:Q1000"/>
    <mergeCell ref="R1000:T1000"/>
    <mergeCell ref="V1000:X1000"/>
    <mergeCell ref="D999:G999"/>
    <mergeCell ref="H999:I999"/>
    <mergeCell ref="J999:K999"/>
    <mergeCell ref="L999:N999"/>
    <mergeCell ref="O999:Q999"/>
    <mergeCell ref="R999:T999"/>
    <mergeCell ref="V997:X997"/>
    <mergeCell ref="D998:G998"/>
    <mergeCell ref="H998:I998"/>
    <mergeCell ref="J998:K998"/>
    <mergeCell ref="L998:N998"/>
    <mergeCell ref="O998:Q998"/>
    <mergeCell ref="R998:T998"/>
    <mergeCell ref="V998:X998"/>
    <mergeCell ref="D997:G997"/>
    <mergeCell ref="H997:I997"/>
    <mergeCell ref="J997:K997"/>
    <mergeCell ref="L997:N997"/>
    <mergeCell ref="O997:Q997"/>
    <mergeCell ref="R997:T997"/>
    <mergeCell ref="V995:X995"/>
    <mergeCell ref="D996:G996"/>
    <mergeCell ref="H996:I996"/>
    <mergeCell ref="J996:K996"/>
    <mergeCell ref="L996:N996"/>
    <mergeCell ref="O996:Q996"/>
    <mergeCell ref="R996:T996"/>
    <mergeCell ref="V996:X996"/>
    <mergeCell ref="D995:G995"/>
    <mergeCell ref="H995:I995"/>
    <mergeCell ref="J995:K995"/>
    <mergeCell ref="L995:N995"/>
    <mergeCell ref="O995:Q995"/>
    <mergeCell ref="R995:T995"/>
    <mergeCell ref="V993:X993"/>
    <mergeCell ref="D994:G994"/>
    <mergeCell ref="H994:I994"/>
    <mergeCell ref="J994:K994"/>
    <mergeCell ref="L994:N994"/>
    <mergeCell ref="O994:Q994"/>
    <mergeCell ref="R994:T994"/>
    <mergeCell ref="V994:X994"/>
    <mergeCell ref="D993:G993"/>
    <mergeCell ref="H993:I993"/>
    <mergeCell ref="J993:K993"/>
    <mergeCell ref="L993:N993"/>
    <mergeCell ref="O993:Q993"/>
    <mergeCell ref="R993:T993"/>
    <mergeCell ref="V991:X991"/>
    <mergeCell ref="D992:G992"/>
    <mergeCell ref="H992:I992"/>
    <mergeCell ref="J992:K992"/>
    <mergeCell ref="L992:N992"/>
    <mergeCell ref="O992:Q992"/>
    <mergeCell ref="R992:T992"/>
    <mergeCell ref="V992:X992"/>
    <mergeCell ref="D991:G991"/>
    <mergeCell ref="H991:I991"/>
    <mergeCell ref="J991:K991"/>
    <mergeCell ref="L991:N991"/>
    <mergeCell ref="O991:Q991"/>
    <mergeCell ref="R991:T991"/>
    <mergeCell ref="V989:X989"/>
    <mergeCell ref="D990:G990"/>
    <mergeCell ref="H990:I990"/>
    <mergeCell ref="J990:K990"/>
    <mergeCell ref="L990:N990"/>
    <mergeCell ref="O990:Q990"/>
    <mergeCell ref="R990:T990"/>
    <mergeCell ref="V990:X990"/>
    <mergeCell ref="D989:G989"/>
    <mergeCell ref="H989:I989"/>
    <mergeCell ref="J989:K989"/>
    <mergeCell ref="L989:N989"/>
    <mergeCell ref="O989:Q989"/>
    <mergeCell ref="R989:T989"/>
    <mergeCell ref="V987:X987"/>
    <mergeCell ref="D988:G988"/>
    <mergeCell ref="H988:I988"/>
    <mergeCell ref="J988:K988"/>
    <mergeCell ref="L988:N988"/>
    <mergeCell ref="O988:Q988"/>
    <mergeCell ref="R988:T988"/>
    <mergeCell ref="V988:X988"/>
    <mergeCell ref="D987:G987"/>
    <mergeCell ref="H987:I987"/>
    <mergeCell ref="J987:K987"/>
    <mergeCell ref="L987:N987"/>
    <mergeCell ref="O987:Q987"/>
    <mergeCell ref="R987:T987"/>
    <mergeCell ref="V985:X985"/>
    <mergeCell ref="D986:G986"/>
    <mergeCell ref="H986:I986"/>
    <mergeCell ref="J986:K986"/>
    <mergeCell ref="L986:N986"/>
    <mergeCell ref="O986:Q986"/>
    <mergeCell ref="R986:T986"/>
    <mergeCell ref="V986:X986"/>
    <mergeCell ref="D985:G985"/>
    <mergeCell ref="H985:I985"/>
    <mergeCell ref="J985:K985"/>
    <mergeCell ref="L985:N985"/>
    <mergeCell ref="O985:Q985"/>
    <mergeCell ref="R985:T985"/>
    <mergeCell ref="V983:X983"/>
    <mergeCell ref="D984:G984"/>
    <mergeCell ref="H984:I984"/>
    <mergeCell ref="J984:K984"/>
    <mergeCell ref="L984:N984"/>
    <mergeCell ref="O984:Q984"/>
    <mergeCell ref="R984:T984"/>
    <mergeCell ref="V984:X984"/>
    <mergeCell ref="D983:G983"/>
    <mergeCell ref="H983:I983"/>
    <mergeCell ref="J983:K983"/>
    <mergeCell ref="L983:N983"/>
    <mergeCell ref="O983:Q983"/>
    <mergeCell ref="R983:T983"/>
    <mergeCell ref="V981:X981"/>
    <mergeCell ref="D982:G982"/>
    <mergeCell ref="H982:I982"/>
    <mergeCell ref="J982:K982"/>
    <mergeCell ref="L982:N982"/>
    <mergeCell ref="O982:Q982"/>
    <mergeCell ref="R982:T982"/>
    <mergeCell ref="V982:X982"/>
    <mergeCell ref="D981:G981"/>
    <mergeCell ref="H981:I981"/>
    <mergeCell ref="J981:K981"/>
    <mergeCell ref="L981:N981"/>
    <mergeCell ref="O981:Q981"/>
    <mergeCell ref="R981:T981"/>
    <mergeCell ref="V979:X979"/>
    <mergeCell ref="D980:G980"/>
    <mergeCell ref="H980:I980"/>
    <mergeCell ref="J980:K980"/>
    <mergeCell ref="L980:N980"/>
    <mergeCell ref="O980:Q980"/>
    <mergeCell ref="R980:T980"/>
    <mergeCell ref="V980:X980"/>
    <mergeCell ref="D979:G979"/>
    <mergeCell ref="H979:I979"/>
    <mergeCell ref="J979:K979"/>
    <mergeCell ref="L979:N979"/>
    <mergeCell ref="O979:Q979"/>
    <mergeCell ref="R979:T979"/>
    <mergeCell ref="V977:X977"/>
    <mergeCell ref="D978:G978"/>
    <mergeCell ref="H978:I978"/>
    <mergeCell ref="J978:K978"/>
    <mergeCell ref="L978:N978"/>
    <mergeCell ref="O978:Q978"/>
    <mergeCell ref="R978:T978"/>
    <mergeCell ref="V978:X978"/>
    <mergeCell ref="D977:G977"/>
    <mergeCell ref="H977:I977"/>
    <mergeCell ref="J977:K977"/>
    <mergeCell ref="L977:N977"/>
    <mergeCell ref="O977:Q977"/>
    <mergeCell ref="R977:T977"/>
    <mergeCell ref="V975:X975"/>
    <mergeCell ref="D976:G976"/>
    <mergeCell ref="H976:I976"/>
    <mergeCell ref="J976:K976"/>
    <mergeCell ref="L976:N976"/>
    <mergeCell ref="O976:Q976"/>
    <mergeCell ref="R976:T976"/>
    <mergeCell ref="V976:X976"/>
    <mergeCell ref="D975:G975"/>
    <mergeCell ref="H975:I975"/>
    <mergeCell ref="J975:K975"/>
    <mergeCell ref="L975:N975"/>
    <mergeCell ref="O975:Q975"/>
    <mergeCell ref="R975:T975"/>
    <mergeCell ref="V973:X973"/>
    <mergeCell ref="D974:G974"/>
    <mergeCell ref="H974:I974"/>
    <mergeCell ref="J974:K974"/>
    <mergeCell ref="L974:N974"/>
    <mergeCell ref="O974:Q974"/>
    <mergeCell ref="R974:T974"/>
    <mergeCell ref="V974:X974"/>
    <mergeCell ref="D973:G973"/>
    <mergeCell ref="H973:I973"/>
    <mergeCell ref="J973:K973"/>
    <mergeCell ref="L973:N973"/>
    <mergeCell ref="O973:Q973"/>
    <mergeCell ref="R973:T973"/>
    <mergeCell ref="V971:X971"/>
    <mergeCell ref="D972:G972"/>
    <mergeCell ref="H972:I972"/>
    <mergeCell ref="J972:K972"/>
    <mergeCell ref="L972:N972"/>
    <mergeCell ref="O972:Q972"/>
    <mergeCell ref="R972:T972"/>
    <mergeCell ref="V972:X972"/>
    <mergeCell ref="D971:G971"/>
    <mergeCell ref="H971:I971"/>
    <mergeCell ref="J971:K971"/>
    <mergeCell ref="L971:N971"/>
    <mergeCell ref="O971:Q971"/>
    <mergeCell ref="R971:T971"/>
    <mergeCell ref="V969:X969"/>
    <mergeCell ref="D970:G970"/>
    <mergeCell ref="H970:I970"/>
    <mergeCell ref="J970:K970"/>
    <mergeCell ref="L970:N970"/>
    <mergeCell ref="O970:Q970"/>
    <mergeCell ref="R970:T970"/>
    <mergeCell ref="V970:X970"/>
    <mergeCell ref="D969:G969"/>
    <mergeCell ref="H969:I969"/>
    <mergeCell ref="J969:K969"/>
    <mergeCell ref="L969:N969"/>
    <mergeCell ref="O969:Q969"/>
    <mergeCell ref="R969:T969"/>
    <mergeCell ref="V967:X967"/>
    <mergeCell ref="D968:G968"/>
    <mergeCell ref="H968:I968"/>
    <mergeCell ref="J968:K968"/>
    <mergeCell ref="L968:N968"/>
    <mergeCell ref="O968:Q968"/>
    <mergeCell ref="R968:T968"/>
    <mergeCell ref="V968:X968"/>
    <mergeCell ref="D967:G967"/>
    <mergeCell ref="H967:I967"/>
    <mergeCell ref="J967:K967"/>
    <mergeCell ref="L967:N967"/>
    <mergeCell ref="O967:Q967"/>
    <mergeCell ref="R967:T967"/>
    <mergeCell ref="V965:X965"/>
    <mergeCell ref="D966:G966"/>
    <mergeCell ref="H966:I966"/>
    <mergeCell ref="J966:K966"/>
    <mergeCell ref="L966:N966"/>
    <mergeCell ref="O966:Q966"/>
    <mergeCell ref="R966:T966"/>
    <mergeCell ref="V966:X966"/>
    <mergeCell ref="D965:G965"/>
    <mergeCell ref="H965:I965"/>
    <mergeCell ref="J965:K965"/>
    <mergeCell ref="L965:N965"/>
    <mergeCell ref="O965:Q965"/>
    <mergeCell ref="R965:T965"/>
    <mergeCell ref="V963:X963"/>
    <mergeCell ref="D964:G964"/>
    <mergeCell ref="H964:I964"/>
    <mergeCell ref="J964:K964"/>
    <mergeCell ref="L964:N964"/>
    <mergeCell ref="O964:Q964"/>
    <mergeCell ref="R964:T964"/>
    <mergeCell ref="V964:X964"/>
    <mergeCell ref="D963:G963"/>
    <mergeCell ref="H963:I963"/>
    <mergeCell ref="J963:K963"/>
    <mergeCell ref="L963:N963"/>
    <mergeCell ref="O963:Q963"/>
    <mergeCell ref="R963:T963"/>
    <mergeCell ref="V961:X961"/>
    <mergeCell ref="D962:G962"/>
    <mergeCell ref="H962:I962"/>
    <mergeCell ref="J962:K962"/>
    <mergeCell ref="L962:N962"/>
    <mergeCell ref="O962:Q962"/>
    <mergeCell ref="R962:T962"/>
    <mergeCell ref="V962:X962"/>
    <mergeCell ref="D961:G961"/>
    <mergeCell ref="H961:I961"/>
    <mergeCell ref="J961:K961"/>
    <mergeCell ref="L961:N961"/>
    <mergeCell ref="O961:Q961"/>
    <mergeCell ref="R961:T961"/>
    <mergeCell ref="V959:X959"/>
    <mergeCell ref="D960:G960"/>
    <mergeCell ref="H960:I960"/>
    <mergeCell ref="J960:K960"/>
    <mergeCell ref="L960:N960"/>
    <mergeCell ref="O960:Q960"/>
    <mergeCell ref="R960:T960"/>
    <mergeCell ref="V960:X960"/>
    <mergeCell ref="D959:G959"/>
    <mergeCell ref="H959:I959"/>
    <mergeCell ref="J959:K959"/>
    <mergeCell ref="L959:N959"/>
    <mergeCell ref="O959:Q959"/>
    <mergeCell ref="R959:T959"/>
    <mergeCell ref="V957:X957"/>
    <mergeCell ref="D958:G958"/>
    <mergeCell ref="H958:I958"/>
    <mergeCell ref="J958:K958"/>
    <mergeCell ref="L958:N958"/>
    <mergeCell ref="O958:Q958"/>
    <mergeCell ref="R958:T958"/>
    <mergeCell ref="V958:X958"/>
    <mergeCell ref="D957:G957"/>
    <mergeCell ref="H957:I957"/>
    <mergeCell ref="J957:K957"/>
    <mergeCell ref="L957:N957"/>
    <mergeCell ref="O957:Q957"/>
    <mergeCell ref="R957:T957"/>
    <mergeCell ref="V955:X955"/>
    <mergeCell ref="D956:G956"/>
    <mergeCell ref="H956:I956"/>
    <mergeCell ref="J956:K956"/>
    <mergeCell ref="L956:N956"/>
    <mergeCell ref="O956:Q956"/>
    <mergeCell ref="R956:T956"/>
    <mergeCell ref="V956:X956"/>
    <mergeCell ref="D955:G955"/>
    <mergeCell ref="H955:I955"/>
    <mergeCell ref="J955:K955"/>
    <mergeCell ref="L955:N955"/>
    <mergeCell ref="O955:Q955"/>
    <mergeCell ref="R955:T955"/>
    <mergeCell ref="V953:X953"/>
    <mergeCell ref="D954:G954"/>
    <mergeCell ref="H954:I954"/>
    <mergeCell ref="J954:K954"/>
    <mergeCell ref="L954:N954"/>
    <mergeCell ref="O954:Q954"/>
    <mergeCell ref="R954:T954"/>
    <mergeCell ref="V954:X954"/>
    <mergeCell ref="D953:G953"/>
    <mergeCell ref="H953:I953"/>
    <mergeCell ref="J953:K953"/>
    <mergeCell ref="L953:N953"/>
    <mergeCell ref="O953:Q953"/>
    <mergeCell ref="R953:T953"/>
    <mergeCell ref="V951:X951"/>
    <mergeCell ref="D952:G952"/>
    <mergeCell ref="H952:I952"/>
    <mergeCell ref="J952:K952"/>
    <mergeCell ref="L952:N952"/>
    <mergeCell ref="O952:Q952"/>
    <mergeCell ref="R952:T952"/>
    <mergeCell ref="V952:X952"/>
    <mergeCell ref="D951:G951"/>
    <mergeCell ref="H951:I951"/>
    <mergeCell ref="J951:K951"/>
    <mergeCell ref="L951:N951"/>
    <mergeCell ref="O951:Q951"/>
    <mergeCell ref="R951:T951"/>
    <mergeCell ref="V949:X949"/>
    <mergeCell ref="D950:G950"/>
    <mergeCell ref="H950:I950"/>
    <mergeCell ref="J950:K950"/>
    <mergeCell ref="L950:N950"/>
    <mergeCell ref="O950:Q950"/>
    <mergeCell ref="R950:T950"/>
    <mergeCell ref="V950:X950"/>
    <mergeCell ref="D949:G949"/>
    <mergeCell ref="H949:I949"/>
    <mergeCell ref="J949:K949"/>
    <mergeCell ref="L949:N949"/>
    <mergeCell ref="O949:Q949"/>
    <mergeCell ref="R949:T949"/>
    <mergeCell ref="V947:X947"/>
    <mergeCell ref="D948:G948"/>
    <mergeCell ref="H948:I948"/>
    <mergeCell ref="J948:K948"/>
    <mergeCell ref="L948:N948"/>
    <mergeCell ref="O948:Q948"/>
    <mergeCell ref="R948:T948"/>
    <mergeCell ref="V948:X948"/>
    <mergeCell ref="D947:G947"/>
    <mergeCell ref="H947:I947"/>
    <mergeCell ref="J947:K947"/>
    <mergeCell ref="L947:N947"/>
    <mergeCell ref="O947:Q947"/>
    <mergeCell ref="R947:T947"/>
    <mergeCell ref="V945:X945"/>
    <mergeCell ref="D946:G946"/>
    <mergeCell ref="H946:I946"/>
    <mergeCell ref="J946:K946"/>
    <mergeCell ref="L946:N946"/>
    <mergeCell ref="O946:Q946"/>
    <mergeCell ref="R946:T946"/>
    <mergeCell ref="V946:X946"/>
    <mergeCell ref="D945:G945"/>
    <mergeCell ref="H945:I945"/>
    <mergeCell ref="J945:K945"/>
    <mergeCell ref="L945:N945"/>
    <mergeCell ref="O945:Q945"/>
    <mergeCell ref="R945:T945"/>
    <mergeCell ref="V943:X943"/>
    <mergeCell ref="D944:G944"/>
    <mergeCell ref="H944:I944"/>
    <mergeCell ref="J944:K944"/>
    <mergeCell ref="L944:N944"/>
    <mergeCell ref="O944:Q944"/>
    <mergeCell ref="R944:T944"/>
    <mergeCell ref="V944:X944"/>
    <mergeCell ref="D943:G943"/>
    <mergeCell ref="H943:I943"/>
    <mergeCell ref="J943:K943"/>
    <mergeCell ref="L943:N943"/>
    <mergeCell ref="O943:Q943"/>
    <mergeCell ref="R943:T943"/>
    <mergeCell ref="V941:X941"/>
    <mergeCell ref="D942:G942"/>
    <mergeCell ref="H942:I942"/>
    <mergeCell ref="J942:K942"/>
    <mergeCell ref="L942:N942"/>
    <mergeCell ref="O942:Q942"/>
    <mergeCell ref="R942:T942"/>
    <mergeCell ref="V942:X942"/>
    <mergeCell ref="D941:G941"/>
    <mergeCell ref="H941:I941"/>
    <mergeCell ref="J941:K941"/>
    <mergeCell ref="L941:N941"/>
    <mergeCell ref="O941:Q941"/>
    <mergeCell ref="R941:T941"/>
    <mergeCell ref="V939:X939"/>
    <mergeCell ref="D940:G940"/>
    <mergeCell ref="H940:I940"/>
    <mergeCell ref="J940:K940"/>
    <mergeCell ref="L940:N940"/>
    <mergeCell ref="O940:Q940"/>
    <mergeCell ref="R940:T940"/>
    <mergeCell ref="V940:X940"/>
    <mergeCell ref="D939:G939"/>
    <mergeCell ref="H939:I939"/>
    <mergeCell ref="J939:K939"/>
    <mergeCell ref="L939:N939"/>
    <mergeCell ref="O939:Q939"/>
    <mergeCell ref="R939:T939"/>
    <mergeCell ref="V937:X937"/>
    <mergeCell ref="D938:G938"/>
    <mergeCell ref="H938:I938"/>
    <mergeCell ref="J938:K938"/>
    <mergeCell ref="L938:N938"/>
    <mergeCell ref="O938:Q938"/>
    <mergeCell ref="R938:T938"/>
    <mergeCell ref="V938:X938"/>
    <mergeCell ref="D937:G937"/>
    <mergeCell ref="H937:I937"/>
    <mergeCell ref="J937:K937"/>
    <mergeCell ref="L937:N937"/>
    <mergeCell ref="O937:Q937"/>
    <mergeCell ref="R937:T937"/>
    <mergeCell ref="V935:X935"/>
    <mergeCell ref="D936:G936"/>
    <mergeCell ref="H936:I936"/>
    <mergeCell ref="J936:K936"/>
    <mergeCell ref="L936:N936"/>
    <mergeCell ref="O936:Q936"/>
    <mergeCell ref="R936:T936"/>
    <mergeCell ref="V936:X936"/>
    <mergeCell ref="D935:G935"/>
    <mergeCell ref="H935:I935"/>
    <mergeCell ref="J935:K935"/>
    <mergeCell ref="L935:N935"/>
    <mergeCell ref="O935:Q935"/>
    <mergeCell ref="R935:T935"/>
    <mergeCell ref="V933:X933"/>
    <mergeCell ref="D934:G934"/>
    <mergeCell ref="H934:I934"/>
    <mergeCell ref="J934:K934"/>
    <mergeCell ref="L934:N934"/>
    <mergeCell ref="O934:Q934"/>
    <mergeCell ref="R934:T934"/>
    <mergeCell ref="V934:X934"/>
    <mergeCell ref="D933:G933"/>
    <mergeCell ref="H933:I933"/>
    <mergeCell ref="J933:K933"/>
    <mergeCell ref="L933:N933"/>
    <mergeCell ref="O933:Q933"/>
    <mergeCell ref="R933:T933"/>
    <mergeCell ref="V931:X931"/>
    <mergeCell ref="D932:G932"/>
    <mergeCell ref="H932:I932"/>
    <mergeCell ref="J932:K932"/>
    <mergeCell ref="L932:N932"/>
    <mergeCell ref="O932:Q932"/>
    <mergeCell ref="R932:T932"/>
    <mergeCell ref="V932:X932"/>
    <mergeCell ref="D931:G931"/>
    <mergeCell ref="H931:I931"/>
    <mergeCell ref="J931:K931"/>
    <mergeCell ref="L931:N931"/>
    <mergeCell ref="O931:Q931"/>
    <mergeCell ref="R931:T931"/>
    <mergeCell ref="V929:X929"/>
    <mergeCell ref="D930:G930"/>
    <mergeCell ref="H930:I930"/>
    <mergeCell ref="J930:K930"/>
    <mergeCell ref="L930:N930"/>
    <mergeCell ref="O930:Q930"/>
    <mergeCell ref="R930:T930"/>
    <mergeCell ref="V930:X930"/>
    <mergeCell ref="D929:G929"/>
    <mergeCell ref="H929:I929"/>
    <mergeCell ref="J929:K929"/>
    <mergeCell ref="L929:N929"/>
    <mergeCell ref="O929:Q929"/>
    <mergeCell ref="R929:T929"/>
    <mergeCell ref="V927:X927"/>
    <mergeCell ref="D928:G928"/>
    <mergeCell ref="H928:I928"/>
    <mergeCell ref="J928:K928"/>
    <mergeCell ref="L928:N928"/>
    <mergeCell ref="O928:Q928"/>
    <mergeCell ref="R928:T928"/>
    <mergeCell ref="V928:X928"/>
    <mergeCell ref="D927:G927"/>
    <mergeCell ref="H927:I927"/>
    <mergeCell ref="J927:K927"/>
    <mergeCell ref="L927:N927"/>
    <mergeCell ref="O927:Q927"/>
    <mergeCell ref="R927:T927"/>
    <mergeCell ref="V925:X925"/>
    <mergeCell ref="D926:G926"/>
    <mergeCell ref="H926:I926"/>
    <mergeCell ref="J926:K926"/>
    <mergeCell ref="L926:N926"/>
    <mergeCell ref="O926:Q926"/>
    <mergeCell ref="R926:T926"/>
    <mergeCell ref="V926:X926"/>
    <mergeCell ref="D925:G925"/>
    <mergeCell ref="H925:I925"/>
    <mergeCell ref="J925:K925"/>
    <mergeCell ref="L925:N925"/>
    <mergeCell ref="O925:Q925"/>
    <mergeCell ref="R925:T925"/>
    <mergeCell ref="V923:X923"/>
    <mergeCell ref="D924:G924"/>
    <mergeCell ref="H924:I924"/>
    <mergeCell ref="J924:K924"/>
    <mergeCell ref="L924:N924"/>
    <mergeCell ref="O924:Q924"/>
    <mergeCell ref="R924:T924"/>
    <mergeCell ref="V924:X924"/>
    <mergeCell ref="D923:G923"/>
    <mergeCell ref="H923:I923"/>
    <mergeCell ref="J923:K923"/>
    <mergeCell ref="L923:N923"/>
    <mergeCell ref="O923:Q923"/>
    <mergeCell ref="R923:T923"/>
    <mergeCell ref="V921:X921"/>
    <mergeCell ref="D922:G922"/>
    <mergeCell ref="H922:I922"/>
    <mergeCell ref="J922:K922"/>
    <mergeCell ref="L922:N922"/>
    <mergeCell ref="O922:Q922"/>
    <mergeCell ref="R922:T922"/>
    <mergeCell ref="V922:X922"/>
    <mergeCell ref="D921:G921"/>
    <mergeCell ref="H921:I921"/>
    <mergeCell ref="J921:K921"/>
    <mergeCell ref="L921:N921"/>
    <mergeCell ref="O921:Q921"/>
    <mergeCell ref="R921:T921"/>
    <mergeCell ref="V919:X919"/>
    <mergeCell ref="D920:G920"/>
    <mergeCell ref="H920:I920"/>
    <mergeCell ref="J920:K920"/>
    <mergeCell ref="L920:N920"/>
    <mergeCell ref="O920:Q920"/>
    <mergeCell ref="R920:T920"/>
    <mergeCell ref="V920:X920"/>
    <mergeCell ref="D919:G919"/>
    <mergeCell ref="H919:I919"/>
    <mergeCell ref="J919:K919"/>
    <mergeCell ref="L919:N919"/>
    <mergeCell ref="O919:Q919"/>
    <mergeCell ref="R919:T919"/>
    <mergeCell ref="V917:X917"/>
    <mergeCell ref="D918:G918"/>
    <mergeCell ref="H918:I918"/>
    <mergeCell ref="J918:K918"/>
    <mergeCell ref="L918:N918"/>
    <mergeCell ref="O918:Q918"/>
    <mergeCell ref="R918:T918"/>
    <mergeCell ref="V918:X918"/>
    <mergeCell ref="D917:G917"/>
    <mergeCell ref="H917:I917"/>
    <mergeCell ref="J917:K917"/>
    <mergeCell ref="L917:N917"/>
    <mergeCell ref="O917:Q917"/>
    <mergeCell ref="R917:T917"/>
    <mergeCell ref="V915:X915"/>
    <mergeCell ref="D916:G916"/>
    <mergeCell ref="H916:I916"/>
    <mergeCell ref="J916:K916"/>
    <mergeCell ref="L916:N916"/>
    <mergeCell ref="O916:Q916"/>
    <mergeCell ref="R916:T916"/>
    <mergeCell ref="V916:X916"/>
    <mergeCell ref="D915:G915"/>
    <mergeCell ref="H915:I915"/>
    <mergeCell ref="J915:K915"/>
    <mergeCell ref="L915:N915"/>
    <mergeCell ref="O915:Q915"/>
    <mergeCell ref="R915:T915"/>
    <mergeCell ref="V913:X913"/>
    <mergeCell ref="D914:G914"/>
    <mergeCell ref="H914:I914"/>
    <mergeCell ref="J914:K914"/>
    <mergeCell ref="L914:N914"/>
    <mergeCell ref="O914:Q914"/>
    <mergeCell ref="R914:T914"/>
    <mergeCell ref="V914:X914"/>
    <mergeCell ref="D913:G913"/>
    <mergeCell ref="H913:I913"/>
    <mergeCell ref="J913:K913"/>
    <mergeCell ref="L913:N913"/>
    <mergeCell ref="O913:Q913"/>
    <mergeCell ref="R913:T913"/>
    <mergeCell ref="V911:X911"/>
    <mergeCell ref="D912:G912"/>
    <mergeCell ref="H912:I912"/>
    <mergeCell ref="J912:K912"/>
    <mergeCell ref="L912:N912"/>
    <mergeCell ref="O912:Q912"/>
    <mergeCell ref="R912:T912"/>
    <mergeCell ref="V912:X912"/>
    <mergeCell ref="D911:G911"/>
    <mergeCell ref="H911:I911"/>
    <mergeCell ref="J911:K911"/>
    <mergeCell ref="L911:N911"/>
    <mergeCell ref="O911:Q911"/>
    <mergeCell ref="R911:T911"/>
    <mergeCell ref="V909:X909"/>
    <mergeCell ref="D910:G910"/>
    <mergeCell ref="H910:I910"/>
    <mergeCell ref="J910:K910"/>
    <mergeCell ref="L910:N910"/>
    <mergeCell ref="O910:Q910"/>
    <mergeCell ref="R910:T910"/>
    <mergeCell ref="V910:X910"/>
    <mergeCell ref="D909:G909"/>
    <mergeCell ref="H909:I909"/>
    <mergeCell ref="J909:K909"/>
    <mergeCell ref="L909:N909"/>
    <mergeCell ref="O909:Q909"/>
    <mergeCell ref="R909:T909"/>
    <mergeCell ref="V907:X907"/>
    <mergeCell ref="D908:G908"/>
    <mergeCell ref="H908:I908"/>
    <mergeCell ref="J908:K908"/>
    <mergeCell ref="L908:N908"/>
    <mergeCell ref="O908:Q908"/>
    <mergeCell ref="R908:T908"/>
    <mergeCell ref="V908:X908"/>
    <mergeCell ref="D907:G907"/>
    <mergeCell ref="H907:I907"/>
    <mergeCell ref="J907:K907"/>
    <mergeCell ref="L907:N907"/>
    <mergeCell ref="O907:Q907"/>
    <mergeCell ref="R907:T907"/>
    <mergeCell ref="V905:X905"/>
    <mergeCell ref="D906:G906"/>
    <mergeCell ref="H906:I906"/>
    <mergeCell ref="J906:K906"/>
    <mergeCell ref="L906:N906"/>
    <mergeCell ref="O906:Q906"/>
    <mergeCell ref="R906:T906"/>
    <mergeCell ref="V906:X906"/>
    <mergeCell ref="D905:G905"/>
    <mergeCell ref="H905:I905"/>
    <mergeCell ref="J905:K905"/>
    <mergeCell ref="L905:N905"/>
    <mergeCell ref="O905:Q905"/>
    <mergeCell ref="R905:T905"/>
    <mergeCell ref="V903:X903"/>
    <mergeCell ref="D904:G904"/>
    <mergeCell ref="H904:I904"/>
    <mergeCell ref="J904:K904"/>
    <mergeCell ref="L904:N904"/>
    <mergeCell ref="O904:Q904"/>
    <mergeCell ref="R904:T904"/>
    <mergeCell ref="V904:X904"/>
    <mergeCell ref="D903:G903"/>
    <mergeCell ref="H903:I903"/>
    <mergeCell ref="J903:K903"/>
    <mergeCell ref="L903:N903"/>
    <mergeCell ref="O903:Q903"/>
    <mergeCell ref="R903:T903"/>
    <mergeCell ref="V901:X901"/>
    <mergeCell ref="D902:G902"/>
    <mergeCell ref="H902:I902"/>
    <mergeCell ref="J902:K902"/>
    <mergeCell ref="L902:N902"/>
    <mergeCell ref="O902:Q902"/>
    <mergeCell ref="R902:T902"/>
    <mergeCell ref="V902:X902"/>
    <mergeCell ref="D901:G901"/>
    <mergeCell ref="H901:I901"/>
    <mergeCell ref="J901:K901"/>
    <mergeCell ref="L901:N901"/>
    <mergeCell ref="O901:Q901"/>
    <mergeCell ref="R901:T901"/>
    <mergeCell ref="V899:X899"/>
    <mergeCell ref="D900:G900"/>
    <mergeCell ref="H900:I900"/>
    <mergeCell ref="J900:K900"/>
    <mergeCell ref="L900:N900"/>
    <mergeCell ref="O900:Q900"/>
    <mergeCell ref="R900:T900"/>
    <mergeCell ref="V900:X900"/>
    <mergeCell ref="D899:G899"/>
    <mergeCell ref="H899:I899"/>
    <mergeCell ref="J899:K899"/>
    <mergeCell ref="L899:N899"/>
    <mergeCell ref="O899:Q899"/>
    <mergeCell ref="R899:T899"/>
    <mergeCell ref="V897:X897"/>
    <mergeCell ref="D898:G898"/>
    <mergeCell ref="H898:I898"/>
    <mergeCell ref="J898:K898"/>
    <mergeCell ref="L898:N898"/>
    <mergeCell ref="O898:Q898"/>
    <mergeCell ref="R898:T898"/>
    <mergeCell ref="V898:X898"/>
    <mergeCell ref="D897:G897"/>
    <mergeCell ref="H897:I897"/>
    <mergeCell ref="J897:K897"/>
    <mergeCell ref="L897:N897"/>
    <mergeCell ref="O897:Q897"/>
    <mergeCell ref="R897:T897"/>
    <mergeCell ref="V895:X895"/>
    <mergeCell ref="D896:G896"/>
    <mergeCell ref="H896:I896"/>
    <mergeCell ref="J896:K896"/>
    <mergeCell ref="L896:N896"/>
    <mergeCell ref="O896:Q896"/>
    <mergeCell ref="R896:T896"/>
    <mergeCell ref="V896:X896"/>
    <mergeCell ref="D895:G895"/>
    <mergeCell ref="H895:I895"/>
    <mergeCell ref="J895:K895"/>
    <mergeCell ref="L895:N895"/>
    <mergeCell ref="O895:Q895"/>
    <mergeCell ref="R895:T895"/>
    <mergeCell ref="V893:X893"/>
    <mergeCell ref="D894:G894"/>
    <mergeCell ref="H894:I894"/>
    <mergeCell ref="J894:K894"/>
    <mergeCell ref="L894:N894"/>
    <mergeCell ref="O894:Q894"/>
    <mergeCell ref="R894:T894"/>
    <mergeCell ref="V894:X894"/>
    <mergeCell ref="D893:G893"/>
    <mergeCell ref="H893:I893"/>
    <mergeCell ref="J893:K893"/>
    <mergeCell ref="L893:N893"/>
    <mergeCell ref="O893:Q893"/>
    <mergeCell ref="R893:T893"/>
    <mergeCell ref="V891:X891"/>
    <mergeCell ref="D892:G892"/>
    <mergeCell ref="H892:I892"/>
    <mergeCell ref="J892:K892"/>
    <mergeCell ref="L892:N892"/>
    <mergeCell ref="O892:Q892"/>
    <mergeCell ref="R892:T892"/>
    <mergeCell ref="V892:X892"/>
    <mergeCell ref="D891:G891"/>
    <mergeCell ref="H891:I891"/>
    <mergeCell ref="J891:K891"/>
    <mergeCell ref="L891:N891"/>
    <mergeCell ref="O891:Q891"/>
    <mergeCell ref="R891:T891"/>
    <mergeCell ref="V889:X889"/>
    <mergeCell ref="D890:G890"/>
    <mergeCell ref="H890:I890"/>
    <mergeCell ref="J890:K890"/>
    <mergeCell ref="L890:N890"/>
    <mergeCell ref="O890:Q890"/>
    <mergeCell ref="R890:T890"/>
    <mergeCell ref="V890:X890"/>
    <mergeCell ref="D889:G889"/>
    <mergeCell ref="H889:I889"/>
    <mergeCell ref="J889:K889"/>
    <mergeCell ref="L889:N889"/>
    <mergeCell ref="O889:Q889"/>
    <mergeCell ref="R889:T889"/>
    <mergeCell ref="V887:X887"/>
    <mergeCell ref="D888:G888"/>
    <mergeCell ref="H888:I888"/>
    <mergeCell ref="J888:K888"/>
    <mergeCell ref="L888:N888"/>
    <mergeCell ref="O888:Q888"/>
    <mergeCell ref="R888:T888"/>
    <mergeCell ref="V888:X888"/>
    <mergeCell ref="D887:G887"/>
    <mergeCell ref="H887:I887"/>
    <mergeCell ref="J887:K887"/>
    <mergeCell ref="L887:N887"/>
    <mergeCell ref="O887:Q887"/>
    <mergeCell ref="R887:T887"/>
    <mergeCell ref="V885:X885"/>
    <mergeCell ref="D886:G886"/>
    <mergeCell ref="H886:I886"/>
    <mergeCell ref="J886:K886"/>
    <mergeCell ref="L886:N886"/>
    <mergeCell ref="O886:Q886"/>
    <mergeCell ref="R886:T886"/>
    <mergeCell ref="V886:X886"/>
    <mergeCell ref="D885:G885"/>
    <mergeCell ref="H885:I885"/>
    <mergeCell ref="J885:K885"/>
    <mergeCell ref="L885:N885"/>
    <mergeCell ref="O885:Q885"/>
    <mergeCell ref="R885:T885"/>
    <mergeCell ref="V883:X883"/>
    <mergeCell ref="D884:G884"/>
    <mergeCell ref="H884:I884"/>
    <mergeCell ref="J884:K884"/>
    <mergeCell ref="L884:N884"/>
    <mergeCell ref="O884:Q884"/>
    <mergeCell ref="R884:T884"/>
    <mergeCell ref="V884:X884"/>
    <mergeCell ref="D883:G883"/>
    <mergeCell ref="H883:I883"/>
    <mergeCell ref="J883:K883"/>
    <mergeCell ref="L883:N883"/>
    <mergeCell ref="O883:Q883"/>
    <mergeCell ref="R883:T883"/>
    <mergeCell ref="V881:X881"/>
    <mergeCell ref="D882:G882"/>
    <mergeCell ref="H882:I882"/>
    <mergeCell ref="J882:K882"/>
    <mergeCell ref="L882:N882"/>
    <mergeCell ref="O882:Q882"/>
    <mergeCell ref="R882:T882"/>
    <mergeCell ref="V882:X882"/>
    <mergeCell ref="D881:G881"/>
    <mergeCell ref="H881:I881"/>
    <mergeCell ref="J881:K881"/>
    <mergeCell ref="L881:N881"/>
    <mergeCell ref="O881:Q881"/>
    <mergeCell ref="R881:T881"/>
    <mergeCell ref="V879:X879"/>
    <mergeCell ref="D880:G880"/>
    <mergeCell ref="H880:I880"/>
    <mergeCell ref="J880:K880"/>
    <mergeCell ref="L880:N880"/>
    <mergeCell ref="O880:Q880"/>
    <mergeCell ref="R880:T880"/>
    <mergeCell ref="V880:X880"/>
    <mergeCell ref="D879:G879"/>
    <mergeCell ref="H879:I879"/>
    <mergeCell ref="J879:K879"/>
    <mergeCell ref="L879:N879"/>
    <mergeCell ref="O879:Q879"/>
    <mergeCell ref="R879:T879"/>
    <mergeCell ref="V877:X877"/>
    <mergeCell ref="D878:G878"/>
    <mergeCell ref="H878:I878"/>
    <mergeCell ref="J878:K878"/>
    <mergeCell ref="L878:N878"/>
    <mergeCell ref="O878:Q878"/>
    <mergeCell ref="R878:T878"/>
    <mergeCell ref="V878:X878"/>
    <mergeCell ref="D877:G877"/>
    <mergeCell ref="H877:I877"/>
    <mergeCell ref="J877:K877"/>
    <mergeCell ref="L877:N877"/>
    <mergeCell ref="O877:Q877"/>
    <mergeCell ref="R877:T877"/>
    <mergeCell ref="V875:X875"/>
    <mergeCell ref="D876:G876"/>
    <mergeCell ref="H876:I876"/>
    <mergeCell ref="J876:K876"/>
    <mergeCell ref="L876:N876"/>
    <mergeCell ref="O876:Q876"/>
    <mergeCell ref="R876:T876"/>
    <mergeCell ref="V876:X876"/>
    <mergeCell ref="D875:G875"/>
    <mergeCell ref="H875:I875"/>
    <mergeCell ref="J875:K875"/>
    <mergeCell ref="L875:N875"/>
    <mergeCell ref="O875:Q875"/>
    <mergeCell ref="R875:T875"/>
    <mergeCell ref="V873:X873"/>
    <mergeCell ref="D874:G874"/>
    <mergeCell ref="H874:I874"/>
    <mergeCell ref="J874:K874"/>
    <mergeCell ref="L874:N874"/>
    <mergeCell ref="O874:Q874"/>
    <mergeCell ref="R874:T874"/>
    <mergeCell ref="V874:X874"/>
    <mergeCell ref="D873:G873"/>
    <mergeCell ref="H873:I873"/>
    <mergeCell ref="J873:K873"/>
    <mergeCell ref="L873:N873"/>
    <mergeCell ref="O873:Q873"/>
    <mergeCell ref="R873:T873"/>
    <mergeCell ref="V871:X871"/>
    <mergeCell ref="D872:G872"/>
    <mergeCell ref="H872:I872"/>
    <mergeCell ref="J872:K872"/>
    <mergeCell ref="L872:N872"/>
    <mergeCell ref="O872:Q872"/>
    <mergeCell ref="R872:T872"/>
    <mergeCell ref="V872:X872"/>
    <mergeCell ref="D871:G871"/>
    <mergeCell ref="H871:I871"/>
    <mergeCell ref="J871:K871"/>
    <mergeCell ref="L871:N871"/>
    <mergeCell ref="O871:Q871"/>
    <mergeCell ref="R871:T871"/>
    <mergeCell ref="V869:X869"/>
    <mergeCell ref="D870:G870"/>
    <mergeCell ref="H870:I870"/>
    <mergeCell ref="J870:K870"/>
    <mergeCell ref="L870:N870"/>
    <mergeCell ref="O870:Q870"/>
    <mergeCell ref="R870:T870"/>
    <mergeCell ref="V870:X870"/>
    <mergeCell ref="D869:G869"/>
    <mergeCell ref="H869:I869"/>
    <mergeCell ref="J869:K869"/>
    <mergeCell ref="L869:N869"/>
    <mergeCell ref="O869:Q869"/>
    <mergeCell ref="R869:T869"/>
    <mergeCell ref="V867:X867"/>
    <mergeCell ref="D868:G868"/>
    <mergeCell ref="H868:I868"/>
    <mergeCell ref="J868:K868"/>
    <mergeCell ref="L868:N868"/>
    <mergeCell ref="O868:Q868"/>
    <mergeCell ref="R868:T868"/>
    <mergeCell ref="V868:X868"/>
    <mergeCell ref="D867:G867"/>
    <mergeCell ref="H867:I867"/>
    <mergeCell ref="J867:K867"/>
    <mergeCell ref="L867:N867"/>
    <mergeCell ref="O867:Q867"/>
    <mergeCell ref="R867:T867"/>
    <mergeCell ref="V865:X865"/>
    <mergeCell ref="D866:G866"/>
    <mergeCell ref="H866:I866"/>
    <mergeCell ref="J866:K866"/>
    <mergeCell ref="L866:N866"/>
    <mergeCell ref="O866:Q866"/>
    <mergeCell ref="R866:T866"/>
    <mergeCell ref="V866:X866"/>
    <mergeCell ref="D865:G865"/>
    <mergeCell ref="H865:I865"/>
    <mergeCell ref="J865:K865"/>
    <mergeCell ref="L865:N865"/>
    <mergeCell ref="O865:Q865"/>
    <mergeCell ref="R865:T865"/>
    <mergeCell ref="V863:X863"/>
    <mergeCell ref="D864:G864"/>
    <mergeCell ref="H864:I864"/>
    <mergeCell ref="J864:K864"/>
    <mergeCell ref="L864:N864"/>
    <mergeCell ref="O864:Q864"/>
    <mergeCell ref="R864:T864"/>
    <mergeCell ref="V864:X864"/>
    <mergeCell ref="D863:G863"/>
    <mergeCell ref="H863:I863"/>
    <mergeCell ref="J863:K863"/>
    <mergeCell ref="L863:N863"/>
    <mergeCell ref="O863:Q863"/>
    <mergeCell ref="R863:T863"/>
    <mergeCell ref="V861:X861"/>
    <mergeCell ref="D862:G862"/>
    <mergeCell ref="H862:I862"/>
    <mergeCell ref="J862:K862"/>
    <mergeCell ref="L862:N862"/>
    <mergeCell ref="O862:Q862"/>
    <mergeCell ref="R862:T862"/>
    <mergeCell ref="V862:X862"/>
    <mergeCell ref="D861:G861"/>
    <mergeCell ref="H861:I861"/>
    <mergeCell ref="J861:K861"/>
    <mergeCell ref="L861:N861"/>
    <mergeCell ref="O861:Q861"/>
    <mergeCell ref="R861:T861"/>
    <mergeCell ref="V859:X859"/>
    <mergeCell ref="D860:G860"/>
    <mergeCell ref="H860:I860"/>
    <mergeCell ref="J860:K860"/>
    <mergeCell ref="L860:N860"/>
    <mergeCell ref="O860:Q860"/>
    <mergeCell ref="R860:T860"/>
    <mergeCell ref="V860:X860"/>
    <mergeCell ref="D859:G859"/>
    <mergeCell ref="H859:I859"/>
    <mergeCell ref="J859:K859"/>
    <mergeCell ref="L859:N859"/>
    <mergeCell ref="O859:Q859"/>
    <mergeCell ref="R859:T859"/>
    <mergeCell ref="V857:X857"/>
    <mergeCell ref="D858:G858"/>
    <mergeCell ref="H858:I858"/>
    <mergeCell ref="J858:K858"/>
    <mergeCell ref="L858:N858"/>
    <mergeCell ref="O858:Q858"/>
    <mergeCell ref="R858:T858"/>
    <mergeCell ref="V858:X858"/>
    <mergeCell ref="D857:G857"/>
    <mergeCell ref="H857:I857"/>
    <mergeCell ref="J857:K857"/>
    <mergeCell ref="L857:N857"/>
    <mergeCell ref="O857:Q857"/>
    <mergeCell ref="R857:T857"/>
    <mergeCell ref="V855:X855"/>
    <mergeCell ref="D856:G856"/>
    <mergeCell ref="H856:I856"/>
    <mergeCell ref="J856:K856"/>
    <mergeCell ref="L856:N856"/>
    <mergeCell ref="O856:Q856"/>
    <mergeCell ref="R856:T856"/>
    <mergeCell ref="V856:X856"/>
    <mergeCell ref="D855:G855"/>
    <mergeCell ref="H855:I855"/>
    <mergeCell ref="J855:K855"/>
    <mergeCell ref="L855:N855"/>
    <mergeCell ref="O855:Q855"/>
    <mergeCell ref="R855:T855"/>
    <mergeCell ref="V853:X853"/>
    <mergeCell ref="D854:G854"/>
    <mergeCell ref="H854:I854"/>
    <mergeCell ref="J854:K854"/>
    <mergeCell ref="L854:N854"/>
    <mergeCell ref="O854:Q854"/>
    <mergeCell ref="R854:T854"/>
    <mergeCell ref="V854:X854"/>
    <mergeCell ref="D853:G853"/>
    <mergeCell ref="H853:I853"/>
    <mergeCell ref="J853:K853"/>
    <mergeCell ref="L853:N853"/>
    <mergeCell ref="O853:Q853"/>
    <mergeCell ref="R853:T853"/>
    <mergeCell ref="V851:X851"/>
    <mergeCell ref="D852:G852"/>
    <mergeCell ref="H852:I852"/>
    <mergeCell ref="J852:K852"/>
    <mergeCell ref="L852:N852"/>
    <mergeCell ref="O852:Q852"/>
    <mergeCell ref="R852:T852"/>
    <mergeCell ref="V852:X852"/>
    <mergeCell ref="D851:G851"/>
    <mergeCell ref="H851:I851"/>
    <mergeCell ref="J851:K851"/>
    <mergeCell ref="L851:N851"/>
    <mergeCell ref="O851:Q851"/>
    <mergeCell ref="R851:T851"/>
    <mergeCell ref="V849:X849"/>
    <mergeCell ref="D850:G850"/>
    <mergeCell ref="H850:I850"/>
    <mergeCell ref="J850:K850"/>
    <mergeCell ref="L850:N850"/>
    <mergeCell ref="O850:Q850"/>
    <mergeCell ref="R850:T850"/>
    <mergeCell ref="V850:X850"/>
    <mergeCell ref="D849:G849"/>
    <mergeCell ref="H849:I849"/>
    <mergeCell ref="J849:K849"/>
    <mergeCell ref="L849:N849"/>
    <mergeCell ref="O849:Q849"/>
    <mergeCell ref="R849:T849"/>
    <mergeCell ref="V847:X847"/>
    <mergeCell ref="D848:G848"/>
    <mergeCell ref="H848:I848"/>
    <mergeCell ref="J848:K848"/>
    <mergeCell ref="L848:N848"/>
    <mergeCell ref="O848:Q848"/>
    <mergeCell ref="R848:T848"/>
    <mergeCell ref="V848:X848"/>
    <mergeCell ref="D847:G847"/>
    <mergeCell ref="H847:I847"/>
    <mergeCell ref="J847:K847"/>
    <mergeCell ref="L847:N847"/>
    <mergeCell ref="O847:Q847"/>
    <mergeCell ref="R847:T847"/>
    <mergeCell ref="V845:X845"/>
    <mergeCell ref="D846:G846"/>
    <mergeCell ref="H846:I846"/>
    <mergeCell ref="J846:K846"/>
    <mergeCell ref="L846:N846"/>
    <mergeCell ref="O846:Q846"/>
    <mergeCell ref="R846:T846"/>
    <mergeCell ref="V846:X846"/>
    <mergeCell ref="D845:G845"/>
    <mergeCell ref="H845:I845"/>
    <mergeCell ref="J845:K845"/>
    <mergeCell ref="L845:N845"/>
    <mergeCell ref="O845:Q845"/>
    <mergeCell ref="R845:T845"/>
    <mergeCell ref="V843:X843"/>
    <mergeCell ref="D844:G844"/>
    <mergeCell ref="H844:I844"/>
    <mergeCell ref="J844:K844"/>
    <mergeCell ref="L844:N844"/>
    <mergeCell ref="O844:Q844"/>
    <mergeCell ref="R844:T844"/>
    <mergeCell ref="V844:X844"/>
    <mergeCell ref="D843:G843"/>
    <mergeCell ref="H843:I843"/>
    <mergeCell ref="J843:K843"/>
    <mergeCell ref="L843:N843"/>
    <mergeCell ref="O843:Q843"/>
    <mergeCell ref="R843:T843"/>
    <mergeCell ref="V841:X841"/>
    <mergeCell ref="D842:G842"/>
    <mergeCell ref="H842:I842"/>
    <mergeCell ref="J842:K842"/>
    <mergeCell ref="L842:N842"/>
    <mergeCell ref="O842:Q842"/>
    <mergeCell ref="R842:T842"/>
    <mergeCell ref="V842:X842"/>
    <mergeCell ref="D841:G841"/>
    <mergeCell ref="H841:I841"/>
    <mergeCell ref="J841:K841"/>
    <mergeCell ref="L841:N841"/>
    <mergeCell ref="O841:Q841"/>
    <mergeCell ref="R841:T841"/>
    <mergeCell ref="V839:X839"/>
    <mergeCell ref="D840:G840"/>
    <mergeCell ref="H840:I840"/>
    <mergeCell ref="J840:K840"/>
    <mergeCell ref="L840:N840"/>
    <mergeCell ref="O840:Q840"/>
    <mergeCell ref="R840:T840"/>
    <mergeCell ref="V840:X840"/>
    <mergeCell ref="D839:G839"/>
    <mergeCell ref="H839:I839"/>
    <mergeCell ref="J839:K839"/>
    <mergeCell ref="L839:N839"/>
    <mergeCell ref="O839:Q839"/>
    <mergeCell ref="R839:T839"/>
    <mergeCell ref="V837:X837"/>
    <mergeCell ref="D838:G838"/>
    <mergeCell ref="H838:I838"/>
    <mergeCell ref="J838:K838"/>
    <mergeCell ref="L838:N838"/>
    <mergeCell ref="O838:Q838"/>
    <mergeCell ref="R838:T838"/>
    <mergeCell ref="V838:X838"/>
    <mergeCell ref="D837:G837"/>
    <mergeCell ref="H837:I837"/>
    <mergeCell ref="J837:K837"/>
    <mergeCell ref="L837:N837"/>
    <mergeCell ref="O837:Q837"/>
    <mergeCell ref="R837:T837"/>
    <mergeCell ref="V835:X835"/>
    <mergeCell ref="D836:G836"/>
    <mergeCell ref="H836:I836"/>
    <mergeCell ref="J836:K836"/>
    <mergeCell ref="L836:N836"/>
    <mergeCell ref="O836:Q836"/>
    <mergeCell ref="R836:T836"/>
    <mergeCell ref="V836:X836"/>
    <mergeCell ref="D835:G835"/>
    <mergeCell ref="H835:I835"/>
    <mergeCell ref="J835:K835"/>
    <mergeCell ref="L835:N835"/>
    <mergeCell ref="O835:Q835"/>
    <mergeCell ref="R835:T835"/>
    <mergeCell ref="V833:X833"/>
    <mergeCell ref="D834:G834"/>
    <mergeCell ref="H834:I834"/>
    <mergeCell ref="J834:K834"/>
    <mergeCell ref="L834:N834"/>
    <mergeCell ref="O834:Q834"/>
    <mergeCell ref="R834:T834"/>
    <mergeCell ref="V834:X834"/>
    <mergeCell ref="D833:G833"/>
    <mergeCell ref="H833:I833"/>
    <mergeCell ref="J833:K833"/>
    <mergeCell ref="L833:N833"/>
    <mergeCell ref="O833:Q833"/>
    <mergeCell ref="R833:T833"/>
    <mergeCell ref="V831:X831"/>
    <mergeCell ref="D832:G832"/>
    <mergeCell ref="H832:I832"/>
    <mergeCell ref="J832:K832"/>
    <mergeCell ref="L832:N832"/>
    <mergeCell ref="O832:Q832"/>
    <mergeCell ref="R832:T832"/>
    <mergeCell ref="V832:X832"/>
    <mergeCell ref="D831:G831"/>
    <mergeCell ref="H831:I831"/>
    <mergeCell ref="J831:K831"/>
    <mergeCell ref="L831:N831"/>
    <mergeCell ref="O831:Q831"/>
    <mergeCell ref="R831:T831"/>
    <mergeCell ref="V829:X829"/>
    <mergeCell ref="D830:G830"/>
    <mergeCell ref="H830:I830"/>
    <mergeCell ref="J830:K830"/>
    <mergeCell ref="L830:N830"/>
    <mergeCell ref="O830:Q830"/>
    <mergeCell ref="R830:T830"/>
    <mergeCell ref="V830:X830"/>
    <mergeCell ref="D829:G829"/>
    <mergeCell ref="H829:I829"/>
    <mergeCell ref="J829:K829"/>
    <mergeCell ref="L829:N829"/>
    <mergeCell ref="O829:Q829"/>
    <mergeCell ref="R829:T829"/>
    <mergeCell ref="V827:X827"/>
    <mergeCell ref="D828:G828"/>
    <mergeCell ref="H828:I828"/>
    <mergeCell ref="J828:K828"/>
    <mergeCell ref="L828:N828"/>
    <mergeCell ref="O828:Q828"/>
    <mergeCell ref="R828:T828"/>
    <mergeCell ref="V828:X828"/>
    <mergeCell ref="D827:G827"/>
    <mergeCell ref="H827:I827"/>
    <mergeCell ref="J827:K827"/>
    <mergeCell ref="L827:N827"/>
    <mergeCell ref="O827:Q827"/>
    <mergeCell ref="R827:T827"/>
    <mergeCell ref="V825:X825"/>
    <mergeCell ref="D826:G826"/>
    <mergeCell ref="H826:I826"/>
    <mergeCell ref="J826:K826"/>
    <mergeCell ref="L826:N826"/>
    <mergeCell ref="O826:Q826"/>
    <mergeCell ref="R826:T826"/>
    <mergeCell ref="V826:X826"/>
    <mergeCell ref="D825:G825"/>
    <mergeCell ref="H825:I825"/>
    <mergeCell ref="J825:K825"/>
    <mergeCell ref="L825:N825"/>
    <mergeCell ref="O825:Q825"/>
    <mergeCell ref="R825:T825"/>
    <mergeCell ref="V823:X823"/>
    <mergeCell ref="D824:G824"/>
    <mergeCell ref="H824:I824"/>
    <mergeCell ref="J824:K824"/>
    <mergeCell ref="L824:N824"/>
    <mergeCell ref="O824:Q824"/>
    <mergeCell ref="R824:T824"/>
    <mergeCell ref="V824:X824"/>
    <mergeCell ref="D823:G823"/>
    <mergeCell ref="H823:I823"/>
    <mergeCell ref="J823:K823"/>
    <mergeCell ref="L823:N823"/>
    <mergeCell ref="O823:Q823"/>
    <mergeCell ref="R823:T823"/>
    <mergeCell ref="V821:X821"/>
    <mergeCell ref="D822:G822"/>
    <mergeCell ref="H822:I822"/>
    <mergeCell ref="J822:K822"/>
    <mergeCell ref="L822:N822"/>
    <mergeCell ref="O822:Q822"/>
    <mergeCell ref="R822:T822"/>
    <mergeCell ref="V822:X822"/>
    <mergeCell ref="D821:G821"/>
    <mergeCell ref="H821:I821"/>
    <mergeCell ref="J821:K821"/>
    <mergeCell ref="L821:N821"/>
    <mergeCell ref="O821:Q821"/>
    <mergeCell ref="R821:T821"/>
    <mergeCell ref="V819:X819"/>
    <mergeCell ref="D820:G820"/>
    <mergeCell ref="H820:I820"/>
    <mergeCell ref="J820:K820"/>
    <mergeCell ref="L820:N820"/>
    <mergeCell ref="O820:Q820"/>
    <mergeCell ref="R820:T820"/>
    <mergeCell ref="V820:X820"/>
    <mergeCell ref="D819:G819"/>
    <mergeCell ref="H819:I819"/>
    <mergeCell ref="J819:K819"/>
    <mergeCell ref="L819:N819"/>
    <mergeCell ref="O819:Q819"/>
    <mergeCell ref="R819:T819"/>
    <mergeCell ref="V817:X817"/>
    <mergeCell ref="D818:G818"/>
    <mergeCell ref="H818:I818"/>
    <mergeCell ref="J818:K818"/>
    <mergeCell ref="L818:N818"/>
    <mergeCell ref="O818:Q818"/>
    <mergeCell ref="R818:T818"/>
    <mergeCell ref="V818:X818"/>
    <mergeCell ref="D817:G817"/>
    <mergeCell ref="H817:I817"/>
    <mergeCell ref="J817:K817"/>
    <mergeCell ref="L817:N817"/>
    <mergeCell ref="O817:Q817"/>
    <mergeCell ref="R817:T817"/>
    <mergeCell ref="V815:X815"/>
    <mergeCell ref="D816:G816"/>
    <mergeCell ref="H816:I816"/>
    <mergeCell ref="J816:K816"/>
    <mergeCell ref="L816:N816"/>
    <mergeCell ref="O816:Q816"/>
    <mergeCell ref="R816:T816"/>
    <mergeCell ref="V816:X816"/>
    <mergeCell ref="D815:G815"/>
    <mergeCell ref="H815:I815"/>
    <mergeCell ref="J815:K815"/>
    <mergeCell ref="L815:N815"/>
    <mergeCell ref="O815:Q815"/>
    <mergeCell ref="R815:T815"/>
    <mergeCell ref="V813:X813"/>
    <mergeCell ref="D814:G814"/>
    <mergeCell ref="H814:I814"/>
    <mergeCell ref="J814:K814"/>
    <mergeCell ref="L814:N814"/>
    <mergeCell ref="O814:Q814"/>
    <mergeCell ref="R814:T814"/>
    <mergeCell ref="V814:X814"/>
    <mergeCell ref="D813:G813"/>
    <mergeCell ref="H813:I813"/>
    <mergeCell ref="J813:K813"/>
    <mergeCell ref="L813:N813"/>
    <mergeCell ref="O813:Q813"/>
    <mergeCell ref="R813:T813"/>
    <mergeCell ref="V811:X811"/>
    <mergeCell ref="D812:G812"/>
    <mergeCell ref="H812:I812"/>
    <mergeCell ref="J812:K812"/>
    <mergeCell ref="L812:N812"/>
    <mergeCell ref="O812:Q812"/>
    <mergeCell ref="R812:T812"/>
    <mergeCell ref="V812:X812"/>
    <mergeCell ref="D811:G811"/>
    <mergeCell ref="H811:I811"/>
    <mergeCell ref="J811:K811"/>
    <mergeCell ref="L811:N811"/>
    <mergeCell ref="O811:Q811"/>
    <mergeCell ref="R811:T811"/>
    <mergeCell ref="V809:X809"/>
    <mergeCell ref="D810:G810"/>
    <mergeCell ref="H810:I810"/>
    <mergeCell ref="J810:K810"/>
    <mergeCell ref="L810:N810"/>
    <mergeCell ref="O810:Q810"/>
    <mergeCell ref="R810:T810"/>
    <mergeCell ref="V810:X810"/>
    <mergeCell ref="D809:G809"/>
    <mergeCell ref="H809:I809"/>
    <mergeCell ref="J809:K809"/>
    <mergeCell ref="L809:N809"/>
    <mergeCell ref="O809:Q809"/>
    <mergeCell ref="R809:T809"/>
    <mergeCell ref="V807:X807"/>
    <mergeCell ref="D808:G808"/>
    <mergeCell ref="H808:I808"/>
    <mergeCell ref="J808:K808"/>
    <mergeCell ref="L808:N808"/>
    <mergeCell ref="O808:Q808"/>
    <mergeCell ref="R808:T808"/>
    <mergeCell ref="V808:X808"/>
    <mergeCell ref="D807:G807"/>
    <mergeCell ref="H807:I807"/>
    <mergeCell ref="J807:K807"/>
    <mergeCell ref="L807:N807"/>
    <mergeCell ref="O807:Q807"/>
    <mergeCell ref="R807:T807"/>
    <mergeCell ref="V805:X805"/>
    <mergeCell ref="D806:G806"/>
    <mergeCell ref="H806:I806"/>
    <mergeCell ref="J806:K806"/>
    <mergeCell ref="L806:N806"/>
    <mergeCell ref="O806:Q806"/>
    <mergeCell ref="R806:T806"/>
    <mergeCell ref="V806:X806"/>
    <mergeCell ref="D805:G805"/>
    <mergeCell ref="H805:I805"/>
    <mergeCell ref="J805:K805"/>
    <mergeCell ref="L805:N805"/>
    <mergeCell ref="O805:Q805"/>
    <mergeCell ref="R805:T805"/>
    <mergeCell ref="V803:X803"/>
    <mergeCell ref="D804:G804"/>
    <mergeCell ref="H804:I804"/>
    <mergeCell ref="J804:K804"/>
    <mergeCell ref="L804:N804"/>
    <mergeCell ref="O804:Q804"/>
    <mergeCell ref="R804:T804"/>
    <mergeCell ref="V804:X804"/>
    <mergeCell ref="D803:G803"/>
    <mergeCell ref="H803:I803"/>
    <mergeCell ref="J803:K803"/>
    <mergeCell ref="L803:N803"/>
    <mergeCell ref="O803:Q803"/>
    <mergeCell ref="R803:T803"/>
    <mergeCell ref="V801:X801"/>
    <mergeCell ref="D802:G802"/>
    <mergeCell ref="H802:I802"/>
    <mergeCell ref="J802:K802"/>
    <mergeCell ref="L802:N802"/>
    <mergeCell ref="O802:Q802"/>
    <mergeCell ref="R802:T802"/>
    <mergeCell ref="V802:X802"/>
    <mergeCell ref="D801:G801"/>
    <mergeCell ref="H801:I801"/>
    <mergeCell ref="J801:K801"/>
    <mergeCell ref="L801:N801"/>
    <mergeCell ref="O801:Q801"/>
    <mergeCell ref="R801:T801"/>
    <mergeCell ref="V799:X799"/>
    <mergeCell ref="D800:G800"/>
    <mergeCell ref="H800:I800"/>
    <mergeCell ref="J800:K800"/>
    <mergeCell ref="L800:N800"/>
    <mergeCell ref="O800:Q800"/>
    <mergeCell ref="R800:T800"/>
    <mergeCell ref="V800:X800"/>
    <mergeCell ref="D799:G799"/>
    <mergeCell ref="H799:I799"/>
    <mergeCell ref="J799:K799"/>
    <mergeCell ref="L799:N799"/>
    <mergeCell ref="O799:Q799"/>
    <mergeCell ref="R799:T799"/>
    <mergeCell ref="V797:X797"/>
    <mergeCell ref="D798:G798"/>
    <mergeCell ref="H798:I798"/>
    <mergeCell ref="J798:K798"/>
    <mergeCell ref="L798:N798"/>
    <mergeCell ref="O798:Q798"/>
    <mergeCell ref="R798:T798"/>
    <mergeCell ref="V798:X798"/>
    <mergeCell ref="D797:G797"/>
    <mergeCell ref="H797:I797"/>
    <mergeCell ref="J797:K797"/>
    <mergeCell ref="L797:N797"/>
    <mergeCell ref="O797:Q797"/>
    <mergeCell ref="R797:T797"/>
    <mergeCell ref="V795:X795"/>
    <mergeCell ref="D796:G796"/>
    <mergeCell ref="H796:I796"/>
    <mergeCell ref="J796:K796"/>
    <mergeCell ref="L796:N796"/>
    <mergeCell ref="O796:Q796"/>
    <mergeCell ref="R796:T796"/>
    <mergeCell ref="V796:X796"/>
    <mergeCell ref="D795:G795"/>
    <mergeCell ref="H795:I795"/>
    <mergeCell ref="J795:K795"/>
    <mergeCell ref="L795:N795"/>
    <mergeCell ref="O795:Q795"/>
    <mergeCell ref="R795:T795"/>
    <mergeCell ref="V793:X793"/>
    <mergeCell ref="D794:G794"/>
    <mergeCell ref="H794:I794"/>
    <mergeCell ref="J794:K794"/>
    <mergeCell ref="L794:N794"/>
    <mergeCell ref="O794:Q794"/>
    <mergeCell ref="R794:T794"/>
    <mergeCell ref="V794:X794"/>
    <mergeCell ref="D793:G793"/>
    <mergeCell ref="H793:I793"/>
    <mergeCell ref="J793:K793"/>
    <mergeCell ref="L793:N793"/>
    <mergeCell ref="O793:Q793"/>
    <mergeCell ref="R793:T793"/>
    <mergeCell ref="V791:X791"/>
    <mergeCell ref="D792:G792"/>
    <mergeCell ref="H792:I792"/>
    <mergeCell ref="J792:K792"/>
    <mergeCell ref="L792:N792"/>
    <mergeCell ref="O792:Q792"/>
    <mergeCell ref="R792:T792"/>
    <mergeCell ref="V792:X792"/>
    <mergeCell ref="D791:G791"/>
    <mergeCell ref="H791:I791"/>
    <mergeCell ref="J791:K791"/>
    <mergeCell ref="L791:N791"/>
    <mergeCell ref="O791:Q791"/>
    <mergeCell ref="R791:T791"/>
    <mergeCell ref="V789:X789"/>
    <mergeCell ref="D790:G790"/>
    <mergeCell ref="H790:I790"/>
    <mergeCell ref="J790:K790"/>
    <mergeCell ref="L790:N790"/>
    <mergeCell ref="O790:Q790"/>
    <mergeCell ref="R790:T790"/>
    <mergeCell ref="V790:X790"/>
    <mergeCell ref="D789:G789"/>
    <mergeCell ref="H789:I789"/>
    <mergeCell ref="J789:K789"/>
    <mergeCell ref="L789:N789"/>
    <mergeCell ref="O789:Q789"/>
    <mergeCell ref="R789:T789"/>
    <mergeCell ref="V787:X787"/>
    <mergeCell ref="D788:G788"/>
    <mergeCell ref="H788:I788"/>
    <mergeCell ref="J788:K788"/>
    <mergeCell ref="L788:N788"/>
    <mergeCell ref="O788:Q788"/>
    <mergeCell ref="R788:T788"/>
    <mergeCell ref="V788:X788"/>
    <mergeCell ref="D787:G787"/>
    <mergeCell ref="H787:I787"/>
    <mergeCell ref="J787:K787"/>
    <mergeCell ref="L787:N787"/>
    <mergeCell ref="O787:Q787"/>
    <mergeCell ref="R787:T787"/>
    <mergeCell ref="V785:X785"/>
    <mergeCell ref="D786:G786"/>
    <mergeCell ref="H786:I786"/>
    <mergeCell ref="J786:K786"/>
    <mergeCell ref="L786:N786"/>
    <mergeCell ref="O786:Q786"/>
    <mergeCell ref="R786:T786"/>
    <mergeCell ref="V786:X786"/>
    <mergeCell ref="D785:G785"/>
    <mergeCell ref="H785:I785"/>
    <mergeCell ref="J785:K785"/>
    <mergeCell ref="L785:N785"/>
    <mergeCell ref="O785:Q785"/>
    <mergeCell ref="R785:T785"/>
    <mergeCell ref="V783:X783"/>
    <mergeCell ref="D784:G784"/>
    <mergeCell ref="H784:I784"/>
    <mergeCell ref="J784:K784"/>
    <mergeCell ref="L784:N784"/>
    <mergeCell ref="O784:Q784"/>
    <mergeCell ref="R784:T784"/>
    <mergeCell ref="V784:X784"/>
    <mergeCell ref="D783:G783"/>
    <mergeCell ref="H783:I783"/>
    <mergeCell ref="J783:K783"/>
    <mergeCell ref="L783:N783"/>
    <mergeCell ref="O783:Q783"/>
    <mergeCell ref="R783:T783"/>
    <mergeCell ref="V781:X781"/>
    <mergeCell ref="D782:G782"/>
    <mergeCell ref="H782:I782"/>
    <mergeCell ref="J782:K782"/>
    <mergeCell ref="L782:N782"/>
    <mergeCell ref="O782:Q782"/>
    <mergeCell ref="R782:T782"/>
    <mergeCell ref="V782:X782"/>
    <mergeCell ref="D781:G781"/>
    <mergeCell ref="H781:I781"/>
    <mergeCell ref="J781:K781"/>
    <mergeCell ref="L781:N781"/>
    <mergeCell ref="O781:Q781"/>
    <mergeCell ref="R781:T781"/>
    <mergeCell ref="V779:X779"/>
    <mergeCell ref="D780:G780"/>
    <mergeCell ref="H780:I780"/>
    <mergeCell ref="J780:K780"/>
    <mergeCell ref="L780:N780"/>
    <mergeCell ref="O780:Q780"/>
    <mergeCell ref="R780:T780"/>
    <mergeCell ref="V780:X780"/>
    <mergeCell ref="D779:G779"/>
    <mergeCell ref="H779:I779"/>
    <mergeCell ref="J779:K779"/>
    <mergeCell ref="L779:N779"/>
    <mergeCell ref="O779:Q779"/>
    <mergeCell ref="R779:T779"/>
    <mergeCell ref="V777:X777"/>
    <mergeCell ref="D778:G778"/>
    <mergeCell ref="H778:I778"/>
    <mergeCell ref="J778:K778"/>
    <mergeCell ref="L778:N778"/>
    <mergeCell ref="O778:Q778"/>
    <mergeCell ref="R778:T778"/>
    <mergeCell ref="V778:X778"/>
    <mergeCell ref="D777:G777"/>
    <mergeCell ref="H777:I777"/>
    <mergeCell ref="J777:K777"/>
    <mergeCell ref="L777:N777"/>
    <mergeCell ref="O777:Q777"/>
    <mergeCell ref="R777:T777"/>
    <mergeCell ref="V775:X775"/>
    <mergeCell ref="D776:G776"/>
    <mergeCell ref="H776:I776"/>
    <mergeCell ref="J776:K776"/>
    <mergeCell ref="L776:N776"/>
    <mergeCell ref="O776:Q776"/>
    <mergeCell ref="R776:T776"/>
    <mergeCell ref="V776:X776"/>
    <mergeCell ref="D775:G775"/>
    <mergeCell ref="H775:I775"/>
    <mergeCell ref="J775:K775"/>
    <mergeCell ref="L775:N775"/>
    <mergeCell ref="O775:Q775"/>
    <mergeCell ref="R775:T775"/>
    <mergeCell ref="V773:X773"/>
    <mergeCell ref="D774:G774"/>
    <mergeCell ref="H774:I774"/>
    <mergeCell ref="J774:K774"/>
    <mergeCell ref="L774:N774"/>
    <mergeCell ref="O774:Q774"/>
    <mergeCell ref="R774:T774"/>
    <mergeCell ref="V774:X774"/>
    <mergeCell ref="D773:G773"/>
    <mergeCell ref="H773:I773"/>
    <mergeCell ref="J773:K773"/>
    <mergeCell ref="L773:N773"/>
    <mergeCell ref="O773:Q773"/>
    <mergeCell ref="R773:T773"/>
    <mergeCell ref="V771:X771"/>
    <mergeCell ref="D772:G772"/>
    <mergeCell ref="H772:I772"/>
    <mergeCell ref="J772:K772"/>
    <mergeCell ref="L772:N772"/>
    <mergeCell ref="O772:Q772"/>
    <mergeCell ref="R772:T772"/>
    <mergeCell ref="V772:X772"/>
    <mergeCell ref="D771:G771"/>
    <mergeCell ref="H771:I771"/>
    <mergeCell ref="J771:K771"/>
    <mergeCell ref="L771:N771"/>
    <mergeCell ref="O771:Q771"/>
    <mergeCell ref="R771:T771"/>
    <mergeCell ref="V769:X769"/>
    <mergeCell ref="D770:G770"/>
    <mergeCell ref="H770:I770"/>
    <mergeCell ref="J770:K770"/>
    <mergeCell ref="L770:N770"/>
    <mergeCell ref="O770:Q770"/>
    <mergeCell ref="R770:T770"/>
    <mergeCell ref="V770:X770"/>
    <mergeCell ref="D769:G769"/>
    <mergeCell ref="H769:I769"/>
    <mergeCell ref="J769:K769"/>
    <mergeCell ref="L769:N769"/>
    <mergeCell ref="O769:Q769"/>
    <mergeCell ref="R769:T769"/>
    <mergeCell ref="V767:X767"/>
    <mergeCell ref="D768:G768"/>
    <mergeCell ref="H768:I768"/>
    <mergeCell ref="J768:K768"/>
    <mergeCell ref="L768:N768"/>
    <mergeCell ref="O768:Q768"/>
    <mergeCell ref="R768:T768"/>
    <mergeCell ref="V768:X768"/>
    <mergeCell ref="D767:G767"/>
    <mergeCell ref="H767:I767"/>
    <mergeCell ref="J767:K767"/>
    <mergeCell ref="L767:N767"/>
    <mergeCell ref="O767:Q767"/>
    <mergeCell ref="R767:T767"/>
    <mergeCell ref="V765:X765"/>
    <mergeCell ref="D766:G766"/>
    <mergeCell ref="H766:I766"/>
    <mergeCell ref="J766:K766"/>
    <mergeCell ref="L766:N766"/>
    <mergeCell ref="O766:Q766"/>
    <mergeCell ref="R766:T766"/>
    <mergeCell ref="V766:X766"/>
    <mergeCell ref="D765:G765"/>
    <mergeCell ref="H765:I765"/>
    <mergeCell ref="J765:K765"/>
    <mergeCell ref="L765:N765"/>
    <mergeCell ref="O765:Q765"/>
    <mergeCell ref="R765:T765"/>
    <mergeCell ref="V763:X763"/>
    <mergeCell ref="D764:G764"/>
    <mergeCell ref="H764:I764"/>
    <mergeCell ref="J764:K764"/>
    <mergeCell ref="L764:N764"/>
    <mergeCell ref="O764:Q764"/>
    <mergeCell ref="R764:T764"/>
    <mergeCell ref="V764:X764"/>
    <mergeCell ref="D763:G763"/>
    <mergeCell ref="H763:I763"/>
    <mergeCell ref="J763:K763"/>
    <mergeCell ref="L763:N763"/>
    <mergeCell ref="O763:Q763"/>
    <mergeCell ref="R763:T763"/>
    <mergeCell ref="V761:X761"/>
    <mergeCell ref="D762:G762"/>
    <mergeCell ref="H762:I762"/>
    <mergeCell ref="J762:K762"/>
    <mergeCell ref="L762:N762"/>
    <mergeCell ref="O762:Q762"/>
    <mergeCell ref="R762:T762"/>
    <mergeCell ref="V762:X762"/>
    <mergeCell ref="D761:G761"/>
    <mergeCell ref="H761:I761"/>
    <mergeCell ref="J761:K761"/>
    <mergeCell ref="L761:N761"/>
    <mergeCell ref="O761:Q761"/>
    <mergeCell ref="R761:T761"/>
    <mergeCell ref="V759:X759"/>
    <mergeCell ref="D760:G760"/>
    <mergeCell ref="H760:I760"/>
    <mergeCell ref="J760:K760"/>
    <mergeCell ref="L760:N760"/>
    <mergeCell ref="O760:Q760"/>
    <mergeCell ref="R760:T760"/>
    <mergeCell ref="V760:X760"/>
    <mergeCell ref="D759:G759"/>
    <mergeCell ref="H759:I759"/>
    <mergeCell ref="J759:K759"/>
    <mergeCell ref="L759:N759"/>
    <mergeCell ref="O759:Q759"/>
    <mergeCell ref="R759:T759"/>
    <mergeCell ref="V757:X757"/>
    <mergeCell ref="D758:G758"/>
    <mergeCell ref="H758:I758"/>
    <mergeCell ref="J758:K758"/>
    <mergeCell ref="L758:N758"/>
    <mergeCell ref="O758:Q758"/>
    <mergeCell ref="R758:T758"/>
    <mergeCell ref="V758:X758"/>
    <mergeCell ref="D757:G757"/>
    <mergeCell ref="H757:I757"/>
    <mergeCell ref="J757:K757"/>
    <mergeCell ref="L757:N757"/>
    <mergeCell ref="O757:Q757"/>
    <mergeCell ref="R757:T757"/>
    <mergeCell ref="V755:X755"/>
    <mergeCell ref="D756:G756"/>
    <mergeCell ref="H756:I756"/>
    <mergeCell ref="J756:K756"/>
    <mergeCell ref="L756:N756"/>
    <mergeCell ref="O756:Q756"/>
    <mergeCell ref="R756:T756"/>
    <mergeCell ref="V756:X756"/>
    <mergeCell ref="D755:G755"/>
    <mergeCell ref="H755:I755"/>
    <mergeCell ref="J755:K755"/>
    <mergeCell ref="L755:N755"/>
    <mergeCell ref="O755:Q755"/>
    <mergeCell ref="R755:T755"/>
    <mergeCell ref="V753:X753"/>
    <mergeCell ref="D754:G754"/>
    <mergeCell ref="H754:I754"/>
    <mergeCell ref="J754:K754"/>
    <mergeCell ref="L754:N754"/>
    <mergeCell ref="O754:Q754"/>
    <mergeCell ref="R754:T754"/>
    <mergeCell ref="V754:X754"/>
    <mergeCell ref="D753:G753"/>
    <mergeCell ref="H753:I753"/>
    <mergeCell ref="J753:K753"/>
    <mergeCell ref="L753:N753"/>
    <mergeCell ref="O753:Q753"/>
    <mergeCell ref="R753:T753"/>
    <mergeCell ref="V751:X751"/>
    <mergeCell ref="D752:G752"/>
    <mergeCell ref="H752:I752"/>
    <mergeCell ref="J752:K752"/>
    <mergeCell ref="L752:N752"/>
    <mergeCell ref="O752:Q752"/>
    <mergeCell ref="R752:T752"/>
    <mergeCell ref="V752:X752"/>
    <mergeCell ref="D751:G751"/>
    <mergeCell ref="H751:I751"/>
    <mergeCell ref="J751:K751"/>
    <mergeCell ref="L751:N751"/>
    <mergeCell ref="O751:Q751"/>
    <mergeCell ref="R751:T751"/>
    <mergeCell ref="V749:X749"/>
    <mergeCell ref="D750:G750"/>
    <mergeCell ref="H750:I750"/>
    <mergeCell ref="J750:K750"/>
    <mergeCell ref="L750:N750"/>
    <mergeCell ref="O750:Q750"/>
    <mergeCell ref="R750:T750"/>
    <mergeCell ref="V750:X750"/>
    <mergeCell ref="D749:G749"/>
    <mergeCell ref="H749:I749"/>
    <mergeCell ref="J749:K749"/>
    <mergeCell ref="L749:N749"/>
    <mergeCell ref="O749:Q749"/>
    <mergeCell ref="R749:T749"/>
    <mergeCell ref="V747:X747"/>
    <mergeCell ref="D748:G748"/>
    <mergeCell ref="H748:I748"/>
    <mergeCell ref="J748:K748"/>
    <mergeCell ref="L748:N748"/>
    <mergeCell ref="O748:Q748"/>
    <mergeCell ref="R748:T748"/>
    <mergeCell ref="V748:X748"/>
    <mergeCell ref="D747:G747"/>
    <mergeCell ref="H747:I747"/>
    <mergeCell ref="J747:K747"/>
    <mergeCell ref="L747:N747"/>
    <mergeCell ref="O747:Q747"/>
    <mergeCell ref="R747:T747"/>
    <mergeCell ref="V745:X745"/>
    <mergeCell ref="D746:G746"/>
    <mergeCell ref="H746:I746"/>
    <mergeCell ref="J746:K746"/>
    <mergeCell ref="L746:N746"/>
    <mergeCell ref="O746:Q746"/>
    <mergeCell ref="R746:T746"/>
    <mergeCell ref="V746:X746"/>
    <mergeCell ref="D745:G745"/>
    <mergeCell ref="H745:I745"/>
    <mergeCell ref="J745:K745"/>
    <mergeCell ref="L745:N745"/>
    <mergeCell ref="O745:Q745"/>
    <mergeCell ref="R745:T745"/>
    <mergeCell ref="V743:X743"/>
    <mergeCell ref="D744:G744"/>
    <mergeCell ref="H744:I744"/>
    <mergeCell ref="J744:K744"/>
    <mergeCell ref="L744:N744"/>
    <mergeCell ref="O744:Q744"/>
    <mergeCell ref="R744:T744"/>
    <mergeCell ref="V744:X744"/>
    <mergeCell ref="D743:G743"/>
    <mergeCell ref="H743:I743"/>
    <mergeCell ref="J743:K743"/>
    <mergeCell ref="L743:N743"/>
    <mergeCell ref="O743:Q743"/>
    <mergeCell ref="R743:T743"/>
    <mergeCell ref="V741:X741"/>
    <mergeCell ref="D742:G742"/>
    <mergeCell ref="H742:I742"/>
    <mergeCell ref="J742:K742"/>
    <mergeCell ref="L742:N742"/>
    <mergeCell ref="O742:Q742"/>
    <mergeCell ref="R742:T742"/>
    <mergeCell ref="V742:X742"/>
    <mergeCell ref="D741:G741"/>
    <mergeCell ref="H741:I741"/>
    <mergeCell ref="J741:K741"/>
    <mergeCell ref="L741:N741"/>
    <mergeCell ref="O741:Q741"/>
    <mergeCell ref="R741:T741"/>
    <mergeCell ref="V739:X739"/>
    <mergeCell ref="D740:G740"/>
    <mergeCell ref="H740:I740"/>
    <mergeCell ref="J740:K740"/>
    <mergeCell ref="L740:N740"/>
    <mergeCell ref="O740:Q740"/>
    <mergeCell ref="R740:T740"/>
    <mergeCell ref="V740:X740"/>
    <mergeCell ref="D739:G739"/>
    <mergeCell ref="H739:I739"/>
    <mergeCell ref="J739:K739"/>
    <mergeCell ref="L739:N739"/>
    <mergeCell ref="O739:Q739"/>
    <mergeCell ref="R739:T739"/>
    <mergeCell ref="V737:X737"/>
    <mergeCell ref="D738:G738"/>
    <mergeCell ref="H738:I738"/>
    <mergeCell ref="J738:K738"/>
    <mergeCell ref="L738:N738"/>
    <mergeCell ref="O738:Q738"/>
    <mergeCell ref="R738:T738"/>
    <mergeCell ref="V738:X738"/>
    <mergeCell ref="D737:G737"/>
    <mergeCell ref="H737:I737"/>
    <mergeCell ref="J737:K737"/>
    <mergeCell ref="L737:N737"/>
    <mergeCell ref="O737:Q737"/>
    <mergeCell ref="R737:T737"/>
    <mergeCell ref="V735:X735"/>
    <mergeCell ref="D736:G736"/>
    <mergeCell ref="H736:I736"/>
    <mergeCell ref="J736:K736"/>
    <mergeCell ref="L736:N736"/>
    <mergeCell ref="O736:Q736"/>
    <mergeCell ref="R736:T736"/>
    <mergeCell ref="V736:X736"/>
    <mergeCell ref="D735:G735"/>
    <mergeCell ref="H735:I735"/>
    <mergeCell ref="J735:K735"/>
    <mergeCell ref="L735:N735"/>
    <mergeCell ref="O735:Q735"/>
    <mergeCell ref="R735:T735"/>
    <mergeCell ref="V733:X733"/>
    <mergeCell ref="D734:G734"/>
    <mergeCell ref="H734:I734"/>
    <mergeCell ref="J734:K734"/>
    <mergeCell ref="L734:N734"/>
    <mergeCell ref="O734:Q734"/>
    <mergeCell ref="R734:T734"/>
    <mergeCell ref="V734:X734"/>
    <mergeCell ref="D733:G733"/>
    <mergeCell ref="H733:I733"/>
    <mergeCell ref="J733:K733"/>
    <mergeCell ref="L733:N733"/>
    <mergeCell ref="O733:Q733"/>
    <mergeCell ref="R733:T733"/>
    <mergeCell ref="V731:X731"/>
    <mergeCell ref="D732:G732"/>
    <mergeCell ref="H732:I732"/>
    <mergeCell ref="J732:K732"/>
    <mergeCell ref="L732:N732"/>
    <mergeCell ref="O732:Q732"/>
    <mergeCell ref="R732:T732"/>
    <mergeCell ref="V732:X732"/>
    <mergeCell ref="D731:G731"/>
    <mergeCell ref="H731:I731"/>
    <mergeCell ref="J731:K731"/>
    <mergeCell ref="L731:N731"/>
    <mergeCell ref="O731:Q731"/>
    <mergeCell ref="R731:T731"/>
    <mergeCell ref="V729:X729"/>
    <mergeCell ref="D730:G730"/>
    <mergeCell ref="H730:I730"/>
    <mergeCell ref="J730:K730"/>
    <mergeCell ref="L730:N730"/>
    <mergeCell ref="O730:Q730"/>
    <mergeCell ref="R730:T730"/>
    <mergeCell ref="V730:X730"/>
    <mergeCell ref="D729:G729"/>
    <mergeCell ref="H729:I729"/>
    <mergeCell ref="J729:K729"/>
    <mergeCell ref="L729:N729"/>
    <mergeCell ref="O729:Q729"/>
    <mergeCell ref="R729:T729"/>
    <mergeCell ref="V727:X727"/>
    <mergeCell ref="D728:G728"/>
    <mergeCell ref="H728:I728"/>
    <mergeCell ref="J728:K728"/>
    <mergeCell ref="L728:N728"/>
    <mergeCell ref="O728:Q728"/>
    <mergeCell ref="R728:T728"/>
    <mergeCell ref="V728:X728"/>
    <mergeCell ref="D727:G727"/>
    <mergeCell ref="H727:I727"/>
    <mergeCell ref="J727:K727"/>
    <mergeCell ref="L727:N727"/>
    <mergeCell ref="O727:Q727"/>
    <mergeCell ref="R727:T727"/>
    <mergeCell ref="V725:X725"/>
    <mergeCell ref="D726:G726"/>
    <mergeCell ref="H726:I726"/>
    <mergeCell ref="J726:K726"/>
    <mergeCell ref="L726:N726"/>
    <mergeCell ref="O726:Q726"/>
    <mergeCell ref="R726:T726"/>
    <mergeCell ref="V726:X726"/>
    <mergeCell ref="D725:G725"/>
    <mergeCell ref="H725:I725"/>
    <mergeCell ref="J725:K725"/>
    <mergeCell ref="L725:N725"/>
    <mergeCell ref="O725:Q725"/>
    <mergeCell ref="R725:T725"/>
    <mergeCell ref="V723:X723"/>
    <mergeCell ref="D724:G724"/>
    <mergeCell ref="H724:I724"/>
    <mergeCell ref="J724:K724"/>
    <mergeCell ref="L724:N724"/>
    <mergeCell ref="O724:Q724"/>
    <mergeCell ref="R724:T724"/>
    <mergeCell ref="V724:X724"/>
    <mergeCell ref="D723:G723"/>
    <mergeCell ref="H723:I723"/>
    <mergeCell ref="J723:K723"/>
    <mergeCell ref="L723:N723"/>
    <mergeCell ref="O723:Q723"/>
    <mergeCell ref="R723:T723"/>
    <mergeCell ref="V721:X721"/>
    <mergeCell ref="D722:G722"/>
    <mergeCell ref="H722:I722"/>
    <mergeCell ref="J722:K722"/>
    <mergeCell ref="L722:N722"/>
    <mergeCell ref="O722:Q722"/>
    <mergeCell ref="R722:T722"/>
    <mergeCell ref="V722:X722"/>
    <mergeCell ref="D721:G721"/>
    <mergeCell ref="H721:I721"/>
    <mergeCell ref="J721:K721"/>
    <mergeCell ref="L721:N721"/>
    <mergeCell ref="O721:Q721"/>
    <mergeCell ref="R721:T721"/>
    <mergeCell ref="V719:X719"/>
    <mergeCell ref="D720:G720"/>
    <mergeCell ref="H720:I720"/>
    <mergeCell ref="J720:K720"/>
    <mergeCell ref="L720:N720"/>
    <mergeCell ref="O720:Q720"/>
    <mergeCell ref="R720:T720"/>
    <mergeCell ref="V720:X720"/>
    <mergeCell ref="D719:G719"/>
    <mergeCell ref="H719:I719"/>
    <mergeCell ref="J719:K719"/>
    <mergeCell ref="L719:N719"/>
    <mergeCell ref="O719:Q719"/>
    <mergeCell ref="R719:T719"/>
    <mergeCell ref="V717:X717"/>
    <mergeCell ref="D718:G718"/>
    <mergeCell ref="H718:I718"/>
    <mergeCell ref="J718:K718"/>
    <mergeCell ref="L718:N718"/>
    <mergeCell ref="O718:Q718"/>
    <mergeCell ref="R718:T718"/>
    <mergeCell ref="V718:X718"/>
    <mergeCell ref="D717:G717"/>
    <mergeCell ref="H717:I717"/>
    <mergeCell ref="J717:K717"/>
    <mergeCell ref="L717:N717"/>
    <mergeCell ref="O717:Q717"/>
    <mergeCell ref="R717:T717"/>
    <mergeCell ref="V715:X715"/>
    <mergeCell ref="D716:G716"/>
    <mergeCell ref="H716:I716"/>
    <mergeCell ref="J716:K716"/>
    <mergeCell ref="L716:N716"/>
    <mergeCell ref="O716:Q716"/>
    <mergeCell ref="R716:T716"/>
    <mergeCell ref="V716:X716"/>
    <mergeCell ref="D715:G715"/>
    <mergeCell ref="H715:I715"/>
    <mergeCell ref="J715:K715"/>
    <mergeCell ref="L715:N715"/>
    <mergeCell ref="O715:Q715"/>
    <mergeCell ref="R715:T715"/>
    <mergeCell ref="V713:X713"/>
    <mergeCell ref="D714:G714"/>
    <mergeCell ref="H714:I714"/>
    <mergeCell ref="J714:K714"/>
    <mergeCell ref="L714:N714"/>
    <mergeCell ref="O714:Q714"/>
    <mergeCell ref="R714:T714"/>
    <mergeCell ref="V714:X714"/>
    <mergeCell ref="D713:G713"/>
    <mergeCell ref="H713:I713"/>
    <mergeCell ref="J713:K713"/>
    <mergeCell ref="L713:N713"/>
    <mergeCell ref="O713:Q713"/>
    <mergeCell ref="R713:T713"/>
    <mergeCell ref="V711:X711"/>
    <mergeCell ref="D712:G712"/>
    <mergeCell ref="H712:I712"/>
    <mergeCell ref="J712:K712"/>
    <mergeCell ref="L712:N712"/>
    <mergeCell ref="O712:Q712"/>
    <mergeCell ref="R712:T712"/>
    <mergeCell ref="V712:X712"/>
    <mergeCell ref="D711:G711"/>
    <mergeCell ref="H711:I711"/>
    <mergeCell ref="J711:K711"/>
    <mergeCell ref="L711:N711"/>
    <mergeCell ref="O711:Q711"/>
    <mergeCell ref="R711:T711"/>
    <mergeCell ref="V709:X709"/>
    <mergeCell ref="D710:G710"/>
    <mergeCell ref="H710:I710"/>
    <mergeCell ref="J710:K710"/>
    <mergeCell ref="L710:N710"/>
    <mergeCell ref="O710:Q710"/>
    <mergeCell ref="R710:T710"/>
    <mergeCell ref="V710:X710"/>
    <mergeCell ref="D709:G709"/>
    <mergeCell ref="H709:I709"/>
    <mergeCell ref="J709:K709"/>
    <mergeCell ref="L709:N709"/>
    <mergeCell ref="O709:Q709"/>
    <mergeCell ref="R709:T709"/>
    <mergeCell ref="V707:X707"/>
    <mergeCell ref="D708:G708"/>
    <mergeCell ref="H708:I708"/>
    <mergeCell ref="J708:K708"/>
    <mergeCell ref="L708:N708"/>
    <mergeCell ref="O708:Q708"/>
    <mergeCell ref="R708:T708"/>
    <mergeCell ref="V708:X708"/>
    <mergeCell ref="D707:G707"/>
    <mergeCell ref="H707:I707"/>
    <mergeCell ref="J707:K707"/>
    <mergeCell ref="L707:N707"/>
    <mergeCell ref="O707:Q707"/>
    <mergeCell ref="R707:T707"/>
    <mergeCell ref="V705:X705"/>
    <mergeCell ref="D706:G706"/>
    <mergeCell ref="H706:I706"/>
    <mergeCell ref="J706:K706"/>
    <mergeCell ref="L706:N706"/>
    <mergeCell ref="O706:Q706"/>
    <mergeCell ref="R706:T706"/>
    <mergeCell ref="V706:X706"/>
    <mergeCell ref="D705:G705"/>
    <mergeCell ref="H705:I705"/>
    <mergeCell ref="J705:K705"/>
    <mergeCell ref="L705:N705"/>
    <mergeCell ref="O705:Q705"/>
    <mergeCell ref="R705:T705"/>
    <mergeCell ref="V703:X703"/>
    <mergeCell ref="D704:G704"/>
    <mergeCell ref="H704:I704"/>
    <mergeCell ref="J704:K704"/>
    <mergeCell ref="L704:N704"/>
    <mergeCell ref="O704:Q704"/>
    <mergeCell ref="R704:T704"/>
    <mergeCell ref="V704:X704"/>
    <mergeCell ref="D703:G703"/>
    <mergeCell ref="H703:I703"/>
    <mergeCell ref="J703:K703"/>
    <mergeCell ref="L703:N703"/>
    <mergeCell ref="O703:Q703"/>
    <mergeCell ref="R703:T703"/>
    <mergeCell ref="V701:X701"/>
    <mergeCell ref="D702:G702"/>
    <mergeCell ref="H702:I702"/>
    <mergeCell ref="J702:K702"/>
    <mergeCell ref="L702:N702"/>
    <mergeCell ref="O702:Q702"/>
    <mergeCell ref="R702:T702"/>
    <mergeCell ref="V702:X702"/>
    <mergeCell ref="D701:G701"/>
    <mergeCell ref="H701:I701"/>
    <mergeCell ref="J701:K701"/>
    <mergeCell ref="L701:N701"/>
    <mergeCell ref="O701:Q701"/>
    <mergeCell ref="R701:T701"/>
    <mergeCell ref="V699:X699"/>
    <mergeCell ref="D700:G700"/>
    <mergeCell ref="H700:I700"/>
    <mergeCell ref="J700:K700"/>
    <mergeCell ref="L700:N700"/>
    <mergeCell ref="O700:Q700"/>
    <mergeCell ref="R700:T700"/>
    <mergeCell ref="V700:X700"/>
    <mergeCell ref="D699:G699"/>
    <mergeCell ref="H699:I699"/>
    <mergeCell ref="J699:K699"/>
    <mergeCell ref="L699:N699"/>
    <mergeCell ref="O699:Q699"/>
    <mergeCell ref="R699:T699"/>
    <mergeCell ref="V697:X697"/>
    <mergeCell ref="D698:G698"/>
    <mergeCell ref="H698:I698"/>
    <mergeCell ref="J698:K698"/>
    <mergeCell ref="L698:N698"/>
    <mergeCell ref="O698:Q698"/>
    <mergeCell ref="R698:T698"/>
    <mergeCell ref="V698:X698"/>
    <mergeCell ref="D697:G697"/>
    <mergeCell ref="H697:I697"/>
    <mergeCell ref="J697:K697"/>
    <mergeCell ref="L697:N697"/>
    <mergeCell ref="O697:Q697"/>
    <mergeCell ref="R697:T697"/>
    <mergeCell ref="V695:X695"/>
    <mergeCell ref="D696:G696"/>
    <mergeCell ref="H696:I696"/>
    <mergeCell ref="J696:K696"/>
    <mergeCell ref="L696:N696"/>
    <mergeCell ref="O696:Q696"/>
    <mergeCell ref="R696:T696"/>
    <mergeCell ref="V696:X696"/>
    <mergeCell ref="D695:G695"/>
    <mergeCell ref="H695:I695"/>
    <mergeCell ref="J695:K695"/>
    <mergeCell ref="L695:N695"/>
    <mergeCell ref="O695:Q695"/>
    <mergeCell ref="R695:T695"/>
    <mergeCell ref="V693:X693"/>
    <mergeCell ref="D694:G694"/>
    <mergeCell ref="H694:I694"/>
    <mergeCell ref="J694:K694"/>
    <mergeCell ref="L694:N694"/>
    <mergeCell ref="O694:Q694"/>
    <mergeCell ref="R694:T694"/>
    <mergeCell ref="V694:X694"/>
    <mergeCell ref="D693:G693"/>
    <mergeCell ref="H693:I693"/>
    <mergeCell ref="J693:K693"/>
    <mergeCell ref="L693:N693"/>
    <mergeCell ref="O693:Q693"/>
    <mergeCell ref="R693:T693"/>
    <mergeCell ref="V691:X691"/>
    <mergeCell ref="D692:G692"/>
    <mergeCell ref="H692:I692"/>
    <mergeCell ref="J692:K692"/>
    <mergeCell ref="L692:N692"/>
    <mergeCell ref="O692:Q692"/>
    <mergeCell ref="R692:T692"/>
    <mergeCell ref="V692:X692"/>
    <mergeCell ref="D691:G691"/>
    <mergeCell ref="H691:I691"/>
    <mergeCell ref="J691:K691"/>
    <mergeCell ref="L691:N691"/>
    <mergeCell ref="O691:Q691"/>
    <mergeCell ref="R691:T691"/>
    <mergeCell ref="V689:X689"/>
    <mergeCell ref="D690:G690"/>
    <mergeCell ref="H690:I690"/>
    <mergeCell ref="J690:K690"/>
    <mergeCell ref="L690:N690"/>
    <mergeCell ref="O690:Q690"/>
    <mergeCell ref="R690:T690"/>
    <mergeCell ref="V690:X690"/>
    <mergeCell ref="D689:G689"/>
    <mergeCell ref="H689:I689"/>
    <mergeCell ref="J689:K689"/>
    <mergeCell ref="L689:N689"/>
    <mergeCell ref="O689:Q689"/>
    <mergeCell ref="R689:T689"/>
    <mergeCell ref="V687:X687"/>
    <mergeCell ref="D688:G688"/>
    <mergeCell ref="H688:I688"/>
    <mergeCell ref="J688:K688"/>
    <mergeCell ref="L688:N688"/>
    <mergeCell ref="O688:Q688"/>
    <mergeCell ref="R688:T688"/>
    <mergeCell ref="V688:X688"/>
    <mergeCell ref="D687:G687"/>
    <mergeCell ref="H687:I687"/>
    <mergeCell ref="J687:K687"/>
    <mergeCell ref="L687:N687"/>
    <mergeCell ref="O687:Q687"/>
    <mergeCell ref="R687:T687"/>
    <mergeCell ref="V685:X685"/>
    <mergeCell ref="D686:G686"/>
    <mergeCell ref="H686:I686"/>
    <mergeCell ref="J686:K686"/>
    <mergeCell ref="L686:N686"/>
    <mergeCell ref="O686:Q686"/>
    <mergeCell ref="R686:T686"/>
    <mergeCell ref="V686:X686"/>
    <mergeCell ref="D685:G685"/>
    <mergeCell ref="H685:I685"/>
    <mergeCell ref="J685:K685"/>
    <mergeCell ref="L685:N685"/>
    <mergeCell ref="O685:Q685"/>
    <mergeCell ref="R685:T685"/>
    <mergeCell ref="V683:X683"/>
    <mergeCell ref="D684:G684"/>
    <mergeCell ref="H684:I684"/>
    <mergeCell ref="J684:K684"/>
    <mergeCell ref="L684:N684"/>
    <mergeCell ref="O684:Q684"/>
    <mergeCell ref="R684:T684"/>
    <mergeCell ref="V684:X684"/>
    <mergeCell ref="D683:G683"/>
    <mergeCell ref="H683:I683"/>
    <mergeCell ref="J683:K683"/>
    <mergeCell ref="L683:N683"/>
    <mergeCell ref="O683:Q683"/>
    <mergeCell ref="R683:T683"/>
    <mergeCell ref="V681:X681"/>
    <mergeCell ref="D682:G682"/>
    <mergeCell ref="H682:I682"/>
    <mergeCell ref="J682:K682"/>
    <mergeCell ref="L682:N682"/>
    <mergeCell ref="O682:Q682"/>
    <mergeCell ref="R682:T682"/>
    <mergeCell ref="V682:X682"/>
    <mergeCell ref="D681:G681"/>
    <mergeCell ref="H681:I681"/>
    <mergeCell ref="J681:K681"/>
    <mergeCell ref="L681:N681"/>
    <mergeCell ref="O681:Q681"/>
    <mergeCell ref="R681:T681"/>
    <mergeCell ref="V679:X679"/>
    <mergeCell ref="D680:G680"/>
    <mergeCell ref="H680:I680"/>
    <mergeCell ref="J680:K680"/>
    <mergeCell ref="L680:N680"/>
    <mergeCell ref="O680:Q680"/>
    <mergeCell ref="R680:T680"/>
    <mergeCell ref="V680:X680"/>
    <mergeCell ref="D679:G679"/>
    <mergeCell ref="H679:I679"/>
    <mergeCell ref="J679:K679"/>
    <mergeCell ref="L679:N679"/>
    <mergeCell ref="O679:Q679"/>
    <mergeCell ref="R679:T679"/>
    <mergeCell ref="V677:X677"/>
    <mergeCell ref="D678:G678"/>
    <mergeCell ref="H678:I678"/>
    <mergeCell ref="J678:K678"/>
    <mergeCell ref="L678:N678"/>
    <mergeCell ref="O678:Q678"/>
    <mergeCell ref="R678:T678"/>
    <mergeCell ref="V678:X678"/>
    <mergeCell ref="D677:G677"/>
    <mergeCell ref="H677:I677"/>
    <mergeCell ref="J677:K677"/>
    <mergeCell ref="L677:N677"/>
    <mergeCell ref="O677:Q677"/>
    <mergeCell ref="R677:T677"/>
    <mergeCell ref="V675:X675"/>
    <mergeCell ref="D676:G676"/>
    <mergeCell ref="H676:I676"/>
    <mergeCell ref="J676:K676"/>
    <mergeCell ref="L676:N676"/>
    <mergeCell ref="O676:Q676"/>
    <mergeCell ref="R676:T676"/>
    <mergeCell ref="V676:X676"/>
    <mergeCell ref="D675:G675"/>
    <mergeCell ref="H675:I675"/>
    <mergeCell ref="J675:K675"/>
    <mergeCell ref="L675:N675"/>
    <mergeCell ref="O675:Q675"/>
    <mergeCell ref="R675:T675"/>
    <mergeCell ref="V673:X673"/>
    <mergeCell ref="D674:G674"/>
    <mergeCell ref="H674:I674"/>
    <mergeCell ref="J674:K674"/>
    <mergeCell ref="L674:N674"/>
    <mergeCell ref="O674:Q674"/>
    <mergeCell ref="R674:T674"/>
    <mergeCell ref="V674:X674"/>
    <mergeCell ref="D673:G673"/>
    <mergeCell ref="H673:I673"/>
    <mergeCell ref="J673:K673"/>
    <mergeCell ref="L673:N673"/>
    <mergeCell ref="O673:Q673"/>
    <mergeCell ref="R673:T673"/>
    <mergeCell ref="V671:X671"/>
    <mergeCell ref="D672:G672"/>
    <mergeCell ref="H672:I672"/>
    <mergeCell ref="J672:K672"/>
    <mergeCell ref="L672:N672"/>
    <mergeCell ref="O672:Q672"/>
    <mergeCell ref="R672:T672"/>
    <mergeCell ref="V672:X672"/>
    <mergeCell ref="D671:G671"/>
    <mergeCell ref="H671:I671"/>
    <mergeCell ref="J671:K671"/>
    <mergeCell ref="L671:N671"/>
    <mergeCell ref="O671:Q671"/>
    <mergeCell ref="R671:T671"/>
    <mergeCell ref="V669:X669"/>
    <mergeCell ref="D670:G670"/>
    <mergeCell ref="H670:I670"/>
    <mergeCell ref="J670:K670"/>
    <mergeCell ref="L670:N670"/>
    <mergeCell ref="O670:Q670"/>
    <mergeCell ref="R670:T670"/>
    <mergeCell ref="V670:X670"/>
    <mergeCell ref="D669:G669"/>
    <mergeCell ref="H669:I669"/>
    <mergeCell ref="J669:K669"/>
    <mergeCell ref="L669:N669"/>
    <mergeCell ref="O669:Q669"/>
    <mergeCell ref="R669:T669"/>
    <mergeCell ref="V667:X667"/>
    <mergeCell ref="D668:G668"/>
    <mergeCell ref="H668:I668"/>
    <mergeCell ref="J668:K668"/>
    <mergeCell ref="L668:N668"/>
    <mergeCell ref="O668:Q668"/>
    <mergeCell ref="R668:T668"/>
    <mergeCell ref="V668:X668"/>
    <mergeCell ref="D667:G667"/>
    <mergeCell ref="H667:I667"/>
    <mergeCell ref="J667:K667"/>
    <mergeCell ref="L667:N667"/>
    <mergeCell ref="O667:Q667"/>
    <mergeCell ref="R667:T667"/>
    <mergeCell ref="V665:X665"/>
    <mergeCell ref="D666:G666"/>
    <mergeCell ref="H666:I666"/>
    <mergeCell ref="J666:K666"/>
    <mergeCell ref="L666:N666"/>
    <mergeCell ref="O666:Q666"/>
    <mergeCell ref="R666:T666"/>
    <mergeCell ref="V666:X666"/>
    <mergeCell ref="D665:G665"/>
    <mergeCell ref="H665:I665"/>
    <mergeCell ref="J665:K665"/>
    <mergeCell ref="L665:N665"/>
    <mergeCell ref="O665:Q665"/>
    <mergeCell ref="R665:T665"/>
    <mergeCell ref="V663:X663"/>
    <mergeCell ref="D664:G664"/>
    <mergeCell ref="H664:I664"/>
    <mergeCell ref="J664:K664"/>
    <mergeCell ref="L664:N664"/>
    <mergeCell ref="O664:Q664"/>
    <mergeCell ref="R664:T664"/>
    <mergeCell ref="V664:X664"/>
    <mergeCell ref="D663:G663"/>
    <mergeCell ref="H663:I663"/>
    <mergeCell ref="J663:K663"/>
    <mergeCell ref="L663:N663"/>
    <mergeCell ref="O663:Q663"/>
    <mergeCell ref="R663:T663"/>
    <mergeCell ref="V661:X661"/>
    <mergeCell ref="D662:G662"/>
    <mergeCell ref="H662:I662"/>
    <mergeCell ref="J662:K662"/>
    <mergeCell ref="L662:N662"/>
    <mergeCell ref="O662:Q662"/>
    <mergeCell ref="R662:T662"/>
    <mergeCell ref="V662:X662"/>
    <mergeCell ref="D661:G661"/>
    <mergeCell ref="H661:I661"/>
    <mergeCell ref="J661:K661"/>
    <mergeCell ref="L661:N661"/>
    <mergeCell ref="O661:Q661"/>
    <mergeCell ref="R661:T661"/>
    <mergeCell ref="V659:X659"/>
    <mergeCell ref="D660:G660"/>
    <mergeCell ref="H660:I660"/>
    <mergeCell ref="J660:K660"/>
    <mergeCell ref="L660:N660"/>
    <mergeCell ref="O660:Q660"/>
    <mergeCell ref="R660:T660"/>
    <mergeCell ref="V660:X660"/>
    <mergeCell ref="D659:G659"/>
    <mergeCell ref="H659:I659"/>
    <mergeCell ref="J659:K659"/>
    <mergeCell ref="L659:N659"/>
    <mergeCell ref="O659:Q659"/>
    <mergeCell ref="R659:T659"/>
    <mergeCell ref="V657:X657"/>
    <mergeCell ref="D658:G658"/>
    <mergeCell ref="H658:I658"/>
    <mergeCell ref="J658:K658"/>
    <mergeCell ref="L658:N658"/>
    <mergeCell ref="O658:Q658"/>
    <mergeCell ref="R658:T658"/>
    <mergeCell ref="V658:X658"/>
    <mergeCell ref="D657:G657"/>
    <mergeCell ref="H657:I657"/>
    <mergeCell ref="J657:K657"/>
    <mergeCell ref="L657:N657"/>
    <mergeCell ref="O657:Q657"/>
    <mergeCell ref="R657:T657"/>
    <mergeCell ref="V655:X655"/>
    <mergeCell ref="D656:G656"/>
    <mergeCell ref="H656:I656"/>
    <mergeCell ref="J656:K656"/>
    <mergeCell ref="L656:N656"/>
    <mergeCell ref="O656:Q656"/>
    <mergeCell ref="R656:T656"/>
    <mergeCell ref="V656:X656"/>
    <mergeCell ref="D655:G655"/>
    <mergeCell ref="H655:I655"/>
    <mergeCell ref="J655:K655"/>
    <mergeCell ref="L655:N655"/>
    <mergeCell ref="O655:Q655"/>
    <mergeCell ref="R655:T655"/>
    <mergeCell ref="V653:X653"/>
    <mergeCell ref="D654:G654"/>
    <mergeCell ref="H654:I654"/>
    <mergeCell ref="J654:K654"/>
    <mergeCell ref="L654:N654"/>
    <mergeCell ref="O654:Q654"/>
    <mergeCell ref="R654:T654"/>
    <mergeCell ref="V654:X654"/>
    <mergeCell ref="D653:G653"/>
    <mergeCell ref="H653:I653"/>
    <mergeCell ref="J653:K653"/>
    <mergeCell ref="L653:N653"/>
    <mergeCell ref="O653:Q653"/>
    <mergeCell ref="R653:T653"/>
    <mergeCell ref="V651:X651"/>
    <mergeCell ref="D652:G652"/>
    <mergeCell ref="H652:I652"/>
    <mergeCell ref="J652:K652"/>
    <mergeCell ref="L652:N652"/>
    <mergeCell ref="O652:Q652"/>
    <mergeCell ref="R652:T652"/>
    <mergeCell ref="V652:X652"/>
    <mergeCell ref="D651:G651"/>
    <mergeCell ref="H651:I651"/>
    <mergeCell ref="J651:K651"/>
    <mergeCell ref="L651:N651"/>
    <mergeCell ref="O651:Q651"/>
    <mergeCell ref="R651:T651"/>
    <mergeCell ref="V649:X649"/>
    <mergeCell ref="D650:G650"/>
    <mergeCell ref="H650:I650"/>
    <mergeCell ref="J650:K650"/>
    <mergeCell ref="L650:N650"/>
    <mergeCell ref="O650:Q650"/>
    <mergeCell ref="R650:T650"/>
    <mergeCell ref="V650:X650"/>
    <mergeCell ref="D649:G649"/>
    <mergeCell ref="H649:I649"/>
    <mergeCell ref="J649:K649"/>
    <mergeCell ref="L649:N649"/>
    <mergeCell ref="O649:Q649"/>
    <mergeCell ref="R649:T649"/>
    <mergeCell ref="V647:X647"/>
    <mergeCell ref="D648:G648"/>
    <mergeCell ref="H648:I648"/>
    <mergeCell ref="J648:K648"/>
    <mergeCell ref="L648:N648"/>
    <mergeCell ref="O648:Q648"/>
    <mergeCell ref="R648:T648"/>
    <mergeCell ref="V648:X648"/>
    <mergeCell ref="D647:G647"/>
    <mergeCell ref="H647:I647"/>
    <mergeCell ref="J647:K647"/>
    <mergeCell ref="L647:N647"/>
    <mergeCell ref="O647:Q647"/>
    <mergeCell ref="R647:T647"/>
    <mergeCell ref="V645:X645"/>
    <mergeCell ref="D646:G646"/>
    <mergeCell ref="H646:I646"/>
    <mergeCell ref="J646:K646"/>
    <mergeCell ref="L646:N646"/>
    <mergeCell ref="O646:Q646"/>
    <mergeCell ref="R646:T646"/>
    <mergeCell ref="V646:X646"/>
    <mergeCell ref="D645:G645"/>
    <mergeCell ref="H645:I645"/>
    <mergeCell ref="J645:K645"/>
    <mergeCell ref="L645:N645"/>
    <mergeCell ref="O645:Q645"/>
    <mergeCell ref="R645:T645"/>
    <mergeCell ref="V643:X643"/>
    <mergeCell ref="D644:G644"/>
    <mergeCell ref="H644:I644"/>
    <mergeCell ref="J644:K644"/>
    <mergeCell ref="L644:N644"/>
    <mergeCell ref="O644:Q644"/>
    <mergeCell ref="R644:T644"/>
    <mergeCell ref="V644:X644"/>
    <mergeCell ref="D643:G643"/>
    <mergeCell ref="H643:I643"/>
    <mergeCell ref="J643:K643"/>
    <mergeCell ref="L643:N643"/>
    <mergeCell ref="O643:Q643"/>
    <mergeCell ref="R643:T643"/>
    <mergeCell ref="V641:X641"/>
    <mergeCell ref="D642:G642"/>
    <mergeCell ref="H642:I642"/>
    <mergeCell ref="J642:K642"/>
    <mergeCell ref="L642:N642"/>
    <mergeCell ref="O642:Q642"/>
    <mergeCell ref="R642:T642"/>
    <mergeCell ref="V642:X642"/>
    <mergeCell ref="D641:G641"/>
    <mergeCell ref="H641:I641"/>
    <mergeCell ref="J641:K641"/>
    <mergeCell ref="L641:N641"/>
    <mergeCell ref="O641:Q641"/>
    <mergeCell ref="R641:T641"/>
    <mergeCell ref="V639:X639"/>
    <mergeCell ref="D640:G640"/>
    <mergeCell ref="H640:I640"/>
    <mergeCell ref="J640:K640"/>
    <mergeCell ref="L640:N640"/>
    <mergeCell ref="O640:Q640"/>
    <mergeCell ref="R640:T640"/>
    <mergeCell ref="V640:X640"/>
    <mergeCell ref="D639:G639"/>
    <mergeCell ref="H639:I639"/>
    <mergeCell ref="J639:K639"/>
    <mergeCell ref="L639:N639"/>
    <mergeCell ref="O639:Q639"/>
    <mergeCell ref="R639:T639"/>
    <mergeCell ref="V637:X637"/>
    <mergeCell ref="D638:G638"/>
    <mergeCell ref="H638:I638"/>
    <mergeCell ref="J638:K638"/>
    <mergeCell ref="L638:N638"/>
    <mergeCell ref="O638:Q638"/>
    <mergeCell ref="R638:T638"/>
    <mergeCell ref="V638:X638"/>
    <mergeCell ref="D637:G637"/>
    <mergeCell ref="H637:I637"/>
    <mergeCell ref="J637:K637"/>
    <mergeCell ref="L637:N637"/>
    <mergeCell ref="O637:Q637"/>
    <mergeCell ref="R637:T637"/>
    <mergeCell ref="V635:X635"/>
    <mergeCell ref="D636:G636"/>
    <mergeCell ref="H636:I636"/>
    <mergeCell ref="J636:K636"/>
    <mergeCell ref="L636:N636"/>
    <mergeCell ref="O636:Q636"/>
    <mergeCell ref="R636:T636"/>
    <mergeCell ref="V636:X636"/>
    <mergeCell ref="D635:G635"/>
    <mergeCell ref="H635:I635"/>
    <mergeCell ref="J635:K635"/>
    <mergeCell ref="L635:N635"/>
    <mergeCell ref="O635:Q635"/>
    <mergeCell ref="R635:T635"/>
    <mergeCell ref="V633:X633"/>
    <mergeCell ref="D634:G634"/>
    <mergeCell ref="H634:I634"/>
    <mergeCell ref="J634:K634"/>
    <mergeCell ref="L634:N634"/>
    <mergeCell ref="O634:Q634"/>
    <mergeCell ref="R634:T634"/>
    <mergeCell ref="V634:X634"/>
    <mergeCell ref="D633:G633"/>
    <mergeCell ref="H633:I633"/>
    <mergeCell ref="J633:K633"/>
    <mergeCell ref="L633:N633"/>
    <mergeCell ref="O633:Q633"/>
    <mergeCell ref="R633:T633"/>
    <mergeCell ref="V631:X631"/>
    <mergeCell ref="D632:G632"/>
    <mergeCell ref="H632:I632"/>
    <mergeCell ref="J632:K632"/>
    <mergeCell ref="L632:N632"/>
    <mergeCell ref="O632:Q632"/>
    <mergeCell ref="R632:T632"/>
    <mergeCell ref="V632:X632"/>
    <mergeCell ref="D631:G631"/>
    <mergeCell ref="H631:I631"/>
    <mergeCell ref="J631:K631"/>
    <mergeCell ref="L631:N631"/>
    <mergeCell ref="O631:Q631"/>
    <mergeCell ref="R631:T631"/>
    <mergeCell ref="V629:X629"/>
    <mergeCell ref="D630:G630"/>
    <mergeCell ref="H630:I630"/>
    <mergeCell ref="J630:K630"/>
    <mergeCell ref="L630:N630"/>
    <mergeCell ref="O630:Q630"/>
    <mergeCell ref="R630:T630"/>
    <mergeCell ref="V630:X630"/>
    <mergeCell ref="D629:G629"/>
    <mergeCell ref="H629:I629"/>
    <mergeCell ref="J629:K629"/>
    <mergeCell ref="L629:N629"/>
    <mergeCell ref="O629:Q629"/>
    <mergeCell ref="R629:T629"/>
    <mergeCell ref="V627:X627"/>
    <mergeCell ref="D628:G628"/>
    <mergeCell ref="H628:I628"/>
    <mergeCell ref="J628:K628"/>
    <mergeCell ref="L628:N628"/>
    <mergeCell ref="O628:Q628"/>
    <mergeCell ref="R628:T628"/>
    <mergeCell ref="V628:X628"/>
    <mergeCell ref="D627:G627"/>
    <mergeCell ref="H627:I627"/>
    <mergeCell ref="J627:K627"/>
    <mergeCell ref="L627:N627"/>
    <mergeCell ref="O627:Q627"/>
    <mergeCell ref="R627:T627"/>
    <mergeCell ref="V625:X625"/>
    <mergeCell ref="D626:G626"/>
    <mergeCell ref="H626:I626"/>
    <mergeCell ref="J626:K626"/>
    <mergeCell ref="L626:N626"/>
    <mergeCell ref="O626:Q626"/>
    <mergeCell ref="R626:T626"/>
    <mergeCell ref="V626:X626"/>
    <mergeCell ref="D625:G625"/>
    <mergeCell ref="H625:I625"/>
    <mergeCell ref="J625:K625"/>
    <mergeCell ref="L625:N625"/>
    <mergeCell ref="O625:Q625"/>
    <mergeCell ref="R625:T625"/>
    <mergeCell ref="V623:X623"/>
    <mergeCell ref="D624:G624"/>
    <mergeCell ref="H624:I624"/>
    <mergeCell ref="J624:K624"/>
    <mergeCell ref="L624:N624"/>
    <mergeCell ref="O624:Q624"/>
    <mergeCell ref="R624:T624"/>
    <mergeCell ref="V624:X624"/>
    <mergeCell ref="D623:G623"/>
    <mergeCell ref="H623:I623"/>
    <mergeCell ref="J623:K623"/>
    <mergeCell ref="L623:N623"/>
    <mergeCell ref="O623:Q623"/>
    <mergeCell ref="R623:T623"/>
    <mergeCell ref="V621:X621"/>
    <mergeCell ref="D622:G622"/>
    <mergeCell ref="H622:I622"/>
    <mergeCell ref="J622:K622"/>
    <mergeCell ref="L622:N622"/>
    <mergeCell ref="O622:Q622"/>
    <mergeCell ref="R622:T622"/>
    <mergeCell ref="V622:X622"/>
    <mergeCell ref="D621:G621"/>
    <mergeCell ref="H621:I621"/>
    <mergeCell ref="J621:K621"/>
    <mergeCell ref="L621:N621"/>
    <mergeCell ref="O621:Q621"/>
    <mergeCell ref="R621:T621"/>
    <mergeCell ref="V619:X619"/>
    <mergeCell ref="D620:G620"/>
    <mergeCell ref="H620:I620"/>
    <mergeCell ref="J620:K620"/>
    <mergeCell ref="L620:N620"/>
    <mergeCell ref="O620:Q620"/>
    <mergeCell ref="R620:T620"/>
    <mergeCell ref="V620:X620"/>
    <mergeCell ref="D619:G619"/>
    <mergeCell ref="H619:I619"/>
    <mergeCell ref="J619:K619"/>
    <mergeCell ref="L619:N619"/>
    <mergeCell ref="O619:Q619"/>
    <mergeCell ref="R619:T619"/>
    <mergeCell ref="V617:X617"/>
    <mergeCell ref="D618:G618"/>
    <mergeCell ref="H618:I618"/>
    <mergeCell ref="J618:K618"/>
    <mergeCell ref="L618:N618"/>
    <mergeCell ref="O618:Q618"/>
    <mergeCell ref="R618:T618"/>
    <mergeCell ref="V618:X618"/>
    <mergeCell ref="D617:G617"/>
    <mergeCell ref="H617:I617"/>
    <mergeCell ref="J617:K617"/>
    <mergeCell ref="L617:N617"/>
    <mergeCell ref="O617:Q617"/>
    <mergeCell ref="R617:T617"/>
    <mergeCell ref="V615:X615"/>
    <mergeCell ref="D616:G616"/>
    <mergeCell ref="H616:I616"/>
    <mergeCell ref="J616:K616"/>
    <mergeCell ref="L616:N616"/>
    <mergeCell ref="O616:Q616"/>
    <mergeCell ref="R616:T616"/>
    <mergeCell ref="V616:X616"/>
    <mergeCell ref="D615:G615"/>
    <mergeCell ref="H615:I615"/>
    <mergeCell ref="J615:K615"/>
    <mergeCell ref="L615:N615"/>
    <mergeCell ref="O615:Q615"/>
    <mergeCell ref="R615:T615"/>
    <mergeCell ref="V613:X613"/>
    <mergeCell ref="D614:G614"/>
    <mergeCell ref="H614:I614"/>
    <mergeCell ref="J614:K614"/>
    <mergeCell ref="L614:N614"/>
    <mergeCell ref="O614:Q614"/>
    <mergeCell ref="R614:T614"/>
    <mergeCell ref="V614:X614"/>
    <mergeCell ref="D613:G613"/>
    <mergeCell ref="H613:I613"/>
    <mergeCell ref="J613:K613"/>
    <mergeCell ref="L613:N613"/>
    <mergeCell ref="O613:Q613"/>
    <mergeCell ref="R613:T613"/>
    <mergeCell ref="V611:X611"/>
    <mergeCell ref="D612:G612"/>
    <mergeCell ref="H612:I612"/>
    <mergeCell ref="J612:K612"/>
    <mergeCell ref="L612:N612"/>
    <mergeCell ref="O612:Q612"/>
    <mergeCell ref="R612:T612"/>
    <mergeCell ref="V612:X612"/>
    <mergeCell ref="D611:G611"/>
    <mergeCell ref="H611:I611"/>
    <mergeCell ref="J611:K611"/>
    <mergeCell ref="L611:N611"/>
    <mergeCell ref="O611:Q611"/>
    <mergeCell ref="R611:T611"/>
    <mergeCell ref="V609:X609"/>
    <mergeCell ref="D610:G610"/>
    <mergeCell ref="H610:I610"/>
    <mergeCell ref="J610:K610"/>
    <mergeCell ref="L610:N610"/>
    <mergeCell ref="O610:Q610"/>
    <mergeCell ref="R610:T610"/>
    <mergeCell ref="V610:X610"/>
    <mergeCell ref="D609:G609"/>
    <mergeCell ref="H609:I609"/>
    <mergeCell ref="J609:K609"/>
    <mergeCell ref="L609:N609"/>
    <mergeCell ref="O609:Q609"/>
    <mergeCell ref="R609:T609"/>
    <mergeCell ref="V607:X607"/>
    <mergeCell ref="D608:G608"/>
    <mergeCell ref="H608:I608"/>
    <mergeCell ref="J608:K608"/>
    <mergeCell ref="L608:N608"/>
    <mergeCell ref="O608:Q608"/>
    <mergeCell ref="R608:T608"/>
    <mergeCell ref="V608:X608"/>
    <mergeCell ref="D607:G607"/>
    <mergeCell ref="H607:I607"/>
    <mergeCell ref="J607:K607"/>
    <mergeCell ref="L607:N607"/>
    <mergeCell ref="O607:Q607"/>
    <mergeCell ref="R607:T607"/>
    <mergeCell ref="V605:X605"/>
    <mergeCell ref="D606:G606"/>
    <mergeCell ref="H606:I606"/>
    <mergeCell ref="J606:K606"/>
    <mergeCell ref="L606:N606"/>
    <mergeCell ref="O606:Q606"/>
    <mergeCell ref="R606:T606"/>
    <mergeCell ref="V606:X606"/>
    <mergeCell ref="D605:G605"/>
    <mergeCell ref="H605:I605"/>
    <mergeCell ref="J605:K605"/>
    <mergeCell ref="L605:N605"/>
    <mergeCell ref="O605:Q605"/>
    <mergeCell ref="R605:T605"/>
    <mergeCell ref="V603:X603"/>
    <mergeCell ref="D604:G604"/>
    <mergeCell ref="H604:I604"/>
    <mergeCell ref="J604:K604"/>
    <mergeCell ref="L604:N604"/>
    <mergeCell ref="O604:Q604"/>
    <mergeCell ref="R604:T604"/>
    <mergeCell ref="V604:X604"/>
    <mergeCell ref="D603:G603"/>
    <mergeCell ref="H603:I603"/>
    <mergeCell ref="J603:K603"/>
    <mergeCell ref="L603:N603"/>
    <mergeCell ref="O603:Q603"/>
    <mergeCell ref="R603:T603"/>
    <mergeCell ref="V601:X601"/>
    <mergeCell ref="D602:G602"/>
    <mergeCell ref="H602:I602"/>
    <mergeCell ref="J602:K602"/>
    <mergeCell ref="L602:N602"/>
    <mergeCell ref="O602:Q602"/>
    <mergeCell ref="R602:T602"/>
    <mergeCell ref="V602:X602"/>
    <mergeCell ref="D601:G601"/>
    <mergeCell ref="H601:I601"/>
    <mergeCell ref="J601:K601"/>
    <mergeCell ref="L601:N601"/>
    <mergeCell ref="O601:Q601"/>
    <mergeCell ref="R601:T601"/>
    <mergeCell ref="V599:X599"/>
    <mergeCell ref="D600:G600"/>
    <mergeCell ref="H600:I600"/>
    <mergeCell ref="J600:K600"/>
    <mergeCell ref="L600:N600"/>
    <mergeCell ref="O600:Q600"/>
    <mergeCell ref="R600:T600"/>
    <mergeCell ref="V600:X600"/>
    <mergeCell ref="D599:G599"/>
    <mergeCell ref="H599:I599"/>
    <mergeCell ref="J599:K599"/>
    <mergeCell ref="L599:N599"/>
    <mergeCell ref="O599:Q599"/>
    <mergeCell ref="R599:T599"/>
    <mergeCell ref="V597:X597"/>
    <mergeCell ref="D598:G598"/>
    <mergeCell ref="H598:I598"/>
    <mergeCell ref="J598:K598"/>
    <mergeCell ref="L598:N598"/>
    <mergeCell ref="O598:Q598"/>
    <mergeCell ref="R598:T598"/>
    <mergeCell ref="V598:X598"/>
    <mergeCell ref="D597:G597"/>
    <mergeCell ref="H597:I597"/>
    <mergeCell ref="J597:K597"/>
    <mergeCell ref="L597:N597"/>
    <mergeCell ref="O597:Q597"/>
    <mergeCell ref="R597:T597"/>
    <mergeCell ref="V595:X595"/>
    <mergeCell ref="D596:G596"/>
    <mergeCell ref="H596:I596"/>
    <mergeCell ref="J596:K596"/>
    <mergeCell ref="L596:N596"/>
    <mergeCell ref="O596:Q596"/>
    <mergeCell ref="R596:T596"/>
    <mergeCell ref="V596:X596"/>
    <mergeCell ref="D595:G595"/>
    <mergeCell ref="H595:I595"/>
    <mergeCell ref="J595:K595"/>
    <mergeCell ref="L595:N595"/>
    <mergeCell ref="O595:Q595"/>
    <mergeCell ref="R595:T595"/>
    <mergeCell ref="V593:X593"/>
    <mergeCell ref="D594:G594"/>
    <mergeCell ref="H594:I594"/>
    <mergeCell ref="J594:K594"/>
    <mergeCell ref="L594:N594"/>
    <mergeCell ref="O594:Q594"/>
    <mergeCell ref="R594:T594"/>
    <mergeCell ref="V594:X594"/>
    <mergeCell ref="D593:G593"/>
    <mergeCell ref="H593:I593"/>
    <mergeCell ref="J593:K593"/>
    <mergeCell ref="L593:N593"/>
    <mergeCell ref="O593:Q593"/>
    <mergeCell ref="R593:T593"/>
    <mergeCell ref="V591:X591"/>
    <mergeCell ref="D592:G592"/>
    <mergeCell ref="H592:I592"/>
    <mergeCell ref="J592:K592"/>
    <mergeCell ref="L592:N592"/>
    <mergeCell ref="O592:Q592"/>
    <mergeCell ref="R592:T592"/>
    <mergeCell ref="V592:X592"/>
    <mergeCell ref="D591:G591"/>
    <mergeCell ref="H591:I591"/>
    <mergeCell ref="J591:K591"/>
    <mergeCell ref="L591:N591"/>
    <mergeCell ref="O591:Q591"/>
    <mergeCell ref="R591:T591"/>
    <mergeCell ref="V589:X589"/>
    <mergeCell ref="D590:G590"/>
    <mergeCell ref="H590:I590"/>
    <mergeCell ref="J590:K590"/>
    <mergeCell ref="L590:N590"/>
    <mergeCell ref="O590:Q590"/>
    <mergeCell ref="R590:T590"/>
    <mergeCell ref="V590:X590"/>
    <mergeCell ref="D589:G589"/>
    <mergeCell ref="H589:I589"/>
    <mergeCell ref="J589:K589"/>
    <mergeCell ref="L589:N589"/>
    <mergeCell ref="O589:Q589"/>
    <mergeCell ref="R589:T589"/>
    <mergeCell ref="V587:X587"/>
    <mergeCell ref="D588:G588"/>
    <mergeCell ref="H588:I588"/>
    <mergeCell ref="J588:K588"/>
    <mergeCell ref="L588:N588"/>
    <mergeCell ref="O588:Q588"/>
    <mergeCell ref="R588:T588"/>
    <mergeCell ref="V588:X588"/>
    <mergeCell ref="D587:G587"/>
    <mergeCell ref="H587:I587"/>
    <mergeCell ref="J587:K587"/>
    <mergeCell ref="L587:N587"/>
    <mergeCell ref="O587:Q587"/>
    <mergeCell ref="R587:T587"/>
    <mergeCell ref="V585:X585"/>
    <mergeCell ref="D586:G586"/>
    <mergeCell ref="H586:I586"/>
    <mergeCell ref="J586:K586"/>
    <mergeCell ref="L586:N586"/>
    <mergeCell ref="O586:Q586"/>
    <mergeCell ref="R586:T586"/>
    <mergeCell ref="V586:X586"/>
    <mergeCell ref="D585:G585"/>
    <mergeCell ref="H585:I585"/>
    <mergeCell ref="J585:K585"/>
    <mergeCell ref="L585:N585"/>
    <mergeCell ref="O585:Q585"/>
    <mergeCell ref="R585:T585"/>
    <mergeCell ref="V583:X583"/>
    <mergeCell ref="D584:G584"/>
    <mergeCell ref="H584:I584"/>
    <mergeCell ref="J584:K584"/>
    <mergeCell ref="L584:N584"/>
    <mergeCell ref="O584:Q584"/>
    <mergeCell ref="R584:T584"/>
    <mergeCell ref="V584:X584"/>
    <mergeCell ref="D583:G583"/>
    <mergeCell ref="H583:I583"/>
    <mergeCell ref="J583:K583"/>
    <mergeCell ref="L583:N583"/>
    <mergeCell ref="O583:Q583"/>
    <mergeCell ref="R583:T583"/>
    <mergeCell ref="V581:X581"/>
    <mergeCell ref="D582:G582"/>
    <mergeCell ref="H582:I582"/>
    <mergeCell ref="J582:K582"/>
    <mergeCell ref="L582:N582"/>
    <mergeCell ref="O582:Q582"/>
    <mergeCell ref="R582:T582"/>
    <mergeCell ref="V582:X582"/>
    <mergeCell ref="D581:G581"/>
    <mergeCell ref="H581:I581"/>
    <mergeCell ref="J581:K581"/>
    <mergeCell ref="L581:N581"/>
    <mergeCell ref="O581:Q581"/>
    <mergeCell ref="R581:T581"/>
    <mergeCell ref="V579:X579"/>
    <mergeCell ref="D580:G580"/>
    <mergeCell ref="H580:I580"/>
    <mergeCell ref="J580:K580"/>
    <mergeCell ref="L580:N580"/>
    <mergeCell ref="O580:Q580"/>
    <mergeCell ref="R580:T580"/>
    <mergeCell ref="V580:X580"/>
    <mergeCell ref="D579:G579"/>
    <mergeCell ref="H579:I579"/>
    <mergeCell ref="J579:K579"/>
    <mergeCell ref="L579:N579"/>
    <mergeCell ref="O579:Q579"/>
    <mergeCell ref="R579:T579"/>
    <mergeCell ref="V577:X577"/>
    <mergeCell ref="D578:G578"/>
    <mergeCell ref="H578:I578"/>
    <mergeCell ref="J578:K578"/>
    <mergeCell ref="L578:N578"/>
    <mergeCell ref="O578:Q578"/>
    <mergeCell ref="R578:T578"/>
    <mergeCell ref="V578:X578"/>
    <mergeCell ref="D577:G577"/>
    <mergeCell ref="H577:I577"/>
    <mergeCell ref="J577:K577"/>
    <mergeCell ref="L577:N577"/>
    <mergeCell ref="O577:Q577"/>
    <mergeCell ref="R577:T577"/>
    <mergeCell ref="V575:X575"/>
    <mergeCell ref="D576:G576"/>
    <mergeCell ref="H576:I576"/>
    <mergeCell ref="J576:K576"/>
    <mergeCell ref="L576:N576"/>
    <mergeCell ref="O576:Q576"/>
    <mergeCell ref="R576:T576"/>
    <mergeCell ref="V576:X576"/>
    <mergeCell ref="D575:G575"/>
    <mergeCell ref="H575:I575"/>
    <mergeCell ref="J575:K575"/>
    <mergeCell ref="L575:N575"/>
    <mergeCell ref="O575:Q575"/>
    <mergeCell ref="R575:T575"/>
    <mergeCell ref="V573:X573"/>
    <mergeCell ref="D574:G574"/>
    <mergeCell ref="H574:I574"/>
    <mergeCell ref="J574:K574"/>
    <mergeCell ref="L574:N574"/>
    <mergeCell ref="O574:Q574"/>
    <mergeCell ref="R574:T574"/>
    <mergeCell ref="V574:X574"/>
    <mergeCell ref="D573:G573"/>
    <mergeCell ref="H573:I573"/>
    <mergeCell ref="J573:K573"/>
    <mergeCell ref="L573:N573"/>
    <mergeCell ref="O573:Q573"/>
    <mergeCell ref="R573:T573"/>
    <mergeCell ref="V571:X571"/>
    <mergeCell ref="D572:G572"/>
    <mergeCell ref="H572:I572"/>
    <mergeCell ref="J572:K572"/>
    <mergeCell ref="L572:N572"/>
    <mergeCell ref="O572:Q572"/>
    <mergeCell ref="R572:T572"/>
    <mergeCell ref="V572:X572"/>
    <mergeCell ref="D571:G571"/>
    <mergeCell ref="H571:I571"/>
    <mergeCell ref="J571:K571"/>
    <mergeCell ref="L571:N571"/>
    <mergeCell ref="O571:Q571"/>
    <mergeCell ref="R571:T571"/>
    <mergeCell ref="V569:X569"/>
    <mergeCell ref="D570:G570"/>
    <mergeCell ref="H570:I570"/>
    <mergeCell ref="J570:K570"/>
    <mergeCell ref="L570:N570"/>
    <mergeCell ref="O570:Q570"/>
    <mergeCell ref="R570:T570"/>
    <mergeCell ref="V570:X570"/>
    <mergeCell ref="D569:G569"/>
    <mergeCell ref="H569:I569"/>
    <mergeCell ref="J569:K569"/>
    <mergeCell ref="L569:N569"/>
    <mergeCell ref="O569:Q569"/>
    <mergeCell ref="R569:T569"/>
    <mergeCell ref="V567:X567"/>
    <mergeCell ref="D568:G568"/>
    <mergeCell ref="H568:I568"/>
    <mergeCell ref="J568:K568"/>
    <mergeCell ref="L568:N568"/>
    <mergeCell ref="O568:Q568"/>
    <mergeCell ref="R568:T568"/>
    <mergeCell ref="V568:X568"/>
    <mergeCell ref="D567:G567"/>
    <mergeCell ref="H567:I567"/>
    <mergeCell ref="J567:K567"/>
    <mergeCell ref="L567:N567"/>
    <mergeCell ref="O567:Q567"/>
    <mergeCell ref="R567:T567"/>
    <mergeCell ref="V565:X565"/>
    <mergeCell ref="D566:G566"/>
    <mergeCell ref="H566:I566"/>
    <mergeCell ref="J566:K566"/>
    <mergeCell ref="L566:N566"/>
    <mergeCell ref="O566:Q566"/>
    <mergeCell ref="R566:T566"/>
    <mergeCell ref="V566:X566"/>
    <mergeCell ref="D565:G565"/>
    <mergeCell ref="H565:I565"/>
    <mergeCell ref="J565:K565"/>
    <mergeCell ref="L565:N565"/>
    <mergeCell ref="O565:Q565"/>
    <mergeCell ref="R565:T565"/>
    <mergeCell ref="V563:X563"/>
    <mergeCell ref="D564:G564"/>
    <mergeCell ref="H564:I564"/>
    <mergeCell ref="J564:K564"/>
    <mergeCell ref="L564:N564"/>
    <mergeCell ref="O564:Q564"/>
    <mergeCell ref="R564:T564"/>
    <mergeCell ref="V564:X564"/>
    <mergeCell ref="D563:G563"/>
    <mergeCell ref="H563:I563"/>
    <mergeCell ref="J563:K563"/>
    <mergeCell ref="L563:N563"/>
    <mergeCell ref="O563:Q563"/>
    <mergeCell ref="R563:T563"/>
    <mergeCell ref="V561:X561"/>
    <mergeCell ref="D562:G562"/>
    <mergeCell ref="H562:I562"/>
    <mergeCell ref="J562:K562"/>
    <mergeCell ref="L562:N562"/>
    <mergeCell ref="O562:Q562"/>
    <mergeCell ref="R562:T562"/>
    <mergeCell ref="V562:X562"/>
    <mergeCell ref="D561:G561"/>
    <mergeCell ref="H561:I561"/>
    <mergeCell ref="J561:K561"/>
    <mergeCell ref="L561:N561"/>
    <mergeCell ref="O561:Q561"/>
    <mergeCell ref="R561:T561"/>
    <mergeCell ref="V559:X559"/>
    <mergeCell ref="D560:G560"/>
    <mergeCell ref="H560:I560"/>
    <mergeCell ref="J560:K560"/>
    <mergeCell ref="L560:N560"/>
    <mergeCell ref="O560:Q560"/>
    <mergeCell ref="R560:T560"/>
    <mergeCell ref="V560:X560"/>
    <mergeCell ref="D559:G559"/>
    <mergeCell ref="H559:I559"/>
    <mergeCell ref="J559:K559"/>
    <mergeCell ref="L559:N559"/>
    <mergeCell ref="O559:Q559"/>
    <mergeCell ref="R559:T559"/>
    <mergeCell ref="V557:X557"/>
    <mergeCell ref="D558:G558"/>
    <mergeCell ref="H558:I558"/>
    <mergeCell ref="J558:K558"/>
    <mergeCell ref="L558:N558"/>
    <mergeCell ref="O558:Q558"/>
    <mergeCell ref="R558:T558"/>
    <mergeCell ref="V558:X558"/>
    <mergeCell ref="D557:G557"/>
    <mergeCell ref="H557:I557"/>
    <mergeCell ref="J557:K557"/>
    <mergeCell ref="L557:N557"/>
    <mergeCell ref="O557:Q557"/>
    <mergeCell ref="R557:T557"/>
    <mergeCell ref="V555:X555"/>
    <mergeCell ref="D556:G556"/>
    <mergeCell ref="H556:I556"/>
    <mergeCell ref="J556:K556"/>
    <mergeCell ref="L556:N556"/>
    <mergeCell ref="O556:Q556"/>
    <mergeCell ref="R556:T556"/>
    <mergeCell ref="V556:X556"/>
    <mergeCell ref="D555:G555"/>
    <mergeCell ref="H555:I555"/>
    <mergeCell ref="J555:K555"/>
    <mergeCell ref="L555:N555"/>
    <mergeCell ref="O555:Q555"/>
    <mergeCell ref="R555:T555"/>
    <mergeCell ref="V553:X553"/>
    <mergeCell ref="D554:G554"/>
    <mergeCell ref="H554:I554"/>
    <mergeCell ref="J554:K554"/>
    <mergeCell ref="L554:N554"/>
    <mergeCell ref="O554:Q554"/>
    <mergeCell ref="R554:T554"/>
    <mergeCell ref="V554:X554"/>
    <mergeCell ref="D553:G553"/>
    <mergeCell ref="H553:I553"/>
    <mergeCell ref="J553:K553"/>
    <mergeCell ref="L553:N553"/>
    <mergeCell ref="O553:Q553"/>
    <mergeCell ref="R553:T553"/>
    <mergeCell ref="V551:X551"/>
    <mergeCell ref="D552:G552"/>
    <mergeCell ref="H552:I552"/>
    <mergeCell ref="J552:K552"/>
    <mergeCell ref="L552:N552"/>
    <mergeCell ref="O552:Q552"/>
    <mergeCell ref="R552:T552"/>
    <mergeCell ref="V552:X552"/>
    <mergeCell ref="D551:G551"/>
    <mergeCell ref="H551:I551"/>
    <mergeCell ref="J551:K551"/>
    <mergeCell ref="L551:N551"/>
    <mergeCell ref="O551:Q551"/>
    <mergeCell ref="R551:T551"/>
    <mergeCell ref="V549:X549"/>
    <mergeCell ref="D550:G550"/>
    <mergeCell ref="H550:I550"/>
    <mergeCell ref="J550:K550"/>
    <mergeCell ref="L550:N550"/>
    <mergeCell ref="O550:Q550"/>
    <mergeCell ref="R550:T550"/>
    <mergeCell ref="V550:X550"/>
    <mergeCell ref="D549:G549"/>
    <mergeCell ref="H549:I549"/>
    <mergeCell ref="J549:K549"/>
    <mergeCell ref="L549:N549"/>
    <mergeCell ref="O549:Q549"/>
    <mergeCell ref="R549:T549"/>
    <mergeCell ref="V547:X547"/>
    <mergeCell ref="D548:G548"/>
    <mergeCell ref="H548:I548"/>
    <mergeCell ref="J548:K548"/>
    <mergeCell ref="L548:N548"/>
    <mergeCell ref="O548:Q548"/>
    <mergeCell ref="R548:T548"/>
    <mergeCell ref="V548:X548"/>
    <mergeCell ref="D547:G547"/>
    <mergeCell ref="H547:I547"/>
    <mergeCell ref="J547:K547"/>
    <mergeCell ref="L547:N547"/>
    <mergeCell ref="O547:Q547"/>
    <mergeCell ref="R547:T547"/>
    <mergeCell ref="V545:X545"/>
    <mergeCell ref="D546:G546"/>
    <mergeCell ref="H546:I546"/>
    <mergeCell ref="J546:K546"/>
    <mergeCell ref="L546:N546"/>
    <mergeCell ref="O546:Q546"/>
    <mergeCell ref="R546:T546"/>
    <mergeCell ref="V546:X546"/>
    <mergeCell ref="D545:G545"/>
    <mergeCell ref="H545:I545"/>
    <mergeCell ref="J545:K545"/>
    <mergeCell ref="L545:N545"/>
    <mergeCell ref="O545:Q545"/>
    <mergeCell ref="R545:T545"/>
    <mergeCell ref="V543:X543"/>
    <mergeCell ref="D544:G544"/>
    <mergeCell ref="H544:I544"/>
    <mergeCell ref="J544:K544"/>
    <mergeCell ref="L544:N544"/>
    <mergeCell ref="O544:Q544"/>
    <mergeCell ref="R544:T544"/>
    <mergeCell ref="V544:X544"/>
    <mergeCell ref="D543:G543"/>
    <mergeCell ref="H543:I543"/>
    <mergeCell ref="J543:K543"/>
    <mergeCell ref="L543:N543"/>
    <mergeCell ref="O543:Q543"/>
    <mergeCell ref="R543:T543"/>
    <mergeCell ref="V541:X541"/>
    <mergeCell ref="D542:G542"/>
    <mergeCell ref="H542:I542"/>
    <mergeCell ref="J542:K542"/>
    <mergeCell ref="L542:N542"/>
    <mergeCell ref="O542:Q542"/>
    <mergeCell ref="R542:T542"/>
    <mergeCell ref="V542:X542"/>
    <mergeCell ref="D541:G541"/>
    <mergeCell ref="H541:I541"/>
    <mergeCell ref="J541:K541"/>
    <mergeCell ref="L541:N541"/>
    <mergeCell ref="O541:Q541"/>
    <mergeCell ref="R541:T541"/>
    <mergeCell ref="V539:X539"/>
    <mergeCell ref="D540:G540"/>
    <mergeCell ref="H540:I540"/>
    <mergeCell ref="J540:K540"/>
    <mergeCell ref="L540:N540"/>
    <mergeCell ref="O540:Q540"/>
    <mergeCell ref="R540:T540"/>
    <mergeCell ref="V540:X540"/>
    <mergeCell ref="D539:G539"/>
    <mergeCell ref="H539:I539"/>
    <mergeCell ref="J539:K539"/>
    <mergeCell ref="L539:N539"/>
    <mergeCell ref="O539:Q539"/>
    <mergeCell ref="R539:T539"/>
    <mergeCell ref="V537:X537"/>
    <mergeCell ref="D538:G538"/>
    <mergeCell ref="H538:I538"/>
    <mergeCell ref="J538:K538"/>
    <mergeCell ref="L538:N538"/>
    <mergeCell ref="O538:Q538"/>
    <mergeCell ref="R538:T538"/>
    <mergeCell ref="V538:X538"/>
    <mergeCell ref="D537:G537"/>
    <mergeCell ref="H537:I537"/>
    <mergeCell ref="J537:K537"/>
    <mergeCell ref="L537:N537"/>
    <mergeCell ref="O537:Q537"/>
    <mergeCell ref="R537:T537"/>
    <mergeCell ref="V535:X535"/>
    <mergeCell ref="D536:G536"/>
    <mergeCell ref="H536:I536"/>
    <mergeCell ref="J536:K536"/>
    <mergeCell ref="L536:N536"/>
    <mergeCell ref="O536:Q536"/>
    <mergeCell ref="R536:T536"/>
    <mergeCell ref="V536:X536"/>
    <mergeCell ref="D535:G535"/>
    <mergeCell ref="H535:I535"/>
    <mergeCell ref="J535:K535"/>
    <mergeCell ref="L535:N535"/>
    <mergeCell ref="O535:Q535"/>
    <mergeCell ref="R535:T535"/>
    <mergeCell ref="V533:X533"/>
    <mergeCell ref="D534:G534"/>
    <mergeCell ref="H534:I534"/>
    <mergeCell ref="J534:K534"/>
    <mergeCell ref="L534:N534"/>
    <mergeCell ref="O534:Q534"/>
    <mergeCell ref="R534:T534"/>
    <mergeCell ref="V534:X534"/>
    <mergeCell ref="D533:G533"/>
    <mergeCell ref="H533:I533"/>
    <mergeCell ref="J533:K533"/>
    <mergeCell ref="L533:N533"/>
    <mergeCell ref="O533:Q533"/>
    <mergeCell ref="R533:T533"/>
    <mergeCell ref="V531:X531"/>
    <mergeCell ref="D532:G532"/>
    <mergeCell ref="H532:I532"/>
    <mergeCell ref="J532:K532"/>
    <mergeCell ref="L532:N532"/>
    <mergeCell ref="O532:Q532"/>
    <mergeCell ref="R532:T532"/>
    <mergeCell ref="V532:X532"/>
    <mergeCell ref="D531:G531"/>
    <mergeCell ref="H531:I531"/>
    <mergeCell ref="J531:K531"/>
    <mergeCell ref="L531:N531"/>
    <mergeCell ref="O531:Q531"/>
    <mergeCell ref="R531:T531"/>
    <mergeCell ref="V529:X529"/>
    <mergeCell ref="D530:G530"/>
    <mergeCell ref="H530:I530"/>
    <mergeCell ref="J530:K530"/>
    <mergeCell ref="L530:N530"/>
    <mergeCell ref="O530:Q530"/>
    <mergeCell ref="R530:T530"/>
    <mergeCell ref="V530:X530"/>
    <mergeCell ref="D529:G529"/>
    <mergeCell ref="H529:I529"/>
    <mergeCell ref="J529:K529"/>
    <mergeCell ref="L529:N529"/>
    <mergeCell ref="O529:Q529"/>
    <mergeCell ref="R529:T529"/>
    <mergeCell ref="V527:X527"/>
    <mergeCell ref="D528:G528"/>
    <mergeCell ref="H528:I528"/>
    <mergeCell ref="J528:K528"/>
    <mergeCell ref="L528:N528"/>
    <mergeCell ref="O528:Q528"/>
    <mergeCell ref="R528:T528"/>
    <mergeCell ref="V528:X528"/>
    <mergeCell ref="D527:G527"/>
    <mergeCell ref="H527:I527"/>
    <mergeCell ref="J527:K527"/>
    <mergeCell ref="L527:N527"/>
    <mergeCell ref="O527:Q527"/>
    <mergeCell ref="R527:T527"/>
    <mergeCell ref="V525:X525"/>
    <mergeCell ref="D526:G526"/>
    <mergeCell ref="H526:I526"/>
    <mergeCell ref="J526:K526"/>
    <mergeCell ref="L526:N526"/>
    <mergeCell ref="O526:Q526"/>
    <mergeCell ref="R526:T526"/>
    <mergeCell ref="V526:X526"/>
    <mergeCell ref="D525:G525"/>
    <mergeCell ref="H525:I525"/>
    <mergeCell ref="J525:K525"/>
    <mergeCell ref="L525:N525"/>
    <mergeCell ref="O525:Q525"/>
    <mergeCell ref="R525:T525"/>
    <mergeCell ref="V523:X523"/>
    <mergeCell ref="D524:G524"/>
    <mergeCell ref="H524:I524"/>
    <mergeCell ref="J524:K524"/>
    <mergeCell ref="L524:N524"/>
    <mergeCell ref="O524:Q524"/>
    <mergeCell ref="R524:T524"/>
    <mergeCell ref="V524:X524"/>
    <mergeCell ref="D523:G523"/>
    <mergeCell ref="H523:I523"/>
    <mergeCell ref="J523:K523"/>
    <mergeCell ref="L523:N523"/>
    <mergeCell ref="O523:Q523"/>
    <mergeCell ref="R523:T523"/>
    <mergeCell ref="V521:X521"/>
    <mergeCell ref="D522:G522"/>
    <mergeCell ref="H522:I522"/>
    <mergeCell ref="J522:K522"/>
    <mergeCell ref="L522:N522"/>
    <mergeCell ref="O522:Q522"/>
    <mergeCell ref="R522:T522"/>
    <mergeCell ref="V522:X522"/>
    <mergeCell ref="D521:G521"/>
    <mergeCell ref="H521:I521"/>
    <mergeCell ref="J521:K521"/>
    <mergeCell ref="L521:N521"/>
    <mergeCell ref="O521:Q521"/>
    <mergeCell ref="R521:T521"/>
    <mergeCell ref="V519:X519"/>
    <mergeCell ref="D520:G520"/>
    <mergeCell ref="H520:I520"/>
    <mergeCell ref="J520:K520"/>
    <mergeCell ref="L520:N520"/>
    <mergeCell ref="O520:Q520"/>
    <mergeCell ref="R520:T520"/>
    <mergeCell ref="V520:X520"/>
    <mergeCell ref="D519:G519"/>
    <mergeCell ref="H519:I519"/>
    <mergeCell ref="J519:K519"/>
    <mergeCell ref="L519:N519"/>
    <mergeCell ref="O519:Q519"/>
    <mergeCell ref="R519:T519"/>
    <mergeCell ref="V517:X517"/>
    <mergeCell ref="D518:G518"/>
    <mergeCell ref="H518:I518"/>
    <mergeCell ref="J518:K518"/>
    <mergeCell ref="L518:N518"/>
    <mergeCell ref="O518:Q518"/>
    <mergeCell ref="R518:T518"/>
    <mergeCell ref="V518:X518"/>
    <mergeCell ref="D517:G517"/>
    <mergeCell ref="H517:I517"/>
    <mergeCell ref="J517:K517"/>
    <mergeCell ref="L517:N517"/>
    <mergeCell ref="O517:Q517"/>
    <mergeCell ref="R517:T517"/>
    <mergeCell ref="V515:X515"/>
    <mergeCell ref="D516:G516"/>
    <mergeCell ref="H516:I516"/>
    <mergeCell ref="J516:K516"/>
    <mergeCell ref="L516:N516"/>
    <mergeCell ref="O516:Q516"/>
    <mergeCell ref="R516:T516"/>
    <mergeCell ref="V516:X516"/>
    <mergeCell ref="D515:G515"/>
    <mergeCell ref="H515:I515"/>
    <mergeCell ref="J515:K515"/>
    <mergeCell ref="L515:N515"/>
    <mergeCell ref="O515:Q515"/>
    <mergeCell ref="R515:T515"/>
    <mergeCell ref="V513:X513"/>
    <mergeCell ref="D514:G514"/>
    <mergeCell ref="H514:I514"/>
    <mergeCell ref="J514:K514"/>
    <mergeCell ref="L514:N514"/>
    <mergeCell ref="O514:Q514"/>
    <mergeCell ref="R514:T514"/>
    <mergeCell ref="V514:X514"/>
    <mergeCell ref="D513:G513"/>
    <mergeCell ref="H513:I513"/>
    <mergeCell ref="J513:K513"/>
    <mergeCell ref="L513:N513"/>
    <mergeCell ref="O513:Q513"/>
    <mergeCell ref="R513:T513"/>
    <mergeCell ref="V511:X511"/>
    <mergeCell ref="D512:G512"/>
    <mergeCell ref="H512:I512"/>
    <mergeCell ref="J512:K512"/>
    <mergeCell ref="L512:N512"/>
    <mergeCell ref="O512:Q512"/>
    <mergeCell ref="R512:T512"/>
    <mergeCell ref="V512:X512"/>
    <mergeCell ref="D511:G511"/>
    <mergeCell ref="H511:I511"/>
    <mergeCell ref="J511:K511"/>
    <mergeCell ref="L511:N511"/>
    <mergeCell ref="O511:Q511"/>
    <mergeCell ref="R511:T511"/>
    <mergeCell ref="V509:X509"/>
    <mergeCell ref="D510:G510"/>
    <mergeCell ref="H510:I510"/>
    <mergeCell ref="J510:K510"/>
    <mergeCell ref="L510:N510"/>
    <mergeCell ref="O510:Q510"/>
    <mergeCell ref="R510:T510"/>
    <mergeCell ref="V510:X510"/>
    <mergeCell ref="D509:G509"/>
    <mergeCell ref="H509:I509"/>
    <mergeCell ref="J509:K509"/>
    <mergeCell ref="L509:N509"/>
    <mergeCell ref="O509:Q509"/>
    <mergeCell ref="R509:T509"/>
    <mergeCell ref="V507:X507"/>
    <mergeCell ref="D508:G508"/>
    <mergeCell ref="H508:I508"/>
    <mergeCell ref="J508:K508"/>
    <mergeCell ref="L508:N508"/>
    <mergeCell ref="O508:Q508"/>
    <mergeCell ref="R508:T508"/>
    <mergeCell ref="V508:X508"/>
    <mergeCell ref="D507:G507"/>
    <mergeCell ref="H507:I507"/>
    <mergeCell ref="J507:K507"/>
    <mergeCell ref="L507:N507"/>
    <mergeCell ref="O507:Q507"/>
    <mergeCell ref="R507:T507"/>
    <mergeCell ref="V505:X505"/>
    <mergeCell ref="D506:G506"/>
    <mergeCell ref="H506:I506"/>
    <mergeCell ref="J506:K506"/>
    <mergeCell ref="L506:N506"/>
    <mergeCell ref="O506:Q506"/>
    <mergeCell ref="R506:T506"/>
    <mergeCell ref="V506:X506"/>
    <mergeCell ref="D505:G505"/>
    <mergeCell ref="H505:I505"/>
    <mergeCell ref="J505:K505"/>
    <mergeCell ref="L505:N505"/>
    <mergeCell ref="O505:Q505"/>
    <mergeCell ref="R505:T505"/>
    <mergeCell ref="V503:X503"/>
    <mergeCell ref="D504:G504"/>
    <mergeCell ref="H504:I504"/>
    <mergeCell ref="J504:K504"/>
    <mergeCell ref="L504:N504"/>
    <mergeCell ref="O504:Q504"/>
    <mergeCell ref="R504:T504"/>
    <mergeCell ref="V504:X504"/>
    <mergeCell ref="D503:G503"/>
    <mergeCell ref="H503:I503"/>
    <mergeCell ref="J503:K503"/>
    <mergeCell ref="L503:N503"/>
    <mergeCell ref="O503:Q503"/>
    <mergeCell ref="R503:T503"/>
    <mergeCell ref="V501:X501"/>
    <mergeCell ref="D502:G502"/>
    <mergeCell ref="H502:I502"/>
    <mergeCell ref="J502:K502"/>
    <mergeCell ref="L502:N502"/>
    <mergeCell ref="O502:Q502"/>
    <mergeCell ref="R502:T502"/>
    <mergeCell ref="V502:X502"/>
    <mergeCell ref="D501:G501"/>
    <mergeCell ref="H501:I501"/>
    <mergeCell ref="J501:K501"/>
    <mergeCell ref="L501:N501"/>
    <mergeCell ref="O501:Q501"/>
    <mergeCell ref="R501:T501"/>
    <mergeCell ref="V499:X499"/>
    <mergeCell ref="D500:G500"/>
    <mergeCell ref="H500:I500"/>
    <mergeCell ref="J500:K500"/>
    <mergeCell ref="L500:N500"/>
    <mergeCell ref="O500:Q500"/>
    <mergeCell ref="R500:T500"/>
    <mergeCell ref="V500:X500"/>
    <mergeCell ref="D499:G499"/>
    <mergeCell ref="H499:I499"/>
    <mergeCell ref="J499:K499"/>
    <mergeCell ref="L499:N499"/>
    <mergeCell ref="O499:Q499"/>
    <mergeCell ref="R499:T499"/>
    <mergeCell ref="V497:X497"/>
    <mergeCell ref="D498:G498"/>
    <mergeCell ref="H498:I498"/>
    <mergeCell ref="J498:K498"/>
    <mergeCell ref="L498:N498"/>
    <mergeCell ref="O498:Q498"/>
    <mergeCell ref="R498:T498"/>
    <mergeCell ref="V498:X498"/>
    <mergeCell ref="D497:G497"/>
    <mergeCell ref="H497:I497"/>
    <mergeCell ref="J497:K497"/>
    <mergeCell ref="L497:N497"/>
    <mergeCell ref="O497:Q497"/>
    <mergeCell ref="R497:T497"/>
    <mergeCell ref="V495:X495"/>
    <mergeCell ref="D496:G496"/>
    <mergeCell ref="H496:I496"/>
    <mergeCell ref="J496:K496"/>
    <mergeCell ref="L496:N496"/>
    <mergeCell ref="O496:Q496"/>
    <mergeCell ref="R496:T496"/>
    <mergeCell ref="V496:X496"/>
    <mergeCell ref="D495:G495"/>
    <mergeCell ref="H495:I495"/>
    <mergeCell ref="J495:K495"/>
    <mergeCell ref="L495:N495"/>
    <mergeCell ref="O495:Q495"/>
    <mergeCell ref="R495:T495"/>
    <mergeCell ref="V493:X493"/>
    <mergeCell ref="D494:G494"/>
    <mergeCell ref="H494:I494"/>
    <mergeCell ref="J494:K494"/>
    <mergeCell ref="L494:N494"/>
    <mergeCell ref="O494:Q494"/>
    <mergeCell ref="R494:T494"/>
    <mergeCell ref="V494:X494"/>
    <mergeCell ref="D493:G493"/>
    <mergeCell ref="H493:I493"/>
    <mergeCell ref="J493:K493"/>
    <mergeCell ref="L493:N493"/>
    <mergeCell ref="O493:Q493"/>
    <mergeCell ref="R493:T493"/>
    <mergeCell ref="V491:X491"/>
    <mergeCell ref="D492:G492"/>
    <mergeCell ref="H492:I492"/>
    <mergeCell ref="J492:K492"/>
    <mergeCell ref="L492:N492"/>
    <mergeCell ref="O492:Q492"/>
    <mergeCell ref="R492:T492"/>
    <mergeCell ref="V492:X492"/>
    <mergeCell ref="D491:G491"/>
    <mergeCell ref="H491:I491"/>
    <mergeCell ref="J491:K491"/>
    <mergeCell ref="L491:N491"/>
    <mergeCell ref="O491:Q491"/>
    <mergeCell ref="R491:T491"/>
    <mergeCell ref="V489:X489"/>
    <mergeCell ref="D490:G490"/>
    <mergeCell ref="H490:I490"/>
    <mergeCell ref="J490:K490"/>
    <mergeCell ref="L490:N490"/>
    <mergeCell ref="O490:Q490"/>
    <mergeCell ref="R490:T490"/>
    <mergeCell ref="V490:X490"/>
    <mergeCell ref="D489:G489"/>
    <mergeCell ref="H489:I489"/>
    <mergeCell ref="J489:K489"/>
    <mergeCell ref="L489:N489"/>
    <mergeCell ref="O489:Q489"/>
    <mergeCell ref="R489:T489"/>
    <mergeCell ref="V487:X487"/>
    <mergeCell ref="D488:G488"/>
    <mergeCell ref="H488:I488"/>
    <mergeCell ref="J488:K488"/>
    <mergeCell ref="L488:N488"/>
    <mergeCell ref="O488:Q488"/>
    <mergeCell ref="R488:T488"/>
    <mergeCell ref="V488:X488"/>
    <mergeCell ref="D487:G487"/>
    <mergeCell ref="H487:I487"/>
    <mergeCell ref="J487:K487"/>
    <mergeCell ref="L487:N487"/>
    <mergeCell ref="O487:Q487"/>
    <mergeCell ref="R487:T487"/>
    <mergeCell ref="V485:X485"/>
    <mergeCell ref="D486:G486"/>
    <mergeCell ref="H486:I486"/>
    <mergeCell ref="J486:K486"/>
    <mergeCell ref="L486:N486"/>
    <mergeCell ref="O486:Q486"/>
    <mergeCell ref="R486:T486"/>
    <mergeCell ref="V486:X486"/>
    <mergeCell ref="D485:G485"/>
    <mergeCell ref="H485:I485"/>
    <mergeCell ref="J485:K485"/>
    <mergeCell ref="L485:N485"/>
    <mergeCell ref="O485:Q485"/>
    <mergeCell ref="R485:T485"/>
    <mergeCell ref="V483:X483"/>
    <mergeCell ref="D484:G484"/>
    <mergeCell ref="H484:I484"/>
    <mergeCell ref="J484:K484"/>
    <mergeCell ref="L484:N484"/>
    <mergeCell ref="O484:Q484"/>
    <mergeCell ref="R484:T484"/>
    <mergeCell ref="V484:X484"/>
    <mergeCell ref="D483:G483"/>
    <mergeCell ref="H483:I483"/>
    <mergeCell ref="J483:K483"/>
    <mergeCell ref="L483:N483"/>
    <mergeCell ref="O483:Q483"/>
    <mergeCell ref="R483:T483"/>
    <mergeCell ref="V481:X481"/>
    <mergeCell ref="D482:G482"/>
    <mergeCell ref="H482:I482"/>
    <mergeCell ref="J482:K482"/>
    <mergeCell ref="L482:N482"/>
    <mergeCell ref="O482:Q482"/>
    <mergeCell ref="R482:T482"/>
    <mergeCell ref="V482:X482"/>
    <mergeCell ref="D481:G481"/>
    <mergeCell ref="H481:I481"/>
    <mergeCell ref="J481:K481"/>
    <mergeCell ref="L481:N481"/>
    <mergeCell ref="O481:Q481"/>
    <mergeCell ref="R481:T481"/>
    <mergeCell ref="V479:X479"/>
    <mergeCell ref="D480:G480"/>
    <mergeCell ref="H480:I480"/>
    <mergeCell ref="J480:K480"/>
    <mergeCell ref="L480:N480"/>
    <mergeCell ref="O480:Q480"/>
    <mergeCell ref="R480:T480"/>
    <mergeCell ref="V480:X480"/>
    <mergeCell ref="D479:G479"/>
    <mergeCell ref="H479:I479"/>
    <mergeCell ref="J479:K479"/>
    <mergeCell ref="L479:N479"/>
    <mergeCell ref="O479:Q479"/>
    <mergeCell ref="R479:T479"/>
    <mergeCell ref="V477:X477"/>
    <mergeCell ref="D478:G478"/>
    <mergeCell ref="H478:I478"/>
    <mergeCell ref="J478:K478"/>
    <mergeCell ref="L478:N478"/>
    <mergeCell ref="O478:Q478"/>
    <mergeCell ref="R478:T478"/>
    <mergeCell ref="V478:X478"/>
    <mergeCell ref="D477:G477"/>
    <mergeCell ref="H477:I477"/>
    <mergeCell ref="J477:K477"/>
    <mergeCell ref="L477:N477"/>
    <mergeCell ref="O477:Q477"/>
    <mergeCell ref="R477:T477"/>
    <mergeCell ref="V475:X475"/>
    <mergeCell ref="D476:G476"/>
    <mergeCell ref="H476:I476"/>
    <mergeCell ref="J476:K476"/>
    <mergeCell ref="L476:N476"/>
    <mergeCell ref="O476:Q476"/>
    <mergeCell ref="R476:T476"/>
    <mergeCell ref="V476:X476"/>
    <mergeCell ref="D475:G475"/>
    <mergeCell ref="H475:I475"/>
    <mergeCell ref="J475:K475"/>
    <mergeCell ref="L475:N475"/>
    <mergeCell ref="O475:Q475"/>
    <mergeCell ref="R475:T475"/>
    <mergeCell ref="V473:X473"/>
    <mergeCell ref="D474:G474"/>
    <mergeCell ref="H474:I474"/>
    <mergeCell ref="J474:K474"/>
    <mergeCell ref="L474:N474"/>
    <mergeCell ref="O474:Q474"/>
    <mergeCell ref="R474:T474"/>
    <mergeCell ref="V474:X474"/>
    <mergeCell ref="D473:G473"/>
    <mergeCell ref="H473:I473"/>
    <mergeCell ref="J473:K473"/>
    <mergeCell ref="L473:N473"/>
    <mergeCell ref="O473:Q473"/>
    <mergeCell ref="R473:T473"/>
    <mergeCell ref="V471:X471"/>
    <mergeCell ref="D472:G472"/>
    <mergeCell ref="H472:I472"/>
    <mergeCell ref="J472:K472"/>
    <mergeCell ref="L472:N472"/>
    <mergeCell ref="O472:Q472"/>
    <mergeCell ref="R472:T472"/>
    <mergeCell ref="V472:X472"/>
    <mergeCell ref="D471:G471"/>
    <mergeCell ref="H471:I471"/>
    <mergeCell ref="J471:K471"/>
    <mergeCell ref="L471:N471"/>
    <mergeCell ref="O471:Q471"/>
    <mergeCell ref="R471:T471"/>
    <mergeCell ref="V469:X469"/>
    <mergeCell ref="D470:G470"/>
    <mergeCell ref="H470:I470"/>
    <mergeCell ref="J470:K470"/>
    <mergeCell ref="L470:N470"/>
    <mergeCell ref="O470:Q470"/>
    <mergeCell ref="R470:T470"/>
    <mergeCell ref="V470:X470"/>
    <mergeCell ref="D469:G469"/>
    <mergeCell ref="H469:I469"/>
    <mergeCell ref="J469:K469"/>
    <mergeCell ref="L469:N469"/>
    <mergeCell ref="O469:Q469"/>
    <mergeCell ref="R469:T469"/>
    <mergeCell ref="V467:X467"/>
    <mergeCell ref="D468:G468"/>
    <mergeCell ref="H468:I468"/>
    <mergeCell ref="J468:K468"/>
    <mergeCell ref="L468:N468"/>
    <mergeCell ref="O468:Q468"/>
    <mergeCell ref="R468:T468"/>
    <mergeCell ref="V468:X468"/>
    <mergeCell ref="D467:G467"/>
    <mergeCell ref="H467:I467"/>
    <mergeCell ref="J467:K467"/>
    <mergeCell ref="L467:N467"/>
    <mergeCell ref="O467:Q467"/>
    <mergeCell ref="R467:T467"/>
    <mergeCell ref="V465:X465"/>
    <mergeCell ref="D466:G466"/>
    <mergeCell ref="H466:I466"/>
    <mergeCell ref="J466:K466"/>
    <mergeCell ref="L466:N466"/>
    <mergeCell ref="O466:Q466"/>
    <mergeCell ref="R466:T466"/>
    <mergeCell ref="V466:X466"/>
    <mergeCell ref="D465:G465"/>
    <mergeCell ref="H465:I465"/>
    <mergeCell ref="J465:K465"/>
    <mergeCell ref="L465:N465"/>
    <mergeCell ref="O465:Q465"/>
    <mergeCell ref="R465:T465"/>
    <mergeCell ref="V463:X463"/>
    <mergeCell ref="D464:G464"/>
    <mergeCell ref="H464:I464"/>
    <mergeCell ref="J464:K464"/>
    <mergeCell ref="L464:N464"/>
    <mergeCell ref="O464:Q464"/>
    <mergeCell ref="R464:T464"/>
    <mergeCell ref="V464:X464"/>
    <mergeCell ref="D463:G463"/>
    <mergeCell ref="H463:I463"/>
    <mergeCell ref="J463:K463"/>
    <mergeCell ref="L463:N463"/>
    <mergeCell ref="O463:Q463"/>
    <mergeCell ref="R463:T463"/>
    <mergeCell ref="V461:X461"/>
    <mergeCell ref="D462:G462"/>
    <mergeCell ref="H462:I462"/>
    <mergeCell ref="J462:K462"/>
    <mergeCell ref="L462:N462"/>
    <mergeCell ref="O462:Q462"/>
    <mergeCell ref="R462:T462"/>
    <mergeCell ref="V462:X462"/>
    <mergeCell ref="D461:G461"/>
    <mergeCell ref="H461:I461"/>
    <mergeCell ref="J461:K461"/>
    <mergeCell ref="L461:N461"/>
    <mergeCell ref="O461:Q461"/>
    <mergeCell ref="R461:T461"/>
    <mergeCell ref="V459:X459"/>
    <mergeCell ref="D460:G460"/>
    <mergeCell ref="H460:I460"/>
    <mergeCell ref="J460:K460"/>
    <mergeCell ref="L460:N460"/>
    <mergeCell ref="O460:Q460"/>
    <mergeCell ref="R460:T460"/>
    <mergeCell ref="V460:X460"/>
    <mergeCell ref="D459:G459"/>
    <mergeCell ref="H459:I459"/>
    <mergeCell ref="J459:K459"/>
    <mergeCell ref="L459:N459"/>
    <mergeCell ref="O459:Q459"/>
    <mergeCell ref="R459:T459"/>
    <mergeCell ref="V457:X457"/>
    <mergeCell ref="D458:G458"/>
    <mergeCell ref="H458:I458"/>
    <mergeCell ref="J458:K458"/>
    <mergeCell ref="L458:N458"/>
    <mergeCell ref="O458:Q458"/>
    <mergeCell ref="R458:T458"/>
    <mergeCell ref="V458:X458"/>
    <mergeCell ref="D457:G457"/>
    <mergeCell ref="H457:I457"/>
    <mergeCell ref="J457:K457"/>
    <mergeCell ref="L457:N457"/>
    <mergeCell ref="O457:Q457"/>
    <mergeCell ref="R457:T457"/>
    <mergeCell ref="V455:X455"/>
    <mergeCell ref="D456:G456"/>
    <mergeCell ref="H456:I456"/>
    <mergeCell ref="J456:K456"/>
    <mergeCell ref="L456:N456"/>
    <mergeCell ref="O456:Q456"/>
    <mergeCell ref="R456:T456"/>
    <mergeCell ref="V456:X456"/>
    <mergeCell ref="D455:G455"/>
    <mergeCell ref="H455:I455"/>
    <mergeCell ref="J455:K455"/>
    <mergeCell ref="L455:N455"/>
    <mergeCell ref="O455:Q455"/>
    <mergeCell ref="R455:T455"/>
    <mergeCell ref="V453:X453"/>
    <mergeCell ref="D454:G454"/>
    <mergeCell ref="H454:I454"/>
    <mergeCell ref="J454:K454"/>
    <mergeCell ref="L454:N454"/>
    <mergeCell ref="O454:Q454"/>
    <mergeCell ref="R454:T454"/>
    <mergeCell ref="V454:X454"/>
    <mergeCell ref="D453:G453"/>
    <mergeCell ref="H453:I453"/>
    <mergeCell ref="J453:K453"/>
    <mergeCell ref="L453:N453"/>
    <mergeCell ref="O453:Q453"/>
    <mergeCell ref="R453:T453"/>
    <mergeCell ref="V451:X451"/>
    <mergeCell ref="D452:G452"/>
    <mergeCell ref="H452:I452"/>
    <mergeCell ref="J452:K452"/>
    <mergeCell ref="L452:N452"/>
    <mergeCell ref="O452:Q452"/>
    <mergeCell ref="R452:T452"/>
    <mergeCell ref="V452:X452"/>
    <mergeCell ref="D451:G451"/>
    <mergeCell ref="H451:I451"/>
    <mergeCell ref="J451:K451"/>
    <mergeCell ref="L451:N451"/>
    <mergeCell ref="O451:Q451"/>
    <mergeCell ref="R451:T451"/>
    <mergeCell ref="V449:X449"/>
    <mergeCell ref="D450:G450"/>
    <mergeCell ref="H450:I450"/>
    <mergeCell ref="J450:K450"/>
    <mergeCell ref="L450:N450"/>
    <mergeCell ref="O450:Q450"/>
    <mergeCell ref="R450:T450"/>
    <mergeCell ref="V450:X450"/>
    <mergeCell ref="D449:G449"/>
    <mergeCell ref="H449:I449"/>
    <mergeCell ref="J449:K449"/>
    <mergeCell ref="L449:N449"/>
    <mergeCell ref="O449:Q449"/>
    <mergeCell ref="R449:T449"/>
    <mergeCell ref="V447:X447"/>
    <mergeCell ref="D448:G448"/>
    <mergeCell ref="H448:I448"/>
    <mergeCell ref="J448:K448"/>
    <mergeCell ref="L448:N448"/>
    <mergeCell ref="O448:Q448"/>
    <mergeCell ref="R448:T448"/>
    <mergeCell ref="V448:X448"/>
    <mergeCell ref="D447:G447"/>
    <mergeCell ref="H447:I447"/>
    <mergeCell ref="J447:K447"/>
    <mergeCell ref="L447:N447"/>
    <mergeCell ref="O447:Q447"/>
    <mergeCell ref="R447:T447"/>
    <mergeCell ref="V445:X445"/>
    <mergeCell ref="D446:G446"/>
    <mergeCell ref="H446:I446"/>
    <mergeCell ref="J446:K446"/>
    <mergeCell ref="L446:N446"/>
    <mergeCell ref="O446:Q446"/>
    <mergeCell ref="R446:T446"/>
    <mergeCell ref="V446:X446"/>
    <mergeCell ref="D445:G445"/>
    <mergeCell ref="H445:I445"/>
    <mergeCell ref="J445:K445"/>
    <mergeCell ref="L445:N445"/>
    <mergeCell ref="O445:Q445"/>
    <mergeCell ref="R445:T445"/>
    <mergeCell ref="V443:X443"/>
    <mergeCell ref="D444:G444"/>
    <mergeCell ref="H444:I444"/>
    <mergeCell ref="J444:K444"/>
    <mergeCell ref="L444:N444"/>
    <mergeCell ref="O444:Q444"/>
    <mergeCell ref="R444:T444"/>
    <mergeCell ref="V444:X444"/>
    <mergeCell ref="D443:G443"/>
    <mergeCell ref="H443:I443"/>
    <mergeCell ref="J443:K443"/>
    <mergeCell ref="L443:N443"/>
    <mergeCell ref="O443:Q443"/>
    <mergeCell ref="R443:T443"/>
    <mergeCell ref="V441:X441"/>
    <mergeCell ref="D442:G442"/>
    <mergeCell ref="H442:I442"/>
    <mergeCell ref="J442:K442"/>
    <mergeCell ref="L442:N442"/>
    <mergeCell ref="O442:Q442"/>
    <mergeCell ref="R442:T442"/>
    <mergeCell ref="V442:X442"/>
    <mergeCell ref="D441:G441"/>
    <mergeCell ref="H441:I441"/>
    <mergeCell ref="J441:K441"/>
    <mergeCell ref="L441:N441"/>
    <mergeCell ref="O441:Q441"/>
    <mergeCell ref="R441:T441"/>
    <mergeCell ref="V439:X439"/>
    <mergeCell ref="D440:G440"/>
    <mergeCell ref="H440:I440"/>
    <mergeCell ref="J440:K440"/>
    <mergeCell ref="L440:N440"/>
    <mergeCell ref="O440:Q440"/>
    <mergeCell ref="R440:T440"/>
    <mergeCell ref="V440:X440"/>
    <mergeCell ref="D439:G439"/>
    <mergeCell ref="H439:I439"/>
    <mergeCell ref="J439:K439"/>
    <mergeCell ref="L439:N439"/>
    <mergeCell ref="O439:Q439"/>
    <mergeCell ref="R439:T439"/>
    <mergeCell ref="V437:X437"/>
    <mergeCell ref="D438:G438"/>
    <mergeCell ref="H438:I438"/>
    <mergeCell ref="J438:K438"/>
    <mergeCell ref="L438:N438"/>
    <mergeCell ref="O438:Q438"/>
    <mergeCell ref="R438:T438"/>
    <mergeCell ref="V438:X438"/>
    <mergeCell ref="D437:G437"/>
    <mergeCell ref="H437:I437"/>
    <mergeCell ref="J437:K437"/>
    <mergeCell ref="L437:N437"/>
    <mergeCell ref="O437:Q437"/>
    <mergeCell ref="R437:T437"/>
    <mergeCell ref="V435:X435"/>
    <mergeCell ref="D436:G436"/>
    <mergeCell ref="H436:I436"/>
    <mergeCell ref="J436:K436"/>
    <mergeCell ref="L436:N436"/>
    <mergeCell ref="O436:Q436"/>
    <mergeCell ref="R436:T436"/>
    <mergeCell ref="V436:X436"/>
    <mergeCell ref="D435:G435"/>
    <mergeCell ref="H435:I435"/>
    <mergeCell ref="J435:K435"/>
    <mergeCell ref="L435:N435"/>
    <mergeCell ref="O435:Q435"/>
    <mergeCell ref="R435:T435"/>
    <mergeCell ref="V433:X433"/>
    <mergeCell ref="D434:G434"/>
    <mergeCell ref="H434:I434"/>
    <mergeCell ref="J434:K434"/>
    <mergeCell ref="L434:N434"/>
    <mergeCell ref="O434:Q434"/>
    <mergeCell ref="R434:T434"/>
    <mergeCell ref="V434:X434"/>
    <mergeCell ref="D433:G433"/>
    <mergeCell ref="H433:I433"/>
    <mergeCell ref="J433:K433"/>
    <mergeCell ref="L433:N433"/>
    <mergeCell ref="O433:Q433"/>
    <mergeCell ref="R433:T433"/>
    <mergeCell ref="V431:X431"/>
    <mergeCell ref="D432:G432"/>
    <mergeCell ref="H432:I432"/>
    <mergeCell ref="J432:K432"/>
    <mergeCell ref="L432:N432"/>
    <mergeCell ref="O432:Q432"/>
    <mergeCell ref="R432:T432"/>
    <mergeCell ref="V432:X432"/>
    <mergeCell ref="D431:G431"/>
    <mergeCell ref="H431:I431"/>
    <mergeCell ref="J431:K431"/>
    <mergeCell ref="L431:N431"/>
    <mergeCell ref="O431:Q431"/>
    <mergeCell ref="R431:T431"/>
    <mergeCell ref="V429:X429"/>
    <mergeCell ref="D430:G430"/>
    <mergeCell ref="H430:I430"/>
    <mergeCell ref="J430:K430"/>
    <mergeCell ref="L430:N430"/>
    <mergeCell ref="O430:Q430"/>
    <mergeCell ref="R430:T430"/>
    <mergeCell ref="V430:X430"/>
    <mergeCell ref="D429:G429"/>
    <mergeCell ref="H429:I429"/>
    <mergeCell ref="J429:K429"/>
    <mergeCell ref="L429:N429"/>
    <mergeCell ref="O429:Q429"/>
    <mergeCell ref="R429:T429"/>
    <mergeCell ref="V427:X427"/>
    <mergeCell ref="D428:G428"/>
    <mergeCell ref="H428:I428"/>
    <mergeCell ref="J428:K428"/>
    <mergeCell ref="L428:N428"/>
    <mergeCell ref="O428:Q428"/>
    <mergeCell ref="R428:T428"/>
    <mergeCell ref="V428:X428"/>
    <mergeCell ref="D427:G427"/>
    <mergeCell ref="H427:I427"/>
    <mergeCell ref="J427:K427"/>
    <mergeCell ref="L427:N427"/>
    <mergeCell ref="O427:Q427"/>
    <mergeCell ref="R427:T427"/>
    <mergeCell ref="V425:X425"/>
    <mergeCell ref="D426:G426"/>
    <mergeCell ref="H426:I426"/>
    <mergeCell ref="J426:K426"/>
    <mergeCell ref="L426:N426"/>
    <mergeCell ref="O426:Q426"/>
    <mergeCell ref="R426:T426"/>
    <mergeCell ref="V426:X426"/>
    <mergeCell ref="D425:G425"/>
    <mergeCell ref="H425:I425"/>
    <mergeCell ref="J425:K425"/>
    <mergeCell ref="L425:N425"/>
    <mergeCell ref="O425:Q425"/>
    <mergeCell ref="R425:T425"/>
    <mergeCell ref="V423:X423"/>
    <mergeCell ref="D424:G424"/>
    <mergeCell ref="H424:I424"/>
    <mergeCell ref="J424:K424"/>
    <mergeCell ref="L424:N424"/>
    <mergeCell ref="O424:Q424"/>
    <mergeCell ref="R424:T424"/>
    <mergeCell ref="V424:X424"/>
    <mergeCell ref="D423:G423"/>
    <mergeCell ref="H423:I423"/>
    <mergeCell ref="J423:K423"/>
    <mergeCell ref="L423:N423"/>
    <mergeCell ref="O423:Q423"/>
    <mergeCell ref="R423:T423"/>
    <mergeCell ref="V421:X421"/>
    <mergeCell ref="D422:G422"/>
    <mergeCell ref="H422:I422"/>
    <mergeCell ref="J422:K422"/>
    <mergeCell ref="L422:N422"/>
    <mergeCell ref="O422:Q422"/>
    <mergeCell ref="R422:T422"/>
    <mergeCell ref="V422:X422"/>
    <mergeCell ref="D421:G421"/>
    <mergeCell ref="H421:I421"/>
    <mergeCell ref="J421:K421"/>
    <mergeCell ref="L421:N421"/>
    <mergeCell ref="O421:Q421"/>
    <mergeCell ref="R421:T421"/>
    <mergeCell ref="V419:X419"/>
    <mergeCell ref="D420:G420"/>
    <mergeCell ref="H420:I420"/>
    <mergeCell ref="J420:K420"/>
    <mergeCell ref="L420:N420"/>
    <mergeCell ref="O420:Q420"/>
    <mergeCell ref="R420:T420"/>
    <mergeCell ref="V420:X420"/>
    <mergeCell ref="D419:G419"/>
    <mergeCell ref="H419:I419"/>
    <mergeCell ref="J419:K419"/>
    <mergeCell ref="L419:N419"/>
    <mergeCell ref="O419:Q419"/>
    <mergeCell ref="R419:T419"/>
    <mergeCell ref="V417:X417"/>
    <mergeCell ref="D418:G418"/>
    <mergeCell ref="H418:I418"/>
    <mergeCell ref="J418:K418"/>
    <mergeCell ref="L418:N418"/>
    <mergeCell ref="O418:Q418"/>
    <mergeCell ref="R418:T418"/>
    <mergeCell ref="V418:X418"/>
    <mergeCell ref="D417:G417"/>
    <mergeCell ref="H417:I417"/>
    <mergeCell ref="J417:K417"/>
    <mergeCell ref="L417:N417"/>
    <mergeCell ref="O417:Q417"/>
    <mergeCell ref="R417:T417"/>
    <mergeCell ref="V415:X415"/>
    <mergeCell ref="D416:G416"/>
    <mergeCell ref="H416:I416"/>
    <mergeCell ref="J416:K416"/>
    <mergeCell ref="L416:N416"/>
    <mergeCell ref="O416:Q416"/>
    <mergeCell ref="R416:T416"/>
    <mergeCell ref="V416:X416"/>
    <mergeCell ref="D415:G415"/>
    <mergeCell ref="H415:I415"/>
    <mergeCell ref="J415:K415"/>
    <mergeCell ref="L415:N415"/>
    <mergeCell ref="O415:Q415"/>
    <mergeCell ref="R415:T415"/>
    <mergeCell ref="V413:X413"/>
    <mergeCell ref="D414:G414"/>
    <mergeCell ref="H414:I414"/>
    <mergeCell ref="J414:K414"/>
    <mergeCell ref="L414:N414"/>
    <mergeCell ref="O414:Q414"/>
    <mergeCell ref="R414:T414"/>
    <mergeCell ref="V414:X414"/>
    <mergeCell ref="D413:G413"/>
    <mergeCell ref="H413:I413"/>
    <mergeCell ref="J413:K413"/>
    <mergeCell ref="L413:N413"/>
    <mergeCell ref="O413:Q413"/>
    <mergeCell ref="R413:T413"/>
    <mergeCell ref="V411:X411"/>
    <mergeCell ref="D412:G412"/>
    <mergeCell ref="H412:I412"/>
    <mergeCell ref="J412:K412"/>
    <mergeCell ref="L412:N412"/>
    <mergeCell ref="O412:Q412"/>
    <mergeCell ref="R412:T412"/>
    <mergeCell ref="V412:X412"/>
    <mergeCell ref="D411:G411"/>
    <mergeCell ref="H411:I411"/>
    <mergeCell ref="J411:K411"/>
    <mergeCell ref="L411:N411"/>
    <mergeCell ref="O411:Q411"/>
    <mergeCell ref="R411:T411"/>
    <mergeCell ref="V409:X409"/>
    <mergeCell ref="D410:G410"/>
    <mergeCell ref="H410:I410"/>
    <mergeCell ref="J410:K410"/>
    <mergeCell ref="L410:N410"/>
    <mergeCell ref="O410:Q410"/>
    <mergeCell ref="R410:T410"/>
    <mergeCell ref="V410:X410"/>
    <mergeCell ref="D409:G409"/>
    <mergeCell ref="H409:I409"/>
    <mergeCell ref="J409:K409"/>
    <mergeCell ref="L409:N409"/>
    <mergeCell ref="O409:Q409"/>
    <mergeCell ref="R409:T409"/>
    <mergeCell ref="V407:X407"/>
    <mergeCell ref="D408:G408"/>
    <mergeCell ref="H408:I408"/>
    <mergeCell ref="J408:K408"/>
    <mergeCell ref="L408:N408"/>
    <mergeCell ref="O408:Q408"/>
    <mergeCell ref="R408:T408"/>
    <mergeCell ref="V408:X408"/>
    <mergeCell ref="D407:G407"/>
    <mergeCell ref="H407:I407"/>
    <mergeCell ref="J407:K407"/>
    <mergeCell ref="L407:N407"/>
    <mergeCell ref="O407:Q407"/>
    <mergeCell ref="R407:T407"/>
    <mergeCell ref="V405:X405"/>
    <mergeCell ref="D406:G406"/>
    <mergeCell ref="H406:I406"/>
    <mergeCell ref="J406:K406"/>
    <mergeCell ref="L406:N406"/>
    <mergeCell ref="O406:Q406"/>
    <mergeCell ref="R406:T406"/>
    <mergeCell ref="V406:X406"/>
    <mergeCell ref="D405:G405"/>
    <mergeCell ref="H405:I405"/>
    <mergeCell ref="J405:K405"/>
    <mergeCell ref="L405:N405"/>
    <mergeCell ref="O405:Q405"/>
    <mergeCell ref="R405:T405"/>
    <mergeCell ref="V403:X403"/>
    <mergeCell ref="D404:G404"/>
    <mergeCell ref="H404:I404"/>
    <mergeCell ref="J404:K404"/>
    <mergeCell ref="L404:N404"/>
    <mergeCell ref="O404:Q404"/>
    <mergeCell ref="R404:T404"/>
    <mergeCell ref="V404:X404"/>
    <mergeCell ref="D403:G403"/>
    <mergeCell ref="H403:I403"/>
    <mergeCell ref="J403:K403"/>
    <mergeCell ref="L403:N403"/>
    <mergeCell ref="O403:Q403"/>
    <mergeCell ref="R403:T403"/>
    <mergeCell ref="V401:X401"/>
    <mergeCell ref="D402:G402"/>
    <mergeCell ref="H402:I402"/>
    <mergeCell ref="J402:K402"/>
    <mergeCell ref="L402:N402"/>
    <mergeCell ref="O402:Q402"/>
    <mergeCell ref="R402:T402"/>
    <mergeCell ref="V402:X402"/>
    <mergeCell ref="D401:G401"/>
    <mergeCell ref="H401:I401"/>
    <mergeCell ref="J401:K401"/>
    <mergeCell ref="L401:N401"/>
    <mergeCell ref="O401:Q401"/>
    <mergeCell ref="R401:T401"/>
    <mergeCell ref="V399:X399"/>
    <mergeCell ref="D400:G400"/>
    <mergeCell ref="H400:I400"/>
    <mergeCell ref="J400:K400"/>
    <mergeCell ref="L400:N400"/>
    <mergeCell ref="O400:Q400"/>
    <mergeCell ref="R400:T400"/>
    <mergeCell ref="V400:X400"/>
    <mergeCell ref="D399:G399"/>
    <mergeCell ref="H399:I399"/>
    <mergeCell ref="J399:K399"/>
    <mergeCell ref="L399:N399"/>
    <mergeCell ref="O399:Q399"/>
    <mergeCell ref="R399:T399"/>
    <mergeCell ref="V397:X397"/>
    <mergeCell ref="D398:G398"/>
    <mergeCell ref="H398:I398"/>
    <mergeCell ref="J398:K398"/>
    <mergeCell ref="L398:N398"/>
    <mergeCell ref="O398:Q398"/>
    <mergeCell ref="R398:T398"/>
    <mergeCell ref="V398:X398"/>
    <mergeCell ref="D397:G397"/>
    <mergeCell ref="H397:I397"/>
    <mergeCell ref="J397:K397"/>
    <mergeCell ref="L397:N397"/>
    <mergeCell ref="O397:Q397"/>
    <mergeCell ref="R397:T397"/>
    <mergeCell ref="V395:X395"/>
    <mergeCell ref="D396:G396"/>
    <mergeCell ref="H396:I396"/>
    <mergeCell ref="J396:K396"/>
    <mergeCell ref="L396:N396"/>
    <mergeCell ref="O396:Q396"/>
    <mergeCell ref="R396:T396"/>
    <mergeCell ref="V396:X396"/>
    <mergeCell ref="D395:G395"/>
    <mergeCell ref="H395:I395"/>
    <mergeCell ref="J395:K395"/>
    <mergeCell ref="L395:N395"/>
    <mergeCell ref="O395:Q395"/>
    <mergeCell ref="R395:T395"/>
    <mergeCell ref="V393:X393"/>
    <mergeCell ref="D394:G394"/>
    <mergeCell ref="H394:I394"/>
    <mergeCell ref="J394:K394"/>
    <mergeCell ref="L394:N394"/>
    <mergeCell ref="O394:Q394"/>
    <mergeCell ref="R394:T394"/>
    <mergeCell ref="V394:X394"/>
    <mergeCell ref="D393:G393"/>
    <mergeCell ref="H393:I393"/>
    <mergeCell ref="J393:K393"/>
    <mergeCell ref="L393:N393"/>
    <mergeCell ref="O393:Q393"/>
    <mergeCell ref="R393:T393"/>
    <mergeCell ref="V391:X391"/>
    <mergeCell ref="D392:G392"/>
    <mergeCell ref="H392:I392"/>
    <mergeCell ref="J392:K392"/>
    <mergeCell ref="L392:N392"/>
    <mergeCell ref="O392:Q392"/>
    <mergeCell ref="R392:T392"/>
    <mergeCell ref="V392:X392"/>
    <mergeCell ref="D391:G391"/>
    <mergeCell ref="H391:I391"/>
    <mergeCell ref="J391:K391"/>
    <mergeCell ref="L391:N391"/>
    <mergeCell ref="O391:Q391"/>
    <mergeCell ref="R391:T391"/>
    <mergeCell ref="V389:X389"/>
    <mergeCell ref="D390:G390"/>
    <mergeCell ref="H390:I390"/>
    <mergeCell ref="J390:K390"/>
    <mergeCell ref="L390:N390"/>
    <mergeCell ref="O390:Q390"/>
    <mergeCell ref="R390:T390"/>
    <mergeCell ref="V390:X390"/>
    <mergeCell ref="D389:G389"/>
    <mergeCell ref="H389:I389"/>
    <mergeCell ref="J389:K389"/>
    <mergeCell ref="L389:N389"/>
    <mergeCell ref="O389:Q389"/>
    <mergeCell ref="R389:T389"/>
    <mergeCell ref="V387:X387"/>
    <mergeCell ref="D388:G388"/>
    <mergeCell ref="H388:I388"/>
    <mergeCell ref="J388:K388"/>
    <mergeCell ref="L388:N388"/>
    <mergeCell ref="O388:Q388"/>
    <mergeCell ref="R388:T388"/>
    <mergeCell ref="V388:X388"/>
    <mergeCell ref="D387:G387"/>
    <mergeCell ref="H387:I387"/>
    <mergeCell ref="J387:K387"/>
    <mergeCell ref="L387:N387"/>
    <mergeCell ref="O387:Q387"/>
    <mergeCell ref="R387:T387"/>
    <mergeCell ref="V385:X385"/>
    <mergeCell ref="D386:G386"/>
    <mergeCell ref="H386:I386"/>
    <mergeCell ref="J386:K386"/>
    <mergeCell ref="L386:N386"/>
    <mergeCell ref="O386:Q386"/>
    <mergeCell ref="R386:T386"/>
    <mergeCell ref="V386:X386"/>
    <mergeCell ref="D385:G385"/>
    <mergeCell ref="H385:I385"/>
    <mergeCell ref="J385:K385"/>
    <mergeCell ref="L385:N385"/>
    <mergeCell ref="O385:Q385"/>
    <mergeCell ref="R385:T385"/>
    <mergeCell ref="V383:X383"/>
    <mergeCell ref="D384:G384"/>
    <mergeCell ref="H384:I384"/>
    <mergeCell ref="J384:K384"/>
    <mergeCell ref="L384:N384"/>
    <mergeCell ref="O384:Q384"/>
    <mergeCell ref="R384:T384"/>
    <mergeCell ref="V384:X384"/>
    <mergeCell ref="D383:G383"/>
    <mergeCell ref="H383:I383"/>
    <mergeCell ref="J383:K383"/>
    <mergeCell ref="L383:N383"/>
    <mergeCell ref="O383:Q383"/>
    <mergeCell ref="R383:T383"/>
    <mergeCell ref="V381:X381"/>
    <mergeCell ref="D382:G382"/>
    <mergeCell ref="H382:I382"/>
    <mergeCell ref="J382:K382"/>
    <mergeCell ref="L382:N382"/>
    <mergeCell ref="O382:Q382"/>
    <mergeCell ref="R382:T382"/>
    <mergeCell ref="V382:X382"/>
    <mergeCell ref="D381:G381"/>
    <mergeCell ref="H381:I381"/>
    <mergeCell ref="J381:K381"/>
    <mergeCell ref="L381:N381"/>
    <mergeCell ref="O381:Q381"/>
    <mergeCell ref="R381:T381"/>
    <mergeCell ref="V379:X379"/>
    <mergeCell ref="D380:G380"/>
    <mergeCell ref="H380:I380"/>
    <mergeCell ref="J380:K380"/>
    <mergeCell ref="L380:N380"/>
    <mergeCell ref="O380:Q380"/>
    <mergeCell ref="R380:T380"/>
    <mergeCell ref="V380:X380"/>
    <mergeCell ref="D379:G379"/>
    <mergeCell ref="H379:I379"/>
    <mergeCell ref="J379:K379"/>
    <mergeCell ref="L379:N379"/>
    <mergeCell ref="O379:Q379"/>
    <mergeCell ref="R379:T379"/>
    <mergeCell ref="V377:X377"/>
    <mergeCell ref="D378:G378"/>
    <mergeCell ref="H378:I378"/>
    <mergeCell ref="J378:K378"/>
    <mergeCell ref="L378:N378"/>
    <mergeCell ref="O378:Q378"/>
    <mergeCell ref="R378:T378"/>
    <mergeCell ref="V378:X378"/>
    <mergeCell ref="D377:G377"/>
    <mergeCell ref="H377:I377"/>
    <mergeCell ref="J377:K377"/>
    <mergeCell ref="L377:N377"/>
    <mergeCell ref="O377:Q377"/>
    <mergeCell ref="R377:T377"/>
    <mergeCell ref="V375:X375"/>
    <mergeCell ref="D376:G376"/>
    <mergeCell ref="H376:I376"/>
    <mergeCell ref="J376:K376"/>
    <mergeCell ref="L376:N376"/>
    <mergeCell ref="O376:Q376"/>
    <mergeCell ref="R376:T376"/>
    <mergeCell ref="V376:X376"/>
    <mergeCell ref="D375:G375"/>
    <mergeCell ref="H375:I375"/>
    <mergeCell ref="J375:K375"/>
    <mergeCell ref="L375:N375"/>
    <mergeCell ref="O375:Q375"/>
    <mergeCell ref="R375:T375"/>
    <mergeCell ref="V373:X373"/>
    <mergeCell ref="D374:G374"/>
    <mergeCell ref="H374:I374"/>
    <mergeCell ref="J374:K374"/>
    <mergeCell ref="L374:N374"/>
    <mergeCell ref="O374:Q374"/>
    <mergeCell ref="R374:T374"/>
    <mergeCell ref="V374:X374"/>
    <mergeCell ref="D373:G373"/>
    <mergeCell ref="H373:I373"/>
    <mergeCell ref="J373:K373"/>
    <mergeCell ref="L373:N373"/>
    <mergeCell ref="O373:Q373"/>
    <mergeCell ref="R373:T373"/>
    <mergeCell ref="V371:X371"/>
    <mergeCell ref="D372:G372"/>
    <mergeCell ref="H372:I372"/>
    <mergeCell ref="J372:K372"/>
    <mergeCell ref="L372:N372"/>
    <mergeCell ref="O372:Q372"/>
    <mergeCell ref="R372:T372"/>
    <mergeCell ref="V372:X372"/>
    <mergeCell ref="D371:G371"/>
    <mergeCell ref="H371:I371"/>
    <mergeCell ref="J371:K371"/>
    <mergeCell ref="L371:N371"/>
    <mergeCell ref="O371:Q371"/>
    <mergeCell ref="R371:T371"/>
    <mergeCell ref="V369:X369"/>
    <mergeCell ref="D370:G370"/>
    <mergeCell ref="H370:I370"/>
    <mergeCell ref="J370:K370"/>
    <mergeCell ref="L370:N370"/>
    <mergeCell ref="O370:Q370"/>
    <mergeCell ref="R370:T370"/>
    <mergeCell ref="V370:X370"/>
    <mergeCell ref="D369:G369"/>
    <mergeCell ref="H369:I369"/>
    <mergeCell ref="J369:K369"/>
    <mergeCell ref="L369:N369"/>
    <mergeCell ref="O369:Q369"/>
    <mergeCell ref="R369:T369"/>
    <mergeCell ref="V367:X367"/>
    <mergeCell ref="D368:G368"/>
    <mergeCell ref="H368:I368"/>
    <mergeCell ref="J368:K368"/>
    <mergeCell ref="L368:N368"/>
    <mergeCell ref="O368:Q368"/>
    <mergeCell ref="R368:T368"/>
    <mergeCell ref="V368:X368"/>
    <mergeCell ref="D367:G367"/>
    <mergeCell ref="H367:I367"/>
    <mergeCell ref="J367:K367"/>
    <mergeCell ref="L367:N367"/>
    <mergeCell ref="O367:Q367"/>
    <mergeCell ref="R367:T367"/>
    <mergeCell ref="V365:X365"/>
    <mergeCell ref="D366:G366"/>
    <mergeCell ref="H366:I366"/>
    <mergeCell ref="J366:K366"/>
    <mergeCell ref="L366:N366"/>
    <mergeCell ref="O366:Q366"/>
    <mergeCell ref="R366:T366"/>
    <mergeCell ref="V366:X366"/>
    <mergeCell ref="D365:G365"/>
    <mergeCell ref="H365:I365"/>
    <mergeCell ref="J365:K365"/>
    <mergeCell ref="L365:N365"/>
    <mergeCell ref="O365:Q365"/>
    <mergeCell ref="R365:T365"/>
    <mergeCell ref="V363:X363"/>
    <mergeCell ref="D364:G364"/>
    <mergeCell ref="H364:I364"/>
    <mergeCell ref="J364:K364"/>
    <mergeCell ref="L364:N364"/>
    <mergeCell ref="O364:Q364"/>
    <mergeCell ref="R364:T364"/>
    <mergeCell ref="V364:X364"/>
    <mergeCell ref="D363:G363"/>
    <mergeCell ref="H363:I363"/>
    <mergeCell ref="J363:K363"/>
    <mergeCell ref="L363:N363"/>
    <mergeCell ref="O363:Q363"/>
    <mergeCell ref="R363:T363"/>
    <mergeCell ref="V361:X361"/>
    <mergeCell ref="D362:G362"/>
    <mergeCell ref="H362:I362"/>
    <mergeCell ref="J362:K362"/>
    <mergeCell ref="L362:N362"/>
    <mergeCell ref="O362:Q362"/>
    <mergeCell ref="R362:T362"/>
    <mergeCell ref="V362:X362"/>
    <mergeCell ref="D361:G361"/>
    <mergeCell ref="H361:I361"/>
    <mergeCell ref="J361:K361"/>
    <mergeCell ref="L361:N361"/>
    <mergeCell ref="O361:Q361"/>
    <mergeCell ref="R361:T361"/>
    <mergeCell ref="V359:X359"/>
    <mergeCell ref="D360:G360"/>
    <mergeCell ref="H360:I360"/>
    <mergeCell ref="J360:K360"/>
    <mergeCell ref="L360:N360"/>
    <mergeCell ref="O360:Q360"/>
    <mergeCell ref="R360:T360"/>
    <mergeCell ref="V360:X360"/>
    <mergeCell ref="D359:G359"/>
    <mergeCell ref="H359:I359"/>
    <mergeCell ref="J359:K359"/>
    <mergeCell ref="L359:N359"/>
    <mergeCell ref="O359:Q359"/>
    <mergeCell ref="R359:T359"/>
    <mergeCell ref="V357:X357"/>
    <mergeCell ref="D358:G358"/>
    <mergeCell ref="H358:I358"/>
    <mergeCell ref="J358:K358"/>
    <mergeCell ref="L358:N358"/>
    <mergeCell ref="O358:Q358"/>
    <mergeCell ref="R358:T358"/>
    <mergeCell ref="V358:X358"/>
    <mergeCell ref="D357:G357"/>
    <mergeCell ref="H357:I357"/>
    <mergeCell ref="J357:K357"/>
    <mergeCell ref="L357:N357"/>
    <mergeCell ref="O357:Q357"/>
    <mergeCell ref="R357:T357"/>
    <mergeCell ref="V355:X355"/>
    <mergeCell ref="D356:G356"/>
    <mergeCell ref="H356:I356"/>
    <mergeCell ref="J356:K356"/>
    <mergeCell ref="L356:N356"/>
    <mergeCell ref="O356:Q356"/>
    <mergeCell ref="R356:T356"/>
    <mergeCell ref="V356:X356"/>
    <mergeCell ref="D355:G355"/>
    <mergeCell ref="H355:I355"/>
    <mergeCell ref="J355:K355"/>
    <mergeCell ref="L355:N355"/>
    <mergeCell ref="O355:Q355"/>
    <mergeCell ref="R355:T355"/>
    <mergeCell ref="V353:X353"/>
    <mergeCell ref="D354:G354"/>
    <mergeCell ref="H354:I354"/>
    <mergeCell ref="J354:K354"/>
    <mergeCell ref="L354:N354"/>
    <mergeCell ref="O354:Q354"/>
    <mergeCell ref="R354:T354"/>
    <mergeCell ref="V354:X354"/>
    <mergeCell ref="D353:G353"/>
    <mergeCell ref="H353:I353"/>
    <mergeCell ref="J353:K353"/>
    <mergeCell ref="L353:N353"/>
    <mergeCell ref="O353:Q353"/>
    <mergeCell ref="R353:T353"/>
    <mergeCell ref="V351:X351"/>
    <mergeCell ref="D352:G352"/>
    <mergeCell ref="H352:I352"/>
    <mergeCell ref="J352:K352"/>
    <mergeCell ref="L352:N352"/>
    <mergeCell ref="O352:Q352"/>
    <mergeCell ref="R352:T352"/>
    <mergeCell ref="V352:X352"/>
    <mergeCell ref="D351:G351"/>
    <mergeCell ref="H351:I351"/>
    <mergeCell ref="J351:K351"/>
    <mergeCell ref="L351:N351"/>
    <mergeCell ref="O351:Q351"/>
    <mergeCell ref="R351:T351"/>
    <mergeCell ref="V349:X349"/>
    <mergeCell ref="D350:G350"/>
    <mergeCell ref="H350:I350"/>
    <mergeCell ref="J350:K350"/>
    <mergeCell ref="L350:N350"/>
    <mergeCell ref="O350:Q350"/>
    <mergeCell ref="R350:T350"/>
    <mergeCell ref="V350:X350"/>
    <mergeCell ref="D349:G349"/>
    <mergeCell ref="H349:I349"/>
    <mergeCell ref="J349:K349"/>
    <mergeCell ref="L349:N349"/>
    <mergeCell ref="O349:Q349"/>
    <mergeCell ref="R349:T349"/>
    <mergeCell ref="V347:X347"/>
    <mergeCell ref="D348:G348"/>
    <mergeCell ref="H348:I348"/>
    <mergeCell ref="J348:K348"/>
    <mergeCell ref="L348:N348"/>
    <mergeCell ref="O348:Q348"/>
    <mergeCell ref="R348:T348"/>
    <mergeCell ref="V348:X348"/>
    <mergeCell ref="D347:G347"/>
    <mergeCell ref="H347:I347"/>
    <mergeCell ref="J347:K347"/>
    <mergeCell ref="L347:N347"/>
    <mergeCell ref="O347:Q347"/>
    <mergeCell ref="R347:T347"/>
    <mergeCell ref="V345:X345"/>
    <mergeCell ref="D346:G346"/>
    <mergeCell ref="H346:I346"/>
    <mergeCell ref="J346:K346"/>
    <mergeCell ref="L346:N346"/>
    <mergeCell ref="O346:Q346"/>
    <mergeCell ref="R346:T346"/>
    <mergeCell ref="V346:X346"/>
    <mergeCell ref="D345:G345"/>
    <mergeCell ref="H345:I345"/>
    <mergeCell ref="J345:K345"/>
    <mergeCell ref="L345:N345"/>
    <mergeCell ref="O345:Q345"/>
    <mergeCell ref="R345:T345"/>
    <mergeCell ref="V343:X343"/>
    <mergeCell ref="D344:G344"/>
    <mergeCell ref="H344:I344"/>
    <mergeCell ref="J344:K344"/>
    <mergeCell ref="L344:N344"/>
    <mergeCell ref="O344:Q344"/>
    <mergeCell ref="R344:T344"/>
    <mergeCell ref="V344:X344"/>
    <mergeCell ref="D343:G343"/>
    <mergeCell ref="H343:I343"/>
    <mergeCell ref="J343:K343"/>
    <mergeCell ref="L343:N343"/>
    <mergeCell ref="O343:Q343"/>
    <mergeCell ref="R343:T343"/>
    <mergeCell ref="V341:X341"/>
    <mergeCell ref="D342:G342"/>
    <mergeCell ref="H342:I342"/>
    <mergeCell ref="J342:K342"/>
    <mergeCell ref="L342:N342"/>
    <mergeCell ref="O342:Q342"/>
    <mergeCell ref="R342:T342"/>
    <mergeCell ref="V342:X342"/>
    <mergeCell ref="D341:G341"/>
    <mergeCell ref="H341:I341"/>
    <mergeCell ref="J341:K341"/>
    <mergeCell ref="L341:N341"/>
    <mergeCell ref="O341:Q341"/>
    <mergeCell ref="R341:T341"/>
    <mergeCell ref="V339:X339"/>
    <mergeCell ref="D340:G340"/>
    <mergeCell ref="H340:I340"/>
    <mergeCell ref="J340:K340"/>
    <mergeCell ref="L340:N340"/>
    <mergeCell ref="O340:Q340"/>
    <mergeCell ref="R340:T340"/>
    <mergeCell ref="V340:X340"/>
    <mergeCell ref="D339:G339"/>
    <mergeCell ref="H339:I339"/>
    <mergeCell ref="J339:K339"/>
    <mergeCell ref="L339:N339"/>
    <mergeCell ref="O339:Q339"/>
    <mergeCell ref="R339:T339"/>
    <mergeCell ref="V337:X337"/>
    <mergeCell ref="D338:G338"/>
    <mergeCell ref="H338:I338"/>
    <mergeCell ref="J338:K338"/>
    <mergeCell ref="L338:N338"/>
    <mergeCell ref="O338:Q338"/>
    <mergeCell ref="R338:T338"/>
    <mergeCell ref="V338:X338"/>
    <mergeCell ref="D337:G337"/>
    <mergeCell ref="H337:I337"/>
    <mergeCell ref="J337:K337"/>
    <mergeCell ref="L337:N337"/>
    <mergeCell ref="O337:Q337"/>
    <mergeCell ref="R337:T337"/>
    <mergeCell ref="V335:X335"/>
    <mergeCell ref="D336:G336"/>
    <mergeCell ref="H336:I336"/>
    <mergeCell ref="J336:K336"/>
    <mergeCell ref="L336:N336"/>
    <mergeCell ref="O336:Q336"/>
    <mergeCell ref="R336:T336"/>
    <mergeCell ref="V336:X336"/>
    <mergeCell ref="D335:G335"/>
    <mergeCell ref="H335:I335"/>
    <mergeCell ref="J335:K335"/>
    <mergeCell ref="L335:N335"/>
    <mergeCell ref="O335:Q335"/>
    <mergeCell ref="R335:T335"/>
    <mergeCell ref="V333:X333"/>
    <mergeCell ref="D334:G334"/>
    <mergeCell ref="H334:I334"/>
    <mergeCell ref="J334:K334"/>
    <mergeCell ref="L334:N334"/>
    <mergeCell ref="O334:Q334"/>
    <mergeCell ref="R334:T334"/>
    <mergeCell ref="V334:X334"/>
    <mergeCell ref="D333:G333"/>
    <mergeCell ref="H333:I333"/>
    <mergeCell ref="J333:K333"/>
    <mergeCell ref="L333:N333"/>
    <mergeCell ref="O333:Q333"/>
    <mergeCell ref="R333:T333"/>
    <mergeCell ref="V331:X331"/>
    <mergeCell ref="D332:G332"/>
    <mergeCell ref="H332:I332"/>
    <mergeCell ref="J332:K332"/>
    <mergeCell ref="L332:N332"/>
    <mergeCell ref="O332:Q332"/>
    <mergeCell ref="R332:T332"/>
    <mergeCell ref="V332:X332"/>
    <mergeCell ref="D331:G331"/>
    <mergeCell ref="H331:I331"/>
    <mergeCell ref="J331:K331"/>
    <mergeCell ref="L331:N331"/>
    <mergeCell ref="O331:Q331"/>
    <mergeCell ref="R331:T331"/>
    <mergeCell ref="V329:X329"/>
    <mergeCell ref="D330:G330"/>
    <mergeCell ref="H330:I330"/>
    <mergeCell ref="J330:K330"/>
    <mergeCell ref="L330:N330"/>
    <mergeCell ref="O330:Q330"/>
    <mergeCell ref="R330:T330"/>
    <mergeCell ref="V330:X330"/>
    <mergeCell ref="D329:G329"/>
    <mergeCell ref="H329:I329"/>
    <mergeCell ref="J329:K329"/>
    <mergeCell ref="L329:N329"/>
    <mergeCell ref="O329:Q329"/>
    <mergeCell ref="R329:T329"/>
    <mergeCell ref="V327:X327"/>
    <mergeCell ref="D328:G328"/>
    <mergeCell ref="H328:I328"/>
    <mergeCell ref="J328:K328"/>
    <mergeCell ref="L328:N328"/>
    <mergeCell ref="O328:Q328"/>
    <mergeCell ref="R328:T328"/>
    <mergeCell ref="V328:X328"/>
    <mergeCell ref="D327:G327"/>
    <mergeCell ref="H327:I327"/>
    <mergeCell ref="J327:K327"/>
    <mergeCell ref="L327:N327"/>
    <mergeCell ref="O327:Q327"/>
    <mergeCell ref="R327:T327"/>
    <mergeCell ref="V325:X325"/>
    <mergeCell ref="D326:G326"/>
    <mergeCell ref="H326:I326"/>
    <mergeCell ref="J326:K326"/>
    <mergeCell ref="L326:N326"/>
    <mergeCell ref="O326:Q326"/>
    <mergeCell ref="R326:T326"/>
    <mergeCell ref="V326:X326"/>
    <mergeCell ref="D325:G325"/>
    <mergeCell ref="H325:I325"/>
    <mergeCell ref="J325:K325"/>
    <mergeCell ref="L325:N325"/>
    <mergeCell ref="O325:Q325"/>
    <mergeCell ref="R325:T325"/>
    <mergeCell ref="V323:X323"/>
    <mergeCell ref="D324:G324"/>
    <mergeCell ref="H324:I324"/>
    <mergeCell ref="J324:K324"/>
    <mergeCell ref="L324:N324"/>
    <mergeCell ref="O324:Q324"/>
    <mergeCell ref="R324:T324"/>
    <mergeCell ref="V324:X324"/>
    <mergeCell ref="D323:G323"/>
    <mergeCell ref="H323:I323"/>
    <mergeCell ref="J323:K323"/>
    <mergeCell ref="L323:N323"/>
    <mergeCell ref="O323:Q323"/>
    <mergeCell ref="R323:T323"/>
    <mergeCell ref="V321:X321"/>
    <mergeCell ref="D322:G322"/>
    <mergeCell ref="H322:I322"/>
    <mergeCell ref="J322:K322"/>
    <mergeCell ref="L322:N322"/>
    <mergeCell ref="O322:Q322"/>
    <mergeCell ref="R322:T322"/>
    <mergeCell ref="V322:X322"/>
    <mergeCell ref="D321:G321"/>
    <mergeCell ref="H321:I321"/>
    <mergeCell ref="J321:K321"/>
    <mergeCell ref="L321:N321"/>
    <mergeCell ref="O321:Q321"/>
    <mergeCell ref="R321:T321"/>
    <mergeCell ref="V319:X319"/>
    <mergeCell ref="D320:G320"/>
    <mergeCell ref="H320:I320"/>
    <mergeCell ref="J320:K320"/>
    <mergeCell ref="L320:N320"/>
    <mergeCell ref="O320:Q320"/>
    <mergeCell ref="R320:T320"/>
    <mergeCell ref="V320:X320"/>
    <mergeCell ref="D319:G319"/>
    <mergeCell ref="H319:I319"/>
    <mergeCell ref="J319:K319"/>
    <mergeCell ref="L319:N319"/>
    <mergeCell ref="O319:Q319"/>
    <mergeCell ref="R319:T319"/>
    <mergeCell ref="V317:X317"/>
    <mergeCell ref="D318:G318"/>
    <mergeCell ref="H318:I318"/>
    <mergeCell ref="J318:K318"/>
    <mergeCell ref="L318:N318"/>
    <mergeCell ref="O318:Q318"/>
    <mergeCell ref="R318:T318"/>
    <mergeCell ref="V318:X318"/>
    <mergeCell ref="D317:G317"/>
    <mergeCell ref="H317:I317"/>
    <mergeCell ref="J317:K317"/>
    <mergeCell ref="L317:N317"/>
    <mergeCell ref="O317:Q317"/>
    <mergeCell ref="R317:T317"/>
    <mergeCell ref="V315:X315"/>
    <mergeCell ref="D316:G316"/>
    <mergeCell ref="H316:I316"/>
    <mergeCell ref="J316:K316"/>
    <mergeCell ref="L316:N316"/>
    <mergeCell ref="O316:Q316"/>
    <mergeCell ref="R316:T316"/>
    <mergeCell ref="V316:X316"/>
    <mergeCell ref="D315:G315"/>
    <mergeCell ref="H315:I315"/>
    <mergeCell ref="J315:K315"/>
    <mergeCell ref="L315:N315"/>
    <mergeCell ref="O315:Q315"/>
    <mergeCell ref="R315:T315"/>
    <mergeCell ref="V313:X313"/>
    <mergeCell ref="D314:G314"/>
    <mergeCell ref="H314:I314"/>
    <mergeCell ref="J314:K314"/>
    <mergeCell ref="L314:N314"/>
    <mergeCell ref="O314:Q314"/>
    <mergeCell ref="R314:T314"/>
    <mergeCell ref="V314:X314"/>
    <mergeCell ref="D313:G313"/>
    <mergeCell ref="H313:I313"/>
    <mergeCell ref="J313:K313"/>
    <mergeCell ref="L313:N313"/>
    <mergeCell ref="O313:Q313"/>
    <mergeCell ref="R313:T313"/>
    <mergeCell ref="V311:X311"/>
    <mergeCell ref="D312:G312"/>
    <mergeCell ref="H312:I312"/>
    <mergeCell ref="J312:K312"/>
    <mergeCell ref="L312:N312"/>
    <mergeCell ref="O312:Q312"/>
    <mergeCell ref="R312:T312"/>
    <mergeCell ref="V312:X312"/>
    <mergeCell ref="D311:G311"/>
    <mergeCell ref="H311:I311"/>
    <mergeCell ref="J311:K311"/>
    <mergeCell ref="L311:N311"/>
    <mergeCell ref="O311:Q311"/>
    <mergeCell ref="R311:T311"/>
    <mergeCell ref="V309:X309"/>
    <mergeCell ref="D310:G310"/>
    <mergeCell ref="H310:I310"/>
    <mergeCell ref="J310:K310"/>
    <mergeCell ref="L310:N310"/>
    <mergeCell ref="O310:Q310"/>
    <mergeCell ref="R310:T310"/>
    <mergeCell ref="V310:X310"/>
    <mergeCell ref="D309:G309"/>
    <mergeCell ref="H309:I309"/>
    <mergeCell ref="J309:K309"/>
    <mergeCell ref="L309:N309"/>
    <mergeCell ref="O309:Q309"/>
    <mergeCell ref="R309:T309"/>
    <mergeCell ref="V307:X307"/>
    <mergeCell ref="D308:G308"/>
    <mergeCell ref="H308:I308"/>
    <mergeCell ref="J308:K308"/>
    <mergeCell ref="L308:N308"/>
    <mergeCell ref="O308:Q308"/>
    <mergeCell ref="R308:T308"/>
    <mergeCell ref="V308:X308"/>
    <mergeCell ref="D307:G307"/>
    <mergeCell ref="H307:I307"/>
    <mergeCell ref="J307:K307"/>
    <mergeCell ref="L307:N307"/>
    <mergeCell ref="O307:Q307"/>
    <mergeCell ref="R307:T307"/>
    <mergeCell ref="V305:X305"/>
    <mergeCell ref="D306:G306"/>
    <mergeCell ref="H306:I306"/>
    <mergeCell ref="J306:K306"/>
    <mergeCell ref="L306:N306"/>
    <mergeCell ref="O306:Q306"/>
    <mergeCell ref="R306:T306"/>
    <mergeCell ref="V306:X306"/>
    <mergeCell ref="D305:G305"/>
    <mergeCell ref="H305:I305"/>
    <mergeCell ref="J305:K305"/>
    <mergeCell ref="L305:N305"/>
    <mergeCell ref="O305:Q305"/>
    <mergeCell ref="R305:T305"/>
    <mergeCell ref="V303:X303"/>
    <mergeCell ref="D304:G304"/>
    <mergeCell ref="H304:I304"/>
    <mergeCell ref="J304:K304"/>
    <mergeCell ref="L304:N304"/>
    <mergeCell ref="O304:Q304"/>
    <mergeCell ref="R304:T304"/>
    <mergeCell ref="V304:X304"/>
    <mergeCell ref="D303:G303"/>
    <mergeCell ref="H303:I303"/>
    <mergeCell ref="J303:K303"/>
    <mergeCell ref="L303:N303"/>
    <mergeCell ref="O303:Q303"/>
    <mergeCell ref="R303:T303"/>
    <mergeCell ref="V301:X301"/>
    <mergeCell ref="D302:G302"/>
    <mergeCell ref="H302:I302"/>
    <mergeCell ref="J302:K302"/>
    <mergeCell ref="L302:N302"/>
    <mergeCell ref="O302:Q302"/>
    <mergeCell ref="R302:T302"/>
    <mergeCell ref="V302:X302"/>
    <mergeCell ref="D301:G301"/>
    <mergeCell ref="H301:I301"/>
    <mergeCell ref="J301:K301"/>
    <mergeCell ref="L301:N301"/>
    <mergeCell ref="O301:Q301"/>
    <mergeCell ref="R301:T301"/>
    <mergeCell ref="V299:X299"/>
    <mergeCell ref="D300:G300"/>
    <mergeCell ref="H300:I300"/>
    <mergeCell ref="J300:K300"/>
    <mergeCell ref="L300:N300"/>
    <mergeCell ref="O300:Q300"/>
    <mergeCell ref="R300:T300"/>
    <mergeCell ref="V300:X300"/>
    <mergeCell ref="D299:G299"/>
    <mergeCell ref="H299:I299"/>
    <mergeCell ref="J299:K299"/>
    <mergeCell ref="L299:N299"/>
    <mergeCell ref="O299:Q299"/>
    <mergeCell ref="R299:T299"/>
    <mergeCell ref="V297:X297"/>
    <mergeCell ref="D298:G298"/>
    <mergeCell ref="H298:I298"/>
    <mergeCell ref="J298:K298"/>
    <mergeCell ref="L298:N298"/>
    <mergeCell ref="O298:Q298"/>
    <mergeCell ref="R298:T298"/>
    <mergeCell ref="V298:X298"/>
    <mergeCell ref="D297:G297"/>
    <mergeCell ref="H297:I297"/>
    <mergeCell ref="J297:K297"/>
    <mergeCell ref="L297:N297"/>
    <mergeCell ref="O297:Q297"/>
    <mergeCell ref="R297:T297"/>
    <mergeCell ref="V295:X295"/>
    <mergeCell ref="D296:G296"/>
    <mergeCell ref="H296:I296"/>
    <mergeCell ref="J296:K296"/>
    <mergeCell ref="L296:N296"/>
    <mergeCell ref="O296:Q296"/>
    <mergeCell ref="R296:T296"/>
    <mergeCell ref="V296:X296"/>
    <mergeCell ref="D295:G295"/>
    <mergeCell ref="H295:I295"/>
    <mergeCell ref="J295:K295"/>
    <mergeCell ref="L295:N295"/>
    <mergeCell ref="O295:Q295"/>
    <mergeCell ref="R295:T295"/>
    <mergeCell ref="V293:X293"/>
    <mergeCell ref="D294:G294"/>
    <mergeCell ref="H294:I294"/>
    <mergeCell ref="J294:K294"/>
    <mergeCell ref="L294:N294"/>
    <mergeCell ref="O294:Q294"/>
    <mergeCell ref="R294:T294"/>
    <mergeCell ref="V294:X294"/>
    <mergeCell ref="D293:G293"/>
    <mergeCell ref="H293:I293"/>
    <mergeCell ref="J293:K293"/>
    <mergeCell ref="L293:N293"/>
    <mergeCell ref="O293:Q293"/>
    <mergeCell ref="R293:T293"/>
    <mergeCell ref="V291:X291"/>
    <mergeCell ref="D292:G292"/>
    <mergeCell ref="H292:I292"/>
    <mergeCell ref="J292:K292"/>
    <mergeCell ref="L292:N292"/>
    <mergeCell ref="O292:Q292"/>
    <mergeCell ref="R292:T292"/>
    <mergeCell ref="V292:X292"/>
    <mergeCell ref="D291:G291"/>
    <mergeCell ref="H291:I291"/>
    <mergeCell ref="J291:K291"/>
    <mergeCell ref="L291:N291"/>
    <mergeCell ref="O291:Q291"/>
    <mergeCell ref="R291:T291"/>
    <mergeCell ref="V289:X289"/>
    <mergeCell ref="D290:G290"/>
    <mergeCell ref="H290:I290"/>
    <mergeCell ref="J290:K290"/>
    <mergeCell ref="L290:N290"/>
    <mergeCell ref="O290:Q290"/>
    <mergeCell ref="R290:T290"/>
    <mergeCell ref="V290:X290"/>
    <mergeCell ref="D289:G289"/>
    <mergeCell ref="H289:I289"/>
    <mergeCell ref="J289:K289"/>
    <mergeCell ref="L289:N289"/>
    <mergeCell ref="O289:Q289"/>
    <mergeCell ref="R289:T289"/>
    <mergeCell ref="V287:X287"/>
    <mergeCell ref="D288:G288"/>
    <mergeCell ref="H288:I288"/>
    <mergeCell ref="J288:K288"/>
    <mergeCell ref="L288:N288"/>
    <mergeCell ref="O288:Q288"/>
    <mergeCell ref="R288:T288"/>
    <mergeCell ref="V288:X288"/>
    <mergeCell ref="D287:G287"/>
    <mergeCell ref="H287:I287"/>
    <mergeCell ref="J287:K287"/>
    <mergeCell ref="L287:N287"/>
    <mergeCell ref="O287:Q287"/>
    <mergeCell ref="R287:T287"/>
    <mergeCell ref="V285:X285"/>
    <mergeCell ref="D286:G286"/>
    <mergeCell ref="H286:I286"/>
    <mergeCell ref="J286:K286"/>
    <mergeCell ref="L286:N286"/>
    <mergeCell ref="O286:Q286"/>
    <mergeCell ref="R286:T286"/>
    <mergeCell ref="V286:X286"/>
    <mergeCell ref="D285:G285"/>
    <mergeCell ref="H285:I285"/>
    <mergeCell ref="J285:K285"/>
    <mergeCell ref="L285:N285"/>
    <mergeCell ref="O285:Q285"/>
    <mergeCell ref="R285:T285"/>
    <mergeCell ref="V283:X283"/>
    <mergeCell ref="D284:G284"/>
    <mergeCell ref="H284:I284"/>
    <mergeCell ref="J284:K284"/>
    <mergeCell ref="L284:N284"/>
    <mergeCell ref="O284:Q284"/>
    <mergeCell ref="R284:T284"/>
    <mergeCell ref="V284:X284"/>
    <mergeCell ref="D283:G283"/>
    <mergeCell ref="H283:I283"/>
    <mergeCell ref="J283:K283"/>
    <mergeCell ref="L283:N283"/>
    <mergeCell ref="O283:Q283"/>
    <mergeCell ref="R283:T283"/>
    <mergeCell ref="V281:X281"/>
    <mergeCell ref="D282:G282"/>
    <mergeCell ref="H282:I282"/>
    <mergeCell ref="J282:K282"/>
    <mergeCell ref="L282:N282"/>
    <mergeCell ref="O282:Q282"/>
    <mergeCell ref="R282:T282"/>
    <mergeCell ref="V282:X282"/>
    <mergeCell ref="D281:G281"/>
    <mergeCell ref="H281:I281"/>
    <mergeCell ref="J281:K281"/>
    <mergeCell ref="L281:N281"/>
    <mergeCell ref="O281:Q281"/>
    <mergeCell ref="R281:T281"/>
    <mergeCell ref="V279:X279"/>
    <mergeCell ref="D280:G280"/>
    <mergeCell ref="H280:I280"/>
    <mergeCell ref="J280:K280"/>
    <mergeCell ref="L280:N280"/>
    <mergeCell ref="O280:Q280"/>
    <mergeCell ref="R280:T280"/>
    <mergeCell ref="V280:X280"/>
    <mergeCell ref="D279:G279"/>
    <mergeCell ref="H279:I279"/>
    <mergeCell ref="J279:K279"/>
    <mergeCell ref="L279:N279"/>
    <mergeCell ref="O279:Q279"/>
    <mergeCell ref="R279:T279"/>
    <mergeCell ref="V277:X277"/>
    <mergeCell ref="D278:G278"/>
    <mergeCell ref="H278:I278"/>
    <mergeCell ref="J278:K278"/>
    <mergeCell ref="L278:N278"/>
    <mergeCell ref="O278:Q278"/>
    <mergeCell ref="R278:T278"/>
    <mergeCell ref="V278:X278"/>
    <mergeCell ref="D277:G277"/>
    <mergeCell ref="H277:I277"/>
    <mergeCell ref="J277:K277"/>
    <mergeCell ref="L277:N277"/>
    <mergeCell ref="O277:Q277"/>
    <mergeCell ref="R277:T277"/>
    <mergeCell ref="V275:X275"/>
    <mergeCell ref="D276:G276"/>
    <mergeCell ref="H276:I276"/>
    <mergeCell ref="J276:K276"/>
    <mergeCell ref="L276:N276"/>
    <mergeCell ref="O276:Q276"/>
    <mergeCell ref="R276:T276"/>
    <mergeCell ref="V276:X276"/>
    <mergeCell ref="D275:G275"/>
    <mergeCell ref="H275:I275"/>
    <mergeCell ref="J275:K275"/>
    <mergeCell ref="L275:N275"/>
    <mergeCell ref="O275:Q275"/>
    <mergeCell ref="R275:T275"/>
    <mergeCell ref="V273:X273"/>
    <mergeCell ref="D274:G274"/>
    <mergeCell ref="H274:I274"/>
    <mergeCell ref="J274:K274"/>
    <mergeCell ref="L274:N274"/>
    <mergeCell ref="O274:Q274"/>
    <mergeCell ref="R274:T274"/>
    <mergeCell ref="V274:X274"/>
    <mergeCell ref="D273:G273"/>
    <mergeCell ref="H273:I273"/>
    <mergeCell ref="J273:K273"/>
    <mergeCell ref="L273:N273"/>
    <mergeCell ref="O273:Q273"/>
    <mergeCell ref="R273:T273"/>
    <mergeCell ref="V271:X271"/>
    <mergeCell ref="D272:G272"/>
    <mergeCell ref="H272:I272"/>
    <mergeCell ref="J272:K272"/>
    <mergeCell ref="L272:N272"/>
    <mergeCell ref="O272:Q272"/>
    <mergeCell ref="R272:T272"/>
    <mergeCell ref="V272:X272"/>
    <mergeCell ref="D271:G271"/>
    <mergeCell ref="H271:I271"/>
    <mergeCell ref="J271:K271"/>
    <mergeCell ref="L271:N271"/>
    <mergeCell ref="O271:Q271"/>
    <mergeCell ref="R271:T271"/>
    <mergeCell ref="V269:X269"/>
    <mergeCell ref="D270:G270"/>
    <mergeCell ref="H270:I270"/>
    <mergeCell ref="J270:K270"/>
    <mergeCell ref="L270:N270"/>
    <mergeCell ref="O270:Q270"/>
    <mergeCell ref="R270:T270"/>
    <mergeCell ref="V270:X270"/>
    <mergeCell ref="D269:G269"/>
    <mergeCell ref="H269:I269"/>
    <mergeCell ref="J269:K269"/>
    <mergeCell ref="L269:N269"/>
    <mergeCell ref="O269:Q269"/>
    <mergeCell ref="R269:T269"/>
    <mergeCell ref="V267:X267"/>
    <mergeCell ref="D268:G268"/>
    <mergeCell ref="H268:I268"/>
    <mergeCell ref="J268:K268"/>
    <mergeCell ref="L268:N268"/>
    <mergeCell ref="O268:Q268"/>
    <mergeCell ref="R268:T268"/>
    <mergeCell ref="V268:X268"/>
    <mergeCell ref="D267:G267"/>
    <mergeCell ref="H267:I267"/>
    <mergeCell ref="J267:K267"/>
    <mergeCell ref="L267:N267"/>
    <mergeCell ref="O267:Q267"/>
    <mergeCell ref="R267:T267"/>
    <mergeCell ref="V265:X265"/>
    <mergeCell ref="D266:G266"/>
    <mergeCell ref="H266:I266"/>
    <mergeCell ref="J266:K266"/>
    <mergeCell ref="L266:N266"/>
    <mergeCell ref="O266:Q266"/>
    <mergeCell ref="R266:T266"/>
    <mergeCell ref="V266:X266"/>
    <mergeCell ref="D265:G265"/>
    <mergeCell ref="H265:I265"/>
    <mergeCell ref="J265:K265"/>
    <mergeCell ref="L265:N265"/>
    <mergeCell ref="O265:Q265"/>
    <mergeCell ref="R265:T265"/>
    <mergeCell ref="V263:X263"/>
    <mergeCell ref="D264:G264"/>
    <mergeCell ref="H264:I264"/>
    <mergeCell ref="J264:K264"/>
    <mergeCell ref="L264:N264"/>
    <mergeCell ref="O264:Q264"/>
    <mergeCell ref="R264:T264"/>
    <mergeCell ref="V264:X264"/>
    <mergeCell ref="D263:G263"/>
    <mergeCell ref="H263:I263"/>
    <mergeCell ref="J263:K263"/>
    <mergeCell ref="L263:N263"/>
    <mergeCell ref="O263:Q263"/>
    <mergeCell ref="R263:T263"/>
    <mergeCell ref="V261:X261"/>
    <mergeCell ref="D262:G262"/>
    <mergeCell ref="H262:I262"/>
    <mergeCell ref="J262:K262"/>
    <mergeCell ref="L262:N262"/>
    <mergeCell ref="O262:Q262"/>
    <mergeCell ref="R262:T262"/>
    <mergeCell ref="V262:X262"/>
    <mergeCell ref="D261:G261"/>
    <mergeCell ref="H261:I261"/>
    <mergeCell ref="J261:K261"/>
    <mergeCell ref="L261:N261"/>
    <mergeCell ref="O261:Q261"/>
    <mergeCell ref="R261:T261"/>
    <mergeCell ref="V259:X259"/>
    <mergeCell ref="D260:G260"/>
    <mergeCell ref="H260:I260"/>
    <mergeCell ref="J260:K260"/>
    <mergeCell ref="L260:N260"/>
    <mergeCell ref="O260:Q260"/>
    <mergeCell ref="R260:T260"/>
    <mergeCell ref="V260:X260"/>
    <mergeCell ref="D259:G259"/>
    <mergeCell ref="H259:I259"/>
    <mergeCell ref="J259:K259"/>
    <mergeCell ref="L259:N259"/>
    <mergeCell ref="O259:Q259"/>
    <mergeCell ref="R259:T259"/>
    <mergeCell ref="V257:X257"/>
    <mergeCell ref="D258:G258"/>
    <mergeCell ref="H258:I258"/>
    <mergeCell ref="J258:K258"/>
    <mergeCell ref="L258:N258"/>
    <mergeCell ref="O258:Q258"/>
    <mergeCell ref="R258:T258"/>
    <mergeCell ref="V258:X258"/>
    <mergeCell ref="D257:G257"/>
    <mergeCell ref="H257:I257"/>
    <mergeCell ref="J257:K257"/>
    <mergeCell ref="L257:N257"/>
    <mergeCell ref="O257:Q257"/>
    <mergeCell ref="R257:T257"/>
    <mergeCell ref="V255:X255"/>
    <mergeCell ref="D256:G256"/>
    <mergeCell ref="H256:I256"/>
    <mergeCell ref="J256:K256"/>
    <mergeCell ref="L256:N256"/>
    <mergeCell ref="O256:Q256"/>
    <mergeCell ref="R256:T256"/>
    <mergeCell ref="V256:X256"/>
    <mergeCell ref="D255:G255"/>
    <mergeCell ref="H255:I255"/>
    <mergeCell ref="J255:K255"/>
    <mergeCell ref="L255:N255"/>
    <mergeCell ref="O255:Q255"/>
    <mergeCell ref="R255:T255"/>
    <mergeCell ref="V253:X253"/>
    <mergeCell ref="D254:G254"/>
    <mergeCell ref="H254:I254"/>
    <mergeCell ref="J254:K254"/>
    <mergeCell ref="L254:N254"/>
    <mergeCell ref="O254:Q254"/>
    <mergeCell ref="R254:T254"/>
    <mergeCell ref="V254:X254"/>
    <mergeCell ref="D253:G253"/>
    <mergeCell ref="H253:I253"/>
    <mergeCell ref="J253:K253"/>
    <mergeCell ref="L253:N253"/>
    <mergeCell ref="O253:Q253"/>
    <mergeCell ref="R253:T253"/>
    <mergeCell ref="V251:X251"/>
    <mergeCell ref="D252:G252"/>
    <mergeCell ref="H252:I252"/>
    <mergeCell ref="J252:K252"/>
    <mergeCell ref="L252:N252"/>
    <mergeCell ref="O252:Q252"/>
    <mergeCell ref="R252:T252"/>
    <mergeCell ref="V252:X252"/>
    <mergeCell ref="D251:G251"/>
    <mergeCell ref="H251:I251"/>
    <mergeCell ref="J251:K251"/>
    <mergeCell ref="L251:N251"/>
    <mergeCell ref="O251:Q251"/>
    <mergeCell ref="R251:T251"/>
    <mergeCell ref="V249:X249"/>
    <mergeCell ref="D250:G250"/>
    <mergeCell ref="H250:I250"/>
    <mergeCell ref="J250:K250"/>
    <mergeCell ref="L250:N250"/>
    <mergeCell ref="O250:Q250"/>
    <mergeCell ref="R250:T250"/>
    <mergeCell ref="V250:X250"/>
    <mergeCell ref="D249:G249"/>
    <mergeCell ref="H249:I249"/>
    <mergeCell ref="J249:K249"/>
    <mergeCell ref="L249:N249"/>
    <mergeCell ref="O249:Q249"/>
    <mergeCell ref="R249:T249"/>
    <mergeCell ref="V247:X247"/>
    <mergeCell ref="D248:G248"/>
    <mergeCell ref="H248:I248"/>
    <mergeCell ref="J248:K248"/>
    <mergeCell ref="L248:N248"/>
    <mergeCell ref="O248:Q248"/>
    <mergeCell ref="R248:T248"/>
    <mergeCell ref="V248:X248"/>
    <mergeCell ref="D247:G247"/>
    <mergeCell ref="H247:I247"/>
    <mergeCell ref="J247:K247"/>
    <mergeCell ref="L247:N247"/>
    <mergeCell ref="O247:Q247"/>
    <mergeCell ref="R247:T247"/>
    <mergeCell ref="V245:X245"/>
    <mergeCell ref="D246:G246"/>
    <mergeCell ref="H246:I246"/>
    <mergeCell ref="J246:K246"/>
    <mergeCell ref="L246:N246"/>
    <mergeCell ref="O246:Q246"/>
    <mergeCell ref="R246:T246"/>
    <mergeCell ref="V246:X246"/>
    <mergeCell ref="D245:G245"/>
    <mergeCell ref="H245:I245"/>
    <mergeCell ref="J245:K245"/>
    <mergeCell ref="L245:N245"/>
    <mergeCell ref="O245:Q245"/>
    <mergeCell ref="R245:T245"/>
    <mergeCell ref="V243:X243"/>
    <mergeCell ref="D244:G244"/>
    <mergeCell ref="H244:I244"/>
    <mergeCell ref="J244:K244"/>
    <mergeCell ref="L244:N244"/>
    <mergeCell ref="O244:Q244"/>
    <mergeCell ref="R244:T244"/>
    <mergeCell ref="V244:X244"/>
    <mergeCell ref="D243:G243"/>
    <mergeCell ref="H243:I243"/>
    <mergeCell ref="J243:K243"/>
    <mergeCell ref="L243:N243"/>
    <mergeCell ref="O243:Q243"/>
    <mergeCell ref="R243:T243"/>
    <mergeCell ref="V241:X241"/>
    <mergeCell ref="D242:G242"/>
    <mergeCell ref="H242:I242"/>
    <mergeCell ref="J242:K242"/>
    <mergeCell ref="L242:N242"/>
    <mergeCell ref="O242:Q242"/>
    <mergeCell ref="R242:T242"/>
    <mergeCell ref="V242:X242"/>
    <mergeCell ref="D241:G241"/>
    <mergeCell ref="H241:I241"/>
    <mergeCell ref="J241:K241"/>
    <mergeCell ref="L241:N241"/>
    <mergeCell ref="O241:Q241"/>
    <mergeCell ref="R241:T241"/>
    <mergeCell ref="V239:X239"/>
    <mergeCell ref="D240:G240"/>
    <mergeCell ref="H240:I240"/>
    <mergeCell ref="J240:K240"/>
    <mergeCell ref="L240:N240"/>
    <mergeCell ref="O240:Q240"/>
    <mergeCell ref="R240:T240"/>
    <mergeCell ref="V240:X240"/>
    <mergeCell ref="D239:G239"/>
    <mergeCell ref="H239:I239"/>
    <mergeCell ref="J239:K239"/>
    <mergeCell ref="L239:N239"/>
    <mergeCell ref="O239:Q239"/>
    <mergeCell ref="R239:T239"/>
    <mergeCell ref="V237:X237"/>
    <mergeCell ref="D238:G238"/>
    <mergeCell ref="H238:I238"/>
    <mergeCell ref="J238:K238"/>
    <mergeCell ref="L238:N238"/>
    <mergeCell ref="O238:Q238"/>
    <mergeCell ref="R238:T238"/>
    <mergeCell ref="V238:X238"/>
    <mergeCell ref="D237:G237"/>
    <mergeCell ref="H237:I237"/>
    <mergeCell ref="J237:K237"/>
    <mergeCell ref="L237:N237"/>
    <mergeCell ref="O237:Q237"/>
    <mergeCell ref="R237:T237"/>
    <mergeCell ref="V235:X235"/>
    <mergeCell ref="D236:G236"/>
    <mergeCell ref="H236:I236"/>
    <mergeCell ref="J236:K236"/>
    <mergeCell ref="L236:N236"/>
    <mergeCell ref="O236:Q236"/>
    <mergeCell ref="R236:T236"/>
    <mergeCell ref="V236:X236"/>
    <mergeCell ref="D235:G235"/>
    <mergeCell ref="H235:I235"/>
    <mergeCell ref="J235:K235"/>
    <mergeCell ref="L235:N235"/>
    <mergeCell ref="O235:Q235"/>
    <mergeCell ref="R235:T235"/>
    <mergeCell ref="V233:X233"/>
    <mergeCell ref="D234:G234"/>
    <mergeCell ref="H234:I234"/>
    <mergeCell ref="J234:K234"/>
    <mergeCell ref="L234:N234"/>
    <mergeCell ref="O234:Q234"/>
    <mergeCell ref="R234:T234"/>
    <mergeCell ref="V234:X234"/>
    <mergeCell ref="D233:G233"/>
    <mergeCell ref="H233:I233"/>
    <mergeCell ref="J233:K233"/>
    <mergeCell ref="L233:N233"/>
    <mergeCell ref="O233:Q233"/>
    <mergeCell ref="R233:T233"/>
    <mergeCell ref="R219:T219"/>
    <mergeCell ref="V219:X219"/>
    <mergeCell ref="J220:K220"/>
    <mergeCell ref="L220:N220"/>
    <mergeCell ref="O220:Q220"/>
    <mergeCell ref="V231:X231"/>
    <mergeCell ref="D232:G232"/>
    <mergeCell ref="H232:I232"/>
    <mergeCell ref="J232:K232"/>
    <mergeCell ref="L232:N232"/>
    <mergeCell ref="O232:Q232"/>
    <mergeCell ref="R232:T232"/>
    <mergeCell ref="V232:X232"/>
    <mergeCell ref="D231:G231"/>
    <mergeCell ref="H231:I231"/>
    <mergeCell ref="J231:K231"/>
    <mergeCell ref="L231:N231"/>
    <mergeCell ref="O231:Q231"/>
    <mergeCell ref="R231:T231"/>
    <mergeCell ref="V229:X229"/>
    <mergeCell ref="D230:G230"/>
    <mergeCell ref="H230:I230"/>
    <mergeCell ref="J230:K230"/>
    <mergeCell ref="L230:N230"/>
    <mergeCell ref="O230:Q230"/>
    <mergeCell ref="R230:T230"/>
    <mergeCell ref="V230:X230"/>
    <mergeCell ref="D229:G229"/>
    <mergeCell ref="H229:I229"/>
    <mergeCell ref="J229:K229"/>
    <mergeCell ref="L229:N229"/>
    <mergeCell ref="O229:Q229"/>
    <mergeCell ref="R229:T229"/>
    <mergeCell ref="V227:X227"/>
    <mergeCell ref="D228:G228"/>
    <mergeCell ref="H228:I228"/>
    <mergeCell ref="J228:K228"/>
    <mergeCell ref="L228:N228"/>
    <mergeCell ref="O228:Q228"/>
    <mergeCell ref="R228:T228"/>
    <mergeCell ref="V228:X228"/>
    <mergeCell ref="D227:G227"/>
    <mergeCell ref="H227:I227"/>
    <mergeCell ref="J227:K227"/>
    <mergeCell ref="L227:N227"/>
    <mergeCell ref="O227:Q227"/>
    <mergeCell ref="R227:T227"/>
    <mergeCell ref="O201:Q201"/>
    <mergeCell ref="D201:G201"/>
    <mergeCell ref="H201:I201"/>
    <mergeCell ref="R197:T197"/>
    <mergeCell ref="V197:X197"/>
    <mergeCell ref="H213:I213"/>
    <mergeCell ref="R211:T211"/>
    <mergeCell ref="V211:X211"/>
    <mergeCell ref="J212:K212"/>
    <mergeCell ref="L212:N212"/>
    <mergeCell ref="O212:Q212"/>
    <mergeCell ref="R212:T212"/>
    <mergeCell ref="V212:X212"/>
    <mergeCell ref="J211:K211"/>
    <mergeCell ref="L211:N211"/>
    <mergeCell ref="O211:Q211"/>
    <mergeCell ref="V225:X225"/>
    <mergeCell ref="D226:G226"/>
    <mergeCell ref="H226:I226"/>
    <mergeCell ref="J226:K226"/>
    <mergeCell ref="L226:N226"/>
    <mergeCell ref="O226:Q226"/>
    <mergeCell ref="R226:T226"/>
    <mergeCell ref="V226:X226"/>
    <mergeCell ref="D225:G225"/>
    <mergeCell ref="H225:I225"/>
    <mergeCell ref="J225:K225"/>
    <mergeCell ref="L225:N225"/>
    <mergeCell ref="O225:Q225"/>
    <mergeCell ref="R225:T225"/>
    <mergeCell ref="O223:Q223"/>
    <mergeCell ref="R223:T223"/>
    <mergeCell ref="V223:X223"/>
    <mergeCell ref="D224:G224"/>
    <mergeCell ref="H224:I224"/>
    <mergeCell ref="J224:K224"/>
    <mergeCell ref="L224:N224"/>
    <mergeCell ref="O224:Q224"/>
    <mergeCell ref="R224:T224"/>
    <mergeCell ref="V224:X224"/>
    <mergeCell ref="D222:G222"/>
    <mergeCell ref="H222:I222"/>
    <mergeCell ref="D223:G223"/>
    <mergeCell ref="H223:I223"/>
    <mergeCell ref="J223:K223"/>
    <mergeCell ref="L223:N223"/>
    <mergeCell ref="D218:G218"/>
    <mergeCell ref="H218:I218"/>
    <mergeCell ref="D219:G219"/>
    <mergeCell ref="H219:I219"/>
    <mergeCell ref="D220:G220"/>
    <mergeCell ref="H220:I220"/>
    <mergeCell ref="R221:T221"/>
    <mergeCell ref="V221:X221"/>
    <mergeCell ref="J222:K222"/>
    <mergeCell ref="L222:N222"/>
    <mergeCell ref="O222:Q222"/>
    <mergeCell ref="R222:T222"/>
    <mergeCell ref="V222:X222"/>
    <mergeCell ref="J221:K221"/>
    <mergeCell ref="L221:N221"/>
    <mergeCell ref="O221:Q221"/>
    <mergeCell ref="D221:G221"/>
    <mergeCell ref="H221:I221"/>
    <mergeCell ref="J215:K215"/>
    <mergeCell ref="L215:N215"/>
    <mergeCell ref="O215:Q215"/>
    <mergeCell ref="R213:T213"/>
    <mergeCell ref="V213:X213"/>
    <mergeCell ref="J214:K214"/>
    <mergeCell ref="L214:N214"/>
    <mergeCell ref="O214:Q214"/>
    <mergeCell ref="R214:T214"/>
    <mergeCell ref="R220:T220"/>
    <mergeCell ref="V220:X220"/>
    <mergeCell ref="J219:K219"/>
    <mergeCell ref="L219:N219"/>
    <mergeCell ref="O219:Q219"/>
    <mergeCell ref="R217:T217"/>
    <mergeCell ref="V217:X217"/>
    <mergeCell ref="J218:K218"/>
    <mergeCell ref="L218:N218"/>
    <mergeCell ref="O218:Q218"/>
    <mergeCell ref="R218:T218"/>
    <mergeCell ref="V218:X218"/>
    <mergeCell ref="J217:K217"/>
    <mergeCell ref="L217:N217"/>
    <mergeCell ref="O217:Q217"/>
    <mergeCell ref="D217:G217"/>
    <mergeCell ref="H217:I217"/>
    <mergeCell ref="B5:BX5"/>
    <mergeCell ref="B3:BX3"/>
    <mergeCell ref="B1:BX1"/>
    <mergeCell ref="B12:BX12"/>
    <mergeCell ref="C14:BX14"/>
    <mergeCell ref="C15:BX15"/>
    <mergeCell ref="BS31:BS32"/>
    <mergeCell ref="BT31:BT32"/>
    <mergeCell ref="BV31:BV32"/>
    <mergeCell ref="BW31:BW32"/>
    <mergeCell ref="D206:G206"/>
    <mergeCell ref="H206:I206"/>
    <mergeCell ref="D207:G207"/>
    <mergeCell ref="H207:I207"/>
    <mergeCell ref="D208:G208"/>
    <mergeCell ref="H208:I208"/>
    <mergeCell ref="D202:G202"/>
    <mergeCell ref="H202:I202"/>
    <mergeCell ref="D203:G203"/>
    <mergeCell ref="H203:I203"/>
    <mergeCell ref="D204:G204"/>
    <mergeCell ref="H204:I204"/>
    <mergeCell ref="BK31:BK32"/>
    <mergeCell ref="BL31:BL32"/>
    <mergeCell ref="BA31:BA32"/>
    <mergeCell ref="BB31:BB32"/>
    <mergeCell ref="BC31:BC32"/>
    <mergeCell ref="BD31:BD32"/>
    <mergeCell ref="BE31:BE32"/>
    <mergeCell ref="BF31:BF32"/>
    <mergeCell ref="AU31:AU32"/>
    <mergeCell ref="AV31:AV32"/>
    <mergeCell ref="AZ31:AZ32"/>
    <mergeCell ref="BU7:BX7"/>
    <mergeCell ref="BU10:BX10"/>
    <mergeCell ref="J202:K202"/>
    <mergeCell ref="L202:N202"/>
    <mergeCell ref="O202:Q202"/>
    <mergeCell ref="V214:X214"/>
    <mergeCell ref="J213:K213"/>
    <mergeCell ref="L213:N213"/>
    <mergeCell ref="O213:Q213"/>
    <mergeCell ref="D214:G214"/>
    <mergeCell ref="H214:I214"/>
    <mergeCell ref="D215:G215"/>
    <mergeCell ref="H215:I215"/>
    <mergeCell ref="D216:G216"/>
    <mergeCell ref="H216:I216"/>
    <mergeCell ref="D210:G210"/>
    <mergeCell ref="H210:I210"/>
    <mergeCell ref="D211:G211"/>
    <mergeCell ref="H211:I211"/>
    <mergeCell ref="D212:G212"/>
    <mergeCell ref="H212:I212"/>
    <mergeCell ref="D213:G213"/>
    <mergeCell ref="R209:T209"/>
    <mergeCell ref="V209:X209"/>
    <mergeCell ref="J210:K210"/>
    <mergeCell ref="L210:N210"/>
    <mergeCell ref="O210:Q210"/>
    <mergeCell ref="R199:T199"/>
    <mergeCell ref="V199:X199"/>
    <mergeCell ref="J200:K200"/>
    <mergeCell ref="L200:N200"/>
    <mergeCell ref="O200:Q200"/>
    <mergeCell ref="R200:T200"/>
    <mergeCell ref="V200:X200"/>
    <mergeCell ref="J199:K199"/>
    <mergeCell ref="L199:N199"/>
    <mergeCell ref="O199:Q199"/>
    <mergeCell ref="D199:G199"/>
    <mergeCell ref="H199:I199"/>
    <mergeCell ref="D200:G200"/>
    <mergeCell ref="H200:I200"/>
    <mergeCell ref="R210:T210"/>
    <mergeCell ref="V210:X210"/>
    <mergeCell ref="J209:K209"/>
    <mergeCell ref="L209:N209"/>
    <mergeCell ref="O209:Q209"/>
    <mergeCell ref="D209:G209"/>
    <mergeCell ref="H209:I209"/>
    <mergeCell ref="R215:T215"/>
    <mergeCell ref="V215:X215"/>
    <mergeCell ref="L206:N206"/>
    <mergeCell ref="V216:X216"/>
    <mergeCell ref="J216:K216"/>
    <mergeCell ref="L216:N216"/>
    <mergeCell ref="O216:Q216"/>
    <mergeCell ref="R216:T216"/>
    <mergeCell ref="O206:Q206"/>
    <mergeCell ref="R206:T206"/>
    <mergeCell ref="V206:X206"/>
    <mergeCell ref="J205:K205"/>
    <mergeCell ref="L205:N205"/>
    <mergeCell ref="O205:Q205"/>
    <mergeCell ref="D205:G205"/>
    <mergeCell ref="H205:I205"/>
    <mergeCell ref="R203:T203"/>
    <mergeCell ref="V203:X203"/>
    <mergeCell ref="J204:K204"/>
    <mergeCell ref="L204:N204"/>
    <mergeCell ref="O204:Q204"/>
    <mergeCell ref="J195:K195"/>
    <mergeCell ref="L195:N195"/>
    <mergeCell ref="O195:Q195"/>
    <mergeCell ref="R193:T193"/>
    <mergeCell ref="V193:X193"/>
    <mergeCell ref="J194:K194"/>
    <mergeCell ref="L194:N194"/>
    <mergeCell ref="O194:Q194"/>
    <mergeCell ref="R194:T194"/>
    <mergeCell ref="V194:X194"/>
    <mergeCell ref="J193:K193"/>
    <mergeCell ref="L193:N193"/>
    <mergeCell ref="O193:Q193"/>
    <mergeCell ref="D193:G193"/>
    <mergeCell ref="H193:I193"/>
    <mergeCell ref="D198:G198"/>
    <mergeCell ref="H198:I198"/>
    <mergeCell ref="D194:G194"/>
    <mergeCell ref="H194:I194"/>
    <mergeCell ref="D195:G195"/>
    <mergeCell ref="H195:I195"/>
    <mergeCell ref="D196:G196"/>
    <mergeCell ref="H196:I196"/>
    <mergeCell ref="R207:T207"/>
    <mergeCell ref="V207:X207"/>
    <mergeCell ref="J208:K208"/>
    <mergeCell ref="L208:N208"/>
    <mergeCell ref="O208:Q208"/>
    <mergeCell ref="R208:T208"/>
    <mergeCell ref="V208:X208"/>
    <mergeCell ref="J207:K207"/>
    <mergeCell ref="L207:N207"/>
    <mergeCell ref="O207:Q207"/>
    <mergeCell ref="R205:T205"/>
    <mergeCell ref="V205:X205"/>
    <mergeCell ref="J206:K206"/>
    <mergeCell ref="J198:K198"/>
    <mergeCell ref="L198:N198"/>
    <mergeCell ref="O198:Q198"/>
    <mergeCell ref="R198:T198"/>
    <mergeCell ref="V198:X198"/>
    <mergeCell ref="J197:K197"/>
    <mergeCell ref="L197:N197"/>
    <mergeCell ref="O197:Q197"/>
    <mergeCell ref="D197:G197"/>
    <mergeCell ref="H197:I197"/>
    <mergeCell ref="R195:T195"/>
    <mergeCell ref="V195:X195"/>
    <mergeCell ref="J196:K196"/>
    <mergeCell ref="L196:N196"/>
    <mergeCell ref="O196:Q196"/>
    <mergeCell ref="R196:T196"/>
    <mergeCell ref="V196:X196"/>
    <mergeCell ref="R204:T204"/>
    <mergeCell ref="V204:X204"/>
    <mergeCell ref="J203:K203"/>
    <mergeCell ref="L203:N203"/>
    <mergeCell ref="O203:Q203"/>
    <mergeCell ref="R201:T201"/>
    <mergeCell ref="V201:X201"/>
    <mergeCell ref="R202:T202"/>
    <mergeCell ref="V202:X202"/>
    <mergeCell ref="J201:K201"/>
    <mergeCell ref="L201:N201"/>
    <mergeCell ref="R191:T191"/>
    <mergeCell ref="V191:X191"/>
    <mergeCell ref="J192:K192"/>
    <mergeCell ref="L192:N192"/>
    <mergeCell ref="O192:Q192"/>
    <mergeCell ref="R192:T192"/>
    <mergeCell ref="V192:X192"/>
    <mergeCell ref="J191:K191"/>
    <mergeCell ref="L191:N191"/>
    <mergeCell ref="O191:Q191"/>
    <mergeCell ref="D191:G191"/>
    <mergeCell ref="H191:I191"/>
    <mergeCell ref="D192:G192"/>
    <mergeCell ref="H192:I192"/>
    <mergeCell ref="R189:T189"/>
    <mergeCell ref="V189:X189"/>
    <mergeCell ref="J190:K190"/>
    <mergeCell ref="L190:N190"/>
    <mergeCell ref="O190:Q190"/>
    <mergeCell ref="R190:T190"/>
    <mergeCell ref="V190:X190"/>
    <mergeCell ref="J189:K189"/>
    <mergeCell ref="L189:N189"/>
    <mergeCell ref="O189:Q189"/>
    <mergeCell ref="D189:G189"/>
    <mergeCell ref="H189:I189"/>
    <mergeCell ref="R187:T187"/>
    <mergeCell ref="V187:X187"/>
    <mergeCell ref="J188:K188"/>
    <mergeCell ref="L188:N188"/>
    <mergeCell ref="O188:Q188"/>
    <mergeCell ref="R188:T188"/>
    <mergeCell ref="V188:X188"/>
    <mergeCell ref="J187:K187"/>
    <mergeCell ref="L187:N187"/>
    <mergeCell ref="O187:Q187"/>
    <mergeCell ref="R185:T185"/>
    <mergeCell ref="V185:X185"/>
    <mergeCell ref="J186:K186"/>
    <mergeCell ref="L186:N186"/>
    <mergeCell ref="O186:Q186"/>
    <mergeCell ref="R186:T186"/>
    <mergeCell ref="V186:X186"/>
    <mergeCell ref="J185:K185"/>
    <mergeCell ref="L185:N185"/>
    <mergeCell ref="O185:Q185"/>
    <mergeCell ref="D185:G185"/>
    <mergeCell ref="H185:I185"/>
    <mergeCell ref="D190:G190"/>
    <mergeCell ref="H190:I190"/>
    <mergeCell ref="D186:G186"/>
    <mergeCell ref="H186:I186"/>
    <mergeCell ref="D187:G187"/>
    <mergeCell ref="H187:I187"/>
    <mergeCell ref="D188:G188"/>
    <mergeCell ref="H188:I188"/>
    <mergeCell ref="R183:T183"/>
    <mergeCell ref="V183:X183"/>
    <mergeCell ref="J184:K184"/>
    <mergeCell ref="L184:N184"/>
    <mergeCell ref="O184:Q184"/>
    <mergeCell ref="R184:T184"/>
    <mergeCell ref="V184:X184"/>
    <mergeCell ref="J183:K183"/>
    <mergeCell ref="L183:N183"/>
    <mergeCell ref="O183:Q183"/>
    <mergeCell ref="R181:T181"/>
    <mergeCell ref="V181:X181"/>
    <mergeCell ref="J182:K182"/>
    <mergeCell ref="L182:N182"/>
    <mergeCell ref="O182:Q182"/>
    <mergeCell ref="R182:T182"/>
    <mergeCell ref="V182:X182"/>
    <mergeCell ref="J181:K181"/>
    <mergeCell ref="L181:N181"/>
    <mergeCell ref="O181:Q181"/>
    <mergeCell ref="D181:G181"/>
    <mergeCell ref="H181:I181"/>
    <mergeCell ref="R179:T179"/>
    <mergeCell ref="V179:X179"/>
    <mergeCell ref="J180:K180"/>
    <mergeCell ref="L180:N180"/>
    <mergeCell ref="O180:Q180"/>
    <mergeCell ref="R180:T180"/>
    <mergeCell ref="V180:X180"/>
    <mergeCell ref="J179:K179"/>
    <mergeCell ref="L179:N179"/>
    <mergeCell ref="O179:Q179"/>
    <mergeCell ref="R177:T177"/>
    <mergeCell ref="V177:X177"/>
    <mergeCell ref="J178:K178"/>
    <mergeCell ref="L178:N178"/>
    <mergeCell ref="O178:Q178"/>
    <mergeCell ref="R178:T178"/>
    <mergeCell ref="V178:X178"/>
    <mergeCell ref="J177:K177"/>
    <mergeCell ref="L177:N177"/>
    <mergeCell ref="O177:Q177"/>
    <mergeCell ref="D177:G177"/>
    <mergeCell ref="H177:I177"/>
    <mergeCell ref="D182:G182"/>
    <mergeCell ref="H182:I182"/>
    <mergeCell ref="D183:G183"/>
    <mergeCell ref="H183:I183"/>
    <mergeCell ref="D184:G184"/>
    <mergeCell ref="H184:I184"/>
    <mergeCell ref="D178:G178"/>
    <mergeCell ref="H178:I178"/>
    <mergeCell ref="D179:G179"/>
    <mergeCell ref="H179:I179"/>
    <mergeCell ref="D180:G180"/>
    <mergeCell ref="H180:I180"/>
    <mergeCell ref="R175:T175"/>
    <mergeCell ref="V175:X175"/>
    <mergeCell ref="J176:K176"/>
    <mergeCell ref="L176:N176"/>
    <mergeCell ref="O176:Q176"/>
    <mergeCell ref="R176:T176"/>
    <mergeCell ref="V176:X176"/>
    <mergeCell ref="J175:K175"/>
    <mergeCell ref="L175:N175"/>
    <mergeCell ref="O175:Q175"/>
    <mergeCell ref="R173:T173"/>
    <mergeCell ref="V173:X173"/>
    <mergeCell ref="J174:K174"/>
    <mergeCell ref="L174:N174"/>
    <mergeCell ref="O174:Q174"/>
    <mergeCell ref="R174:T174"/>
    <mergeCell ref="V174:X174"/>
    <mergeCell ref="J173:K173"/>
    <mergeCell ref="L173:N173"/>
    <mergeCell ref="O173:Q173"/>
    <mergeCell ref="D173:G173"/>
    <mergeCell ref="H173:I173"/>
    <mergeCell ref="R171:T171"/>
    <mergeCell ref="V171:X171"/>
    <mergeCell ref="J172:K172"/>
    <mergeCell ref="L172:N172"/>
    <mergeCell ref="O172:Q172"/>
    <mergeCell ref="R172:T172"/>
    <mergeCell ref="V172:X172"/>
    <mergeCell ref="J171:K171"/>
    <mergeCell ref="L171:N171"/>
    <mergeCell ref="O171:Q171"/>
    <mergeCell ref="R169:T169"/>
    <mergeCell ref="V169:X169"/>
    <mergeCell ref="J170:K170"/>
    <mergeCell ref="L170:N170"/>
    <mergeCell ref="O170:Q170"/>
    <mergeCell ref="R170:T170"/>
    <mergeCell ref="V170:X170"/>
    <mergeCell ref="J169:K169"/>
    <mergeCell ref="L169:N169"/>
    <mergeCell ref="O169:Q169"/>
    <mergeCell ref="D169:G169"/>
    <mergeCell ref="H169:I169"/>
    <mergeCell ref="D174:G174"/>
    <mergeCell ref="H174:I174"/>
    <mergeCell ref="D175:G175"/>
    <mergeCell ref="H175:I175"/>
    <mergeCell ref="D176:G176"/>
    <mergeCell ref="H176:I176"/>
    <mergeCell ref="D170:G170"/>
    <mergeCell ref="H170:I170"/>
    <mergeCell ref="D171:G171"/>
    <mergeCell ref="H171:I171"/>
    <mergeCell ref="D172:G172"/>
    <mergeCell ref="H172:I172"/>
    <mergeCell ref="R167:T167"/>
    <mergeCell ref="V167:X167"/>
    <mergeCell ref="J168:K168"/>
    <mergeCell ref="L168:N168"/>
    <mergeCell ref="O168:Q168"/>
    <mergeCell ref="R168:T168"/>
    <mergeCell ref="V168:X168"/>
    <mergeCell ref="J167:K167"/>
    <mergeCell ref="L167:N167"/>
    <mergeCell ref="O167:Q167"/>
    <mergeCell ref="R165:T165"/>
    <mergeCell ref="V165:X165"/>
    <mergeCell ref="J166:K166"/>
    <mergeCell ref="L166:N166"/>
    <mergeCell ref="O166:Q166"/>
    <mergeCell ref="R166:T166"/>
    <mergeCell ref="V166:X166"/>
    <mergeCell ref="J165:K165"/>
    <mergeCell ref="L165:N165"/>
    <mergeCell ref="O165:Q165"/>
    <mergeCell ref="D165:G165"/>
    <mergeCell ref="H165:I165"/>
    <mergeCell ref="R163:T163"/>
    <mergeCell ref="V163:X163"/>
    <mergeCell ref="J164:K164"/>
    <mergeCell ref="L164:N164"/>
    <mergeCell ref="O164:Q164"/>
    <mergeCell ref="R164:T164"/>
    <mergeCell ref="V164:X164"/>
    <mergeCell ref="J163:K163"/>
    <mergeCell ref="L163:N163"/>
    <mergeCell ref="O163:Q163"/>
    <mergeCell ref="R161:T161"/>
    <mergeCell ref="V161:X161"/>
    <mergeCell ref="J162:K162"/>
    <mergeCell ref="L162:N162"/>
    <mergeCell ref="O162:Q162"/>
    <mergeCell ref="R162:T162"/>
    <mergeCell ref="V162:X162"/>
    <mergeCell ref="J161:K161"/>
    <mergeCell ref="L161:N161"/>
    <mergeCell ref="O161:Q161"/>
    <mergeCell ref="D161:G161"/>
    <mergeCell ref="H161:I161"/>
    <mergeCell ref="D166:G166"/>
    <mergeCell ref="H166:I166"/>
    <mergeCell ref="D167:G167"/>
    <mergeCell ref="H167:I167"/>
    <mergeCell ref="D168:G168"/>
    <mergeCell ref="H168:I168"/>
    <mergeCell ref="D162:G162"/>
    <mergeCell ref="H162:I162"/>
    <mergeCell ref="D163:G163"/>
    <mergeCell ref="H163:I163"/>
    <mergeCell ref="D164:G164"/>
    <mergeCell ref="H164:I164"/>
    <mergeCell ref="R159:T159"/>
    <mergeCell ref="V159:X159"/>
    <mergeCell ref="J160:K160"/>
    <mergeCell ref="L160:N160"/>
    <mergeCell ref="O160:Q160"/>
    <mergeCell ref="R160:T160"/>
    <mergeCell ref="V160:X160"/>
    <mergeCell ref="J159:K159"/>
    <mergeCell ref="L159:N159"/>
    <mergeCell ref="O159:Q159"/>
    <mergeCell ref="R157:T157"/>
    <mergeCell ref="V157:X157"/>
    <mergeCell ref="J158:K158"/>
    <mergeCell ref="L158:N158"/>
    <mergeCell ref="O158:Q158"/>
    <mergeCell ref="R158:T158"/>
    <mergeCell ref="V158:X158"/>
    <mergeCell ref="J157:K157"/>
    <mergeCell ref="L157:N157"/>
    <mergeCell ref="O157:Q157"/>
    <mergeCell ref="D157:G157"/>
    <mergeCell ref="H157:I157"/>
    <mergeCell ref="R155:T155"/>
    <mergeCell ref="V155:X155"/>
    <mergeCell ref="J156:K156"/>
    <mergeCell ref="L156:N156"/>
    <mergeCell ref="O156:Q156"/>
    <mergeCell ref="R156:T156"/>
    <mergeCell ref="V156:X156"/>
    <mergeCell ref="J155:K155"/>
    <mergeCell ref="L155:N155"/>
    <mergeCell ref="O155:Q155"/>
    <mergeCell ref="R153:T153"/>
    <mergeCell ref="V153:X153"/>
    <mergeCell ref="J154:K154"/>
    <mergeCell ref="L154:N154"/>
    <mergeCell ref="O154:Q154"/>
    <mergeCell ref="R154:T154"/>
    <mergeCell ref="V154:X154"/>
    <mergeCell ref="J153:K153"/>
    <mergeCell ref="L153:N153"/>
    <mergeCell ref="O153:Q153"/>
    <mergeCell ref="D153:G153"/>
    <mergeCell ref="H153:I153"/>
    <mergeCell ref="D158:G158"/>
    <mergeCell ref="H158:I158"/>
    <mergeCell ref="D159:G159"/>
    <mergeCell ref="H159:I159"/>
    <mergeCell ref="D160:G160"/>
    <mergeCell ref="H160:I160"/>
    <mergeCell ref="D154:G154"/>
    <mergeCell ref="H154:I154"/>
    <mergeCell ref="D155:G155"/>
    <mergeCell ref="H155:I155"/>
    <mergeCell ref="D156:G156"/>
    <mergeCell ref="H156:I156"/>
    <mergeCell ref="R151:T151"/>
    <mergeCell ref="V151:X151"/>
    <mergeCell ref="J152:K152"/>
    <mergeCell ref="L152:N152"/>
    <mergeCell ref="O152:Q152"/>
    <mergeCell ref="R152:T152"/>
    <mergeCell ref="V152:X152"/>
    <mergeCell ref="J151:K151"/>
    <mergeCell ref="L151:N151"/>
    <mergeCell ref="O151:Q151"/>
    <mergeCell ref="R149:T149"/>
    <mergeCell ref="V149:X149"/>
    <mergeCell ref="J150:K150"/>
    <mergeCell ref="L150:N150"/>
    <mergeCell ref="O150:Q150"/>
    <mergeCell ref="R150:T150"/>
    <mergeCell ref="V150:X150"/>
    <mergeCell ref="J149:K149"/>
    <mergeCell ref="L149:N149"/>
    <mergeCell ref="O149:Q149"/>
    <mergeCell ref="D149:G149"/>
    <mergeCell ref="H149:I149"/>
    <mergeCell ref="R147:T147"/>
    <mergeCell ref="V147:X147"/>
    <mergeCell ref="J148:K148"/>
    <mergeCell ref="L148:N148"/>
    <mergeCell ref="O148:Q148"/>
    <mergeCell ref="R148:T148"/>
    <mergeCell ref="V148:X148"/>
    <mergeCell ref="J147:K147"/>
    <mergeCell ref="L147:N147"/>
    <mergeCell ref="O147:Q147"/>
    <mergeCell ref="R145:T145"/>
    <mergeCell ref="V145:X145"/>
    <mergeCell ref="J146:K146"/>
    <mergeCell ref="L146:N146"/>
    <mergeCell ref="O146:Q146"/>
    <mergeCell ref="R146:T146"/>
    <mergeCell ref="V146:X146"/>
    <mergeCell ref="J145:K145"/>
    <mergeCell ref="L145:N145"/>
    <mergeCell ref="O145:Q145"/>
    <mergeCell ref="D145:G145"/>
    <mergeCell ref="H145:I145"/>
    <mergeCell ref="D150:G150"/>
    <mergeCell ref="H150:I150"/>
    <mergeCell ref="D151:G151"/>
    <mergeCell ref="H151:I151"/>
    <mergeCell ref="D152:G152"/>
    <mergeCell ref="H152:I152"/>
    <mergeCell ref="D146:G146"/>
    <mergeCell ref="H146:I146"/>
    <mergeCell ref="D147:G147"/>
    <mergeCell ref="H147:I147"/>
    <mergeCell ref="D148:G148"/>
    <mergeCell ref="H148:I148"/>
    <mergeCell ref="R143:T143"/>
    <mergeCell ref="V143:X143"/>
    <mergeCell ref="J144:K144"/>
    <mergeCell ref="L144:N144"/>
    <mergeCell ref="O144:Q144"/>
    <mergeCell ref="R144:T144"/>
    <mergeCell ref="V144:X144"/>
    <mergeCell ref="J143:K143"/>
    <mergeCell ref="L143:N143"/>
    <mergeCell ref="O143:Q143"/>
    <mergeCell ref="R141:T141"/>
    <mergeCell ref="V141:X141"/>
    <mergeCell ref="J142:K142"/>
    <mergeCell ref="L142:N142"/>
    <mergeCell ref="O142:Q142"/>
    <mergeCell ref="R142:T142"/>
    <mergeCell ref="V142:X142"/>
    <mergeCell ref="J141:K141"/>
    <mergeCell ref="L141:N141"/>
    <mergeCell ref="O141:Q141"/>
    <mergeCell ref="D141:G141"/>
    <mergeCell ref="H141:I141"/>
    <mergeCell ref="R139:T139"/>
    <mergeCell ref="V139:X139"/>
    <mergeCell ref="J140:K140"/>
    <mergeCell ref="L140:N140"/>
    <mergeCell ref="O140:Q140"/>
    <mergeCell ref="R140:T140"/>
    <mergeCell ref="V140:X140"/>
    <mergeCell ref="J139:K139"/>
    <mergeCell ref="L139:N139"/>
    <mergeCell ref="O139:Q139"/>
    <mergeCell ref="R137:T137"/>
    <mergeCell ref="V137:X137"/>
    <mergeCell ref="J138:K138"/>
    <mergeCell ref="L138:N138"/>
    <mergeCell ref="O138:Q138"/>
    <mergeCell ref="R138:T138"/>
    <mergeCell ref="V138:X138"/>
    <mergeCell ref="J137:K137"/>
    <mergeCell ref="L137:N137"/>
    <mergeCell ref="O137:Q137"/>
    <mergeCell ref="D137:G137"/>
    <mergeCell ref="H137:I137"/>
    <mergeCell ref="D142:G142"/>
    <mergeCell ref="H142:I142"/>
    <mergeCell ref="D143:G143"/>
    <mergeCell ref="H143:I143"/>
    <mergeCell ref="D144:G144"/>
    <mergeCell ref="H144:I144"/>
    <mergeCell ref="D138:G138"/>
    <mergeCell ref="H138:I138"/>
    <mergeCell ref="D139:G139"/>
    <mergeCell ref="H139:I139"/>
    <mergeCell ref="D140:G140"/>
    <mergeCell ref="H140:I140"/>
    <mergeCell ref="R135:T135"/>
    <mergeCell ref="V135:X135"/>
    <mergeCell ref="J136:K136"/>
    <mergeCell ref="L136:N136"/>
    <mergeCell ref="O136:Q136"/>
    <mergeCell ref="R136:T136"/>
    <mergeCell ref="V136:X136"/>
    <mergeCell ref="J135:K135"/>
    <mergeCell ref="L135:N135"/>
    <mergeCell ref="O135:Q135"/>
    <mergeCell ref="R133:T133"/>
    <mergeCell ref="V133:X133"/>
    <mergeCell ref="J134:K134"/>
    <mergeCell ref="L134:N134"/>
    <mergeCell ref="O134:Q134"/>
    <mergeCell ref="R134:T134"/>
    <mergeCell ref="V134:X134"/>
    <mergeCell ref="J133:K133"/>
    <mergeCell ref="L133:N133"/>
    <mergeCell ref="O133:Q133"/>
    <mergeCell ref="D133:G133"/>
    <mergeCell ref="H133:I133"/>
    <mergeCell ref="R131:T131"/>
    <mergeCell ref="V131:X131"/>
    <mergeCell ref="J132:K132"/>
    <mergeCell ref="L132:N132"/>
    <mergeCell ref="O132:Q132"/>
    <mergeCell ref="R132:T132"/>
    <mergeCell ref="V132:X132"/>
    <mergeCell ref="J131:K131"/>
    <mergeCell ref="L131:N131"/>
    <mergeCell ref="O131:Q131"/>
    <mergeCell ref="R129:T129"/>
    <mergeCell ref="V129:X129"/>
    <mergeCell ref="J130:K130"/>
    <mergeCell ref="L130:N130"/>
    <mergeCell ref="O130:Q130"/>
    <mergeCell ref="R130:T130"/>
    <mergeCell ref="V130:X130"/>
    <mergeCell ref="J129:K129"/>
    <mergeCell ref="L129:N129"/>
    <mergeCell ref="O129:Q129"/>
    <mergeCell ref="D129:G129"/>
    <mergeCell ref="H129:I129"/>
    <mergeCell ref="D134:G134"/>
    <mergeCell ref="H134:I134"/>
    <mergeCell ref="D135:G135"/>
    <mergeCell ref="H135:I135"/>
    <mergeCell ref="D136:G136"/>
    <mergeCell ref="H136:I136"/>
    <mergeCell ref="D130:G130"/>
    <mergeCell ref="H130:I130"/>
    <mergeCell ref="D131:G131"/>
    <mergeCell ref="H131:I131"/>
    <mergeCell ref="D132:G132"/>
    <mergeCell ref="H132:I132"/>
    <mergeCell ref="R127:T127"/>
    <mergeCell ref="V127:X127"/>
    <mergeCell ref="J128:K128"/>
    <mergeCell ref="L128:N128"/>
    <mergeCell ref="O128:Q128"/>
    <mergeCell ref="R128:T128"/>
    <mergeCell ref="V128:X128"/>
    <mergeCell ref="J127:K127"/>
    <mergeCell ref="L127:N127"/>
    <mergeCell ref="O127:Q127"/>
    <mergeCell ref="R125:T125"/>
    <mergeCell ref="V125:X125"/>
    <mergeCell ref="J126:K126"/>
    <mergeCell ref="L126:N126"/>
    <mergeCell ref="O126:Q126"/>
    <mergeCell ref="R126:T126"/>
    <mergeCell ref="V126:X126"/>
    <mergeCell ref="J125:K125"/>
    <mergeCell ref="L125:N125"/>
    <mergeCell ref="O125:Q125"/>
    <mergeCell ref="D125:G125"/>
    <mergeCell ref="H125:I125"/>
    <mergeCell ref="R123:T123"/>
    <mergeCell ref="V123:X123"/>
    <mergeCell ref="J124:K124"/>
    <mergeCell ref="L124:N124"/>
    <mergeCell ref="O124:Q124"/>
    <mergeCell ref="R124:T124"/>
    <mergeCell ref="V124:X124"/>
    <mergeCell ref="J123:K123"/>
    <mergeCell ref="L123:N123"/>
    <mergeCell ref="O123:Q123"/>
    <mergeCell ref="R121:T121"/>
    <mergeCell ref="V121:X121"/>
    <mergeCell ref="J122:K122"/>
    <mergeCell ref="L122:N122"/>
    <mergeCell ref="O122:Q122"/>
    <mergeCell ref="R122:T122"/>
    <mergeCell ref="V122:X122"/>
    <mergeCell ref="J121:K121"/>
    <mergeCell ref="L121:N121"/>
    <mergeCell ref="O121:Q121"/>
    <mergeCell ref="D121:G121"/>
    <mergeCell ref="H121:I121"/>
    <mergeCell ref="D126:G126"/>
    <mergeCell ref="H126:I126"/>
    <mergeCell ref="D127:G127"/>
    <mergeCell ref="H127:I127"/>
    <mergeCell ref="D128:G128"/>
    <mergeCell ref="H128:I128"/>
    <mergeCell ref="D122:G122"/>
    <mergeCell ref="H122:I122"/>
    <mergeCell ref="D123:G123"/>
    <mergeCell ref="H123:I123"/>
    <mergeCell ref="D124:G124"/>
    <mergeCell ref="H124:I124"/>
    <mergeCell ref="R119:T119"/>
    <mergeCell ref="V119:X119"/>
    <mergeCell ref="J120:K120"/>
    <mergeCell ref="L120:N120"/>
    <mergeCell ref="O120:Q120"/>
    <mergeCell ref="R120:T120"/>
    <mergeCell ref="V120:X120"/>
    <mergeCell ref="J119:K119"/>
    <mergeCell ref="L119:N119"/>
    <mergeCell ref="O119:Q119"/>
    <mergeCell ref="R117:T117"/>
    <mergeCell ref="V117:X117"/>
    <mergeCell ref="J118:K118"/>
    <mergeCell ref="L118:N118"/>
    <mergeCell ref="O118:Q118"/>
    <mergeCell ref="R118:T118"/>
    <mergeCell ref="V118:X118"/>
    <mergeCell ref="J117:K117"/>
    <mergeCell ref="L117:N117"/>
    <mergeCell ref="O117:Q117"/>
    <mergeCell ref="D117:G117"/>
    <mergeCell ref="H117:I117"/>
    <mergeCell ref="R115:T115"/>
    <mergeCell ref="V115:X115"/>
    <mergeCell ref="J116:K116"/>
    <mergeCell ref="L116:N116"/>
    <mergeCell ref="O116:Q116"/>
    <mergeCell ref="R116:T116"/>
    <mergeCell ref="V116:X116"/>
    <mergeCell ref="J115:K115"/>
    <mergeCell ref="L115:N115"/>
    <mergeCell ref="O115:Q115"/>
    <mergeCell ref="R113:T113"/>
    <mergeCell ref="V113:X113"/>
    <mergeCell ref="J114:K114"/>
    <mergeCell ref="L114:N114"/>
    <mergeCell ref="O114:Q114"/>
    <mergeCell ref="R114:T114"/>
    <mergeCell ref="V114:X114"/>
    <mergeCell ref="J113:K113"/>
    <mergeCell ref="L113:N113"/>
    <mergeCell ref="O113:Q113"/>
    <mergeCell ref="D113:G113"/>
    <mergeCell ref="H113:I113"/>
    <mergeCell ref="D118:G118"/>
    <mergeCell ref="H118:I118"/>
    <mergeCell ref="D119:G119"/>
    <mergeCell ref="H119:I119"/>
    <mergeCell ref="D120:G120"/>
    <mergeCell ref="H120:I120"/>
    <mergeCell ref="D114:G114"/>
    <mergeCell ref="H114:I114"/>
    <mergeCell ref="D115:G115"/>
    <mergeCell ref="H115:I115"/>
    <mergeCell ref="D116:G116"/>
    <mergeCell ref="H116:I116"/>
    <mergeCell ref="R111:T111"/>
    <mergeCell ref="V111:X111"/>
    <mergeCell ref="J112:K112"/>
    <mergeCell ref="L112:N112"/>
    <mergeCell ref="O112:Q112"/>
    <mergeCell ref="R112:T112"/>
    <mergeCell ref="V112:X112"/>
    <mergeCell ref="J111:K111"/>
    <mergeCell ref="L111:N111"/>
    <mergeCell ref="O111:Q111"/>
    <mergeCell ref="R109:T109"/>
    <mergeCell ref="V109:X109"/>
    <mergeCell ref="J110:K110"/>
    <mergeCell ref="L110:N110"/>
    <mergeCell ref="O110:Q110"/>
    <mergeCell ref="R110:T110"/>
    <mergeCell ref="V110:X110"/>
    <mergeCell ref="J109:K109"/>
    <mergeCell ref="L109:N109"/>
    <mergeCell ref="O109:Q109"/>
    <mergeCell ref="D109:G109"/>
    <mergeCell ref="H109:I109"/>
    <mergeCell ref="R107:T107"/>
    <mergeCell ref="V107:X107"/>
    <mergeCell ref="J108:K108"/>
    <mergeCell ref="L108:N108"/>
    <mergeCell ref="O108:Q108"/>
    <mergeCell ref="R108:T108"/>
    <mergeCell ref="V108:X108"/>
    <mergeCell ref="J107:K107"/>
    <mergeCell ref="L107:N107"/>
    <mergeCell ref="O107:Q107"/>
    <mergeCell ref="R105:T105"/>
    <mergeCell ref="V105:X105"/>
    <mergeCell ref="J106:K106"/>
    <mergeCell ref="L106:N106"/>
    <mergeCell ref="O106:Q106"/>
    <mergeCell ref="R106:T106"/>
    <mergeCell ref="V106:X106"/>
    <mergeCell ref="J105:K105"/>
    <mergeCell ref="L105:N105"/>
    <mergeCell ref="O105:Q105"/>
    <mergeCell ref="D105:G105"/>
    <mergeCell ref="H105:I105"/>
    <mergeCell ref="D110:G110"/>
    <mergeCell ref="H110:I110"/>
    <mergeCell ref="D111:G111"/>
    <mergeCell ref="H111:I111"/>
    <mergeCell ref="D112:G112"/>
    <mergeCell ref="H112:I112"/>
    <mergeCell ref="D106:G106"/>
    <mergeCell ref="H106:I106"/>
    <mergeCell ref="D107:G107"/>
    <mergeCell ref="H107:I107"/>
    <mergeCell ref="D108:G108"/>
    <mergeCell ref="H108:I108"/>
    <mergeCell ref="R103:T103"/>
    <mergeCell ref="V103:X103"/>
    <mergeCell ref="J104:K104"/>
    <mergeCell ref="L104:N104"/>
    <mergeCell ref="O104:Q104"/>
    <mergeCell ref="R104:T104"/>
    <mergeCell ref="V104:X104"/>
    <mergeCell ref="J103:K103"/>
    <mergeCell ref="L103:N103"/>
    <mergeCell ref="O103:Q103"/>
    <mergeCell ref="R101:T101"/>
    <mergeCell ref="V101:X101"/>
    <mergeCell ref="J102:K102"/>
    <mergeCell ref="L102:N102"/>
    <mergeCell ref="O102:Q102"/>
    <mergeCell ref="R102:T102"/>
    <mergeCell ref="V102:X102"/>
    <mergeCell ref="J101:K101"/>
    <mergeCell ref="L101:N101"/>
    <mergeCell ref="O101:Q101"/>
    <mergeCell ref="D101:G101"/>
    <mergeCell ref="H101:I101"/>
    <mergeCell ref="R99:T99"/>
    <mergeCell ref="V99:X99"/>
    <mergeCell ref="J100:K100"/>
    <mergeCell ref="L100:N100"/>
    <mergeCell ref="O100:Q100"/>
    <mergeCell ref="R100:T100"/>
    <mergeCell ref="V100:X100"/>
    <mergeCell ref="J99:K99"/>
    <mergeCell ref="L99:N99"/>
    <mergeCell ref="O99:Q99"/>
    <mergeCell ref="R97:T97"/>
    <mergeCell ref="V97:X97"/>
    <mergeCell ref="J98:K98"/>
    <mergeCell ref="L98:N98"/>
    <mergeCell ref="O98:Q98"/>
    <mergeCell ref="R98:T98"/>
    <mergeCell ref="V98:X98"/>
    <mergeCell ref="J97:K97"/>
    <mergeCell ref="L97:N97"/>
    <mergeCell ref="O97:Q97"/>
    <mergeCell ref="D97:G97"/>
    <mergeCell ref="H97:I97"/>
    <mergeCell ref="D102:G102"/>
    <mergeCell ref="H102:I102"/>
    <mergeCell ref="D103:G103"/>
    <mergeCell ref="H103:I103"/>
    <mergeCell ref="D104:G104"/>
    <mergeCell ref="H104:I104"/>
    <mergeCell ref="D98:G98"/>
    <mergeCell ref="H98:I98"/>
    <mergeCell ref="D99:G99"/>
    <mergeCell ref="H99:I99"/>
    <mergeCell ref="D100:G100"/>
    <mergeCell ref="H100:I100"/>
    <mergeCell ref="R95:T95"/>
    <mergeCell ref="V95:X95"/>
    <mergeCell ref="J96:K96"/>
    <mergeCell ref="L96:N96"/>
    <mergeCell ref="O96:Q96"/>
    <mergeCell ref="R96:T96"/>
    <mergeCell ref="V96:X96"/>
    <mergeCell ref="J95:K95"/>
    <mergeCell ref="L95:N95"/>
    <mergeCell ref="O95:Q95"/>
    <mergeCell ref="R93:T93"/>
    <mergeCell ref="V93:X93"/>
    <mergeCell ref="J94:K94"/>
    <mergeCell ref="L94:N94"/>
    <mergeCell ref="O94:Q94"/>
    <mergeCell ref="R94:T94"/>
    <mergeCell ref="V94:X94"/>
    <mergeCell ref="J93:K93"/>
    <mergeCell ref="L93:N93"/>
    <mergeCell ref="O93:Q93"/>
    <mergeCell ref="D93:G93"/>
    <mergeCell ref="H93:I93"/>
    <mergeCell ref="R91:T91"/>
    <mergeCell ref="V91:X91"/>
    <mergeCell ref="J92:K92"/>
    <mergeCell ref="L92:N92"/>
    <mergeCell ref="O92:Q92"/>
    <mergeCell ref="R92:T92"/>
    <mergeCell ref="V92:X92"/>
    <mergeCell ref="J91:K91"/>
    <mergeCell ref="L91:N91"/>
    <mergeCell ref="O91:Q91"/>
    <mergeCell ref="R89:T89"/>
    <mergeCell ref="V89:X89"/>
    <mergeCell ref="J90:K90"/>
    <mergeCell ref="L90:N90"/>
    <mergeCell ref="O90:Q90"/>
    <mergeCell ref="R90:T90"/>
    <mergeCell ref="V90:X90"/>
    <mergeCell ref="J89:K89"/>
    <mergeCell ref="L89:N89"/>
    <mergeCell ref="O89:Q89"/>
    <mergeCell ref="D89:G89"/>
    <mergeCell ref="H89:I89"/>
    <mergeCell ref="D94:G94"/>
    <mergeCell ref="H94:I94"/>
    <mergeCell ref="D95:G95"/>
    <mergeCell ref="H95:I95"/>
    <mergeCell ref="D96:G96"/>
    <mergeCell ref="H96:I96"/>
    <mergeCell ref="D90:G90"/>
    <mergeCell ref="H90:I90"/>
    <mergeCell ref="D91:G91"/>
    <mergeCell ref="H91:I91"/>
    <mergeCell ref="D92:G92"/>
    <mergeCell ref="H92:I92"/>
    <mergeCell ref="R87:T87"/>
    <mergeCell ref="V87:X87"/>
    <mergeCell ref="J88:K88"/>
    <mergeCell ref="L88:N88"/>
    <mergeCell ref="O88:Q88"/>
    <mergeCell ref="R88:T88"/>
    <mergeCell ref="V88:X88"/>
    <mergeCell ref="J87:K87"/>
    <mergeCell ref="L87:N87"/>
    <mergeCell ref="O87:Q87"/>
    <mergeCell ref="R85:T85"/>
    <mergeCell ref="V85:X85"/>
    <mergeCell ref="J86:K86"/>
    <mergeCell ref="L86:N86"/>
    <mergeCell ref="O86:Q86"/>
    <mergeCell ref="R86:T86"/>
    <mergeCell ref="V86:X86"/>
    <mergeCell ref="J85:K85"/>
    <mergeCell ref="L85:N85"/>
    <mergeCell ref="O85:Q85"/>
    <mergeCell ref="D85:G85"/>
    <mergeCell ref="H85:I85"/>
    <mergeCell ref="R83:T83"/>
    <mergeCell ref="V83:X83"/>
    <mergeCell ref="J84:K84"/>
    <mergeCell ref="L84:N84"/>
    <mergeCell ref="O84:Q84"/>
    <mergeCell ref="R84:T84"/>
    <mergeCell ref="V84:X84"/>
    <mergeCell ref="J83:K83"/>
    <mergeCell ref="L83:N83"/>
    <mergeCell ref="O83:Q83"/>
    <mergeCell ref="R81:T81"/>
    <mergeCell ref="V81:X81"/>
    <mergeCell ref="J82:K82"/>
    <mergeCell ref="L82:N82"/>
    <mergeCell ref="O82:Q82"/>
    <mergeCell ref="R82:T82"/>
    <mergeCell ref="V82:X82"/>
    <mergeCell ref="J81:K81"/>
    <mergeCell ref="L81:N81"/>
    <mergeCell ref="O81:Q81"/>
    <mergeCell ref="D81:G81"/>
    <mergeCell ref="H81:I81"/>
    <mergeCell ref="D86:G86"/>
    <mergeCell ref="H86:I86"/>
    <mergeCell ref="D87:G87"/>
    <mergeCell ref="H87:I87"/>
    <mergeCell ref="D88:G88"/>
    <mergeCell ref="H88:I88"/>
    <mergeCell ref="D82:G82"/>
    <mergeCell ref="H82:I82"/>
    <mergeCell ref="D83:G83"/>
    <mergeCell ref="H83:I83"/>
    <mergeCell ref="D84:G84"/>
    <mergeCell ref="H84:I84"/>
    <mergeCell ref="R79:T79"/>
    <mergeCell ref="V79:X79"/>
    <mergeCell ref="J80:K80"/>
    <mergeCell ref="L80:N80"/>
    <mergeCell ref="O80:Q80"/>
    <mergeCell ref="R80:T80"/>
    <mergeCell ref="V80:X80"/>
    <mergeCell ref="J79:K79"/>
    <mergeCell ref="L79:N79"/>
    <mergeCell ref="O79:Q79"/>
    <mergeCell ref="R77:T77"/>
    <mergeCell ref="V77:X77"/>
    <mergeCell ref="J78:K78"/>
    <mergeCell ref="L78:N78"/>
    <mergeCell ref="O78:Q78"/>
    <mergeCell ref="R78:T78"/>
    <mergeCell ref="V78:X78"/>
    <mergeCell ref="J77:K77"/>
    <mergeCell ref="L77:N77"/>
    <mergeCell ref="O77:Q77"/>
    <mergeCell ref="D77:G77"/>
    <mergeCell ref="H77:I77"/>
    <mergeCell ref="R75:T75"/>
    <mergeCell ref="V75:X75"/>
    <mergeCell ref="J76:K76"/>
    <mergeCell ref="L76:N76"/>
    <mergeCell ref="O76:Q76"/>
    <mergeCell ref="R76:T76"/>
    <mergeCell ref="V76:X76"/>
    <mergeCell ref="J75:K75"/>
    <mergeCell ref="L75:N75"/>
    <mergeCell ref="O75:Q75"/>
    <mergeCell ref="R73:T73"/>
    <mergeCell ref="V73:X73"/>
    <mergeCell ref="J74:K74"/>
    <mergeCell ref="L74:N74"/>
    <mergeCell ref="O74:Q74"/>
    <mergeCell ref="R74:T74"/>
    <mergeCell ref="V74:X74"/>
    <mergeCell ref="J73:K73"/>
    <mergeCell ref="L73:N73"/>
    <mergeCell ref="O73:Q73"/>
    <mergeCell ref="D73:G73"/>
    <mergeCell ref="H73:I73"/>
    <mergeCell ref="D78:G78"/>
    <mergeCell ref="H78:I78"/>
    <mergeCell ref="D79:G79"/>
    <mergeCell ref="H79:I79"/>
    <mergeCell ref="D80:G80"/>
    <mergeCell ref="H80:I80"/>
    <mergeCell ref="D74:G74"/>
    <mergeCell ref="H74:I74"/>
    <mergeCell ref="D75:G75"/>
    <mergeCell ref="H75:I75"/>
    <mergeCell ref="D76:G76"/>
    <mergeCell ref="H76:I76"/>
    <mergeCell ref="D59:G59"/>
    <mergeCell ref="H59:I59"/>
    <mergeCell ref="D60:G60"/>
    <mergeCell ref="H60:I60"/>
    <mergeCell ref="R71:T71"/>
    <mergeCell ref="V71:X71"/>
    <mergeCell ref="J72:K72"/>
    <mergeCell ref="L72:N72"/>
    <mergeCell ref="O72:Q72"/>
    <mergeCell ref="R72:T72"/>
    <mergeCell ref="V72:X72"/>
    <mergeCell ref="J71:K71"/>
    <mergeCell ref="L71:N71"/>
    <mergeCell ref="O71:Q71"/>
    <mergeCell ref="R69:T69"/>
    <mergeCell ref="V69:X69"/>
    <mergeCell ref="J70:K70"/>
    <mergeCell ref="L70:N70"/>
    <mergeCell ref="O70:Q70"/>
    <mergeCell ref="R70:T70"/>
    <mergeCell ref="V70:X70"/>
    <mergeCell ref="J69:K69"/>
    <mergeCell ref="L69:N69"/>
    <mergeCell ref="O69:Q69"/>
    <mergeCell ref="D69:G69"/>
    <mergeCell ref="H69:I69"/>
    <mergeCell ref="R67:T67"/>
    <mergeCell ref="V67:X67"/>
    <mergeCell ref="J68:K68"/>
    <mergeCell ref="L68:N68"/>
    <mergeCell ref="O68:Q68"/>
    <mergeCell ref="R68:T68"/>
    <mergeCell ref="V68:X68"/>
    <mergeCell ref="J67:K67"/>
    <mergeCell ref="L67:N67"/>
    <mergeCell ref="O67:Q67"/>
    <mergeCell ref="R65:T65"/>
    <mergeCell ref="V65:X65"/>
    <mergeCell ref="J66:K66"/>
    <mergeCell ref="L66:N66"/>
    <mergeCell ref="O66:Q66"/>
    <mergeCell ref="R66:T66"/>
    <mergeCell ref="V66:X66"/>
    <mergeCell ref="J65:K65"/>
    <mergeCell ref="L65:N65"/>
    <mergeCell ref="O65:Q65"/>
    <mergeCell ref="D65:G65"/>
    <mergeCell ref="H65:I65"/>
    <mergeCell ref="D70:G70"/>
    <mergeCell ref="H70:I70"/>
    <mergeCell ref="D71:G71"/>
    <mergeCell ref="H71:I71"/>
    <mergeCell ref="D72:G72"/>
    <mergeCell ref="H72:I72"/>
    <mergeCell ref="D66:G66"/>
    <mergeCell ref="H66:I66"/>
    <mergeCell ref="D67:G67"/>
    <mergeCell ref="H67:I67"/>
    <mergeCell ref="D68:G68"/>
    <mergeCell ref="H68:I68"/>
    <mergeCell ref="D55:G55"/>
    <mergeCell ref="H55:I55"/>
    <mergeCell ref="D56:G56"/>
    <mergeCell ref="H56:I56"/>
    <mergeCell ref="D50:G50"/>
    <mergeCell ref="H50:I50"/>
    <mergeCell ref="D51:G51"/>
    <mergeCell ref="H51:I51"/>
    <mergeCell ref="D52:G52"/>
    <mergeCell ref="H52:I52"/>
    <mergeCell ref="R55:T55"/>
    <mergeCell ref="V55:X55"/>
    <mergeCell ref="R63:T63"/>
    <mergeCell ref="V63:X63"/>
    <mergeCell ref="J64:K64"/>
    <mergeCell ref="L64:N64"/>
    <mergeCell ref="O64:Q64"/>
    <mergeCell ref="R64:T64"/>
    <mergeCell ref="V64:X64"/>
    <mergeCell ref="J63:K63"/>
    <mergeCell ref="L63:N63"/>
    <mergeCell ref="O63:Q63"/>
    <mergeCell ref="R61:T61"/>
    <mergeCell ref="V61:X61"/>
    <mergeCell ref="J62:K62"/>
    <mergeCell ref="L62:N62"/>
    <mergeCell ref="O62:Q62"/>
    <mergeCell ref="R62:T62"/>
    <mergeCell ref="V62:X62"/>
    <mergeCell ref="J61:K61"/>
    <mergeCell ref="L61:N61"/>
    <mergeCell ref="O61:Q61"/>
    <mergeCell ref="D61:G61"/>
    <mergeCell ref="H61:I61"/>
    <mergeCell ref="R59:T59"/>
    <mergeCell ref="V59:X59"/>
    <mergeCell ref="J60:K60"/>
    <mergeCell ref="L60:N60"/>
    <mergeCell ref="O60:Q60"/>
    <mergeCell ref="R60:T60"/>
    <mergeCell ref="V60:X60"/>
    <mergeCell ref="J59:K59"/>
    <mergeCell ref="L59:N59"/>
    <mergeCell ref="O59:Q59"/>
    <mergeCell ref="R57:T57"/>
    <mergeCell ref="V57:X57"/>
    <mergeCell ref="J58:K58"/>
    <mergeCell ref="L58:N58"/>
    <mergeCell ref="O58:Q58"/>
    <mergeCell ref="R58:T58"/>
    <mergeCell ref="V58:X58"/>
    <mergeCell ref="J57:K57"/>
    <mergeCell ref="L57:N57"/>
    <mergeCell ref="O57:Q57"/>
    <mergeCell ref="D57:G57"/>
    <mergeCell ref="H57:I57"/>
    <mergeCell ref="D62:G62"/>
    <mergeCell ref="H62:I62"/>
    <mergeCell ref="D63:G63"/>
    <mergeCell ref="H63:I63"/>
    <mergeCell ref="D64:G64"/>
    <mergeCell ref="H64:I64"/>
    <mergeCell ref="D58:G58"/>
    <mergeCell ref="H58:I58"/>
    <mergeCell ref="H41:I41"/>
    <mergeCell ref="D46:G46"/>
    <mergeCell ref="H46:I46"/>
    <mergeCell ref="D47:G47"/>
    <mergeCell ref="H47:I47"/>
    <mergeCell ref="D48:G48"/>
    <mergeCell ref="H48:I48"/>
    <mergeCell ref="D42:G42"/>
    <mergeCell ref="H42:I42"/>
    <mergeCell ref="D43:G43"/>
    <mergeCell ref="H43:I43"/>
    <mergeCell ref="D44:G44"/>
    <mergeCell ref="H44:I44"/>
    <mergeCell ref="D40:G40"/>
    <mergeCell ref="H40:I40"/>
    <mergeCell ref="Y41:Z41"/>
    <mergeCell ref="Y42:Z42"/>
    <mergeCell ref="Y43:Z43"/>
    <mergeCell ref="Y44:Z44"/>
    <mergeCell ref="Y45:Z45"/>
    <mergeCell ref="J56:K56"/>
    <mergeCell ref="L56:N56"/>
    <mergeCell ref="O56:Q56"/>
    <mergeCell ref="R56:T56"/>
    <mergeCell ref="V56:X56"/>
    <mergeCell ref="J55:K55"/>
    <mergeCell ref="L55:N55"/>
    <mergeCell ref="O55:Q55"/>
    <mergeCell ref="R53:T53"/>
    <mergeCell ref="V53:X53"/>
    <mergeCell ref="J54:K54"/>
    <mergeCell ref="L54:N54"/>
    <mergeCell ref="O54:Q54"/>
    <mergeCell ref="R54:T54"/>
    <mergeCell ref="V54:X54"/>
    <mergeCell ref="J53:K53"/>
    <mergeCell ref="L53:N53"/>
    <mergeCell ref="O53:Q53"/>
    <mergeCell ref="D53:G53"/>
    <mergeCell ref="H53:I53"/>
    <mergeCell ref="R51:T51"/>
    <mergeCell ref="V51:X51"/>
    <mergeCell ref="J52:K52"/>
    <mergeCell ref="L52:N52"/>
    <mergeCell ref="O52:Q52"/>
    <mergeCell ref="R52:T52"/>
    <mergeCell ref="V52:X52"/>
    <mergeCell ref="J51:K51"/>
    <mergeCell ref="L51:N51"/>
    <mergeCell ref="O51:Q51"/>
    <mergeCell ref="R49:T49"/>
    <mergeCell ref="V49:X49"/>
    <mergeCell ref="J50:K50"/>
    <mergeCell ref="L50:N50"/>
    <mergeCell ref="O50:Q50"/>
    <mergeCell ref="R50:T50"/>
    <mergeCell ref="V50:X50"/>
    <mergeCell ref="J49:K49"/>
    <mergeCell ref="L49:N49"/>
    <mergeCell ref="O49:Q49"/>
    <mergeCell ref="D49:G49"/>
    <mergeCell ref="H49:I49"/>
    <mergeCell ref="D54:G54"/>
    <mergeCell ref="H54:I54"/>
    <mergeCell ref="J33:K33"/>
    <mergeCell ref="L33:N33"/>
    <mergeCell ref="O33:Q33"/>
    <mergeCell ref="C26:BX26"/>
    <mergeCell ref="C27:BX27"/>
    <mergeCell ref="C28:BX28"/>
    <mergeCell ref="C30:G32"/>
    <mergeCell ref="H30:I32"/>
    <mergeCell ref="J30:N31"/>
    <mergeCell ref="O30:Q32"/>
    <mergeCell ref="R30:T32"/>
    <mergeCell ref="U30:U32"/>
    <mergeCell ref="V30:X32"/>
    <mergeCell ref="C18:BX18"/>
    <mergeCell ref="C21:BX21"/>
    <mergeCell ref="C19:BX19"/>
    <mergeCell ref="Y33:Z33"/>
    <mergeCell ref="AC31:AC32"/>
    <mergeCell ref="AB31:AB32"/>
    <mergeCell ref="AA31:AA32"/>
    <mergeCell ref="Y40:Z40"/>
    <mergeCell ref="R47:T47"/>
    <mergeCell ref="V47:X47"/>
    <mergeCell ref="J48:K48"/>
    <mergeCell ref="L48:N48"/>
    <mergeCell ref="O48:Q48"/>
    <mergeCell ref="R48:T48"/>
    <mergeCell ref="V48:X48"/>
    <mergeCell ref="J47:K47"/>
    <mergeCell ref="L47:N47"/>
    <mergeCell ref="O47:Q47"/>
    <mergeCell ref="R45:T45"/>
    <mergeCell ref="V45:X45"/>
    <mergeCell ref="J46:K46"/>
    <mergeCell ref="L46:N46"/>
    <mergeCell ref="O46:Q46"/>
    <mergeCell ref="R46:T46"/>
    <mergeCell ref="V46:X46"/>
    <mergeCell ref="J45:K45"/>
    <mergeCell ref="L45:N45"/>
    <mergeCell ref="O45:Q45"/>
    <mergeCell ref="D45:G45"/>
    <mergeCell ref="H45:I45"/>
    <mergeCell ref="R43:T43"/>
    <mergeCell ref="V43:X43"/>
    <mergeCell ref="J44:K44"/>
    <mergeCell ref="L44:N44"/>
    <mergeCell ref="O44:Q44"/>
    <mergeCell ref="R44:T44"/>
    <mergeCell ref="V44:X44"/>
    <mergeCell ref="J43:K43"/>
    <mergeCell ref="L43:N43"/>
    <mergeCell ref="O43:Q43"/>
    <mergeCell ref="R41:T41"/>
    <mergeCell ref="V41:X41"/>
    <mergeCell ref="J42:K42"/>
    <mergeCell ref="L42:N42"/>
    <mergeCell ref="O42:Q42"/>
    <mergeCell ref="R42:T42"/>
    <mergeCell ref="V42:X42"/>
    <mergeCell ref="J41:K41"/>
    <mergeCell ref="L41:N41"/>
    <mergeCell ref="O41:Q41"/>
    <mergeCell ref="D41:G41"/>
    <mergeCell ref="BH31:BH32"/>
    <mergeCell ref="BI31:BI32"/>
    <mergeCell ref="AD30:BB30"/>
    <mergeCell ref="BC30:BI30"/>
    <mergeCell ref="BJ30:BX30"/>
    <mergeCell ref="AD31:AF31"/>
    <mergeCell ref="AG31:AI31"/>
    <mergeCell ref="AJ31:AL31"/>
    <mergeCell ref="AM31:AO31"/>
    <mergeCell ref="AP31:AR31"/>
    <mergeCell ref="AS31:AS32"/>
    <mergeCell ref="AT31:AT32"/>
    <mergeCell ref="J32:K32"/>
    <mergeCell ref="L32:N32"/>
    <mergeCell ref="D38:G38"/>
    <mergeCell ref="H38:I38"/>
    <mergeCell ref="BU31:BU32"/>
    <mergeCell ref="AW31:AW32"/>
    <mergeCell ref="AX31:AX32"/>
    <mergeCell ref="AY31:AY32"/>
    <mergeCell ref="Y46:Z46"/>
    <mergeCell ref="Y47:Z47"/>
    <mergeCell ref="Y48:Z48"/>
    <mergeCell ref="C16:BX16"/>
    <mergeCell ref="C17:BX17"/>
    <mergeCell ref="R39:T39"/>
    <mergeCell ref="V39:X39"/>
    <mergeCell ref="J40:K40"/>
    <mergeCell ref="L40:N40"/>
    <mergeCell ref="O40:Q40"/>
    <mergeCell ref="R40:T40"/>
    <mergeCell ref="V40:X40"/>
    <mergeCell ref="J39:K39"/>
    <mergeCell ref="L39:N39"/>
    <mergeCell ref="O39:Q39"/>
    <mergeCell ref="R37:T37"/>
    <mergeCell ref="V37:X37"/>
    <mergeCell ref="J38:K38"/>
    <mergeCell ref="L38:N38"/>
    <mergeCell ref="O38:Q38"/>
    <mergeCell ref="R38:T38"/>
    <mergeCell ref="V38:X38"/>
    <mergeCell ref="J37:K37"/>
    <mergeCell ref="L37:N37"/>
    <mergeCell ref="O37:Q37"/>
    <mergeCell ref="D37:G37"/>
    <mergeCell ref="H37:I37"/>
    <mergeCell ref="R35:T35"/>
    <mergeCell ref="V35:X35"/>
    <mergeCell ref="J36:K36"/>
    <mergeCell ref="L36:N36"/>
    <mergeCell ref="O36:Q36"/>
    <mergeCell ref="R36:T36"/>
    <mergeCell ref="V36:X36"/>
    <mergeCell ref="J35:K35"/>
    <mergeCell ref="L35:N35"/>
    <mergeCell ref="O35:Q35"/>
    <mergeCell ref="R33:T33"/>
    <mergeCell ref="V33:X33"/>
    <mergeCell ref="J34:K34"/>
    <mergeCell ref="L34:N34"/>
    <mergeCell ref="O34:Q34"/>
    <mergeCell ref="R34:T34"/>
    <mergeCell ref="V34:X34"/>
    <mergeCell ref="C23:BX23"/>
    <mergeCell ref="C24:BX24"/>
    <mergeCell ref="C25:BX25"/>
    <mergeCell ref="BJ31:BJ32"/>
    <mergeCell ref="D39:G39"/>
    <mergeCell ref="H39:I39"/>
    <mergeCell ref="D34:G34"/>
    <mergeCell ref="H34:I34"/>
    <mergeCell ref="D35:G35"/>
    <mergeCell ref="H35:I35"/>
    <mergeCell ref="D36:G36"/>
    <mergeCell ref="H36:I36"/>
    <mergeCell ref="Y76:Z76"/>
    <mergeCell ref="Y77:Z77"/>
    <mergeCell ref="Y78:Z78"/>
    <mergeCell ref="Y79:Z79"/>
    <mergeCell ref="Y80:Z80"/>
    <mergeCell ref="Y81:Z81"/>
    <mergeCell ref="Y82:Z82"/>
    <mergeCell ref="Y83:Z83"/>
    <mergeCell ref="Y84:Z84"/>
    <mergeCell ref="Y67:Z67"/>
    <mergeCell ref="Y68:Z68"/>
    <mergeCell ref="Y69:Z69"/>
    <mergeCell ref="Y70:Z70"/>
    <mergeCell ref="Y71:Z71"/>
    <mergeCell ref="Y72:Z72"/>
    <mergeCell ref="Y73:Z73"/>
    <mergeCell ref="Y74:Z74"/>
    <mergeCell ref="Y75:Z75"/>
    <mergeCell ref="Y58:Z58"/>
    <mergeCell ref="Y59:Z59"/>
    <mergeCell ref="Y60:Z60"/>
    <mergeCell ref="Y61:Z61"/>
    <mergeCell ref="Y62:Z62"/>
    <mergeCell ref="Y63:Z63"/>
    <mergeCell ref="Y64:Z64"/>
    <mergeCell ref="Y65:Z65"/>
    <mergeCell ref="Y66:Z66"/>
    <mergeCell ref="Y49:Z49"/>
    <mergeCell ref="Y50:Z50"/>
    <mergeCell ref="Y51:Z51"/>
    <mergeCell ref="Y52:Z52"/>
    <mergeCell ref="Y53:Z53"/>
    <mergeCell ref="Y54:Z54"/>
    <mergeCell ref="Y55:Z55"/>
    <mergeCell ref="Y56:Z56"/>
    <mergeCell ref="Y57:Z57"/>
    <mergeCell ref="Y34:Z34"/>
    <mergeCell ref="Y35:Z35"/>
    <mergeCell ref="Y36:Z36"/>
    <mergeCell ref="Y37:Z37"/>
    <mergeCell ref="Y38:Z38"/>
    <mergeCell ref="Y39:Z39"/>
    <mergeCell ref="BX31:BX32"/>
    <mergeCell ref="D33:G33"/>
    <mergeCell ref="H33:I33"/>
    <mergeCell ref="BM31:BM32"/>
    <mergeCell ref="BN31:BN32"/>
    <mergeCell ref="BO31:BO32"/>
    <mergeCell ref="BP31:BP32"/>
    <mergeCell ref="BQ31:BQ32"/>
    <mergeCell ref="BR31:BR32"/>
    <mergeCell ref="BG31:BG32"/>
    <mergeCell ref="Y112:Z112"/>
    <mergeCell ref="Y113:Z113"/>
    <mergeCell ref="Y114:Z114"/>
    <mergeCell ref="Y115:Z115"/>
    <mergeCell ref="Y116:Z116"/>
    <mergeCell ref="Y117:Z117"/>
    <mergeCell ref="Y118:Z118"/>
    <mergeCell ref="Y119:Z119"/>
    <mergeCell ref="Y120:Z120"/>
    <mergeCell ref="Y103:Z103"/>
    <mergeCell ref="Y104:Z104"/>
    <mergeCell ref="Y105:Z105"/>
    <mergeCell ref="Y106:Z106"/>
    <mergeCell ref="Y107:Z107"/>
    <mergeCell ref="Y108:Z108"/>
    <mergeCell ref="Y109:Z109"/>
    <mergeCell ref="Y110:Z110"/>
    <mergeCell ref="Y111:Z111"/>
    <mergeCell ref="Y94:Z94"/>
    <mergeCell ref="Y95:Z95"/>
    <mergeCell ref="Y96:Z96"/>
    <mergeCell ref="Y97:Z97"/>
    <mergeCell ref="Y98:Z98"/>
    <mergeCell ref="Y99:Z99"/>
    <mergeCell ref="Y100:Z100"/>
    <mergeCell ref="Y101:Z101"/>
    <mergeCell ref="Y102:Z102"/>
    <mergeCell ref="Y85:Z85"/>
    <mergeCell ref="Y86:Z86"/>
    <mergeCell ref="Y87:Z87"/>
    <mergeCell ref="Y88:Z88"/>
    <mergeCell ref="Y89:Z89"/>
    <mergeCell ref="Y90:Z90"/>
    <mergeCell ref="Y91:Z91"/>
    <mergeCell ref="Y92:Z92"/>
    <mergeCell ref="Y93:Z93"/>
    <mergeCell ref="Y148:Z148"/>
    <mergeCell ref="Y149:Z149"/>
    <mergeCell ref="Y150:Z150"/>
    <mergeCell ref="Y151:Z151"/>
    <mergeCell ref="Y152:Z152"/>
    <mergeCell ref="Y153:Z153"/>
    <mergeCell ref="Y154:Z154"/>
    <mergeCell ref="Y155:Z155"/>
    <mergeCell ref="Y156:Z156"/>
    <mergeCell ref="Y139:Z139"/>
    <mergeCell ref="Y140:Z140"/>
    <mergeCell ref="Y141:Z141"/>
    <mergeCell ref="Y142:Z142"/>
    <mergeCell ref="Y143:Z143"/>
    <mergeCell ref="Y144:Z144"/>
    <mergeCell ref="Y145:Z145"/>
    <mergeCell ref="Y146:Z146"/>
    <mergeCell ref="Y147:Z147"/>
    <mergeCell ref="Y130:Z130"/>
    <mergeCell ref="Y131:Z131"/>
    <mergeCell ref="Y132:Z132"/>
    <mergeCell ref="Y133:Z133"/>
    <mergeCell ref="Y134:Z134"/>
    <mergeCell ref="Y135:Z135"/>
    <mergeCell ref="Y136:Z136"/>
    <mergeCell ref="Y137:Z137"/>
    <mergeCell ref="Y138:Z138"/>
    <mergeCell ref="Y121:Z121"/>
    <mergeCell ref="Y122:Z122"/>
    <mergeCell ref="Y123:Z123"/>
    <mergeCell ref="Y124:Z124"/>
    <mergeCell ref="Y125:Z125"/>
    <mergeCell ref="Y126:Z126"/>
    <mergeCell ref="Y127:Z127"/>
    <mergeCell ref="Y128:Z128"/>
    <mergeCell ref="Y129:Z129"/>
    <mergeCell ref="Y184:Z184"/>
    <mergeCell ref="Y185:Z185"/>
    <mergeCell ref="Y186:Z186"/>
    <mergeCell ref="Y187:Z187"/>
    <mergeCell ref="Y188:Z188"/>
    <mergeCell ref="Y189:Z189"/>
    <mergeCell ref="Y190:Z190"/>
    <mergeCell ref="Y191:Z191"/>
    <mergeCell ref="Y192:Z192"/>
    <mergeCell ref="Y175:Z175"/>
    <mergeCell ref="Y176:Z176"/>
    <mergeCell ref="Y177:Z177"/>
    <mergeCell ref="Y178:Z178"/>
    <mergeCell ref="Y179:Z179"/>
    <mergeCell ref="Y180:Z180"/>
    <mergeCell ref="Y181:Z181"/>
    <mergeCell ref="Y182:Z182"/>
    <mergeCell ref="Y183:Z183"/>
    <mergeCell ref="Y166:Z166"/>
    <mergeCell ref="Y167:Z167"/>
    <mergeCell ref="Y168:Z168"/>
    <mergeCell ref="Y169:Z169"/>
    <mergeCell ref="Y170:Z170"/>
    <mergeCell ref="Y171:Z171"/>
    <mergeCell ref="Y172:Z172"/>
    <mergeCell ref="Y173:Z173"/>
    <mergeCell ref="Y174:Z174"/>
    <mergeCell ref="Y157:Z157"/>
    <mergeCell ref="Y158:Z158"/>
    <mergeCell ref="Y159:Z159"/>
    <mergeCell ref="Y160:Z160"/>
    <mergeCell ref="Y161:Z161"/>
    <mergeCell ref="Y162:Z162"/>
    <mergeCell ref="Y163:Z163"/>
    <mergeCell ref="Y164:Z164"/>
    <mergeCell ref="Y165:Z165"/>
    <mergeCell ref="Y220:Z220"/>
    <mergeCell ref="Y221:Z221"/>
    <mergeCell ref="Y222:Z222"/>
    <mergeCell ref="Y223:Z223"/>
    <mergeCell ref="Y224:Z224"/>
    <mergeCell ref="Y225:Z225"/>
    <mergeCell ref="Y226:Z226"/>
    <mergeCell ref="Y227:Z227"/>
    <mergeCell ref="Y228:Z228"/>
    <mergeCell ref="Y211:Z211"/>
    <mergeCell ref="Y212:Z212"/>
    <mergeCell ref="Y213:Z213"/>
    <mergeCell ref="Y214:Z214"/>
    <mergeCell ref="Y215:Z215"/>
    <mergeCell ref="Y216:Z216"/>
    <mergeCell ref="Y217:Z217"/>
    <mergeCell ref="Y218:Z218"/>
    <mergeCell ref="Y219:Z219"/>
    <mergeCell ref="Y202:Z202"/>
    <mergeCell ref="Y203:Z203"/>
    <mergeCell ref="Y204:Z204"/>
    <mergeCell ref="Y205:Z205"/>
    <mergeCell ref="Y206:Z206"/>
    <mergeCell ref="Y207:Z207"/>
    <mergeCell ref="Y208:Z208"/>
    <mergeCell ref="Y209:Z209"/>
    <mergeCell ref="Y210:Z210"/>
    <mergeCell ref="Y193:Z193"/>
    <mergeCell ref="Y194:Z194"/>
    <mergeCell ref="Y195:Z195"/>
    <mergeCell ref="Y196:Z196"/>
    <mergeCell ref="Y197:Z197"/>
    <mergeCell ref="Y198:Z198"/>
    <mergeCell ref="Y199:Z199"/>
    <mergeCell ref="Y200:Z200"/>
    <mergeCell ref="Y201:Z201"/>
    <mergeCell ref="Y256:Z256"/>
    <mergeCell ref="Y257:Z257"/>
    <mergeCell ref="Y258:Z258"/>
    <mergeCell ref="Y259:Z259"/>
    <mergeCell ref="Y260:Z260"/>
    <mergeCell ref="Y261:Z261"/>
    <mergeCell ref="Y262:Z262"/>
    <mergeCell ref="Y263:Z263"/>
    <mergeCell ref="Y264:Z264"/>
    <mergeCell ref="Y247:Z247"/>
    <mergeCell ref="Y248:Z248"/>
    <mergeCell ref="Y249:Z249"/>
    <mergeCell ref="Y250:Z250"/>
    <mergeCell ref="Y251:Z251"/>
    <mergeCell ref="Y252:Z252"/>
    <mergeCell ref="Y253:Z253"/>
    <mergeCell ref="Y254:Z254"/>
    <mergeCell ref="Y255:Z255"/>
    <mergeCell ref="Y238:Z238"/>
    <mergeCell ref="Y239:Z239"/>
    <mergeCell ref="Y240:Z240"/>
    <mergeCell ref="Y241:Z241"/>
    <mergeCell ref="Y242:Z242"/>
    <mergeCell ref="Y243:Z243"/>
    <mergeCell ref="Y244:Z244"/>
    <mergeCell ref="Y245:Z245"/>
    <mergeCell ref="Y246:Z246"/>
    <mergeCell ref="Y229:Z229"/>
    <mergeCell ref="Y230:Z230"/>
    <mergeCell ref="Y231:Z231"/>
    <mergeCell ref="Y232:Z232"/>
    <mergeCell ref="Y233:Z233"/>
    <mergeCell ref="Y234:Z234"/>
    <mergeCell ref="Y235:Z235"/>
    <mergeCell ref="Y236:Z236"/>
    <mergeCell ref="Y237:Z237"/>
    <mergeCell ref="Y292:Z292"/>
    <mergeCell ref="Y293:Z293"/>
    <mergeCell ref="Y294:Z294"/>
    <mergeCell ref="Y295:Z295"/>
    <mergeCell ref="Y296:Z296"/>
    <mergeCell ref="Y297:Z297"/>
    <mergeCell ref="Y298:Z298"/>
    <mergeCell ref="Y299:Z299"/>
    <mergeCell ref="Y300:Z300"/>
    <mergeCell ref="Y283:Z283"/>
    <mergeCell ref="Y284:Z284"/>
    <mergeCell ref="Y285:Z285"/>
    <mergeCell ref="Y286:Z286"/>
    <mergeCell ref="Y287:Z287"/>
    <mergeCell ref="Y288:Z288"/>
    <mergeCell ref="Y289:Z289"/>
    <mergeCell ref="Y290:Z290"/>
    <mergeCell ref="Y291:Z291"/>
    <mergeCell ref="Y274:Z274"/>
    <mergeCell ref="Y275:Z275"/>
    <mergeCell ref="Y276:Z276"/>
    <mergeCell ref="Y277:Z277"/>
    <mergeCell ref="Y278:Z278"/>
    <mergeCell ref="Y279:Z279"/>
    <mergeCell ref="Y280:Z280"/>
    <mergeCell ref="Y281:Z281"/>
    <mergeCell ref="Y282:Z282"/>
    <mergeCell ref="Y265:Z265"/>
    <mergeCell ref="Y266:Z266"/>
    <mergeCell ref="Y267:Z267"/>
    <mergeCell ref="Y268:Z268"/>
    <mergeCell ref="Y269:Z269"/>
    <mergeCell ref="Y270:Z270"/>
    <mergeCell ref="Y271:Z271"/>
    <mergeCell ref="Y272:Z272"/>
    <mergeCell ref="Y273:Z273"/>
    <mergeCell ref="Y328:Z328"/>
    <mergeCell ref="Y329:Z329"/>
    <mergeCell ref="Y330:Z330"/>
    <mergeCell ref="Y331:Z331"/>
    <mergeCell ref="Y332:Z332"/>
    <mergeCell ref="Y333:Z333"/>
    <mergeCell ref="Y334:Z334"/>
    <mergeCell ref="Y335:Z335"/>
    <mergeCell ref="Y336:Z336"/>
    <mergeCell ref="Y319:Z319"/>
    <mergeCell ref="Y320:Z320"/>
    <mergeCell ref="Y321:Z321"/>
    <mergeCell ref="Y322:Z322"/>
    <mergeCell ref="Y323:Z323"/>
    <mergeCell ref="Y324:Z324"/>
    <mergeCell ref="Y325:Z325"/>
    <mergeCell ref="Y326:Z326"/>
    <mergeCell ref="Y327:Z327"/>
    <mergeCell ref="Y310:Z310"/>
    <mergeCell ref="Y311:Z311"/>
    <mergeCell ref="Y312:Z312"/>
    <mergeCell ref="Y313:Z313"/>
    <mergeCell ref="Y314:Z314"/>
    <mergeCell ref="Y315:Z315"/>
    <mergeCell ref="Y316:Z316"/>
    <mergeCell ref="Y317:Z317"/>
    <mergeCell ref="Y318:Z318"/>
    <mergeCell ref="Y301:Z301"/>
    <mergeCell ref="Y302:Z302"/>
    <mergeCell ref="Y303:Z303"/>
    <mergeCell ref="Y304:Z304"/>
    <mergeCell ref="Y305:Z305"/>
    <mergeCell ref="Y306:Z306"/>
    <mergeCell ref="Y307:Z307"/>
    <mergeCell ref="Y308:Z308"/>
    <mergeCell ref="Y309:Z309"/>
    <mergeCell ref="Y364:Z364"/>
    <mergeCell ref="Y365:Z365"/>
    <mergeCell ref="Y366:Z366"/>
    <mergeCell ref="Y367:Z367"/>
    <mergeCell ref="Y368:Z368"/>
    <mergeCell ref="Y369:Z369"/>
    <mergeCell ref="Y370:Z370"/>
    <mergeCell ref="Y371:Z371"/>
    <mergeCell ref="Y372:Z372"/>
    <mergeCell ref="Y355:Z355"/>
    <mergeCell ref="Y356:Z356"/>
    <mergeCell ref="Y357:Z357"/>
    <mergeCell ref="Y358:Z358"/>
    <mergeCell ref="Y359:Z359"/>
    <mergeCell ref="Y360:Z360"/>
    <mergeCell ref="Y361:Z361"/>
    <mergeCell ref="Y362:Z362"/>
    <mergeCell ref="Y363:Z363"/>
    <mergeCell ref="Y346:Z346"/>
    <mergeCell ref="Y347:Z347"/>
    <mergeCell ref="Y348:Z348"/>
    <mergeCell ref="Y349:Z349"/>
    <mergeCell ref="Y350:Z350"/>
    <mergeCell ref="Y351:Z351"/>
    <mergeCell ref="Y352:Z352"/>
    <mergeCell ref="Y353:Z353"/>
    <mergeCell ref="Y354:Z354"/>
    <mergeCell ref="Y337:Z337"/>
    <mergeCell ref="Y338:Z338"/>
    <mergeCell ref="Y339:Z339"/>
    <mergeCell ref="Y340:Z340"/>
    <mergeCell ref="Y341:Z341"/>
    <mergeCell ref="Y342:Z342"/>
    <mergeCell ref="Y343:Z343"/>
    <mergeCell ref="Y344:Z344"/>
    <mergeCell ref="Y345:Z345"/>
    <mergeCell ref="Y400:Z400"/>
    <mergeCell ref="Y401:Z401"/>
    <mergeCell ref="Y402:Z402"/>
    <mergeCell ref="Y403:Z403"/>
    <mergeCell ref="Y404:Z404"/>
    <mergeCell ref="Y405:Z405"/>
    <mergeCell ref="Y406:Z406"/>
    <mergeCell ref="Y407:Z407"/>
    <mergeCell ref="Y408:Z408"/>
    <mergeCell ref="Y391:Z391"/>
    <mergeCell ref="Y392:Z392"/>
    <mergeCell ref="Y393:Z393"/>
    <mergeCell ref="Y394:Z394"/>
    <mergeCell ref="Y395:Z395"/>
    <mergeCell ref="Y396:Z396"/>
    <mergeCell ref="Y397:Z397"/>
    <mergeCell ref="Y398:Z398"/>
    <mergeCell ref="Y399:Z399"/>
    <mergeCell ref="Y382:Z382"/>
    <mergeCell ref="Y383:Z383"/>
    <mergeCell ref="Y384:Z384"/>
    <mergeCell ref="Y385:Z385"/>
    <mergeCell ref="Y386:Z386"/>
    <mergeCell ref="Y387:Z387"/>
    <mergeCell ref="Y388:Z388"/>
    <mergeCell ref="Y389:Z389"/>
    <mergeCell ref="Y390:Z390"/>
    <mergeCell ref="Y373:Z373"/>
    <mergeCell ref="Y374:Z374"/>
    <mergeCell ref="Y375:Z375"/>
    <mergeCell ref="Y376:Z376"/>
    <mergeCell ref="Y377:Z377"/>
    <mergeCell ref="Y378:Z378"/>
    <mergeCell ref="Y379:Z379"/>
    <mergeCell ref="Y380:Z380"/>
    <mergeCell ref="Y381:Z381"/>
    <mergeCell ref="Y436:Z436"/>
    <mergeCell ref="Y437:Z437"/>
    <mergeCell ref="Y438:Z438"/>
    <mergeCell ref="Y439:Z439"/>
    <mergeCell ref="Y440:Z440"/>
    <mergeCell ref="Y441:Z441"/>
    <mergeCell ref="Y442:Z442"/>
    <mergeCell ref="Y443:Z443"/>
    <mergeCell ref="Y444:Z444"/>
    <mergeCell ref="Y427:Z427"/>
    <mergeCell ref="Y428:Z428"/>
    <mergeCell ref="Y429:Z429"/>
    <mergeCell ref="Y430:Z430"/>
    <mergeCell ref="Y431:Z431"/>
    <mergeCell ref="Y432:Z432"/>
    <mergeCell ref="Y433:Z433"/>
    <mergeCell ref="Y434:Z434"/>
    <mergeCell ref="Y435:Z435"/>
    <mergeCell ref="Y418:Z418"/>
    <mergeCell ref="Y419:Z419"/>
    <mergeCell ref="Y420:Z420"/>
    <mergeCell ref="Y421:Z421"/>
    <mergeCell ref="Y422:Z422"/>
    <mergeCell ref="Y423:Z423"/>
    <mergeCell ref="Y424:Z424"/>
    <mergeCell ref="Y425:Z425"/>
    <mergeCell ref="Y426:Z426"/>
    <mergeCell ref="Y409:Z409"/>
    <mergeCell ref="Y410:Z410"/>
    <mergeCell ref="Y411:Z411"/>
    <mergeCell ref="Y412:Z412"/>
    <mergeCell ref="Y413:Z413"/>
    <mergeCell ref="Y414:Z414"/>
    <mergeCell ref="Y415:Z415"/>
    <mergeCell ref="Y416:Z416"/>
    <mergeCell ref="Y417:Z417"/>
    <mergeCell ref="Y472:Z472"/>
    <mergeCell ref="Y473:Z473"/>
    <mergeCell ref="Y474:Z474"/>
    <mergeCell ref="Y475:Z475"/>
    <mergeCell ref="Y476:Z476"/>
    <mergeCell ref="Y477:Z477"/>
    <mergeCell ref="Y478:Z478"/>
    <mergeCell ref="Y479:Z479"/>
    <mergeCell ref="Y480:Z480"/>
    <mergeCell ref="Y463:Z463"/>
    <mergeCell ref="Y464:Z464"/>
    <mergeCell ref="Y465:Z465"/>
    <mergeCell ref="Y466:Z466"/>
    <mergeCell ref="Y467:Z467"/>
    <mergeCell ref="Y468:Z468"/>
    <mergeCell ref="Y469:Z469"/>
    <mergeCell ref="Y470:Z470"/>
    <mergeCell ref="Y471:Z471"/>
    <mergeCell ref="Y454:Z454"/>
    <mergeCell ref="Y455:Z455"/>
    <mergeCell ref="Y456:Z456"/>
    <mergeCell ref="Y457:Z457"/>
    <mergeCell ref="Y458:Z458"/>
    <mergeCell ref="Y459:Z459"/>
    <mergeCell ref="Y460:Z460"/>
    <mergeCell ref="Y461:Z461"/>
    <mergeCell ref="Y462:Z462"/>
    <mergeCell ref="Y445:Z445"/>
    <mergeCell ref="Y446:Z446"/>
    <mergeCell ref="Y447:Z447"/>
    <mergeCell ref="Y448:Z448"/>
    <mergeCell ref="Y449:Z449"/>
    <mergeCell ref="Y450:Z450"/>
    <mergeCell ref="Y451:Z451"/>
    <mergeCell ref="Y452:Z452"/>
    <mergeCell ref="Y453:Z453"/>
    <mergeCell ref="Y508:Z508"/>
    <mergeCell ref="Y509:Z509"/>
    <mergeCell ref="Y510:Z510"/>
    <mergeCell ref="Y511:Z511"/>
    <mergeCell ref="Y512:Z512"/>
    <mergeCell ref="Y513:Z513"/>
    <mergeCell ref="Y514:Z514"/>
    <mergeCell ref="Y515:Z515"/>
    <mergeCell ref="Y516:Z516"/>
    <mergeCell ref="Y499:Z499"/>
    <mergeCell ref="Y500:Z500"/>
    <mergeCell ref="Y501:Z501"/>
    <mergeCell ref="Y502:Z502"/>
    <mergeCell ref="Y503:Z503"/>
    <mergeCell ref="Y504:Z504"/>
    <mergeCell ref="Y505:Z505"/>
    <mergeCell ref="Y506:Z506"/>
    <mergeCell ref="Y507:Z507"/>
    <mergeCell ref="Y490:Z490"/>
    <mergeCell ref="Y491:Z491"/>
    <mergeCell ref="Y492:Z492"/>
    <mergeCell ref="Y493:Z493"/>
    <mergeCell ref="Y494:Z494"/>
    <mergeCell ref="Y495:Z495"/>
    <mergeCell ref="Y496:Z496"/>
    <mergeCell ref="Y497:Z497"/>
    <mergeCell ref="Y498:Z498"/>
    <mergeCell ref="Y481:Z481"/>
    <mergeCell ref="Y482:Z482"/>
    <mergeCell ref="Y483:Z483"/>
    <mergeCell ref="Y484:Z484"/>
    <mergeCell ref="Y485:Z485"/>
    <mergeCell ref="Y486:Z486"/>
    <mergeCell ref="Y487:Z487"/>
    <mergeCell ref="Y488:Z488"/>
    <mergeCell ref="Y489:Z489"/>
    <mergeCell ref="Y544:Z544"/>
    <mergeCell ref="Y545:Z545"/>
    <mergeCell ref="Y546:Z546"/>
    <mergeCell ref="Y547:Z547"/>
    <mergeCell ref="Y548:Z548"/>
    <mergeCell ref="Y549:Z549"/>
    <mergeCell ref="Y550:Z550"/>
    <mergeCell ref="Y551:Z551"/>
    <mergeCell ref="Y552:Z552"/>
    <mergeCell ref="Y535:Z535"/>
    <mergeCell ref="Y536:Z536"/>
    <mergeCell ref="Y537:Z537"/>
    <mergeCell ref="Y538:Z538"/>
    <mergeCell ref="Y539:Z539"/>
    <mergeCell ref="Y540:Z540"/>
    <mergeCell ref="Y541:Z541"/>
    <mergeCell ref="Y542:Z542"/>
    <mergeCell ref="Y543:Z543"/>
    <mergeCell ref="Y526:Z526"/>
    <mergeCell ref="Y527:Z527"/>
    <mergeCell ref="Y528:Z528"/>
    <mergeCell ref="Y529:Z529"/>
    <mergeCell ref="Y530:Z530"/>
    <mergeCell ref="Y531:Z531"/>
    <mergeCell ref="Y532:Z532"/>
    <mergeCell ref="Y533:Z533"/>
    <mergeCell ref="Y534:Z534"/>
    <mergeCell ref="Y517:Z517"/>
    <mergeCell ref="Y518:Z518"/>
    <mergeCell ref="Y519:Z519"/>
    <mergeCell ref="Y520:Z520"/>
    <mergeCell ref="Y521:Z521"/>
    <mergeCell ref="Y522:Z522"/>
    <mergeCell ref="Y523:Z523"/>
    <mergeCell ref="Y524:Z524"/>
    <mergeCell ref="Y525:Z525"/>
    <mergeCell ref="Y580:Z580"/>
    <mergeCell ref="Y581:Z581"/>
    <mergeCell ref="Y582:Z582"/>
    <mergeCell ref="Y583:Z583"/>
    <mergeCell ref="Y584:Z584"/>
    <mergeCell ref="Y585:Z585"/>
    <mergeCell ref="Y586:Z586"/>
    <mergeCell ref="Y587:Z587"/>
    <mergeCell ref="Y588:Z588"/>
    <mergeCell ref="Y571:Z571"/>
    <mergeCell ref="Y572:Z572"/>
    <mergeCell ref="Y573:Z573"/>
    <mergeCell ref="Y574:Z574"/>
    <mergeCell ref="Y575:Z575"/>
    <mergeCell ref="Y576:Z576"/>
    <mergeCell ref="Y577:Z577"/>
    <mergeCell ref="Y578:Z578"/>
    <mergeCell ref="Y579:Z579"/>
    <mergeCell ref="Y562:Z562"/>
    <mergeCell ref="Y563:Z563"/>
    <mergeCell ref="Y564:Z564"/>
    <mergeCell ref="Y565:Z565"/>
    <mergeCell ref="Y566:Z566"/>
    <mergeCell ref="Y567:Z567"/>
    <mergeCell ref="Y568:Z568"/>
    <mergeCell ref="Y569:Z569"/>
    <mergeCell ref="Y570:Z570"/>
    <mergeCell ref="Y553:Z553"/>
    <mergeCell ref="Y554:Z554"/>
    <mergeCell ref="Y555:Z555"/>
    <mergeCell ref="Y556:Z556"/>
    <mergeCell ref="Y557:Z557"/>
    <mergeCell ref="Y558:Z558"/>
    <mergeCell ref="Y559:Z559"/>
    <mergeCell ref="Y560:Z560"/>
    <mergeCell ref="Y561:Z561"/>
    <mergeCell ref="Y616:Z616"/>
    <mergeCell ref="Y617:Z617"/>
    <mergeCell ref="Y618:Z618"/>
    <mergeCell ref="Y619:Z619"/>
    <mergeCell ref="Y620:Z620"/>
    <mergeCell ref="Y621:Z621"/>
    <mergeCell ref="Y622:Z622"/>
    <mergeCell ref="Y623:Z623"/>
    <mergeCell ref="Y624:Z624"/>
    <mergeCell ref="Y607:Z607"/>
    <mergeCell ref="Y608:Z608"/>
    <mergeCell ref="Y609:Z609"/>
    <mergeCell ref="Y610:Z610"/>
    <mergeCell ref="Y611:Z611"/>
    <mergeCell ref="Y612:Z612"/>
    <mergeCell ref="Y613:Z613"/>
    <mergeCell ref="Y614:Z614"/>
    <mergeCell ref="Y615:Z615"/>
    <mergeCell ref="Y598:Z598"/>
    <mergeCell ref="Y599:Z599"/>
    <mergeCell ref="Y600:Z600"/>
    <mergeCell ref="Y601:Z601"/>
    <mergeCell ref="Y602:Z602"/>
    <mergeCell ref="Y603:Z603"/>
    <mergeCell ref="Y604:Z604"/>
    <mergeCell ref="Y605:Z605"/>
    <mergeCell ref="Y606:Z606"/>
    <mergeCell ref="Y589:Z589"/>
    <mergeCell ref="Y590:Z590"/>
    <mergeCell ref="Y591:Z591"/>
    <mergeCell ref="Y592:Z592"/>
    <mergeCell ref="Y593:Z593"/>
    <mergeCell ref="Y594:Z594"/>
    <mergeCell ref="Y595:Z595"/>
    <mergeCell ref="Y596:Z596"/>
    <mergeCell ref="Y597:Z597"/>
    <mergeCell ref="Y652:Z652"/>
    <mergeCell ref="Y653:Z653"/>
    <mergeCell ref="Y654:Z654"/>
    <mergeCell ref="Y655:Z655"/>
    <mergeCell ref="Y656:Z656"/>
    <mergeCell ref="Y657:Z657"/>
    <mergeCell ref="Y658:Z658"/>
    <mergeCell ref="Y659:Z659"/>
    <mergeCell ref="Y660:Z660"/>
    <mergeCell ref="Y643:Z643"/>
    <mergeCell ref="Y644:Z644"/>
    <mergeCell ref="Y645:Z645"/>
    <mergeCell ref="Y646:Z646"/>
    <mergeCell ref="Y647:Z647"/>
    <mergeCell ref="Y648:Z648"/>
    <mergeCell ref="Y649:Z649"/>
    <mergeCell ref="Y650:Z650"/>
    <mergeCell ref="Y651:Z651"/>
    <mergeCell ref="Y634:Z634"/>
    <mergeCell ref="Y635:Z635"/>
    <mergeCell ref="Y636:Z636"/>
    <mergeCell ref="Y637:Z637"/>
    <mergeCell ref="Y638:Z638"/>
    <mergeCell ref="Y639:Z639"/>
    <mergeCell ref="Y640:Z640"/>
    <mergeCell ref="Y641:Z641"/>
    <mergeCell ref="Y642:Z642"/>
    <mergeCell ref="Y625:Z625"/>
    <mergeCell ref="Y626:Z626"/>
    <mergeCell ref="Y627:Z627"/>
    <mergeCell ref="Y628:Z628"/>
    <mergeCell ref="Y629:Z629"/>
    <mergeCell ref="Y630:Z630"/>
    <mergeCell ref="Y631:Z631"/>
    <mergeCell ref="Y632:Z632"/>
    <mergeCell ref="Y633:Z633"/>
    <mergeCell ref="Y688:Z688"/>
    <mergeCell ref="Y689:Z689"/>
    <mergeCell ref="Y690:Z690"/>
    <mergeCell ref="Y691:Z691"/>
    <mergeCell ref="Y692:Z692"/>
    <mergeCell ref="Y693:Z693"/>
    <mergeCell ref="Y694:Z694"/>
    <mergeCell ref="Y695:Z695"/>
    <mergeCell ref="Y696:Z696"/>
    <mergeCell ref="Y679:Z679"/>
    <mergeCell ref="Y680:Z680"/>
    <mergeCell ref="Y681:Z681"/>
    <mergeCell ref="Y682:Z682"/>
    <mergeCell ref="Y683:Z683"/>
    <mergeCell ref="Y684:Z684"/>
    <mergeCell ref="Y685:Z685"/>
    <mergeCell ref="Y686:Z686"/>
    <mergeCell ref="Y687:Z687"/>
    <mergeCell ref="Y670:Z670"/>
    <mergeCell ref="Y671:Z671"/>
    <mergeCell ref="Y672:Z672"/>
    <mergeCell ref="Y673:Z673"/>
    <mergeCell ref="Y674:Z674"/>
    <mergeCell ref="Y675:Z675"/>
    <mergeCell ref="Y676:Z676"/>
    <mergeCell ref="Y677:Z677"/>
    <mergeCell ref="Y678:Z678"/>
    <mergeCell ref="Y661:Z661"/>
    <mergeCell ref="Y662:Z662"/>
    <mergeCell ref="Y663:Z663"/>
    <mergeCell ref="Y664:Z664"/>
    <mergeCell ref="Y665:Z665"/>
    <mergeCell ref="Y666:Z666"/>
    <mergeCell ref="Y667:Z667"/>
    <mergeCell ref="Y668:Z668"/>
    <mergeCell ref="Y669:Z669"/>
    <mergeCell ref="Y724:Z724"/>
    <mergeCell ref="Y725:Z725"/>
    <mergeCell ref="Y726:Z726"/>
    <mergeCell ref="Y727:Z727"/>
    <mergeCell ref="Y728:Z728"/>
    <mergeCell ref="Y729:Z729"/>
    <mergeCell ref="Y730:Z730"/>
    <mergeCell ref="Y731:Z731"/>
    <mergeCell ref="Y732:Z732"/>
    <mergeCell ref="Y715:Z715"/>
    <mergeCell ref="Y716:Z716"/>
    <mergeCell ref="Y717:Z717"/>
    <mergeCell ref="Y718:Z718"/>
    <mergeCell ref="Y719:Z719"/>
    <mergeCell ref="Y720:Z720"/>
    <mergeCell ref="Y721:Z721"/>
    <mergeCell ref="Y722:Z722"/>
    <mergeCell ref="Y723:Z723"/>
    <mergeCell ref="Y706:Z706"/>
    <mergeCell ref="Y707:Z707"/>
    <mergeCell ref="Y708:Z708"/>
    <mergeCell ref="Y709:Z709"/>
    <mergeCell ref="Y710:Z710"/>
    <mergeCell ref="Y711:Z711"/>
    <mergeCell ref="Y712:Z712"/>
    <mergeCell ref="Y713:Z713"/>
    <mergeCell ref="Y714:Z714"/>
    <mergeCell ref="Y697:Z697"/>
    <mergeCell ref="Y698:Z698"/>
    <mergeCell ref="Y699:Z699"/>
    <mergeCell ref="Y700:Z700"/>
    <mergeCell ref="Y701:Z701"/>
    <mergeCell ref="Y702:Z702"/>
    <mergeCell ref="Y703:Z703"/>
    <mergeCell ref="Y704:Z704"/>
    <mergeCell ref="Y705:Z705"/>
    <mergeCell ref="Y760:Z760"/>
    <mergeCell ref="Y761:Z761"/>
    <mergeCell ref="Y762:Z762"/>
    <mergeCell ref="Y763:Z763"/>
    <mergeCell ref="Y764:Z764"/>
    <mergeCell ref="Y765:Z765"/>
    <mergeCell ref="Y766:Z766"/>
    <mergeCell ref="Y767:Z767"/>
    <mergeCell ref="Y768:Z768"/>
    <mergeCell ref="Y751:Z751"/>
    <mergeCell ref="Y752:Z752"/>
    <mergeCell ref="Y753:Z753"/>
    <mergeCell ref="Y754:Z754"/>
    <mergeCell ref="Y755:Z755"/>
    <mergeCell ref="Y756:Z756"/>
    <mergeCell ref="Y757:Z757"/>
    <mergeCell ref="Y758:Z758"/>
    <mergeCell ref="Y759:Z759"/>
    <mergeCell ref="Y742:Z742"/>
    <mergeCell ref="Y743:Z743"/>
    <mergeCell ref="Y744:Z744"/>
    <mergeCell ref="Y745:Z745"/>
    <mergeCell ref="Y746:Z746"/>
    <mergeCell ref="Y747:Z747"/>
    <mergeCell ref="Y748:Z748"/>
    <mergeCell ref="Y749:Z749"/>
    <mergeCell ref="Y750:Z750"/>
    <mergeCell ref="Y733:Z733"/>
    <mergeCell ref="Y734:Z734"/>
    <mergeCell ref="Y735:Z735"/>
    <mergeCell ref="Y736:Z736"/>
    <mergeCell ref="Y737:Z737"/>
    <mergeCell ref="Y738:Z738"/>
    <mergeCell ref="Y739:Z739"/>
    <mergeCell ref="Y740:Z740"/>
    <mergeCell ref="Y741:Z741"/>
    <mergeCell ref="Y796:Z796"/>
    <mergeCell ref="Y797:Z797"/>
    <mergeCell ref="Y798:Z798"/>
    <mergeCell ref="Y799:Z799"/>
    <mergeCell ref="Y800:Z800"/>
    <mergeCell ref="Y801:Z801"/>
    <mergeCell ref="Y802:Z802"/>
    <mergeCell ref="Y803:Z803"/>
    <mergeCell ref="Y804:Z804"/>
    <mergeCell ref="Y787:Z787"/>
    <mergeCell ref="Y788:Z788"/>
    <mergeCell ref="Y789:Z789"/>
    <mergeCell ref="Y790:Z790"/>
    <mergeCell ref="Y791:Z791"/>
    <mergeCell ref="Y792:Z792"/>
    <mergeCell ref="Y793:Z793"/>
    <mergeCell ref="Y794:Z794"/>
    <mergeCell ref="Y795:Z795"/>
    <mergeCell ref="Y778:Z778"/>
    <mergeCell ref="Y779:Z779"/>
    <mergeCell ref="Y780:Z780"/>
    <mergeCell ref="Y781:Z781"/>
    <mergeCell ref="Y782:Z782"/>
    <mergeCell ref="Y783:Z783"/>
    <mergeCell ref="Y784:Z784"/>
    <mergeCell ref="Y785:Z785"/>
    <mergeCell ref="Y786:Z786"/>
    <mergeCell ref="Y769:Z769"/>
    <mergeCell ref="Y770:Z770"/>
    <mergeCell ref="Y771:Z771"/>
    <mergeCell ref="Y772:Z772"/>
    <mergeCell ref="Y773:Z773"/>
    <mergeCell ref="Y774:Z774"/>
    <mergeCell ref="Y775:Z775"/>
    <mergeCell ref="Y776:Z776"/>
    <mergeCell ref="Y777:Z777"/>
    <mergeCell ref="Y832:Z832"/>
    <mergeCell ref="Y833:Z833"/>
    <mergeCell ref="Y834:Z834"/>
    <mergeCell ref="Y835:Z835"/>
    <mergeCell ref="Y836:Z836"/>
    <mergeCell ref="Y837:Z837"/>
    <mergeCell ref="Y838:Z838"/>
    <mergeCell ref="Y839:Z839"/>
    <mergeCell ref="Y840:Z840"/>
    <mergeCell ref="Y823:Z823"/>
    <mergeCell ref="Y824:Z824"/>
    <mergeCell ref="Y825:Z825"/>
    <mergeCell ref="Y826:Z826"/>
    <mergeCell ref="Y827:Z827"/>
    <mergeCell ref="Y828:Z828"/>
    <mergeCell ref="Y829:Z829"/>
    <mergeCell ref="Y830:Z830"/>
    <mergeCell ref="Y831:Z831"/>
    <mergeCell ref="Y814:Z814"/>
    <mergeCell ref="Y815:Z815"/>
    <mergeCell ref="Y816:Z816"/>
    <mergeCell ref="Y817:Z817"/>
    <mergeCell ref="Y818:Z818"/>
    <mergeCell ref="Y819:Z819"/>
    <mergeCell ref="Y820:Z820"/>
    <mergeCell ref="Y821:Z821"/>
    <mergeCell ref="Y822:Z822"/>
    <mergeCell ref="Y805:Z805"/>
    <mergeCell ref="Y806:Z806"/>
    <mergeCell ref="Y807:Z807"/>
    <mergeCell ref="Y808:Z808"/>
    <mergeCell ref="Y809:Z809"/>
    <mergeCell ref="Y810:Z810"/>
    <mergeCell ref="Y811:Z811"/>
    <mergeCell ref="Y812:Z812"/>
    <mergeCell ref="Y813:Z813"/>
    <mergeCell ref="Y868:Z868"/>
    <mergeCell ref="Y869:Z869"/>
    <mergeCell ref="Y870:Z870"/>
    <mergeCell ref="Y871:Z871"/>
    <mergeCell ref="Y872:Z872"/>
    <mergeCell ref="Y873:Z873"/>
    <mergeCell ref="Y874:Z874"/>
    <mergeCell ref="Y875:Z875"/>
    <mergeCell ref="Y876:Z876"/>
    <mergeCell ref="Y859:Z859"/>
    <mergeCell ref="Y860:Z860"/>
    <mergeCell ref="Y861:Z861"/>
    <mergeCell ref="Y862:Z862"/>
    <mergeCell ref="Y863:Z863"/>
    <mergeCell ref="Y864:Z864"/>
    <mergeCell ref="Y865:Z865"/>
    <mergeCell ref="Y866:Z866"/>
    <mergeCell ref="Y867:Z867"/>
    <mergeCell ref="Y850:Z850"/>
    <mergeCell ref="Y851:Z851"/>
    <mergeCell ref="Y852:Z852"/>
    <mergeCell ref="Y853:Z853"/>
    <mergeCell ref="Y854:Z854"/>
    <mergeCell ref="Y855:Z855"/>
    <mergeCell ref="Y856:Z856"/>
    <mergeCell ref="Y857:Z857"/>
    <mergeCell ref="Y858:Z858"/>
    <mergeCell ref="Y841:Z841"/>
    <mergeCell ref="Y842:Z842"/>
    <mergeCell ref="Y843:Z843"/>
    <mergeCell ref="Y844:Z844"/>
    <mergeCell ref="Y845:Z845"/>
    <mergeCell ref="Y846:Z846"/>
    <mergeCell ref="Y847:Z847"/>
    <mergeCell ref="Y848:Z848"/>
    <mergeCell ref="Y849:Z849"/>
    <mergeCell ref="Y904:Z904"/>
    <mergeCell ref="Y905:Z905"/>
    <mergeCell ref="Y906:Z906"/>
    <mergeCell ref="Y907:Z907"/>
    <mergeCell ref="Y908:Z908"/>
    <mergeCell ref="Y909:Z909"/>
    <mergeCell ref="Y910:Z910"/>
    <mergeCell ref="Y911:Z911"/>
    <mergeCell ref="Y912:Z912"/>
    <mergeCell ref="Y895:Z895"/>
    <mergeCell ref="Y896:Z896"/>
    <mergeCell ref="Y897:Z897"/>
    <mergeCell ref="Y898:Z898"/>
    <mergeCell ref="Y899:Z899"/>
    <mergeCell ref="Y900:Z900"/>
    <mergeCell ref="Y901:Z901"/>
    <mergeCell ref="Y902:Z902"/>
    <mergeCell ref="Y903:Z903"/>
    <mergeCell ref="Y886:Z886"/>
    <mergeCell ref="Y887:Z887"/>
    <mergeCell ref="Y888:Z888"/>
    <mergeCell ref="Y889:Z889"/>
    <mergeCell ref="Y890:Z890"/>
    <mergeCell ref="Y891:Z891"/>
    <mergeCell ref="Y892:Z892"/>
    <mergeCell ref="Y893:Z893"/>
    <mergeCell ref="Y894:Z894"/>
    <mergeCell ref="Y877:Z877"/>
    <mergeCell ref="Y878:Z878"/>
    <mergeCell ref="Y879:Z879"/>
    <mergeCell ref="Y880:Z880"/>
    <mergeCell ref="Y881:Z881"/>
    <mergeCell ref="Y882:Z882"/>
    <mergeCell ref="Y883:Z883"/>
    <mergeCell ref="Y884:Z884"/>
    <mergeCell ref="Y885:Z885"/>
    <mergeCell ref="Y940:Z940"/>
    <mergeCell ref="Y941:Z941"/>
    <mergeCell ref="Y942:Z942"/>
    <mergeCell ref="Y943:Z943"/>
    <mergeCell ref="Y944:Z944"/>
    <mergeCell ref="Y945:Z945"/>
    <mergeCell ref="Y946:Z946"/>
    <mergeCell ref="Y947:Z947"/>
    <mergeCell ref="Y948:Z948"/>
    <mergeCell ref="Y931:Z931"/>
    <mergeCell ref="Y932:Z932"/>
    <mergeCell ref="Y933:Z933"/>
    <mergeCell ref="Y934:Z934"/>
    <mergeCell ref="Y935:Z935"/>
    <mergeCell ref="Y936:Z936"/>
    <mergeCell ref="Y937:Z937"/>
    <mergeCell ref="Y938:Z938"/>
    <mergeCell ref="Y939:Z939"/>
    <mergeCell ref="Y922:Z922"/>
    <mergeCell ref="Y923:Z923"/>
    <mergeCell ref="Y924:Z924"/>
    <mergeCell ref="Y925:Z925"/>
    <mergeCell ref="Y926:Z926"/>
    <mergeCell ref="Y927:Z927"/>
    <mergeCell ref="Y928:Z928"/>
    <mergeCell ref="Y929:Z929"/>
    <mergeCell ref="Y930:Z930"/>
    <mergeCell ref="Y913:Z913"/>
    <mergeCell ref="Y914:Z914"/>
    <mergeCell ref="Y915:Z915"/>
    <mergeCell ref="Y916:Z916"/>
    <mergeCell ref="Y917:Z917"/>
    <mergeCell ref="Y918:Z918"/>
    <mergeCell ref="Y919:Z919"/>
    <mergeCell ref="Y920:Z920"/>
    <mergeCell ref="Y921:Z921"/>
    <mergeCell ref="Y976:Z976"/>
    <mergeCell ref="Y977:Z977"/>
    <mergeCell ref="Y978:Z978"/>
    <mergeCell ref="Y979:Z979"/>
    <mergeCell ref="Y980:Z980"/>
    <mergeCell ref="Y981:Z981"/>
    <mergeCell ref="Y982:Z982"/>
    <mergeCell ref="Y983:Z983"/>
    <mergeCell ref="Y984:Z984"/>
    <mergeCell ref="Y967:Z967"/>
    <mergeCell ref="Y968:Z968"/>
    <mergeCell ref="Y969:Z969"/>
    <mergeCell ref="Y970:Z970"/>
    <mergeCell ref="Y971:Z971"/>
    <mergeCell ref="Y972:Z972"/>
    <mergeCell ref="Y973:Z973"/>
    <mergeCell ref="Y974:Z974"/>
    <mergeCell ref="Y975:Z975"/>
    <mergeCell ref="Y958:Z958"/>
    <mergeCell ref="Y959:Z959"/>
    <mergeCell ref="Y960:Z960"/>
    <mergeCell ref="Y961:Z961"/>
    <mergeCell ref="Y962:Z962"/>
    <mergeCell ref="Y963:Z963"/>
    <mergeCell ref="Y964:Z964"/>
    <mergeCell ref="Y965:Z965"/>
    <mergeCell ref="Y966:Z966"/>
    <mergeCell ref="Y949:Z949"/>
    <mergeCell ref="Y950:Z950"/>
    <mergeCell ref="Y951:Z951"/>
    <mergeCell ref="Y952:Z952"/>
    <mergeCell ref="Y953:Z953"/>
    <mergeCell ref="Y954:Z954"/>
    <mergeCell ref="Y955:Z955"/>
    <mergeCell ref="Y956:Z956"/>
    <mergeCell ref="Y957:Z957"/>
    <mergeCell ref="Y1012:Z1012"/>
    <mergeCell ref="Y1013:Z1013"/>
    <mergeCell ref="Y1014:Z1014"/>
    <mergeCell ref="Y1015:Z1015"/>
    <mergeCell ref="Y1016:Z1016"/>
    <mergeCell ref="Y1017:Z1017"/>
    <mergeCell ref="Y1018:Z1018"/>
    <mergeCell ref="Y1019:Z1019"/>
    <mergeCell ref="Y1020:Z1020"/>
    <mergeCell ref="Y1003:Z1003"/>
    <mergeCell ref="Y1004:Z1004"/>
    <mergeCell ref="Y1005:Z1005"/>
    <mergeCell ref="Y1006:Z1006"/>
    <mergeCell ref="Y1007:Z1007"/>
    <mergeCell ref="Y1008:Z1008"/>
    <mergeCell ref="Y1009:Z1009"/>
    <mergeCell ref="Y1010:Z1010"/>
    <mergeCell ref="Y1011:Z1011"/>
    <mergeCell ref="Y994:Z994"/>
    <mergeCell ref="Y995:Z995"/>
    <mergeCell ref="Y996:Z996"/>
    <mergeCell ref="Y997:Z997"/>
    <mergeCell ref="Y998:Z998"/>
    <mergeCell ref="Y999:Z999"/>
    <mergeCell ref="Y1000:Z1000"/>
    <mergeCell ref="Y1001:Z1001"/>
    <mergeCell ref="Y1002:Z1002"/>
    <mergeCell ref="Y985:Z985"/>
    <mergeCell ref="Y986:Z986"/>
    <mergeCell ref="Y987:Z987"/>
    <mergeCell ref="Y988:Z988"/>
    <mergeCell ref="Y989:Z989"/>
    <mergeCell ref="Y990:Z990"/>
    <mergeCell ref="Y991:Z991"/>
    <mergeCell ref="Y992:Z992"/>
    <mergeCell ref="Y993:Z993"/>
    <mergeCell ref="Y1048:Z1048"/>
    <mergeCell ref="Y1049:Z1049"/>
    <mergeCell ref="Y1050:Z1050"/>
    <mergeCell ref="Y1051:Z1051"/>
    <mergeCell ref="Y1052:Z1052"/>
    <mergeCell ref="Y1053:Z1053"/>
    <mergeCell ref="Y1054:Z1054"/>
    <mergeCell ref="Y1055:Z1055"/>
    <mergeCell ref="Y1056:Z1056"/>
    <mergeCell ref="Y1039:Z1039"/>
    <mergeCell ref="Y1040:Z1040"/>
    <mergeCell ref="Y1041:Z1041"/>
    <mergeCell ref="Y1042:Z1042"/>
    <mergeCell ref="Y1043:Z1043"/>
    <mergeCell ref="Y1044:Z1044"/>
    <mergeCell ref="Y1045:Z1045"/>
    <mergeCell ref="Y1046:Z1046"/>
    <mergeCell ref="Y1047:Z1047"/>
    <mergeCell ref="Y1030:Z1030"/>
    <mergeCell ref="Y1031:Z1031"/>
    <mergeCell ref="Y1032:Z1032"/>
    <mergeCell ref="Y1033:Z1033"/>
    <mergeCell ref="Y1034:Z1034"/>
    <mergeCell ref="Y1035:Z1035"/>
    <mergeCell ref="Y1036:Z1036"/>
    <mergeCell ref="Y1037:Z1037"/>
    <mergeCell ref="Y1038:Z1038"/>
    <mergeCell ref="Y1021:Z1021"/>
    <mergeCell ref="Y1022:Z1022"/>
    <mergeCell ref="Y1023:Z1023"/>
    <mergeCell ref="Y1024:Z1024"/>
    <mergeCell ref="Y1025:Z1025"/>
    <mergeCell ref="Y1026:Z1026"/>
    <mergeCell ref="Y1027:Z1027"/>
    <mergeCell ref="Y1028:Z1028"/>
    <mergeCell ref="Y1029:Z1029"/>
    <mergeCell ref="Y1084:Z1084"/>
    <mergeCell ref="Y1085:Z1085"/>
    <mergeCell ref="Y1086:Z1086"/>
    <mergeCell ref="Y1087:Z1087"/>
    <mergeCell ref="Y1088:Z1088"/>
    <mergeCell ref="Y1089:Z1089"/>
    <mergeCell ref="Y1090:Z1090"/>
    <mergeCell ref="Y1091:Z1091"/>
    <mergeCell ref="Y1092:Z1092"/>
    <mergeCell ref="Y1075:Z1075"/>
    <mergeCell ref="Y1076:Z1076"/>
    <mergeCell ref="Y1077:Z1077"/>
    <mergeCell ref="Y1078:Z1078"/>
    <mergeCell ref="Y1079:Z1079"/>
    <mergeCell ref="Y1080:Z1080"/>
    <mergeCell ref="Y1081:Z1081"/>
    <mergeCell ref="Y1082:Z1082"/>
    <mergeCell ref="Y1083:Z1083"/>
    <mergeCell ref="Y1066:Z1066"/>
    <mergeCell ref="Y1067:Z1067"/>
    <mergeCell ref="Y1068:Z1068"/>
    <mergeCell ref="Y1069:Z1069"/>
    <mergeCell ref="Y1070:Z1070"/>
    <mergeCell ref="Y1071:Z1071"/>
    <mergeCell ref="Y1072:Z1072"/>
    <mergeCell ref="Y1073:Z1073"/>
    <mergeCell ref="Y1074:Z1074"/>
    <mergeCell ref="Y1057:Z1057"/>
    <mergeCell ref="Y1058:Z1058"/>
    <mergeCell ref="Y1059:Z1059"/>
    <mergeCell ref="Y1060:Z1060"/>
    <mergeCell ref="Y1061:Z1061"/>
    <mergeCell ref="Y1062:Z1062"/>
    <mergeCell ref="Y1063:Z1063"/>
    <mergeCell ref="Y1064:Z1064"/>
    <mergeCell ref="Y1065:Z1065"/>
    <mergeCell ref="Y1120:Z1120"/>
    <mergeCell ref="Y1121:Z1121"/>
    <mergeCell ref="Y1122:Z1122"/>
    <mergeCell ref="Y1123:Z1123"/>
    <mergeCell ref="Y1124:Z1124"/>
    <mergeCell ref="Y1125:Z1125"/>
    <mergeCell ref="Y1126:Z1126"/>
    <mergeCell ref="Y1127:Z1127"/>
    <mergeCell ref="Y1128:Z1128"/>
    <mergeCell ref="Y1111:Z1111"/>
    <mergeCell ref="Y1112:Z1112"/>
    <mergeCell ref="Y1113:Z1113"/>
    <mergeCell ref="Y1114:Z1114"/>
    <mergeCell ref="Y1115:Z1115"/>
    <mergeCell ref="Y1116:Z1116"/>
    <mergeCell ref="Y1117:Z1117"/>
    <mergeCell ref="Y1118:Z1118"/>
    <mergeCell ref="Y1119:Z1119"/>
    <mergeCell ref="Y1102:Z1102"/>
    <mergeCell ref="Y1103:Z1103"/>
    <mergeCell ref="Y1104:Z1104"/>
    <mergeCell ref="Y1105:Z1105"/>
    <mergeCell ref="Y1106:Z1106"/>
    <mergeCell ref="Y1107:Z1107"/>
    <mergeCell ref="Y1108:Z1108"/>
    <mergeCell ref="Y1109:Z1109"/>
    <mergeCell ref="Y1110:Z1110"/>
    <mergeCell ref="Y1093:Z1093"/>
    <mergeCell ref="Y1094:Z1094"/>
    <mergeCell ref="Y1095:Z1095"/>
    <mergeCell ref="Y1096:Z1096"/>
    <mergeCell ref="Y1097:Z1097"/>
    <mergeCell ref="Y1098:Z1098"/>
    <mergeCell ref="Y1099:Z1099"/>
    <mergeCell ref="Y1100:Z1100"/>
    <mergeCell ref="Y1101:Z1101"/>
    <mergeCell ref="Y1156:Z1156"/>
    <mergeCell ref="Y1157:Z1157"/>
    <mergeCell ref="Y1158:Z1158"/>
    <mergeCell ref="Y1159:Z1159"/>
    <mergeCell ref="Y1160:Z1160"/>
    <mergeCell ref="Y1161:Z1161"/>
    <mergeCell ref="Y1162:Z1162"/>
    <mergeCell ref="Y1163:Z1163"/>
    <mergeCell ref="Y1164:Z1164"/>
    <mergeCell ref="Y1147:Z1147"/>
    <mergeCell ref="Y1148:Z1148"/>
    <mergeCell ref="Y1149:Z1149"/>
    <mergeCell ref="Y1150:Z1150"/>
    <mergeCell ref="Y1151:Z1151"/>
    <mergeCell ref="Y1152:Z1152"/>
    <mergeCell ref="Y1153:Z1153"/>
    <mergeCell ref="Y1154:Z1154"/>
    <mergeCell ref="Y1155:Z1155"/>
    <mergeCell ref="Y1138:Z1138"/>
    <mergeCell ref="Y1139:Z1139"/>
    <mergeCell ref="Y1140:Z1140"/>
    <mergeCell ref="Y1141:Z1141"/>
    <mergeCell ref="Y1142:Z1142"/>
    <mergeCell ref="Y1143:Z1143"/>
    <mergeCell ref="Y1144:Z1144"/>
    <mergeCell ref="Y1145:Z1145"/>
    <mergeCell ref="Y1146:Z1146"/>
    <mergeCell ref="Y1129:Z1129"/>
    <mergeCell ref="Y1130:Z1130"/>
    <mergeCell ref="Y1131:Z1131"/>
    <mergeCell ref="Y1132:Z1132"/>
    <mergeCell ref="Y1133:Z1133"/>
    <mergeCell ref="Y1134:Z1134"/>
    <mergeCell ref="Y1135:Z1135"/>
    <mergeCell ref="Y1136:Z1136"/>
    <mergeCell ref="Y1137:Z1137"/>
    <mergeCell ref="Y1192:Z1192"/>
    <mergeCell ref="Y1193:Z1193"/>
    <mergeCell ref="Y1194:Z1194"/>
    <mergeCell ref="Y1195:Z1195"/>
    <mergeCell ref="Y1196:Z1196"/>
    <mergeCell ref="Y1197:Z1197"/>
    <mergeCell ref="Y1198:Z1198"/>
    <mergeCell ref="Y1199:Z1199"/>
    <mergeCell ref="Y1200:Z1200"/>
    <mergeCell ref="Y1183:Z1183"/>
    <mergeCell ref="Y1184:Z1184"/>
    <mergeCell ref="Y1185:Z1185"/>
    <mergeCell ref="Y1186:Z1186"/>
    <mergeCell ref="Y1187:Z1187"/>
    <mergeCell ref="Y1188:Z1188"/>
    <mergeCell ref="Y1189:Z1189"/>
    <mergeCell ref="Y1190:Z1190"/>
    <mergeCell ref="Y1191:Z1191"/>
    <mergeCell ref="Y1174:Z1174"/>
    <mergeCell ref="Y1175:Z1175"/>
    <mergeCell ref="Y1176:Z1176"/>
    <mergeCell ref="Y1177:Z1177"/>
    <mergeCell ref="Y1178:Z1178"/>
    <mergeCell ref="Y1179:Z1179"/>
    <mergeCell ref="Y1180:Z1180"/>
    <mergeCell ref="Y1181:Z1181"/>
    <mergeCell ref="Y1182:Z1182"/>
    <mergeCell ref="Y1165:Z1165"/>
    <mergeCell ref="Y1166:Z1166"/>
    <mergeCell ref="Y1167:Z1167"/>
    <mergeCell ref="Y1168:Z1168"/>
    <mergeCell ref="Y1169:Z1169"/>
    <mergeCell ref="Y1170:Z1170"/>
    <mergeCell ref="Y1171:Z1171"/>
    <mergeCell ref="Y1172:Z1172"/>
    <mergeCell ref="Y1173:Z1173"/>
    <mergeCell ref="Y1228:Z1228"/>
    <mergeCell ref="Y1229:Z1229"/>
    <mergeCell ref="Y1230:Z1230"/>
    <mergeCell ref="Y1231:Z1231"/>
    <mergeCell ref="Y1232:Z1232"/>
    <mergeCell ref="Y1233:Z1233"/>
    <mergeCell ref="Y1234:Z1234"/>
    <mergeCell ref="Y1235:Z1235"/>
    <mergeCell ref="Y1236:Z1236"/>
    <mergeCell ref="Y1219:Z1219"/>
    <mergeCell ref="Y1220:Z1220"/>
    <mergeCell ref="Y1221:Z1221"/>
    <mergeCell ref="Y1222:Z1222"/>
    <mergeCell ref="Y1223:Z1223"/>
    <mergeCell ref="Y1224:Z1224"/>
    <mergeCell ref="Y1225:Z1225"/>
    <mergeCell ref="Y1226:Z1226"/>
    <mergeCell ref="Y1227:Z1227"/>
    <mergeCell ref="Y1210:Z1210"/>
    <mergeCell ref="Y1211:Z1211"/>
    <mergeCell ref="Y1212:Z1212"/>
    <mergeCell ref="Y1213:Z1213"/>
    <mergeCell ref="Y1214:Z1214"/>
    <mergeCell ref="Y1215:Z1215"/>
    <mergeCell ref="Y1216:Z1216"/>
    <mergeCell ref="Y1217:Z1217"/>
    <mergeCell ref="Y1218:Z1218"/>
    <mergeCell ref="Y1201:Z1201"/>
    <mergeCell ref="Y1202:Z1202"/>
    <mergeCell ref="Y1203:Z1203"/>
    <mergeCell ref="Y1204:Z1204"/>
    <mergeCell ref="Y1205:Z1205"/>
    <mergeCell ref="Y1206:Z1206"/>
    <mergeCell ref="Y1207:Z1207"/>
    <mergeCell ref="Y1208:Z1208"/>
    <mergeCell ref="Y1209:Z1209"/>
    <mergeCell ref="Y1264:Z1264"/>
    <mergeCell ref="Y1265:Z1265"/>
    <mergeCell ref="Y1266:Z1266"/>
    <mergeCell ref="Y1267:Z1267"/>
    <mergeCell ref="Y1268:Z1268"/>
    <mergeCell ref="Y1269:Z1269"/>
    <mergeCell ref="Y1270:Z1270"/>
    <mergeCell ref="Y1271:Z1271"/>
    <mergeCell ref="Y1272:Z1272"/>
    <mergeCell ref="Y1255:Z1255"/>
    <mergeCell ref="Y1256:Z1256"/>
    <mergeCell ref="Y1257:Z1257"/>
    <mergeCell ref="Y1258:Z1258"/>
    <mergeCell ref="Y1259:Z1259"/>
    <mergeCell ref="Y1260:Z1260"/>
    <mergeCell ref="Y1261:Z1261"/>
    <mergeCell ref="Y1262:Z1262"/>
    <mergeCell ref="Y1263:Z1263"/>
    <mergeCell ref="Y1246:Z1246"/>
    <mergeCell ref="Y1247:Z1247"/>
    <mergeCell ref="Y1248:Z1248"/>
    <mergeCell ref="Y1249:Z1249"/>
    <mergeCell ref="Y1250:Z1250"/>
    <mergeCell ref="Y1251:Z1251"/>
    <mergeCell ref="Y1252:Z1252"/>
    <mergeCell ref="Y1253:Z1253"/>
    <mergeCell ref="Y1254:Z1254"/>
    <mergeCell ref="Y1237:Z1237"/>
    <mergeCell ref="Y1238:Z1238"/>
    <mergeCell ref="Y1239:Z1239"/>
    <mergeCell ref="Y1240:Z1240"/>
    <mergeCell ref="Y1241:Z1241"/>
    <mergeCell ref="Y1242:Z1242"/>
    <mergeCell ref="Y1243:Z1243"/>
    <mergeCell ref="Y1244:Z1244"/>
    <mergeCell ref="Y1245:Z1245"/>
    <mergeCell ref="Y1300:Z1300"/>
    <mergeCell ref="Y1301:Z1301"/>
    <mergeCell ref="Y1302:Z1302"/>
    <mergeCell ref="Y1303:Z1303"/>
    <mergeCell ref="Y1304:Z1304"/>
    <mergeCell ref="Y1305:Z1305"/>
    <mergeCell ref="Y1306:Z1306"/>
    <mergeCell ref="Y1307:Z1307"/>
    <mergeCell ref="Y1308:Z1308"/>
    <mergeCell ref="Y1291:Z1291"/>
    <mergeCell ref="Y1292:Z1292"/>
    <mergeCell ref="Y1293:Z1293"/>
    <mergeCell ref="Y1294:Z1294"/>
    <mergeCell ref="Y1295:Z1295"/>
    <mergeCell ref="Y1296:Z1296"/>
    <mergeCell ref="Y1297:Z1297"/>
    <mergeCell ref="Y1298:Z1298"/>
    <mergeCell ref="Y1299:Z1299"/>
    <mergeCell ref="Y1282:Z1282"/>
    <mergeCell ref="Y1283:Z1283"/>
    <mergeCell ref="Y1284:Z1284"/>
    <mergeCell ref="Y1285:Z1285"/>
    <mergeCell ref="Y1286:Z1286"/>
    <mergeCell ref="Y1287:Z1287"/>
    <mergeCell ref="Y1288:Z1288"/>
    <mergeCell ref="Y1289:Z1289"/>
    <mergeCell ref="Y1290:Z1290"/>
    <mergeCell ref="Y1273:Z1273"/>
    <mergeCell ref="Y1274:Z1274"/>
    <mergeCell ref="Y1275:Z1275"/>
    <mergeCell ref="Y1276:Z1276"/>
    <mergeCell ref="Y1277:Z1277"/>
    <mergeCell ref="Y1278:Z1278"/>
    <mergeCell ref="Y1279:Z1279"/>
    <mergeCell ref="Y1280:Z1280"/>
    <mergeCell ref="Y1281:Z1281"/>
    <mergeCell ref="Y1336:Z1336"/>
    <mergeCell ref="Y1337:Z1337"/>
    <mergeCell ref="Y1338:Z1338"/>
    <mergeCell ref="Y1339:Z1339"/>
    <mergeCell ref="Y1340:Z1340"/>
    <mergeCell ref="Y1341:Z1341"/>
    <mergeCell ref="Y1342:Z1342"/>
    <mergeCell ref="Y1343:Z1343"/>
    <mergeCell ref="Y1344:Z1344"/>
    <mergeCell ref="Y1327:Z1327"/>
    <mergeCell ref="Y1328:Z1328"/>
    <mergeCell ref="Y1329:Z1329"/>
    <mergeCell ref="Y1330:Z1330"/>
    <mergeCell ref="Y1331:Z1331"/>
    <mergeCell ref="Y1332:Z1332"/>
    <mergeCell ref="Y1333:Z1333"/>
    <mergeCell ref="Y1334:Z1334"/>
    <mergeCell ref="Y1335:Z1335"/>
    <mergeCell ref="Y1318:Z1318"/>
    <mergeCell ref="Y1319:Z1319"/>
    <mergeCell ref="Y1320:Z1320"/>
    <mergeCell ref="Y1321:Z1321"/>
    <mergeCell ref="Y1322:Z1322"/>
    <mergeCell ref="Y1323:Z1323"/>
    <mergeCell ref="Y1324:Z1324"/>
    <mergeCell ref="Y1325:Z1325"/>
    <mergeCell ref="Y1326:Z1326"/>
    <mergeCell ref="Y1309:Z1309"/>
    <mergeCell ref="Y1310:Z1310"/>
    <mergeCell ref="Y1311:Z1311"/>
    <mergeCell ref="Y1312:Z1312"/>
    <mergeCell ref="Y1313:Z1313"/>
    <mergeCell ref="Y1314:Z1314"/>
    <mergeCell ref="Y1315:Z1315"/>
    <mergeCell ref="Y1316:Z1316"/>
    <mergeCell ref="Y1317:Z1317"/>
    <mergeCell ref="Y1372:Z1372"/>
    <mergeCell ref="Y1373:Z1373"/>
    <mergeCell ref="Y1374:Z1374"/>
    <mergeCell ref="Y1375:Z1375"/>
    <mergeCell ref="Y1376:Z1376"/>
    <mergeCell ref="Y1377:Z1377"/>
    <mergeCell ref="Y1378:Z1378"/>
    <mergeCell ref="Y1379:Z1379"/>
    <mergeCell ref="Y1380:Z1380"/>
    <mergeCell ref="Y1363:Z1363"/>
    <mergeCell ref="Y1364:Z1364"/>
    <mergeCell ref="Y1365:Z1365"/>
    <mergeCell ref="Y1366:Z1366"/>
    <mergeCell ref="Y1367:Z1367"/>
    <mergeCell ref="Y1368:Z1368"/>
    <mergeCell ref="Y1369:Z1369"/>
    <mergeCell ref="Y1370:Z1370"/>
    <mergeCell ref="Y1371:Z1371"/>
    <mergeCell ref="Y1354:Z1354"/>
    <mergeCell ref="Y1355:Z1355"/>
    <mergeCell ref="Y1356:Z1356"/>
    <mergeCell ref="Y1357:Z1357"/>
    <mergeCell ref="Y1358:Z1358"/>
    <mergeCell ref="Y1359:Z1359"/>
    <mergeCell ref="Y1360:Z1360"/>
    <mergeCell ref="Y1361:Z1361"/>
    <mergeCell ref="Y1362:Z1362"/>
    <mergeCell ref="Y1345:Z1345"/>
    <mergeCell ref="Y1346:Z1346"/>
    <mergeCell ref="Y1347:Z1347"/>
    <mergeCell ref="Y1348:Z1348"/>
    <mergeCell ref="Y1349:Z1349"/>
    <mergeCell ref="Y1350:Z1350"/>
    <mergeCell ref="Y1351:Z1351"/>
    <mergeCell ref="Y1352:Z1352"/>
    <mergeCell ref="Y1353:Z1353"/>
    <mergeCell ref="Y1408:Z1408"/>
    <mergeCell ref="Y1409:Z1409"/>
    <mergeCell ref="Y1410:Z1410"/>
    <mergeCell ref="Y1411:Z1411"/>
    <mergeCell ref="Y1412:Z1412"/>
    <mergeCell ref="Y1413:Z1413"/>
    <mergeCell ref="Y1414:Z1414"/>
    <mergeCell ref="Y1415:Z1415"/>
    <mergeCell ref="Y1416:Z1416"/>
    <mergeCell ref="Y1399:Z1399"/>
    <mergeCell ref="Y1400:Z1400"/>
    <mergeCell ref="Y1401:Z1401"/>
    <mergeCell ref="Y1402:Z1402"/>
    <mergeCell ref="Y1403:Z1403"/>
    <mergeCell ref="Y1404:Z1404"/>
    <mergeCell ref="Y1405:Z1405"/>
    <mergeCell ref="Y1406:Z1406"/>
    <mergeCell ref="Y1407:Z1407"/>
    <mergeCell ref="Y1390:Z1390"/>
    <mergeCell ref="Y1391:Z1391"/>
    <mergeCell ref="Y1392:Z1392"/>
    <mergeCell ref="Y1393:Z1393"/>
    <mergeCell ref="Y1394:Z1394"/>
    <mergeCell ref="Y1395:Z1395"/>
    <mergeCell ref="Y1396:Z1396"/>
    <mergeCell ref="Y1397:Z1397"/>
    <mergeCell ref="Y1398:Z1398"/>
    <mergeCell ref="Y1381:Z1381"/>
    <mergeCell ref="Y1382:Z1382"/>
    <mergeCell ref="Y1383:Z1383"/>
    <mergeCell ref="Y1384:Z1384"/>
    <mergeCell ref="Y1385:Z1385"/>
    <mergeCell ref="Y1386:Z1386"/>
    <mergeCell ref="Y1387:Z1387"/>
    <mergeCell ref="Y1388:Z1388"/>
    <mergeCell ref="Y1389:Z1389"/>
    <mergeCell ref="Y1444:Z1444"/>
    <mergeCell ref="Y1445:Z1445"/>
    <mergeCell ref="Y1446:Z1446"/>
    <mergeCell ref="Y1447:Z1447"/>
    <mergeCell ref="Y1448:Z1448"/>
    <mergeCell ref="Y1449:Z1449"/>
    <mergeCell ref="Y1450:Z1450"/>
    <mergeCell ref="Y1451:Z1451"/>
    <mergeCell ref="Y1452:Z1452"/>
    <mergeCell ref="Y1435:Z1435"/>
    <mergeCell ref="Y1436:Z1436"/>
    <mergeCell ref="Y1437:Z1437"/>
    <mergeCell ref="Y1438:Z1438"/>
    <mergeCell ref="Y1439:Z1439"/>
    <mergeCell ref="Y1440:Z1440"/>
    <mergeCell ref="Y1441:Z1441"/>
    <mergeCell ref="Y1442:Z1442"/>
    <mergeCell ref="Y1443:Z1443"/>
    <mergeCell ref="Y1426:Z1426"/>
    <mergeCell ref="Y1427:Z1427"/>
    <mergeCell ref="Y1428:Z1428"/>
    <mergeCell ref="Y1429:Z1429"/>
    <mergeCell ref="Y1430:Z1430"/>
    <mergeCell ref="Y1431:Z1431"/>
    <mergeCell ref="Y1432:Z1432"/>
    <mergeCell ref="Y1433:Z1433"/>
    <mergeCell ref="Y1434:Z1434"/>
    <mergeCell ref="Y1417:Z1417"/>
    <mergeCell ref="Y1418:Z1418"/>
    <mergeCell ref="Y1419:Z1419"/>
    <mergeCell ref="Y1420:Z1420"/>
    <mergeCell ref="Y1421:Z1421"/>
    <mergeCell ref="Y1422:Z1422"/>
    <mergeCell ref="Y1423:Z1423"/>
    <mergeCell ref="Y1424:Z1424"/>
    <mergeCell ref="Y1425:Z1425"/>
    <mergeCell ref="Y1480:Z1480"/>
    <mergeCell ref="Y1481:Z1481"/>
    <mergeCell ref="Y1482:Z1482"/>
    <mergeCell ref="Y1483:Z1483"/>
    <mergeCell ref="Y1484:Z1484"/>
    <mergeCell ref="Y1485:Z1485"/>
    <mergeCell ref="Y1486:Z1486"/>
    <mergeCell ref="Y1487:Z1487"/>
    <mergeCell ref="Y1488:Z1488"/>
    <mergeCell ref="Y1471:Z1471"/>
    <mergeCell ref="Y1472:Z1472"/>
    <mergeCell ref="Y1473:Z1473"/>
    <mergeCell ref="Y1474:Z1474"/>
    <mergeCell ref="Y1475:Z1475"/>
    <mergeCell ref="Y1476:Z1476"/>
    <mergeCell ref="Y1477:Z1477"/>
    <mergeCell ref="Y1478:Z1478"/>
    <mergeCell ref="Y1479:Z1479"/>
    <mergeCell ref="Y1462:Z1462"/>
    <mergeCell ref="Y1463:Z1463"/>
    <mergeCell ref="Y1464:Z1464"/>
    <mergeCell ref="Y1465:Z1465"/>
    <mergeCell ref="Y1466:Z1466"/>
    <mergeCell ref="Y1467:Z1467"/>
    <mergeCell ref="Y1468:Z1468"/>
    <mergeCell ref="Y1469:Z1469"/>
    <mergeCell ref="Y1470:Z1470"/>
    <mergeCell ref="Y1453:Z1453"/>
    <mergeCell ref="Y1454:Z1454"/>
    <mergeCell ref="Y1455:Z1455"/>
    <mergeCell ref="Y1456:Z1456"/>
    <mergeCell ref="Y1457:Z1457"/>
    <mergeCell ref="Y1458:Z1458"/>
    <mergeCell ref="Y1459:Z1459"/>
    <mergeCell ref="Y1460:Z1460"/>
    <mergeCell ref="Y1461:Z1461"/>
    <mergeCell ref="Y1516:Z1516"/>
    <mergeCell ref="Y1517:Z1517"/>
    <mergeCell ref="Y1518:Z1518"/>
    <mergeCell ref="Y1519:Z1519"/>
    <mergeCell ref="Y1520:Z1520"/>
    <mergeCell ref="Y1521:Z1521"/>
    <mergeCell ref="Y1522:Z1522"/>
    <mergeCell ref="Y1523:Z1523"/>
    <mergeCell ref="Y1524:Z1524"/>
    <mergeCell ref="Y1507:Z1507"/>
    <mergeCell ref="Y1508:Z1508"/>
    <mergeCell ref="Y1509:Z1509"/>
    <mergeCell ref="Y1510:Z1510"/>
    <mergeCell ref="Y1511:Z1511"/>
    <mergeCell ref="Y1512:Z1512"/>
    <mergeCell ref="Y1513:Z1513"/>
    <mergeCell ref="Y1514:Z1514"/>
    <mergeCell ref="Y1515:Z1515"/>
    <mergeCell ref="Y1498:Z1498"/>
    <mergeCell ref="Y1499:Z1499"/>
    <mergeCell ref="Y1500:Z1500"/>
    <mergeCell ref="Y1501:Z1501"/>
    <mergeCell ref="Y1502:Z1502"/>
    <mergeCell ref="Y1503:Z1503"/>
    <mergeCell ref="Y1504:Z1504"/>
    <mergeCell ref="Y1505:Z1505"/>
    <mergeCell ref="Y1506:Z1506"/>
    <mergeCell ref="Y1489:Z1489"/>
    <mergeCell ref="Y1490:Z1490"/>
    <mergeCell ref="Y1491:Z1491"/>
    <mergeCell ref="Y1492:Z1492"/>
    <mergeCell ref="Y1493:Z1493"/>
    <mergeCell ref="Y1494:Z1494"/>
    <mergeCell ref="Y1495:Z1495"/>
    <mergeCell ref="Y1496:Z1496"/>
    <mergeCell ref="Y1497:Z1497"/>
    <mergeCell ref="Y1552:Z1552"/>
    <mergeCell ref="Y1553:Z1553"/>
    <mergeCell ref="Y1554:Z1554"/>
    <mergeCell ref="Y1555:Z1555"/>
    <mergeCell ref="Y1556:Z1556"/>
    <mergeCell ref="Y1557:Z1557"/>
    <mergeCell ref="Y1558:Z1558"/>
    <mergeCell ref="Y1559:Z1559"/>
    <mergeCell ref="Y1560:Z1560"/>
    <mergeCell ref="Y1543:Z1543"/>
    <mergeCell ref="Y1544:Z1544"/>
    <mergeCell ref="Y1545:Z1545"/>
    <mergeCell ref="Y1546:Z1546"/>
    <mergeCell ref="Y1547:Z1547"/>
    <mergeCell ref="Y1548:Z1548"/>
    <mergeCell ref="Y1549:Z1549"/>
    <mergeCell ref="Y1550:Z1550"/>
    <mergeCell ref="Y1551:Z1551"/>
    <mergeCell ref="Y1534:Z1534"/>
    <mergeCell ref="Y1535:Z1535"/>
    <mergeCell ref="Y1536:Z1536"/>
    <mergeCell ref="Y1537:Z1537"/>
    <mergeCell ref="Y1538:Z1538"/>
    <mergeCell ref="Y1539:Z1539"/>
    <mergeCell ref="Y1540:Z1540"/>
    <mergeCell ref="Y1541:Z1541"/>
    <mergeCell ref="Y1542:Z1542"/>
    <mergeCell ref="Y1525:Z1525"/>
    <mergeCell ref="Y1526:Z1526"/>
    <mergeCell ref="Y1527:Z1527"/>
    <mergeCell ref="Y1528:Z1528"/>
    <mergeCell ref="Y1529:Z1529"/>
    <mergeCell ref="Y1530:Z1530"/>
    <mergeCell ref="Y1531:Z1531"/>
    <mergeCell ref="Y1532:Z1532"/>
    <mergeCell ref="Y1533:Z1533"/>
    <mergeCell ref="Y1588:Z1588"/>
    <mergeCell ref="Y1589:Z1589"/>
    <mergeCell ref="Y1590:Z1590"/>
    <mergeCell ref="Y1591:Z1591"/>
    <mergeCell ref="Y1592:Z1592"/>
    <mergeCell ref="Y1593:Z1593"/>
    <mergeCell ref="Y1594:Z1594"/>
    <mergeCell ref="Y1595:Z1595"/>
    <mergeCell ref="Y1596:Z1596"/>
    <mergeCell ref="Y1579:Z1579"/>
    <mergeCell ref="Y1580:Z1580"/>
    <mergeCell ref="Y1581:Z1581"/>
    <mergeCell ref="Y1582:Z1582"/>
    <mergeCell ref="Y1583:Z1583"/>
    <mergeCell ref="Y1584:Z1584"/>
    <mergeCell ref="Y1585:Z1585"/>
    <mergeCell ref="Y1586:Z1586"/>
    <mergeCell ref="Y1587:Z1587"/>
    <mergeCell ref="Y1570:Z1570"/>
    <mergeCell ref="Y1571:Z1571"/>
    <mergeCell ref="Y1572:Z1572"/>
    <mergeCell ref="Y1573:Z1573"/>
    <mergeCell ref="Y1574:Z1574"/>
    <mergeCell ref="Y1575:Z1575"/>
    <mergeCell ref="Y1576:Z1576"/>
    <mergeCell ref="Y1577:Z1577"/>
    <mergeCell ref="Y1578:Z1578"/>
    <mergeCell ref="Y1561:Z1561"/>
    <mergeCell ref="Y1562:Z1562"/>
    <mergeCell ref="Y1563:Z1563"/>
    <mergeCell ref="Y1564:Z1564"/>
    <mergeCell ref="Y1565:Z1565"/>
    <mergeCell ref="Y1566:Z1566"/>
    <mergeCell ref="Y1567:Z1567"/>
    <mergeCell ref="Y1568:Z1568"/>
    <mergeCell ref="Y1569:Z1569"/>
    <mergeCell ref="Y1624:Z1624"/>
    <mergeCell ref="Y1625:Z1625"/>
    <mergeCell ref="Y1626:Z1626"/>
    <mergeCell ref="Y1627:Z1627"/>
    <mergeCell ref="Y1628:Z1628"/>
    <mergeCell ref="Y1629:Z1629"/>
    <mergeCell ref="Y1630:Z1630"/>
    <mergeCell ref="Y1631:Z1631"/>
    <mergeCell ref="Y1632:Z1632"/>
    <mergeCell ref="Y1615:Z1615"/>
    <mergeCell ref="Y1616:Z1616"/>
    <mergeCell ref="Y1617:Z1617"/>
    <mergeCell ref="Y1618:Z1618"/>
    <mergeCell ref="Y1619:Z1619"/>
    <mergeCell ref="Y1620:Z1620"/>
    <mergeCell ref="Y1621:Z1621"/>
    <mergeCell ref="Y1622:Z1622"/>
    <mergeCell ref="Y1623:Z1623"/>
    <mergeCell ref="Y1606:Z1606"/>
    <mergeCell ref="Y1607:Z1607"/>
    <mergeCell ref="Y1608:Z1608"/>
    <mergeCell ref="Y1609:Z1609"/>
    <mergeCell ref="Y1610:Z1610"/>
    <mergeCell ref="Y1611:Z1611"/>
    <mergeCell ref="Y1612:Z1612"/>
    <mergeCell ref="Y1613:Z1613"/>
    <mergeCell ref="Y1614:Z1614"/>
    <mergeCell ref="Y1597:Z1597"/>
    <mergeCell ref="Y1598:Z1598"/>
    <mergeCell ref="Y1599:Z1599"/>
    <mergeCell ref="Y1600:Z1600"/>
    <mergeCell ref="Y1601:Z1601"/>
    <mergeCell ref="Y1602:Z1602"/>
    <mergeCell ref="Y1603:Z1603"/>
    <mergeCell ref="Y1604:Z1604"/>
    <mergeCell ref="Y1605:Z1605"/>
    <mergeCell ref="Y1660:Z1660"/>
    <mergeCell ref="Y1661:Z1661"/>
    <mergeCell ref="Y1662:Z1662"/>
    <mergeCell ref="Y1663:Z1663"/>
    <mergeCell ref="Y1664:Z1664"/>
    <mergeCell ref="Y1665:Z1665"/>
    <mergeCell ref="Y1666:Z1666"/>
    <mergeCell ref="Y1667:Z1667"/>
    <mergeCell ref="Y1668:Z1668"/>
    <mergeCell ref="Y1651:Z1651"/>
    <mergeCell ref="Y1652:Z1652"/>
    <mergeCell ref="Y1653:Z1653"/>
    <mergeCell ref="Y1654:Z1654"/>
    <mergeCell ref="Y1655:Z1655"/>
    <mergeCell ref="Y1656:Z1656"/>
    <mergeCell ref="Y1657:Z1657"/>
    <mergeCell ref="Y1658:Z1658"/>
    <mergeCell ref="Y1659:Z1659"/>
    <mergeCell ref="Y1642:Z1642"/>
    <mergeCell ref="Y1643:Z1643"/>
    <mergeCell ref="Y1644:Z1644"/>
    <mergeCell ref="Y1645:Z1645"/>
    <mergeCell ref="Y1646:Z1646"/>
    <mergeCell ref="Y1647:Z1647"/>
    <mergeCell ref="Y1648:Z1648"/>
    <mergeCell ref="Y1649:Z1649"/>
    <mergeCell ref="Y1650:Z1650"/>
    <mergeCell ref="Y1633:Z1633"/>
    <mergeCell ref="Y1634:Z1634"/>
    <mergeCell ref="Y1635:Z1635"/>
    <mergeCell ref="Y1636:Z1636"/>
    <mergeCell ref="Y1637:Z1637"/>
    <mergeCell ref="Y1638:Z1638"/>
    <mergeCell ref="Y1639:Z1639"/>
    <mergeCell ref="Y1640:Z1640"/>
    <mergeCell ref="Y1641:Z1641"/>
    <mergeCell ref="Y1696:Z1696"/>
    <mergeCell ref="Y1697:Z1697"/>
    <mergeCell ref="Y1698:Z1698"/>
    <mergeCell ref="Y1699:Z1699"/>
    <mergeCell ref="Y1700:Z1700"/>
    <mergeCell ref="Y1701:Z1701"/>
    <mergeCell ref="Y1702:Z1702"/>
    <mergeCell ref="Y1703:Z1703"/>
    <mergeCell ref="Y1704:Z1704"/>
    <mergeCell ref="Y1687:Z1687"/>
    <mergeCell ref="Y1688:Z1688"/>
    <mergeCell ref="Y1689:Z1689"/>
    <mergeCell ref="Y1690:Z1690"/>
    <mergeCell ref="Y1691:Z1691"/>
    <mergeCell ref="Y1692:Z1692"/>
    <mergeCell ref="Y1693:Z1693"/>
    <mergeCell ref="Y1694:Z1694"/>
    <mergeCell ref="Y1695:Z1695"/>
    <mergeCell ref="Y1678:Z1678"/>
    <mergeCell ref="Y1679:Z1679"/>
    <mergeCell ref="Y1680:Z1680"/>
    <mergeCell ref="Y1681:Z1681"/>
    <mergeCell ref="Y1682:Z1682"/>
    <mergeCell ref="Y1683:Z1683"/>
    <mergeCell ref="Y1684:Z1684"/>
    <mergeCell ref="Y1685:Z1685"/>
    <mergeCell ref="Y1686:Z1686"/>
    <mergeCell ref="Y1669:Z1669"/>
    <mergeCell ref="Y1670:Z1670"/>
    <mergeCell ref="Y1671:Z1671"/>
    <mergeCell ref="Y1672:Z1672"/>
    <mergeCell ref="Y1673:Z1673"/>
    <mergeCell ref="Y1674:Z1674"/>
    <mergeCell ref="Y1675:Z1675"/>
    <mergeCell ref="Y1676:Z1676"/>
    <mergeCell ref="Y1677:Z1677"/>
    <mergeCell ref="Y1732:Z1732"/>
    <mergeCell ref="Y1733:Z1733"/>
    <mergeCell ref="Y1734:Z1734"/>
    <mergeCell ref="Y1735:Z1735"/>
    <mergeCell ref="Y1736:Z1736"/>
    <mergeCell ref="Y1737:Z1737"/>
    <mergeCell ref="Y1738:Z1738"/>
    <mergeCell ref="Y1739:Z1739"/>
    <mergeCell ref="Y1740:Z1740"/>
    <mergeCell ref="Y1723:Z1723"/>
    <mergeCell ref="Y1724:Z1724"/>
    <mergeCell ref="Y1725:Z1725"/>
    <mergeCell ref="Y1726:Z1726"/>
    <mergeCell ref="Y1727:Z1727"/>
    <mergeCell ref="Y1728:Z1728"/>
    <mergeCell ref="Y1729:Z1729"/>
    <mergeCell ref="Y1730:Z1730"/>
    <mergeCell ref="Y1731:Z1731"/>
    <mergeCell ref="Y1714:Z1714"/>
    <mergeCell ref="Y1715:Z1715"/>
    <mergeCell ref="Y1716:Z1716"/>
    <mergeCell ref="Y1717:Z1717"/>
    <mergeCell ref="Y1718:Z1718"/>
    <mergeCell ref="Y1719:Z1719"/>
    <mergeCell ref="Y1720:Z1720"/>
    <mergeCell ref="Y1721:Z1721"/>
    <mergeCell ref="Y1722:Z1722"/>
    <mergeCell ref="Y1705:Z1705"/>
    <mergeCell ref="Y1706:Z1706"/>
    <mergeCell ref="Y1707:Z1707"/>
    <mergeCell ref="Y1708:Z1708"/>
    <mergeCell ref="Y1709:Z1709"/>
    <mergeCell ref="Y1710:Z1710"/>
    <mergeCell ref="Y1711:Z1711"/>
    <mergeCell ref="Y1712:Z1712"/>
    <mergeCell ref="Y1713:Z1713"/>
    <mergeCell ref="Y1768:Z1768"/>
    <mergeCell ref="Y1769:Z1769"/>
    <mergeCell ref="Y1770:Z1770"/>
    <mergeCell ref="Y1771:Z1771"/>
    <mergeCell ref="Y1772:Z1772"/>
    <mergeCell ref="Y1773:Z1773"/>
    <mergeCell ref="Y1774:Z1774"/>
    <mergeCell ref="Y1775:Z1775"/>
    <mergeCell ref="Y1776:Z1776"/>
    <mergeCell ref="Y1759:Z1759"/>
    <mergeCell ref="Y1760:Z1760"/>
    <mergeCell ref="Y1761:Z1761"/>
    <mergeCell ref="Y1762:Z1762"/>
    <mergeCell ref="Y1763:Z1763"/>
    <mergeCell ref="Y1764:Z1764"/>
    <mergeCell ref="Y1765:Z1765"/>
    <mergeCell ref="Y1766:Z1766"/>
    <mergeCell ref="Y1767:Z1767"/>
    <mergeCell ref="Y1750:Z1750"/>
    <mergeCell ref="Y1751:Z1751"/>
    <mergeCell ref="Y1752:Z1752"/>
    <mergeCell ref="Y1753:Z1753"/>
    <mergeCell ref="Y1754:Z1754"/>
    <mergeCell ref="Y1755:Z1755"/>
    <mergeCell ref="Y1756:Z1756"/>
    <mergeCell ref="Y1757:Z1757"/>
    <mergeCell ref="Y1758:Z1758"/>
    <mergeCell ref="Y1741:Z1741"/>
    <mergeCell ref="Y1742:Z1742"/>
    <mergeCell ref="Y1743:Z1743"/>
    <mergeCell ref="Y1744:Z1744"/>
    <mergeCell ref="Y1745:Z1745"/>
    <mergeCell ref="Y1746:Z1746"/>
    <mergeCell ref="Y1747:Z1747"/>
    <mergeCell ref="Y1748:Z1748"/>
    <mergeCell ref="Y1749:Z1749"/>
    <mergeCell ref="Y1804:Z1804"/>
    <mergeCell ref="Y1805:Z1805"/>
    <mergeCell ref="Y1806:Z1806"/>
    <mergeCell ref="Y1807:Z1807"/>
    <mergeCell ref="Y1808:Z1808"/>
    <mergeCell ref="Y1809:Z1809"/>
    <mergeCell ref="Y1810:Z1810"/>
    <mergeCell ref="Y1811:Z1811"/>
    <mergeCell ref="Y1812:Z1812"/>
    <mergeCell ref="Y1795:Z1795"/>
    <mergeCell ref="Y1796:Z1796"/>
    <mergeCell ref="Y1797:Z1797"/>
    <mergeCell ref="Y1798:Z1798"/>
    <mergeCell ref="Y1799:Z1799"/>
    <mergeCell ref="Y1800:Z1800"/>
    <mergeCell ref="Y1801:Z1801"/>
    <mergeCell ref="Y1802:Z1802"/>
    <mergeCell ref="Y1803:Z1803"/>
    <mergeCell ref="Y1786:Z1786"/>
    <mergeCell ref="Y1787:Z1787"/>
    <mergeCell ref="Y1788:Z1788"/>
    <mergeCell ref="Y1789:Z1789"/>
    <mergeCell ref="Y1790:Z1790"/>
    <mergeCell ref="Y1791:Z1791"/>
    <mergeCell ref="Y1792:Z1792"/>
    <mergeCell ref="Y1793:Z1793"/>
    <mergeCell ref="Y1794:Z1794"/>
    <mergeCell ref="Y1777:Z1777"/>
    <mergeCell ref="Y1778:Z1778"/>
    <mergeCell ref="Y1779:Z1779"/>
    <mergeCell ref="Y1780:Z1780"/>
    <mergeCell ref="Y1781:Z1781"/>
    <mergeCell ref="Y1782:Z1782"/>
    <mergeCell ref="Y1783:Z1783"/>
    <mergeCell ref="Y1784:Z1784"/>
    <mergeCell ref="Y1785:Z1785"/>
    <mergeCell ref="Y1840:Z1840"/>
    <mergeCell ref="Y1841:Z1841"/>
    <mergeCell ref="Y1842:Z1842"/>
    <mergeCell ref="Y1843:Z1843"/>
    <mergeCell ref="Y1844:Z1844"/>
    <mergeCell ref="Y1845:Z1845"/>
    <mergeCell ref="Y1846:Z1846"/>
    <mergeCell ref="Y1847:Z1847"/>
    <mergeCell ref="Y1848:Z1848"/>
    <mergeCell ref="Y1831:Z1831"/>
    <mergeCell ref="Y1832:Z1832"/>
    <mergeCell ref="Y1833:Z1833"/>
    <mergeCell ref="Y1834:Z1834"/>
    <mergeCell ref="Y1835:Z1835"/>
    <mergeCell ref="Y1836:Z1836"/>
    <mergeCell ref="Y1837:Z1837"/>
    <mergeCell ref="Y1838:Z1838"/>
    <mergeCell ref="Y1839:Z1839"/>
    <mergeCell ref="Y1822:Z1822"/>
    <mergeCell ref="Y1823:Z1823"/>
    <mergeCell ref="Y1824:Z1824"/>
    <mergeCell ref="Y1825:Z1825"/>
    <mergeCell ref="Y1826:Z1826"/>
    <mergeCell ref="Y1827:Z1827"/>
    <mergeCell ref="Y1828:Z1828"/>
    <mergeCell ref="Y1829:Z1829"/>
    <mergeCell ref="Y1830:Z1830"/>
    <mergeCell ref="Y1813:Z1813"/>
    <mergeCell ref="Y1814:Z1814"/>
    <mergeCell ref="Y1815:Z1815"/>
    <mergeCell ref="Y1816:Z1816"/>
    <mergeCell ref="Y1817:Z1817"/>
    <mergeCell ref="Y1818:Z1818"/>
    <mergeCell ref="Y1819:Z1819"/>
    <mergeCell ref="Y1820:Z1820"/>
    <mergeCell ref="Y1821:Z1821"/>
    <mergeCell ref="Y1876:Z1876"/>
    <mergeCell ref="Y1877:Z1877"/>
    <mergeCell ref="Y1878:Z1878"/>
    <mergeCell ref="Y1879:Z1879"/>
    <mergeCell ref="Y1880:Z1880"/>
    <mergeCell ref="Y1881:Z1881"/>
    <mergeCell ref="Y1882:Z1882"/>
    <mergeCell ref="Y1883:Z1883"/>
    <mergeCell ref="Y1884:Z1884"/>
    <mergeCell ref="Y1867:Z1867"/>
    <mergeCell ref="Y1868:Z1868"/>
    <mergeCell ref="Y1869:Z1869"/>
    <mergeCell ref="Y1870:Z1870"/>
    <mergeCell ref="Y1871:Z1871"/>
    <mergeCell ref="Y1872:Z1872"/>
    <mergeCell ref="Y1873:Z1873"/>
    <mergeCell ref="Y1874:Z1874"/>
    <mergeCell ref="Y1875:Z1875"/>
    <mergeCell ref="Y1858:Z1858"/>
    <mergeCell ref="Y1859:Z1859"/>
    <mergeCell ref="Y1860:Z1860"/>
    <mergeCell ref="Y1861:Z1861"/>
    <mergeCell ref="Y1862:Z1862"/>
    <mergeCell ref="Y1863:Z1863"/>
    <mergeCell ref="Y1864:Z1864"/>
    <mergeCell ref="Y1865:Z1865"/>
    <mergeCell ref="Y1866:Z1866"/>
    <mergeCell ref="Y1849:Z1849"/>
    <mergeCell ref="Y1850:Z1850"/>
    <mergeCell ref="Y1851:Z1851"/>
    <mergeCell ref="Y1852:Z1852"/>
    <mergeCell ref="Y1853:Z1853"/>
    <mergeCell ref="Y1854:Z1854"/>
    <mergeCell ref="Y1855:Z1855"/>
    <mergeCell ref="Y1856:Z1856"/>
    <mergeCell ref="Y1857:Z1857"/>
    <mergeCell ref="Y1912:Z1912"/>
    <mergeCell ref="Y1913:Z1913"/>
    <mergeCell ref="Y1914:Z1914"/>
    <mergeCell ref="Y1915:Z1915"/>
    <mergeCell ref="Y1916:Z1916"/>
    <mergeCell ref="Y1917:Z1917"/>
    <mergeCell ref="Y1918:Z1918"/>
    <mergeCell ref="Y1919:Z1919"/>
    <mergeCell ref="Y1920:Z1920"/>
    <mergeCell ref="Y1903:Z1903"/>
    <mergeCell ref="Y1904:Z1904"/>
    <mergeCell ref="Y1905:Z1905"/>
    <mergeCell ref="Y1906:Z1906"/>
    <mergeCell ref="Y1907:Z1907"/>
    <mergeCell ref="Y1908:Z1908"/>
    <mergeCell ref="Y1909:Z1909"/>
    <mergeCell ref="Y1910:Z1910"/>
    <mergeCell ref="Y1911:Z1911"/>
    <mergeCell ref="Y1894:Z1894"/>
    <mergeCell ref="Y1895:Z1895"/>
    <mergeCell ref="Y1896:Z1896"/>
    <mergeCell ref="Y1897:Z1897"/>
    <mergeCell ref="Y1898:Z1898"/>
    <mergeCell ref="Y1899:Z1899"/>
    <mergeCell ref="Y1900:Z1900"/>
    <mergeCell ref="Y1901:Z1901"/>
    <mergeCell ref="Y1902:Z1902"/>
    <mergeCell ref="Y1885:Z1885"/>
    <mergeCell ref="Y1886:Z1886"/>
    <mergeCell ref="Y1887:Z1887"/>
    <mergeCell ref="Y1888:Z1888"/>
    <mergeCell ref="Y1889:Z1889"/>
    <mergeCell ref="Y1890:Z1890"/>
    <mergeCell ref="Y1891:Z1891"/>
    <mergeCell ref="Y1892:Z1892"/>
    <mergeCell ref="Y1893:Z1893"/>
    <mergeCell ref="Y1948:Z1948"/>
    <mergeCell ref="Y1949:Z1949"/>
    <mergeCell ref="Y1950:Z1950"/>
    <mergeCell ref="Y1951:Z1951"/>
    <mergeCell ref="Y1952:Z1952"/>
    <mergeCell ref="Y1953:Z1953"/>
    <mergeCell ref="Y1954:Z1954"/>
    <mergeCell ref="Y1955:Z1955"/>
    <mergeCell ref="Y1956:Z1956"/>
    <mergeCell ref="Y1939:Z1939"/>
    <mergeCell ref="Y1940:Z1940"/>
    <mergeCell ref="Y1941:Z1941"/>
    <mergeCell ref="Y1942:Z1942"/>
    <mergeCell ref="Y1943:Z1943"/>
    <mergeCell ref="Y1944:Z1944"/>
    <mergeCell ref="Y1945:Z1945"/>
    <mergeCell ref="Y1946:Z1946"/>
    <mergeCell ref="Y1947:Z1947"/>
    <mergeCell ref="Y1930:Z1930"/>
    <mergeCell ref="Y1931:Z1931"/>
    <mergeCell ref="Y1932:Z1932"/>
    <mergeCell ref="Y1933:Z1933"/>
    <mergeCell ref="Y1934:Z1934"/>
    <mergeCell ref="Y1935:Z1935"/>
    <mergeCell ref="Y1936:Z1936"/>
    <mergeCell ref="Y1937:Z1937"/>
    <mergeCell ref="Y1938:Z1938"/>
    <mergeCell ref="Y1921:Z1921"/>
    <mergeCell ref="Y1922:Z1922"/>
    <mergeCell ref="Y1923:Z1923"/>
    <mergeCell ref="Y1924:Z1924"/>
    <mergeCell ref="Y1925:Z1925"/>
    <mergeCell ref="Y1926:Z1926"/>
    <mergeCell ref="Y1927:Z1927"/>
    <mergeCell ref="Y1928:Z1928"/>
    <mergeCell ref="Y1929:Z1929"/>
    <mergeCell ref="Y1998:Z1998"/>
    <mergeCell ref="Y1999:Z1999"/>
    <mergeCell ref="Y2000:Z2000"/>
    <mergeCell ref="Y2001:Z2001"/>
    <mergeCell ref="Y1984:Z1984"/>
    <mergeCell ref="Y1985:Z1985"/>
    <mergeCell ref="Y1986:Z1986"/>
    <mergeCell ref="Y1987:Z1987"/>
    <mergeCell ref="Y1988:Z1988"/>
    <mergeCell ref="Y1989:Z1989"/>
    <mergeCell ref="Y1990:Z1990"/>
    <mergeCell ref="Y1991:Z1991"/>
    <mergeCell ref="Y1992:Z1992"/>
    <mergeCell ref="Y1975:Z1975"/>
    <mergeCell ref="Y1976:Z1976"/>
    <mergeCell ref="Y1977:Z1977"/>
    <mergeCell ref="Y1978:Z1978"/>
    <mergeCell ref="Y1979:Z1979"/>
    <mergeCell ref="Y1980:Z1980"/>
    <mergeCell ref="Y1981:Z1981"/>
    <mergeCell ref="Y1982:Z1982"/>
    <mergeCell ref="Y1983:Z1983"/>
    <mergeCell ref="Y1966:Z1966"/>
    <mergeCell ref="Y1967:Z1967"/>
    <mergeCell ref="Y1968:Z1968"/>
    <mergeCell ref="Y1969:Z1969"/>
    <mergeCell ref="Y1970:Z1970"/>
    <mergeCell ref="Y1971:Z1971"/>
    <mergeCell ref="Y1972:Z1972"/>
    <mergeCell ref="Y1973:Z1973"/>
    <mergeCell ref="Y1974:Z1974"/>
    <mergeCell ref="Y1957:Z1957"/>
    <mergeCell ref="Y1958:Z1958"/>
    <mergeCell ref="Y1959:Z1959"/>
    <mergeCell ref="Y1960:Z1960"/>
    <mergeCell ref="Y1961:Z1961"/>
    <mergeCell ref="Y1962:Z1962"/>
    <mergeCell ref="Y1963:Z1963"/>
    <mergeCell ref="Y1964:Z1964"/>
    <mergeCell ref="Y1965:Z1965"/>
    <mergeCell ref="C13:BX13"/>
    <mergeCell ref="AA30:AC30"/>
    <mergeCell ref="Y30:Z32"/>
    <mergeCell ref="C22:BX22"/>
    <mergeCell ref="B8:L8"/>
    <mergeCell ref="N8:O8"/>
    <mergeCell ref="C20:BX20"/>
    <mergeCell ref="Y2046:Z2046"/>
    <mergeCell ref="Y2047:Z2047"/>
    <mergeCell ref="Y2048:Z2048"/>
    <mergeCell ref="Y2049:Z2049"/>
    <mergeCell ref="Y2050:Z2050"/>
    <mergeCell ref="Y2051:Z2051"/>
    <mergeCell ref="Y2052:Z2052"/>
    <mergeCell ref="Y2053:Z2053"/>
    <mergeCell ref="Y2037:Z2037"/>
    <mergeCell ref="Y2038:Z2038"/>
    <mergeCell ref="Y2039:Z2039"/>
    <mergeCell ref="Y2040:Z2040"/>
    <mergeCell ref="Y2041:Z2041"/>
    <mergeCell ref="Y2042:Z2042"/>
    <mergeCell ref="Y2043:Z2043"/>
    <mergeCell ref="Y2044:Z2044"/>
    <mergeCell ref="Y2045:Z2045"/>
    <mergeCell ref="Y2028:Z2028"/>
    <mergeCell ref="Y2029:Z2029"/>
    <mergeCell ref="Y2030:Z2030"/>
    <mergeCell ref="Y2031:Z2031"/>
    <mergeCell ref="Y2032:Z2032"/>
    <mergeCell ref="Y2033:Z2033"/>
    <mergeCell ref="Y2034:Z2034"/>
    <mergeCell ref="Y2035:Z2035"/>
    <mergeCell ref="Y2036:Z2036"/>
    <mergeCell ref="Y2020:Z2020"/>
    <mergeCell ref="Y2021:Z2021"/>
    <mergeCell ref="Y2022:Z2022"/>
    <mergeCell ref="Y2023:Z2023"/>
    <mergeCell ref="Y2024:Z2024"/>
    <mergeCell ref="Y2025:Z2025"/>
    <mergeCell ref="Y2026:Z2026"/>
    <mergeCell ref="Y2027:Z2027"/>
    <mergeCell ref="Y2011:Z2011"/>
    <mergeCell ref="Y2012:Z2012"/>
    <mergeCell ref="Y2013:Z2013"/>
    <mergeCell ref="Y2014:Z2014"/>
    <mergeCell ref="Y2015:Z2015"/>
    <mergeCell ref="Y2016:Z2016"/>
    <mergeCell ref="Y2017:Z2017"/>
    <mergeCell ref="Y2018:Z2018"/>
    <mergeCell ref="Y2019:Z2019"/>
    <mergeCell ref="Y2002:Z2002"/>
    <mergeCell ref="Y2003:Z2003"/>
    <mergeCell ref="Y2004:Z2004"/>
    <mergeCell ref="Y2005:Z2005"/>
    <mergeCell ref="Y2006:Z2006"/>
    <mergeCell ref="Y2007:Z2007"/>
    <mergeCell ref="Y2008:Z2008"/>
    <mergeCell ref="Y2009:Z2009"/>
    <mergeCell ref="Y2010:Z2010"/>
    <mergeCell ref="Y1993:Z1993"/>
    <mergeCell ref="Y1994:Z1994"/>
    <mergeCell ref="Y1995:Z1995"/>
    <mergeCell ref="Y1996:Z1996"/>
    <mergeCell ref="Y1997:Z1997"/>
  </mergeCells>
  <conditionalFormatting sqref="Z33:AC33">
    <cfRule type="expression" dxfId="2024" priority="1" stopIfTrue="1">
      <formula>OR($Y33=2,$Y33=3,$Y33=9)</formula>
    </cfRule>
  </conditionalFormatting>
  <conditionalFormatting sqref="Z34:AC34">
    <cfRule type="expression" dxfId="2023" priority="2" stopIfTrue="1">
      <formula>OR($Y34=2,$Y34=3,$Y34=9)</formula>
    </cfRule>
  </conditionalFormatting>
  <conditionalFormatting sqref="Z35:AC35">
    <cfRule type="expression" dxfId="2022" priority="3" stopIfTrue="1">
      <formula>OR($Y35=2,$Y35=3,$Y35=9)</formula>
    </cfRule>
  </conditionalFormatting>
  <conditionalFormatting sqref="Z36:AC36">
    <cfRule type="expression" dxfId="2021" priority="4" stopIfTrue="1">
      <formula>OR($Y36=2,$Y36=3,$Y36=9)</formula>
    </cfRule>
  </conditionalFormatting>
  <conditionalFormatting sqref="Z37:AC37">
    <cfRule type="expression" dxfId="2020" priority="5" stopIfTrue="1">
      <formula>OR($Y37=2,$Y37=3,$Y37=9)</formula>
    </cfRule>
  </conditionalFormatting>
  <conditionalFormatting sqref="Z38:AC38">
    <cfRule type="expression" dxfId="2019" priority="6" stopIfTrue="1">
      <formula>OR($Y38=2,$Y38=3,$Y38=9)</formula>
    </cfRule>
  </conditionalFormatting>
  <conditionalFormatting sqref="Z39:AC39">
    <cfRule type="expression" dxfId="2018" priority="7" stopIfTrue="1">
      <formula>OR($Y39=2,$Y39=3,$Y39=9)</formula>
    </cfRule>
  </conditionalFormatting>
  <conditionalFormatting sqref="Z40:AC40">
    <cfRule type="expression" dxfId="2017" priority="8" stopIfTrue="1">
      <formula>OR($Y40=2,$Y40=3,$Y40=9)</formula>
    </cfRule>
  </conditionalFormatting>
  <conditionalFormatting sqref="Z41:AC41">
    <cfRule type="expression" dxfId="2016" priority="9" stopIfTrue="1">
      <formula>OR($Y41=2,$Y41=3,$Y41=9)</formula>
    </cfRule>
  </conditionalFormatting>
  <conditionalFormatting sqref="Z42:AC42">
    <cfRule type="expression" dxfId="2015" priority="10" stopIfTrue="1">
      <formula>OR($Y42=2,$Y42=3,$Y42=9)</formula>
    </cfRule>
  </conditionalFormatting>
  <conditionalFormatting sqref="Z43:AC43">
    <cfRule type="expression" dxfId="2014" priority="11" stopIfTrue="1">
      <formula>OR($Y43=2,$Y43=3,$Y43=9)</formula>
    </cfRule>
  </conditionalFormatting>
  <conditionalFormatting sqref="Z44:AC44">
    <cfRule type="expression" dxfId="2013" priority="12" stopIfTrue="1">
      <formula>OR($Y44=2,$Y44=3,$Y44=9)</formula>
    </cfRule>
  </conditionalFormatting>
  <conditionalFormatting sqref="Z45:AC45">
    <cfRule type="expression" dxfId="2012" priority="13" stopIfTrue="1">
      <formula>OR($Y45=2,$Y45=3,$Y45=9)</formula>
    </cfRule>
  </conditionalFormatting>
  <conditionalFormatting sqref="Z46:AC46">
    <cfRule type="expression" dxfId="2011" priority="14" stopIfTrue="1">
      <formula>OR($Y46=2,$Y46=3,$Y46=9)</formula>
    </cfRule>
  </conditionalFormatting>
  <conditionalFormatting sqref="Z47:AC47">
    <cfRule type="expression" dxfId="2010" priority="15" stopIfTrue="1">
      <formula>OR($Y47=2,$Y47=3,$Y47=9)</formula>
    </cfRule>
  </conditionalFormatting>
  <conditionalFormatting sqref="Z48:AC48">
    <cfRule type="expression" dxfId="2009" priority="16" stopIfTrue="1">
      <formula>OR($Y48=2,$Y48=3,$Y48=9)</formula>
    </cfRule>
  </conditionalFormatting>
  <conditionalFormatting sqref="Z49:AC49">
    <cfRule type="expression" dxfId="2008" priority="17" stopIfTrue="1">
      <formula>OR($Y49=2,$Y49=3,$Y49=9)</formula>
    </cfRule>
  </conditionalFormatting>
  <conditionalFormatting sqref="Z50:AC50">
    <cfRule type="expression" dxfId="2007" priority="18" stopIfTrue="1">
      <formula>OR($Y50=2,$Y50=3,$Y50=9)</formula>
    </cfRule>
  </conditionalFormatting>
  <conditionalFormatting sqref="Z51:AC51">
    <cfRule type="expression" dxfId="2006" priority="19" stopIfTrue="1">
      <formula>OR($Y51=2,$Y51=3,$Y51=9)</formula>
    </cfRule>
  </conditionalFormatting>
  <conditionalFormatting sqref="Z52:AC52">
    <cfRule type="expression" dxfId="2005" priority="20" stopIfTrue="1">
      <formula>OR($Y52=2,$Y52=3,$Y52=9)</formula>
    </cfRule>
  </conditionalFormatting>
  <conditionalFormatting sqref="Z53:AC53">
    <cfRule type="expression" dxfId="2004" priority="21" stopIfTrue="1">
      <formula>OR($Y53=2,$Y53=3,$Y53=9)</formula>
    </cfRule>
  </conditionalFormatting>
  <conditionalFormatting sqref="Z54:AC54">
    <cfRule type="expression" dxfId="2003" priority="22" stopIfTrue="1">
      <formula>OR($Y54=2,$Y54=3,$Y54=9)</formula>
    </cfRule>
  </conditionalFormatting>
  <conditionalFormatting sqref="Z55:AC55">
    <cfRule type="expression" dxfId="2002" priority="23" stopIfTrue="1">
      <formula>OR($Y55=2,$Y55=3,$Y55=9)</formula>
    </cfRule>
  </conditionalFormatting>
  <conditionalFormatting sqref="Z56:AC56">
    <cfRule type="expression" dxfId="2001" priority="24" stopIfTrue="1">
      <formula>OR($Y56=2,$Y56=3,$Y56=9)</formula>
    </cfRule>
  </conditionalFormatting>
  <conditionalFormatting sqref="Z57:AC57">
    <cfRule type="expression" dxfId="2000" priority="25" stopIfTrue="1">
      <formula>OR($Y57=2,$Y57=3,$Y57=9)</formula>
    </cfRule>
  </conditionalFormatting>
  <conditionalFormatting sqref="Z58:AC58">
    <cfRule type="expression" dxfId="1999" priority="26" stopIfTrue="1">
      <formula>OR($Y58=2,$Y58=3,$Y58=9)</formula>
    </cfRule>
  </conditionalFormatting>
  <conditionalFormatting sqref="Z59:AC59">
    <cfRule type="expression" dxfId="1998" priority="27" stopIfTrue="1">
      <formula>OR($Y59=2,$Y59=3,$Y59=9)</formula>
    </cfRule>
  </conditionalFormatting>
  <conditionalFormatting sqref="Z60:AC60">
    <cfRule type="expression" dxfId="1997" priority="28" stopIfTrue="1">
      <formula>OR($Y60=2,$Y60=3,$Y60=9)</formula>
    </cfRule>
  </conditionalFormatting>
  <conditionalFormatting sqref="Z61:AC61">
    <cfRule type="expression" dxfId="1996" priority="29" stopIfTrue="1">
      <formula>OR($Y61=2,$Y61=3,$Y61=9)</formula>
    </cfRule>
  </conditionalFormatting>
  <conditionalFormatting sqref="Z62:AC62">
    <cfRule type="expression" dxfId="1995" priority="30" stopIfTrue="1">
      <formula>OR($Y62=2,$Y62=3,$Y62=9)</formula>
    </cfRule>
  </conditionalFormatting>
  <conditionalFormatting sqref="Z63:AC63">
    <cfRule type="expression" dxfId="1994" priority="31" stopIfTrue="1">
      <formula>OR($Y63=2,$Y63=3,$Y63=9)</formula>
    </cfRule>
  </conditionalFormatting>
  <conditionalFormatting sqref="Z64:AC64">
    <cfRule type="expression" dxfId="1993" priority="32" stopIfTrue="1">
      <formula>OR($Y64=2,$Y64=3,$Y64=9)</formula>
    </cfRule>
  </conditionalFormatting>
  <conditionalFormatting sqref="Z65:AC65">
    <cfRule type="expression" dxfId="1992" priority="33" stopIfTrue="1">
      <formula>OR($Y65=2,$Y65=3,$Y65=9)</formula>
    </cfRule>
  </conditionalFormatting>
  <conditionalFormatting sqref="Z66:AC66">
    <cfRule type="expression" dxfId="1991" priority="34" stopIfTrue="1">
      <formula>OR($Y66=2,$Y66=3,$Y66=9)</formula>
    </cfRule>
  </conditionalFormatting>
  <conditionalFormatting sqref="Z67:AC67">
    <cfRule type="expression" dxfId="1990" priority="35" stopIfTrue="1">
      <formula>OR($Y67=2,$Y67=3,$Y67=9)</formula>
    </cfRule>
  </conditionalFormatting>
  <conditionalFormatting sqref="Z68:AC68">
    <cfRule type="expression" dxfId="1989" priority="36" stopIfTrue="1">
      <formula>OR($Y68=2,$Y68=3,$Y68=9)</formula>
    </cfRule>
  </conditionalFormatting>
  <conditionalFormatting sqref="Z69:AC69">
    <cfRule type="expression" dxfId="1988" priority="37" stopIfTrue="1">
      <formula>OR($Y69=2,$Y69=3,$Y69=9)</formula>
    </cfRule>
  </conditionalFormatting>
  <conditionalFormatting sqref="Z70:AC70">
    <cfRule type="expression" dxfId="1987" priority="38" stopIfTrue="1">
      <formula>OR($Y70=2,$Y70=3,$Y70=9)</formula>
    </cfRule>
  </conditionalFormatting>
  <conditionalFormatting sqref="Z71:AC71">
    <cfRule type="expression" dxfId="1986" priority="39" stopIfTrue="1">
      <formula>OR($Y71=2,$Y71=3,$Y71=9)</formula>
    </cfRule>
  </conditionalFormatting>
  <conditionalFormatting sqref="Z72:AC72">
    <cfRule type="expression" dxfId="1985" priority="40" stopIfTrue="1">
      <formula>OR($Y72=2,$Y72=3,$Y72=9)</formula>
    </cfRule>
  </conditionalFormatting>
  <conditionalFormatting sqref="Z73:AC73">
    <cfRule type="expression" dxfId="1984" priority="41" stopIfTrue="1">
      <formula>OR($Y73=2,$Y73=3,$Y73=9)</formula>
    </cfRule>
  </conditionalFormatting>
  <conditionalFormatting sqref="Z74:AC74">
    <cfRule type="expression" dxfId="1983" priority="42" stopIfTrue="1">
      <formula>OR($Y74=2,$Y74=3,$Y74=9)</formula>
    </cfRule>
  </conditionalFormatting>
  <conditionalFormatting sqref="Z75:AC75">
    <cfRule type="expression" dxfId="1982" priority="43" stopIfTrue="1">
      <formula>OR($Y75=2,$Y75=3,$Y75=9)</formula>
    </cfRule>
  </conditionalFormatting>
  <conditionalFormatting sqref="Z76:AC76">
    <cfRule type="expression" dxfId="1981" priority="44" stopIfTrue="1">
      <formula>OR($Y76=2,$Y76=3,$Y76=9)</formula>
    </cfRule>
  </conditionalFormatting>
  <conditionalFormatting sqref="Z77:AC77">
    <cfRule type="expression" dxfId="1980" priority="45" stopIfTrue="1">
      <formula>OR($Y77=2,$Y77=3,$Y77=9)</formula>
    </cfRule>
  </conditionalFormatting>
  <conditionalFormatting sqref="Z78:AC78">
    <cfRule type="expression" dxfId="1979" priority="46" stopIfTrue="1">
      <formula>OR($Y78=2,$Y78=3,$Y78=9)</formula>
    </cfRule>
  </conditionalFormatting>
  <conditionalFormatting sqref="Z79:AC79">
    <cfRule type="expression" dxfId="1978" priority="47" stopIfTrue="1">
      <formula>OR($Y79=2,$Y79=3,$Y79=9)</formula>
    </cfRule>
  </conditionalFormatting>
  <conditionalFormatting sqref="Z80:AC80">
    <cfRule type="expression" dxfId="1977" priority="48" stopIfTrue="1">
      <formula>OR($Y80=2,$Y80=3,$Y80=9)</formula>
    </cfRule>
  </conditionalFormatting>
  <conditionalFormatting sqref="Z81:AC81">
    <cfRule type="expression" dxfId="1976" priority="49" stopIfTrue="1">
      <formula>OR($Y81=2,$Y81=3,$Y81=9)</formula>
    </cfRule>
  </conditionalFormatting>
  <conditionalFormatting sqref="Z82:AC82">
    <cfRule type="expression" dxfId="1975" priority="50" stopIfTrue="1">
      <formula>OR($Y82=2,$Y82=3,$Y82=9)</formula>
    </cfRule>
  </conditionalFormatting>
  <conditionalFormatting sqref="Z83:AC83">
    <cfRule type="expression" dxfId="1974" priority="51" stopIfTrue="1">
      <formula>OR($Y83=2,$Y83=3,$Y83=9)</formula>
    </cfRule>
  </conditionalFormatting>
  <conditionalFormatting sqref="Z84:AC84">
    <cfRule type="expression" dxfId="1973" priority="52" stopIfTrue="1">
      <formula>OR($Y84=2,$Y84=3,$Y84=9)</formula>
    </cfRule>
  </conditionalFormatting>
  <conditionalFormatting sqref="Z85:AC85">
    <cfRule type="expression" dxfId="1972" priority="53" stopIfTrue="1">
      <formula>OR($Y85=2,$Y85=3,$Y85=9)</formula>
    </cfRule>
  </conditionalFormatting>
  <conditionalFormatting sqref="Z86:AC86">
    <cfRule type="expression" dxfId="1971" priority="54" stopIfTrue="1">
      <formula>OR($Y86=2,$Y86=3,$Y86=9)</formula>
    </cfRule>
  </conditionalFormatting>
  <conditionalFormatting sqref="Z87:AC87">
    <cfRule type="expression" dxfId="1970" priority="55" stopIfTrue="1">
      <formula>OR($Y87=2,$Y87=3,$Y87=9)</formula>
    </cfRule>
  </conditionalFormatting>
  <conditionalFormatting sqref="Z88:AC88">
    <cfRule type="expression" dxfId="1969" priority="56" stopIfTrue="1">
      <formula>OR($Y88=2,$Y88=3,$Y88=9)</formula>
    </cfRule>
  </conditionalFormatting>
  <conditionalFormatting sqref="Z89:AC89">
    <cfRule type="expression" dxfId="1968" priority="57" stopIfTrue="1">
      <formula>OR($Y89=2,$Y89=3,$Y89=9)</formula>
    </cfRule>
  </conditionalFormatting>
  <conditionalFormatting sqref="Z90:AC90">
    <cfRule type="expression" dxfId="1967" priority="58" stopIfTrue="1">
      <formula>OR($Y90=2,$Y90=3,$Y90=9)</formula>
    </cfRule>
  </conditionalFormatting>
  <conditionalFormatting sqref="Z91:AC91">
    <cfRule type="expression" dxfId="1966" priority="59" stopIfTrue="1">
      <formula>OR($Y91=2,$Y91=3,$Y91=9)</formula>
    </cfRule>
  </conditionalFormatting>
  <conditionalFormatting sqref="Z92:AC92">
    <cfRule type="expression" dxfId="1965" priority="60" stopIfTrue="1">
      <formula>OR($Y92=2,$Y92=3,$Y92=9)</formula>
    </cfRule>
  </conditionalFormatting>
  <conditionalFormatting sqref="Z93:AC93">
    <cfRule type="expression" dxfId="1964" priority="61" stopIfTrue="1">
      <formula>OR($Y93=2,$Y93=3,$Y93=9)</formula>
    </cfRule>
  </conditionalFormatting>
  <conditionalFormatting sqref="Z94:AC94">
    <cfRule type="expression" dxfId="1963" priority="62" stopIfTrue="1">
      <formula>OR($Y94=2,$Y94=3,$Y94=9)</formula>
    </cfRule>
  </conditionalFormatting>
  <conditionalFormatting sqref="Z95:AC95">
    <cfRule type="expression" dxfId="1962" priority="63" stopIfTrue="1">
      <formula>OR($Y95=2,$Y95=3,$Y95=9)</formula>
    </cfRule>
  </conditionalFormatting>
  <conditionalFormatting sqref="Z96:AC96">
    <cfRule type="expression" dxfId="1961" priority="64" stopIfTrue="1">
      <formula>OR($Y96=2,$Y96=3,$Y96=9)</formula>
    </cfRule>
  </conditionalFormatting>
  <conditionalFormatting sqref="Z97:AC97">
    <cfRule type="expression" dxfId="1960" priority="65" stopIfTrue="1">
      <formula>OR($Y97=2,$Y97=3,$Y97=9)</formula>
    </cfRule>
  </conditionalFormatting>
  <conditionalFormatting sqref="Z98:AC98">
    <cfRule type="expression" dxfId="1959" priority="66" stopIfTrue="1">
      <formula>OR($Y98=2,$Y98=3,$Y98=9)</formula>
    </cfRule>
  </conditionalFormatting>
  <conditionalFormatting sqref="Z99:AC99">
    <cfRule type="expression" dxfId="1958" priority="67" stopIfTrue="1">
      <formula>OR($Y99=2,$Y99=3,$Y99=9)</formula>
    </cfRule>
  </conditionalFormatting>
  <conditionalFormatting sqref="Z100:AC100">
    <cfRule type="expression" dxfId="1957" priority="68" stopIfTrue="1">
      <formula>OR($Y100=2,$Y100=3,$Y100=9)</formula>
    </cfRule>
  </conditionalFormatting>
  <conditionalFormatting sqref="Z101:AC101">
    <cfRule type="expression" dxfId="1956" priority="69" stopIfTrue="1">
      <formula>OR($Y101=2,$Y101=3,$Y101=9)</formula>
    </cfRule>
  </conditionalFormatting>
  <conditionalFormatting sqref="Z102:AC102">
    <cfRule type="expression" dxfId="1955" priority="70" stopIfTrue="1">
      <formula>OR($Y102=2,$Y102=3,$Y102=9)</formula>
    </cfRule>
  </conditionalFormatting>
  <conditionalFormatting sqref="Z103:AC103">
    <cfRule type="expression" dxfId="1954" priority="71" stopIfTrue="1">
      <formula>OR($Y103=2,$Y103=3,$Y103=9)</formula>
    </cfRule>
  </conditionalFormatting>
  <conditionalFormatting sqref="Z104:AC104">
    <cfRule type="expression" dxfId="1953" priority="72" stopIfTrue="1">
      <formula>OR($Y104=2,$Y104=3,$Y104=9)</formula>
    </cfRule>
  </conditionalFormatting>
  <conditionalFormatting sqref="Z105:AC105">
    <cfRule type="expression" dxfId="1952" priority="73" stopIfTrue="1">
      <formula>OR($Y105=2,$Y105=3,$Y105=9)</formula>
    </cfRule>
  </conditionalFormatting>
  <conditionalFormatting sqref="Z106:AC106">
    <cfRule type="expression" dxfId="1951" priority="74" stopIfTrue="1">
      <formula>OR($Y106=2,$Y106=3,$Y106=9)</formula>
    </cfRule>
  </conditionalFormatting>
  <conditionalFormatting sqref="Z107:AC107">
    <cfRule type="expression" dxfId="1950" priority="75" stopIfTrue="1">
      <formula>OR($Y107=2,$Y107=3,$Y107=9)</formula>
    </cfRule>
  </conditionalFormatting>
  <conditionalFormatting sqref="Z108:AC108">
    <cfRule type="expression" dxfId="1949" priority="76" stopIfTrue="1">
      <formula>OR($Y108=2,$Y108=3,$Y108=9)</formula>
    </cfRule>
  </conditionalFormatting>
  <conditionalFormatting sqref="Z109:AC109">
    <cfRule type="expression" dxfId="1948" priority="77" stopIfTrue="1">
      <formula>OR($Y109=2,$Y109=3,$Y109=9)</formula>
    </cfRule>
  </conditionalFormatting>
  <conditionalFormatting sqref="Z110:AC110">
    <cfRule type="expression" dxfId="1947" priority="78" stopIfTrue="1">
      <formula>OR($Y110=2,$Y110=3,$Y110=9)</formula>
    </cfRule>
  </conditionalFormatting>
  <conditionalFormatting sqref="Z111:AC111">
    <cfRule type="expression" dxfId="1946" priority="79" stopIfTrue="1">
      <formula>OR($Y111=2,$Y111=3,$Y111=9)</formula>
    </cfRule>
  </conditionalFormatting>
  <conditionalFormatting sqref="Z112:AC112">
    <cfRule type="expression" dxfId="1945" priority="80" stopIfTrue="1">
      <formula>OR($Y112=2,$Y112=3,$Y112=9)</formula>
    </cfRule>
  </conditionalFormatting>
  <conditionalFormatting sqref="Z113:AC113">
    <cfRule type="expression" dxfId="1944" priority="81" stopIfTrue="1">
      <formula>OR($Y113=2,$Y113=3,$Y113=9)</formula>
    </cfRule>
  </conditionalFormatting>
  <conditionalFormatting sqref="Z114:AC114">
    <cfRule type="expression" dxfId="1943" priority="82" stopIfTrue="1">
      <formula>OR($Y114=2,$Y114=3,$Y114=9)</formula>
    </cfRule>
  </conditionalFormatting>
  <conditionalFormatting sqref="Z115:AC115">
    <cfRule type="expression" dxfId="1942" priority="83" stopIfTrue="1">
      <formula>OR($Y115=2,$Y115=3,$Y115=9)</formula>
    </cfRule>
  </conditionalFormatting>
  <conditionalFormatting sqref="Z116:AC116">
    <cfRule type="expression" dxfId="1941" priority="84" stopIfTrue="1">
      <formula>OR($Y116=2,$Y116=3,$Y116=9)</formula>
    </cfRule>
  </conditionalFormatting>
  <conditionalFormatting sqref="Z117:AC117">
    <cfRule type="expression" dxfId="1940" priority="85" stopIfTrue="1">
      <formula>OR($Y117=2,$Y117=3,$Y117=9)</formula>
    </cfRule>
  </conditionalFormatting>
  <conditionalFormatting sqref="Z118:AC118">
    <cfRule type="expression" dxfId="1939" priority="86" stopIfTrue="1">
      <formula>OR($Y118=2,$Y118=3,$Y118=9)</formula>
    </cfRule>
  </conditionalFormatting>
  <conditionalFormatting sqref="Z119:AC119">
    <cfRule type="expression" dxfId="1938" priority="87" stopIfTrue="1">
      <formula>OR($Y119=2,$Y119=3,$Y119=9)</formula>
    </cfRule>
  </conditionalFormatting>
  <conditionalFormatting sqref="Z120:AC120">
    <cfRule type="expression" dxfId="1937" priority="88" stopIfTrue="1">
      <formula>OR($Y120=2,$Y120=3,$Y120=9)</formula>
    </cfRule>
  </conditionalFormatting>
  <conditionalFormatting sqref="Z121:AC121">
    <cfRule type="expression" dxfId="1936" priority="89" stopIfTrue="1">
      <formula>OR($Y121=2,$Y121=3,$Y121=9)</formula>
    </cfRule>
  </conditionalFormatting>
  <conditionalFormatting sqref="Z122:AC122">
    <cfRule type="expression" dxfId="1935" priority="90" stopIfTrue="1">
      <formula>OR($Y122=2,$Y122=3,$Y122=9)</formula>
    </cfRule>
  </conditionalFormatting>
  <conditionalFormatting sqref="Z123:AC123">
    <cfRule type="expression" dxfId="1934" priority="91" stopIfTrue="1">
      <formula>OR($Y123=2,$Y123=3,$Y123=9)</formula>
    </cfRule>
  </conditionalFormatting>
  <conditionalFormatting sqref="Z124:AC124">
    <cfRule type="expression" dxfId="1933" priority="92" stopIfTrue="1">
      <formula>OR($Y124=2,$Y124=3,$Y124=9)</formula>
    </cfRule>
  </conditionalFormatting>
  <conditionalFormatting sqref="Z125:AC125">
    <cfRule type="expression" dxfId="1932" priority="93" stopIfTrue="1">
      <formula>OR($Y125=2,$Y125=3,$Y125=9)</formula>
    </cfRule>
  </conditionalFormatting>
  <conditionalFormatting sqref="Z126:AC126">
    <cfRule type="expression" dxfId="1931" priority="94" stopIfTrue="1">
      <formula>OR($Y126=2,$Y126=3,$Y126=9)</formula>
    </cfRule>
  </conditionalFormatting>
  <conditionalFormatting sqref="Z127:AC127">
    <cfRule type="expression" dxfId="1930" priority="95" stopIfTrue="1">
      <formula>OR($Y127=2,$Y127=3,$Y127=9)</formula>
    </cfRule>
  </conditionalFormatting>
  <conditionalFormatting sqref="Z128:AC128">
    <cfRule type="expression" dxfId="1929" priority="96" stopIfTrue="1">
      <formula>OR($Y128=2,$Y128=3,$Y128=9)</formula>
    </cfRule>
  </conditionalFormatting>
  <conditionalFormatting sqref="Z129:AC129">
    <cfRule type="expression" dxfId="1928" priority="97" stopIfTrue="1">
      <formula>OR($Y129=2,$Y129=3,$Y129=9)</formula>
    </cfRule>
  </conditionalFormatting>
  <conditionalFormatting sqref="Z130:AC130">
    <cfRule type="expression" dxfId="1927" priority="98" stopIfTrue="1">
      <formula>OR($Y130=2,$Y130=3,$Y130=9)</formula>
    </cfRule>
  </conditionalFormatting>
  <conditionalFormatting sqref="Z131:AC131">
    <cfRule type="expression" dxfId="1926" priority="99" stopIfTrue="1">
      <formula>OR($Y131=2,$Y131=3,$Y131=9)</formula>
    </cfRule>
  </conditionalFormatting>
  <conditionalFormatting sqref="Z132:AC132">
    <cfRule type="expression" dxfId="1925" priority="100" stopIfTrue="1">
      <formula>OR($Y132=2,$Y132=3,$Y132=9)</formula>
    </cfRule>
  </conditionalFormatting>
  <conditionalFormatting sqref="Z133:AC133">
    <cfRule type="expression" dxfId="1924" priority="101" stopIfTrue="1">
      <formula>OR($Y133=2,$Y133=3,$Y133=9)</formula>
    </cfRule>
  </conditionalFormatting>
  <conditionalFormatting sqref="Z134:AC134">
    <cfRule type="expression" dxfId="1923" priority="102" stopIfTrue="1">
      <formula>OR($Y134=2,$Y134=3,$Y134=9)</formula>
    </cfRule>
  </conditionalFormatting>
  <conditionalFormatting sqref="Z135:AC135">
    <cfRule type="expression" dxfId="1922" priority="103" stopIfTrue="1">
      <formula>OR($Y135=2,$Y135=3,$Y135=9)</formula>
    </cfRule>
  </conditionalFormatting>
  <conditionalFormatting sqref="Z136:AC136">
    <cfRule type="expression" dxfId="1921" priority="104" stopIfTrue="1">
      <formula>OR($Y136=2,$Y136=3,$Y136=9)</formula>
    </cfRule>
  </conditionalFormatting>
  <conditionalFormatting sqref="Z137:AC137">
    <cfRule type="expression" dxfId="1920" priority="105" stopIfTrue="1">
      <formula>OR($Y137=2,$Y137=3,$Y137=9)</formula>
    </cfRule>
  </conditionalFormatting>
  <conditionalFormatting sqref="Z138:AC138">
    <cfRule type="expression" dxfId="1919" priority="106" stopIfTrue="1">
      <formula>OR($Y138=2,$Y138=3,$Y138=9)</formula>
    </cfRule>
  </conditionalFormatting>
  <conditionalFormatting sqref="Z139:AC139">
    <cfRule type="expression" dxfId="1918" priority="107" stopIfTrue="1">
      <formula>OR($Y139=2,$Y139=3,$Y139=9)</formula>
    </cfRule>
  </conditionalFormatting>
  <conditionalFormatting sqref="Z140:AC140">
    <cfRule type="expression" dxfId="1917" priority="108" stopIfTrue="1">
      <formula>OR($Y140=2,$Y140=3,$Y140=9)</formula>
    </cfRule>
  </conditionalFormatting>
  <conditionalFormatting sqref="Z141:AC141">
    <cfRule type="expression" dxfId="1916" priority="109" stopIfTrue="1">
      <formula>OR($Y141=2,$Y141=3,$Y141=9)</formula>
    </cfRule>
  </conditionalFormatting>
  <conditionalFormatting sqref="Z142:AC142">
    <cfRule type="expression" dxfId="1915" priority="110" stopIfTrue="1">
      <formula>OR($Y142=2,$Y142=3,$Y142=9)</formula>
    </cfRule>
  </conditionalFormatting>
  <conditionalFormatting sqref="Z143:AC143">
    <cfRule type="expression" dxfId="1914" priority="111" stopIfTrue="1">
      <formula>OR($Y143=2,$Y143=3,$Y143=9)</formula>
    </cfRule>
  </conditionalFormatting>
  <conditionalFormatting sqref="Z144:AC144">
    <cfRule type="expression" dxfId="1913" priority="112" stopIfTrue="1">
      <formula>OR($Y144=2,$Y144=3,$Y144=9)</formula>
    </cfRule>
  </conditionalFormatting>
  <conditionalFormatting sqref="Z145:AC145">
    <cfRule type="expression" dxfId="1912" priority="113" stopIfTrue="1">
      <formula>OR($Y145=2,$Y145=3,$Y145=9)</formula>
    </cfRule>
  </conditionalFormatting>
  <conditionalFormatting sqref="Z146:AC146">
    <cfRule type="expression" dxfId="1911" priority="114" stopIfTrue="1">
      <formula>OR($Y146=2,$Y146=3,$Y146=9)</formula>
    </cfRule>
  </conditionalFormatting>
  <conditionalFormatting sqref="Z147:AC147">
    <cfRule type="expression" dxfId="1910" priority="115" stopIfTrue="1">
      <formula>OR($Y147=2,$Y147=3,$Y147=9)</formula>
    </cfRule>
  </conditionalFormatting>
  <conditionalFormatting sqref="Z148:AC148">
    <cfRule type="expression" dxfId="1909" priority="116" stopIfTrue="1">
      <formula>OR($Y148=2,$Y148=3,$Y148=9)</formula>
    </cfRule>
  </conditionalFormatting>
  <conditionalFormatting sqref="Z149:AC149">
    <cfRule type="expression" dxfId="1908" priority="117" stopIfTrue="1">
      <formula>OR($Y149=2,$Y149=3,$Y149=9)</formula>
    </cfRule>
  </conditionalFormatting>
  <conditionalFormatting sqref="Z150:AC150">
    <cfRule type="expression" dxfId="1907" priority="118" stopIfTrue="1">
      <formula>OR($Y150=2,$Y150=3,$Y150=9)</formula>
    </cfRule>
  </conditionalFormatting>
  <conditionalFormatting sqref="Z151:AC151">
    <cfRule type="expression" dxfId="1906" priority="119" stopIfTrue="1">
      <formula>OR($Y151=2,$Y151=3,$Y151=9)</formula>
    </cfRule>
  </conditionalFormatting>
  <conditionalFormatting sqref="Z152:AC152">
    <cfRule type="expression" dxfId="1905" priority="120" stopIfTrue="1">
      <formula>OR($Y152=2,$Y152=3,$Y152=9)</formula>
    </cfRule>
  </conditionalFormatting>
  <conditionalFormatting sqref="Z153:AC153">
    <cfRule type="expression" dxfId="1904" priority="121" stopIfTrue="1">
      <formula>OR($Y153=2,$Y153=3,$Y153=9)</formula>
    </cfRule>
  </conditionalFormatting>
  <conditionalFormatting sqref="Z154:AC154">
    <cfRule type="expression" dxfId="1903" priority="122" stopIfTrue="1">
      <formula>OR($Y154=2,$Y154=3,$Y154=9)</formula>
    </cfRule>
  </conditionalFormatting>
  <conditionalFormatting sqref="Z155:AC155">
    <cfRule type="expression" dxfId="1902" priority="123" stopIfTrue="1">
      <formula>OR($Y155=2,$Y155=3,$Y155=9)</formula>
    </cfRule>
  </conditionalFormatting>
  <conditionalFormatting sqref="Z156:AC156">
    <cfRule type="expression" dxfId="1901" priority="124" stopIfTrue="1">
      <formula>OR($Y156=2,$Y156=3,$Y156=9)</formula>
    </cfRule>
  </conditionalFormatting>
  <conditionalFormatting sqref="Z157:AC157">
    <cfRule type="expression" dxfId="1900" priority="125" stopIfTrue="1">
      <formula>OR($Y157=2,$Y157=3,$Y157=9)</formula>
    </cfRule>
  </conditionalFormatting>
  <conditionalFormatting sqref="Z158:AC158">
    <cfRule type="expression" dxfId="1899" priority="126" stopIfTrue="1">
      <formula>OR($Y158=2,$Y158=3,$Y158=9)</formula>
    </cfRule>
  </conditionalFormatting>
  <conditionalFormatting sqref="Z159:AC159">
    <cfRule type="expression" dxfId="1898" priority="127" stopIfTrue="1">
      <formula>OR($Y159=2,$Y159=3,$Y159=9)</formula>
    </cfRule>
  </conditionalFormatting>
  <conditionalFormatting sqref="Z160:AC160">
    <cfRule type="expression" dxfId="1897" priority="128" stopIfTrue="1">
      <formula>OR($Y160=2,$Y160=3,$Y160=9)</formula>
    </cfRule>
  </conditionalFormatting>
  <conditionalFormatting sqref="Z161:AC161">
    <cfRule type="expression" dxfId="1896" priority="129" stopIfTrue="1">
      <formula>OR($Y161=2,$Y161=3,$Y161=9)</formula>
    </cfRule>
  </conditionalFormatting>
  <conditionalFormatting sqref="Z162:AC162">
    <cfRule type="expression" dxfId="1895" priority="130" stopIfTrue="1">
      <formula>OR($Y162=2,$Y162=3,$Y162=9)</formula>
    </cfRule>
  </conditionalFormatting>
  <conditionalFormatting sqref="Z163:AC163">
    <cfRule type="expression" dxfId="1894" priority="131" stopIfTrue="1">
      <formula>OR($Y163=2,$Y163=3,$Y163=9)</formula>
    </cfRule>
  </conditionalFormatting>
  <conditionalFormatting sqref="Z164:AC164">
    <cfRule type="expression" dxfId="1893" priority="132" stopIfTrue="1">
      <formula>OR($Y164=2,$Y164=3,$Y164=9)</formula>
    </cfRule>
  </conditionalFormatting>
  <conditionalFormatting sqref="Z165:AC165">
    <cfRule type="expression" dxfId="1892" priority="133" stopIfTrue="1">
      <formula>OR($Y165=2,$Y165=3,$Y165=9)</formula>
    </cfRule>
  </conditionalFormatting>
  <conditionalFormatting sqref="Z166:AC166">
    <cfRule type="expression" dxfId="1891" priority="134" stopIfTrue="1">
      <formula>OR($Y166=2,$Y166=3,$Y166=9)</formula>
    </cfRule>
  </conditionalFormatting>
  <conditionalFormatting sqref="Z167:AC167">
    <cfRule type="expression" dxfId="1890" priority="135" stopIfTrue="1">
      <formula>OR($Y167=2,$Y167=3,$Y167=9)</formula>
    </cfRule>
  </conditionalFormatting>
  <conditionalFormatting sqref="Z168:AC168">
    <cfRule type="expression" dxfId="1889" priority="136" stopIfTrue="1">
      <formula>OR($Y168=2,$Y168=3,$Y168=9)</formula>
    </cfRule>
  </conditionalFormatting>
  <conditionalFormatting sqref="Z169:AC169">
    <cfRule type="expression" dxfId="1888" priority="137" stopIfTrue="1">
      <formula>OR($Y169=2,$Y169=3,$Y169=9)</formula>
    </cfRule>
  </conditionalFormatting>
  <conditionalFormatting sqref="Z170:AC170">
    <cfRule type="expression" dxfId="1887" priority="138" stopIfTrue="1">
      <formula>OR($Y170=2,$Y170=3,$Y170=9)</formula>
    </cfRule>
  </conditionalFormatting>
  <conditionalFormatting sqref="Z171:AC171">
    <cfRule type="expression" dxfId="1886" priority="139" stopIfTrue="1">
      <formula>OR($Y171=2,$Y171=3,$Y171=9)</formula>
    </cfRule>
  </conditionalFormatting>
  <conditionalFormatting sqref="Z172:AC172">
    <cfRule type="expression" dxfId="1885" priority="140" stopIfTrue="1">
      <formula>OR($Y172=2,$Y172=3,$Y172=9)</formula>
    </cfRule>
  </conditionalFormatting>
  <conditionalFormatting sqref="Z173:AC173">
    <cfRule type="expression" dxfId="1884" priority="141" stopIfTrue="1">
      <formula>OR($Y173=2,$Y173=3,$Y173=9)</formula>
    </cfRule>
  </conditionalFormatting>
  <conditionalFormatting sqref="Z174:AC174">
    <cfRule type="expression" dxfId="1883" priority="142" stopIfTrue="1">
      <formula>OR($Y174=2,$Y174=3,$Y174=9)</formula>
    </cfRule>
  </conditionalFormatting>
  <conditionalFormatting sqref="Z175:AC175">
    <cfRule type="expression" dxfId="1882" priority="143" stopIfTrue="1">
      <formula>OR($Y175=2,$Y175=3,$Y175=9)</formula>
    </cfRule>
  </conditionalFormatting>
  <conditionalFormatting sqref="Z176:AC176">
    <cfRule type="expression" dxfId="1881" priority="144" stopIfTrue="1">
      <formula>OR($Y176=2,$Y176=3,$Y176=9)</formula>
    </cfRule>
  </conditionalFormatting>
  <conditionalFormatting sqref="Z177:AC177">
    <cfRule type="expression" dxfId="1880" priority="145" stopIfTrue="1">
      <formula>OR($Y177=2,$Y177=3,$Y177=9)</formula>
    </cfRule>
  </conditionalFormatting>
  <conditionalFormatting sqref="Z178:AC178">
    <cfRule type="expression" dxfId="1879" priority="146" stopIfTrue="1">
      <formula>OR($Y178=2,$Y178=3,$Y178=9)</formula>
    </cfRule>
  </conditionalFormatting>
  <conditionalFormatting sqref="Z179:AC179">
    <cfRule type="expression" dxfId="1878" priority="147" stopIfTrue="1">
      <formula>OR($Y179=2,$Y179=3,$Y179=9)</formula>
    </cfRule>
  </conditionalFormatting>
  <conditionalFormatting sqref="Z180:AC180">
    <cfRule type="expression" dxfId="1877" priority="148" stopIfTrue="1">
      <formula>OR($Y180=2,$Y180=3,$Y180=9)</formula>
    </cfRule>
  </conditionalFormatting>
  <conditionalFormatting sqref="Z181:AC181">
    <cfRule type="expression" dxfId="1876" priority="149" stopIfTrue="1">
      <formula>OR($Y181=2,$Y181=3,$Y181=9)</formula>
    </cfRule>
  </conditionalFormatting>
  <conditionalFormatting sqref="Z182:AC182">
    <cfRule type="expression" dxfId="1875" priority="150" stopIfTrue="1">
      <formula>OR($Y182=2,$Y182=3,$Y182=9)</formula>
    </cfRule>
  </conditionalFormatting>
  <conditionalFormatting sqref="Z183:AC183">
    <cfRule type="expression" dxfId="1874" priority="151" stopIfTrue="1">
      <formula>OR($Y183=2,$Y183=3,$Y183=9)</formula>
    </cfRule>
  </conditionalFormatting>
  <conditionalFormatting sqref="Z184:AC184">
    <cfRule type="expression" dxfId="1873" priority="152" stopIfTrue="1">
      <formula>OR($Y184=2,$Y184=3,$Y184=9)</formula>
    </cfRule>
  </conditionalFormatting>
  <conditionalFormatting sqref="Z185:AC185">
    <cfRule type="expression" dxfId="1872" priority="153" stopIfTrue="1">
      <formula>OR($Y185=2,$Y185=3,$Y185=9)</formula>
    </cfRule>
  </conditionalFormatting>
  <conditionalFormatting sqref="Z186:AC186">
    <cfRule type="expression" dxfId="1871" priority="154" stopIfTrue="1">
      <formula>OR($Y186=2,$Y186=3,$Y186=9)</formula>
    </cfRule>
  </conditionalFormatting>
  <conditionalFormatting sqref="Z187:AC187">
    <cfRule type="expression" dxfId="1870" priority="155" stopIfTrue="1">
      <formula>OR($Y187=2,$Y187=3,$Y187=9)</formula>
    </cfRule>
  </conditionalFormatting>
  <conditionalFormatting sqref="Z188:AC188">
    <cfRule type="expression" dxfId="1869" priority="156" stopIfTrue="1">
      <formula>OR($Y188=2,$Y188=3,$Y188=9)</formula>
    </cfRule>
  </conditionalFormatting>
  <conditionalFormatting sqref="Z189:AC189">
    <cfRule type="expression" dxfId="1868" priority="157" stopIfTrue="1">
      <formula>OR($Y189=2,$Y189=3,$Y189=9)</formula>
    </cfRule>
  </conditionalFormatting>
  <conditionalFormatting sqref="Z190:AC190">
    <cfRule type="expression" dxfId="1867" priority="158" stopIfTrue="1">
      <formula>OR($Y190=2,$Y190=3,$Y190=9)</formula>
    </cfRule>
  </conditionalFormatting>
  <conditionalFormatting sqref="Z191:AC191">
    <cfRule type="expression" dxfId="1866" priority="159" stopIfTrue="1">
      <formula>OR($Y191=2,$Y191=3,$Y191=9)</formula>
    </cfRule>
  </conditionalFormatting>
  <conditionalFormatting sqref="Z192:AC192">
    <cfRule type="expression" dxfId="1865" priority="160" stopIfTrue="1">
      <formula>OR($Y192=2,$Y192=3,$Y192=9)</formula>
    </cfRule>
  </conditionalFormatting>
  <conditionalFormatting sqref="Z193:AC193">
    <cfRule type="expression" dxfId="1864" priority="161" stopIfTrue="1">
      <formula>OR($Y193=2,$Y193=3,$Y193=9)</formula>
    </cfRule>
  </conditionalFormatting>
  <conditionalFormatting sqref="Z194:AC194">
    <cfRule type="expression" dxfId="1863" priority="162" stopIfTrue="1">
      <formula>OR($Y194=2,$Y194=3,$Y194=9)</formula>
    </cfRule>
  </conditionalFormatting>
  <conditionalFormatting sqref="Z195:AC195">
    <cfRule type="expression" dxfId="1862" priority="163" stopIfTrue="1">
      <formula>OR($Y195=2,$Y195=3,$Y195=9)</formula>
    </cfRule>
  </conditionalFormatting>
  <conditionalFormatting sqref="Z196:AC196">
    <cfRule type="expression" dxfId="1861" priority="164" stopIfTrue="1">
      <formula>OR($Y196=2,$Y196=3,$Y196=9)</formula>
    </cfRule>
  </conditionalFormatting>
  <conditionalFormatting sqref="Z197:AC197">
    <cfRule type="expression" dxfId="1860" priority="165" stopIfTrue="1">
      <formula>OR($Y197=2,$Y197=3,$Y197=9)</formula>
    </cfRule>
  </conditionalFormatting>
  <conditionalFormatting sqref="Z198:AC198">
    <cfRule type="expression" dxfId="1859" priority="166" stopIfTrue="1">
      <formula>OR($Y198=2,$Y198=3,$Y198=9)</formula>
    </cfRule>
  </conditionalFormatting>
  <conditionalFormatting sqref="Z199:AC199">
    <cfRule type="expression" dxfId="1858" priority="167" stopIfTrue="1">
      <formula>OR($Y199=2,$Y199=3,$Y199=9)</formula>
    </cfRule>
  </conditionalFormatting>
  <conditionalFormatting sqref="Z200:AC200">
    <cfRule type="expression" dxfId="1857" priority="168" stopIfTrue="1">
      <formula>OR($Y200=2,$Y200=3,$Y200=9)</formula>
    </cfRule>
  </conditionalFormatting>
  <conditionalFormatting sqref="Z201:AC201">
    <cfRule type="expression" dxfId="1856" priority="169" stopIfTrue="1">
      <formula>OR($Y201=2,$Y201=3,$Y201=9)</formula>
    </cfRule>
  </conditionalFormatting>
  <conditionalFormatting sqref="Z202:AC202">
    <cfRule type="expression" dxfId="1855" priority="170" stopIfTrue="1">
      <formula>OR($Y202=2,$Y202=3,$Y202=9)</formula>
    </cfRule>
  </conditionalFormatting>
  <conditionalFormatting sqref="Z203:AC203">
    <cfRule type="expression" dxfId="1854" priority="171" stopIfTrue="1">
      <formula>OR($Y203=2,$Y203=3,$Y203=9)</formula>
    </cfRule>
  </conditionalFormatting>
  <conditionalFormatting sqref="Z204:AC204">
    <cfRule type="expression" dxfId="1853" priority="172" stopIfTrue="1">
      <formula>OR($Y204=2,$Y204=3,$Y204=9)</formula>
    </cfRule>
  </conditionalFormatting>
  <conditionalFormatting sqref="Z205:AC205">
    <cfRule type="expression" dxfId="1852" priority="173" stopIfTrue="1">
      <formula>OR($Y205=2,$Y205=3,$Y205=9)</formula>
    </cfRule>
  </conditionalFormatting>
  <conditionalFormatting sqref="Z206:AC206">
    <cfRule type="expression" dxfId="1851" priority="174" stopIfTrue="1">
      <formula>OR($Y206=2,$Y206=3,$Y206=9)</formula>
    </cfRule>
  </conditionalFormatting>
  <conditionalFormatting sqref="Z207:AC207">
    <cfRule type="expression" dxfId="1850" priority="175" stopIfTrue="1">
      <formula>OR($Y207=2,$Y207=3,$Y207=9)</formula>
    </cfRule>
  </conditionalFormatting>
  <conditionalFormatting sqref="Z208:AC208">
    <cfRule type="expression" dxfId="1849" priority="176" stopIfTrue="1">
      <formula>OR($Y208=2,$Y208=3,$Y208=9)</formula>
    </cfRule>
  </conditionalFormatting>
  <conditionalFormatting sqref="Z209:AC209">
    <cfRule type="expression" dxfId="1848" priority="177" stopIfTrue="1">
      <formula>OR($Y209=2,$Y209=3,$Y209=9)</formula>
    </cfRule>
  </conditionalFormatting>
  <conditionalFormatting sqref="Z210:AC210">
    <cfRule type="expression" dxfId="1847" priority="178" stopIfTrue="1">
      <formula>OR($Y210=2,$Y210=3,$Y210=9)</formula>
    </cfRule>
  </conditionalFormatting>
  <conditionalFormatting sqref="Z211:AC211">
    <cfRule type="expression" dxfId="1846" priority="179" stopIfTrue="1">
      <formula>OR($Y211=2,$Y211=3,$Y211=9)</formula>
    </cfRule>
  </conditionalFormatting>
  <conditionalFormatting sqref="Z212:AC212">
    <cfRule type="expression" dxfId="1845" priority="180" stopIfTrue="1">
      <formula>OR($Y212=2,$Y212=3,$Y212=9)</formula>
    </cfRule>
  </conditionalFormatting>
  <conditionalFormatting sqref="Z213:AC213">
    <cfRule type="expression" dxfId="1844" priority="181" stopIfTrue="1">
      <formula>OR($Y213=2,$Y213=3,$Y213=9)</formula>
    </cfRule>
  </conditionalFormatting>
  <conditionalFormatting sqref="Z214:AC214">
    <cfRule type="expression" dxfId="1843" priority="182" stopIfTrue="1">
      <formula>OR($Y214=2,$Y214=3,$Y214=9)</formula>
    </cfRule>
  </conditionalFormatting>
  <conditionalFormatting sqref="Z215:AC215">
    <cfRule type="expression" dxfId="1842" priority="183" stopIfTrue="1">
      <formula>OR($Y215=2,$Y215=3,$Y215=9)</formula>
    </cfRule>
  </conditionalFormatting>
  <conditionalFormatting sqref="Z216:AC216">
    <cfRule type="expression" dxfId="1841" priority="184" stopIfTrue="1">
      <formula>OR($Y216=2,$Y216=3,$Y216=9)</formula>
    </cfRule>
  </conditionalFormatting>
  <conditionalFormatting sqref="Z217:AC217">
    <cfRule type="expression" dxfId="1840" priority="185" stopIfTrue="1">
      <formula>OR($Y217=2,$Y217=3,$Y217=9)</formula>
    </cfRule>
  </conditionalFormatting>
  <conditionalFormatting sqref="Z218:AC218">
    <cfRule type="expression" dxfId="1839" priority="186" stopIfTrue="1">
      <formula>OR($Y218=2,$Y218=3,$Y218=9)</formula>
    </cfRule>
  </conditionalFormatting>
  <conditionalFormatting sqref="Z219:AC219">
    <cfRule type="expression" dxfId="1838" priority="187" stopIfTrue="1">
      <formula>OR($Y219=2,$Y219=3,$Y219=9)</formula>
    </cfRule>
  </conditionalFormatting>
  <conditionalFormatting sqref="Z220:AC220">
    <cfRule type="expression" dxfId="1837" priority="188" stopIfTrue="1">
      <formula>OR($Y220=2,$Y220=3,$Y220=9)</formula>
    </cfRule>
  </conditionalFormatting>
  <conditionalFormatting sqref="Z221:AC221">
    <cfRule type="expression" dxfId="1836" priority="189" stopIfTrue="1">
      <formula>OR($Y221=2,$Y221=3,$Y221=9)</formula>
    </cfRule>
  </conditionalFormatting>
  <conditionalFormatting sqref="Z222:AC222">
    <cfRule type="expression" dxfId="1835" priority="190" stopIfTrue="1">
      <formula>OR($Y222=2,$Y222=3,$Y222=9)</formula>
    </cfRule>
  </conditionalFormatting>
  <conditionalFormatting sqref="Z223:AC223">
    <cfRule type="expression" dxfId="1834" priority="191" stopIfTrue="1">
      <formula>OR($Y223=2,$Y223=3,$Y223=9)</formula>
    </cfRule>
  </conditionalFormatting>
  <conditionalFormatting sqref="Z224:AC224">
    <cfRule type="expression" dxfId="1833" priority="192" stopIfTrue="1">
      <formula>OR($Y224=2,$Y224=3,$Y224=9)</formula>
    </cfRule>
  </conditionalFormatting>
  <conditionalFormatting sqref="Z225:AC225">
    <cfRule type="expression" dxfId="1832" priority="193" stopIfTrue="1">
      <formula>OR($Y225=2,$Y225=3,$Y225=9)</formula>
    </cfRule>
  </conditionalFormatting>
  <conditionalFormatting sqref="Z226:AC226">
    <cfRule type="expression" dxfId="1831" priority="194" stopIfTrue="1">
      <formula>OR($Y226=2,$Y226=3,$Y226=9)</formula>
    </cfRule>
  </conditionalFormatting>
  <conditionalFormatting sqref="Z227:AC227">
    <cfRule type="expression" dxfId="1830" priority="195" stopIfTrue="1">
      <formula>OR($Y227=2,$Y227=3,$Y227=9)</formula>
    </cfRule>
  </conditionalFormatting>
  <conditionalFormatting sqref="Z228:AC228">
    <cfRule type="expression" dxfId="1829" priority="196" stopIfTrue="1">
      <formula>OR($Y228=2,$Y228=3,$Y228=9)</formula>
    </cfRule>
  </conditionalFormatting>
  <conditionalFormatting sqref="Z229:AC229">
    <cfRule type="expression" dxfId="1828" priority="197" stopIfTrue="1">
      <formula>OR($Y229=2,$Y229=3,$Y229=9)</formula>
    </cfRule>
  </conditionalFormatting>
  <conditionalFormatting sqref="Z230:AC230">
    <cfRule type="expression" dxfId="1827" priority="198" stopIfTrue="1">
      <formula>OR($Y230=2,$Y230=3,$Y230=9)</formula>
    </cfRule>
  </conditionalFormatting>
  <conditionalFormatting sqref="Z231:AC231">
    <cfRule type="expression" dxfId="1826" priority="199" stopIfTrue="1">
      <formula>OR($Y231=2,$Y231=3,$Y231=9)</formula>
    </cfRule>
  </conditionalFormatting>
  <conditionalFormatting sqref="Z232:AC232">
    <cfRule type="expression" dxfId="1825" priority="200" stopIfTrue="1">
      <formula>OR($Y232=2,$Y232=3,$Y232=9)</formula>
    </cfRule>
  </conditionalFormatting>
  <conditionalFormatting sqref="Z233:AC233">
    <cfRule type="expression" dxfId="1824" priority="201" stopIfTrue="1">
      <formula>OR($Y233=2,$Y233=3,$Y233=9)</formula>
    </cfRule>
  </conditionalFormatting>
  <conditionalFormatting sqref="Z234:AC234">
    <cfRule type="expression" dxfId="1823" priority="202" stopIfTrue="1">
      <formula>OR($Y234=2,$Y234=3,$Y234=9)</formula>
    </cfRule>
  </conditionalFormatting>
  <conditionalFormatting sqref="Z235:AC235">
    <cfRule type="expression" dxfId="1822" priority="203" stopIfTrue="1">
      <formula>OR($Y235=2,$Y235=3,$Y235=9)</formula>
    </cfRule>
  </conditionalFormatting>
  <conditionalFormatting sqref="Z236:AC236">
    <cfRule type="expression" dxfId="1821" priority="204" stopIfTrue="1">
      <formula>OR($Y236=2,$Y236=3,$Y236=9)</formula>
    </cfRule>
  </conditionalFormatting>
  <conditionalFormatting sqref="Z237:AC237">
    <cfRule type="expression" dxfId="1820" priority="205" stopIfTrue="1">
      <formula>OR($Y237=2,$Y237=3,$Y237=9)</formula>
    </cfRule>
  </conditionalFormatting>
  <conditionalFormatting sqref="Z238:AC238">
    <cfRule type="expression" dxfId="1819" priority="206" stopIfTrue="1">
      <formula>OR($Y238=2,$Y238=3,$Y238=9)</formula>
    </cfRule>
  </conditionalFormatting>
  <conditionalFormatting sqref="Z239:AC239">
    <cfRule type="expression" dxfId="1818" priority="207" stopIfTrue="1">
      <formula>OR($Y239=2,$Y239=3,$Y239=9)</formula>
    </cfRule>
  </conditionalFormatting>
  <conditionalFormatting sqref="Z240:AC240">
    <cfRule type="expression" dxfId="1817" priority="208" stopIfTrue="1">
      <formula>OR($Y240=2,$Y240=3,$Y240=9)</formula>
    </cfRule>
  </conditionalFormatting>
  <conditionalFormatting sqref="Z241:AC241">
    <cfRule type="expression" dxfId="1816" priority="209" stopIfTrue="1">
      <formula>OR($Y241=2,$Y241=3,$Y241=9)</formula>
    </cfRule>
  </conditionalFormatting>
  <conditionalFormatting sqref="Z242:AC242">
    <cfRule type="expression" dxfId="1815" priority="210" stopIfTrue="1">
      <formula>OR($Y242=2,$Y242=3,$Y242=9)</formula>
    </cfRule>
  </conditionalFormatting>
  <conditionalFormatting sqref="Z243:AC243">
    <cfRule type="expression" dxfId="1814" priority="211" stopIfTrue="1">
      <formula>OR($Y243=2,$Y243=3,$Y243=9)</formula>
    </cfRule>
  </conditionalFormatting>
  <conditionalFormatting sqref="Z244:AC244">
    <cfRule type="expression" dxfId="1813" priority="212" stopIfTrue="1">
      <formula>OR($Y244=2,$Y244=3,$Y244=9)</formula>
    </cfRule>
  </conditionalFormatting>
  <conditionalFormatting sqref="Z245:AC245">
    <cfRule type="expression" dxfId="1812" priority="213" stopIfTrue="1">
      <formula>OR($Y245=2,$Y245=3,$Y245=9)</formula>
    </cfRule>
  </conditionalFormatting>
  <conditionalFormatting sqref="Z246:AC246">
    <cfRule type="expression" dxfId="1811" priority="214" stopIfTrue="1">
      <formula>OR($Y246=2,$Y246=3,$Y246=9)</formula>
    </cfRule>
  </conditionalFormatting>
  <conditionalFormatting sqref="Z247:AC247">
    <cfRule type="expression" dxfId="1810" priority="215" stopIfTrue="1">
      <formula>OR($Y247=2,$Y247=3,$Y247=9)</formula>
    </cfRule>
  </conditionalFormatting>
  <conditionalFormatting sqref="Z248:AC248">
    <cfRule type="expression" dxfId="1809" priority="216" stopIfTrue="1">
      <formula>OR($Y248=2,$Y248=3,$Y248=9)</formula>
    </cfRule>
  </conditionalFormatting>
  <conditionalFormatting sqref="Z249:AC249">
    <cfRule type="expression" dxfId="1808" priority="217" stopIfTrue="1">
      <formula>OR($Y249=2,$Y249=3,$Y249=9)</formula>
    </cfRule>
  </conditionalFormatting>
  <conditionalFormatting sqref="Z250:AC250">
    <cfRule type="expression" dxfId="1807" priority="218" stopIfTrue="1">
      <formula>OR($Y250=2,$Y250=3,$Y250=9)</formula>
    </cfRule>
  </conditionalFormatting>
  <conditionalFormatting sqref="Z251:AC251">
    <cfRule type="expression" dxfId="1806" priority="219" stopIfTrue="1">
      <formula>OR($Y251=2,$Y251=3,$Y251=9)</formula>
    </cfRule>
  </conditionalFormatting>
  <conditionalFormatting sqref="Z252:AC252">
    <cfRule type="expression" dxfId="1805" priority="220" stopIfTrue="1">
      <formula>OR($Y252=2,$Y252=3,$Y252=9)</formula>
    </cfRule>
  </conditionalFormatting>
  <conditionalFormatting sqref="Z253:AC253">
    <cfRule type="expression" dxfId="1804" priority="221" stopIfTrue="1">
      <formula>OR($Y253=2,$Y253=3,$Y253=9)</formula>
    </cfRule>
  </conditionalFormatting>
  <conditionalFormatting sqref="Z254:AC254">
    <cfRule type="expression" dxfId="1803" priority="222" stopIfTrue="1">
      <formula>OR($Y254=2,$Y254=3,$Y254=9)</formula>
    </cfRule>
  </conditionalFormatting>
  <conditionalFormatting sqref="Z255:AC255">
    <cfRule type="expression" dxfId="1802" priority="223" stopIfTrue="1">
      <formula>OR($Y255=2,$Y255=3,$Y255=9)</formula>
    </cfRule>
  </conditionalFormatting>
  <conditionalFormatting sqref="Z256:AC256">
    <cfRule type="expression" dxfId="1801" priority="224" stopIfTrue="1">
      <formula>OR($Y256=2,$Y256=3,$Y256=9)</formula>
    </cfRule>
  </conditionalFormatting>
  <conditionalFormatting sqref="Z257:AC257">
    <cfRule type="expression" dxfId="1800" priority="225" stopIfTrue="1">
      <formula>OR($Y257=2,$Y257=3,$Y257=9)</formula>
    </cfRule>
  </conditionalFormatting>
  <conditionalFormatting sqref="Z258:AC258">
    <cfRule type="expression" dxfId="1799" priority="226" stopIfTrue="1">
      <formula>OR($Y258=2,$Y258=3,$Y258=9)</formula>
    </cfRule>
  </conditionalFormatting>
  <conditionalFormatting sqref="Z259:AC259">
    <cfRule type="expression" dxfId="1798" priority="227" stopIfTrue="1">
      <formula>OR($Y259=2,$Y259=3,$Y259=9)</formula>
    </cfRule>
  </conditionalFormatting>
  <conditionalFormatting sqref="Z260:AC260">
    <cfRule type="expression" dxfId="1797" priority="228" stopIfTrue="1">
      <formula>OR($Y260=2,$Y260=3,$Y260=9)</formula>
    </cfRule>
  </conditionalFormatting>
  <conditionalFormatting sqref="Z261:AC261">
    <cfRule type="expression" dxfId="1796" priority="229" stopIfTrue="1">
      <formula>OR($Y261=2,$Y261=3,$Y261=9)</formula>
    </cfRule>
  </conditionalFormatting>
  <conditionalFormatting sqref="Z262:AC262">
    <cfRule type="expression" dxfId="1795" priority="230" stopIfTrue="1">
      <formula>OR($Y262=2,$Y262=3,$Y262=9)</formula>
    </cfRule>
  </conditionalFormatting>
  <conditionalFormatting sqref="Z263:AC263">
    <cfRule type="expression" dxfId="1794" priority="231" stopIfTrue="1">
      <formula>OR($Y263=2,$Y263=3,$Y263=9)</formula>
    </cfRule>
  </conditionalFormatting>
  <conditionalFormatting sqref="Z264:AC264">
    <cfRule type="expression" dxfId="1793" priority="232" stopIfTrue="1">
      <formula>OR($Y264=2,$Y264=3,$Y264=9)</formula>
    </cfRule>
  </conditionalFormatting>
  <conditionalFormatting sqref="Z265:AC265">
    <cfRule type="expression" dxfId="1792" priority="233" stopIfTrue="1">
      <formula>OR($Y265=2,$Y265=3,$Y265=9)</formula>
    </cfRule>
  </conditionalFormatting>
  <conditionalFormatting sqref="Z266:AC266">
    <cfRule type="expression" dxfId="1791" priority="234" stopIfTrue="1">
      <formula>OR($Y266=2,$Y266=3,$Y266=9)</formula>
    </cfRule>
  </conditionalFormatting>
  <conditionalFormatting sqref="Z267:AC267">
    <cfRule type="expression" dxfId="1790" priority="235" stopIfTrue="1">
      <formula>OR($Y267=2,$Y267=3,$Y267=9)</formula>
    </cfRule>
  </conditionalFormatting>
  <conditionalFormatting sqref="Z268:AC268">
    <cfRule type="expression" dxfId="1789" priority="236" stopIfTrue="1">
      <formula>OR($Y268=2,$Y268=3,$Y268=9)</formula>
    </cfRule>
  </conditionalFormatting>
  <conditionalFormatting sqref="Z269:AC269">
    <cfRule type="expression" dxfId="1788" priority="237" stopIfTrue="1">
      <formula>OR($Y269=2,$Y269=3,$Y269=9)</formula>
    </cfRule>
  </conditionalFormatting>
  <conditionalFormatting sqref="Z270:AC270">
    <cfRule type="expression" dxfId="1787" priority="238" stopIfTrue="1">
      <formula>OR($Y270=2,$Y270=3,$Y270=9)</formula>
    </cfRule>
  </conditionalFormatting>
  <conditionalFormatting sqref="Z271:AC271">
    <cfRule type="expression" dxfId="1786" priority="239" stopIfTrue="1">
      <formula>OR($Y271=2,$Y271=3,$Y271=9)</formula>
    </cfRule>
  </conditionalFormatting>
  <conditionalFormatting sqref="Z272:AC272">
    <cfRule type="expression" dxfId="1785" priority="240" stopIfTrue="1">
      <formula>OR($Y272=2,$Y272=3,$Y272=9)</formula>
    </cfRule>
  </conditionalFormatting>
  <conditionalFormatting sqref="Z273:AC273">
    <cfRule type="expression" dxfId="1784" priority="241" stopIfTrue="1">
      <formula>OR($Y273=2,$Y273=3,$Y273=9)</formula>
    </cfRule>
  </conditionalFormatting>
  <conditionalFormatting sqref="Z274:AC274">
    <cfRule type="expression" dxfId="1783" priority="242" stopIfTrue="1">
      <formula>OR($Y274=2,$Y274=3,$Y274=9)</formula>
    </cfRule>
  </conditionalFormatting>
  <conditionalFormatting sqref="Z275:AC275">
    <cfRule type="expression" dxfId="1782" priority="243" stopIfTrue="1">
      <formula>OR($Y275=2,$Y275=3,$Y275=9)</formula>
    </cfRule>
  </conditionalFormatting>
  <conditionalFormatting sqref="Z276:AC276">
    <cfRule type="expression" dxfId="1781" priority="244" stopIfTrue="1">
      <formula>OR($Y276=2,$Y276=3,$Y276=9)</formula>
    </cfRule>
  </conditionalFormatting>
  <conditionalFormatting sqref="Z277:AC277">
    <cfRule type="expression" dxfId="1780" priority="245" stopIfTrue="1">
      <formula>OR($Y277=2,$Y277=3,$Y277=9)</formula>
    </cfRule>
  </conditionalFormatting>
  <conditionalFormatting sqref="Z278:AC278">
    <cfRule type="expression" dxfId="1779" priority="246" stopIfTrue="1">
      <formula>OR($Y278=2,$Y278=3,$Y278=9)</formula>
    </cfRule>
  </conditionalFormatting>
  <conditionalFormatting sqref="Z279:AC279">
    <cfRule type="expression" dxfId="1778" priority="247" stopIfTrue="1">
      <formula>OR($Y279=2,$Y279=3,$Y279=9)</formula>
    </cfRule>
  </conditionalFormatting>
  <conditionalFormatting sqref="Z280:AC280">
    <cfRule type="expression" dxfId="1777" priority="248" stopIfTrue="1">
      <formula>OR($Y280=2,$Y280=3,$Y280=9)</formula>
    </cfRule>
  </conditionalFormatting>
  <conditionalFormatting sqref="Z281:AC281">
    <cfRule type="expression" dxfId="1776" priority="249" stopIfTrue="1">
      <formula>OR($Y281=2,$Y281=3,$Y281=9)</formula>
    </cfRule>
  </conditionalFormatting>
  <conditionalFormatting sqref="Z282:AC282">
    <cfRule type="expression" dxfId="1775" priority="250" stopIfTrue="1">
      <formula>OR($Y282=2,$Y282=3,$Y282=9)</formula>
    </cfRule>
  </conditionalFormatting>
  <conditionalFormatting sqref="Z283:AC283">
    <cfRule type="expression" dxfId="1774" priority="251" stopIfTrue="1">
      <formula>OR($Y283=2,$Y283=3,$Y283=9)</formula>
    </cfRule>
  </conditionalFormatting>
  <conditionalFormatting sqref="Z284:AC284">
    <cfRule type="expression" dxfId="1773" priority="252" stopIfTrue="1">
      <formula>OR($Y284=2,$Y284=3,$Y284=9)</formula>
    </cfRule>
  </conditionalFormatting>
  <conditionalFormatting sqref="Z285:AC285">
    <cfRule type="expression" dxfId="1772" priority="253" stopIfTrue="1">
      <formula>OR($Y285=2,$Y285=3,$Y285=9)</formula>
    </cfRule>
  </conditionalFormatting>
  <conditionalFormatting sqref="Z286:AC286">
    <cfRule type="expression" dxfId="1771" priority="254" stopIfTrue="1">
      <formula>OR($Y286=2,$Y286=3,$Y286=9)</formula>
    </cfRule>
  </conditionalFormatting>
  <conditionalFormatting sqref="Z287:AC287">
    <cfRule type="expression" dxfId="1770" priority="255" stopIfTrue="1">
      <formula>OR($Y287=2,$Y287=3,$Y287=9)</formula>
    </cfRule>
  </conditionalFormatting>
  <conditionalFormatting sqref="Z288:AC288">
    <cfRule type="expression" dxfId="1769" priority="256" stopIfTrue="1">
      <formula>OR($Y288=2,$Y288=3,$Y288=9)</formula>
    </cfRule>
  </conditionalFormatting>
  <conditionalFormatting sqref="Z289:AC289">
    <cfRule type="expression" dxfId="1768" priority="257" stopIfTrue="1">
      <formula>OR($Y289=2,$Y289=3,$Y289=9)</formula>
    </cfRule>
  </conditionalFormatting>
  <conditionalFormatting sqref="Z290:AC290">
    <cfRule type="expression" dxfId="1767" priority="258" stopIfTrue="1">
      <formula>OR($Y290=2,$Y290=3,$Y290=9)</formula>
    </cfRule>
  </conditionalFormatting>
  <conditionalFormatting sqref="Z291:AC291">
    <cfRule type="expression" dxfId="1766" priority="259" stopIfTrue="1">
      <formula>OR($Y291=2,$Y291=3,$Y291=9)</formula>
    </cfRule>
  </conditionalFormatting>
  <conditionalFormatting sqref="Z292:AC292">
    <cfRule type="expression" dxfId="1765" priority="260" stopIfTrue="1">
      <formula>OR($Y292=2,$Y292=3,$Y292=9)</formula>
    </cfRule>
  </conditionalFormatting>
  <conditionalFormatting sqref="Z293:AC293">
    <cfRule type="expression" dxfId="1764" priority="261" stopIfTrue="1">
      <formula>OR($Y293=2,$Y293=3,$Y293=9)</formula>
    </cfRule>
  </conditionalFormatting>
  <conditionalFormatting sqref="Z294:AC294">
    <cfRule type="expression" dxfId="1763" priority="262" stopIfTrue="1">
      <formula>OR($Y294=2,$Y294=3,$Y294=9)</formula>
    </cfRule>
  </conditionalFormatting>
  <conditionalFormatting sqref="Z295:AC295">
    <cfRule type="expression" dxfId="1762" priority="263" stopIfTrue="1">
      <formula>OR($Y295=2,$Y295=3,$Y295=9)</formula>
    </cfRule>
  </conditionalFormatting>
  <conditionalFormatting sqref="Z296:AC296">
    <cfRule type="expression" dxfId="1761" priority="264" stopIfTrue="1">
      <formula>OR($Y296=2,$Y296=3,$Y296=9)</formula>
    </cfRule>
  </conditionalFormatting>
  <conditionalFormatting sqref="Z297:AC297">
    <cfRule type="expression" dxfId="1760" priority="265" stopIfTrue="1">
      <formula>OR($Y297=2,$Y297=3,$Y297=9)</formula>
    </cfRule>
  </conditionalFormatting>
  <conditionalFormatting sqref="Z298:AC298">
    <cfRule type="expression" dxfId="1759" priority="266" stopIfTrue="1">
      <formula>OR($Y298=2,$Y298=3,$Y298=9)</formula>
    </cfRule>
  </conditionalFormatting>
  <conditionalFormatting sqref="Z299:AC299">
    <cfRule type="expression" dxfId="1758" priority="267" stopIfTrue="1">
      <formula>OR($Y299=2,$Y299=3,$Y299=9)</formula>
    </cfRule>
  </conditionalFormatting>
  <conditionalFormatting sqref="Z300:AC300">
    <cfRule type="expression" dxfId="1757" priority="268" stopIfTrue="1">
      <formula>OR($Y300=2,$Y300=3,$Y300=9)</formula>
    </cfRule>
  </conditionalFormatting>
  <conditionalFormatting sqref="Z301:AC301">
    <cfRule type="expression" dxfId="1756" priority="269" stopIfTrue="1">
      <formula>OR($Y301=2,$Y301=3,$Y301=9)</formula>
    </cfRule>
  </conditionalFormatting>
  <conditionalFormatting sqref="Z302:AC302">
    <cfRule type="expression" dxfId="1755" priority="270" stopIfTrue="1">
      <formula>OR($Y302=2,$Y302=3,$Y302=9)</formula>
    </cfRule>
  </conditionalFormatting>
  <conditionalFormatting sqref="Z303:AC303">
    <cfRule type="expression" dxfId="1754" priority="271" stopIfTrue="1">
      <formula>OR($Y303=2,$Y303=3,$Y303=9)</formula>
    </cfRule>
  </conditionalFormatting>
  <conditionalFormatting sqref="Z304:AC304">
    <cfRule type="expression" dxfId="1753" priority="272" stopIfTrue="1">
      <formula>OR($Y304=2,$Y304=3,$Y304=9)</formula>
    </cfRule>
  </conditionalFormatting>
  <conditionalFormatting sqref="Z305:AC305">
    <cfRule type="expression" dxfId="1752" priority="273" stopIfTrue="1">
      <formula>OR($Y305=2,$Y305=3,$Y305=9)</formula>
    </cfRule>
  </conditionalFormatting>
  <conditionalFormatting sqref="Z306:AC306">
    <cfRule type="expression" dxfId="1751" priority="274" stopIfTrue="1">
      <formula>OR($Y306=2,$Y306=3,$Y306=9)</formula>
    </cfRule>
  </conditionalFormatting>
  <conditionalFormatting sqref="Z307:AC307">
    <cfRule type="expression" dxfId="1750" priority="275" stopIfTrue="1">
      <formula>OR($Y307=2,$Y307=3,$Y307=9)</formula>
    </cfRule>
  </conditionalFormatting>
  <conditionalFormatting sqref="Z308:AC308">
    <cfRule type="expression" dxfId="1749" priority="276" stopIfTrue="1">
      <formula>OR($Y308=2,$Y308=3,$Y308=9)</formula>
    </cfRule>
  </conditionalFormatting>
  <conditionalFormatting sqref="Z309:AC309">
    <cfRule type="expression" dxfId="1748" priority="277" stopIfTrue="1">
      <formula>OR($Y309=2,$Y309=3,$Y309=9)</formula>
    </cfRule>
  </conditionalFormatting>
  <conditionalFormatting sqref="Z310:AC310">
    <cfRule type="expression" dxfId="1747" priority="278" stopIfTrue="1">
      <formula>OR($Y310=2,$Y310=3,$Y310=9)</formula>
    </cfRule>
  </conditionalFormatting>
  <conditionalFormatting sqref="Z311:AC311">
    <cfRule type="expression" dxfId="1746" priority="279" stopIfTrue="1">
      <formula>OR($Y311=2,$Y311=3,$Y311=9)</formula>
    </cfRule>
  </conditionalFormatting>
  <conditionalFormatting sqref="Z312:AC312">
    <cfRule type="expression" dxfId="1745" priority="280" stopIfTrue="1">
      <formula>OR($Y312=2,$Y312=3,$Y312=9)</formula>
    </cfRule>
  </conditionalFormatting>
  <conditionalFormatting sqref="Z313:AC313">
    <cfRule type="expression" dxfId="1744" priority="281" stopIfTrue="1">
      <formula>OR($Y313=2,$Y313=3,$Y313=9)</formula>
    </cfRule>
  </conditionalFormatting>
  <conditionalFormatting sqref="Z314:AC314">
    <cfRule type="expression" dxfId="1743" priority="282" stopIfTrue="1">
      <formula>OR($Y314=2,$Y314=3,$Y314=9)</formula>
    </cfRule>
  </conditionalFormatting>
  <conditionalFormatting sqref="Z315:AC315">
    <cfRule type="expression" dxfId="1742" priority="283" stopIfTrue="1">
      <formula>OR($Y315=2,$Y315=3,$Y315=9)</formula>
    </cfRule>
  </conditionalFormatting>
  <conditionalFormatting sqref="Z316:AC316">
    <cfRule type="expression" dxfId="1741" priority="284" stopIfTrue="1">
      <formula>OR($Y316=2,$Y316=3,$Y316=9)</formula>
    </cfRule>
  </conditionalFormatting>
  <conditionalFormatting sqref="Z317:AC317">
    <cfRule type="expression" dxfId="1740" priority="285" stopIfTrue="1">
      <formula>OR($Y317=2,$Y317=3,$Y317=9)</formula>
    </cfRule>
  </conditionalFormatting>
  <conditionalFormatting sqref="Z318:AC318">
    <cfRule type="expression" dxfId="1739" priority="286" stopIfTrue="1">
      <formula>OR($Y318=2,$Y318=3,$Y318=9)</formula>
    </cfRule>
  </conditionalFormatting>
  <conditionalFormatting sqref="Z319:AC319">
    <cfRule type="expression" dxfId="1738" priority="287" stopIfTrue="1">
      <formula>OR($Y319=2,$Y319=3,$Y319=9)</formula>
    </cfRule>
  </conditionalFormatting>
  <conditionalFormatting sqref="Z320:AC320">
    <cfRule type="expression" dxfId="1737" priority="288" stopIfTrue="1">
      <formula>OR($Y320=2,$Y320=3,$Y320=9)</formula>
    </cfRule>
  </conditionalFormatting>
  <conditionalFormatting sqref="Z321:AC321">
    <cfRule type="expression" dxfId="1736" priority="289" stopIfTrue="1">
      <formula>OR($Y321=2,$Y321=3,$Y321=9)</formula>
    </cfRule>
  </conditionalFormatting>
  <conditionalFormatting sqref="Z322:AC322">
    <cfRule type="expression" dxfId="1735" priority="290" stopIfTrue="1">
      <formula>OR($Y322=2,$Y322=3,$Y322=9)</formula>
    </cfRule>
  </conditionalFormatting>
  <conditionalFormatting sqref="Z323:AC323">
    <cfRule type="expression" dxfId="1734" priority="291" stopIfTrue="1">
      <formula>OR($Y323=2,$Y323=3,$Y323=9)</formula>
    </cfRule>
  </conditionalFormatting>
  <conditionalFormatting sqref="Z324:AC324">
    <cfRule type="expression" dxfId="1733" priority="292" stopIfTrue="1">
      <formula>OR($Y324=2,$Y324=3,$Y324=9)</formula>
    </cfRule>
  </conditionalFormatting>
  <conditionalFormatting sqref="Z325:AC325">
    <cfRule type="expression" dxfId="1732" priority="293" stopIfTrue="1">
      <formula>OR($Y325=2,$Y325=3,$Y325=9)</formula>
    </cfRule>
  </conditionalFormatting>
  <conditionalFormatting sqref="Z326:AC326">
    <cfRule type="expression" dxfId="1731" priority="294" stopIfTrue="1">
      <formula>OR($Y326=2,$Y326=3,$Y326=9)</formula>
    </cfRule>
  </conditionalFormatting>
  <conditionalFormatting sqref="Z327:AC327">
    <cfRule type="expression" dxfId="1730" priority="295" stopIfTrue="1">
      <formula>OR($Y327=2,$Y327=3,$Y327=9)</formula>
    </cfRule>
  </conditionalFormatting>
  <conditionalFormatting sqref="Z328:AC328">
    <cfRule type="expression" dxfId="1729" priority="296" stopIfTrue="1">
      <formula>OR($Y328=2,$Y328=3,$Y328=9)</formula>
    </cfRule>
  </conditionalFormatting>
  <conditionalFormatting sqref="Z329:AC329">
    <cfRule type="expression" dxfId="1728" priority="297" stopIfTrue="1">
      <formula>OR($Y329=2,$Y329=3,$Y329=9)</formula>
    </cfRule>
  </conditionalFormatting>
  <conditionalFormatting sqref="Z330:AC330">
    <cfRule type="expression" dxfId="1727" priority="298" stopIfTrue="1">
      <formula>OR($Y330=2,$Y330=3,$Y330=9)</formula>
    </cfRule>
  </conditionalFormatting>
  <conditionalFormatting sqref="Z331:AC331">
    <cfRule type="expression" dxfId="1726" priority="299" stopIfTrue="1">
      <formula>OR($Y331=2,$Y331=3,$Y331=9)</formula>
    </cfRule>
  </conditionalFormatting>
  <conditionalFormatting sqref="Z332:AC332">
    <cfRule type="expression" dxfId="1725" priority="300" stopIfTrue="1">
      <formula>OR($Y332=2,$Y332=3,$Y332=9)</formula>
    </cfRule>
  </conditionalFormatting>
  <conditionalFormatting sqref="Z333:AC333">
    <cfRule type="expression" dxfId="1724" priority="301" stopIfTrue="1">
      <formula>OR($Y333=2,$Y333=3,$Y333=9)</formula>
    </cfRule>
  </conditionalFormatting>
  <conditionalFormatting sqref="Z334:AC334">
    <cfRule type="expression" dxfId="1723" priority="302" stopIfTrue="1">
      <formula>OR($Y334=2,$Y334=3,$Y334=9)</formula>
    </cfRule>
  </conditionalFormatting>
  <conditionalFormatting sqref="Z335:AC335">
    <cfRule type="expression" dxfId="1722" priority="303" stopIfTrue="1">
      <formula>OR($Y335=2,$Y335=3,$Y335=9)</formula>
    </cfRule>
  </conditionalFormatting>
  <conditionalFormatting sqref="Z336:AC336">
    <cfRule type="expression" dxfId="1721" priority="304" stopIfTrue="1">
      <formula>OR($Y336=2,$Y336=3,$Y336=9)</formula>
    </cfRule>
  </conditionalFormatting>
  <conditionalFormatting sqref="Z337:AC337">
    <cfRule type="expression" dxfId="1720" priority="305" stopIfTrue="1">
      <formula>OR($Y337=2,$Y337=3,$Y337=9)</formula>
    </cfRule>
  </conditionalFormatting>
  <conditionalFormatting sqref="Z338:AC338">
    <cfRule type="expression" dxfId="1719" priority="306" stopIfTrue="1">
      <formula>OR($Y338=2,$Y338=3,$Y338=9)</formula>
    </cfRule>
  </conditionalFormatting>
  <conditionalFormatting sqref="Z339:AC339">
    <cfRule type="expression" dxfId="1718" priority="307" stopIfTrue="1">
      <formula>OR($Y339=2,$Y339=3,$Y339=9)</formula>
    </cfRule>
  </conditionalFormatting>
  <conditionalFormatting sqref="Z340:AC340">
    <cfRule type="expression" dxfId="1717" priority="308" stopIfTrue="1">
      <formula>OR($Y340=2,$Y340=3,$Y340=9)</formula>
    </cfRule>
  </conditionalFormatting>
  <conditionalFormatting sqref="Z341:AC341">
    <cfRule type="expression" dxfId="1716" priority="309" stopIfTrue="1">
      <formula>OR($Y341=2,$Y341=3,$Y341=9)</formula>
    </cfRule>
  </conditionalFormatting>
  <conditionalFormatting sqref="Z342:AC342">
    <cfRule type="expression" dxfId="1715" priority="310" stopIfTrue="1">
      <formula>OR($Y342=2,$Y342=3,$Y342=9)</formula>
    </cfRule>
  </conditionalFormatting>
  <conditionalFormatting sqref="Z343:AC343">
    <cfRule type="expression" dxfId="1714" priority="311" stopIfTrue="1">
      <formula>OR($Y343=2,$Y343=3,$Y343=9)</formula>
    </cfRule>
  </conditionalFormatting>
  <conditionalFormatting sqref="Z344:AC344">
    <cfRule type="expression" dxfId="1713" priority="312" stopIfTrue="1">
      <formula>OR($Y344=2,$Y344=3,$Y344=9)</formula>
    </cfRule>
  </conditionalFormatting>
  <conditionalFormatting sqref="Z345:AC345">
    <cfRule type="expression" dxfId="1712" priority="313" stopIfTrue="1">
      <formula>OR($Y345=2,$Y345=3,$Y345=9)</formula>
    </cfRule>
  </conditionalFormatting>
  <conditionalFormatting sqref="Z346:AC346">
    <cfRule type="expression" dxfId="1711" priority="314" stopIfTrue="1">
      <formula>OR($Y346=2,$Y346=3,$Y346=9)</formula>
    </cfRule>
  </conditionalFormatting>
  <conditionalFormatting sqref="Z347:AC347">
    <cfRule type="expression" dxfId="1710" priority="315" stopIfTrue="1">
      <formula>OR($Y347=2,$Y347=3,$Y347=9)</formula>
    </cfRule>
  </conditionalFormatting>
  <conditionalFormatting sqref="Z348:AC348">
    <cfRule type="expression" dxfId="1709" priority="316" stopIfTrue="1">
      <formula>OR($Y348=2,$Y348=3,$Y348=9)</formula>
    </cfRule>
  </conditionalFormatting>
  <conditionalFormatting sqref="Z349:AC349">
    <cfRule type="expression" dxfId="1708" priority="317" stopIfTrue="1">
      <formula>OR($Y349=2,$Y349=3,$Y349=9)</formula>
    </cfRule>
  </conditionalFormatting>
  <conditionalFormatting sqref="Z350:AC350">
    <cfRule type="expression" dxfId="1707" priority="318" stopIfTrue="1">
      <formula>OR($Y350=2,$Y350=3,$Y350=9)</formula>
    </cfRule>
  </conditionalFormatting>
  <conditionalFormatting sqref="Z351:AC351">
    <cfRule type="expression" dxfId="1706" priority="319" stopIfTrue="1">
      <formula>OR($Y351=2,$Y351=3,$Y351=9)</formula>
    </cfRule>
  </conditionalFormatting>
  <conditionalFormatting sqref="Z352:AC352">
    <cfRule type="expression" dxfId="1705" priority="320" stopIfTrue="1">
      <formula>OR($Y352=2,$Y352=3,$Y352=9)</formula>
    </cfRule>
  </conditionalFormatting>
  <conditionalFormatting sqref="Z353:AC353">
    <cfRule type="expression" dxfId="1704" priority="321" stopIfTrue="1">
      <formula>OR($Y353=2,$Y353=3,$Y353=9)</formula>
    </cfRule>
  </conditionalFormatting>
  <conditionalFormatting sqref="Z354:AC354">
    <cfRule type="expression" dxfId="1703" priority="322" stopIfTrue="1">
      <formula>OR($Y354=2,$Y354=3,$Y354=9)</formula>
    </cfRule>
  </conditionalFormatting>
  <conditionalFormatting sqref="Z355:AC355">
    <cfRule type="expression" dxfId="1702" priority="323" stopIfTrue="1">
      <formula>OR($Y355=2,$Y355=3,$Y355=9)</formula>
    </cfRule>
  </conditionalFormatting>
  <conditionalFormatting sqref="Z356:AC356">
    <cfRule type="expression" dxfId="1701" priority="324" stopIfTrue="1">
      <formula>OR($Y356=2,$Y356=3,$Y356=9)</formula>
    </cfRule>
  </conditionalFormatting>
  <conditionalFormatting sqref="Z357:AC357">
    <cfRule type="expression" dxfId="1700" priority="325" stopIfTrue="1">
      <formula>OR($Y357=2,$Y357=3,$Y357=9)</formula>
    </cfRule>
  </conditionalFormatting>
  <conditionalFormatting sqref="Z358:AC358">
    <cfRule type="expression" dxfId="1699" priority="326" stopIfTrue="1">
      <formula>OR($Y358=2,$Y358=3,$Y358=9)</formula>
    </cfRule>
  </conditionalFormatting>
  <conditionalFormatting sqref="Z359:AC359">
    <cfRule type="expression" dxfId="1698" priority="327" stopIfTrue="1">
      <formula>OR($Y359=2,$Y359=3,$Y359=9)</formula>
    </cfRule>
  </conditionalFormatting>
  <conditionalFormatting sqref="Z360:AC360">
    <cfRule type="expression" dxfId="1697" priority="328" stopIfTrue="1">
      <formula>OR($Y360=2,$Y360=3,$Y360=9)</formula>
    </cfRule>
  </conditionalFormatting>
  <conditionalFormatting sqref="Z361:AC361">
    <cfRule type="expression" dxfId="1696" priority="329" stopIfTrue="1">
      <formula>OR($Y361=2,$Y361=3,$Y361=9)</formula>
    </cfRule>
  </conditionalFormatting>
  <conditionalFormatting sqref="Z362:AC362">
    <cfRule type="expression" dxfId="1695" priority="330" stopIfTrue="1">
      <formula>OR($Y362=2,$Y362=3,$Y362=9)</formula>
    </cfRule>
  </conditionalFormatting>
  <conditionalFormatting sqref="Z363:AC363">
    <cfRule type="expression" dxfId="1694" priority="331" stopIfTrue="1">
      <formula>OR($Y363=2,$Y363=3,$Y363=9)</formula>
    </cfRule>
  </conditionalFormatting>
  <conditionalFormatting sqref="Z364:AC364">
    <cfRule type="expression" dxfId="1693" priority="332" stopIfTrue="1">
      <formula>OR($Y364=2,$Y364=3,$Y364=9)</formula>
    </cfRule>
  </conditionalFormatting>
  <conditionalFormatting sqref="Z365:AC365">
    <cfRule type="expression" dxfId="1692" priority="333" stopIfTrue="1">
      <formula>OR($Y365=2,$Y365=3,$Y365=9)</formula>
    </cfRule>
  </conditionalFormatting>
  <conditionalFormatting sqref="Z366:AC366">
    <cfRule type="expression" dxfId="1691" priority="334" stopIfTrue="1">
      <formula>OR($Y366=2,$Y366=3,$Y366=9)</formula>
    </cfRule>
  </conditionalFormatting>
  <conditionalFormatting sqref="Z367:AC367">
    <cfRule type="expression" dxfId="1690" priority="335" stopIfTrue="1">
      <formula>OR($Y367=2,$Y367=3,$Y367=9)</formula>
    </cfRule>
  </conditionalFormatting>
  <conditionalFormatting sqref="Z368:AC368">
    <cfRule type="expression" dxfId="1689" priority="336" stopIfTrue="1">
      <formula>OR($Y368=2,$Y368=3,$Y368=9)</formula>
    </cfRule>
  </conditionalFormatting>
  <conditionalFormatting sqref="Z369:AC369">
    <cfRule type="expression" dxfId="1688" priority="337" stopIfTrue="1">
      <formula>OR($Y369=2,$Y369=3,$Y369=9)</formula>
    </cfRule>
  </conditionalFormatting>
  <conditionalFormatting sqref="Z370:AC370">
    <cfRule type="expression" dxfId="1687" priority="338" stopIfTrue="1">
      <formula>OR($Y370=2,$Y370=3,$Y370=9)</formula>
    </cfRule>
  </conditionalFormatting>
  <conditionalFormatting sqref="Z371:AC371">
    <cfRule type="expression" dxfId="1686" priority="339" stopIfTrue="1">
      <formula>OR($Y371=2,$Y371=3,$Y371=9)</formula>
    </cfRule>
  </conditionalFormatting>
  <conditionalFormatting sqref="Z372:AC372">
    <cfRule type="expression" dxfId="1685" priority="340" stopIfTrue="1">
      <formula>OR($Y372=2,$Y372=3,$Y372=9)</formula>
    </cfRule>
  </conditionalFormatting>
  <conditionalFormatting sqref="Z373:AC373">
    <cfRule type="expression" dxfId="1684" priority="341" stopIfTrue="1">
      <formula>OR($Y373=2,$Y373=3,$Y373=9)</formula>
    </cfRule>
  </conditionalFormatting>
  <conditionalFormatting sqref="Z374:AC374">
    <cfRule type="expression" dxfId="1683" priority="342" stopIfTrue="1">
      <formula>OR($Y374=2,$Y374=3,$Y374=9)</formula>
    </cfRule>
  </conditionalFormatting>
  <conditionalFormatting sqref="Z375:AC375">
    <cfRule type="expression" dxfId="1682" priority="343" stopIfTrue="1">
      <formula>OR($Y375=2,$Y375=3,$Y375=9)</formula>
    </cfRule>
  </conditionalFormatting>
  <conditionalFormatting sqref="Z376:AC376">
    <cfRule type="expression" dxfId="1681" priority="344" stopIfTrue="1">
      <formula>OR($Y376=2,$Y376=3,$Y376=9)</formula>
    </cfRule>
  </conditionalFormatting>
  <conditionalFormatting sqref="Z377:AC377">
    <cfRule type="expression" dxfId="1680" priority="345" stopIfTrue="1">
      <formula>OR($Y377=2,$Y377=3,$Y377=9)</formula>
    </cfRule>
  </conditionalFormatting>
  <conditionalFormatting sqref="Z378:AC378">
    <cfRule type="expression" dxfId="1679" priority="346" stopIfTrue="1">
      <formula>OR($Y378=2,$Y378=3,$Y378=9)</formula>
    </cfRule>
  </conditionalFormatting>
  <conditionalFormatting sqref="Z379:AC379">
    <cfRule type="expression" dxfId="1678" priority="347" stopIfTrue="1">
      <formula>OR($Y379=2,$Y379=3,$Y379=9)</formula>
    </cfRule>
  </conditionalFormatting>
  <conditionalFormatting sqref="Z380:AC380">
    <cfRule type="expression" dxfId="1677" priority="348" stopIfTrue="1">
      <formula>OR($Y380=2,$Y380=3,$Y380=9)</formula>
    </cfRule>
  </conditionalFormatting>
  <conditionalFormatting sqref="Z381:AC381">
    <cfRule type="expression" dxfId="1676" priority="349" stopIfTrue="1">
      <formula>OR($Y381=2,$Y381=3,$Y381=9)</formula>
    </cfRule>
  </conditionalFormatting>
  <conditionalFormatting sqref="Z382:AC382">
    <cfRule type="expression" dxfId="1675" priority="350" stopIfTrue="1">
      <formula>OR($Y382=2,$Y382=3,$Y382=9)</formula>
    </cfRule>
  </conditionalFormatting>
  <conditionalFormatting sqref="Z383:AC383">
    <cfRule type="expression" dxfId="1674" priority="351" stopIfTrue="1">
      <formula>OR($Y383=2,$Y383=3,$Y383=9)</formula>
    </cfRule>
  </conditionalFormatting>
  <conditionalFormatting sqref="Z384:AC384">
    <cfRule type="expression" dxfId="1673" priority="352" stopIfTrue="1">
      <formula>OR($Y384=2,$Y384=3,$Y384=9)</formula>
    </cfRule>
  </conditionalFormatting>
  <conditionalFormatting sqref="Z385:AC385">
    <cfRule type="expression" dxfId="1672" priority="353" stopIfTrue="1">
      <formula>OR($Y385=2,$Y385=3,$Y385=9)</formula>
    </cfRule>
  </conditionalFormatting>
  <conditionalFormatting sqref="Z386:AC386">
    <cfRule type="expression" dxfId="1671" priority="354" stopIfTrue="1">
      <formula>OR($Y386=2,$Y386=3,$Y386=9)</formula>
    </cfRule>
  </conditionalFormatting>
  <conditionalFormatting sqref="Z387:AC387">
    <cfRule type="expression" dxfId="1670" priority="355" stopIfTrue="1">
      <formula>OR($Y387=2,$Y387=3,$Y387=9)</formula>
    </cfRule>
  </conditionalFormatting>
  <conditionalFormatting sqref="Z388:AC388">
    <cfRule type="expression" dxfId="1669" priority="356" stopIfTrue="1">
      <formula>OR($Y388=2,$Y388=3,$Y388=9)</formula>
    </cfRule>
  </conditionalFormatting>
  <conditionalFormatting sqref="Z389:AC389">
    <cfRule type="expression" dxfId="1668" priority="357" stopIfTrue="1">
      <formula>OR($Y389=2,$Y389=3,$Y389=9)</formula>
    </cfRule>
  </conditionalFormatting>
  <conditionalFormatting sqref="Z390:AC390">
    <cfRule type="expression" dxfId="1667" priority="358" stopIfTrue="1">
      <formula>OR($Y390=2,$Y390=3,$Y390=9)</formula>
    </cfRule>
  </conditionalFormatting>
  <conditionalFormatting sqref="Z391:AC391">
    <cfRule type="expression" dxfId="1666" priority="359" stopIfTrue="1">
      <formula>OR($Y391=2,$Y391=3,$Y391=9)</formula>
    </cfRule>
  </conditionalFormatting>
  <conditionalFormatting sqref="Z392:AC392">
    <cfRule type="expression" dxfId="1665" priority="360" stopIfTrue="1">
      <formula>OR($Y392=2,$Y392=3,$Y392=9)</formula>
    </cfRule>
  </conditionalFormatting>
  <conditionalFormatting sqref="Z393:AC393">
    <cfRule type="expression" dxfId="1664" priority="361" stopIfTrue="1">
      <formula>OR($Y393=2,$Y393=3,$Y393=9)</formula>
    </cfRule>
  </conditionalFormatting>
  <conditionalFormatting sqref="Z394:AC394">
    <cfRule type="expression" dxfId="1663" priority="362" stopIfTrue="1">
      <formula>OR($Y394=2,$Y394=3,$Y394=9)</formula>
    </cfRule>
  </conditionalFormatting>
  <conditionalFormatting sqref="Z395:AC395">
    <cfRule type="expression" dxfId="1662" priority="363" stopIfTrue="1">
      <formula>OR($Y395=2,$Y395=3,$Y395=9)</formula>
    </cfRule>
  </conditionalFormatting>
  <conditionalFormatting sqref="Z396:AC396">
    <cfRule type="expression" dxfId="1661" priority="364" stopIfTrue="1">
      <formula>OR($Y396=2,$Y396=3,$Y396=9)</formula>
    </cfRule>
  </conditionalFormatting>
  <conditionalFormatting sqref="Z397:AC397">
    <cfRule type="expression" dxfId="1660" priority="365" stopIfTrue="1">
      <formula>OR($Y397=2,$Y397=3,$Y397=9)</formula>
    </cfRule>
  </conditionalFormatting>
  <conditionalFormatting sqref="Z398:AC398">
    <cfRule type="expression" dxfId="1659" priority="366" stopIfTrue="1">
      <formula>OR($Y398=2,$Y398=3,$Y398=9)</formula>
    </cfRule>
  </conditionalFormatting>
  <conditionalFormatting sqref="Z399:AC399">
    <cfRule type="expression" dxfId="1658" priority="367" stopIfTrue="1">
      <formula>OR($Y399=2,$Y399=3,$Y399=9)</formula>
    </cfRule>
  </conditionalFormatting>
  <conditionalFormatting sqref="Z400:AC400">
    <cfRule type="expression" dxfId="1657" priority="368" stopIfTrue="1">
      <formula>OR($Y400=2,$Y400=3,$Y400=9)</formula>
    </cfRule>
  </conditionalFormatting>
  <conditionalFormatting sqref="Z401:AC401">
    <cfRule type="expression" dxfId="1656" priority="369" stopIfTrue="1">
      <formula>OR($Y401=2,$Y401=3,$Y401=9)</formula>
    </cfRule>
  </conditionalFormatting>
  <conditionalFormatting sqref="Z402:AC402">
    <cfRule type="expression" dxfId="1655" priority="370" stopIfTrue="1">
      <formula>OR($Y402=2,$Y402=3,$Y402=9)</formula>
    </cfRule>
  </conditionalFormatting>
  <conditionalFormatting sqref="Z403:AC403">
    <cfRule type="expression" dxfId="1654" priority="371" stopIfTrue="1">
      <formula>OR($Y403=2,$Y403=3,$Y403=9)</formula>
    </cfRule>
  </conditionalFormatting>
  <conditionalFormatting sqref="Z404:AC404">
    <cfRule type="expression" dxfId="1653" priority="372" stopIfTrue="1">
      <formula>OR($Y404=2,$Y404=3,$Y404=9)</formula>
    </cfRule>
  </conditionalFormatting>
  <conditionalFormatting sqref="Z405:AC405">
    <cfRule type="expression" dxfId="1652" priority="373" stopIfTrue="1">
      <formula>OR($Y405=2,$Y405=3,$Y405=9)</formula>
    </cfRule>
  </conditionalFormatting>
  <conditionalFormatting sqref="Z406:AC406">
    <cfRule type="expression" dxfId="1651" priority="374" stopIfTrue="1">
      <formula>OR($Y406=2,$Y406=3,$Y406=9)</formula>
    </cfRule>
  </conditionalFormatting>
  <conditionalFormatting sqref="Z407:AC407">
    <cfRule type="expression" dxfId="1650" priority="375" stopIfTrue="1">
      <formula>OR($Y407=2,$Y407=3,$Y407=9)</formula>
    </cfRule>
  </conditionalFormatting>
  <conditionalFormatting sqref="Z408:AC408">
    <cfRule type="expression" dxfId="1649" priority="376" stopIfTrue="1">
      <formula>OR($Y408=2,$Y408=3,$Y408=9)</formula>
    </cfRule>
  </conditionalFormatting>
  <conditionalFormatting sqref="Z409:AC409">
    <cfRule type="expression" dxfId="1648" priority="377" stopIfTrue="1">
      <formula>OR($Y409=2,$Y409=3,$Y409=9)</formula>
    </cfRule>
  </conditionalFormatting>
  <conditionalFormatting sqref="Z410:AC410">
    <cfRule type="expression" dxfId="1647" priority="378" stopIfTrue="1">
      <formula>OR($Y410=2,$Y410=3,$Y410=9)</formula>
    </cfRule>
  </conditionalFormatting>
  <conditionalFormatting sqref="Z411:AC411">
    <cfRule type="expression" dxfId="1646" priority="379" stopIfTrue="1">
      <formula>OR($Y411=2,$Y411=3,$Y411=9)</formula>
    </cfRule>
  </conditionalFormatting>
  <conditionalFormatting sqref="Z412:AC412">
    <cfRule type="expression" dxfId="1645" priority="380" stopIfTrue="1">
      <formula>OR($Y412=2,$Y412=3,$Y412=9)</formula>
    </cfRule>
  </conditionalFormatting>
  <conditionalFormatting sqref="Z413:AC413">
    <cfRule type="expression" dxfId="1644" priority="381" stopIfTrue="1">
      <formula>OR($Y413=2,$Y413=3,$Y413=9)</formula>
    </cfRule>
  </conditionalFormatting>
  <conditionalFormatting sqref="Z414:AC414">
    <cfRule type="expression" dxfId="1643" priority="382" stopIfTrue="1">
      <formula>OR($Y414=2,$Y414=3,$Y414=9)</formula>
    </cfRule>
  </conditionalFormatting>
  <conditionalFormatting sqref="Z415:AC415">
    <cfRule type="expression" dxfId="1642" priority="383" stopIfTrue="1">
      <formula>OR($Y415=2,$Y415=3,$Y415=9)</formula>
    </cfRule>
  </conditionalFormatting>
  <conditionalFormatting sqref="Z416:AC416">
    <cfRule type="expression" dxfId="1641" priority="384" stopIfTrue="1">
      <formula>OR($Y416=2,$Y416=3,$Y416=9)</formula>
    </cfRule>
  </conditionalFormatting>
  <conditionalFormatting sqref="Z417:AC417">
    <cfRule type="expression" dxfId="1640" priority="385" stopIfTrue="1">
      <formula>OR($Y417=2,$Y417=3,$Y417=9)</formula>
    </cfRule>
  </conditionalFormatting>
  <conditionalFormatting sqref="Z418:AC418">
    <cfRule type="expression" dxfId="1639" priority="386" stopIfTrue="1">
      <formula>OR($Y418=2,$Y418=3,$Y418=9)</formula>
    </cfRule>
  </conditionalFormatting>
  <conditionalFormatting sqref="Z419:AC419">
    <cfRule type="expression" dxfId="1638" priority="387" stopIfTrue="1">
      <formula>OR($Y419=2,$Y419=3,$Y419=9)</formula>
    </cfRule>
  </conditionalFormatting>
  <conditionalFormatting sqref="Z420:AC420">
    <cfRule type="expression" dxfId="1637" priority="388" stopIfTrue="1">
      <formula>OR($Y420=2,$Y420=3,$Y420=9)</formula>
    </cfRule>
  </conditionalFormatting>
  <conditionalFormatting sqref="Z421:AC421">
    <cfRule type="expression" dxfId="1636" priority="389" stopIfTrue="1">
      <formula>OR($Y421=2,$Y421=3,$Y421=9)</formula>
    </cfRule>
  </conditionalFormatting>
  <conditionalFormatting sqref="Z422:AC422">
    <cfRule type="expression" dxfId="1635" priority="390" stopIfTrue="1">
      <formula>OR($Y422=2,$Y422=3,$Y422=9)</formula>
    </cfRule>
  </conditionalFormatting>
  <conditionalFormatting sqref="Z423:AC423">
    <cfRule type="expression" dxfId="1634" priority="391" stopIfTrue="1">
      <formula>OR($Y423=2,$Y423=3,$Y423=9)</formula>
    </cfRule>
  </conditionalFormatting>
  <conditionalFormatting sqref="Z424:AC424">
    <cfRule type="expression" dxfId="1633" priority="392" stopIfTrue="1">
      <formula>OR($Y424=2,$Y424=3,$Y424=9)</formula>
    </cfRule>
  </conditionalFormatting>
  <conditionalFormatting sqref="Z425:AC425">
    <cfRule type="expression" dxfId="1632" priority="393" stopIfTrue="1">
      <formula>OR($Y425=2,$Y425=3,$Y425=9)</formula>
    </cfRule>
  </conditionalFormatting>
  <conditionalFormatting sqref="Z426:AC426">
    <cfRule type="expression" dxfId="1631" priority="394" stopIfTrue="1">
      <formula>OR($Y426=2,$Y426=3,$Y426=9)</formula>
    </cfRule>
  </conditionalFormatting>
  <conditionalFormatting sqref="Z427:AC427">
    <cfRule type="expression" dxfId="1630" priority="395" stopIfTrue="1">
      <formula>OR($Y427=2,$Y427=3,$Y427=9)</formula>
    </cfRule>
  </conditionalFormatting>
  <conditionalFormatting sqref="Z428:AC428">
    <cfRule type="expression" dxfId="1629" priority="396" stopIfTrue="1">
      <formula>OR($Y428=2,$Y428=3,$Y428=9)</formula>
    </cfRule>
  </conditionalFormatting>
  <conditionalFormatting sqref="Z429:AC429">
    <cfRule type="expression" dxfId="1628" priority="397" stopIfTrue="1">
      <formula>OR($Y429=2,$Y429=3,$Y429=9)</formula>
    </cfRule>
  </conditionalFormatting>
  <conditionalFormatting sqref="Z430:AC430">
    <cfRule type="expression" dxfId="1627" priority="398" stopIfTrue="1">
      <formula>OR($Y430=2,$Y430=3,$Y430=9)</formula>
    </cfRule>
  </conditionalFormatting>
  <conditionalFormatting sqref="Z431:AC431">
    <cfRule type="expression" dxfId="1626" priority="399" stopIfTrue="1">
      <formula>OR($Y431=2,$Y431=3,$Y431=9)</formula>
    </cfRule>
  </conditionalFormatting>
  <conditionalFormatting sqref="Z432:AC432">
    <cfRule type="expression" dxfId="1625" priority="400" stopIfTrue="1">
      <formula>OR($Y432=2,$Y432=3,$Y432=9)</formula>
    </cfRule>
  </conditionalFormatting>
  <conditionalFormatting sqref="Z433:AC433">
    <cfRule type="expression" dxfId="1624" priority="401" stopIfTrue="1">
      <formula>OR($Y433=2,$Y433=3,$Y433=9)</formula>
    </cfRule>
  </conditionalFormatting>
  <conditionalFormatting sqref="Z434:AC434">
    <cfRule type="expression" dxfId="1623" priority="402" stopIfTrue="1">
      <formula>OR($Y434=2,$Y434=3,$Y434=9)</formula>
    </cfRule>
  </conditionalFormatting>
  <conditionalFormatting sqref="Z435:AC435">
    <cfRule type="expression" dxfId="1622" priority="403" stopIfTrue="1">
      <formula>OR($Y435=2,$Y435=3,$Y435=9)</formula>
    </cfRule>
  </conditionalFormatting>
  <conditionalFormatting sqref="Z436:AC436">
    <cfRule type="expression" dxfId="1621" priority="404" stopIfTrue="1">
      <formula>OR($Y436=2,$Y436=3,$Y436=9)</formula>
    </cfRule>
  </conditionalFormatting>
  <conditionalFormatting sqref="Z437:AC437">
    <cfRule type="expression" dxfId="1620" priority="405" stopIfTrue="1">
      <formula>OR($Y437=2,$Y437=3,$Y437=9)</formula>
    </cfRule>
  </conditionalFormatting>
  <conditionalFormatting sqref="Z438:AC438">
    <cfRule type="expression" dxfId="1619" priority="406" stopIfTrue="1">
      <formula>OR($Y438=2,$Y438=3,$Y438=9)</formula>
    </cfRule>
  </conditionalFormatting>
  <conditionalFormatting sqref="Z439:AC439">
    <cfRule type="expression" dxfId="1618" priority="407" stopIfTrue="1">
      <formula>OR($Y439=2,$Y439=3,$Y439=9)</formula>
    </cfRule>
  </conditionalFormatting>
  <conditionalFormatting sqref="Z440:AC440">
    <cfRule type="expression" dxfId="1617" priority="408" stopIfTrue="1">
      <formula>OR($Y440=2,$Y440=3,$Y440=9)</formula>
    </cfRule>
  </conditionalFormatting>
  <conditionalFormatting sqref="Z441:AC441">
    <cfRule type="expression" dxfId="1616" priority="409" stopIfTrue="1">
      <formula>OR($Y441=2,$Y441=3,$Y441=9)</formula>
    </cfRule>
  </conditionalFormatting>
  <conditionalFormatting sqref="Z442:AC442">
    <cfRule type="expression" dxfId="1615" priority="410" stopIfTrue="1">
      <formula>OR($Y442=2,$Y442=3,$Y442=9)</formula>
    </cfRule>
  </conditionalFormatting>
  <conditionalFormatting sqref="Z443:AC443">
    <cfRule type="expression" dxfId="1614" priority="411" stopIfTrue="1">
      <formula>OR($Y443=2,$Y443=3,$Y443=9)</formula>
    </cfRule>
  </conditionalFormatting>
  <conditionalFormatting sqref="Z444:AC444">
    <cfRule type="expression" dxfId="1613" priority="412" stopIfTrue="1">
      <formula>OR($Y444=2,$Y444=3,$Y444=9)</formula>
    </cfRule>
  </conditionalFormatting>
  <conditionalFormatting sqref="Z445:AC445">
    <cfRule type="expression" dxfId="1612" priority="413" stopIfTrue="1">
      <formula>OR($Y445=2,$Y445=3,$Y445=9)</formula>
    </cfRule>
  </conditionalFormatting>
  <conditionalFormatting sqref="Z446:AC446">
    <cfRule type="expression" dxfId="1611" priority="414" stopIfTrue="1">
      <formula>OR($Y446=2,$Y446=3,$Y446=9)</formula>
    </cfRule>
  </conditionalFormatting>
  <conditionalFormatting sqref="Z447:AC447">
    <cfRule type="expression" dxfId="1610" priority="415" stopIfTrue="1">
      <formula>OR($Y447=2,$Y447=3,$Y447=9)</formula>
    </cfRule>
  </conditionalFormatting>
  <conditionalFormatting sqref="Z448:AC448">
    <cfRule type="expression" dxfId="1609" priority="416" stopIfTrue="1">
      <formula>OR($Y448=2,$Y448=3,$Y448=9)</formula>
    </cfRule>
  </conditionalFormatting>
  <conditionalFormatting sqref="Z449:AC449">
    <cfRule type="expression" dxfId="1608" priority="417" stopIfTrue="1">
      <formula>OR($Y449=2,$Y449=3,$Y449=9)</formula>
    </cfRule>
  </conditionalFormatting>
  <conditionalFormatting sqref="Z450:AC450">
    <cfRule type="expression" dxfId="1607" priority="418" stopIfTrue="1">
      <formula>OR($Y450=2,$Y450=3,$Y450=9)</formula>
    </cfRule>
  </conditionalFormatting>
  <conditionalFormatting sqref="Z451:AC451">
    <cfRule type="expression" dxfId="1606" priority="419" stopIfTrue="1">
      <formula>OR($Y451=2,$Y451=3,$Y451=9)</formula>
    </cfRule>
  </conditionalFormatting>
  <conditionalFormatting sqref="Z452:AC452">
    <cfRule type="expression" dxfId="1605" priority="420" stopIfTrue="1">
      <formula>OR($Y452=2,$Y452=3,$Y452=9)</formula>
    </cfRule>
  </conditionalFormatting>
  <conditionalFormatting sqref="Z453:AC453">
    <cfRule type="expression" dxfId="1604" priority="421" stopIfTrue="1">
      <formula>OR($Y453=2,$Y453=3,$Y453=9)</formula>
    </cfRule>
  </conditionalFormatting>
  <conditionalFormatting sqref="Z454:AC454">
    <cfRule type="expression" dxfId="1603" priority="422" stopIfTrue="1">
      <formula>OR($Y454=2,$Y454=3,$Y454=9)</formula>
    </cfRule>
  </conditionalFormatting>
  <conditionalFormatting sqref="Z455:AC455">
    <cfRule type="expression" dxfId="1602" priority="423" stopIfTrue="1">
      <formula>OR($Y455=2,$Y455=3,$Y455=9)</formula>
    </cfRule>
  </conditionalFormatting>
  <conditionalFormatting sqref="Z456:AC456">
    <cfRule type="expression" dxfId="1601" priority="424" stopIfTrue="1">
      <formula>OR($Y456=2,$Y456=3,$Y456=9)</formula>
    </cfRule>
  </conditionalFormatting>
  <conditionalFormatting sqref="Z457:AC457">
    <cfRule type="expression" dxfId="1600" priority="425" stopIfTrue="1">
      <formula>OR($Y457=2,$Y457=3,$Y457=9)</formula>
    </cfRule>
  </conditionalFormatting>
  <conditionalFormatting sqref="Z458:AC458">
    <cfRule type="expression" dxfId="1599" priority="426" stopIfTrue="1">
      <formula>OR($Y458=2,$Y458=3,$Y458=9)</formula>
    </cfRule>
  </conditionalFormatting>
  <conditionalFormatting sqref="Z459:AC459">
    <cfRule type="expression" dxfId="1598" priority="427" stopIfTrue="1">
      <formula>OR($Y459=2,$Y459=3,$Y459=9)</formula>
    </cfRule>
  </conditionalFormatting>
  <conditionalFormatting sqref="Z460:AC460">
    <cfRule type="expression" dxfId="1597" priority="428" stopIfTrue="1">
      <formula>OR($Y460=2,$Y460=3,$Y460=9)</formula>
    </cfRule>
  </conditionalFormatting>
  <conditionalFormatting sqref="Z461:AC461">
    <cfRule type="expression" dxfId="1596" priority="429" stopIfTrue="1">
      <formula>OR($Y461=2,$Y461=3,$Y461=9)</formula>
    </cfRule>
  </conditionalFormatting>
  <conditionalFormatting sqref="Z462:AC462">
    <cfRule type="expression" dxfId="1595" priority="430" stopIfTrue="1">
      <formula>OR($Y462=2,$Y462=3,$Y462=9)</formula>
    </cfRule>
  </conditionalFormatting>
  <conditionalFormatting sqref="Z463:AC463">
    <cfRule type="expression" dxfId="1594" priority="431" stopIfTrue="1">
      <formula>OR($Y463=2,$Y463=3,$Y463=9)</formula>
    </cfRule>
  </conditionalFormatting>
  <conditionalFormatting sqref="Z464:AC464">
    <cfRule type="expression" dxfId="1593" priority="432" stopIfTrue="1">
      <formula>OR($Y464=2,$Y464=3,$Y464=9)</formula>
    </cfRule>
  </conditionalFormatting>
  <conditionalFormatting sqref="Z465:AC465">
    <cfRule type="expression" dxfId="1592" priority="433" stopIfTrue="1">
      <formula>OR($Y465=2,$Y465=3,$Y465=9)</formula>
    </cfRule>
  </conditionalFormatting>
  <conditionalFormatting sqref="Z466:AC466">
    <cfRule type="expression" dxfId="1591" priority="434" stopIfTrue="1">
      <formula>OR($Y466=2,$Y466=3,$Y466=9)</formula>
    </cfRule>
  </conditionalFormatting>
  <conditionalFormatting sqref="Z467:AC467">
    <cfRule type="expression" dxfId="1590" priority="435" stopIfTrue="1">
      <formula>OR($Y467=2,$Y467=3,$Y467=9)</formula>
    </cfRule>
  </conditionalFormatting>
  <conditionalFormatting sqref="Z468:AC468">
    <cfRule type="expression" dxfId="1589" priority="436" stopIfTrue="1">
      <formula>OR($Y468=2,$Y468=3,$Y468=9)</formula>
    </cfRule>
  </conditionalFormatting>
  <conditionalFormatting sqref="Z469:AC469">
    <cfRule type="expression" dxfId="1588" priority="437" stopIfTrue="1">
      <formula>OR($Y469=2,$Y469=3,$Y469=9)</formula>
    </cfRule>
  </conditionalFormatting>
  <conditionalFormatting sqref="Z470:AC470">
    <cfRule type="expression" dxfId="1587" priority="438" stopIfTrue="1">
      <formula>OR($Y470=2,$Y470=3,$Y470=9)</formula>
    </cfRule>
  </conditionalFormatting>
  <conditionalFormatting sqref="Z471:AC471">
    <cfRule type="expression" dxfId="1586" priority="439" stopIfTrue="1">
      <formula>OR($Y471=2,$Y471=3,$Y471=9)</formula>
    </cfRule>
  </conditionalFormatting>
  <conditionalFormatting sqref="Z472:AC472">
    <cfRule type="expression" dxfId="1585" priority="440" stopIfTrue="1">
      <formula>OR($Y472=2,$Y472=3,$Y472=9)</formula>
    </cfRule>
  </conditionalFormatting>
  <conditionalFormatting sqref="Z473:AC473">
    <cfRule type="expression" dxfId="1584" priority="441" stopIfTrue="1">
      <formula>OR($Y473=2,$Y473=3,$Y473=9)</formula>
    </cfRule>
  </conditionalFormatting>
  <conditionalFormatting sqref="Z474:AC474">
    <cfRule type="expression" dxfId="1583" priority="442" stopIfTrue="1">
      <formula>OR($Y474=2,$Y474=3,$Y474=9)</formula>
    </cfRule>
  </conditionalFormatting>
  <conditionalFormatting sqref="Z475:AC475">
    <cfRule type="expression" dxfId="1582" priority="443" stopIfTrue="1">
      <formula>OR($Y475=2,$Y475=3,$Y475=9)</formula>
    </cfRule>
  </conditionalFormatting>
  <conditionalFormatting sqref="Z476:AC476">
    <cfRule type="expression" dxfId="1581" priority="444" stopIfTrue="1">
      <formula>OR($Y476=2,$Y476=3,$Y476=9)</formula>
    </cfRule>
  </conditionalFormatting>
  <conditionalFormatting sqref="Z477:AC477">
    <cfRule type="expression" dxfId="1580" priority="445" stopIfTrue="1">
      <formula>OR($Y477=2,$Y477=3,$Y477=9)</formula>
    </cfRule>
  </conditionalFormatting>
  <conditionalFormatting sqref="Z478:AC478">
    <cfRule type="expression" dxfId="1579" priority="446" stopIfTrue="1">
      <formula>OR($Y478=2,$Y478=3,$Y478=9)</formula>
    </cfRule>
  </conditionalFormatting>
  <conditionalFormatting sqref="Z479:AC479">
    <cfRule type="expression" dxfId="1578" priority="447" stopIfTrue="1">
      <formula>OR($Y479=2,$Y479=3,$Y479=9)</formula>
    </cfRule>
  </conditionalFormatting>
  <conditionalFormatting sqref="Z480:AC480">
    <cfRule type="expression" dxfId="1577" priority="448" stopIfTrue="1">
      <formula>OR($Y480=2,$Y480=3,$Y480=9)</formula>
    </cfRule>
  </conditionalFormatting>
  <conditionalFormatting sqref="Z481:AC481">
    <cfRule type="expression" dxfId="1576" priority="449" stopIfTrue="1">
      <formula>OR($Y481=2,$Y481=3,$Y481=9)</formula>
    </cfRule>
  </conditionalFormatting>
  <conditionalFormatting sqref="Z482:AC482">
    <cfRule type="expression" dxfId="1575" priority="450" stopIfTrue="1">
      <formula>OR($Y482=2,$Y482=3,$Y482=9)</formula>
    </cfRule>
  </conditionalFormatting>
  <conditionalFormatting sqref="Z483:AC483">
    <cfRule type="expression" dxfId="1574" priority="451" stopIfTrue="1">
      <formula>OR($Y483=2,$Y483=3,$Y483=9)</formula>
    </cfRule>
  </conditionalFormatting>
  <conditionalFormatting sqref="Z484:AC484">
    <cfRule type="expression" dxfId="1573" priority="452" stopIfTrue="1">
      <formula>OR($Y484=2,$Y484=3,$Y484=9)</formula>
    </cfRule>
  </conditionalFormatting>
  <conditionalFormatting sqref="Z485:AC485">
    <cfRule type="expression" dxfId="1572" priority="453" stopIfTrue="1">
      <formula>OR($Y485=2,$Y485=3,$Y485=9)</formula>
    </cfRule>
  </conditionalFormatting>
  <conditionalFormatting sqref="Z486:AC486">
    <cfRule type="expression" dxfId="1571" priority="454" stopIfTrue="1">
      <formula>OR($Y486=2,$Y486=3,$Y486=9)</formula>
    </cfRule>
  </conditionalFormatting>
  <conditionalFormatting sqref="Z487:AC487">
    <cfRule type="expression" dxfId="1570" priority="455" stopIfTrue="1">
      <formula>OR($Y487=2,$Y487=3,$Y487=9)</formula>
    </cfRule>
  </conditionalFormatting>
  <conditionalFormatting sqref="Z488:AC488">
    <cfRule type="expression" dxfId="1569" priority="456" stopIfTrue="1">
      <formula>OR($Y488=2,$Y488=3,$Y488=9)</formula>
    </cfRule>
  </conditionalFormatting>
  <conditionalFormatting sqref="Z489:AC489">
    <cfRule type="expression" dxfId="1568" priority="457" stopIfTrue="1">
      <formula>OR($Y489=2,$Y489=3,$Y489=9)</formula>
    </cfRule>
  </conditionalFormatting>
  <conditionalFormatting sqref="Z490:AC490">
    <cfRule type="expression" dxfId="1567" priority="458" stopIfTrue="1">
      <formula>OR($Y490=2,$Y490=3,$Y490=9)</formula>
    </cfRule>
  </conditionalFormatting>
  <conditionalFormatting sqref="Z491:AC491">
    <cfRule type="expression" dxfId="1566" priority="459" stopIfTrue="1">
      <formula>OR($Y491=2,$Y491=3,$Y491=9)</formula>
    </cfRule>
  </conditionalFormatting>
  <conditionalFormatting sqref="Z492:AC492">
    <cfRule type="expression" dxfId="1565" priority="460" stopIfTrue="1">
      <formula>OR($Y492=2,$Y492=3,$Y492=9)</formula>
    </cfRule>
  </conditionalFormatting>
  <conditionalFormatting sqref="Z493:AC493">
    <cfRule type="expression" dxfId="1564" priority="461" stopIfTrue="1">
      <formula>OR($Y493=2,$Y493=3,$Y493=9)</formula>
    </cfRule>
  </conditionalFormatting>
  <conditionalFormatting sqref="Z494:AC494">
    <cfRule type="expression" dxfId="1563" priority="462" stopIfTrue="1">
      <formula>OR($Y494=2,$Y494=3,$Y494=9)</formula>
    </cfRule>
  </conditionalFormatting>
  <conditionalFormatting sqref="Z495:AC495">
    <cfRule type="expression" dxfId="1562" priority="463" stopIfTrue="1">
      <formula>OR($Y495=2,$Y495=3,$Y495=9)</formula>
    </cfRule>
  </conditionalFormatting>
  <conditionalFormatting sqref="Z496:AC496">
    <cfRule type="expression" dxfId="1561" priority="464" stopIfTrue="1">
      <formula>OR($Y496=2,$Y496=3,$Y496=9)</formula>
    </cfRule>
  </conditionalFormatting>
  <conditionalFormatting sqref="Z497:AC497">
    <cfRule type="expression" dxfId="1560" priority="465" stopIfTrue="1">
      <formula>OR($Y497=2,$Y497=3,$Y497=9)</formula>
    </cfRule>
  </conditionalFormatting>
  <conditionalFormatting sqref="Z498:AC498">
    <cfRule type="expression" dxfId="1559" priority="466" stopIfTrue="1">
      <formula>OR($Y498=2,$Y498=3,$Y498=9)</formula>
    </cfRule>
  </conditionalFormatting>
  <conditionalFormatting sqref="Z499:AC499">
    <cfRule type="expression" dxfId="1558" priority="467" stopIfTrue="1">
      <formula>OR($Y499=2,$Y499=3,$Y499=9)</formula>
    </cfRule>
  </conditionalFormatting>
  <conditionalFormatting sqref="Z500:AC500">
    <cfRule type="expression" dxfId="1557" priority="468" stopIfTrue="1">
      <formula>OR($Y500=2,$Y500=3,$Y500=9)</formula>
    </cfRule>
  </conditionalFormatting>
  <conditionalFormatting sqref="Z501:AC501">
    <cfRule type="expression" dxfId="1556" priority="469" stopIfTrue="1">
      <formula>OR($Y501=2,$Y501=3,$Y501=9)</formula>
    </cfRule>
  </conditionalFormatting>
  <conditionalFormatting sqref="Z502:AC502">
    <cfRule type="expression" dxfId="1555" priority="470" stopIfTrue="1">
      <formula>OR($Y502=2,$Y502=3,$Y502=9)</formula>
    </cfRule>
  </conditionalFormatting>
  <conditionalFormatting sqref="Z503:AC503">
    <cfRule type="expression" dxfId="1554" priority="471" stopIfTrue="1">
      <formula>OR($Y503=2,$Y503=3,$Y503=9)</formula>
    </cfRule>
  </conditionalFormatting>
  <conditionalFormatting sqref="Z504:AC504">
    <cfRule type="expression" dxfId="1553" priority="472" stopIfTrue="1">
      <formula>OR($Y504=2,$Y504=3,$Y504=9)</formula>
    </cfRule>
  </conditionalFormatting>
  <conditionalFormatting sqref="Z505:AC505">
    <cfRule type="expression" dxfId="1552" priority="473" stopIfTrue="1">
      <formula>OR($Y505=2,$Y505=3,$Y505=9)</formula>
    </cfRule>
  </conditionalFormatting>
  <conditionalFormatting sqref="Z506:AC506">
    <cfRule type="expression" dxfId="1551" priority="474" stopIfTrue="1">
      <formula>OR($Y506=2,$Y506=3,$Y506=9)</formula>
    </cfRule>
  </conditionalFormatting>
  <conditionalFormatting sqref="Z507:AC507">
    <cfRule type="expression" dxfId="1550" priority="475" stopIfTrue="1">
      <formula>OR($Y507=2,$Y507=3,$Y507=9)</formula>
    </cfRule>
  </conditionalFormatting>
  <conditionalFormatting sqref="Z508:AC508">
    <cfRule type="expression" dxfId="1549" priority="476" stopIfTrue="1">
      <formula>OR($Y508=2,$Y508=3,$Y508=9)</formula>
    </cfRule>
  </conditionalFormatting>
  <conditionalFormatting sqref="Z509:AC509">
    <cfRule type="expression" dxfId="1548" priority="477" stopIfTrue="1">
      <formula>OR($Y509=2,$Y509=3,$Y509=9)</formula>
    </cfRule>
  </conditionalFormatting>
  <conditionalFormatting sqref="Z510:AC510">
    <cfRule type="expression" dxfId="1547" priority="478" stopIfTrue="1">
      <formula>OR($Y510=2,$Y510=3,$Y510=9)</formula>
    </cfRule>
  </conditionalFormatting>
  <conditionalFormatting sqref="Z511:AC511">
    <cfRule type="expression" dxfId="1546" priority="479" stopIfTrue="1">
      <formula>OR($Y511=2,$Y511=3,$Y511=9)</formula>
    </cfRule>
  </conditionalFormatting>
  <conditionalFormatting sqref="Z512:AC512">
    <cfRule type="expression" dxfId="1545" priority="480" stopIfTrue="1">
      <formula>OR($Y512=2,$Y512=3,$Y512=9)</formula>
    </cfRule>
  </conditionalFormatting>
  <conditionalFormatting sqref="Z513:AC513">
    <cfRule type="expression" dxfId="1544" priority="481" stopIfTrue="1">
      <formula>OR($Y513=2,$Y513=3,$Y513=9)</formula>
    </cfRule>
  </conditionalFormatting>
  <conditionalFormatting sqref="Z514:AC514">
    <cfRule type="expression" dxfId="1543" priority="482" stopIfTrue="1">
      <formula>OR($Y514=2,$Y514=3,$Y514=9)</formula>
    </cfRule>
  </conditionalFormatting>
  <conditionalFormatting sqref="Z515:AC515">
    <cfRule type="expression" dxfId="1542" priority="483" stopIfTrue="1">
      <formula>OR($Y515=2,$Y515=3,$Y515=9)</formula>
    </cfRule>
  </conditionalFormatting>
  <conditionalFormatting sqref="Z516:AC516">
    <cfRule type="expression" dxfId="1541" priority="484" stopIfTrue="1">
      <formula>OR($Y516=2,$Y516=3,$Y516=9)</formula>
    </cfRule>
  </conditionalFormatting>
  <conditionalFormatting sqref="Z517:AC517">
    <cfRule type="expression" dxfId="1540" priority="485" stopIfTrue="1">
      <formula>OR($Y517=2,$Y517=3,$Y517=9)</formula>
    </cfRule>
  </conditionalFormatting>
  <conditionalFormatting sqref="Z518:AC518">
    <cfRule type="expression" dxfId="1539" priority="486" stopIfTrue="1">
      <formula>OR($Y518=2,$Y518=3,$Y518=9)</formula>
    </cfRule>
  </conditionalFormatting>
  <conditionalFormatting sqref="Z519:AC519">
    <cfRule type="expression" dxfId="1538" priority="487" stopIfTrue="1">
      <formula>OR($Y519=2,$Y519=3,$Y519=9)</formula>
    </cfRule>
  </conditionalFormatting>
  <conditionalFormatting sqref="Z520:AC520">
    <cfRule type="expression" dxfId="1537" priority="488" stopIfTrue="1">
      <formula>OR($Y520=2,$Y520=3,$Y520=9)</formula>
    </cfRule>
  </conditionalFormatting>
  <conditionalFormatting sqref="Z521:AC521">
    <cfRule type="expression" dxfId="1536" priority="489" stopIfTrue="1">
      <formula>OR($Y521=2,$Y521=3,$Y521=9)</formula>
    </cfRule>
  </conditionalFormatting>
  <conditionalFormatting sqref="Z522:AC522">
    <cfRule type="expression" dxfId="1535" priority="490" stopIfTrue="1">
      <formula>OR($Y522=2,$Y522=3,$Y522=9)</formula>
    </cfRule>
  </conditionalFormatting>
  <conditionalFormatting sqref="Z523:AC523">
    <cfRule type="expression" dxfId="1534" priority="491" stopIfTrue="1">
      <formula>OR($Y523=2,$Y523=3,$Y523=9)</formula>
    </cfRule>
  </conditionalFormatting>
  <conditionalFormatting sqref="Z524:AC524">
    <cfRule type="expression" dxfId="1533" priority="492" stopIfTrue="1">
      <formula>OR($Y524=2,$Y524=3,$Y524=9)</formula>
    </cfRule>
  </conditionalFormatting>
  <conditionalFormatting sqref="Z525:AC525">
    <cfRule type="expression" dxfId="1532" priority="493" stopIfTrue="1">
      <formula>OR($Y525=2,$Y525=3,$Y525=9)</formula>
    </cfRule>
  </conditionalFormatting>
  <conditionalFormatting sqref="Z526:AC526">
    <cfRule type="expression" dxfId="1531" priority="494" stopIfTrue="1">
      <formula>OR($Y526=2,$Y526=3,$Y526=9)</formula>
    </cfRule>
  </conditionalFormatting>
  <conditionalFormatting sqref="Z527:AC527">
    <cfRule type="expression" dxfId="1530" priority="495" stopIfTrue="1">
      <formula>OR($Y527=2,$Y527=3,$Y527=9)</formula>
    </cfRule>
  </conditionalFormatting>
  <conditionalFormatting sqref="Z528:AC528">
    <cfRule type="expression" dxfId="1529" priority="496" stopIfTrue="1">
      <formula>OR($Y528=2,$Y528=3,$Y528=9)</formula>
    </cfRule>
  </conditionalFormatting>
  <conditionalFormatting sqref="Z529:AC529">
    <cfRule type="expression" dxfId="1528" priority="497" stopIfTrue="1">
      <formula>OR($Y529=2,$Y529=3,$Y529=9)</formula>
    </cfRule>
  </conditionalFormatting>
  <conditionalFormatting sqref="Z530:AC530">
    <cfRule type="expression" dxfId="1527" priority="498" stopIfTrue="1">
      <formula>OR($Y530=2,$Y530=3,$Y530=9)</formula>
    </cfRule>
  </conditionalFormatting>
  <conditionalFormatting sqref="Z531:AC531">
    <cfRule type="expression" dxfId="1526" priority="499" stopIfTrue="1">
      <formula>OR($Y531=2,$Y531=3,$Y531=9)</formula>
    </cfRule>
  </conditionalFormatting>
  <conditionalFormatting sqref="Z532:AC532">
    <cfRule type="expression" dxfId="1525" priority="500" stopIfTrue="1">
      <formula>OR($Y532=2,$Y532=3,$Y532=9)</formula>
    </cfRule>
  </conditionalFormatting>
  <conditionalFormatting sqref="Z533:AC533">
    <cfRule type="expression" dxfId="1524" priority="501" stopIfTrue="1">
      <formula>OR($Y533=2,$Y533=3,$Y533=9)</formula>
    </cfRule>
  </conditionalFormatting>
  <conditionalFormatting sqref="Z534:AC534">
    <cfRule type="expression" dxfId="1523" priority="502" stopIfTrue="1">
      <formula>OR($Y534=2,$Y534=3,$Y534=9)</formula>
    </cfRule>
  </conditionalFormatting>
  <conditionalFormatting sqref="Z535:AC535">
    <cfRule type="expression" dxfId="1522" priority="503" stopIfTrue="1">
      <formula>OR($Y535=2,$Y535=3,$Y535=9)</formula>
    </cfRule>
  </conditionalFormatting>
  <conditionalFormatting sqref="Z536:AC536">
    <cfRule type="expression" dxfId="1521" priority="504" stopIfTrue="1">
      <formula>OR($Y536=2,$Y536=3,$Y536=9)</formula>
    </cfRule>
  </conditionalFormatting>
  <conditionalFormatting sqref="Z537:AC537">
    <cfRule type="expression" dxfId="1520" priority="505" stopIfTrue="1">
      <formula>OR($Y537=2,$Y537=3,$Y537=9)</formula>
    </cfRule>
  </conditionalFormatting>
  <conditionalFormatting sqref="Z538:AC538">
    <cfRule type="expression" dxfId="1519" priority="506" stopIfTrue="1">
      <formula>OR($Y538=2,$Y538=3,$Y538=9)</formula>
    </cfRule>
  </conditionalFormatting>
  <conditionalFormatting sqref="Z539:AC539">
    <cfRule type="expression" dxfId="1518" priority="507" stopIfTrue="1">
      <formula>OR($Y539=2,$Y539=3,$Y539=9)</formula>
    </cfRule>
  </conditionalFormatting>
  <conditionalFormatting sqref="Z540:AC540">
    <cfRule type="expression" dxfId="1517" priority="508" stopIfTrue="1">
      <formula>OR($Y540=2,$Y540=3,$Y540=9)</formula>
    </cfRule>
  </conditionalFormatting>
  <conditionalFormatting sqref="Z541:AC541">
    <cfRule type="expression" dxfId="1516" priority="509" stopIfTrue="1">
      <formula>OR($Y541=2,$Y541=3,$Y541=9)</formula>
    </cfRule>
  </conditionalFormatting>
  <conditionalFormatting sqref="Z542:AC542">
    <cfRule type="expression" dxfId="1515" priority="510" stopIfTrue="1">
      <formula>OR($Y542=2,$Y542=3,$Y542=9)</formula>
    </cfRule>
  </conditionalFormatting>
  <conditionalFormatting sqref="Z543:AC543">
    <cfRule type="expression" dxfId="1514" priority="511" stopIfTrue="1">
      <formula>OR($Y543=2,$Y543=3,$Y543=9)</formula>
    </cfRule>
  </conditionalFormatting>
  <conditionalFormatting sqref="Z544:AC544">
    <cfRule type="expression" dxfId="1513" priority="512" stopIfTrue="1">
      <formula>OR($Y544=2,$Y544=3,$Y544=9)</formula>
    </cfRule>
  </conditionalFormatting>
  <conditionalFormatting sqref="Z545:AC545">
    <cfRule type="expression" dxfId="1512" priority="513" stopIfTrue="1">
      <formula>OR($Y545=2,$Y545=3,$Y545=9)</formula>
    </cfRule>
  </conditionalFormatting>
  <conditionalFormatting sqref="Z546:AC546">
    <cfRule type="expression" dxfId="1511" priority="514" stopIfTrue="1">
      <formula>OR($Y546=2,$Y546=3,$Y546=9)</formula>
    </cfRule>
  </conditionalFormatting>
  <conditionalFormatting sqref="Z547:AC547">
    <cfRule type="expression" dxfId="1510" priority="515" stopIfTrue="1">
      <formula>OR($Y547=2,$Y547=3,$Y547=9)</formula>
    </cfRule>
  </conditionalFormatting>
  <conditionalFormatting sqref="Z548:AC548">
    <cfRule type="expression" dxfId="1509" priority="516" stopIfTrue="1">
      <formula>OR($Y548=2,$Y548=3,$Y548=9)</formula>
    </cfRule>
  </conditionalFormatting>
  <conditionalFormatting sqref="Z549:AC549">
    <cfRule type="expression" dxfId="1508" priority="517" stopIfTrue="1">
      <formula>OR($Y549=2,$Y549=3,$Y549=9)</formula>
    </cfRule>
  </conditionalFormatting>
  <conditionalFormatting sqref="Z550:AC550">
    <cfRule type="expression" dxfId="1507" priority="518" stopIfTrue="1">
      <formula>OR($Y550=2,$Y550=3,$Y550=9)</formula>
    </cfRule>
  </conditionalFormatting>
  <conditionalFormatting sqref="Z551:AC551">
    <cfRule type="expression" dxfId="1506" priority="519" stopIfTrue="1">
      <formula>OR($Y551=2,$Y551=3,$Y551=9)</formula>
    </cfRule>
  </conditionalFormatting>
  <conditionalFormatting sqref="Z552:AC552">
    <cfRule type="expression" dxfId="1505" priority="520" stopIfTrue="1">
      <formula>OR($Y552=2,$Y552=3,$Y552=9)</formula>
    </cfRule>
  </conditionalFormatting>
  <conditionalFormatting sqref="Z553:AC553">
    <cfRule type="expression" dxfId="1504" priority="521" stopIfTrue="1">
      <formula>OR($Y553=2,$Y553=3,$Y553=9)</formula>
    </cfRule>
  </conditionalFormatting>
  <conditionalFormatting sqref="Z554:AC554">
    <cfRule type="expression" dxfId="1503" priority="522" stopIfTrue="1">
      <formula>OR($Y554=2,$Y554=3,$Y554=9)</formula>
    </cfRule>
  </conditionalFormatting>
  <conditionalFormatting sqref="Z555:AC555">
    <cfRule type="expression" dxfId="1502" priority="523" stopIfTrue="1">
      <formula>OR($Y555=2,$Y555=3,$Y555=9)</formula>
    </cfRule>
  </conditionalFormatting>
  <conditionalFormatting sqref="Z556:AC556">
    <cfRule type="expression" dxfId="1501" priority="524" stopIfTrue="1">
      <formula>OR($Y556=2,$Y556=3,$Y556=9)</formula>
    </cfRule>
  </conditionalFormatting>
  <conditionalFormatting sqref="Z557:AC557">
    <cfRule type="expression" dxfId="1500" priority="525" stopIfTrue="1">
      <formula>OR($Y557=2,$Y557=3,$Y557=9)</formula>
    </cfRule>
  </conditionalFormatting>
  <conditionalFormatting sqref="Z558:AC558">
    <cfRule type="expression" dxfId="1499" priority="526" stopIfTrue="1">
      <formula>OR($Y558=2,$Y558=3,$Y558=9)</formula>
    </cfRule>
  </conditionalFormatting>
  <conditionalFormatting sqref="Z559:AC559">
    <cfRule type="expression" dxfId="1498" priority="527" stopIfTrue="1">
      <formula>OR($Y559=2,$Y559=3,$Y559=9)</formula>
    </cfRule>
  </conditionalFormatting>
  <conditionalFormatting sqref="Z560:AC560">
    <cfRule type="expression" dxfId="1497" priority="528" stopIfTrue="1">
      <formula>OR($Y560=2,$Y560=3,$Y560=9)</formula>
    </cfRule>
  </conditionalFormatting>
  <conditionalFormatting sqref="Z561:AC561">
    <cfRule type="expression" dxfId="1496" priority="529" stopIfTrue="1">
      <formula>OR($Y561=2,$Y561=3,$Y561=9)</formula>
    </cfRule>
  </conditionalFormatting>
  <conditionalFormatting sqref="Z562:AC562">
    <cfRule type="expression" dxfId="1495" priority="530" stopIfTrue="1">
      <formula>OR($Y562=2,$Y562=3,$Y562=9)</formula>
    </cfRule>
  </conditionalFormatting>
  <conditionalFormatting sqref="Z563:AC563">
    <cfRule type="expression" dxfId="1494" priority="531" stopIfTrue="1">
      <formula>OR($Y563=2,$Y563=3,$Y563=9)</formula>
    </cfRule>
  </conditionalFormatting>
  <conditionalFormatting sqref="Z564:AC564">
    <cfRule type="expression" dxfId="1493" priority="532" stopIfTrue="1">
      <formula>OR($Y564=2,$Y564=3,$Y564=9)</formula>
    </cfRule>
  </conditionalFormatting>
  <conditionalFormatting sqref="Z565:AC565">
    <cfRule type="expression" dxfId="1492" priority="533" stopIfTrue="1">
      <formula>OR($Y565=2,$Y565=3,$Y565=9)</formula>
    </cfRule>
  </conditionalFormatting>
  <conditionalFormatting sqref="Z566:AC566">
    <cfRule type="expression" dxfId="1491" priority="534" stopIfTrue="1">
      <formula>OR($Y566=2,$Y566=3,$Y566=9)</formula>
    </cfRule>
  </conditionalFormatting>
  <conditionalFormatting sqref="Z567:AC567">
    <cfRule type="expression" dxfId="1490" priority="535" stopIfTrue="1">
      <formula>OR($Y567=2,$Y567=3,$Y567=9)</formula>
    </cfRule>
  </conditionalFormatting>
  <conditionalFormatting sqref="Z568:AC568">
    <cfRule type="expression" dxfId="1489" priority="536" stopIfTrue="1">
      <formula>OR($Y568=2,$Y568=3,$Y568=9)</formula>
    </cfRule>
  </conditionalFormatting>
  <conditionalFormatting sqref="Z569:AC569">
    <cfRule type="expression" dxfId="1488" priority="537" stopIfTrue="1">
      <formula>OR($Y569=2,$Y569=3,$Y569=9)</formula>
    </cfRule>
  </conditionalFormatting>
  <conditionalFormatting sqref="Z570:AC570">
    <cfRule type="expression" dxfId="1487" priority="538" stopIfTrue="1">
      <formula>OR($Y570=2,$Y570=3,$Y570=9)</formula>
    </cfRule>
  </conditionalFormatting>
  <conditionalFormatting sqref="Z571:AC571">
    <cfRule type="expression" dxfId="1486" priority="539" stopIfTrue="1">
      <formula>OR($Y571=2,$Y571=3,$Y571=9)</formula>
    </cfRule>
  </conditionalFormatting>
  <conditionalFormatting sqref="Z572:AC572">
    <cfRule type="expression" dxfId="1485" priority="540" stopIfTrue="1">
      <formula>OR($Y572=2,$Y572=3,$Y572=9)</formula>
    </cfRule>
  </conditionalFormatting>
  <conditionalFormatting sqref="Z573:AC573">
    <cfRule type="expression" dxfId="1484" priority="541" stopIfTrue="1">
      <formula>OR($Y573=2,$Y573=3,$Y573=9)</formula>
    </cfRule>
  </conditionalFormatting>
  <conditionalFormatting sqref="Z574:AC574">
    <cfRule type="expression" dxfId="1483" priority="542" stopIfTrue="1">
      <formula>OR($Y574=2,$Y574=3,$Y574=9)</formula>
    </cfRule>
  </conditionalFormatting>
  <conditionalFormatting sqref="Z575:AC575">
    <cfRule type="expression" dxfId="1482" priority="543" stopIfTrue="1">
      <formula>OR($Y575=2,$Y575=3,$Y575=9)</formula>
    </cfRule>
  </conditionalFormatting>
  <conditionalFormatting sqref="Z576:AC576">
    <cfRule type="expression" dxfId="1481" priority="544" stopIfTrue="1">
      <formula>OR($Y576=2,$Y576=3,$Y576=9)</formula>
    </cfRule>
  </conditionalFormatting>
  <conditionalFormatting sqref="Z577:AC577">
    <cfRule type="expression" dxfId="1480" priority="545" stopIfTrue="1">
      <formula>OR($Y577=2,$Y577=3,$Y577=9)</formula>
    </cfRule>
  </conditionalFormatting>
  <conditionalFormatting sqref="Z578:AC578">
    <cfRule type="expression" dxfId="1479" priority="546" stopIfTrue="1">
      <formula>OR($Y578=2,$Y578=3,$Y578=9)</formula>
    </cfRule>
  </conditionalFormatting>
  <conditionalFormatting sqref="Z579:AC579">
    <cfRule type="expression" dxfId="1478" priority="547" stopIfTrue="1">
      <formula>OR($Y579=2,$Y579=3,$Y579=9)</formula>
    </cfRule>
  </conditionalFormatting>
  <conditionalFormatting sqref="Z580:AC580">
    <cfRule type="expression" dxfId="1477" priority="548" stopIfTrue="1">
      <formula>OR($Y580=2,$Y580=3,$Y580=9)</formula>
    </cfRule>
  </conditionalFormatting>
  <conditionalFormatting sqref="Z581:AC581">
    <cfRule type="expression" dxfId="1476" priority="549" stopIfTrue="1">
      <formula>OR($Y581=2,$Y581=3,$Y581=9)</formula>
    </cfRule>
  </conditionalFormatting>
  <conditionalFormatting sqref="Z582:AC582">
    <cfRule type="expression" dxfId="1475" priority="550" stopIfTrue="1">
      <formula>OR($Y582=2,$Y582=3,$Y582=9)</formula>
    </cfRule>
  </conditionalFormatting>
  <conditionalFormatting sqref="Z583:AC583">
    <cfRule type="expression" dxfId="1474" priority="551" stopIfTrue="1">
      <formula>OR($Y583=2,$Y583=3,$Y583=9)</formula>
    </cfRule>
  </conditionalFormatting>
  <conditionalFormatting sqref="Z584:AC584">
    <cfRule type="expression" dxfId="1473" priority="552" stopIfTrue="1">
      <formula>OR($Y584=2,$Y584=3,$Y584=9)</formula>
    </cfRule>
  </conditionalFormatting>
  <conditionalFormatting sqref="Z585:AC585">
    <cfRule type="expression" dxfId="1472" priority="553" stopIfTrue="1">
      <formula>OR($Y585=2,$Y585=3,$Y585=9)</formula>
    </cfRule>
  </conditionalFormatting>
  <conditionalFormatting sqref="Z586:AC586">
    <cfRule type="expression" dxfId="1471" priority="554" stopIfTrue="1">
      <formula>OR($Y586=2,$Y586=3,$Y586=9)</formula>
    </cfRule>
  </conditionalFormatting>
  <conditionalFormatting sqref="Z587:AC587">
    <cfRule type="expression" dxfId="1470" priority="555" stopIfTrue="1">
      <formula>OR($Y587=2,$Y587=3,$Y587=9)</formula>
    </cfRule>
  </conditionalFormatting>
  <conditionalFormatting sqref="Z588:AC588">
    <cfRule type="expression" dxfId="1469" priority="556" stopIfTrue="1">
      <formula>OR($Y588=2,$Y588=3,$Y588=9)</formula>
    </cfRule>
  </conditionalFormatting>
  <conditionalFormatting sqref="Z589:AC589">
    <cfRule type="expression" dxfId="1468" priority="557" stopIfTrue="1">
      <formula>OR($Y589=2,$Y589=3,$Y589=9)</formula>
    </cfRule>
  </conditionalFormatting>
  <conditionalFormatting sqref="Z590:AC590">
    <cfRule type="expression" dxfId="1467" priority="558" stopIfTrue="1">
      <formula>OR($Y590=2,$Y590=3,$Y590=9)</formula>
    </cfRule>
  </conditionalFormatting>
  <conditionalFormatting sqref="Z591:AC591">
    <cfRule type="expression" dxfId="1466" priority="559" stopIfTrue="1">
      <formula>OR($Y591=2,$Y591=3,$Y591=9)</formula>
    </cfRule>
  </conditionalFormatting>
  <conditionalFormatting sqref="Z592:AC592">
    <cfRule type="expression" dxfId="1465" priority="560" stopIfTrue="1">
      <formula>OR($Y592=2,$Y592=3,$Y592=9)</formula>
    </cfRule>
  </conditionalFormatting>
  <conditionalFormatting sqref="Z593:AC593">
    <cfRule type="expression" dxfId="1464" priority="561" stopIfTrue="1">
      <formula>OR($Y593=2,$Y593=3,$Y593=9)</formula>
    </cfRule>
  </conditionalFormatting>
  <conditionalFormatting sqref="Z594:AC594">
    <cfRule type="expression" dxfId="1463" priority="562" stopIfTrue="1">
      <formula>OR($Y594=2,$Y594=3,$Y594=9)</formula>
    </cfRule>
  </conditionalFormatting>
  <conditionalFormatting sqref="Z595:AC595">
    <cfRule type="expression" dxfId="1462" priority="563" stopIfTrue="1">
      <formula>OR($Y595=2,$Y595=3,$Y595=9)</formula>
    </cfRule>
  </conditionalFormatting>
  <conditionalFormatting sqref="Z596:AC596">
    <cfRule type="expression" dxfId="1461" priority="564" stopIfTrue="1">
      <formula>OR($Y596=2,$Y596=3,$Y596=9)</formula>
    </cfRule>
  </conditionalFormatting>
  <conditionalFormatting sqref="Z597:AC597">
    <cfRule type="expression" dxfId="1460" priority="565" stopIfTrue="1">
      <formula>OR($Y597=2,$Y597=3,$Y597=9)</formula>
    </cfRule>
  </conditionalFormatting>
  <conditionalFormatting sqref="Z598:AC598">
    <cfRule type="expression" dxfId="1459" priority="566" stopIfTrue="1">
      <formula>OR($Y598=2,$Y598=3,$Y598=9)</formula>
    </cfRule>
  </conditionalFormatting>
  <conditionalFormatting sqref="Z599:AC599">
    <cfRule type="expression" dxfId="1458" priority="567" stopIfTrue="1">
      <formula>OR($Y599=2,$Y599=3,$Y599=9)</formula>
    </cfRule>
  </conditionalFormatting>
  <conditionalFormatting sqref="Z600:AC600">
    <cfRule type="expression" dxfId="1457" priority="568" stopIfTrue="1">
      <formula>OR($Y600=2,$Y600=3,$Y600=9)</formula>
    </cfRule>
  </conditionalFormatting>
  <conditionalFormatting sqref="Z601:AC601">
    <cfRule type="expression" dxfId="1456" priority="569" stopIfTrue="1">
      <formula>OR($Y601=2,$Y601=3,$Y601=9)</formula>
    </cfRule>
  </conditionalFormatting>
  <conditionalFormatting sqref="Z602:AC602">
    <cfRule type="expression" dxfId="1455" priority="570" stopIfTrue="1">
      <formula>OR($Y602=2,$Y602=3,$Y602=9)</formula>
    </cfRule>
  </conditionalFormatting>
  <conditionalFormatting sqref="Z603:AC603">
    <cfRule type="expression" dxfId="1454" priority="571" stopIfTrue="1">
      <formula>OR($Y603=2,$Y603=3,$Y603=9)</formula>
    </cfRule>
  </conditionalFormatting>
  <conditionalFormatting sqref="Z604:AC604">
    <cfRule type="expression" dxfId="1453" priority="572" stopIfTrue="1">
      <formula>OR($Y604=2,$Y604=3,$Y604=9)</formula>
    </cfRule>
  </conditionalFormatting>
  <conditionalFormatting sqref="Z605:AC605">
    <cfRule type="expression" dxfId="1452" priority="573" stopIfTrue="1">
      <formula>OR($Y605=2,$Y605=3,$Y605=9)</formula>
    </cfRule>
  </conditionalFormatting>
  <conditionalFormatting sqref="Z606:AC606">
    <cfRule type="expression" dxfId="1451" priority="574" stopIfTrue="1">
      <formula>OR($Y606=2,$Y606=3,$Y606=9)</formula>
    </cfRule>
  </conditionalFormatting>
  <conditionalFormatting sqref="Z607:AC607">
    <cfRule type="expression" dxfId="1450" priority="575" stopIfTrue="1">
      <formula>OR($Y607=2,$Y607=3,$Y607=9)</formula>
    </cfRule>
  </conditionalFormatting>
  <conditionalFormatting sqref="Z608:AC608">
    <cfRule type="expression" dxfId="1449" priority="576" stopIfTrue="1">
      <formula>OR($Y608=2,$Y608=3,$Y608=9)</formula>
    </cfRule>
  </conditionalFormatting>
  <conditionalFormatting sqref="Z609:AC609">
    <cfRule type="expression" dxfId="1448" priority="577" stopIfTrue="1">
      <formula>OR($Y609=2,$Y609=3,$Y609=9)</formula>
    </cfRule>
  </conditionalFormatting>
  <conditionalFormatting sqref="Z610:AC610">
    <cfRule type="expression" dxfId="1447" priority="578" stopIfTrue="1">
      <formula>OR($Y610=2,$Y610=3,$Y610=9)</formula>
    </cfRule>
  </conditionalFormatting>
  <conditionalFormatting sqref="Z611:AC611">
    <cfRule type="expression" dxfId="1446" priority="579" stopIfTrue="1">
      <formula>OR($Y611=2,$Y611=3,$Y611=9)</formula>
    </cfRule>
  </conditionalFormatting>
  <conditionalFormatting sqref="Z612:AC612">
    <cfRule type="expression" dxfId="1445" priority="580" stopIfTrue="1">
      <formula>OR($Y612=2,$Y612=3,$Y612=9)</formula>
    </cfRule>
  </conditionalFormatting>
  <conditionalFormatting sqref="Z613:AC613">
    <cfRule type="expression" dxfId="1444" priority="581" stopIfTrue="1">
      <formula>OR($Y613=2,$Y613=3,$Y613=9)</formula>
    </cfRule>
  </conditionalFormatting>
  <conditionalFormatting sqref="Z614:AC614">
    <cfRule type="expression" dxfId="1443" priority="582" stopIfTrue="1">
      <formula>OR($Y614=2,$Y614=3,$Y614=9)</formula>
    </cfRule>
  </conditionalFormatting>
  <conditionalFormatting sqref="Z615:AC615">
    <cfRule type="expression" dxfId="1442" priority="583" stopIfTrue="1">
      <formula>OR($Y615=2,$Y615=3,$Y615=9)</formula>
    </cfRule>
  </conditionalFormatting>
  <conditionalFormatting sqref="Z616:AC616">
    <cfRule type="expression" dxfId="1441" priority="584" stopIfTrue="1">
      <formula>OR($Y616=2,$Y616=3,$Y616=9)</formula>
    </cfRule>
  </conditionalFormatting>
  <conditionalFormatting sqref="Z617:AC617">
    <cfRule type="expression" dxfId="1440" priority="585" stopIfTrue="1">
      <formula>OR($Y617=2,$Y617=3,$Y617=9)</formula>
    </cfRule>
  </conditionalFormatting>
  <conditionalFormatting sqref="Z618:AC618">
    <cfRule type="expression" dxfId="1439" priority="586" stopIfTrue="1">
      <formula>OR($Y618=2,$Y618=3,$Y618=9)</formula>
    </cfRule>
  </conditionalFormatting>
  <conditionalFormatting sqref="Z619:AC619">
    <cfRule type="expression" dxfId="1438" priority="587" stopIfTrue="1">
      <formula>OR($Y619=2,$Y619=3,$Y619=9)</formula>
    </cfRule>
  </conditionalFormatting>
  <conditionalFormatting sqref="Z620:AC620">
    <cfRule type="expression" dxfId="1437" priority="588" stopIfTrue="1">
      <formula>OR($Y620=2,$Y620=3,$Y620=9)</formula>
    </cfRule>
  </conditionalFormatting>
  <conditionalFormatting sqref="Z621:AC621">
    <cfRule type="expression" dxfId="1436" priority="589" stopIfTrue="1">
      <formula>OR($Y621=2,$Y621=3,$Y621=9)</formula>
    </cfRule>
  </conditionalFormatting>
  <conditionalFormatting sqref="Z622:AC622">
    <cfRule type="expression" dxfId="1435" priority="590" stopIfTrue="1">
      <formula>OR($Y622=2,$Y622=3,$Y622=9)</formula>
    </cfRule>
  </conditionalFormatting>
  <conditionalFormatting sqref="Z623:AC623">
    <cfRule type="expression" dxfId="1434" priority="591" stopIfTrue="1">
      <formula>OR($Y623=2,$Y623=3,$Y623=9)</formula>
    </cfRule>
  </conditionalFormatting>
  <conditionalFormatting sqref="Z624:AC624">
    <cfRule type="expression" dxfId="1433" priority="592" stopIfTrue="1">
      <formula>OR($Y624=2,$Y624=3,$Y624=9)</formula>
    </cfRule>
  </conditionalFormatting>
  <conditionalFormatting sqref="Z625:AC625">
    <cfRule type="expression" dxfId="1432" priority="593" stopIfTrue="1">
      <formula>OR($Y625=2,$Y625=3,$Y625=9)</formula>
    </cfRule>
  </conditionalFormatting>
  <conditionalFormatting sqref="Z626:AC626">
    <cfRule type="expression" dxfId="1431" priority="594" stopIfTrue="1">
      <formula>OR($Y626=2,$Y626=3,$Y626=9)</formula>
    </cfRule>
  </conditionalFormatting>
  <conditionalFormatting sqref="Z627:AC627">
    <cfRule type="expression" dxfId="1430" priority="595" stopIfTrue="1">
      <formula>OR($Y627=2,$Y627=3,$Y627=9)</formula>
    </cfRule>
  </conditionalFormatting>
  <conditionalFormatting sqref="Z628:AC628">
    <cfRule type="expression" dxfId="1429" priority="596" stopIfTrue="1">
      <formula>OR($Y628=2,$Y628=3,$Y628=9)</formula>
    </cfRule>
  </conditionalFormatting>
  <conditionalFormatting sqref="Z629:AC629">
    <cfRule type="expression" dxfId="1428" priority="597" stopIfTrue="1">
      <formula>OR($Y629=2,$Y629=3,$Y629=9)</formula>
    </cfRule>
  </conditionalFormatting>
  <conditionalFormatting sqref="Z630:AC630">
    <cfRule type="expression" dxfId="1427" priority="598" stopIfTrue="1">
      <formula>OR($Y630=2,$Y630=3,$Y630=9)</formula>
    </cfRule>
  </conditionalFormatting>
  <conditionalFormatting sqref="Z631:AC631">
    <cfRule type="expression" dxfId="1426" priority="599" stopIfTrue="1">
      <formula>OR($Y631=2,$Y631=3,$Y631=9)</formula>
    </cfRule>
  </conditionalFormatting>
  <conditionalFormatting sqref="Z632:AC632">
    <cfRule type="expression" dxfId="1425" priority="600" stopIfTrue="1">
      <formula>OR($Y632=2,$Y632=3,$Y632=9)</formula>
    </cfRule>
  </conditionalFormatting>
  <conditionalFormatting sqref="Z633:AC633">
    <cfRule type="expression" dxfId="1424" priority="601" stopIfTrue="1">
      <formula>OR($Y633=2,$Y633=3,$Y633=9)</formula>
    </cfRule>
  </conditionalFormatting>
  <conditionalFormatting sqref="Z634:AC634">
    <cfRule type="expression" dxfId="1423" priority="602" stopIfTrue="1">
      <formula>OR($Y634=2,$Y634=3,$Y634=9)</formula>
    </cfRule>
  </conditionalFormatting>
  <conditionalFormatting sqref="Z635:AC635">
    <cfRule type="expression" dxfId="1422" priority="603" stopIfTrue="1">
      <formula>OR($Y635=2,$Y635=3,$Y635=9)</formula>
    </cfRule>
  </conditionalFormatting>
  <conditionalFormatting sqref="Z636:AC636">
    <cfRule type="expression" dxfId="1421" priority="604" stopIfTrue="1">
      <formula>OR($Y636=2,$Y636=3,$Y636=9)</formula>
    </cfRule>
  </conditionalFormatting>
  <conditionalFormatting sqref="Z637:AC637">
    <cfRule type="expression" dxfId="1420" priority="605" stopIfTrue="1">
      <formula>OR($Y637=2,$Y637=3,$Y637=9)</formula>
    </cfRule>
  </conditionalFormatting>
  <conditionalFormatting sqref="Z638:AC638">
    <cfRule type="expression" dxfId="1419" priority="606" stopIfTrue="1">
      <formula>OR($Y638=2,$Y638=3,$Y638=9)</formula>
    </cfRule>
  </conditionalFormatting>
  <conditionalFormatting sqref="Z639:AC639">
    <cfRule type="expression" dxfId="1418" priority="607" stopIfTrue="1">
      <formula>OR($Y639=2,$Y639=3,$Y639=9)</formula>
    </cfRule>
  </conditionalFormatting>
  <conditionalFormatting sqref="Z640:AC640">
    <cfRule type="expression" dxfId="1417" priority="608" stopIfTrue="1">
      <formula>OR($Y640=2,$Y640=3,$Y640=9)</formula>
    </cfRule>
  </conditionalFormatting>
  <conditionalFormatting sqref="Z641:AC641">
    <cfRule type="expression" dxfId="1416" priority="609" stopIfTrue="1">
      <formula>OR($Y641=2,$Y641=3,$Y641=9)</formula>
    </cfRule>
  </conditionalFormatting>
  <conditionalFormatting sqref="Z642:AC642">
    <cfRule type="expression" dxfId="1415" priority="610" stopIfTrue="1">
      <formula>OR($Y642=2,$Y642=3,$Y642=9)</formula>
    </cfRule>
  </conditionalFormatting>
  <conditionalFormatting sqref="Z643:AC643">
    <cfRule type="expression" dxfId="1414" priority="611" stopIfTrue="1">
      <formula>OR($Y643=2,$Y643=3,$Y643=9)</formula>
    </cfRule>
  </conditionalFormatting>
  <conditionalFormatting sqref="Z644:AC644">
    <cfRule type="expression" dxfId="1413" priority="612" stopIfTrue="1">
      <formula>OR($Y644=2,$Y644=3,$Y644=9)</formula>
    </cfRule>
  </conditionalFormatting>
  <conditionalFormatting sqref="Z645:AC645">
    <cfRule type="expression" dxfId="1412" priority="613" stopIfTrue="1">
      <formula>OR($Y645=2,$Y645=3,$Y645=9)</formula>
    </cfRule>
  </conditionalFormatting>
  <conditionalFormatting sqref="Z646:AC646">
    <cfRule type="expression" dxfId="1411" priority="614" stopIfTrue="1">
      <formula>OR($Y646=2,$Y646=3,$Y646=9)</formula>
    </cfRule>
  </conditionalFormatting>
  <conditionalFormatting sqref="Z647:AC647">
    <cfRule type="expression" dxfId="1410" priority="615" stopIfTrue="1">
      <formula>OR($Y647=2,$Y647=3,$Y647=9)</formula>
    </cfRule>
  </conditionalFormatting>
  <conditionalFormatting sqref="Z648:AC648">
    <cfRule type="expression" dxfId="1409" priority="616" stopIfTrue="1">
      <formula>OR($Y648=2,$Y648=3,$Y648=9)</formula>
    </cfRule>
  </conditionalFormatting>
  <conditionalFormatting sqref="Z649:AC649">
    <cfRule type="expression" dxfId="1408" priority="617" stopIfTrue="1">
      <formula>OR($Y649=2,$Y649=3,$Y649=9)</formula>
    </cfRule>
  </conditionalFormatting>
  <conditionalFormatting sqref="Z650:AC650">
    <cfRule type="expression" dxfId="1407" priority="618" stopIfTrue="1">
      <formula>OR($Y650=2,$Y650=3,$Y650=9)</formula>
    </cfRule>
  </conditionalFormatting>
  <conditionalFormatting sqref="Z651:AC651">
    <cfRule type="expression" dxfId="1406" priority="619" stopIfTrue="1">
      <formula>OR($Y651=2,$Y651=3,$Y651=9)</formula>
    </cfRule>
  </conditionalFormatting>
  <conditionalFormatting sqref="Z652:AC652">
    <cfRule type="expression" dxfId="1405" priority="620" stopIfTrue="1">
      <formula>OR($Y652=2,$Y652=3,$Y652=9)</formula>
    </cfRule>
  </conditionalFormatting>
  <conditionalFormatting sqref="Z653:AC653">
    <cfRule type="expression" dxfId="1404" priority="621" stopIfTrue="1">
      <formula>OR($Y653=2,$Y653=3,$Y653=9)</formula>
    </cfRule>
  </conditionalFormatting>
  <conditionalFormatting sqref="Z654:AC654">
    <cfRule type="expression" dxfId="1403" priority="622" stopIfTrue="1">
      <formula>OR($Y654=2,$Y654=3,$Y654=9)</formula>
    </cfRule>
  </conditionalFormatting>
  <conditionalFormatting sqref="Z655:AC655">
    <cfRule type="expression" dxfId="1402" priority="623" stopIfTrue="1">
      <formula>OR($Y655=2,$Y655=3,$Y655=9)</formula>
    </cfRule>
  </conditionalFormatting>
  <conditionalFormatting sqref="Z656:AC656">
    <cfRule type="expression" dxfId="1401" priority="624" stopIfTrue="1">
      <formula>OR($Y656=2,$Y656=3,$Y656=9)</formula>
    </cfRule>
  </conditionalFormatting>
  <conditionalFormatting sqref="Z657:AC657">
    <cfRule type="expression" dxfId="1400" priority="625" stopIfTrue="1">
      <formula>OR($Y657=2,$Y657=3,$Y657=9)</formula>
    </cfRule>
  </conditionalFormatting>
  <conditionalFormatting sqref="Z658:AC658">
    <cfRule type="expression" dxfId="1399" priority="626" stopIfTrue="1">
      <formula>OR($Y658=2,$Y658=3,$Y658=9)</formula>
    </cfRule>
  </conditionalFormatting>
  <conditionalFormatting sqref="Z659:AC659">
    <cfRule type="expression" dxfId="1398" priority="627" stopIfTrue="1">
      <formula>OR($Y659=2,$Y659=3,$Y659=9)</formula>
    </cfRule>
  </conditionalFormatting>
  <conditionalFormatting sqref="Z660:AC660">
    <cfRule type="expression" dxfId="1397" priority="628" stopIfTrue="1">
      <formula>OR($Y660=2,$Y660=3,$Y660=9)</formula>
    </cfRule>
  </conditionalFormatting>
  <conditionalFormatting sqref="Z661:AC661">
    <cfRule type="expression" dxfId="1396" priority="629" stopIfTrue="1">
      <formula>OR($Y661=2,$Y661=3,$Y661=9)</formula>
    </cfRule>
  </conditionalFormatting>
  <conditionalFormatting sqref="Z662:AC662">
    <cfRule type="expression" dxfId="1395" priority="630" stopIfTrue="1">
      <formula>OR($Y662=2,$Y662=3,$Y662=9)</formula>
    </cfRule>
  </conditionalFormatting>
  <conditionalFormatting sqref="Z663:AC663">
    <cfRule type="expression" dxfId="1394" priority="631" stopIfTrue="1">
      <formula>OR($Y663=2,$Y663=3,$Y663=9)</formula>
    </cfRule>
  </conditionalFormatting>
  <conditionalFormatting sqref="Z664:AC664">
    <cfRule type="expression" dxfId="1393" priority="632" stopIfTrue="1">
      <formula>OR($Y664=2,$Y664=3,$Y664=9)</formula>
    </cfRule>
  </conditionalFormatting>
  <conditionalFormatting sqref="Z665:AC665">
    <cfRule type="expression" dxfId="1392" priority="633" stopIfTrue="1">
      <formula>OR($Y665=2,$Y665=3,$Y665=9)</formula>
    </cfRule>
  </conditionalFormatting>
  <conditionalFormatting sqref="Z666:AC666">
    <cfRule type="expression" dxfId="1391" priority="634" stopIfTrue="1">
      <formula>OR($Y666=2,$Y666=3,$Y666=9)</formula>
    </cfRule>
  </conditionalFormatting>
  <conditionalFormatting sqref="Z667:AC667">
    <cfRule type="expression" dxfId="1390" priority="635" stopIfTrue="1">
      <formula>OR($Y667=2,$Y667=3,$Y667=9)</formula>
    </cfRule>
  </conditionalFormatting>
  <conditionalFormatting sqref="Z668:AC668">
    <cfRule type="expression" dxfId="1389" priority="636" stopIfTrue="1">
      <formula>OR($Y668=2,$Y668=3,$Y668=9)</formula>
    </cfRule>
  </conditionalFormatting>
  <conditionalFormatting sqref="Z669:AC669">
    <cfRule type="expression" dxfId="1388" priority="637" stopIfTrue="1">
      <formula>OR($Y669=2,$Y669=3,$Y669=9)</formula>
    </cfRule>
  </conditionalFormatting>
  <conditionalFormatting sqref="Z670:AC670">
    <cfRule type="expression" dxfId="1387" priority="638" stopIfTrue="1">
      <formula>OR($Y670=2,$Y670=3,$Y670=9)</formula>
    </cfRule>
  </conditionalFormatting>
  <conditionalFormatting sqref="Z671:AC671">
    <cfRule type="expression" dxfId="1386" priority="639" stopIfTrue="1">
      <formula>OR($Y671=2,$Y671=3,$Y671=9)</formula>
    </cfRule>
  </conditionalFormatting>
  <conditionalFormatting sqref="Z672:AC672">
    <cfRule type="expression" dxfId="1385" priority="640" stopIfTrue="1">
      <formula>OR($Y672=2,$Y672=3,$Y672=9)</formula>
    </cfRule>
  </conditionalFormatting>
  <conditionalFormatting sqref="Z673:AC673">
    <cfRule type="expression" dxfId="1384" priority="641" stopIfTrue="1">
      <formula>OR($Y673=2,$Y673=3,$Y673=9)</formula>
    </cfRule>
  </conditionalFormatting>
  <conditionalFormatting sqref="Z674:AC674">
    <cfRule type="expression" dxfId="1383" priority="642" stopIfTrue="1">
      <formula>OR($Y674=2,$Y674=3,$Y674=9)</formula>
    </cfRule>
  </conditionalFormatting>
  <conditionalFormatting sqref="Z675:AC675">
    <cfRule type="expression" dxfId="1382" priority="643" stopIfTrue="1">
      <formula>OR($Y675=2,$Y675=3,$Y675=9)</formula>
    </cfRule>
  </conditionalFormatting>
  <conditionalFormatting sqref="Z676:AC676">
    <cfRule type="expression" dxfId="1381" priority="644" stopIfTrue="1">
      <formula>OR($Y676=2,$Y676=3,$Y676=9)</formula>
    </cfRule>
  </conditionalFormatting>
  <conditionalFormatting sqref="Z677:AC677">
    <cfRule type="expression" dxfId="1380" priority="645" stopIfTrue="1">
      <formula>OR($Y677=2,$Y677=3,$Y677=9)</formula>
    </cfRule>
  </conditionalFormatting>
  <conditionalFormatting sqref="Z678:AC678">
    <cfRule type="expression" dxfId="1379" priority="646" stopIfTrue="1">
      <formula>OR($Y678=2,$Y678=3,$Y678=9)</formula>
    </cfRule>
  </conditionalFormatting>
  <conditionalFormatting sqref="Z679:AC679">
    <cfRule type="expression" dxfId="1378" priority="647" stopIfTrue="1">
      <formula>OR($Y679=2,$Y679=3,$Y679=9)</formula>
    </cfRule>
  </conditionalFormatting>
  <conditionalFormatting sqref="Z680:AC680">
    <cfRule type="expression" dxfId="1377" priority="648" stopIfTrue="1">
      <formula>OR($Y680=2,$Y680=3,$Y680=9)</formula>
    </cfRule>
  </conditionalFormatting>
  <conditionalFormatting sqref="Z681:AC681">
    <cfRule type="expression" dxfId="1376" priority="649" stopIfTrue="1">
      <formula>OR($Y681=2,$Y681=3,$Y681=9)</formula>
    </cfRule>
  </conditionalFormatting>
  <conditionalFormatting sqref="Z682:AC682">
    <cfRule type="expression" dxfId="1375" priority="650" stopIfTrue="1">
      <formula>OR($Y682=2,$Y682=3,$Y682=9)</formula>
    </cfRule>
  </conditionalFormatting>
  <conditionalFormatting sqref="Z683:AC683">
    <cfRule type="expression" dxfId="1374" priority="651" stopIfTrue="1">
      <formula>OR($Y683=2,$Y683=3,$Y683=9)</formula>
    </cfRule>
  </conditionalFormatting>
  <conditionalFormatting sqref="Z684:AC684">
    <cfRule type="expression" dxfId="1373" priority="652" stopIfTrue="1">
      <formula>OR($Y684=2,$Y684=3,$Y684=9)</formula>
    </cfRule>
  </conditionalFormatting>
  <conditionalFormatting sqref="Z685:AC685">
    <cfRule type="expression" dxfId="1372" priority="653" stopIfTrue="1">
      <formula>OR($Y685=2,$Y685=3,$Y685=9)</formula>
    </cfRule>
  </conditionalFormatting>
  <conditionalFormatting sqref="Z686:AC686">
    <cfRule type="expression" dxfId="1371" priority="654" stopIfTrue="1">
      <formula>OR($Y686=2,$Y686=3,$Y686=9)</formula>
    </cfRule>
  </conditionalFormatting>
  <conditionalFormatting sqref="Z687:AC687">
    <cfRule type="expression" dxfId="1370" priority="655" stopIfTrue="1">
      <formula>OR($Y687=2,$Y687=3,$Y687=9)</formula>
    </cfRule>
  </conditionalFormatting>
  <conditionalFormatting sqref="Z688:AC688">
    <cfRule type="expression" dxfId="1369" priority="656" stopIfTrue="1">
      <formula>OR($Y688=2,$Y688=3,$Y688=9)</formula>
    </cfRule>
  </conditionalFormatting>
  <conditionalFormatting sqref="Z689:AC689">
    <cfRule type="expression" dxfId="1368" priority="657" stopIfTrue="1">
      <formula>OR($Y689=2,$Y689=3,$Y689=9)</formula>
    </cfRule>
  </conditionalFormatting>
  <conditionalFormatting sqref="Z690:AC690">
    <cfRule type="expression" dxfId="1367" priority="658" stopIfTrue="1">
      <formula>OR($Y690=2,$Y690=3,$Y690=9)</formula>
    </cfRule>
  </conditionalFormatting>
  <conditionalFormatting sqref="Z691:AC691">
    <cfRule type="expression" dxfId="1366" priority="659" stopIfTrue="1">
      <formula>OR($Y691=2,$Y691=3,$Y691=9)</formula>
    </cfRule>
  </conditionalFormatting>
  <conditionalFormatting sqref="Z692:AC692">
    <cfRule type="expression" dxfId="1365" priority="660" stopIfTrue="1">
      <formula>OR($Y692=2,$Y692=3,$Y692=9)</formula>
    </cfRule>
  </conditionalFormatting>
  <conditionalFormatting sqref="Z693:AC693">
    <cfRule type="expression" dxfId="1364" priority="661" stopIfTrue="1">
      <formula>OR($Y693=2,$Y693=3,$Y693=9)</formula>
    </cfRule>
  </conditionalFormatting>
  <conditionalFormatting sqref="Z694:AC694">
    <cfRule type="expression" dxfId="1363" priority="662" stopIfTrue="1">
      <formula>OR($Y694=2,$Y694=3,$Y694=9)</formula>
    </cfRule>
  </conditionalFormatting>
  <conditionalFormatting sqref="Z695:AC695">
    <cfRule type="expression" dxfId="1362" priority="663" stopIfTrue="1">
      <formula>OR($Y695=2,$Y695=3,$Y695=9)</formula>
    </cfRule>
  </conditionalFormatting>
  <conditionalFormatting sqref="Z696:AC696">
    <cfRule type="expression" dxfId="1361" priority="664" stopIfTrue="1">
      <formula>OR($Y696=2,$Y696=3,$Y696=9)</formula>
    </cfRule>
  </conditionalFormatting>
  <conditionalFormatting sqref="Z697:AC697">
    <cfRule type="expression" dxfId="1360" priority="665" stopIfTrue="1">
      <formula>OR($Y697=2,$Y697=3,$Y697=9)</formula>
    </cfRule>
  </conditionalFormatting>
  <conditionalFormatting sqref="Z698:AC698">
    <cfRule type="expression" dxfId="1359" priority="666" stopIfTrue="1">
      <formula>OR($Y698=2,$Y698=3,$Y698=9)</formula>
    </cfRule>
  </conditionalFormatting>
  <conditionalFormatting sqref="Z699:AC699">
    <cfRule type="expression" dxfId="1358" priority="667" stopIfTrue="1">
      <formula>OR($Y699=2,$Y699=3,$Y699=9)</formula>
    </cfRule>
  </conditionalFormatting>
  <conditionalFormatting sqref="Z700:AC700">
    <cfRule type="expression" dxfId="1357" priority="668" stopIfTrue="1">
      <formula>OR($Y700=2,$Y700=3,$Y700=9)</formula>
    </cfRule>
  </conditionalFormatting>
  <conditionalFormatting sqref="Z701:AC701">
    <cfRule type="expression" dxfId="1356" priority="669" stopIfTrue="1">
      <formula>OR($Y701=2,$Y701=3,$Y701=9)</formula>
    </cfRule>
  </conditionalFormatting>
  <conditionalFormatting sqref="Z702:AC702">
    <cfRule type="expression" dxfId="1355" priority="670" stopIfTrue="1">
      <formula>OR($Y702=2,$Y702=3,$Y702=9)</formula>
    </cfRule>
  </conditionalFormatting>
  <conditionalFormatting sqref="Z703:AC703">
    <cfRule type="expression" dxfId="1354" priority="671" stopIfTrue="1">
      <formula>OR($Y703=2,$Y703=3,$Y703=9)</formula>
    </cfRule>
  </conditionalFormatting>
  <conditionalFormatting sqref="Z704:AC704">
    <cfRule type="expression" dxfId="1353" priority="672" stopIfTrue="1">
      <formula>OR($Y704=2,$Y704=3,$Y704=9)</formula>
    </cfRule>
  </conditionalFormatting>
  <conditionalFormatting sqref="Z705:AC705">
    <cfRule type="expression" dxfId="1352" priority="673" stopIfTrue="1">
      <formula>OR($Y705=2,$Y705=3,$Y705=9)</formula>
    </cfRule>
  </conditionalFormatting>
  <conditionalFormatting sqref="Z706:AC706">
    <cfRule type="expression" dxfId="1351" priority="674" stopIfTrue="1">
      <formula>OR($Y706=2,$Y706=3,$Y706=9)</formula>
    </cfRule>
  </conditionalFormatting>
  <conditionalFormatting sqref="Z707:AC707">
    <cfRule type="expression" dxfId="1350" priority="675" stopIfTrue="1">
      <formula>OR($Y707=2,$Y707=3,$Y707=9)</formula>
    </cfRule>
  </conditionalFormatting>
  <conditionalFormatting sqref="Z708:AC708">
    <cfRule type="expression" dxfId="1349" priority="676" stopIfTrue="1">
      <formula>OR($Y708=2,$Y708=3,$Y708=9)</formula>
    </cfRule>
  </conditionalFormatting>
  <conditionalFormatting sqref="Z709:AC709">
    <cfRule type="expression" dxfId="1348" priority="677" stopIfTrue="1">
      <formula>OR($Y709=2,$Y709=3,$Y709=9)</formula>
    </cfRule>
  </conditionalFormatting>
  <conditionalFormatting sqref="Z710:AC710">
    <cfRule type="expression" dxfId="1347" priority="678" stopIfTrue="1">
      <formula>OR($Y710=2,$Y710=3,$Y710=9)</formula>
    </cfRule>
  </conditionalFormatting>
  <conditionalFormatting sqref="Z711:AC711">
    <cfRule type="expression" dxfId="1346" priority="679" stopIfTrue="1">
      <formula>OR($Y711=2,$Y711=3,$Y711=9)</formula>
    </cfRule>
  </conditionalFormatting>
  <conditionalFormatting sqref="Z712:AC712">
    <cfRule type="expression" dxfId="1345" priority="680" stopIfTrue="1">
      <formula>OR($Y712=2,$Y712=3,$Y712=9)</formula>
    </cfRule>
  </conditionalFormatting>
  <conditionalFormatting sqref="Z713:AC713">
    <cfRule type="expression" dxfId="1344" priority="681" stopIfTrue="1">
      <formula>OR($Y713=2,$Y713=3,$Y713=9)</formula>
    </cfRule>
  </conditionalFormatting>
  <conditionalFormatting sqref="Z714:AC714">
    <cfRule type="expression" dxfId="1343" priority="682" stopIfTrue="1">
      <formula>OR($Y714=2,$Y714=3,$Y714=9)</formula>
    </cfRule>
  </conditionalFormatting>
  <conditionalFormatting sqref="Z715:AC715">
    <cfRule type="expression" dxfId="1342" priority="683" stopIfTrue="1">
      <formula>OR($Y715=2,$Y715=3,$Y715=9)</formula>
    </cfRule>
  </conditionalFormatting>
  <conditionalFormatting sqref="Z716:AC716">
    <cfRule type="expression" dxfId="1341" priority="684" stopIfTrue="1">
      <formula>OR($Y716=2,$Y716=3,$Y716=9)</formula>
    </cfRule>
  </conditionalFormatting>
  <conditionalFormatting sqref="Z717:AC717">
    <cfRule type="expression" dxfId="1340" priority="685" stopIfTrue="1">
      <formula>OR($Y717=2,$Y717=3,$Y717=9)</formula>
    </cfRule>
  </conditionalFormatting>
  <conditionalFormatting sqref="Z718:AC718">
    <cfRule type="expression" dxfId="1339" priority="686" stopIfTrue="1">
      <formula>OR($Y718=2,$Y718=3,$Y718=9)</formula>
    </cfRule>
  </conditionalFormatting>
  <conditionalFormatting sqref="Z719:AC719">
    <cfRule type="expression" dxfId="1338" priority="687" stopIfTrue="1">
      <formula>OR($Y719=2,$Y719=3,$Y719=9)</formula>
    </cfRule>
  </conditionalFormatting>
  <conditionalFormatting sqref="Z720:AC720">
    <cfRule type="expression" dxfId="1337" priority="688" stopIfTrue="1">
      <formula>OR($Y720=2,$Y720=3,$Y720=9)</formula>
    </cfRule>
  </conditionalFormatting>
  <conditionalFormatting sqref="Z721:AC721">
    <cfRule type="expression" dxfId="1336" priority="689" stopIfTrue="1">
      <formula>OR($Y721=2,$Y721=3,$Y721=9)</formula>
    </cfRule>
  </conditionalFormatting>
  <conditionalFormatting sqref="Z722:AC722">
    <cfRule type="expression" dxfId="1335" priority="690" stopIfTrue="1">
      <formula>OR($Y722=2,$Y722=3,$Y722=9)</formula>
    </cfRule>
  </conditionalFormatting>
  <conditionalFormatting sqref="Z723:AC723">
    <cfRule type="expression" dxfId="1334" priority="691" stopIfTrue="1">
      <formula>OR($Y723=2,$Y723=3,$Y723=9)</formula>
    </cfRule>
  </conditionalFormatting>
  <conditionalFormatting sqref="Z724:AC724">
    <cfRule type="expression" dxfId="1333" priority="692" stopIfTrue="1">
      <formula>OR($Y724=2,$Y724=3,$Y724=9)</formula>
    </cfRule>
  </conditionalFormatting>
  <conditionalFormatting sqref="Z725:AC725">
    <cfRule type="expression" dxfId="1332" priority="693" stopIfTrue="1">
      <formula>OR($Y725=2,$Y725=3,$Y725=9)</formula>
    </cfRule>
  </conditionalFormatting>
  <conditionalFormatting sqref="Z726:AC726">
    <cfRule type="expression" dxfId="1331" priority="694" stopIfTrue="1">
      <formula>OR($Y726=2,$Y726=3,$Y726=9)</formula>
    </cfRule>
  </conditionalFormatting>
  <conditionalFormatting sqref="Z727:AC727">
    <cfRule type="expression" dxfId="1330" priority="695" stopIfTrue="1">
      <formula>OR($Y727=2,$Y727=3,$Y727=9)</formula>
    </cfRule>
  </conditionalFormatting>
  <conditionalFormatting sqref="Z728:AC728">
    <cfRule type="expression" dxfId="1329" priority="696" stopIfTrue="1">
      <formula>OR($Y728=2,$Y728=3,$Y728=9)</formula>
    </cfRule>
  </conditionalFormatting>
  <conditionalFormatting sqref="Z729:AC729">
    <cfRule type="expression" dxfId="1328" priority="697" stopIfTrue="1">
      <formula>OR($Y729=2,$Y729=3,$Y729=9)</formula>
    </cfRule>
  </conditionalFormatting>
  <conditionalFormatting sqref="Z730:AC730">
    <cfRule type="expression" dxfId="1327" priority="698" stopIfTrue="1">
      <formula>OR($Y730=2,$Y730=3,$Y730=9)</formula>
    </cfRule>
  </conditionalFormatting>
  <conditionalFormatting sqref="Z731:AC731">
    <cfRule type="expression" dxfId="1326" priority="699" stopIfTrue="1">
      <formula>OR($Y731=2,$Y731=3,$Y731=9)</formula>
    </cfRule>
  </conditionalFormatting>
  <conditionalFormatting sqref="Z732:AC732">
    <cfRule type="expression" dxfId="1325" priority="700" stopIfTrue="1">
      <formula>OR($Y732=2,$Y732=3,$Y732=9)</formula>
    </cfRule>
  </conditionalFormatting>
  <conditionalFormatting sqref="Z733:AC733">
    <cfRule type="expression" dxfId="1324" priority="701" stopIfTrue="1">
      <formula>OR($Y733=2,$Y733=3,$Y733=9)</formula>
    </cfRule>
  </conditionalFormatting>
  <conditionalFormatting sqref="Z734:AC734">
    <cfRule type="expression" dxfId="1323" priority="702" stopIfTrue="1">
      <formula>OR($Y734=2,$Y734=3,$Y734=9)</formula>
    </cfRule>
  </conditionalFormatting>
  <conditionalFormatting sqref="Z735:AC735">
    <cfRule type="expression" dxfId="1322" priority="703" stopIfTrue="1">
      <formula>OR($Y735=2,$Y735=3,$Y735=9)</formula>
    </cfRule>
  </conditionalFormatting>
  <conditionalFormatting sqref="Z736:AC736">
    <cfRule type="expression" dxfId="1321" priority="704" stopIfTrue="1">
      <formula>OR($Y736=2,$Y736=3,$Y736=9)</formula>
    </cfRule>
  </conditionalFormatting>
  <conditionalFormatting sqref="Z737:AC737">
    <cfRule type="expression" dxfId="1320" priority="705" stopIfTrue="1">
      <formula>OR($Y737=2,$Y737=3,$Y737=9)</formula>
    </cfRule>
  </conditionalFormatting>
  <conditionalFormatting sqref="Z738:AC738">
    <cfRule type="expression" dxfId="1319" priority="706" stopIfTrue="1">
      <formula>OR($Y738=2,$Y738=3,$Y738=9)</formula>
    </cfRule>
  </conditionalFormatting>
  <conditionalFormatting sqref="Z739:AC739">
    <cfRule type="expression" dxfId="1318" priority="707" stopIfTrue="1">
      <formula>OR($Y739=2,$Y739=3,$Y739=9)</formula>
    </cfRule>
  </conditionalFormatting>
  <conditionalFormatting sqref="Z740:AC740">
    <cfRule type="expression" dxfId="1317" priority="708" stopIfTrue="1">
      <formula>OR($Y740=2,$Y740=3,$Y740=9)</formula>
    </cfRule>
  </conditionalFormatting>
  <conditionalFormatting sqref="Z741:AC741">
    <cfRule type="expression" dxfId="1316" priority="709" stopIfTrue="1">
      <formula>OR($Y741=2,$Y741=3,$Y741=9)</formula>
    </cfRule>
  </conditionalFormatting>
  <conditionalFormatting sqref="Z742:AC742">
    <cfRule type="expression" dxfId="1315" priority="710" stopIfTrue="1">
      <formula>OR($Y742=2,$Y742=3,$Y742=9)</formula>
    </cfRule>
  </conditionalFormatting>
  <conditionalFormatting sqref="Z743:AC743">
    <cfRule type="expression" dxfId="1314" priority="711" stopIfTrue="1">
      <formula>OR($Y743=2,$Y743=3,$Y743=9)</formula>
    </cfRule>
  </conditionalFormatting>
  <conditionalFormatting sqref="Z744:AC744">
    <cfRule type="expression" dxfId="1313" priority="712" stopIfTrue="1">
      <formula>OR($Y744=2,$Y744=3,$Y744=9)</formula>
    </cfRule>
  </conditionalFormatting>
  <conditionalFormatting sqref="Z745:AC745">
    <cfRule type="expression" dxfId="1312" priority="713" stopIfTrue="1">
      <formula>OR($Y745=2,$Y745=3,$Y745=9)</formula>
    </cfRule>
  </conditionalFormatting>
  <conditionalFormatting sqref="Z746:AC746">
    <cfRule type="expression" dxfId="1311" priority="714" stopIfTrue="1">
      <formula>OR($Y746=2,$Y746=3,$Y746=9)</formula>
    </cfRule>
  </conditionalFormatting>
  <conditionalFormatting sqref="Z747:AC747">
    <cfRule type="expression" dxfId="1310" priority="715" stopIfTrue="1">
      <formula>OR($Y747=2,$Y747=3,$Y747=9)</formula>
    </cfRule>
  </conditionalFormatting>
  <conditionalFormatting sqref="Z748:AC748">
    <cfRule type="expression" dxfId="1309" priority="716" stopIfTrue="1">
      <formula>OR($Y748=2,$Y748=3,$Y748=9)</formula>
    </cfRule>
  </conditionalFormatting>
  <conditionalFormatting sqref="Z749:AC749">
    <cfRule type="expression" dxfId="1308" priority="717" stopIfTrue="1">
      <formula>OR($Y749=2,$Y749=3,$Y749=9)</formula>
    </cfRule>
  </conditionalFormatting>
  <conditionalFormatting sqref="Z750:AC750">
    <cfRule type="expression" dxfId="1307" priority="718" stopIfTrue="1">
      <formula>OR($Y750=2,$Y750=3,$Y750=9)</formula>
    </cfRule>
  </conditionalFormatting>
  <conditionalFormatting sqref="Z751:AC751">
    <cfRule type="expression" dxfId="1306" priority="719" stopIfTrue="1">
      <formula>OR($Y751=2,$Y751=3,$Y751=9)</formula>
    </cfRule>
  </conditionalFormatting>
  <conditionalFormatting sqref="Z752:AC752">
    <cfRule type="expression" dxfId="1305" priority="720" stopIfTrue="1">
      <formula>OR($Y752=2,$Y752=3,$Y752=9)</formula>
    </cfRule>
  </conditionalFormatting>
  <conditionalFormatting sqref="Z753:AC753">
    <cfRule type="expression" dxfId="1304" priority="721" stopIfTrue="1">
      <formula>OR($Y753=2,$Y753=3,$Y753=9)</formula>
    </cfRule>
  </conditionalFormatting>
  <conditionalFormatting sqref="Z754:AC754">
    <cfRule type="expression" dxfId="1303" priority="722" stopIfTrue="1">
      <formula>OR($Y754=2,$Y754=3,$Y754=9)</formula>
    </cfRule>
  </conditionalFormatting>
  <conditionalFormatting sqref="Z755:AC755">
    <cfRule type="expression" dxfId="1302" priority="723" stopIfTrue="1">
      <formula>OR($Y755=2,$Y755=3,$Y755=9)</formula>
    </cfRule>
  </conditionalFormatting>
  <conditionalFormatting sqref="Z756:AC756">
    <cfRule type="expression" dxfId="1301" priority="724" stopIfTrue="1">
      <formula>OR($Y756=2,$Y756=3,$Y756=9)</formula>
    </cfRule>
  </conditionalFormatting>
  <conditionalFormatting sqref="Z757:AC757">
    <cfRule type="expression" dxfId="1300" priority="725" stopIfTrue="1">
      <formula>OR($Y757=2,$Y757=3,$Y757=9)</formula>
    </cfRule>
  </conditionalFormatting>
  <conditionalFormatting sqref="Z758:AC758">
    <cfRule type="expression" dxfId="1299" priority="726" stopIfTrue="1">
      <formula>OR($Y758=2,$Y758=3,$Y758=9)</formula>
    </cfRule>
  </conditionalFormatting>
  <conditionalFormatting sqref="Z759:AC759">
    <cfRule type="expression" dxfId="1298" priority="727" stopIfTrue="1">
      <formula>OR($Y759=2,$Y759=3,$Y759=9)</formula>
    </cfRule>
  </conditionalFormatting>
  <conditionalFormatting sqref="Z760:AC760">
    <cfRule type="expression" dxfId="1297" priority="728" stopIfTrue="1">
      <formula>OR($Y760=2,$Y760=3,$Y760=9)</formula>
    </cfRule>
  </conditionalFormatting>
  <conditionalFormatting sqref="Z761:AC761">
    <cfRule type="expression" dxfId="1296" priority="729" stopIfTrue="1">
      <formula>OR($Y761=2,$Y761=3,$Y761=9)</formula>
    </cfRule>
  </conditionalFormatting>
  <conditionalFormatting sqref="Z762:AC762">
    <cfRule type="expression" dxfId="1295" priority="730" stopIfTrue="1">
      <formula>OR($Y762=2,$Y762=3,$Y762=9)</formula>
    </cfRule>
  </conditionalFormatting>
  <conditionalFormatting sqref="Z763:AC763">
    <cfRule type="expression" dxfId="1294" priority="731" stopIfTrue="1">
      <formula>OR($Y763=2,$Y763=3,$Y763=9)</formula>
    </cfRule>
  </conditionalFormatting>
  <conditionalFormatting sqref="Z764:AC764">
    <cfRule type="expression" dxfId="1293" priority="732" stopIfTrue="1">
      <formula>OR($Y764=2,$Y764=3,$Y764=9)</formula>
    </cfRule>
  </conditionalFormatting>
  <conditionalFormatting sqref="Z765:AC765">
    <cfRule type="expression" dxfId="1292" priority="733" stopIfTrue="1">
      <formula>OR($Y765=2,$Y765=3,$Y765=9)</formula>
    </cfRule>
  </conditionalFormatting>
  <conditionalFormatting sqref="Z766:AC766">
    <cfRule type="expression" dxfId="1291" priority="734" stopIfTrue="1">
      <formula>OR($Y766=2,$Y766=3,$Y766=9)</formula>
    </cfRule>
  </conditionalFormatting>
  <conditionalFormatting sqref="Z767:AC767">
    <cfRule type="expression" dxfId="1290" priority="735" stopIfTrue="1">
      <formula>OR($Y767=2,$Y767=3,$Y767=9)</formula>
    </cfRule>
  </conditionalFormatting>
  <conditionalFormatting sqref="Z768:AC768">
    <cfRule type="expression" dxfId="1289" priority="736" stopIfTrue="1">
      <formula>OR($Y768=2,$Y768=3,$Y768=9)</formula>
    </cfRule>
  </conditionalFormatting>
  <conditionalFormatting sqref="Z769:AC769">
    <cfRule type="expression" dxfId="1288" priority="737" stopIfTrue="1">
      <formula>OR($Y769=2,$Y769=3,$Y769=9)</formula>
    </cfRule>
  </conditionalFormatting>
  <conditionalFormatting sqref="Z770:AC770">
    <cfRule type="expression" dxfId="1287" priority="738" stopIfTrue="1">
      <formula>OR($Y770=2,$Y770=3,$Y770=9)</formula>
    </cfRule>
  </conditionalFormatting>
  <conditionalFormatting sqref="Z771:AC771">
    <cfRule type="expression" dxfId="1286" priority="739" stopIfTrue="1">
      <formula>OR($Y771=2,$Y771=3,$Y771=9)</formula>
    </cfRule>
  </conditionalFormatting>
  <conditionalFormatting sqref="Z772:AC772">
    <cfRule type="expression" dxfId="1285" priority="740" stopIfTrue="1">
      <formula>OR($Y772=2,$Y772=3,$Y772=9)</formula>
    </cfRule>
  </conditionalFormatting>
  <conditionalFormatting sqref="Z773:AC773">
    <cfRule type="expression" dxfId="1284" priority="741" stopIfTrue="1">
      <formula>OR($Y773=2,$Y773=3,$Y773=9)</formula>
    </cfRule>
  </conditionalFormatting>
  <conditionalFormatting sqref="Z774:AC774">
    <cfRule type="expression" dxfId="1283" priority="742" stopIfTrue="1">
      <formula>OR($Y774=2,$Y774=3,$Y774=9)</formula>
    </cfRule>
  </conditionalFormatting>
  <conditionalFormatting sqref="Z775:AC775">
    <cfRule type="expression" dxfId="1282" priority="743" stopIfTrue="1">
      <formula>OR($Y775=2,$Y775=3,$Y775=9)</formula>
    </cfRule>
  </conditionalFormatting>
  <conditionalFormatting sqref="Z776:AC776">
    <cfRule type="expression" dxfId="1281" priority="744" stopIfTrue="1">
      <formula>OR($Y776=2,$Y776=3,$Y776=9)</formula>
    </cfRule>
  </conditionalFormatting>
  <conditionalFormatting sqref="Z777:AC777">
    <cfRule type="expression" dxfId="1280" priority="745" stopIfTrue="1">
      <formula>OR($Y777=2,$Y777=3,$Y777=9)</formula>
    </cfRule>
  </conditionalFormatting>
  <conditionalFormatting sqref="Z778:AC778">
    <cfRule type="expression" dxfId="1279" priority="746" stopIfTrue="1">
      <formula>OR($Y778=2,$Y778=3,$Y778=9)</formula>
    </cfRule>
  </conditionalFormatting>
  <conditionalFormatting sqref="Z779:AC779">
    <cfRule type="expression" dxfId="1278" priority="747" stopIfTrue="1">
      <formula>OR($Y779=2,$Y779=3,$Y779=9)</formula>
    </cfRule>
  </conditionalFormatting>
  <conditionalFormatting sqref="Z780:AC780">
    <cfRule type="expression" dxfId="1277" priority="748" stopIfTrue="1">
      <formula>OR($Y780=2,$Y780=3,$Y780=9)</formula>
    </cfRule>
  </conditionalFormatting>
  <conditionalFormatting sqref="Z781:AC781">
    <cfRule type="expression" dxfId="1276" priority="749" stopIfTrue="1">
      <formula>OR($Y781=2,$Y781=3,$Y781=9)</formula>
    </cfRule>
  </conditionalFormatting>
  <conditionalFormatting sqref="Z782:AC782">
    <cfRule type="expression" dxfId="1275" priority="750" stopIfTrue="1">
      <formula>OR($Y782=2,$Y782=3,$Y782=9)</formula>
    </cfRule>
  </conditionalFormatting>
  <conditionalFormatting sqref="Z783:AC783">
    <cfRule type="expression" dxfId="1274" priority="751" stopIfTrue="1">
      <formula>OR($Y783=2,$Y783=3,$Y783=9)</formula>
    </cfRule>
  </conditionalFormatting>
  <conditionalFormatting sqref="Z784:AC784">
    <cfRule type="expression" dxfId="1273" priority="752" stopIfTrue="1">
      <formula>OR($Y784=2,$Y784=3,$Y784=9)</formula>
    </cfRule>
  </conditionalFormatting>
  <conditionalFormatting sqref="Z785:AC785">
    <cfRule type="expression" dxfId="1272" priority="753" stopIfTrue="1">
      <formula>OR($Y785=2,$Y785=3,$Y785=9)</formula>
    </cfRule>
  </conditionalFormatting>
  <conditionalFormatting sqref="Z786:AC786">
    <cfRule type="expression" dxfId="1271" priority="754" stopIfTrue="1">
      <formula>OR($Y786=2,$Y786=3,$Y786=9)</formula>
    </cfRule>
  </conditionalFormatting>
  <conditionalFormatting sqref="Z787:AC787">
    <cfRule type="expression" dxfId="1270" priority="755" stopIfTrue="1">
      <formula>OR($Y787=2,$Y787=3,$Y787=9)</formula>
    </cfRule>
  </conditionalFormatting>
  <conditionalFormatting sqref="Z788:AC788">
    <cfRule type="expression" dxfId="1269" priority="756" stopIfTrue="1">
      <formula>OR($Y788=2,$Y788=3,$Y788=9)</formula>
    </cfRule>
  </conditionalFormatting>
  <conditionalFormatting sqref="Z789:AC789">
    <cfRule type="expression" dxfId="1268" priority="757" stopIfTrue="1">
      <formula>OR($Y789=2,$Y789=3,$Y789=9)</formula>
    </cfRule>
  </conditionalFormatting>
  <conditionalFormatting sqref="Z790:AC790">
    <cfRule type="expression" dxfId="1267" priority="758" stopIfTrue="1">
      <formula>OR($Y790=2,$Y790=3,$Y790=9)</formula>
    </cfRule>
  </conditionalFormatting>
  <conditionalFormatting sqref="Z791:AC791">
    <cfRule type="expression" dxfId="1266" priority="759" stopIfTrue="1">
      <formula>OR($Y791=2,$Y791=3,$Y791=9)</formula>
    </cfRule>
  </conditionalFormatting>
  <conditionalFormatting sqref="Z792:AC792">
    <cfRule type="expression" dxfId="1265" priority="760" stopIfTrue="1">
      <formula>OR($Y792=2,$Y792=3,$Y792=9)</formula>
    </cfRule>
  </conditionalFormatting>
  <conditionalFormatting sqref="Z793:AC793">
    <cfRule type="expression" dxfId="1264" priority="761" stopIfTrue="1">
      <formula>OR($Y793=2,$Y793=3,$Y793=9)</formula>
    </cfRule>
  </conditionalFormatting>
  <conditionalFormatting sqref="Z794:AC794">
    <cfRule type="expression" dxfId="1263" priority="762" stopIfTrue="1">
      <formula>OR($Y794=2,$Y794=3,$Y794=9)</formula>
    </cfRule>
  </conditionalFormatting>
  <conditionalFormatting sqref="Z795:AC795">
    <cfRule type="expression" dxfId="1262" priority="763" stopIfTrue="1">
      <formula>OR($Y795=2,$Y795=3,$Y795=9)</formula>
    </cfRule>
  </conditionalFormatting>
  <conditionalFormatting sqref="Z796:AC796">
    <cfRule type="expression" dxfId="1261" priority="764" stopIfTrue="1">
      <formula>OR($Y796=2,$Y796=3,$Y796=9)</formula>
    </cfRule>
  </conditionalFormatting>
  <conditionalFormatting sqref="Z797:AC797">
    <cfRule type="expression" dxfId="1260" priority="765" stopIfTrue="1">
      <formula>OR($Y797=2,$Y797=3,$Y797=9)</formula>
    </cfRule>
  </conditionalFormatting>
  <conditionalFormatting sqref="Z798:AC798">
    <cfRule type="expression" dxfId="1259" priority="766" stopIfTrue="1">
      <formula>OR($Y798=2,$Y798=3,$Y798=9)</formula>
    </cfRule>
  </conditionalFormatting>
  <conditionalFormatting sqref="Z799:AC799">
    <cfRule type="expression" dxfId="1258" priority="767" stopIfTrue="1">
      <formula>OR($Y799=2,$Y799=3,$Y799=9)</formula>
    </cfRule>
  </conditionalFormatting>
  <conditionalFormatting sqref="Z800:AC800">
    <cfRule type="expression" dxfId="1257" priority="768" stopIfTrue="1">
      <formula>OR($Y800=2,$Y800=3,$Y800=9)</formula>
    </cfRule>
  </conditionalFormatting>
  <conditionalFormatting sqref="Z801:AC801">
    <cfRule type="expression" dxfId="1256" priority="769" stopIfTrue="1">
      <formula>OR($Y801=2,$Y801=3,$Y801=9)</formula>
    </cfRule>
  </conditionalFormatting>
  <conditionalFormatting sqref="Z802:AC802">
    <cfRule type="expression" dxfId="1255" priority="770" stopIfTrue="1">
      <formula>OR($Y802=2,$Y802=3,$Y802=9)</formula>
    </cfRule>
  </conditionalFormatting>
  <conditionalFormatting sqref="Z803:AC803">
    <cfRule type="expression" dxfId="1254" priority="771" stopIfTrue="1">
      <formula>OR($Y803=2,$Y803=3,$Y803=9)</formula>
    </cfRule>
  </conditionalFormatting>
  <conditionalFormatting sqref="Z804:AC804">
    <cfRule type="expression" dxfId="1253" priority="772" stopIfTrue="1">
      <formula>OR($Y804=2,$Y804=3,$Y804=9)</formula>
    </cfRule>
  </conditionalFormatting>
  <conditionalFormatting sqref="Z805:AC805">
    <cfRule type="expression" dxfId="1252" priority="773" stopIfTrue="1">
      <formula>OR($Y805=2,$Y805=3,$Y805=9)</formula>
    </cfRule>
  </conditionalFormatting>
  <conditionalFormatting sqref="Z806:AC806">
    <cfRule type="expression" dxfId="1251" priority="774" stopIfTrue="1">
      <formula>OR($Y806=2,$Y806=3,$Y806=9)</formula>
    </cfRule>
  </conditionalFormatting>
  <conditionalFormatting sqref="Z807:AC807">
    <cfRule type="expression" dxfId="1250" priority="775" stopIfTrue="1">
      <formula>OR($Y807=2,$Y807=3,$Y807=9)</formula>
    </cfRule>
  </conditionalFormatting>
  <conditionalFormatting sqref="Z808:AC808">
    <cfRule type="expression" dxfId="1249" priority="776" stopIfTrue="1">
      <formula>OR($Y808=2,$Y808=3,$Y808=9)</formula>
    </cfRule>
  </conditionalFormatting>
  <conditionalFormatting sqref="Z809:AC809">
    <cfRule type="expression" dxfId="1248" priority="777" stopIfTrue="1">
      <formula>OR($Y809=2,$Y809=3,$Y809=9)</formula>
    </cfRule>
  </conditionalFormatting>
  <conditionalFormatting sqref="Z810:AC810">
    <cfRule type="expression" dxfId="1247" priority="778" stopIfTrue="1">
      <formula>OR($Y810=2,$Y810=3,$Y810=9)</formula>
    </cfRule>
  </conditionalFormatting>
  <conditionalFormatting sqref="Z811:AC811">
    <cfRule type="expression" dxfId="1246" priority="779" stopIfTrue="1">
      <formula>OR($Y811=2,$Y811=3,$Y811=9)</formula>
    </cfRule>
  </conditionalFormatting>
  <conditionalFormatting sqref="Z812:AC812">
    <cfRule type="expression" dxfId="1245" priority="780" stopIfTrue="1">
      <formula>OR($Y812=2,$Y812=3,$Y812=9)</formula>
    </cfRule>
  </conditionalFormatting>
  <conditionalFormatting sqref="Z813:AC813">
    <cfRule type="expression" dxfId="1244" priority="781" stopIfTrue="1">
      <formula>OR($Y813=2,$Y813=3,$Y813=9)</formula>
    </cfRule>
  </conditionalFormatting>
  <conditionalFormatting sqref="Z814:AC814">
    <cfRule type="expression" dxfId="1243" priority="782" stopIfTrue="1">
      <formula>OR($Y814=2,$Y814=3,$Y814=9)</formula>
    </cfRule>
  </conditionalFormatting>
  <conditionalFormatting sqref="Z815:AC815">
    <cfRule type="expression" dxfId="1242" priority="783" stopIfTrue="1">
      <formula>OR($Y815=2,$Y815=3,$Y815=9)</formula>
    </cfRule>
  </conditionalFormatting>
  <conditionalFormatting sqref="Z816:AC816">
    <cfRule type="expression" dxfId="1241" priority="784" stopIfTrue="1">
      <formula>OR($Y816=2,$Y816=3,$Y816=9)</formula>
    </cfRule>
  </conditionalFormatting>
  <conditionalFormatting sqref="Z817:AC817">
    <cfRule type="expression" dxfId="1240" priority="785" stopIfTrue="1">
      <formula>OR($Y817=2,$Y817=3,$Y817=9)</formula>
    </cfRule>
  </conditionalFormatting>
  <conditionalFormatting sqref="Z818:AC818">
    <cfRule type="expression" dxfId="1239" priority="786" stopIfTrue="1">
      <formula>OR($Y818=2,$Y818=3,$Y818=9)</formula>
    </cfRule>
  </conditionalFormatting>
  <conditionalFormatting sqref="Z819:AC819">
    <cfRule type="expression" dxfId="1238" priority="787" stopIfTrue="1">
      <formula>OR($Y819=2,$Y819=3,$Y819=9)</formula>
    </cfRule>
  </conditionalFormatting>
  <conditionalFormatting sqref="Z820:AC820">
    <cfRule type="expression" dxfId="1237" priority="788" stopIfTrue="1">
      <formula>OR($Y820=2,$Y820=3,$Y820=9)</formula>
    </cfRule>
  </conditionalFormatting>
  <conditionalFormatting sqref="Z821:AC821">
    <cfRule type="expression" dxfId="1236" priority="789" stopIfTrue="1">
      <formula>OR($Y821=2,$Y821=3,$Y821=9)</formula>
    </cfRule>
  </conditionalFormatting>
  <conditionalFormatting sqref="Z822:AC822">
    <cfRule type="expression" dxfId="1235" priority="790" stopIfTrue="1">
      <formula>OR($Y822=2,$Y822=3,$Y822=9)</formula>
    </cfRule>
  </conditionalFormatting>
  <conditionalFormatting sqref="Z823:AC823">
    <cfRule type="expression" dxfId="1234" priority="791" stopIfTrue="1">
      <formula>OR($Y823=2,$Y823=3,$Y823=9)</formula>
    </cfRule>
  </conditionalFormatting>
  <conditionalFormatting sqref="Z824:AC824">
    <cfRule type="expression" dxfId="1233" priority="792" stopIfTrue="1">
      <formula>OR($Y824=2,$Y824=3,$Y824=9)</formula>
    </cfRule>
  </conditionalFormatting>
  <conditionalFormatting sqref="Z825:AC825">
    <cfRule type="expression" dxfId="1232" priority="793" stopIfTrue="1">
      <formula>OR($Y825=2,$Y825=3,$Y825=9)</formula>
    </cfRule>
  </conditionalFormatting>
  <conditionalFormatting sqref="Z826:AC826">
    <cfRule type="expression" dxfId="1231" priority="794" stopIfTrue="1">
      <formula>OR($Y826=2,$Y826=3,$Y826=9)</formula>
    </cfRule>
  </conditionalFormatting>
  <conditionalFormatting sqref="Z827:AC827">
    <cfRule type="expression" dxfId="1230" priority="795" stopIfTrue="1">
      <formula>OR($Y827=2,$Y827=3,$Y827=9)</formula>
    </cfRule>
  </conditionalFormatting>
  <conditionalFormatting sqref="Z828:AC828">
    <cfRule type="expression" dxfId="1229" priority="796" stopIfTrue="1">
      <formula>OR($Y828=2,$Y828=3,$Y828=9)</formula>
    </cfRule>
  </conditionalFormatting>
  <conditionalFormatting sqref="Z829:AC829">
    <cfRule type="expression" dxfId="1228" priority="797" stopIfTrue="1">
      <formula>OR($Y829=2,$Y829=3,$Y829=9)</formula>
    </cfRule>
  </conditionalFormatting>
  <conditionalFormatting sqref="Z830:AC830">
    <cfRule type="expression" dxfId="1227" priority="798" stopIfTrue="1">
      <formula>OR($Y830=2,$Y830=3,$Y830=9)</formula>
    </cfRule>
  </conditionalFormatting>
  <conditionalFormatting sqref="Z831:AC831">
    <cfRule type="expression" dxfId="1226" priority="799" stopIfTrue="1">
      <formula>OR($Y831=2,$Y831=3,$Y831=9)</formula>
    </cfRule>
  </conditionalFormatting>
  <conditionalFormatting sqref="Z832:AC832">
    <cfRule type="expression" dxfId="1225" priority="800" stopIfTrue="1">
      <formula>OR($Y832=2,$Y832=3,$Y832=9)</formula>
    </cfRule>
  </conditionalFormatting>
  <conditionalFormatting sqref="Z833:AC833">
    <cfRule type="expression" dxfId="1224" priority="801" stopIfTrue="1">
      <formula>OR($Y833=2,$Y833=3,$Y833=9)</formula>
    </cfRule>
  </conditionalFormatting>
  <conditionalFormatting sqref="Z834:AC834">
    <cfRule type="expression" dxfId="1223" priority="802" stopIfTrue="1">
      <formula>OR($Y834=2,$Y834=3,$Y834=9)</formula>
    </cfRule>
  </conditionalFormatting>
  <conditionalFormatting sqref="Z835:AC835">
    <cfRule type="expression" dxfId="1222" priority="803" stopIfTrue="1">
      <formula>OR($Y835=2,$Y835=3,$Y835=9)</formula>
    </cfRule>
  </conditionalFormatting>
  <conditionalFormatting sqref="Z836:AC836">
    <cfRule type="expression" dxfId="1221" priority="804" stopIfTrue="1">
      <formula>OR($Y836=2,$Y836=3,$Y836=9)</formula>
    </cfRule>
  </conditionalFormatting>
  <conditionalFormatting sqref="Z837:AC837">
    <cfRule type="expression" dxfId="1220" priority="805" stopIfTrue="1">
      <formula>OR($Y837=2,$Y837=3,$Y837=9)</formula>
    </cfRule>
  </conditionalFormatting>
  <conditionalFormatting sqref="Z838:AC838">
    <cfRule type="expression" dxfId="1219" priority="806" stopIfTrue="1">
      <formula>OR($Y838=2,$Y838=3,$Y838=9)</formula>
    </cfRule>
  </conditionalFormatting>
  <conditionalFormatting sqref="Z839:AC839">
    <cfRule type="expression" dxfId="1218" priority="807" stopIfTrue="1">
      <formula>OR($Y839=2,$Y839=3,$Y839=9)</formula>
    </cfRule>
  </conditionalFormatting>
  <conditionalFormatting sqref="Z840:AC840">
    <cfRule type="expression" dxfId="1217" priority="808" stopIfTrue="1">
      <formula>OR($Y840=2,$Y840=3,$Y840=9)</formula>
    </cfRule>
  </conditionalFormatting>
  <conditionalFormatting sqref="Z841:AC841">
    <cfRule type="expression" dxfId="1216" priority="809" stopIfTrue="1">
      <formula>OR($Y841=2,$Y841=3,$Y841=9)</formula>
    </cfRule>
  </conditionalFormatting>
  <conditionalFormatting sqref="Z842:AC842">
    <cfRule type="expression" dxfId="1215" priority="810" stopIfTrue="1">
      <formula>OR($Y842=2,$Y842=3,$Y842=9)</formula>
    </cfRule>
  </conditionalFormatting>
  <conditionalFormatting sqref="Z843:AC843">
    <cfRule type="expression" dxfId="1214" priority="811" stopIfTrue="1">
      <formula>OR($Y843=2,$Y843=3,$Y843=9)</formula>
    </cfRule>
  </conditionalFormatting>
  <conditionalFormatting sqref="Z844:AC844">
    <cfRule type="expression" dxfId="1213" priority="812" stopIfTrue="1">
      <formula>OR($Y844=2,$Y844=3,$Y844=9)</formula>
    </cfRule>
  </conditionalFormatting>
  <conditionalFormatting sqref="Z845:AC845">
    <cfRule type="expression" dxfId="1212" priority="813" stopIfTrue="1">
      <formula>OR($Y845=2,$Y845=3,$Y845=9)</formula>
    </cfRule>
  </conditionalFormatting>
  <conditionalFormatting sqref="Z846:AC846">
    <cfRule type="expression" dxfId="1211" priority="814" stopIfTrue="1">
      <formula>OR($Y846=2,$Y846=3,$Y846=9)</formula>
    </cfRule>
  </conditionalFormatting>
  <conditionalFormatting sqref="Z847:AC847">
    <cfRule type="expression" dxfId="1210" priority="815" stopIfTrue="1">
      <formula>OR($Y847=2,$Y847=3,$Y847=9)</formula>
    </cfRule>
  </conditionalFormatting>
  <conditionalFormatting sqref="Z848:AC848">
    <cfRule type="expression" dxfId="1209" priority="816" stopIfTrue="1">
      <formula>OR($Y848=2,$Y848=3,$Y848=9)</formula>
    </cfRule>
  </conditionalFormatting>
  <conditionalFormatting sqref="Z849:AC849">
    <cfRule type="expression" dxfId="1208" priority="817" stopIfTrue="1">
      <formula>OR($Y849=2,$Y849=3,$Y849=9)</formula>
    </cfRule>
  </conditionalFormatting>
  <conditionalFormatting sqref="Z850:AC850">
    <cfRule type="expression" dxfId="1207" priority="818" stopIfTrue="1">
      <formula>OR($Y850=2,$Y850=3,$Y850=9)</formula>
    </cfRule>
  </conditionalFormatting>
  <conditionalFormatting sqref="Z851:AC851">
    <cfRule type="expression" dxfId="1206" priority="819" stopIfTrue="1">
      <formula>OR($Y851=2,$Y851=3,$Y851=9)</formula>
    </cfRule>
  </conditionalFormatting>
  <conditionalFormatting sqref="Z852:AC852">
    <cfRule type="expression" dxfId="1205" priority="820" stopIfTrue="1">
      <formula>OR($Y852=2,$Y852=3,$Y852=9)</formula>
    </cfRule>
  </conditionalFormatting>
  <conditionalFormatting sqref="Z853:AC853">
    <cfRule type="expression" dxfId="1204" priority="821" stopIfTrue="1">
      <formula>OR($Y853=2,$Y853=3,$Y853=9)</formula>
    </cfRule>
  </conditionalFormatting>
  <conditionalFormatting sqref="Z854:AC854">
    <cfRule type="expression" dxfId="1203" priority="822" stopIfTrue="1">
      <formula>OR($Y854=2,$Y854=3,$Y854=9)</formula>
    </cfRule>
  </conditionalFormatting>
  <conditionalFormatting sqref="Z855:AC855">
    <cfRule type="expression" dxfId="1202" priority="823" stopIfTrue="1">
      <formula>OR($Y855=2,$Y855=3,$Y855=9)</formula>
    </cfRule>
  </conditionalFormatting>
  <conditionalFormatting sqref="Z856:AC856">
    <cfRule type="expression" dxfId="1201" priority="824" stopIfTrue="1">
      <formula>OR($Y856=2,$Y856=3,$Y856=9)</formula>
    </cfRule>
  </conditionalFormatting>
  <conditionalFormatting sqref="Z857:AC857">
    <cfRule type="expression" dxfId="1200" priority="825" stopIfTrue="1">
      <formula>OR($Y857=2,$Y857=3,$Y857=9)</formula>
    </cfRule>
  </conditionalFormatting>
  <conditionalFormatting sqref="Z858:AC858">
    <cfRule type="expression" dxfId="1199" priority="826" stopIfTrue="1">
      <formula>OR($Y858=2,$Y858=3,$Y858=9)</formula>
    </cfRule>
  </conditionalFormatting>
  <conditionalFormatting sqref="Z859:AC859">
    <cfRule type="expression" dxfId="1198" priority="827" stopIfTrue="1">
      <formula>OR($Y859=2,$Y859=3,$Y859=9)</formula>
    </cfRule>
  </conditionalFormatting>
  <conditionalFormatting sqref="Z860:AC860">
    <cfRule type="expression" dxfId="1197" priority="828" stopIfTrue="1">
      <formula>OR($Y860=2,$Y860=3,$Y860=9)</formula>
    </cfRule>
  </conditionalFormatting>
  <conditionalFormatting sqref="Z861:AC861">
    <cfRule type="expression" dxfId="1196" priority="829" stopIfTrue="1">
      <formula>OR($Y861=2,$Y861=3,$Y861=9)</formula>
    </cfRule>
  </conditionalFormatting>
  <conditionalFormatting sqref="Z862:AC862">
    <cfRule type="expression" dxfId="1195" priority="830" stopIfTrue="1">
      <formula>OR($Y862=2,$Y862=3,$Y862=9)</formula>
    </cfRule>
  </conditionalFormatting>
  <conditionalFormatting sqref="Z863:AC863">
    <cfRule type="expression" dxfId="1194" priority="831" stopIfTrue="1">
      <formula>OR($Y863=2,$Y863=3,$Y863=9)</formula>
    </cfRule>
  </conditionalFormatting>
  <conditionalFormatting sqref="Z864:AC864">
    <cfRule type="expression" dxfId="1193" priority="832" stopIfTrue="1">
      <formula>OR($Y864=2,$Y864=3,$Y864=9)</formula>
    </cfRule>
  </conditionalFormatting>
  <conditionalFormatting sqref="Z865:AC865">
    <cfRule type="expression" dxfId="1192" priority="833" stopIfTrue="1">
      <formula>OR($Y865=2,$Y865=3,$Y865=9)</formula>
    </cfRule>
  </conditionalFormatting>
  <conditionalFormatting sqref="Z866:AC866">
    <cfRule type="expression" dxfId="1191" priority="834" stopIfTrue="1">
      <formula>OR($Y866=2,$Y866=3,$Y866=9)</formula>
    </cfRule>
  </conditionalFormatting>
  <conditionalFormatting sqref="Z867:AC867">
    <cfRule type="expression" dxfId="1190" priority="835" stopIfTrue="1">
      <formula>OR($Y867=2,$Y867=3,$Y867=9)</formula>
    </cfRule>
  </conditionalFormatting>
  <conditionalFormatting sqref="Z868:AC868">
    <cfRule type="expression" dxfId="1189" priority="836" stopIfTrue="1">
      <formula>OR($Y868=2,$Y868=3,$Y868=9)</formula>
    </cfRule>
  </conditionalFormatting>
  <conditionalFormatting sqref="Z869:AC869">
    <cfRule type="expression" dxfId="1188" priority="837" stopIfTrue="1">
      <formula>OR($Y869=2,$Y869=3,$Y869=9)</formula>
    </cfRule>
  </conditionalFormatting>
  <conditionalFormatting sqref="Z870:AC870">
    <cfRule type="expression" dxfId="1187" priority="838" stopIfTrue="1">
      <formula>OR($Y870=2,$Y870=3,$Y870=9)</formula>
    </cfRule>
  </conditionalFormatting>
  <conditionalFormatting sqref="Z871:AC871">
    <cfRule type="expression" dxfId="1186" priority="839" stopIfTrue="1">
      <formula>OR($Y871=2,$Y871=3,$Y871=9)</formula>
    </cfRule>
  </conditionalFormatting>
  <conditionalFormatting sqref="Z872:AC872">
    <cfRule type="expression" dxfId="1185" priority="840" stopIfTrue="1">
      <formula>OR($Y872=2,$Y872=3,$Y872=9)</formula>
    </cfRule>
  </conditionalFormatting>
  <conditionalFormatting sqref="Z873:AC873">
    <cfRule type="expression" dxfId="1184" priority="841" stopIfTrue="1">
      <formula>OR($Y873=2,$Y873=3,$Y873=9)</formula>
    </cfRule>
  </conditionalFormatting>
  <conditionalFormatting sqref="Z874:AC874">
    <cfRule type="expression" dxfId="1183" priority="842" stopIfTrue="1">
      <formula>OR($Y874=2,$Y874=3,$Y874=9)</formula>
    </cfRule>
  </conditionalFormatting>
  <conditionalFormatting sqref="Z875:AC875">
    <cfRule type="expression" dxfId="1182" priority="843" stopIfTrue="1">
      <formula>OR($Y875=2,$Y875=3,$Y875=9)</formula>
    </cfRule>
  </conditionalFormatting>
  <conditionalFormatting sqref="Z876:AC876">
    <cfRule type="expression" dxfId="1181" priority="844" stopIfTrue="1">
      <formula>OR($Y876=2,$Y876=3,$Y876=9)</formula>
    </cfRule>
  </conditionalFormatting>
  <conditionalFormatting sqref="Z877:AC877">
    <cfRule type="expression" dxfId="1180" priority="845" stopIfTrue="1">
      <formula>OR($Y877=2,$Y877=3,$Y877=9)</formula>
    </cfRule>
  </conditionalFormatting>
  <conditionalFormatting sqref="Z878:AC878">
    <cfRule type="expression" dxfId="1179" priority="846" stopIfTrue="1">
      <formula>OR($Y878=2,$Y878=3,$Y878=9)</formula>
    </cfRule>
  </conditionalFormatting>
  <conditionalFormatting sqref="Z879:AC879">
    <cfRule type="expression" dxfId="1178" priority="847" stopIfTrue="1">
      <formula>OR($Y879=2,$Y879=3,$Y879=9)</formula>
    </cfRule>
  </conditionalFormatting>
  <conditionalFormatting sqref="Z880:AC880">
    <cfRule type="expression" dxfId="1177" priority="848" stopIfTrue="1">
      <formula>OR($Y880=2,$Y880=3,$Y880=9)</formula>
    </cfRule>
  </conditionalFormatting>
  <conditionalFormatting sqref="Z881:AC881">
    <cfRule type="expression" dxfId="1176" priority="849" stopIfTrue="1">
      <formula>OR($Y881=2,$Y881=3,$Y881=9)</formula>
    </cfRule>
  </conditionalFormatting>
  <conditionalFormatting sqref="Z882:AC882">
    <cfRule type="expression" dxfId="1175" priority="850" stopIfTrue="1">
      <formula>OR($Y882=2,$Y882=3,$Y882=9)</formula>
    </cfRule>
  </conditionalFormatting>
  <conditionalFormatting sqref="Z883:AC883">
    <cfRule type="expression" dxfId="1174" priority="851" stopIfTrue="1">
      <formula>OR($Y883=2,$Y883=3,$Y883=9)</formula>
    </cfRule>
  </conditionalFormatting>
  <conditionalFormatting sqref="Z884:AC884">
    <cfRule type="expression" dxfId="1173" priority="852" stopIfTrue="1">
      <formula>OR($Y884=2,$Y884=3,$Y884=9)</formula>
    </cfRule>
  </conditionalFormatting>
  <conditionalFormatting sqref="Z885:AC885">
    <cfRule type="expression" dxfId="1172" priority="853" stopIfTrue="1">
      <formula>OR($Y885=2,$Y885=3,$Y885=9)</formula>
    </cfRule>
  </conditionalFormatting>
  <conditionalFormatting sqref="Z886:AC886">
    <cfRule type="expression" dxfId="1171" priority="854" stopIfTrue="1">
      <formula>OR($Y886=2,$Y886=3,$Y886=9)</formula>
    </cfRule>
  </conditionalFormatting>
  <conditionalFormatting sqref="Z887:AC887">
    <cfRule type="expression" dxfId="1170" priority="855" stopIfTrue="1">
      <formula>OR($Y887=2,$Y887=3,$Y887=9)</formula>
    </cfRule>
  </conditionalFormatting>
  <conditionalFormatting sqref="Z888:AC888">
    <cfRule type="expression" dxfId="1169" priority="856" stopIfTrue="1">
      <formula>OR($Y888=2,$Y888=3,$Y888=9)</formula>
    </cfRule>
  </conditionalFormatting>
  <conditionalFormatting sqref="Z889:AC889">
    <cfRule type="expression" dxfId="1168" priority="857" stopIfTrue="1">
      <formula>OR($Y889=2,$Y889=3,$Y889=9)</formula>
    </cfRule>
  </conditionalFormatting>
  <conditionalFormatting sqref="Z890:AC890">
    <cfRule type="expression" dxfId="1167" priority="858" stopIfTrue="1">
      <formula>OR($Y890=2,$Y890=3,$Y890=9)</formula>
    </cfRule>
  </conditionalFormatting>
  <conditionalFormatting sqref="Z891:AC891">
    <cfRule type="expression" dxfId="1166" priority="859" stopIfTrue="1">
      <formula>OR($Y891=2,$Y891=3,$Y891=9)</formula>
    </cfRule>
  </conditionalFormatting>
  <conditionalFormatting sqref="Z892:AC892">
    <cfRule type="expression" dxfId="1165" priority="860" stopIfTrue="1">
      <formula>OR($Y892=2,$Y892=3,$Y892=9)</formula>
    </cfRule>
  </conditionalFormatting>
  <conditionalFormatting sqref="Z893:AC893">
    <cfRule type="expression" dxfId="1164" priority="861" stopIfTrue="1">
      <formula>OR($Y893=2,$Y893=3,$Y893=9)</formula>
    </cfRule>
  </conditionalFormatting>
  <conditionalFormatting sqref="Z894:AC894">
    <cfRule type="expression" dxfId="1163" priority="862" stopIfTrue="1">
      <formula>OR($Y894=2,$Y894=3,$Y894=9)</formula>
    </cfRule>
  </conditionalFormatting>
  <conditionalFormatting sqref="Z895:AC895">
    <cfRule type="expression" dxfId="1162" priority="863" stopIfTrue="1">
      <formula>OR($Y895=2,$Y895=3,$Y895=9)</formula>
    </cfRule>
  </conditionalFormatting>
  <conditionalFormatting sqref="Z896:AC896">
    <cfRule type="expression" dxfId="1161" priority="864" stopIfTrue="1">
      <formula>OR($Y896=2,$Y896=3,$Y896=9)</formula>
    </cfRule>
  </conditionalFormatting>
  <conditionalFormatting sqref="Z897:AC897">
    <cfRule type="expression" dxfId="1160" priority="865" stopIfTrue="1">
      <formula>OR($Y897=2,$Y897=3,$Y897=9)</formula>
    </cfRule>
  </conditionalFormatting>
  <conditionalFormatting sqref="Z898:AC898">
    <cfRule type="expression" dxfId="1159" priority="866" stopIfTrue="1">
      <formula>OR($Y898=2,$Y898=3,$Y898=9)</formula>
    </cfRule>
  </conditionalFormatting>
  <conditionalFormatting sqref="Z899:AC899">
    <cfRule type="expression" dxfId="1158" priority="867" stopIfTrue="1">
      <formula>OR($Y899=2,$Y899=3,$Y899=9)</formula>
    </cfRule>
  </conditionalFormatting>
  <conditionalFormatting sqref="Z900:AC900">
    <cfRule type="expression" dxfId="1157" priority="868" stopIfTrue="1">
      <formula>OR($Y900=2,$Y900=3,$Y900=9)</formula>
    </cfRule>
  </conditionalFormatting>
  <conditionalFormatting sqref="Z901:AC901">
    <cfRule type="expression" dxfId="1156" priority="869" stopIfTrue="1">
      <formula>OR($Y901=2,$Y901=3,$Y901=9)</formula>
    </cfRule>
  </conditionalFormatting>
  <conditionalFormatting sqref="Z902:AC902">
    <cfRule type="expression" dxfId="1155" priority="870" stopIfTrue="1">
      <formula>OR($Y902=2,$Y902=3,$Y902=9)</formula>
    </cfRule>
  </conditionalFormatting>
  <conditionalFormatting sqref="Z903:AC903">
    <cfRule type="expression" dxfId="1154" priority="871" stopIfTrue="1">
      <formula>OR($Y903=2,$Y903=3,$Y903=9)</formula>
    </cfRule>
  </conditionalFormatting>
  <conditionalFormatting sqref="Z904:AC904">
    <cfRule type="expression" dxfId="1153" priority="872" stopIfTrue="1">
      <formula>OR($Y904=2,$Y904=3,$Y904=9)</formula>
    </cfRule>
  </conditionalFormatting>
  <conditionalFormatting sqref="Z905:AC905">
    <cfRule type="expression" dxfId="1152" priority="873" stopIfTrue="1">
      <formula>OR($Y905=2,$Y905=3,$Y905=9)</formula>
    </cfRule>
  </conditionalFormatting>
  <conditionalFormatting sqref="Z906:AC906">
    <cfRule type="expression" dxfId="1151" priority="874" stopIfTrue="1">
      <formula>OR($Y906=2,$Y906=3,$Y906=9)</formula>
    </cfRule>
  </conditionalFormatting>
  <conditionalFormatting sqref="Z907:AC907">
    <cfRule type="expression" dxfId="1150" priority="875" stopIfTrue="1">
      <formula>OR($Y907=2,$Y907=3,$Y907=9)</formula>
    </cfRule>
  </conditionalFormatting>
  <conditionalFormatting sqref="Z908:AC908">
    <cfRule type="expression" dxfId="1149" priority="876" stopIfTrue="1">
      <formula>OR($Y908=2,$Y908=3,$Y908=9)</formula>
    </cfRule>
  </conditionalFormatting>
  <conditionalFormatting sqref="Z909:AC909">
    <cfRule type="expression" dxfId="1148" priority="877" stopIfTrue="1">
      <formula>OR($Y909=2,$Y909=3,$Y909=9)</formula>
    </cfRule>
  </conditionalFormatting>
  <conditionalFormatting sqref="Z910:AC910">
    <cfRule type="expression" dxfId="1147" priority="878" stopIfTrue="1">
      <formula>OR($Y910=2,$Y910=3,$Y910=9)</formula>
    </cfRule>
  </conditionalFormatting>
  <conditionalFormatting sqref="Z911:AC911">
    <cfRule type="expression" dxfId="1146" priority="879" stopIfTrue="1">
      <formula>OR($Y911=2,$Y911=3,$Y911=9)</formula>
    </cfRule>
  </conditionalFormatting>
  <conditionalFormatting sqref="Z912:AC912">
    <cfRule type="expression" dxfId="1145" priority="880" stopIfTrue="1">
      <formula>OR($Y912=2,$Y912=3,$Y912=9)</formula>
    </cfRule>
  </conditionalFormatting>
  <conditionalFormatting sqref="Z913:AC913">
    <cfRule type="expression" dxfId="1144" priority="881" stopIfTrue="1">
      <formula>OR($Y913=2,$Y913=3,$Y913=9)</formula>
    </cfRule>
  </conditionalFormatting>
  <conditionalFormatting sqref="Z914:AC914">
    <cfRule type="expression" dxfId="1143" priority="882" stopIfTrue="1">
      <formula>OR($Y914=2,$Y914=3,$Y914=9)</formula>
    </cfRule>
  </conditionalFormatting>
  <conditionalFormatting sqref="Z915:AC915">
    <cfRule type="expression" dxfId="1142" priority="883" stopIfTrue="1">
      <formula>OR($Y915=2,$Y915=3,$Y915=9)</formula>
    </cfRule>
  </conditionalFormatting>
  <conditionalFormatting sqref="Z916:AC916">
    <cfRule type="expression" dxfId="1141" priority="884" stopIfTrue="1">
      <formula>OR($Y916=2,$Y916=3,$Y916=9)</formula>
    </cfRule>
  </conditionalFormatting>
  <conditionalFormatting sqref="Z917:AC917">
    <cfRule type="expression" dxfId="1140" priority="885" stopIfTrue="1">
      <formula>OR($Y917=2,$Y917=3,$Y917=9)</formula>
    </cfRule>
  </conditionalFormatting>
  <conditionalFormatting sqref="Z918:AC918">
    <cfRule type="expression" dxfId="1139" priority="886" stopIfTrue="1">
      <formula>OR($Y918=2,$Y918=3,$Y918=9)</formula>
    </cfRule>
  </conditionalFormatting>
  <conditionalFormatting sqref="Z919:AC919">
    <cfRule type="expression" dxfId="1138" priority="887" stopIfTrue="1">
      <formula>OR($Y919=2,$Y919=3,$Y919=9)</formula>
    </cfRule>
  </conditionalFormatting>
  <conditionalFormatting sqref="Z920:AC920">
    <cfRule type="expression" dxfId="1137" priority="888" stopIfTrue="1">
      <formula>OR($Y920=2,$Y920=3,$Y920=9)</formula>
    </cfRule>
  </conditionalFormatting>
  <conditionalFormatting sqref="Z921:AC921">
    <cfRule type="expression" dxfId="1136" priority="889" stopIfTrue="1">
      <formula>OR($Y921=2,$Y921=3,$Y921=9)</formula>
    </cfRule>
  </conditionalFormatting>
  <conditionalFormatting sqref="Z922:AC922">
    <cfRule type="expression" dxfId="1135" priority="890" stopIfTrue="1">
      <formula>OR($Y922=2,$Y922=3,$Y922=9)</formula>
    </cfRule>
  </conditionalFormatting>
  <conditionalFormatting sqref="Z923:AC923">
    <cfRule type="expression" dxfId="1134" priority="891" stopIfTrue="1">
      <formula>OR($Y923=2,$Y923=3,$Y923=9)</formula>
    </cfRule>
  </conditionalFormatting>
  <conditionalFormatting sqref="Z924:AC924">
    <cfRule type="expression" dxfId="1133" priority="892" stopIfTrue="1">
      <formula>OR($Y924=2,$Y924=3,$Y924=9)</formula>
    </cfRule>
  </conditionalFormatting>
  <conditionalFormatting sqref="Z925:AC925">
    <cfRule type="expression" dxfId="1132" priority="893" stopIfTrue="1">
      <formula>OR($Y925=2,$Y925=3,$Y925=9)</formula>
    </cfRule>
  </conditionalFormatting>
  <conditionalFormatting sqref="Z926:AC926">
    <cfRule type="expression" dxfId="1131" priority="894" stopIfTrue="1">
      <formula>OR($Y926=2,$Y926=3,$Y926=9)</formula>
    </cfRule>
  </conditionalFormatting>
  <conditionalFormatting sqref="Z927:AC927">
    <cfRule type="expression" dxfId="1130" priority="895" stopIfTrue="1">
      <formula>OR($Y927=2,$Y927=3,$Y927=9)</formula>
    </cfRule>
  </conditionalFormatting>
  <conditionalFormatting sqref="Z928:AC928">
    <cfRule type="expression" dxfId="1129" priority="896" stopIfTrue="1">
      <formula>OR($Y928=2,$Y928=3,$Y928=9)</formula>
    </cfRule>
  </conditionalFormatting>
  <conditionalFormatting sqref="Z929:AC929">
    <cfRule type="expression" dxfId="1128" priority="897" stopIfTrue="1">
      <formula>OR($Y929=2,$Y929=3,$Y929=9)</formula>
    </cfRule>
  </conditionalFormatting>
  <conditionalFormatting sqref="Z930:AC930">
    <cfRule type="expression" dxfId="1127" priority="898" stopIfTrue="1">
      <formula>OR($Y930=2,$Y930=3,$Y930=9)</formula>
    </cfRule>
  </conditionalFormatting>
  <conditionalFormatting sqref="Z931:AC931">
    <cfRule type="expression" dxfId="1126" priority="899" stopIfTrue="1">
      <formula>OR($Y931=2,$Y931=3,$Y931=9)</formula>
    </cfRule>
  </conditionalFormatting>
  <conditionalFormatting sqref="Z932:AC932">
    <cfRule type="expression" dxfId="1125" priority="900" stopIfTrue="1">
      <formula>OR($Y932=2,$Y932=3,$Y932=9)</formula>
    </cfRule>
  </conditionalFormatting>
  <conditionalFormatting sqref="Z933:AC933">
    <cfRule type="expression" dxfId="1124" priority="901" stopIfTrue="1">
      <formula>OR($Y933=2,$Y933=3,$Y933=9)</formula>
    </cfRule>
  </conditionalFormatting>
  <conditionalFormatting sqref="Z934:AC934">
    <cfRule type="expression" dxfId="1123" priority="902" stopIfTrue="1">
      <formula>OR($Y934=2,$Y934=3,$Y934=9)</formula>
    </cfRule>
  </conditionalFormatting>
  <conditionalFormatting sqref="Z935:AC935">
    <cfRule type="expression" dxfId="1122" priority="903" stopIfTrue="1">
      <formula>OR($Y935=2,$Y935=3,$Y935=9)</formula>
    </cfRule>
  </conditionalFormatting>
  <conditionalFormatting sqref="Z936:AC936">
    <cfRule type="expression" dxfId="1121" priority="904" stopIfTrue="1">
      <formula>OR($Y936=2,$Y936=3,$Y936=9)</formula>
    </cfRule>
  </conditionalFormatting>
  <conditionalFormatting sqref="Z937:AC937">
    <cfRule type="expression" dxfId="1120" priority="905" stopIfTrue="1">
      <formula>OR($Y937=2,$Y937=3,$Y937=9)</formula>
    </cfRule>
  </conditionalFormatting>
  <conditionalFormatting sqref="Z938:AC938">
    <cfRule type="expression" dxfId="1119" priority="906" stopIfTrue="1">
      <formula>OR($Y938=2,$Y938=3,$Y938=9)</formula>
    </cfRule>
  </conditionalFormatting>
  <conditionalFormatting sqref="Z939:AC939">
    <cfRule type="expression" dxfId="1118" priority="907" stopIfTrue="1">
      <formula>OR($Y939=2,$Y939=3,$Y939=9)</formula>
    </cfRule>
  </conditionalFormatting>
  <conditionalFormatting sqref="Z940:AC940">
    <cfRule type="expression" dxfId="1117" priority="908" stopIfTrue="1">
      <formula>OR($Y940=2,$Y940=3,$Y940=9)</formula>
    </cfRule>
  </conditionalFormatting>
  <conditionalFormatting sqref="Z941:AC941">
    <cfRule type="expression" dxfId="1116" priority="909" stopIfTrue="1">
      <formula>OR($Y941=2,$Y941=3,$Y941=9)</formula>
    </cfRule>
  </conditionalFormatting>
  <conditionalFormatting sqref="Z942:AC942">
    <cfRule type="expression" dxfId="1115" priority="910" stopIfTrue="1">
      <formula>OR($Y942=2,$Y942=3,$Y942=9)</formula>
    </cfRule>
  </conditionalFormatting>
  <conditionalFormatting sqref="Z943:AC943">
    <cfRule type="expression" dxfId="1114" priority="911" stopIfTrue="1">
      <formula>OR($Y943=2,$Y943=3,$Y943=9)</formula>
    </cfRule>
  </conditionalFormatting>
  <conditionalFormatting sqref="Z944:AC944">
    <cfRule type="expression" dxfId="1113" priority="912" stopIfTrue="1">
      <formula>OR($Y944=2,$Y944=3,$Y944=9)</formula>
    </cfRule>
  </conditionalFormatting>
  <conditionalFormatting sqref="Z945:AC945">
    <cfRule type="expression" dxfId="1112" priority="913" stopIfTrue="1">
      <formula>OR($Y945=2,$Y945=3,$Y945=9)</formula>
    </cfRule>
  </conditionalFormatting>
  <conditionalFormatting sqref="Z946:AC946">
    <cfRule type="expression" dxfId="1111" priority="914" stopIfTrue="1">
      <formula>OR($Y946=2,$Y946=3,$Y946=9)</formula>
    </cfRule>
  </conditionalFormatting>
  <conditionalFormatting sqref="Z947:AC947">
    <cfRule type="expression" dxfId="1110" priority="915" stopIfTrue="1">
      <formula>OR($Y947=2,$Y947=3,$Y947=9)</formula>
    </cfRule>
  </conditionalFormatting>
  <conditionalFormatting sqref="Z948:AC948">
    <cfRule type="expression" dxfId="1109" priority="916" stopIfTrue="1">
      <formula>OR($Y948=2,$Y948=3,$Y948=9)</formula>
    </cfRule>
  </conditionalFormatting>
  <conditionalFormatting sqref="Z949:AC949">
    <cfRule type="expression" dxfId="1108" priority="917" stopIfTrue="1">
      <formula>OR($Y949=2,$Y949=3,$Y949=9)</formula>
    </cfRule>
  </conditionalFormatting>
  <conditionalFormatting sqref="Z950:AC950">
    <cfRule type="expression" dxfId="1107" priority="918" stopIfTrue="1">
      <formula>OR($Y950=2,$Y950=3,$Y950=9)</formula>
    </cfRule>
  </conditionalFormatting>
  <conditionalFormatting sqref="Z951:AC951">
    <cfRule type="expression" dxfId="1106" priority="919" stopIfTrue="1">
      <formula>OR($Y951=2,$Y951=3,$Y951=9)</formula>
    </cfRule>
  </conditionalFormatting>
  <conditionalFormatting sqref="Z952:AC952">
    <cfRule type="expression" dxfId="1105" priority="920" stopIfTrue="1">
      <formula>OR($Y952=2,$Y952=3,$Y952=9)</formula>
    </cfRule>
  </conditionalFormatting>
  <conditionalFormatting sqref="Z953:AC953">
    <cfRule type="expression" dxfId="1104" priority="921" stopIfTrue="1">
      <formula>OR($Y953=2,$Y953=3,$Y953=9)</formula>
    </cfRule>
  </conditionalFormatting>
  <conditionalFormatting sqref="Z954:AC954">
    <cfRule type="expression" dxfId="1103" priority="922" stopIfTrue="1">
      <formula>OR($Y954=2,$Y954=3,$Y954=9)</formula>
    </cfRule>
  </conditionalFormatting>
  <conditionalFormatting sqref="Z955:AC955">
    <cfRule type="expression" dxfId="1102" priority="923" stopIfTrue="1">
      <formula>OR($Y955=2,$Y955=3,$Y955=9)</formula>
    </cfRule>
  </conditionalFormatting>
  <conditionalFormatting sqref="Z956:AC956">
    <cfRule type="expression" dxfId="1101" priority="924" stopIfTrue="1">
      <formula>OR($Y956=2,$Y956=3,$Y956=9)</formula>
    </cfRule>
  </conditionalFormatting>
  <conditionalFormatting sqref="Z957:AC957">
    <cfRule type="expression" dxfId="1100" priority="925" stopIfTrue="1">
      <formula>OR($Y957=2,$Y957=3,$Y957=9)</formula>
    </cfRule>
  </conditionalFormatting>
  <conditionalFormatting sqref="Z958:AC958">
    <cfRule type="expression" dxfId="1099" priority="926" stopIfTrue="1">
      <formula>OR($Y958=2,$Y958=3,$Y958=9)</formula>
    </cfRule>
  </conditionalFormatting>
  <conditionalFormatting sqref="Z959:AC959">
    <cfRule type="expression" dxfId="1098" priority="927" stopIfTrue="1">
      <formula>OR($Y959=2,$Y959=3,$Y959=9)</formula>
    </cfRule>
  </conditionalFormatting>
  <conditionalFormatting sqref="Z960:AC960">
    <cfRule type="expression" dxfId="1097" priority="928" stopIfTrue="1">
      <formula>OR($Y960=2,$Y960=3,$Y960=9)</formula>
    </cfRule>
  </conditionalFormatting>
  <conditionalFormatting sqref="Z961:AC961">
    <cfRule type="expression" dxfId="1096" priority="929" stopIfTrue="1">
      <formula>OR($Y961=2,$Y961=3,$Y961=9)</formula>
    </cfRule>
  </conditionalFormatting>
  <conditionalFormatting sqref="Z962:AC962">
    <cfRule type="expression" dxfId="1095" priority="930" stopIfTrue="1">
      <formula>OR($Y962=2,$Y962=3,$Y962=9)</formula>
    </cfRule>
  </conditionalFormatting>
  <conditionalFormatting sqref="Z963:AC963">
    <cfRule type="expression" dxfId="1094" priority="931" stopIfTrue="1">
      <formula>OR($Y963=2,$Y963=3,$Y963=9)</formula>
    </cfRule>
  </conditionalFormatting>
  <conditionalFormatting sqref="Z964:AC964">
    <cfRule type="expression" dxfId="1093" priority="932" stopIfTrue="1">
      <formula>OR($Y964=2,$Y964=3,$Y964=9)</formula>
    </cfRule>
  </conditionalFormatting>
  <conditionalFormatting sqref="Z965:AC965">
    <cfRule type="expression" dxfId="1092" priority="933" stopIfTrue="1">
      <formula>OR($Y965=2,$Y965=3,$Y965=9)</formula>
    </cfRule>
  </conditionalFormatting>
  <conditionalFormatting sqref="Z966:AC966">
    <cfRule type="expression" dxfId="1091" priority="934" stopIfTrue="1">
      <formula>OR($Y966=2,$Y966=3,$Y966=9)</formula>
    </cfRule>
  </conditionalFormatting>
  <conditionalFormatting sqref="Z967:AC967">
    <cfRule type="expression" dxfId="1090" priority="935" stopIfTrue="1">
      <formula>OR($Y967=2,$Y967=3,$Y967=9)</formula>
    </cfRule>
  </conditionalFormatting>
  <conditionalFormatting sqref="Z968:AC968">
    <cfRule type="expression" dxfId="1089" priority="936" stopIfTrue="1">
      <formula>OR($Y968=2,$Y968=3,$Y968=9)</formula>
    </cfRule>
  </conditionalFormatting>
  <conditionalFormatting sqref="Z969:AC969">
    <cfRule type="expression" dxfId="1088" priority="937" stopIfTrue="1">
      <formula>OR($Y969=2,$Y969=3,$Y969=9)</formula>
    </cfRule>
  </conditionalFormatting>
  <conditionalFormatting sqref="Z970:AC970">
    <cfRule type="expression" dxfId="1087" priority="938" stopIfTrue="1">
      <formula>OR($Y970=2,$Y970=3,$Y970=9)</formula>
    </cfRule>
  </conditionalFormatting>
  <conditionalFormatting sqref="Z971:AC971">
    <cfRule type="expression" dxfId="1086" priority="939" stopIfTrue="1">
      <formula>OR($Y971=2,$Y971=3,$Y971=9)</formula>
    </cfRule>
  </conditionalFormatting>
  <conditionalFormatting sqref="Z972:AC972">
    <cfRule type="expression" dxfId="1085" priority="940" stopIfTrue="1">
      <formula>OR($Y972=2,$Y972=3,$Y972=9)</formula>
    </cfRule>
  </conditionalFormatting>
  <conditionalFormatting sqref="Z973:AC973">
    <cfRule type="expression" dxfId="1084" priority="941" stopIfTrue="1">
      <formula>OR($Y973=2,$Y973=3,$Y973=9)</formula>
    </cfRule>
  </conditionalFormatting>
  <conditionalFormatting sqref="Z974:AC974">
    <cfRule type="expression" dxfId="1083" priority="942" stopIfTrue="1">
      <formula>OR($Y974=2,$Y974=3,$Y974=9)</formula>
    </cfRule>
  </conditionalFormatting>
  <conditionalFormatting sqref="Z975:AC975">
    <cfRule type="expression" dxfId="1082" priority="943" stopIfTrue="1">
      <formula>OR($Y975=2,$Y975=3,$Y975=9)</formula>
    </cfRule>
  </conditionalFormatting>
  <conditionalFormatting sqref="Z976:AC976">
    <cfRule type="expression" dxfId="1081" priority="944" stopIfTrue="1">
      <formula>OR($Y976=2,$Y976=3,$Y976=9)</formula>
    </cfRule>
  </conditionalFormatting>
  <conditionalFormatting sqref="Z977:AC977">
    <cfRule type="expression" dxfId="1080" priority="945" stopIfTrue="1">
      <formula>OR($Y977=2,$Y977=3,$Y977=9)</formula>
    </cfRule>
  </conditionalFormatting>
  <conditionalFormatting sqref="Z978:AC978">
    <cfRule type="expression" dxfId="1079" priority="946" stopIfTrue="1">
      <formula>OR($Y978=2,$Y978=3,$Y978=9)</formula>
    </cfRule>
  </conditionalFormatting>
  <conditionalFormatting sqref="Z979:AC979">
    <cfRule type="expression" dxfId="1078" priority="947" stopIfTrue="1">
      <formula>OR($Y979=2,$Y979=3,$Y979=9)</formula>
    </cfRule>
  </conditionalFormatting>
  <conditionalFormatting sqref="Z980:AC980">
    <cfRule type="expression" dxfId="1077" priority="948" stopIfTrue="1">
      <formula>OR($Y980=2,$Y980=3,$Y980=9)</formula>
    </cfRule>
  </conditionalFormatting>
  <conditionalFormatting sqref="Z981:AC981">
    <cfRule type="expression" dxfId="1076" priority="949" stopIfTrue="1">
      <formula>OR($Y981=2,$Y981=3,$Y981=9)</formula>
    </cfRule>
  </conditionalFormatting>
  <conditionalFormatting sqref="Z982:AC982">
    <cfRule type="expression" dxfId="1075" priority="950" stopIfTrue="1">
      <formula>OR($Y982=2,$Y982=3,$Y982=9)</formula>
    </cfRule>
  </conditionalFormatting>
  <conditionalFormatting sqref="Z983:AC983">
    <cfRule type="expression" dxfId="1074" priority="951" stopIfTrue="1">
      <formula>OR($Y983=2,$Y983=3,$Y983=9)</formula>
    </cfRule>
  </conditionalFormatting>
  <conditionalFormatting sqref="Z984:AC984">
    <cfRule type="expression" dxfId="1073" priority="952" stopIfTrue="1">
      <formula>OR($Y984=2,$Y984=3,$Y984=9)</formula>
    </cfRule>
  </conditionalFormatting>
  <conditionalFormatting sqref="Z985:AC985">
    <cfRule type="expression" dxfId="1072" priority="953" stopIfTrue="1">
      <formula>OR($Y985=2,$Y985=3,$Y985=9)</formula>
    </cfRule>
  </conditionalFormatting>
  <conditionalFormatting sqref="Z986:AC986">
    <cfRule type="expression" dxfId="1071" priority="954" stopIfTrue="1">
      <formula>OR($Y986=2,$Y986=3,$Y986=9)</formula>
    </cfRule>
  </conditionalFormatting>
  <conditionalFormatting sqref="Z987:AC987">
    <cfRule type="expression" dxfId="1070" priority="955" stopIfTrue="1">
      <formula>OR($Y987=2,$Y987=3,$Y987=9)</formula>
    </cfRule>
  </conditionalFormatting>
  <conditionalFormatting sqref="Z988:AC988">
    <cfRule type="expression" dxfId="1069" priority="956" stopIfTrue="1">
      <formula>OR($Y988=2,$Y988=3,$Y988=9)</formula>
    </cfRule>
  </conditionalFormatting>
  <conditionalFormatting sqref="Z989:AC989">
    <cfRule type="expression" dxfId="1068" priority="957" stopIfTrue="1">
      <formula>OR($Y989=2,$Y989=3,$Y989=9)</formula>
    </cfRule>
  </conditionalFormatting>
  <conditionalFormatting sqref="Z990:AC990">
    <cfRule type="expression" dxfId="1067" priority="958" stopIfTrue="1">
      <formula>OR($Y990=2,$Y990=3,$Y990=9)</formula>
    </cfRule>
  </conditionalFormatting>
  <conditionalFormatting sqref="Z991:AC991">
    <cfRule type="expression" dxfId="1066" priority="959" stopIfTrue="1">
      <formula>OR($Y991=2,$Y991=3,$Y991=9)</formula>
    </cfRule>
  </conditionalFormatting>
  <conditionalFormatting sqref="Z992:AC992">
    <cfRule type="expression" dxfId="1065" priority="960" stopIfTrue="1">
      <formula>OR($Y992=2,$Y992=3,$Y992=9)</formula>
    </cfRule>
  </conditionalFormatting>
  <conditionalFormatting sqref="Z993:AC993">
    <cfRule type="expression" dxfId="1064" priority="961" stopIfTrue="1">
      <formula>OR($Y993=2,$Y993=3,$Y993=9)</formula>
    </cfRule>
  </conditionalFormatting>
  <conditionalFormatting sqref="Z994:AC994">
    <cfRule type="expression" dxfId="1063" priority="962" stopIfTrue="1">
      <formula>OR($Y994=2,$Y994=3,$Y994=9)</formula>
    </cfRule>
  </conditionalFormatting>
  <conditionalFormatting sqref="Z995:AC995">
    <cfRule type="expression" dxfId="1062" priority="963" stopIfTrue="1">
      <formula>OR($Y995=2,$Y995=3,$Y995=9)</formula>
    </cfRule>
  </conditionalFormatting>
  <conditionalFormatting sqref="Z996:AC996">
    <cfRule type="expression" dxfId="1061" priority="964" stopIfTrue="1">
      <formula>OR($Y996=2,$Y996=3,$Y996=9)</formula>
    </cfRule>
  </conditionalFormatting>
  <conditionalFormatting sqref="Z997:AC997">
    <cfRule type="expression" dxfId="1060" priority="965" stopIfTrue="1">
      <formula>OR($Y997=2,$Y997=3,$Y997=9)</formula>
    </cfRule>
  </conditionalFormatting>
  <conditionalFormatting sqref="Z998:AC998">
    <cfRule type="expression" dxfId="1059" priority="966" stopIfTrue="1">
      <formula>OR($Y998=2,$Y998=3,$Y998=9)</formula>
    </cfRule>
  </conditionalFormatting>
  <conditionalFormatting sqref="Z999:AC999">
    <cfRule type="expression" dxfId="1058" priority="967" stopIfTrue="1">
      <formula>OR($Y999=2,$Y999=3,$Y999=9)</formula>
    </cfRule>
  </conditionalFormatting>
  <conditionalFormatting sqref="Z1000:AC1000">
    <cfRule type="expression" dxfId="1057" priority="968" stopIfTrue="1">
      <formula>OR($Y1000=2,$Y1000=3,$Y1000=9)</formula>
    </cfRule>
  </conditionalFormatting>
  <conditionalFormatting sqref="Z1001:AC1001">
    <cfRule type="expression" dxfId="1056" priority="969" stopIfTrue="1">
      <formula>OR($Y1001=2,$Y1001=3,$Y1001=9)</formula>
    </cfRule>
  </conditionalFormatting>
  <conditionalFormatting sqref="Z1002:AC1002">
    <cfRule type="expression" dxfId="1055" priority="970" stopIfTrue="1">
      <formula>OR($Y1002=2,$Y1002=3,$Y1002=9)</formula>
    </cfRule>
  </conditionalFormatting>
  <conditionalFormatting sqref="Z1003:AC1003">
    <cfRule type="expression" dxfId="1054" priority="971" stopIfTrue="1">
      <formula>OR($Y1003=2,$Y1003=3,$Y1003=9)</formula>
    </cfRule>
  </conditionalFormatting>
  <conditionalFormatting sqref="Z1004:AC1004">
    <cfRule type="expression" dxfId="1053" priority="972" stopIfTrue="1">
      <formula>OR($Y1004=2,$Y1004=3,$Y1004=9)</formula>
    </cfRule>
  </conditionalFormatting>
  <conditionalFormatting sqref="Z1005:AC1005">
    <cfRule type="expression" dxfId="1052" priority="973" stopIfTrue="1">
      <formula>OR($Y1005=2,$Y1005=3,$Y1005=9)</formula>
    </cfRule>
  </conditionalFormatting>
  <conditionalFormatting sqref="Z1006:AC1006">
    <cfRule type="expression" dxfId="1051" priority="974" stopIfTrue="1">
      <formula>OR($Y1006=2,$Y1006=3,$Y1006=9)</formula>
    </cfRule>
  </conditionalFormatting>
  <conditionalFormatting sqref="Z1007:AC1007">
    <cfRule type="expression" dxfId="1050" priority="975" stopIfTrue="1">
      <formula>OR($Y1007=2,$Y1007=3,$Y1007=9)</formula>
    </cfRule>
  </conditionalFormatting>
  <conditionalFormatting sqref="Z1008:AC1008">
    <cfRule type="expression" dxfId="1049" priority="976" stopIfTrue="1">
      <formula>OR($Y1008=2,$Y1008=3,$Y1008=9)</formula>
    </cfRule>
  </conditionalFormatting>
  <conditionalFormatting sqref="Z1009:AC1009">
    <cfRule type="expression" dxfId="1048" priority="977" stopIfTrue="1">
      <formula>OR($Y1009=2,$Y1009=3,$Y1009=9)</formula>
    </cfRule>
  </conditionalFormatting>
  <conditionalFormatting sqref="Z1010:AC1010">
    <cfRule type="expression" dxfId="1047" priority="978" stopIfTrue="1">
      <formula>OR($Y1010=2,$Y1010=3,$Y1010=9)</formula>
    </cfRule>
  </conditionalFormatting>
  <conditionalFormatting sqref="Z1011:AC1011">
    <cfRule type="expression" dxfId="1046" priority="979" stopIfTrue="1">
      <formula>OR($Y1011=2,$Y1011=3,$Y1011=9)</formula>
    </cfRule>
  </conditionalFormatting>
  <conditionalFormatting sqref="Z1012:AC1012">
    <cfRule type="expression" dxfId="1045" priority="980" stopIfTrue="1">
      <formula>OR($Y1012=2,$Y1012=3,$Y1012=9)</formula>
    </cfRule>
  </conditionalFormatting>
  <conditionalFormatting sqref="Z1013:AC1013">
    <cfRule type="expression" dxfId="1044" priority="981" stopIfTrue="1">
      <formula>OR($Y1013=2,$Y1013=3,$Y1013=9)</formula>
    </cfRule>
  </conditionalFormatting>
  <conditionalFormatting sqref="Z1014:AC1014">
    <cfRule type="expression" dxfId="1043" priority="982" stopIfTrue="1">
      <formula>OR($Y1014=2,$Y1014=3,$Y1014=9)</formula>
    </cfRule>
  </conditionalFormatting>
  <conditionalFormatting sqref="Z1015:AC1015">
    <cfRule type="expression" dxfId="1042" priority="983" stopIfTrue="1">
      <formula>OR($Y1015=2,$Y1015=3,$Y1015=9)</formula>
    </cfRule>
  </conditionalFormatting>
  <conditionalFormatting sqref="Z1016:AC1016">
    <cfRule type="expression" dxfId="1041" priority="984" stopIfTrue="1">
      <formula>OR($Y1016=2,$Y1016=3,$Y1016=9)</formula>
    </cfRule>
  </conditionalFormatting>
  <conditionalFormatting sqref="Z1017:AC1017">
    <cfRule type="expression" dxfId="1040" priority="985" stopIfTrue="1">
      <formula>OR($Y1017=2,$Y1017=3,$Y1017=9)</formula>
    </cfRule>
  </conditionalFormatting>
  <conditionalFormatting sqref="Z1018:AC1018">
    <cfRule type="expression" dxfId="1039" priority="986" stopIfTrue="1">
      <formula>OR($Y1018=2,$Y1018=3,$Y1018=9)</formula>
    </cfRule>
  </conditionalFormatting>
  <conditionalFormatting sqref="Z1019:AC1019">
    <cfRule type="expression" dxfId="1038" priority="987" stopIfTrue="1">
      <formula>OR($Y1019=2,$Y1019=3,$Y1019=9)</formula>
    </cfRule>
  </conditionalFormatting>
  <conditionalFormatting sqref="Z1020:AC1020">
    <cfRule type="expression" dxfId="1037" priority="988" stopIfTrue="1">
      <formula>OR($Y1020=2,$Y1020=3,$Y1020=9)</formula>
    </cfRule>
  </conditionalFormatting>
  <conditionalFormatting sqref="Z1021:AC1021">
    <cfRule type="expression" dxfId="1036" priority="989" stopIfTrue="1">
      <formula>OR($Y1021=2,$Y1021=3,$Y1021=9)</formula>
    </cfRule>
  </conditionalFormatting>
  <conditionalFormatting sqref="Z1022:AC1022">
    <cfRule type="expression" dxfId="1035" priority="990" stopIfTrue="1">
      <formula>OR($Y1022=2,$Y1022=3,$Y1022=9)</formula>
    </cfRule>
  </conditionalFormatting>
  <conditionalFormatting sqref="Z1023:AC1023">
    <cfRule type="expression" dxfId="1034" priority="991" stopIfTrue="1">
      <formula>OR($Y1023=2,$Y1023=3,$Y1023=9)</formula>
    </cfRule>
  </conditionalFormatting>
  <conditionalFormatting sqref="Z1024:AC1024">
    <cfRule type="expression" dxfId="1033" priority="992" stopIfTrue="1">
      <formula>OR($Y1024=2,$Y1024=3,$Y1024=9)</formula>
    </cfRule>
  </conditionalFormatting>
  <conditionalFormatting sqref="Z1025:AC1025">
    <cfRule type="expression" dxfId="1032" priority="993" stopIfTrue="1">
      <formula>OR($Y1025=2,$Y1025=3,$Y1025=9)</formula>
    </cfRule>
  </conditionalFormatting>
  <conditionalFormatting sqref="Z1026:AC1026">
    <cfRule type="expression" dxfId="1031" priority="994" stopIfTrue="1">
      <formula>OR($Y1026=2,$Y1026=3,$Y1026=9)</formula>
    </cfRule>
  </conditionalFormatting>
  <conditionalFormatting sqref="Z1027:AC1027">
    <cfRule type="expression" dxfId="1030" priority="995" stopIfTrue="1">
      <formula>OR($Y1027=2,$Y1027=3,$Y1027=9)</formula>
    </cfRule>
  </conditionalFormatting>
  <conditionalFormatting sqref="Z1028:AC1028">
    <cfRule type="expression" dxfId="1029" priority="996" stopIfTrue="1">
      <formula>OR($Y1028=2,$Y1028=3,$Y1028=9)</formula>
    </cfRule>
  </conditionalFormatting>
  <conditionalFormatting sqref="Z1029:AC1029">
    <cfRule type="expression" dxfId="1028" priority="997" stopIfTrue="1">
      <formula>OR($Y1029=2,$Y1029=3,$Y1029=9)</formula>
    </cfRule>
  </conditionalFormatting>
  <conditionalFormatting sqref="Z1030:AC1030">
    <cfRule type="expression" dxfId="1027" priority="998" stopIfTrue="1">
      <formula>OR($Y1030=2,$Y1030=3,$Y1030=9)</formula>
    </cfRule>
  </conditionalFormatting>
  <conditionalFormatting sqref="Z1031:AC1031">
    <cfRule type="expression" dxfId="1026" priority="999" stopIfTrue="1">
      <formula>OR($Y1031=2,$Y1031=3,$Y1031=9)</formula>
    </cfRule>
  </conditionalFormatting>
  <conditionalFormatting sqref="Z1032:AC1032">
    <cfRule type="expression" dxfId="1025" priority="1000" stopIfTrue="1">
      <formula>OR($Y1032=2,$Y1032=3,$Y1032=9)</formula>
    </cfRule>
  </conditionalFormatting>
  <conditionalFormatting sqref="Z1033:AC1033">
    <cfRule type="expression" dxfId="1024" priority="1001" stopIfTrue="1">
      <formula>OR($Y1033=2,$Y1033=3,$Y1033=9)</formula>
    </cfRule>
  </conditionalFormatting>
  <conditionalFormatting sqref="Z1034:AC1034">
    <cfRule type="expression" dxfId="1023" priority="1002" stopIfTrue="1">
      <formula>OR($Y1034=2,$Y1034=3,$Y1034=9)</formula>
    </cfRule>
  </conditionalFormatting>
  <conditionalFormatting sqref="Z1035:AC1035">
    <cfRule type="expression" dxfId="1022" priority="1003" stopIfTrue="1">
      <formula>OR($Y1035=2,$Y1035=3,$Y1035=9)</formula>
    </cfRule>
  </conditionalFormatting>
  <conditionalFormatting sqref="Z1036:AC1036">
    <cfRule type="expression" dxfId="1021" priority="1004" stopIfTrue="1">
      <formula>OR($Y1036=2,$Y1036=3,$Y1036=9)</formula>
    </cfRule>
  </conditionalFormatting>
  <conditionalFormatting sqref="Z1037:AC1037">
    <cfRule type="expression" dxfId="1020" priority="1005" stopIfTrue="1">
      <formula>OR($Y1037=2,$Y1037=3,$Y1037=9)</formula>
    </cfRule>
  </conditionalFormatting>
  <conditionalFormatting sqref="Z1038:AC1038">
    <cfRule type="expression" dxfId="1019" priority="1006" stopIfTrue="1">
      <formula>OR($Y1038=2,$Y1038=3,$Y1038=9)</formula>
    </cfRule>
  </conditionalFormatting>
  <conditionalFormatting sqref="Z1039:AC1039">
    <cfRule type="expression" dxfId="1018" priority="1007" stopIfTrue="1">
      <formula>OR($Y1039=2,$Y1039=3,$Y1039=9)</formula>
    </cfRule>
  </conditionalFormatting>
  <conditionalFormatting sqref="Z1040:AC1040">
    <cfRule type="expression" dxfId="1017" priority="1008" stopIfTrue="1">
      <formula>OR($Y1040=2,$Y1040=3,$Y1040=9)</formula>
    </cfRule>
  </conditionalFormatting>
  <conditionalFormatting sqref="Z1041:AC1041">
    <cfRule type="expression" dxfId="1016" priority="1009" stopIfTrue="1">
      <formula>OR($Y1041=2,$Y1041=3,$Y1041=9)</formula>
    </cfRule>
  </conditionalFormatting>
  <conditionalFormatting sqref="Z1042:AC1042">
    <cfRule type="expression" dxfId="1015" priority="1010" stopIfTrue="1">
      <formula>OR($Y1042=2,$Y1042=3,$Y1042=9)</formula>
    </cfRule>
  </conditionalFormatting>
  <conditionalFormatting sqref="Z1043:AC1043">
    <cfRule type="expression" dxfId="1014" priority="1011" stopIfTrue="1">
      <formula>OR($Y1043=2,$Y1043=3,$Y1043=9)</formula>
    </cfRule>
  </conditionalFormatting>
  <conditionalFormatting sqref="Z1044:AC1044">
    <cfRule type="expression" dxfId="1013" priority="1012" stopIfTrue="1">
      <formula>OR($Y1044=2,$Y1044=3,$Y1044=9)</formula>
    </cfRule>
  </conditionalFormatting>
  <conditionalFormatting sqref="Z1045:AC1045">
    <cfRule type="expression" dxfId="1012" priority="1013" stopIfTrue="1">
      <formula>OR($Y1045=2,$Y1045=3,$Y1045=9)</formula>
    </cfRule>
  </conditionalFormatting>
  <conditionalFormatting sqref="Z1046:AC1046">
    <cfRule type="expression" dxfId="1011" priority="1014" stopIfTrue="1">
      <formula>OR($Y1046=2,$Y1046=3,$Y1046=9)</formula>
    </cfRule>
  </conditionalFormatting>
  <conditionalFormatting sqref="Z1047:AC1047">
    <cfRule type="expression" dxfId="1010" priority="1015" stopIfTrue="1">
      <formula>OR($Y1047=2,$Y1047=3,$Y1047=9)</formula>
    </cfRule>
  </conditionalFormatting>
  <conditionalFormatting sqref="Z1048:AC1048">
    <cfRule type="expression" dxfId="1009" priority="1016" stopIfTrue="1">
      <formula>OR($Y1048=2,$Y1048=3,$Y1048=9)</formula>
    </cfRule>
  </conditionalFormatting>
  <conditionalFormatting sqref="Z1049:AC1049">
    <cfRule type="expression" dxfId="1008" priority="1017" stopIfTrue="1">
      <formula>OR($Y1049=2,$Y1049=3,$Y1049=9)</formula>
    </cfRule>
  </conditionalFormatting>
  <conditionalFormatting sqref="Z1050:AC1050">
    <cfRule type="expression" dxfId="1007" priority="1018" stopIfTrue="1">
      <formula>OR($Y1050=2,$Y1050=3,$Y1050=9)</formula>
    </cfRule>
  </conditionalFormatting>
  <conditionalFormatting sqref="Z1051:AC1051">
    <cfRule type="expression" dxfId="1006" priority="1019" stopIfTrue="1">
      <formula>OR($Y1051=2,$Y1051=3,$Y1051=9)</formula>
    </cfRule>
  </conditionalFormatting>
  <conditionalFormatting sqref="Z1052:AC1052">
    <cfRule type="expression" dxfId="1005" priority="1020" stopIfTrue="1">
      <formula>OR($Y1052=2,$Y1052=3,$Y1052=9)</formula>
    </cfRule>
  </conditionalFormatting>
  <conditionalFormatting sqref="Z1053:AC1053">
    <cfRule type="expression" dxfId="1004" priority="1021" stopIfTrue="1">
      <formula>OR($Y1053=2,$Y1053=3,$Y1053=9)</formula>
    </cfRule>
  </conditionalFormatting>
  <conditionalFormatting sqref="Z1054:AC1054">
    <cfRule type="expression" dxfId="1003" priority="1022" stopIfTrue="1">
      <formula>OR($Y1054=2,$Y1054=3,$Y1054=9)</formula>
    </cfRule>
  </conditionalFormatting>
  <conditionalFormatting sqref="Z1055:AC1055">
    <cfRule type="expression" dxfId="1002" priority="1023" stopIfTrue="1">
      <formula>OR($Y1055=2,$Y1055=3,$Y1055=9)</formula>
    </cfRule>
  </conditionalFormatting>
  <conditionalFormatting sqref="Z1056:AC1056">
    <cfRule type="expression" dxfId="1001" priority="1024" stopIfTrue="1">
      <formula>OR($Y1056=2,$Y1056=3,$Y1056=9)</formula>
    </cfRule>
  </conditionalFormatting>
  <conditionalFormatting sqref="Z1057:AC1057">
    <cfRule type="expression" dxfId="1000" priority="1025" stopIfTrue="1">
      <formula>OR($Y1057=2,$Y1057=3,$Y1057=9)</formula>
    </cfRule>
  </conditionalFormatting>
  <conditionalFormatting sqref="Z1058:AC1058">
    <cfRule type="expression" dxfId="999" priority="1026" stopIfTrue="1">
      <formula>OR($Y1058=2,$Y1058=3,$Y1058=9)</formula>
    </cfRule>
  </conditionalFormatting>
  <conditionalFormatting sqref="Z1059:AC1059">
    <cfRule type="expression" dxfId="998" priority="1027" stopIfTrue="1">
      <formula>OR($Y1059=2,$Y1059=3,$Y1059=9)</formula>
    </cfRule>
  </conditionalFormatting>
  <conditionalFormatting sqref="Z1060:AC1060">
    <cfRule type="expression" dxfId="997" priority="1028" stopIfTrue="1">
      <formula>OR($Y1060=2,$Y1060=3,$Y1060=9)</formula>
    </cfRule>
  </conditionalFormatting>
  <conditionalFormatting sqref="Z1061:AC1061">
    <cfRule type="expression" dxfId="996" priority="1029" stopIfTrue="1">
      <formula>OR($Y1061=2,$Y1061=3,$Y1061=9)</formula>
    </cfRule>
  </conditionalFormatting>
  <conditionalFormatting sqref="Z1062:AC1062">
    <cfRule type="expression" dxfId="995" priority="1030" stopIfTrue="1">
      <formula>OR($Y1062=2,$Y1062=3,$Y1062=9)</formula>
    </cfRule>
  </conditionalFormatting>
  <conditionalFormatting sqref="Z1063:AC1063">
    <cfRule type="expression" dxfId="994" priority="1031" stopIfTrue="1">
      <formula>OR($Y1063=2,$Y1063=3,$Y1063=9)</formula>
    </cfRule>
  </conditionalFormatting>
  <conditionalFormatting sqref="Z1064:AC1064">
    <cfRule type="expression" dxfId="993" priority="1032" stopIfTrue="1">
      <formula>OR($Y1064=2,$Y1064=3,$Y1064=9)</formula>
    </cfRule>
  </conditionalFormatting>
  <conditionalFormatting sqref="Z1065:AC1065">
    <cfRule type="expression" dxfId="992" priority="1033" stopIfTrue="1">
      <formula>OR($Y1065=2,$Y1065=3,$Y1065=9)</formula>
    </cfRule>
  </conditionalFormatting>
  <conditionalFormatting sqref="Z1066:AC1066">
    <cfRule type="expression" dxfId="991" priority="1034" stopIfTrue="1">
      <formula>OR($Y1066=2,$Y1066=3,$Y1066=9)</formula>
    </cfRule>
  </conditionalFormatting>
  <conditionalFormatting sqref="Z1067:AC1067">
    <cfRule type="expression" dxfId="990" priority="1035" stopIfTrue="1">
      <formula>OR($Y1067=2,$Y1067=3,$Y1067=9)</formula>
    </cfRule>
  </conditionalFormatting>
  <conditionalFormatting sqref="Z1068:AC1068">
    <cfRule type="expression" dxfId="989" priority="1036" stopIfTrue="1">
      <formula>OR($Y1068=2,$Y1068=3,$Y1068=9)</formula>
    </cfRule>
  </conditionalFormatting>
  <conditionalFormatting sqref="Z1069:AC1069">
    <cfRule type="expression" dxfId="988" priority="1037" stopIfTrue="1">
      <formula>OR($Y1069=2,$Y1069=3,$Y1069=9)</formula>
    </cfRule>
  </conditionalFormatting>
  <conditionalFormatting sqref="Z1070:AC1070">
    <cfRule type="expression" dxfId="987" priority="1038" stopIfTrue="1">
      <formula>OR($Y1070=2,$Y1070=3,$Y1070=9)</formula>
    </cfRule>
  </conditionalFormatting>
  <conditionalFormatting sqref="Z1071:AC1071">
    <cfRule type="expression" dxfId="986" priority="1039" stopIfTrue="1">
      <formula>OR($Y1071=2,$Y1071=3,$Y1071=9)</formula>
    </cfRule>
  </conditionalFormatting>
  <conditionalFormatting sqref="Z1072:AC1072">
    <cfRule type="expression" dxfId="985" priority="1040" stopIfTrue="1">
      <formula>OR($Y1072=2,$Y1072=3,$Y1072=9)</formula>
    </cfRule>
  </conditionalFormatting>
  <conditionalFormatting sqref="Z1073:AC1073">
    <cfRule type="expression" dxfId="984" priority="1041" stopIfTrue="1">
      <formula>OR($Y1073=2,$Y1073=3,$Y1073=9)</formula>
    </cfRule>
  </conditionalFormatting>
  <conditionalFormatting sqref="Z1074:AC1074">
    <cfRule type="expression" dxfId="983" priority="1042" stopIfTrue="1">
      <formula>OR($Y1074=2,$Y1074=3,$Y1074=9)</formula>
    </cfRule>
  </conditionalFormatting>
  <conditionalFormatting sqref="Z1075:AC1075">
    <cfRule type="expression" dxfId="982" priority="1043" stopIfTrue="1">
      <formula>OR($Y1075=2,$Y1075=3,$Y1075=9)</formula>
    </cfRule>
  </conditionalFormatting>
  <conditionalFormatting sqref="Z1076:AC1076">
    <cfRule type="expression" dxfId="981" priority="1044" stopIfTrue="1">
      <formula>OR($Y1076=2,$Y1076=3,$Y1076=9)</formula>
    </cfRule>
  </conditionalFormatting>
  <conditionalFormatting sqref="Z1077:AC1077">
    <cfRule type="expression" dxfId="980" priority="1045" stopIfTrue="1">
      <formula>OR($Y1077=2,$Y1077=3,$Y1077=9)</formula>
    </cfRule>
  </conditionalFormatting>
  <conditionalFormatting sqref="Z1078:AC1078">
    <cfRule type="expression" dxfId="979" priority="1046" stopIfTrue="1">
      <formula>OR($Y1078=2,$Y1078=3,$Y1078=9)</formula>
    </cfRule>
  </conditionalFormatting>
  <conditionalFormatting sqref="Z1079:AC1079">
    <cfRule type="expression" dxfId="978" priority="1047" stopIfTrue="1">
      <formula>OR($Y1079=2,$Y1079=3,$Y1079=9)</formula>
    </cfRule>
  </conditionalFormatting>
  <conditionalFormatting sqref="Z1080:AC1080">
    <cfRule type="expression" dxfId="977" priority="1048" stopIfTrue="1">
      <formula>OR($Y1080=2,$Y1080=3,$Y1080=9)</formula>
    </cfRule>
  </conditionalFormatting>
  <conditionalFormatting sqref="Z1081:AC1081">
    <cfRule type="expression" dxfId="976" priority="1049" stopIfTrue="1">
      <formula>OR($Y1081=2,$Y1081=3,$Y1081=9)</formula>
    </cfRule>
  </conditionalFormatting>
  <conditionalFormatting sqref="Z1082:AC1082">
    <cfRule type="expression" dxfId="975" priority="1050" stopIfTrue="1">
      <formula>OR($Y1082=2,$Y1082=3,$Y1082=9)</formula>
    </cfRule>
  </conditionalFormatting>
  <conditionalFormatting sqref="Z1083:AC1083">
    <cfRule type="expression" dxfId="974" priority="1051" stopIfTrue="1">
      <formula>OR($Y1083=2,$Y1083=3,$Y1083=9)</formula>
    </cfRule>
  </conditionalFormatting>
  <conditionalFormatting sqref="Z1084:AC1084">
    <cfRule type="expression" dxfId="973" priority="1052" stopIfTrue="1">
      <formula>OR($Y1084=2,$Y1084=3,$Y1084=9)</formula>
    </cfRule>
  </conditionalFormatting>
  <conditionalFormatting sqref="Z1085:AC1085">
    <cfRule type="expression" dxfId="972" priority="1053" stopIfTrue="1">
      <formula>OR($Y1085=2,$Y1085=3,$Y1085=9)</formula>
    </cfRule>
  </conditionalFormatting>
  <conditionalFormatting sqref="Z1086:AC1086">
    <cfRule type="expression" dxfId="971" priority="1054" stopIfTrue="1">
      <formula>OR($Y1086=2,$Y1086=3,$Y1086=9)</formula>
    </cfRule>
  </conditionalFormatting>
  <conditionalFormatting sqref="Z1087:AC1087">
    <cfRule type="expression" dxfId="970" priority="1055" stopIfTrue="1">
      <formula>OR($Y1087=2,$Y1087=3,$Y1087=9)</formula>
    </cfRule>
  </conditionalFormatting>
  <conditionalFormatting sqref="Z1088:AC1088">
    <cfRule type="expression" dxfId="969" priority="1056" stopIfTrue="1">
      <formula>OR($Y1088=2,$Y1088=3,$Y1088=9)</formula>
    </cfRule>
  </conditionalFormatting>
  <conditionalFormatting sqref="Z1089:AC1089">
    <cfRule type="expression" dxfId="968" priority="1057" stopIfTrue="1">
      <formula>OR($Y1089=2,$Y1089=3,$Y1089=9)</formula>
    </cfRule>
  </conditionalFormatting>
  <conditionalFormatting sqref="Z1090:AC1090">
    <cfRule type="expression" dxfId="967" priority="1058" stopIfTrue="1">
      <formula>OR($Y1090=2,$Y1090=3,$Y1090=9)</formula>
    </cfRule>
  </conditionalFormatting>
  <conditionalFormatting sqref="Z1091:AC1091">
    <cfRule type="expression" dxfId="966" priority="1059" stopIfTrue="1">
      <formula>OR($Y1091=2,$Y1091=3,$Y1091=9)</formula>
    </cfRule>
  </conditionalFormatting>
  <conditionalFormatting sqref="Z1092:AC1092">
    <cfRule type="expression" dxfId="965" priority="1060" stopIfTrue="1">
      <formula>OR($Y1092=2,$Y1092=3,$Y1092=9)</formula>
    </cfRule>
  </conditionalFormatting>
  <conditionalFormatting sqref="Z1093:AC1093">
    <cfRule type="expression" dxfId="964" priority="1061" stopIfTrue="1">
      <formula>OR($Y1093=2,$Y1093=3,$Y1093=9)</formula>
    </cfRule>
  </conditionalFormatting>
  <conditionalFormatting sqref="Z1094:AC1094">
    <cfRule type="expression" dxfId="963" priority="1062" stopIfTrue="1">
      <formula>OR($Y1094=2,$Y1094=3,$Y1094=9)</formula>
    </cfRule>
  </conditionalFormatting>
  <conditionalFormatting sqref="Z1095:AC1095">
    <cfRule type="expression" dxfId="962" priority="1063" stopIfTrue="1">
      <formula>OR($Y1095=2,$Y1095=3,$Y1095=9)</formula>
    </cfRule>
  </conditionalFormatting>
  <conditionalFormatting sqref="Z1096:AC1096">
    <cfRule type="expression" dxfId="961" priority="1064" stopIfTrue="1">
      <formula>OR($Y1096=2,$Y1096=3,$Y1096=9)</formula>
    </cfRule>
  </conditionalFormatting>
  <conditionalFormatting sqref="Z1097:AC1097">
    <cfRule type="expression" dxfId="960" priority="1065" stopIfTrue="1">
      <formula>OR($Y1097=2,$Y1097=3,$Y1097=9)</formula>
    </cfRule>
  </conditionalFormatting>
  <conditionalFormatting sqref="Z1098:AC1098">
    <cfRule type="expression" dxfId="959" priority="1066" stopIfTrue="1">
      <formula>OR($Y1098=2,$Y1098=3,$Y1098=9)</formula>
    </cfRule>
  </conditionalFormatting>
  <conditionalFormatting sqref="Z1099:AC1099">
    <cfRule type="expression" dxfId="958" priority="1067" stopIfTrue="1">
      <formula>OR($Y1099=2,$Y1099=3,$Y1099=9)</formula>
    </cfRule>
  </conditionalFormatting>
  <conditionalFormatting sqref="Z1100:AC1100">
    <cfRule type="expression" dxfId="957" priority="1068" stopIfTrue="1">
      <formula>OR($Y1100=2,$Y1100=3,$Y1100=9)</formula>
    </cfRule>
  </conditionalFormatting>
  <conditionalFormatting sqref="Z1101:AC1101">
    <cfRule type="expression" dxfId="956" priority="1069" stopIfTrue="1">
      <formula>OR($Y1101=2,$Y1101=3,$Y1101=9)</formula>
    </cfRule>
  </conditionalFormatting>
  <conditionalFormatting sqref="Z1102:AC1102">
    <cfRule type="expression" dxfId="955" priority="1070" stopIfTrue="1">
      <formula>OR($Y1102=2,$Y1102=3,$Y1102=9)</formula>
    </cfRule>
  </conditionalFormatting>
  <conditionalFormatting sqref="Z1103:AC1103">
    <cfRule type="expression" dxfId="954" priority="1071" stopIfTrue="1">
      <formula>OR($Y1103=2,$Y1103=3,$Y1103=9)</formula>
    </cfRule>
  </conditionalFormatting>
  <conditionalFormatting sqref="Z1104:AC1104">
    <cfRule type="expression" dxfId="953" priority="1072" stopIfTrue="1">
      <formula>OR($Y1104=2,$Y1104=3,$Y1104=9)</formula>
    </cfRule>
  </conditionalFormatting>
  <conditionalFormatting sqref="Z1105:AC1105">
    <cfRule type="expression" dxfId="952" priority="1073" stopIfTrue="1">
      <formula>OR($Y1105=2,$Y1105=3,$Y1105=9)</formula>
    </cfRule>
  </conditionalFormatting>
  <conditionalFormatting sqref="Z1106:AC1106">
    <cfRule type="expression" dxfId="951" priority="1074" stopIfTrue="1">
      <formula>OR($Y1106=2,$Y1106=3,$Y1106=9)</formula>
    </cfRule>
  </conditionalFormatting>
  <conditionalFormatting sqref="Z1107:AC1107">
    <cfRule type="expression" dxfId="950" priority="1075" stopIfTrue="1">
      <formula>OR($Y1107=2,$Y1107=3,$Y1107=9)</formula>
    </cfRule>
  </conditionalFormatting>
  <conditionalFormatting sqref="Z1108:AC1108">
    <cfRule type="expression" dxfId="949" priority="1076" stopIfTrue="1">
      <formula>OR($Y1108=2,$Y1108=3,$Y1108=9)</formula>
    </cfRule>
  </conditionalFormatting>
  <conditionalFormatting sqref="Z1109:AC1109">
    <cfRule type="expression" dxfId="948" priority="1077" stopIfTrue="1">
      <formula>OR($Y1109=2,$Y1109=3,$Y1109=9)</formula>
    </cfRule>
  </conditionalFormatting>
  <conditionalFormatting sqref="Z1110:AC1110">
    <cfRule type="expression" dxfId="947" priority="1078" stopIfTrue="1">
      <formula>OR($Y1110=2,$Y1110=3,$Y1110=9)</formula>
    </cfRule>
  </conditionalFormatting>
  <conditionalFormatting sqref="Z1111:AC1111">
    <cfRule type="expression" dxfId="946" priority="1079" stopIfTrue="1">
      <formula>OR($Y1111=2,$Y1111=3,$Y1111=9)</formula>
    </cfRule>
  </conditionalFormatting>
  <conditionalFormatting sqref="Z1112:AC1112">
    <cfRule type="expression" dxfId="945" priority="1080" stopIfTrue="1">
      <formula>OR($Y1112=2,$Y1112=3,$Y1112=9)</formula>
    </cfRule>
  </conditionalFormatting>
  <conditionalFormatting sqref="Z1113:AC1113">
    <cfRule type="expression" dxfId="944" priority="1081" stopIfTrue="1">
      <formula>OR($Y1113=2,$Y1113=3,$Y1113=9)</formula>
    </cfRule>
  </conditionalFormatting>
  <conditionalFormatting sqref="Z1114:AC1114">
    <cfRule type="expression" dxfId="943" priority="1082" stopIfTrue="1">
      <formula>OR($Y1114=2,$Y1114=3,$Y1114=9)</formula>
    </cfRule>
  </conditionalFormatting>
  <conditionalFormatting sqref="Z1115:AC1115">
    <cfRule type="expression" dxfId="942" priority="1083" stopIfTrue="1">
      <formula>OR($Y1115=2,$Y1115=3,$Y1115=9)</formula>
    </cfRule>
  </conditionalFormatting>
  <conditionalFormatting sqref="Z1116:AC1116">
    <cfRule type="expression" dxfId="941" priority="1084" stopIfTrue="1">
      <formula>OR($Y1116=2,$Y1116=3,$Y1116=9)</formula>
    </cfRule>
  </conditionalFormatting>
  <conditionalFormatting sqref="Z1117:AC1117">
    <cfRule type="expression" dxfId="940" priority="1085" stopIfTrue="1">
      <formula>OR($Y1117=2,$Y1117=3,$Y1117=9)</formula>
    </cfRule>
  </conditionalFormatting>
  <conditionalFormatting sqref="Z1118:AC1118">
    <cfRule type="expression" dxfId="939" priority="1086" stopIfTrue="1">
      <formula>OR($Y1118=2,$Y1118=3,$Y1118=9)</formula>
    </cfRule>
  </conditionalFormatting>
  <conditionalFormatting sqref="Z1119:AC1119">
    <cfRule type="expression" dxfId="938" priority="1087" stopIfTrue="1">
      <formula>OR($Y1119=2,$Y1119=3,$Y1119=9)</formula>
    </cfRule>
  </conditionalFormatting>
  <conditionalFormatting sqref="Z1120:AC1120">
    <cfRule type="expression" dxfId="937" priority="1088" stopIfTrue="1">
      <formula>OR($Y1120=2,$Y1120=3,$Y1120=9)</formula>
    </cfRule>
  </conditionalFormatting>
  <conditionalFormatting sqref="Z1121:AC1121">
    <cfRule type="expression" dxfId="936" priority="1089" stopIfTrue="1">
      <formula>OR($Y1121=2,$Y1121=3,$Y1121=9)</formula>
    </cfRule>
  </conditionalFormatting>
  <conditionalFormatting sqref="Z1122:AC1122">
    <cfRule type="expression" dxfId="935" priority="1090" stopIfTrue="1">
      <formula>OR($Y1122=2,$Y1122=3,$Y1122=9)</formula>
    </cfRule>
  </conditionalFormatting>
  <conditionalFormatting sqref="Z1123:AC1123">
    <cfRule type="expression" dxfId="934" priority="1091" stopIfTrue="1">
      <formula>OR($Y1123=2,$Y1123=3,$Y1123=9)</formula>
    </cfRule>
  </conditionalFormatting>
  <conditionalFormatting sqref="Z1124:AC1124">
    <cfRule type="expression" dxfId="933" priority="1092" stopIfTrue="1">
      <formula>OR($Y1124=2,$Y1124=3,$Y1124=9)</formula>
    </cfRule>
  </conditionalFormatting>
  <conditionalFormatting sqref="Z1125:AC1125">
    <cfRule type="expression" dxfId="932" priority="1093" stopIfTrue="1">
      <formula>OR($Y1125=2,$Y1125=3,$Y1125=9)</formula>
    </cfRule>
  </conditionalFormatting>
  <conditionalFormatting sqref="Z1126:AC1126">
    <cfRule type="expression" dxfId="931" priority="1094" stopIfTrue="1">
      <formula>OR($Y1126=2,$Y1126=3,$Y1126=9)</formula>
    </cfRule>
  </conditionalFormatting>
  <conditionalFormatting sqref="Z1127:AC1127">
    <cfRule type="expression" dxfId="930" priority="1095" stopIfTrue="1">
      <formula>OR($Y1127=2,$Y1127=3,$Y1127=9)</formula>
    </cfRule>
  </conditionalFormatting>
  <conditionalFormatting sqref="Z1128:AC1128">
    <cfRule type="expression" dxfId="929" priority="1096" stopIfTrue="1">
      <formula>OR($Y1128=2,$Y1128=3,$Y1128=9)</formula>
    </cfRule>
  </conditionalFormatting>
  <conditionalFormatting sqref="Z1129:AC1129">
    <cfRule type="expression" dxfId="928" priority="1097" stopIfTrue="1">
      <formula>OR($Y1129=2,$Y1129=3,$Y1129=9)</formula>
    </cfRule>
  </conditionalFormatting>
  <conditionalFormatting sqref="Z1130:AC1130">
    <cfRule type="expression" dxfId="927" priority="1098" stopIfTrue="1">
      <formula>OR($Y1130=2,$Y1130=3,$Y1130=9)</formula>
    </cfRule>
  </conditionalFormatting>
  <conditionalFormatting sqref="Z1131:AC1131">
    <cfRule type="expression" dxfId="926" priority="1099" stopIfTrue="1">
      <formula>OR($Y1131=2,$Y1131=3,$Y1131=9)</formula>
    </cfRule>
  </conditionalFormatting>
  <conditionalFormatting sqref="Z1132:AC1132">
    <cfRule type="expression" dxfId="925" priority="1100" stopIfTrue="1">
      <formula>OR($Y1132=2,$Y1132=3,$Y1132=9)</formula>
    </cfRule>
  </conditionalFormatting>
  <conditionalFormatting sqref="Z1133:AC1133">
    <cfRule type="expression" dxfId="924" priority="1101" stopIfTrue="1">
      <formula>OR($Y1133=2,$Y1133=3,$Y1133=9)</formula>
    </cfRule>
  </conditionalFormatting>
  <conditionalFormatting sqref="Z1134:AC1134">
    <cfRule type="expression" dxfId="923" priority="1102" stopIfTrue="1">
      <formula>OR($Y1134=2,$Y1134=3,$Y1134=9)</formula>
    </cfRule>
  </conditionalFormatting>
  <conditionalFormatting sqref="Z1135:AC1135">
    <cfRule type="expression" dxfId="922" priority="1103" stopIfTrue="1">
      <formula>OR($Y1135=2,$Y1135=3,$Y1135=9)</formula>
    </cfRule>
  </conditionalFormatting>
  <conditionalFormatting sqref="Z1136:AC1136">
    <cfRule type="expression" dxfId="921" priority="1104" stopIfTrue="1">
      <formula>OR($Y1136=2,$Y1136=3,$Y1136=9)</formula>
    </cfRule>
  </conditionalFormatting>
  <conditionalFormatting sqref="Z1137:AC1137">
    <cfRule type="expression" dxfId="920" priority="1105" stopIfTrue="1">
      <formula>OR($Y1137=2,$Y1137=3,$Y1137=9)</formula>
    </cfRule>
  </conditionalFormatting>
  <conditionalFormatting sqref="Z1138:AC1138">
    <cfRule type="expression" dxfId="919" priority="1106" stopIfTrue="1">
      <formula>OR($Y1138=2,$Y1138=3,$Y1138=9)</formula>
    </cfRule>
  </conditionalFormatting>
  <conditionalFormatting sqref="Z1139:AC1139">
    <cfRule type="expression" dxfId="918" priority="1107" stopIfTrue="1">
      <formula>OR($Y1139=2,$Y1139=3,$Y1139=9)</formula>
    </cfRule>
  </conditionalFormatting>
  <conditionalFormatting sqref="Z1140:AC1140">
    <cfRule type="expression" dxfId="917" priority="1108" stopIfTrue="1">
      <formula>OR($Y1140=2,$Y1140=3,$Y1140=9)</formula>
    </cfRule>
  </conditionalFormatting>
  <conditionalFormatting sqref="Z1141:AC1141">
    <cfRule type="expression" dxfId="916" priority="1109" stopIfTrue="1">
      <formula>OR($Y1141=2,$Y1141=3,$Y1141=9)</formula>
    </cfRule>
  </conditionalFormatting>
  <conditionalFormatting sqref="Z1142:AC1142">
    <cfRule type="expression" dxfId="915" priority="1110" stopIfTrue="1">
      <formula>OR($Y1142=2,$Y1142=3,$Y1142=9)</formula>
    </cfRule>
  </conditionalFormatting>
  <conditionalFormatting sqref="Z1143:AC1143">
    <cfRule type="expression" dxfId="914" priority="1111" stopIfTrue="1">
      <formula>OR($Y1143=2,$Y1143=3,$Y1143=9)</formula>
    </cfRule>
  </conditionalFormatting>
  <conditionalFormatting sqref="Z1144:AC1144">
    <cfRule type="expression" dxfId="913" priority="1112" stopIfTrue="1">
      <formula>OR($Y1144=2,$Y1144=3,$Y1144=9)</formula>
    </cfRule>
  </conditionalFormatting>
  <conditionalFormatting sqref="Z1145:AC1145">
    <cfRule type="expression" dxfId="912" priority="1113" stopIfTrue="1">
      <formula>OR($Y1145=2,$Y1145=3,$Y1145=9)</formula>
    </cfRule>
  </conditionalFormatting>
  <conditionalFormatting sqref="Z1146:AC1146">
    <cfRule type="expression" dxfId="911" priority="1114" stopIfTrue="1">
      <formula>OR($Y1146=2,$Y1146=3,$Y1146=9)</formula>
    </cfRule>
  </conditionalFormatting>
  <conditionalFormatting sqref="Z1147:AC1147">
    <cfRule type="expression" dxfId="910" priority="1115" stopIfTrue="1">
      <formula>OR($Y1147=2,$Y1147=3,$Y1147=9)</formula>
    </cfRule>
  </conditionalFormatting>
  <conditionalFormatting sqref="Z1148:AC1148">
    <cfRule type="expression" dxfId="909" priority="1116" stopIfTrue="1">
      <formula>OR($Y1148=2,$Y1148=3,$Y1148=9)</formula>
    </cfRule>
  </conditionalFormatting>
  <conditionalFormatting sqref="Z1149:AC1149">
    <cfRule type="expression" dxfId="908" priority="1117" stopIfTrue="1">
      <formula>OR($Y1149=2,$Y1149=3,$Y1149=9)</formula>
    </cfRule>
  </conditionalFormatting>
  <conditionalFormatting sqref="Z1150:AC1150">
    <cfRule type="expression" dxfId="907" priority="1118" stopIfTrue="1">
      <formula>OR($Y1150=2,$Y1150=3,$Y1150=9)</formula>
    </cfRule>
  </conditionalFormatting>
  <conditionalFormatting sqref="Z1151:AC1151">
    <cfRule type="expression" dxfId="906" priority="1119" stopIfTrue="1">
      <formula>OR($Y1151=2,$Y1151=3,$Y1151=9)</formula>
    </cfRule>
  </conditionalFormatting>
  <conditionalFormatting sqref="Z1152:AC1152">
    <cfRule type="expression" dxfId="905" priority="1120" stopIfTrue="1">
      <formula>OR($Y1152=2,$Y1152=3,$Y1152=9)</formula>
    </cfRule>
  </conditionalFormatting>
  <conditionalFormatting sqref="Z1153:AC1153">
    <cfRule type="expression" dxfId="904" priority="1121" stopIfTrue="1">
      <formula>OR($Y1153=2,$Y1153=3,$Y1153=9)</formula>
    </cfRule>
  </conditionalFormatting>
  <conditionalFormatting sqref="Z1154:AC1154">
    <cfRule type="expression" dxfId="903" priority="1122" stopIfTrue="1">
      <formula>OR($Y1154=2,$Y1154=3,$Y1154=9)</formula>
    </cfRule>
  </conditionalFormatting>
  <conditionalFormatting sqref="Z1155:AC1155">
    <cfRule type="expression" dxfId="902" priority="1123" stopIfTrue="1">
      <formula>OR($Y1155=2,$Y1155=3,$Y1155=9)</formula>
    </cfRule>
  </conditionalFormatting>
  <conditionalFormatting sqref="Z1156:AC1156">
    <cfRule type="expression" dxfId="901" priority="1124" stopIfTrue="1">
      <formula>OR($Y1156=2,$Y1156=3,$Y1156=9)</formula>
    </cfRule>
  </conditionalFormatting>
  <conditionalFormatting sqref="Z1157:AC1157">
    <cfRule type="expression" dxfId="900" priority="1125" stopIfTrue="1">
      <formula>OR($Y1157=2,$Y1157=3,$Y1157=9)</formula>
    </cfRule>
  </conditionalFormatting>
  <conditionalFormatting sqref="Z1158:AC1158">
    <cfRule type="expression" dxfId="899" priority="1126" stopIfTrue="1">
      <formula>OR($Y1158=2,$Y1158=3,$Y1158=9)</formula>
    </cfRule>
  </conditionalFormatting>
  <conditionalFormatting sqref="Z1159:AC1159">
    <cfRule type="expression" dxfId="898" priority="1127" stopIfTrue="1">
      <formula>OR($Y1159=2,$Y1159=3,$Y1159=9)</formula>
    </cfRule>
  </conditionalFormatting>
  <conditionalFormatting sqref="Z1160:AC1160">
    <cfRule type="expression" dxfId="897" priority="1128" stopIfTrue="1">
      <formula>OR($Y1160=2,$Y1160=3,$Y1160=9)</formula>
    </cfRule>
  </conditionalFormatting>
  <conditionalFormatting sqref="Z1161:AC1161">
    <cfRule type="expression" dxfId="896" priority="1129" stopIfTrue="1">
      <formula>OR($Y1161=2,$Y1161=3,$Y1161=9)</formula>
    </cfRule>
  </conditionalFormatting>
  <conditionalFormatting sqref="Z1162:AC1162">
    <cfRule type="expression" dxfId="895" priority="1130" stopIfTrue="1">
      <formula>OR($Y1162=2,$Y1162=3,$Y1162=9)</formula>
    </cfRule>
  </conditionalFormatting>
  <conditionalFormatting sqref="Z1163:AC1163">
    <cfRule type="expression" dxfId="894" priority="1131" stopIfTrue="1">
      <formula>OR($Y1163=2,$Y1163=3,$Y1163=9)</formula>
    </cfRule>
  </conditionalFormatting>
  <conditionalFormatting sqref="Z1164:AC1164">
    <cfRule type="expression" dxfId="893" priority="1132" stopIfTrue="1">
      <formula>OR($Y1164=2,$Y1164=3,$Y1164=9)</formula>
    </cfRule>
  </conditionalFormatting>
  <conditionalFormatting sqref="Z1165:AC1165">
    <cfRule type="expression" dxfId="892" priority="1133" stopIfTrue="1">
      <formula>OR($Y1165=2,$Y1165=3,$Y1165=9)</formula>
    </cfRule>
  </conditionalFormatting>
  <conditionalFormatting sqref="Z1166:AC1166">
    <cfRule type="expression" dxfId="891" priority="1134" stopIfTrue="1">
      <formula>OR($Y1166=2,$Y1166=3,$Y1166=9)</formula>
    </cfRule>
  </conditionalFormatting>
  <conditionalFormatting sqref="Z1167:AC1167">
    <cfRule type="expression" dxfId="890" priority="1135" stopIfTrue="1">
      <formula>OR($Y1167=2,$Y1167=3,$Y1167=9)</formula>
    </cfRule>
  </conditionalFormatting>
  <conditionalFormatting sqref="Z1168:AC1168">
    <cfRule type="expression" dxfId="889" priority="1136" stopIfTrue="1">
      <formula>OR($Y1168=2,$Y1168=3,$Y1168=9)</formula>
    </cfRule>
  </conditionalFormatting>
  <conditionalFormatting sqref="Z1169:AC1169">
    <cfRule type="expression" dxfId="888" priority="1137" stopIfTrue="1">
      <formula>OR($Y1169=2,$Y1169=3,$Y1169=9)</formula>
    </cfRule>
  </conditionalFormatting>
  <conditionalFormatting sqref="Z1170:AC1170">
    <cfRule type="expression" dxfId="887" priority="1138" stopIfTrue="1">
      <formula>OR($Y1170=2,$Y1170=3,$Y1170=9)</formula>
    </cfRule>
  </conditionalFormatting>
  <conditionalFormatting sqref="Z1171:AC1171">
    <cfRule type="expression" dxfId="886" priority="1139" stopIfTrue="1">
      <formula>OR($Y1171=2,$Y1171=3,$Y1171=9)</formula>
    </cfRule>
  </conditionalFormatting>
  <conditionalFormatting sqref="Z1172:AC1172">
    <cfRule type="expression" dxfId="885" priority="1140" stopIfTrue="1">
      <formula>OR($Y1172=2,$Y1172=3,$Y1172=9)</formula>
    </cfRule>
  </conditionalFormatting>
  <conditionalFormatting sqref="Z1173:AC1173">
    <cfRule type="expression" dxfId="884" priority="1141" stopIfTrue="1">
      <formula>OR($Y1173=2,$Y1173=3,$Y1173=9)</formula>
    </cfRule>
  </conditionalFormatting>
  <conditionalFormatting sqref="Z1174:AC1174">
    <cfRule type="expression" dxfId="883" priority="1142" stopIfTrue="1">
      <formula>OR($Y1174=2,$Y1174=3,$Y1174=9)</formula>
    </cfRule>
  </conditionalFormatting>
  <conditionalFormatting sqref="Z1175:AC1175">
    <cfRule type="expression" dxfId="882" priority="1143" stopIfTrue="1">
      <formula>OR($Y1175=2,$Y1175=3,$Y1175=9)</formula>
    </cfRule>
  </conditionalFormatting>
  <conditionalFormatting sqref="Z1176:AC1176">
    <cfRule type="expression" dxfId="881" priority="1144" stopIfTrue="1">
      <formula>OR($Y1176=2,$Y1176=3,$Y1176=9)</formula>
    </cfRule>
  </conditionalFormatting>
  <conditionalFormatting sqref="Z1177:AC1177">
    <cfRule type="expression" dxfId="880" priority="1145" stopIfTrue="1">
      <formula>OR($Y1177=2,$Y1177=3,$Y1177=9)</formula>
    </cfRule>
  </conditionalFormatting>
  <conditionalFormatting sqref="Z1178:AC1178">
    <cfRule type="expression" dxfId="879" priority="1146" stopIfTrue="1">
      <formula>OR($Y1178=2,$Y1178=3,$Y1178=9)</formula>
    </cfRule>
  </conditionalFormatting>
  <conditionalFormatting sqref="Z1179:AC1179">
    <cfRule type="expression" dxfId="878" priority="1147" stopIfTrue="1">
      <formula>OR($Y1179=2,$Y1179=3,$Y1179=9)</formula>
    </cfRule>
  </conditionalFormatting>
  <conditionalFormatting sqref="Z1180:AC1180">
    <cfRule type="expression" dxfId="877" priority="1148" stopIfTrue="1">
      <formula>OR($Y1180=2,$Y1180=3,$Y1180=9)</formula>
    </cfRule>
  </conditionalFormatting>
  <conditionalFormatting sqref="Z1181:AC1181">
    <cfRule type="expression" dxfId="876" priority="1149" stopIfTrue="1">
      <formula>OR($Y1181=2,$Y1181=3,$Y1181=9)</formula>
    </cfRule>
  </conditionalFormatting>
  <conditionalFormatting sqref="Z1182:AC1182">
    <cfRule type="expression" dxfId="875" priority="1150" stopIfTrue="1">
      <formula>OR($Y1182=2,$Y1182=3,$Y1182=9)</formula>
    </cfRule>
  </conditionalFormatting>
  <conditionalFormatting sqref="Z1183:AC1183">
    <cfRule type="expression" dxfId="874" priority="1151" stopIfTrue="1">
      <formula>OR($Y1183=2,$Y1183=3,$Y1183=9)</formula>
    </cfRule>
  </conditionalFormatting>
  <conditionalFormatting sqref="Z1184:AC1184">
    <cfRule type="expression" dxfId="873" priority="1152" stopIfTrue="1">
      <formula>OR($Y1184=2,$Y1184=3,$Y1184=9)</formula>
    </cfRule>
  </conditionalFormatting>
  <conditionalFormatting sqref="Z1185:AC1185">
    <cfRule type="expression" dxfId="872" priority="1153" stopIfTrue="1">
      <formula>OR($Y1185=2,$Y1185=3,$Y1185=9)</formula>
    </cfRule>
  </conditionalFormatting>
  <conditionalFormatting sqref="Z1186:AC1186">
    <cfRule type="expression" dxfId="871" priority="1154" stopIfTrue="1">
      <formula>OR($Y1186=2,$Y1186=3,$Y1186=9)</formula>
    </cfRule>
  </conditionalFormatting>
  <conditionalFormatting sqref="Z1187:AC1187">
    <cfRule type="expression" dxfId="870" priority="1155" stopIfTrue="1">
      <formula>OR($Y1187=2,$Y1187=3,$Y1187=9)</formula>
    </cfRule>
  </conditionalFormatting>
  <conditionalFormatting sqref="Z1188:AC1188">
    <cfRule type="expression" dxfId="869" priority="1156" stopIfTrue="1">
      <formula>OR($Y1188=2,$Y1188=3,$Y1188=9)</formula>
    </cfRule>
  </conditionalFormatting>
  <conditionalFormatting sqref="Z1189:AC1189">
    <cfRule type="expression" dxfId="868" priority="1157" stopIfTrue="1">
      <formula>OR($Y1189=2,$Y1189=3,$Y1189=9)</formula>
    </cfRule>
  </conditionalFormatting>
  <conditionalFormatting sqref="Z1190:AC1190">
    <cfRule type="expression" dxfId="867" priority="1158" stopIfTrue="1">
      <formula>OR($Y1190=2,$Y1190=3,$Y1190=9)</formula>
    </cfRule>
  </conditionalFormatting>
  <conditionalFormatting sqref="Z1191:AC1191">
    <cfRule type="expression" dxfId="866" priority="1159" stopIfTrue="1">
      <formula>OR($Y1191=2,$Y1191=3,$Y1191=9)</formula>
    </cfRule>
  </conditionalFormatting>
  <conditionalFormatting sqref="Z1192:AC1192">
    <cfRule type="expression" dxfId="865" priority="1160" stopIfTrue="1">
      <formula>OR($Y1192=2,$Y1192=3,$Y1192=9)</formula>
    </cfRule>
  </conditionalFormatting>
  <conditionalFormatting sqref="Z1193:AC1193">
    <cfRule type="expression" dxfId="864" priority="1161" stopIfTrue="1">
      <formula>OR($Y1193=2,$Y1193=3,$Y1193=9)</formula>
    </cfRule>
  </conditionalFormatting>
  <conditionalFormatting sqref="Z1194:AC1194">
    <cfRule type="expression" dxfId="863" priority="1162" stopIfTrue="1">
      <formula>OR($Y1194=2,$Y1194=3,$Y1194=9)</formula>
    </cfRule>
  </conditionalFormatting>
  <conditionalFormatting sqref="Z1195:AC1195">
    <cfRule type="expression" dxfId="862" priority="1163" stopIfTrue="1">
      <formula>OR($Y1195=2,$Y1195=3,$Y1195=9)</formula>
    </cfRule>
  </conditionalFormatting>
  <conditionalFormatting sqref="Z1196:AC1196">
    <cfRule type="expression" dxfId="861" priority="1164" stopIfTrue="1">
      <formula>OR($Y1196=2,$Y1196=3,$Y1196=9)</formula>
    </cfRule>
  </conditionalFormatting>
  <conditionalFormatting sqref="Z1197:AC1197">
    <cfRule type="expression" dxfId="860" priority="1165" stopIfTrue="1">
      <formula>OR($Y1197=2,$Y1197=3,$Y1197=9)</formula>
    </cfRule>
  </conditionalFormatting>
  <conditionalFormatting sqref="Z1198:AC1198">
    <cfRule type="expression" dxfId="859" priority="1166" stopIfTrue="1">
      <formula>OR($Y1198=2,$Y1198=3,$Y1198=9)</formula>
    </cfRule>
  </conditionalFormatting>
  <conditionalFormatting sqref="Z1199:AC1199">
    <cfRule type="expression" dxfId="858" priority="1167" stopIfTrue="1">
      <formula>OR($Y1199=2,$Y1199=3,$Y1199=9)</formula>
    </cfRule>
  </conditionalFormatting>
  <conditionalFormatting sqref="Z1200:AC1200">
    <cfRule type="expression" dxfId="857" priority="1168" stopIfTrue="1">
      <formula>OR($Y1200=2,$Y1200=3,$Y1200=9)</formula>
    </cfRule>
  </conditionalFormatting>
  <conditionalFormatting sqref="Z1201:AC1201">
    <cfRule type="expression" dxfId="856" priority="1169" stopIfTrue="1">
      <formula>OR($Y1201=2,$Y1201=3,$Y1201=9)</formula>
    </cfRule>
  </conditionalFormatting>
  <conditionalFormatting sqref="Z1202:AC1202">
    <cfRule type="expression" dxfId="855" priority="1170" stopIfTrue="1">
      <formula>OR($Y1202=2,$Y1202=3,$Y1202=9)</formula>
    </cfRule>
  </conditionalFormatting>
  <conditionalFormatting sqref="Z1203:AC1203">
    <cfRule type="expression" dxfId="854" priority="1171" stopIfTrue="1">
      <formula>OR($Y1203=2,$Y1203=3,$Y1203=9)</formula>
    </cfRule>
  </conditionalFormatting>
  <conditionalFormatting sqref="Z1204:AC1204">
    <cfRule type="expression" dxfId="853" priority="1172" stopIfTrue="1">
      <formula>OR($Y1204=2,$Y1204=3,$Y1204=9)</formula>
    </cfRule>
  </conditionalFormatting>
  <conditionalFormatting sqref="Z1205:AC1205">
    <cfRule type="expression" dxfId="852" priority="1173" stopIfTrue="1">
      <formula>OR($Y1205=2,$Y1205=3,$Y1205=9)</formula>
    </cfRule>
  </conditionalFormatting>
  <conditionalFormatting sqref="Z1206:AC1206">
    <cfRule type="expression" dxfId="851" priority="1174" stopIfTrue="1">
      <formula>OR($Y1206=2,$Y1206=3,$Y1206=9)</formula>
    </cfRule>
  </conditionalFormatting>
  <conditionalFormatting sqref="Z1207:AC1207">
    <cfRule type="expression" dxfId="850" priority="1175" stopIfTrue="1">
      <formula>OR($Y1207=2,$Y1207=3,$Y1207=9)</formula>
    </cfRule>
  </conditionalFormatting>
  <conditionalFormatting sqref="Z1208:AC1208">
    <cfRule type="expression" dxfId="849" priority="1176" stopIfTrue="1">
      <formula>OR($Y1208=2,$Y1208=3,$Y1208=9)</formula>
    </cfRule>
  </conditionalFormatting>
  <conditionalFormatting sqref="Z1209:AC1209">
    <cfRule type="expression" dxfId="848" priority="1177" stopIfTrue="1">
      <formula>OR($Y1209=2,$Y1209=3,$Y1209=9)</formula>
    </cfRule>
  </conditionalFormatting>
  <conditionalFormatting sqref="Z1210:AC1210">
    <cfRule type="expression" dxfId="847" priority="1178" stopIfTrue="1">
      <formula>OR($Y1210=2,$Y1210=3,$Y1210=9)</formula>
    </cfRule>
  </conditionalFormatting>
  <conditionalFormatting sqref="Z1211:AC1211">
    <cfRule type="expression" dxfId="846" priority="1179" stopIfTrue="1">
      <formula>OR($Y1211=2,$Y1211=3,$Y1211=9)</formula>
    </cfRule>
  </conditionalFormatting>
  <conditionalFormatting sqref="Z1212:AC1212">
    <cfRule type="expression" dxfId="845" priority="1180" stopIfTrue="1">
      <formula>OR($Y1212=2,$Y1212=3,$Y1212=9)</formula>
    </cfRule>
  </conditionalFormatting>
  <conditionalFormatting sqref="Z1213:AC1213">
    <cfRule type="expression" dxfId="844" priority="1181" stopIfTrue="1">
      <formula>OR($Y1213=2,$Y1213=3,$Y1213=9)</formula>
    </cfRule>
  </conditionalFormatting>
  <conditionalFormatting sqref="Z1214:AC1214">
    <cfRule type="expression" dxfId="843" priority="1182" stopIfTrue="1">
      <formula>OR($Y1214=2,$Y1214=3,$Y1214=9)</formula>
    </cfRule>
  </conditionalFormatting>
  <conditionalFormatting sqref="Z1215:AC1215">
    <cfRule type="expression" dxfId="842" priority="1183" stopIfTrue="1">
      <formula>OR($Y1215=2,$Y1215=3,$Y1215=9)</formula>
    </cfRule>
  </conditionalFormatting>
  <conditionalFormatting sqref="Z1216:AC1216">
    <cfRule type="expression" dxfId="841" priority="1184" stopIfTrue="1">
      <formula>OR($Y1216=2,$Y1216=3,$Y1216=9)</formula>
    </cfRule>
  </conditionalFormatting>
  <conditionalFormatting sqref="Z1217:AC1217">
    <cfRule type="expression" dxfId="840" priority="1185" stopIfTrue="1">
      <formula>OR($Y1217=2,$Y1217=3,$Y1217=9)</formula>
    </cfRule>
  </conditionalFormatting>
  <conditionalFormatting sqref="Z1218:AC1218">
    <cfRule type="expression" dxfId="839" priority="1186" stopIfTrue="1">
      <formula>OR($Y1218=2,$Y1218=3,$Y1218=9)</formula>
    </cfRule>
  </conditionalFormatting>
  <conditionalFormatting sqref="Z1219:AC1219">
    <cfRule type="expression" dxfId="838" priority="1187" stopIfTrue="1">
      <formula>OR($Y1219=2,$Y1219=3,$Y1219=9)</formula>
    </cfRule>
  </conditionalFormatting>
  <conditionalFormatting sqref="Z1220:AC1220">
    <cfRule type="expression" dxfId="837" priority="1188" stopIfTrue="1">
      <formula>OR($Y1220=2,$Y1220=3,$Y1220=9)</formula>
    </cfRule>
  </conditionalFormatting>
  <conditionalFormatting sqref="Z1221:AC1221">
    <cfRule type="expression" dxfId="836" priority="1189" stopIfTrue="1">
      <formula>OR($Y1221=2,$Y1221=3,$Y1221=9)</formula>
    </cfRule>
  </conditionalFormatting>
  <conditionalFormatting sqref="Z1222:AC1222">
    <cfRule type="expression" dxfId="835" priority="1190" stopIfTrue="1">
      <formula>OR($Y1222=2,$Y1222=3,$Y1222=9)</formula>
    </cfRule>
  </conditionalFormatting>
  <conditionalFormatting sqref="Z1223:AC1223">
    <cfRule type="expression" dxfId="834" priority="1191" stopIfTrue="1">
      <formula>OR($Y1223=2,$Y1223=3,$Y1223=9)</formula>
    </cfRule>
  </conditionalFormatting>
  <conditionalFormatting sqref="Z1224:AC1224">
    <cfRule type="expression" dxfId="833" priority="1192" stopIfTrue="1">
      <formula>OR($Y1224=2,$Y1224=3,$Y1224=9)</formula>
    </cfRule>
  </conditionalFormatting>
  <conditionalFormatting sqref="Z1225:AC1225">
    <cfRule type="expression" dxfId="832" priority="1193" stopIfTrue="1">
      <formula>OR($Y1225=2,$Y1225=3,$Y1225=9)</formula>
    </cfRule>
  </conditionalFormatting>
  <conditionalFormatting sqref="Z1226:AC1226">
    <cfRule type="expression" dxfId="831" priority="1194" stopIfTrue="1">
      <formula>OR($Y1226=2,$Y1226=3,$Y1226=9)</formula>
    </cfRule>
  </conditionalFormatting>
  <conditionalFormatting sqref="Z1227:AC1227">
    <cfRule type="expression" dxfId="830" priority="1195" stopIfTrue="1">
      <formula>OR($Y1227=2,$Y1227=3,$Y1227=9)</formula>
    </cfRule>
  </conditionalFormatting>
  <conditionalFormatting sqref="Z1228:AC1228">
    <cfRule type="expression" dxfId="829" priority="1196" stopIfTrue="1">
      <formula>OR($Y1228=2,$Y1228=3,$Y1228=9)</formula>
    </cfRule>
  </conditionalFormatting>
  <conditionalFormatting sqref="Z1229:AC1229">
    <cfRule type="expression" dxfId="828" priority="1197" stopIfTrue="1">
      <formula>OR($Y1229=2,$Y1229=3,$Y1229=9)</formula>
    </cfRule>
  </conditionalFormatting>
  <conditionalFormatting sqref="Z1230:AC1230">
    <cfRule type="expression" dxfId="827" priority="1198" stopIfTrue="1">
      <formula>OR($Y1230=2,$Y1230=3,$Y1230=9)</formula>
    </cfRule>
  </conditionalFormatting>
  <conditionalFormatting sqref="Z1231:AC1231">
    <cfRule type="expression" dxfId="826" priority="1199" stopIfTrue="1">
      <formula>OR($Y1231=2,$Y1231=3,$Y1231=9)</formula>
    </cfRule>
  </conditionalFormatting>
  <conditionalFormatting sqref="Z1232:AC1232">
    <cfRule type="expression" dxfId="825" priority="1200" stopIfTrue="1">
      <formula>OR($Y1232=2,$Y1232=3,$Y1232=9)</formula>
    </cfRule>
  </conditionalFormatting>
  <conditionalFormatting sqref="Z1233:AC1233">
    <cfRule type="expression" dxfId="824" priority="1201" stopIfTrue="1">
      <formula>OR($Y1233=2,$Y1233=3,$Y1233=9)</formula>
    </cfRule>
  </conditionalFormatting>
  <conditionalFormatting sqref="Z1234:AC1234">
    <cfRule type="expression" dxfId="823" priority="1202" stopIfTrue="1">
      <formula>OR($Y1234=2,$Y1234=3,$Y1234=9)</formula>
    </cfRule>
  </conditionalFormatting>
  <conditionalFormatting sqref="Z1235:AC1235">
    <cfRule type="expression" dxfId="822" priority="1203" stopIfTrue="1">
      <formula>OR($Y1235=2,$Y1235=3,$Y1235=9)</formula>
    </cfRule>
  </conditionalFormatting>
  <conditionalFormatting sqref="Z1236:AC1236">
    <cfRule type="expression" dxfId="821" priority="1204" stopIfTrue="1">
      <formula>OR($Y1236=2,$Y1236=3,$Y1236=9)</formula>
    </cfRule>
  </conditionalFormatting>
  <conditionalFormatting sqref="Z1237:AC1237">
    <cfRule type="expression" dxfId="820" priority="1205" stopIfTrue="1">
      <formula>OR($Y1237=2,$Y1237=3,$Y1237=9)</formula>
    </cfRule>
  </conditionalFormatting>
  <conditionalFormatting sqref="Z1238:AC1238">
    <cfRule type="expression" dxfId="819" priority="1206" stopIfTrue="1">
      <formula>OR($Y1238=2,$Y1238=3,$Y1238=9)</formula>
    </cfRule>
  </conditionalFormatting>
  <conditionalFormatting sqref="Z1239:AC1239">
    <cfRule type="expression" dxfId="818" priority="1207" stopIfTrue="1">
      <formula>OR($Y1239=2,$Y1239=3,$Y1239=9)</formula>
    </cfRule>
  </conditionalFormatting>
  <conditionalFormatting sqref="Z1240:AC1240">
    <cfRule type="expression" dxfId="817" priority="1208" stopIfTrue="1">
      <formula>OR($Y1240=2,$Y1240=3,$Y1240=9)</formula>
    </cfRule>
  </conditionalFormatting>
  <conditionalFormatting sqref="Z1241:AC1241">
    <cfRule type="expression" dxfId="816" priority="1209" stopIfTrue="1">
      <formula>OR($Y1241=2,$Y1241=3,$Y1241=9)</formula>
    </cfRule>
  </conditionalFormatting>
  <conditionalFormatting sqref="Z1242:AC1242">
    <cfRule type="expression" dxfId="815" priority="1210" stopIfTrue="1">
      <formula>OR($Y1242=2,$Y1242=3,$Y1242=9)</formula>
    </cfRule>
  </conditionalFormatting>
  <conditionalFormatting sqref="Z1243:AC1243">
    <cfRule type="expression" dxfId="814" priority="1211" stopIfTrue="1">
      <formula>OR($Y1243=2,$Y1243=3,$Y1243=9)</formula>
    </cfRule>
  </conditionalFormatting>
  <conditionalFormatting sqref="Z1244:AC1244">
    <cfRule type="expression" dxfId="813" priority="1212" stopIfTrue="1">
      <formula>OR($Y1244=2,$Y1244=3,$Y1244=9)</formula>
    </cfRule>
  </conditionalFormatting>
  <conditionalFormatting sqref="Z1245:AC1245">
    <cfRule type="expression" dxfId="812" priority="1213" stopIfTrue="1">
      <formula>OR($Y1245=2,$Y1245=3,$Y1245=9)</formula>
    </cfRule>
  </conditionalFormatting>
  <conditionalFormatting sqref="Z1246:AC1246">
    <cfRule type="expression" dxfId="811" priority="1214" stopIfTrue="1">
      <formula>OR($Y1246=2,$Y1246=3,$Y1246=9)</formula>
    </cfRule>
  </conditionalFormatting>
  <conditionalFormatting sqref="Z1247:AC1247">
    <cfRule type="expression" dxfId="810" priority="1215" stopIfTrue="1">
      <formula>OR($Y1247=2,$Y1247=3,$Y1247=9)</formula>
    </cfRule>
  </conditionalFormatting>
  <conditionalFormatting sqref="Z1248:AC1248">
    <cfRule type="expression" dxfId="809" priority="1216" stopIfTrue="1">
      <formula>OR($Y1248=2,$Y1248=3,$Y1248=9)</formula>
    </cfRule>
  </conditionalFormatting>
  <conditionalFormatting sqref="Z1249:AC1249">
    <cfRule type="expression" dxfId="808" priority="1217" stopIfTrue="1">
      <formula>OR($Y1249=2,$Y1249=3,$Y1249=9)</formula>
    </cfRule>
  </conditionalFormatting>
  <conditionalFormatting sqref="Z1250:AC1250">
    <cfRule type="expression" dxfId="807" priority="1218" stopIfTrue="1">
      <formula>OR($Y1250=2,$Y1250=3,$Y1250=9)</formula>
    </cfRule>
  </conditionalFormatting>
  <conditionalFormatting sqref="Z1251:AC1251">
    <cfRule type="expression" dxfId="806" priority="1219" stopIfTrue="1">
      <formula>OR($Y1251=2,$Y1251=3,$Y1251=9)</formula>
    </cfRule>
  </conditionalFormatting>
  <conditionalFormatting sqref="Z1252:AC1252">
    <cfRule type="expression" dxfId="805" priority="1220" stopIfTrue="1">
      <formula>OR($Y1252=2,$Y1252=3,$Y1252=9)</formula>
    </cfRule>
  </conditionalFormatting>
  <conditionalFormatting sqref="Z1253:AC1253">
    <cfRule type="expression" dxfId="804" priority="1221" stopIfTrue="1">
      <formula>OR($Y1253=2,$Y1253=3,$Y1253=9)</formula>
    </cfRule>
  </conditionalFormatting>
  <conditionalFormatting sqref="Z1254:AC1254">
    <cfRule type="expression" dxfId="803" priority="1222" stopIfTrue="1">
      <formula>OR($Y1254=2,$Y1254=3,$Y1254=9)</formula>
    </cfRule>
  </conditionalFormatting>
  <conditionalFormatting sqref="Z1255:AC1255">
    <cfRule type="expression" dxfId="802" priority="1223" stopIfTrue="1">
      <formula>OR($Y1255=2,$Y1255=3,$Y1255=9)</formula>
    </cfRule>
  </conditionalFormatting>
  <conditionalFormatting sqref="Z1256:AC1256">
    <cfRule type="expression" dxfId="801" priority="1224" stopIfTrue="1">
      <formula>OR($Y1256=2,$Y1256=3,$Y1256=9)</formula>
    </cfRule>
  </conditionalFormatting>
  <conditionalFormatting sqref="Z1257:AC1257">
    <cfRule type="expression" dxfId="800" priority="1225" stopIfTrue="1">
      <formula>OR($Y1257=2,$Y1257=3,$Y1257=9)</formula>
    </cfRule>
  </conditionalFormatting>
  <conditionalFormatting sqref="Z1258:AC1258">
    <cfRule type="expression" dxfId="799" priority="1226" stopIfTrue="1">
      <formula>OR($Y1258=2,$Y1258=3,$Y1258=9)</formula>
    </cfRule>
  </conditionalFormatting>
  <conditionalFormatting sqref="Z1259:AC1259">
    <cfRule type="expression" dxfId="798" priority="1227" stopIfTrue="1">
      <formula>OR($Y1259=2,$Y1259=3,$Y1259=9)</formula>
    </cfRule>
  </conditionalFormatting>
  <conditionalFormatting sqref="Z1260:AC1260">
    <cfRule type="expression" dxfId="797" priority="1228" stopIfTrue="1">
      <formula>OR($Y1260=2,$Y1260=3,$Y1260=9)</formula>
    </cfRule>
  </conditionalFormatting>
  <conditionalFormatting sqref="Z1261:AC1261">
    <cfRule type="expression" dxfId="796" priority="1229" stopIfTrue="1">
      <formula>OR($Y1261=2,$Y1261=3,$Y1261=9)</formula>
    </cfRule>
  </conditionalFormatting>
  <conditionalFormatting sqref="Z1262:AC1262">
    <cfRule type="expression" dxfId="795" priority="1230" stopIfTrue="1">
      <formula>OR($Y1262=2,$Y1262=3,$Y1262=9)</formula>
    </cfRule>
  </conditionalFormatting>
  <conditionalFormatting sqref="Z1263:AC1263">
    <cfRule type="expression" dxfId="794" priority="1231" stopIfTrue="1">
      <formula>OR($Y1263=2,$Y1263=3,$Y1263=9)</formula>
    </cfRule>
  </conditionalFormatting>
  <conditionalFormatting sqref="Z1264:AC1264">
    <cfRule type="expression" dxfId="793" priority="1232" stopIfTrue="1">
      <formula>OR($Y1264=2,$Y1264=3,$Y1264=9)</formula>
    </cfRule>
  </conditionalFormatting>
  <conditionalFormatting sqref="Z1265:AC1265">
    <cfRule type="expression" dxfId="792" priority="1233" stopIfTrue="1">
      <formula>OR($Y1265=2,$Y1265=3,$Y1265=9)</formula>
    </cfRule>
  </conditionalFormatting>
  <conditionalFormatting sqref="Z1266:AC1266">
    <cfRule type="expression" dxfId="791" priority="1234" stopIfTrue="1">
      <formula>OR($Y1266=2,$Y1266=3,$Y1266=9)</formula>
    </cfRule>
  </conditionalFormatting>
  <conditionalFormatting sqref="Z1267:AC1267">
    <cfRule type="expression" dxfId="790" priority="1235" stopIfTrue="1">
      <formula>OR($Y1267=2,$Y1267=3,$Y1267=9)</formula>
    </cfRule>
  </conditionalFormatting>
  <conditionalFormatting sqref="Z1268:AC1268">
    <cfRule type="expression" dxfId="789" priority="1236" stopIfTrue="1">
      <formula>OR($Y1268=2,$Y1268=3,$Y1268=9)</formula>
    </cfRule>
  </conditionalFormatting>
  <conditionalFormatting sqref="Z1269:AC1269">
    <cfRule type="expression" dxfId="788" priority="1237" stopIfTrue="1">
      <formula>OR($Y1269=2,$Y1269=3,$Y1269=9)</formula>
    </cfRule>
  </conditionalFormatting>
  <conditionalFormatting sqref="Z1270:AC1270">
    <cfRule type="expression" dxfId="787" priority="1238" stopIfTrue="1">
      <formula>OR($Y1270=2,$Y1270=3,$Y1270=9)</formula>
    </cfRule>
  </conditionalFormatting>
  <conditionalFormatting sqref="Z1271:AC1271">
    <cfRule type="expression" dxfId="786" priority="1239" stopIfTrue="1">
      <formula>OR($Y1271=2,$Y1271=3,$Y1271=9)</formula>
    </cfRule>
  </conditionalFormatting>
  <conditionalFormatting sqref="Z1272:AC1272">
    <cfRule type="expression" dxfId="785" priority="1240" stopIfTrue="1">
      <formula>OR($Y1272=2,$Y1272=3,$Y1272=9)</formula>
    </cfRule>
  </conditionalFormatting>
  <conditionalFormatting sqref="Z1273:AC1273">
    <cfRule type="expression" dxfId="784" priority="1241" stopIfTrue="1">
      <formula>OR($Y1273=2,$Y1273=3,$Y1273=9)</formula>
    </cfRule>
  </conditionalFormatting>
  <conditionalFormatting sqref="Z1274:AC1274">
    <cfRule type="expression" dxfId="783" priority="1242" stopIfTrue="1">
      <formula>OR($Y1274=2,$Y1274=3,$Y1274=9)</formula>
    </cfRule>
  </conditionalFormatting>
  <conditionalFormatting sqref="Z1275:AC1275">
    <cfRule type="expression" dxfId="782" priority="1243" stopIfTrue="1">
      <formula>OR($Y1275=2,$Y1275=3,$Y1275=9)</formula>
    </cfRule>
  </conditionalFormatting>
  <conditionalFormatting sqref="Z1276:AC1276">
    <cfRule type="expression" dxfId="781" priority="1244" stopIfTrue="1">
      <formula>OR($Y1276=2,$Y1276=3,$Y1276=9)</formula>
    </cfRule>
  </conditionalFormatting>
  <conditionalFormatting sqref="Z1277:AC1277">
    <cfRule type="expression" dxfId="780" priority="1245" stopIfTrue="1">
      <formula>OR($Y1277=2,$Y1277=3,$Y1277=9)</formula>
    </cfRule>
  </conditionalFormatting>
  <conditionalFormatting sqref="Z1278:AC1278">
    <cfRule type="expression" dxfId="779" priority="1246" stopIfTrue="1">
      <formula>OR($Y1278=2,$Y1278=3,$Y1278=9)</formula>
    </cfRule>
  </conditionalFormatting>
  <conditionalFormatting sqref="Z1279:AC1279">
    <cfRule type="expression" dxfId="778" priority="1247" stopIfTrue="1">
      <formula>OR($Y1279=2,$Y1279=3,$Y1279=9)</formula>
    </cfRule>
  </conditionalFormatting>
  <conditionalFormatting sqref="Z1280:AC1280">
    <cfRule type="expression" dxfId="777" priority="1248" stopIfTrue="1">
      <formula>OR($Y1280=2,$Y1280=3,$Y1280=9)</formula>
    </cfRule>
  </conditionalFormatting>
  <conditionalFormatting sqref="Z1281:AC1281">
    <cfRule type="expression" dxfId="776" priority="1249" stopIfTrue="1">
      <formula>OR($Y1281=2,$Y1281=3,$Y1281=9)</formula>
    </cfRule>
  </conditionalFormatting>
  <conditionalFormatting sqref="Z1282:AC1282">
    <cfRule type="expression" dxfId="775" priority="1250" stopIfTrue="1">
      <formula>OR($Y1282=2,$Y1282=3,$Y1282=9)</formula>
    </cfRule>
  </conditionalFormatting>
  <conditionalFormatting sqref="Z1283:AC1283">
    <cfRule type="expression" dxfId="774" priority="1251" stopIfTrue="1">
      <formula>OR($Y1283=2,$Y1283=3,$Y1283=9)</formula>
    </cfRule>
  </conditionalFormatting>
  <conditionalFormatting sqref="Z1284:AC1284">
    <cfRule type="expression" dxfId="773" priority="1252" stopIfTrue="1">
      <formula>OR($Y1284=2,$Y1284=3,$Y1284=9)</formula>
    </cfRule>
  </conditionalFormatting>
  <conditionalFormatting sqref="Z1285:AC1285">
    <cfRule type="expression" dxfId="772" priority="1253" stopIfTrue="1">
      <formula>OR($Y1285=2,$Y1285=3,$Y1285=9)</formula>
    </cfRule>
  </conditionalFormatting>
  <conditionalFormatting sqref="Z1286:AC1286">
    <cfRule type="expression" dxfId="771" priority="1254" stopIfTrue="1">
      <formula>OR($Y1286=2,$Y1286=3,$Y1286=9)</formula>
    </cfRule>
  </conditionalFormatting>
  <conditionalFormatting sqref="Z1287:AC1287">
    <cfRule type="expression" dxfId="770" priority="1255" stopIfTrue="1">
      <formula>OR($Y1287=2,$Y1287=3,$Y1287=9)</formula>
    </cfRule>
  </conditionalFormatting>
  <conditionalFormatting sqref="Z1288:AC1288">
    <cfRule type="expression" dxfId="769" priority="1256" stopIfTrue="1">
      <formula>OR($Y1288=2,$Y1288=3,$Y1288=9)</formula>
    </cfRule>
  </conditionalFormatting>
  <conditionalFormatting sqref="Z1289:AC1289">
    <cfRule type="expression" dxfId="768" priority="1257" stopIfTrue="1">
      <formula>OR($Y1289=2,$Y1289=3,$Y1289=9)</formula>
    </cfRule>
  </conditionalFormatting>
  <conditionalFormatting sqref="Z1290:AC1290">
    <cfRule type="expression" dxfId="767" priority="1258" stopIfTrue="1">
      <formula>OR($Y1290=2,$Y1290=3,$Y1290=9)</formula>
    </cfRule>
  </conditionalFormatting>
  <conditionalFormatting sqref="Z1291:AC1291">
    <cfRule type="expression" dxfId="766" priority="1259" stopIfTrue="1">
      <formula>OR($Y1291=2,$Y1291=3,$Y1291=9)</formula>
    </cfRule>
  </conditionalFormatting>
  <conditionalFormatting sqref="Z1292:AC1292">
    <cfRule type="expression" dxfId="765" priority="1260" stopIfTrue="1">
      <formula>OR($Y1292=2,$Y1292=3,$Y1292=9)</formula>
    </cfRule>
  </conditionalFormatting>
  <conditionalFormatting sqref="Z1293:AC1293">
    <cfRule type="expression" dxfId="764" priority="1261" stopIfTrue="1">
      <formula>OR($Y1293=2,$Y1293=3,$Y1293=9)</formula>
    </cfRule>
  </conditionalFormatting>
  <conditionalFormatting sqref="Z1294:AC1294">
    <cfRule type="expression" dxfId="763" priority="1262" stopIfTrue="1">
      <formula>OR($Y1294=2,$Y1294=3,$Y1294=9)</formula>
    </cfRule>
  </conditionalFormatting>
  <conditionalFormatting sqref="Z1295:AC1295">
    <cfRule type="expression" dxfId="762" priority="1263" stopIfTrue="1">
      <formula>OR($Y1295=2,$Y1295=3,$Y1295=9)</formula>
    </cfRule>
  </conditionalFormatting>
  <conditionalFormatting sqref="Z1296:AC1296">
    <cfRule type="expression" dxfId="761" priority="1264" stopIfTrue="1">
      <formula>OR($Y1296=2,$Y1296=3,$Y1296=9)</formula>
    </cfRule>
  </conditionalFormatting>
  <conditionalFormatting sqref="Z1297:AC1297">
    <cfRule type="expression" dxfId="760" priority="1265" stopIfTrue="1">
      <formula>OR($Y1297=2,$Y1297=3,$Y1297=9)</formula>
    </cfRule>
  </conditionalFormatting>
  <conditionalFormatting sqref="Z1298:AC1298">
    <cfRule type="expression" dxfId="759" priority="1266" stopIfTrue="1">
      <formula>OR($Y1298=2,$Y1298=3,$Y1298=9)</formula>
    </cfRule>
  </conditionalFormatting>
  <conditionalFormatting sqref="Z1299:AC1299">
    <cfRule type="expression" dxfId="758" priority="1267" stopIfTrue="1">
      <formula>OR($Y1299=2,$Y1299=3,$Y1299=9)</formula>
    </cfRule>
  </conditionalFormatting>
  <conditionalFormatting sqref="Z1300:AC1300">
    <cfRule type="expression" dxfId="757" priority="1268" stopIfTrue="1">
      <formula>OR($Y1300=2,$Y1300=3,$Y1300=9)</formula>
    </cfRule>
  </conditionalFormatting>
  <conditionalFormatting sqref="Z1301:AC1301">
    <cfRule type="expression" dxfId="756" priority="1269" stopIfTrue="1">
      <formula>OR($Y1301=2,$Y1301=3,$Y1301=9)</formula>
    </cfRule>
  </conditionalFormatting>
  <conditionalFormatting sqref="Z1302:AC1302">
    <cfRule type="expression" dxfId="755" priority="1270" stopIfTrue="1">
      <formula>OR($Y1302=2,$Y1302=3,$Y1302=9)</formula>
    </cfRule>
  </conditionalFormatting>
  <conditionalFormatting sqref="Z1303:AC1303">
    <cfRule type="expression" dxfId="754" priority="1271" stopIfTrue="1">
      <formula>OR($Y1303=2,$Y1303=3,$Y1303=9)</formula>
    </cfRule>
  </conditionalFormatting>
  <conditionalFormatting sqref="Z1304:AC1304">
    <cfRule type="expression" dxfId="753" priority="1272" stopIfTrue="1">
      <formula>OR($Y1304=2,$Y1304=3,$Y1304=9)</formula>
    </cfRule>
  </conditionalFormatting>
  <conditionalFormatting sqref="Z1305:AC1305">
    <cfRule type="expression" dxfId="752" priority="1273" stopIfTrue="1">
      <formula>OR($Y1305=2,$Y1305=3,$Y1305=9)</formula>
    </cfRule>
  </conditionalFormatting>
  <conditionalFormatting sqref="Z1306:AC1306">
    <cfRule type="expression" dxfId="751" priority="1274" stopIfTrue="1">
      <formula>OR($Y1306=2,$Y1306=3,$Y1306=9)</formula>
    </cfRule>
  </conditionalFormatting>
  <conditionalFormatting sqref="Z1307:AC1307">
    <cfRule type="expression" dxfId="750" priority="1275" stopIfTrue="1">
      <formula>OR($Y1307=2,$Y1307=3,$Y1307=9)</formula>
    </cfRule>
  </conditionalFormatting>
  <conditionalFormatting sqref="Z1308:AC1308">
    <cfRule type="expression" dxfId="749" priority="1276" stopIfTrue="1">
      <formula>OR($Y1308=2,$Y1308=3,$Y1308=9)</formula>
    </cfRule>
  </conditionalFormatting>
  <conditionalFormatting sqref="Z1309:AC1309">
    <cfRule type="expression" dxfId="748" priority="1277" stopIfTrue="1">
      <formula>OR($Y1309=2,$Y1309=3,$Y1309=9)</formula>
    </cfRule>
  </conditionalFormatting>
  <conditionalFormatting sqref="Z1310:AC1310">
    <cfRule type="expression" dxfId="747" priority="1278" stopIfTrue="1">
      <formula>OR($Y1310=2,$Y1310=3,$Y1310=9)</formula>
    </cfRule>
  </conditionalFormatting>
  <conditionalFormatting sqref="Z1311:AC1311">
    <cfRule type="expression" dxfId="746" priority="1279" stopIfTrue="1">
      <formula>OR($Y1311=2,$Y1311=3,$Y1311=9)</formula>
    </cfRule>
  </conditionalFormatting>
  <conditionalFormatting sqref="Z1312:AC1312">
    <cfRule type="expression" dxfId="745" priority="1280" stopIfTrue="1">
      <formula>OR($Y1312=2,$Y1312=3,$Y1312=9)</formula>
    </cfRule>
  </conditionalFormatting>
  <conditionalFormatting sqref="Z1313:AC1313">
    <cfRule type="expression" dxfId="744" priority="1281" stopIfTrue="1">
      <formula>OR($Y1313=2,$Y1313=3,$Y1313=9)</formula>
    </cfRule>
  </conditionalFormatting>
  <conditionalFormatting sqref="Z1314:AC1314">
    <cfRule type="expression" dxfId="743" priority="1282" stopIfTrue="1">
      <formula>OR($Y1314=2,$Y1314=3,$Y1314=9)</formula>
    </cfRule>
  </conditionalFormatting>
  <conditionalFormatting sqref="Z1315:AC1315">
    <cfRule type="expression" dxfId="742" priority="1283" stopIfTrue="1">
      <formula>OR($Y1315=2,$Y1315=3,$Y1315=9)</formula>
    </cfRule>
  </conditionalFormatting>
  <conditionalFormatting sqref="Z1316:AC1316">
    <cfRule type="expression" dxfId="741" priority="1284" stopIfTrue="1">
      <formula>OR($Y1316=2,$Y1316=3,$Y1316=9)</formula>
    </cfRule>
  </conditionalFormatting>
  <conditionalFormatting sqref="Z1317:AC1317">
    <cfRule type="expression" dxfId="740" priority="1285" stopIfTrue="1">
      <formula>OR($Y1317=2,$Y1317=3,$Y1317=9)</formula>
    </cfRule>
  </conditionalFormatting>
  <conditionalFormatting sqref="Z1318:AC1318">
    <cfRule type="expression" dxfId="739" priority="1286" stopIfTrue="1">
      <formula>OR($Y1318=2,$Y1318=3,$Y1318=9)</formula>
    </cfRule>
  </conditionalFormatting>
  <conditionalFormatting sqref="Z1319:AC1319">
    <cfRule type="expression" dxfId="738" priority="1287" stopIfTrue="1">
      <formula>OR($Y1319=2,$Y1319=3,$Y1319=9)</formula>
    </cfRule>
  </conditionalFormatting>
  <conditionalFormatting sqref="Z1320:AC1320">
    <cfRule type="expression" dxfId="737" priority="1288" stopIfTrue="1">
      <formula>OR($Y1320=2,$Y1320=3,$Y1320=9)</formula>
    </cfRule>
  </conditionalFormatting>
  <conditionalFormatting sqref="Z1321:AC1321">
    <cfRule type="expression" dxfId="736" priority="1289" stopIfTrue="1">
      <formula>OR($Y1321=2,$Y1321=3,$Y1321=9)</formula>
    </cfRule>
  </conditionalFormatting>
  <conditionalFormatting sqref="Z1322:AC1322">
    <cfRule type="expression" dxfId="735" priority="1290" stopIfTrue="1">
      <formula>OR($Y1322=2,$Y1322=3,$Y1322=9)</formula>
    </cfRule>
  </conditionalFormatting>
  <conditionalFormatting sqref="Z1323:AC1323">
    <cfRule type="expression" dxfId="734" priority="1291" stopIfTrue="1">
      <formula>OR($Y1323=2,$Y1323=3,$Y1323=9)</formula>
    </cfRule>
  </conditionalFormatting>
  <conditionalFormatting sqref="Z1324:AC1324">
    <cfRule type="expression" dxfId="733" priority="1292" stopIfTrue="1">
      <formula>OR($Y1324=2,$Y1324=3,$Y1324=9)</formula>
    </cfRule>
  </conditionalFormatting>
  <conditionalFormatting sqref="Z1325:AC1325">
    <cfRule type="expression" dxfId="732" priority="1293" stopIfTrue="1">
      <formula>OR($Y1325=2,$Y1325=3,$Y1325=9)</formula>
    </cfRule>
  </conditionalFormatting>
  <conditionalFormatting sqref="Z1326:AC1326">
    <cfRule type="expression" dxfId="731" priority="1294" stopIfTrue="1">
      <formula>OR($Y1326=2,$Y1326=3,$Y1326=9)</formula>
    </cfRule>
  </conditionalFormatting>
  <conditionalFormatting sqref="Z1327:AC1327">
    <cfRule type="expression" dxfId="730" priority="1295" stopIfTrue="1">
      <formula>OR($Y1327=2,$Y1327=3,$Y1327=9)</formula>
    </cfRule>
  </conditionalFormatting>
  <conditionalFormatting sqref="Z1328:AC1328">
    <cfRule type="expression" dxfId="729" priority="1296" stopIfTrue="1">
      <formula>OR($Y1328=2,$Y1328=3,$Y1328=9)</formula>
    </cfRule>
  </conditionalFormatting>
  <conditionalFormatting sqref="Z1329:AC1329">
    <cfRule type="expression" dxfId="728" priority="1297" stopIfTrue="1">
      <formula>OR($Y1329=2,$Y1329=3,$Y1329=9)</formula>
    </cfRule>
  </conditionalFormatting>
  <conditionalFormatting sqref="Z1330:AC1330">
    <cfRule type="expression" dxfId="727" priority="1298" stopIfTrue="1">
      <formula>OR($Y1330=2,$Y1330=3,$Y1330=9)</formula>
    </cfRule>
  </conditionalFormatting>
  <conditionalFormatting sqref="Z1331:AC1331">
    <cfRule type="expression" dxfId="726" priority="1299" stopIfTrue="1">
      <formula>OR($Y1331=2,$Y1331=3,$Y1331=9)</formula>
    </cfRule>
  </conditionalFormatting>
  <conditionalFormatting sqref="Z1332:AC1332">
    <cfRule type="expression" dxfId="725" priority="1300" stopIfTrue="1">
      <formula>OR($Y1332=2,$Y1332=3,$Y1332=9)</formula>
    </cfRule>
  </conditionalFormatting>
  <conditionalFormatting sqref="Z1333:AC1333">
    <cfRule type="expression" dxfId="724" priority="1301" stopIfTrue="1">
      <formula>OR($Y1333=2,$Y1333=3,$Y1333=9)</formula>
    </cfRule>
  </conditionalFormatting>
  <conditionalFormatting sqref="Z1334:AC1334">
    <cfRule type="expression" dxfId="723" priority="1302" stopIfTrue="1">
      <formula>OR($Y1334=2,$Y1334=3,$Y1334=9)</formula>
    </cfRule>
  </conditionalFormatting>
  <conditionalFormatting sqref="Z1335:AC1335">
    <cfRule type="expression" dxfId="722" priority="1303" stopIfTrue="1">
      <formula>OR($Y1335=2,$Y1335=3,$Y1335=9)</formula>
    </cfRule>
  </conditionalFormatting>
  <conditionalFormatting sqref="Z1336:AC1336">
    <cfRule type="expression" dxfId="721" priority="1304" stopIfTrue="1">
      <formula>OR($Y1336=2,$Y1336=3,$Y1336=9)</formula>
    </cfRule>
  </conditionalFormatting>
  <conditionalFormatting sqref="Z1337:AC1337">
    <cfRule type="expression" dxfId="720" priority="1305" stopIfTrue="1">
      <formula>OR($Y1337=2,$Y1337=3,$Y1337=9)</formula>
    </cfRule>
  </conditionalFormatting>
  <conditionalFormatting sqref="Z1338:AC1338">
    <cfRule type="expression" dxfId="719" priority="1306" stopIfTrue="1">
      <formula>OR($Y1338=2,$Y1338=3,$Y1338=9)</formula>
    </cfRule>
  </conditionalFormatting>
  <conditionalFormatting sqref="Z1339:AC1339">
    <cfRule type="expression" dxfId="718" priority="1307" stopIfTrue="1">
      <formula>OR($Y1339=2,$Y1339=3,$Y1339=9)</formula>
    </cfRule>
  </conditionalFormatting>
  <conditionalFormatting sqref="Z1340:AC1340">
    <cfRule type="expression" dxfId="717" priority="1308" stopIfTrue="1">
      <formula>OR($Y1340=2,$Y1340=3,$Y1340=9)</formula>
    </cfRule>
  </conditionalFormatting>
  <conditionalFormatting sqref="Z1341:AC1341">
    <cfRule type="expression" dxfId="716" priority="1309" stopIfTrue="1">
      <formula>OR($Y1341=2,$Y1341=3,$Y1341=9)</formula>
    </cfRule>
  </conditionalFormatting>
  <conditionalFormatting sqref="Z1342:AC1342">
    <cfRule type="expression" dxfId="715" priority="1310" stopIfTrue="1">
      <formula>OR($Y1342=2,$Y1342=3,$Y1342=9)</formula>
    </cfRule>
  </conditionalFormatting>
  <conditionalFormatting sqref="Z1343:AC1343">
    <cfRule type="expression" dxfId="714" priority="1311" stopIfTrue="1">
      <formula>OR($Y1343=2,$Y1343=3,$Y1343=9)</formula>
    </cfRule>
  </conditionalFormatting>
  <conditionalFormatting sqref="Z1344:AC1344">
    <cfRule type="expression" dxfId="713" priority="1312" stopIfTrue="1">
      <formula>OR($Y1344=2,$Y1344=3,$Y1344=9)</formula>
    </cfRule>
  </conditionalFormatting>
  <conditionalFormatting sqref="Z1345:AC1345">
    <cfRule type="expression" dxfId="712" priority="1313" stopIfTrue="1">
      <formula>OR($Y1345=2,$Y1345=3,$Y1345=9)</formula>
    </cfRule>
  </conditionalFormatting>
  <conditionalFormatting sqref="Z1346:AC1346">
    <cfRule type="expression" dxfId="711" priority="1314" stopIfTrue="1">
      <formula>OR($Y1346=2,$Y1346=3,$Y1346=9)</formula>
    </cfRule>
  </conditionalFormatting>
  <conditionalFormatting sqref="Z1347:AC1347">
    <cfRule type="expression" dxfId="710" priority="1315" stopIfTrue="1">
      <formula>OR($Y1347=2,$Y1347=3,$Y1347=9)</formula>
    </cfRule>
  </conditionalFormatting>
  <conditionalFormatting sqref="Z1348:AC1348">
    <cfRule type="expression" dxfId="709" priority="1316" stopIfTrue="1">
      <formula>OR($Y1348=2,$Y1348=3,$Y1348=9)</formula>
    </cfRule>
  </conditionalFormatting>
  <conditionalFormatting sqref="Z1349:AC1349">
    <cfRule type="expression" dxfId="708" priority="1317" stopIfTrue="1">
      <formula>OR($Y1349=2,$Y1349=3,$Y1349=9)</formula>
    </cfRule>
  </conditionalFormatting>
  <conditionalFormatting sqref="Z1350:AC1350">
    <cfRule type="expression" dxfId="707" priority="1318" stopIfTrue="1">
      <formula>OR($Y1350=2,$Y1350=3,$Y1350=9)</formula>
    </cfRule>
  </conditionalFormatting>
  <conditionalFormatting sqref="Z1351:AC1351">
    <cfRule type="expression" dxfId="706" priority="1319" stopIfTrue="1">
      <formula>OR($Y1351=2,$Y1351=3,$Y1351=9)</formula>
    </cfRule>
  </conditionalFormatting>
  <conditionalFormatting sqref="Z1352:AC1352">
    <cfRule type="expression" dxfId="705" priority="1320" stopIfTrue="1">
      <formula>OR($Y1352=2,$Y1352=3,$Y1352=9)</formula>
    </cfRule>
  </conditionalFormatting>
  <conditionalFormatting sqref="Z1353:AC1353">
    <cfRule type="expression" dxfId="704" priority="1321" stopIfTrue="1">
      <formula>OR($Y1353=2,$Y1353=3,$Y1353=9)</formula>
    </cfRule>
  </conditionalFormatting>
  <conditionalFormatting sqref="Z1354:AC1354">
    <cfRule type="expression" dxfId="703" priority="1322" stopIfTrue="1">
      <formula>OR($Y1354=2,$Y1354=3,$Y1354=9)</formula>
    </cfRule>
  </conditionalFormatting>
  <conditionalFormatting sqref="Z1355:AC1355">
    <cfRule type="expression" dxfId="702" priority="1323" stopIfTrue="1">
      <formula>OR($Y1355=2,$Y1355=3,$Y1355=9)</formula>
    </cfRule>
  </conditionalFormatting>
  <conditionalFormatting sqref="Z1356:AC1356">
    <cfRule type="expression" dxfId="701" priority="1324" stopIfTrue="1">
      <formula>OR($Y1356=2,$Y1356=3,$Y1356=9)</formula>
    </cfRule>
  </conditionalFormatting>
  <conditionalFormatting sqref="Z1357:AC1357">
    <cfRule type="expression" dxfId="700" priority="1325" stopIfTrue="1">
      <formula>OR($Y1357=2,$Y1357=3,$Y1357=9)</formula>
    </cfRule>
  </conditionalFormatting>
  <conditionalFormatting sqref="Z1358:AC1358">
    <cfRule type="expression" dxfId="699" priority="1326" stopIfTrue="1">
      <formula>OR($Y1358=2,$Y1358=3,$Y1358=9)</formula>
    </cfRule>
  </conditionalFormatting>
  <conditionalFormatting sqref="Z1359:AC1359">
    <cfRule type="expression" dxfId="698" priority="1327" stopIfTrue="1">
      <formula>OR($Y1359=2,$Y1359=3,$Y1359=9)</formula>
    </cfRule>
  </conditionalFormatting>
  <conditionalFormatting sqref="Z1360:AC1360">
    <cfRule type="expression" dxfId="697" priority="1328" stopIfTrue="1">
      <formula>OR($Y1360=2,$Y1360=3,$Y1360=9)</formula>
    </cfRule>
  </conditionalFormatting>
  <conditionalFormatting sqref="Z1361:AC1361">
    <cfRule type="expression" dxfId="696" priority="1329" stopIfTrue="1">
      <formula>OR($Y1361=2,$Y1361=3,$Y1361=9)</formula>
    </cfRule>
  </conditionalFormatting>
  <conditionalFormatting sqref="Z1362:AC1362">
    <cfRule type="expression" dxfId="695" priority="1330" stopIfTrue="1">
      <formula>OR($Y1362=2,$Y1362=3,$Y1362=9)</formula>
    </cfRule>
  </conditionalFormatting>
  <conditionalFormatting sqref="Z1363:AC1363">
    <cfRule type="expression" dxfId="694" priority="1331" stopIfTrue="1">
      <formula>OR($Y1363=2,$Y1363=3,$Y1363=9)</formula>
    </cfRule>
  </conditionalFormatting>
  <conditionalFormatting sqref="Z1364:AC1364">
    <cfRule type="expression" dxfId="693" priority="1332" stopIfTrue="1">
      <formula>OR($Y1364=2,$Y1364=3,$Y1364=9)</formula>
    </cfRule>
  </conditionalFormatting>
  <conditionalFormatting sqref="Z1365:AC1365">
    <cfRule type="expression" dxfId="692" priority="1333" stopIfTrue="1">
      <formula>OR($Y1365=2,$Y1365=3,$Y1365=9)</formula>
    </cfRule>
  </conditionalFormatting>
  <conditionalFormatting sqref="Z1366:AC1366">
    <cfRule type="expression" dxfId="691" priority="1334" stopIfTrue="1">
      <formula>OR($Y1366=2,$Y1366=3,$Y1366=9)</formula>
    </cfRule>
  </conditionalFormatting>
  <conditionalFormatting sqref="Z1367:AC1367">
    <cfRule type="expression" dxfId="690" priority="1335" stopIfTrue="1">
      <formula>OR($Y1367=2,$Y1367=3,$Y1367=9)</formula>
    </cfRule>
  </conditionalFormatting>
  <conditionalFormatting sqref="Z1368:AC1368">
    <cfRule type="expression" dxfId="689" priority="1336" stopIfTrue="1">
      <formula>OR($Y1368=2,$Y1368=3,$Y1368=9)</formula>
    </cfRule>
  </conditionalFormatting>
  <conditionalFormatting sqref="Z1369:AC1369">
    <cfRule type="expression" dxfId="688" priority="1337" stopIfTrue="1">
      <formula>OR($Y1369=2,$Y1369=3,$Y1369=9)</formula>
    </cfRule>
  </conditionalFormatting>
  <conditionalFormatting sqref="Z1370:AC1370">
    <cfRule type="expression" dxfId="687" priority="1338" stopIfTrue="1">
      <formula>OR($Y1370=2,$Y1370=3,$Y1370=9)</formula>
    </cfRule>
  </conditionalFormatting>
  <conditionalFormatting sqref="Z1371:AC1371">
    <cfRule type="expression" dxfId="686" priority="1339" stopIfTrue="1">
      <formula>OR($Y1371=2,$Y1371=3,$Y1371=9)</formula>
    </cfRule>
  </conditionalFormatting>
  <conditionalFormatting sqref="Z1372:AC1372">
    <cfRule type="expression" dxfId="685" priority="1340" stopIfTrue="1">
      <formula>OR($Y1372=2,$Y1372=3,$Y1372=9)</formula>
    </cfRule>
  </conditionalFormatting>
  <conditionalFormatting sqref="Z1373:AC1373">
    <cfRule type="expression" dxfId="684" priority="1341" stopIfTrue="1">
      <formula>OR($Y1373=2,$Y1373=3,$Y1373=9)</formula>
    </cfRule>
  </conditionalFormatting>
  <conditionalFormatting sqref="Z1374:AC1374">
    <cfRule type="expression" dxfId="683" priority="1342" stopIfTrue="1">
      <formula>OR($Y1374=2,$Y1374=3,$Y1374=9)</formula>
    </cfRule>
  </conditionalFormatting>
  <conditionalFormatting sqref="Z1375:AC1375">
    <cfRule type="expression" dxfId="682" priority="1343" stopIfTrue="1">
      <formula>OR($Y1375=2,$Y1375=3,$Y1375=9)</formula>
    </cfRule>
  </conditionalFormatting>
  <conditionalFormatting sqref="Z1376:AC1376">
    <cfRule type="expression" dxfId="681" priority="1344" stopIfTrue="1">
      <formula>OR($Y1376=2,$Y1376=3,$Y1376=9)</formula>
    </cfRule>
  </conditionalFormatting>
  <conditionalFormatting sqref="Z1377:AC1377">
    <cfRule type="expression" dxfId="680" priority="1345" stopIfTrue="1">
      <formula>OR($Y1377=2,$Y1377=3,$Y1377=9)</formula>
    </cfRule>
  </conditionalFormatting>
  <conditionalFormatting sqref="Z1378:AC1378">
    <cfRule type="expression" dxfId="679" priority="1346" stopIfTrue="1">
      <formula>OR($Y1378=2,$Y1378=3,$Y1378=9)</formula>
    </cfRule>
  </conditionalFormatting>
  <conditionalFormatting sqref="Z1379:AC1379">
    <cfRule type="expression" dxfId="678" priority="1347" stopIfTrue="1">
      <formula>OR($Y1379=2,$Y1379=3,$Y1379=9)</formula>
    </cfRule>
  </conditionalFormatting>
  <conditionalFormatting sqref="Z1380:AC1380">
    <cfRule type="expression" dxfId="677" priority="1348" stopIfTrue="1">
      <formula>OR($Y1380=2,$Y1380=3,$Y1380=9)</formula>
    </cfRule>
  </conditionalFormatting>
  <conditionalFormatting sqref="Z1381:AC1381">
    <cfRule type="expression" dxfId="676" priority="1349" stopIfTrue="1">
      <formula>OR($Y1381=2,$Y1381=3,$Y1381=9)</formula>
    </cfRule>
  </conditionalFormatting>
  <conditionalFormatting sqref="Z1382:AC1382">
    <cfRule type="expression" dxfId="675" priority="1350" stopIfTrue="1">
      <formula>OR($Y1382=2,$Y1382=3,$Y1382=9)</formula>
    </cfRule>
  </conditionalFormatting>
  <conditionalFormatting sqref="Z1383:AC1383">
    <cfRule type="expression" dxfId="674" priority="1351" stopIfTrue="1">
      <formula>OR($Y1383=2,$Y1383=3,$Y1383=9)</formula>
    </cfRule>
  </conditionalFormatting>
  <conditionalFormatting sqref="Z1384:AC1384">
    <cfRule type="expression" dxfId="673" priority="1352" stopIfTrue="1">
      <formula>OR($Y1384=2,$Y1384=3,$Y1384=9)</formula>
    </cfRule>
  </conditionalFormatting>
  <conditionalFormatting sqref="Z1385:AC1385">
    <cfRule type="expression" dxfId="672" priority="1353" stopIfTrue="1">
      <formula>OR($Y1385=2,$Y1385=3,$Y1385=9)</formula>
    </cfRule>
  </conditionalFormatting>
  <conditionalFormatting sqref="Z1386:AC1386">
    <cfRule type="expression" dxfId="671" priority="1354" stopIfTrue="1">
      <formula>OR($Y1386=2,$Y1386=3,$Y1386=9)</formula>
    </cfRule>
  </conditionalFormatting>
  <conditionalFormatting sqref="Z1387:AC1387">
    <cfRule type="expression" dxfId="670" priority="1355" stopIfTrue="1">
      <formula>OR($Y1387=2,$Y1387=3,$Y1387=9)</formula>
    </cfRule>
  </conditionalFormatting>
  <conditionalFormatting sqref="Z1388:AC1388">
    <cfRule type="expression" dxfId="669" priority="1356" stopIfTrue="1">
      <formula>OR($Y1388=2,$Y1388=3,$Y1388=9)</formula>
    </cfRule>
  </conditionalFormatting>
  <conditionalFormatting sqref="Z1389:AC1389">
    <cfRule type="expression" dxfId="668" priority="1357" stopIfTrue="1">
      <formula>OR($Y1389=2,$Y1389=3,$Y1389=9)</formula>
    </cfRule>
  </conditionalFormatting>
  <conditionalFormatting sqref="Z1390:AC1390">
    <cfRule type="expression" dxfId="667" priority="1358" stopIfTrue="1">
      <formula>OR($Y1390=2,$Y1390=3,$Y1390=9)</formula>
    </cfRule>
  </conditionalFormatting>
  <conditionalFormatting sqref="Z1391:AC1391">
    <cfRule type="expression" dxfId="666" priority="1359" stopIfTrue="1">
      <formula>OR($Y1391=2,$Y1391=3,$Y1391=9)</formula>
    </cfRule>
  </conditionalFormatting>
  <conditionalFormatting sqref="Z1392:AC1392">
    <cfRule type="expression" dxfId="665" priority="1360" stopIfTrue="1">
      <formula>OR($Y1392=2,$Y1392=3,$Y1392=9)</formula>
    </cfRule>
  </conditionalFormatting>
  <conditionalFormatting sqref="Z1393:AC1393">
    <cfRule type="expression" dxfId="664" priority="1361" stopIfTrue="1">
      <formula>OR($Y1393=2,$Y1393=3,$Y1393=9)</formula>
    </cfRule>
  </conditionalFormatting>
  <conditionalFormatting sqref="Z1394:AC1394">
    <cfRule type="expression" dxfId="663" priority="1362" stopIfTrue="1">
      <formula>OR($Y1394=2,$Y1394=3,$Y1394=9)</formula>
    </cfRule>
  </conditionalFormatting>
  <conditionalFormatting sqref="Z1395:AC1395">
    <cfRule type="expression" dxfId="662" priority="1363" stopIfTrue="1">
      <formula>OR($Y1395=2,$Y1395=3,$Y1395=9)</formula>
    </cfRule>
  </conditionalFormatting>
  <conditionalFormatting sqref="Z1396:AC1396">
    <cfRule type="expression" dxfId="661" priority="1364" stopIfTrue="1">
      <formula>OR($Y1396=2,$Y1396=3,$Y1396=9)</formula>
    </cfRule>
  </conditionalFormatting>
  <conditionalFormatting sqref="Z1397:AC1397">
    <cfRule type="expression" dxfId="660" priority="1365" stopIfTrue="1">
      <formula>OR($Y1397=2,$Y1397=3,$Y1397=9)</formula>
    </cfRule>
  </conditionalFormatting>
  <conditionalFormatting sqref="Z1398:AC1398">
    <cfRule type="expression" dxfId="659" priority="1366" stopIfTrue="1">
      <formula>OR($Y1398=2,$Y1398=3,$Y1398=9)</formula>
    </cfRule>
  </conditionalFormatting>
  <conditionalFormatting sqref="Z1399:AC1399">
    <cfRule type="expression" dxfId="658" priority="1367" stopIfTrue="1">
      <formula>OR($Y1399=2,$Y1399=3,$Y1399=9)</formula>
    </cfRule>
  </conditionalFormatting>
  <conditionalFormatting sqref="Z1400:AC1400">
    <cfRule type="expression" dxfId="657" priority="1368" stopIfTrue="1">
      <formula>OR($Y1400=2,$Y1400=3,$Y1400=9)</formula>
    </cfRule>
  </conditionalFormatting>
  <conditionalFormatting sqref="Z1401:AC1401">
    <cfRule type="expression" dxfId="656" priority="1369" stopIfTrue="1">
      <formula>OR($Y1401=2,$Y1401=3,$Y1401=9)</formula>
    </cfRule>
  </conditionalFormatting>
  <conditionalFormatting sqref="Z1402:AC1402">
    <cfRule type="expression" dxfId="655" priority="1370" stopIfTrue="1">
      <formula>OR($Y1402=2,$Y1402=3,$Y1402=9)</formula>
    </cfRule>
  </conditionalFormatting>
  <conditionalFormatting sqref="Z1403:AC1403">
    <cfRule type="expression" dxfId="654" priority="1371" stopIfTrue="1">
      <formula>OR($Y1403=2,$Y1403=3,$Y1403=9)</formula>
    </cfRule>
  </conditionalFormatting>
  <conditionalFormatting sqref="Z1404:AC1404">
    <cfRule type="expression" dxfId="653" priority="1372" stopIfTrue="1">
      <formula>OR($Y1404=2,$Y1404=3,$Y1404=9)</formula>
    </cfRule>
  </conditionalFormatting>
  <conditionalFormatting sqref="Z1405:AC1405">
    <cfRule type="expression" dxfId="652" priority="1373" stopIfTrue="1">
      <formula>OR($Y1405=2,$Y1405=3,$Y1405=9)</formula>
    </cfRule>
  </conditionalFormatting>
  <conditionalFormatting sqref="Z1406:AC1406">
    <cfRule type="expression" dxfId="651" priority="1374" stopIfTrue="1">
      <formula>OR($Y1406=2,$Y1406=3,$Y1406=9)</formula>
    </cfRule>
  </conditionalFormatting>
  <conditionalFormatting sqref="Z1407:AC1407">
    <cfRule type="expression" dxfId="650" priority="1375" stopIfTrue="1">
      <formula>OR($Y1407=2,$Y1407=3,$Y1407=9)</formula>
    </cfRule>
  </conditionalFormatting>
  <conditionalFormatting sqref="Z1408:AC1408">
    <cfRule type="expression" dxfId="649" priority="1376" stopIfTrue="1">
      <formula>OR($Y1408=2,$Y1408=3,$Y1408=9)</formula>
    </cfRule>
  </conditionalFormatting>
  <conditionalFormatting sqref="Z1409:AC1409">
    <cfRule type="expression" dxfId="648" priority="1377" stopIfTrue="1">
      <formula>OR($Y1409=2,$Y1409=3,$Y1409=9)</formula>
    </cfRule>
  </conditionalFormatting>
  <conditionalFormatting sqref="Z1410:AC1410">
    <cfRule type="expression" dxfId="647" priority="1378" stopIfTrue="1">
      <formula>OR($Y1410=2,$Y1410=3,$Y1410=9)</formula>
    </cfRule>
  </conditionalFormatting>
  <conditionalFormatting sqref="Z1411:AC1411">
    <cfRule type="expression" dxfId="646" priority="1379" stopIfTrue="1">
      <formula>OR($Y1411=2,$Y1411=3,$Y1411=9)</formula>
    </cfRule>
  </conditionalFormatting>
  <conditionalFormatting sqref="Z1412:AC1412">
    <cfRule type="expression" dxfId="645" priority="1380" stopIfTrue="1">
      <formula>OR($Y1412=2,$Y1412=3,$Y1412=9)</formula>
    </cfRule>
  </conditionalFormatting>
  <conditionalFormatting sqref="Z1413:AC1413">
    <cfRule type="expression" dxfId="644" priority="1381" stopIfTrue="1">
      <formula>OR($Y1413=2,$Y1413=3,$Y1413=9)</formula>
    </cfRule>
  </conditionalFormatting>
  <conditionalFormatting sqref="Z1414:AC1414">
    <cfRule type="expression" dxfId="643" priority="1382" stopIfTrue="1">
      <formula>OR($Y1414=2,$Y1414=3,$Y1414=9)</formula>
    </cfRule>
  </conditionalFormatting>
  <conditionalFormatting sqref="Z1415:AC1415">
    <cfRule type="expression" dxfId="642" priority="1383" stopIfTrue="1">
      <formula>OR($Y1415=2,$Y1415=3,$Y1415=9)</formula>
    </cfRule>
  </conditionalFormatting>
  <conditionalFormatting sqref="Z1416:AC1416">
    <cfRule type="expression" dxfId="641" priority="1384" stopIfTrue="1">
      <formula>OR($Y1416=2,$Y1416=3,$Y1416=9)</formula>
    </cfRule>
  </conditionalFormatting>
  <conditionalFormatting sqref="Z1417:AC1417">
    <cfRule type="expression" dxfId="640" priority="1385" stopIfTrue="1">
      <formula>OR($Y1417=2,$Y1417=3,$Y1417=9)</formula>
    </cfRule>
  </conditionalFormatting>
  <conditionalFormatting sqref="Z1418:AC1418">
    <cfRule type="expression" dxfId="639" priority="1386" stopIfTrue="1">
      <formula>OR($Y1418=2,$Y1418=3,$Y1418=9)</formula>
    </cfRule>
  </conditionalFormatting>
  <conditionalFormatting sqref="Z1419:AC1419">
    <cfRule type="expression" dxfId="638" priority="1387" stopIfTrue="1">
      <formula>OR($Y1419=2,$Y1419=3,$Y1419=9)</formula>
    </cfRule>
  </conditionalFormatting>
  <conditionalFormatting sqref="Z1420:AC1420">
    <cfRule type="expression" dxfId="637" priority="1388" stopIfTrue="1">
      <formula>OR($Y1420=2,$Y1420=3,$Y1420=9)</formula>
    </cfRule>
  </conditionalFormatting>
  <conditionalFormatting sqref="Z1421:AC1421">
    <cfRule type="expression" dxfId="636" priority="1389" stopIfTrue="1">
      <formula>OR($Y1421=2,$Y1421=3,$Y1421=9)</formula>
    </cfRule>
  </conditionalFormatting>
  <conditionalFormatting sqref="Z1422:AC1422">
    <cfRule type="expression" dxfId="635" priority="1390" stopIfTrue="1">
      <formula>OR($Y1422=2,$Y1422=3,$Y1422=9)</formula>
    </cfRule>
  </conditionalFormatting>
  <conditionalFormatting sqref="Z1423:AC1423">
    <cfRule type="expression" dxfId="634" priority="1391" stopIfTrue="1">
      <formula>OR($Y1423=2,$Y1423=3,$Y1423=9)</formula>
    </cfRule>
  </conditionalFormatting>
  <conditionalFormatting sqref="Z1424:AC1424">
    <cfRule type="expression" dxfId="633" priority="1392" stopIfTrue="1">
      <formula>OR($Y1424=2,$Y1424=3,$Y1424=9)</formula>
    </cfRule>
  </conditionalFormatting>
  <conditionalFormatting sqref="Z1425:AC1425">
    <cfRule type="expression" dxfId="632" priority="1393" stopIfTrue="1">
      <formula>OR($Y1425=2,$Y1425=3,$Y1425=9)</formula>
    </cfRule>
  </conditionalFormatting>
  <conditionalFormatting sqref="Z1426:AC1426">
    <cfRule type="expression" dxfId="631" priority="1394" stopIfTrue="1">
      <formula>OR($Y1426=2,$Y1426=3,$Y1426=9)</formula>
    </cfRule>
  </conditionalFormatting>
  <conditionalFormatting sqref="Z1427:AC1427">
    <cfRule type="expression" dxfId="630" priority="1395" stopIfTrue="1">
      <formula>OR($Y1427=2,$Y1427=3,$Y1427=9)</formula>
    </cfRule>
  </conditionalFormatting>
  <conditionalFormatting sqref="Z1428:AC1428">
    <cfRule type="expression" dxfId="629" priority="1396" stopIfTrue="1">
      <formula>OR($Y1428=2,$Y1428=3,$Y1428=9)</formula>
    </cfRule>
  </conditionalFormatting>
  <conditionalFormatting sqref="Z1429:AC1429">
    <cfRule type="expression" dxfId="628" priority="1397" stopIfTrue="1">
      <formula>OR($Y1429=2,$Y1429=3,$Y1429=9)</formula>
    </cfRule>
  </conditionalFormatting>
  <conditionalFormatting sqref="Z1430:AC1430">
    <cfRule type="expression" dxfId="627" priority="1398" stopIfTrue="1">
      <formula>OR($Y1430=2,$Y1430=3,$Y1430=9)</formula>
    </cfRule>
  </conditionalFormatting>
  <conditionalFormatting sqref="Z1431:AC1431">
    <cfRule type="expression" dxfId="626" priority="1399" stopIfTrue="1">
      <formula>OR($Y1431=2,$Y1431=3,$Y1431=9)</formula>
    </cfRule>
  </conditionalFormatting>
  <conditionalFormatting sqref="Z1432:AC1432">
    <cfRule type="expression" dxfId="625" priority="1400" stopIfTrue="1">
      <formula>OR($Y1432=2,$Y1432=3,$Y1432=9)</formula>
    </cfRule>
  </conditionalFormatting>
  <conditionalFormatting sqref="Z1433:AC1433">
    <cfRule type="expression" dxfId="624" priority="1401" stopIfTrue="1">
      <formula>OR($Y1433=2,$Y1433=3,$Y1433=9)</formula>
    </cfRule>
  </conditionalFormatting>
  <conditionalFormatting sqref="Z1434:AC1434">
    <cfRule type="expression" dxfId="623" priority="1402" stopIfTrue="1">
      <formula>OR($Y1434=2,$Y1434=3,$Y1434=9)</formula>
    </cfRule>
  </conditionalFormatting>
  <conditionalFormatting sqref="Z1435:AC1435">
    <cfRule type="expression" dxfId="622" priority="1403" stopIfTrue="1">
      <formula>OR($Y1435=2,$Y1435=3,$Y1435=9)</formula>
    </cfRule>
  </conditionalFormatting>
  <conditionalFormatting sqref="Z1436:AC1436">
    <cfRule type="expression" dxfId="621" priority="1404" stopIfTrue="1">
      <formula>OR($Y1436=2,$Y1436=3,$Y1436=9)</formula>
    </cfRule>
  </conditionalFormatting>
  <conditionalFormatting sqref="Z1437:AC1437">
    <cfRule type="expression" dxfId="620" priority="1405" stopIfTrue="1">
      <formula>OR($Y1437=2,$Y1437=3,$Y1437=9)</formula>
    </cfRule>
  </conditionalFormatting>
  <conditionalFormatting sqref="Z1438:AC1438">
    <cfRule type="expression" dxfId="619" priority="1406" stopIfTrue="1">
      <formula>OR($Y1438=2,$Y1438=3,$Y1438=9)</formula>
    </cfRule>
  </conditionalFormatting>
  <conditionalFormatting sqref="Z1439:AC1439">
    <cfRule type="expression" dxfId="618" priority="1407" stopIfTrue="1">
      <formula>OR($Y1439=2,$Y1439=3,$Y1439=9)</formula>
    </cfRule>
  </conditionalFormatting>
  <conditionalFormatting sqref="Z1440:AC1440">
    <cfRule type="expression" dxfId="617" priority="1408" stopIfTrue="1">
      <formula>OR($Y1440=2,$Y1440=3,$Y1440=9)</formula>
    </cfRule>
  </conditionalFormatting>
  <conditionalFormatting sqref="Z1441:AC1441">
    <cfRule type="expression" dxfId="616" priority="1409" stopIfTrue="1">
      <formula>OR($Y1441=2,$Y1441=3,$Y1441=9)</formula>
    </cfRule>
  </conditionalFormatting>
  <conditionalFormatting sqref="Z1442:AC1442">
    <cfRule type="expression" dxfId="615" priority="1410" stopIfTrue="1">
      <formula>OR($Y1442=2,$Y1442=3,$Y1442=9)</formula>
    </cfRule>
  </conditionalFormatting>
  <conditionalFormatting sqref="Z1443:AC1443">
    <cfRule type="expression" dxfId="614" priority="1411" stopIfTrue="1">
      <formula>OR($Y1443=2,$Y1443=3,$Y1443=9)</formula>
    </cfRule>
  </conditionalFormatting>
  <conditionalFormatting sqref="Z1444:AC1444">
    <cfRule type="expression" dxfId="613" priority="1412" stopIfTrue="1">
      <formula>OR($Y1444=2,$Y1444=3,$Y1444=9)</formula>
    </cfRule>
  </conditionalFormatting>
  <conditionalFormatting sqref="Z1445:AC1445">
    <cfRule type="expression" dxfId="612" priority="1413" stopIfTrue="1">
      <formula>OR($Y1445=2,$Y1445=3,$Y1445=9)</formula>
    </cfRule>
  </conditionalFormatting>
  <conditionalFormatting sqref="Z1446:AC1446">
    <cfRule type="expression" dxfId="611" priority="1414" stopIfTrue="1">
      <formula>OR($Y1446=2,$Y1446=3,$Y1446=9)</formula>
    </cfRule>
  </conditionalFormatting>
  <conditionalFormatting sqref="Z1447:AC1447">
    <cfRule type="expression" dxfId="610" priority="1415" stopIfTrue="1">
      <formula>OR($Y1447=2,$Y1447=3,$Y1447=9)</formula>
    </cfRule>
  </conditionalFormatting>
  <conditionalFormatting sqref="Z1448:AC1448">
    <cfRule type="expression" dxfId="609" priority="1416" stopIfTrue="1">
      <formula>OR($Y1448=2,$Y1448=3,$Y1448=9)</formula>
    </cfRule>
  </conditionalFormatting>
  <conditionalFormatting sqref="Z1449:AC1449">
    <cfRule type="expression" dxfId="608" priority="1417" stopIfTrue="1">
      <formula>OR($Y1449=2,$Y1449=3,$Y1449=9)</formula>
    </cfRule>
  </conditionalFormatting>
  <conditionalFormatting sqref="Z1450:AC1450">
    <cfRule type="expression" dxfId="607" priority="1418" stopIfTrue="1">
      <formula>OR($Y1450=2,$Y1450=3,$Y1450=9)</formula>
    </cfRule>
  </conditionalFormatting>
  <conditionalFormatting sqref="Z1451:AC1451">
    <cfRule type="expression" dxfId="606" priority="1419" stopIfTrue="1">
      <formula>OR($Y1451=2,$Y1451=3,$Y1451=9)</formula>
    </cfRule>
  </conditionalFormatting>
  <conditionalFormatting sqref="Z1452:AC1452">
    <cfRule type="expression" dxfId="605" priority="1420" stopIfTrue="1">
      <formula>OR($Y1452=2,$Y1452=3,$Y1452=9)</formula>
    </cfRule>
  </conditionalFormatting>
  <conditionalFormatting sqref="Z1453:AC1453">
    <cfRule type="expression" dxfId="604" priority="1421" stopIfTrue="1">
      <formula>OR($Y1453=2,$Y1453=3,$Y1453=9)</formula>
    </cfRule>
  </conditionalFormatting>
  <conditionalFormatting sqref="Z1454:AC1454">
    <cfRule type="expression" dxfId="603" priority="1422" stopIfTrue="1">
      <formula>OR($Y1454=2,$Y1454=3,$Y1454=9)</formula>
    </cfRule>
  </conditionalFormatting>
  <conditionalFormatting sqref="Z1455:AC1455">
    <cfRule type="expression" dxfId="602" priority="1423" stopIfTrue="1">
      <formula>OR($Y1455=2,$Y1455=3,$Y1455=9)</formula>
    </cfRule>
  </conditionalFormatting>
  <conditionalFormatting sqref="Z1456:AC1456">
    <cfRule type="expression" dxfId="601" priority="1424" stopIfTrue="1">
      <formula>OR($Y1456=2,$Y1456=3,$Y1456=9)</formula>
    </cfRule>
  </conditionalFormatting>
  <conditionalFormatting sqref="Z1457:AC1457">
    <cfRule type="expression" dxfId="600" priority="1425" stopIfTrue="1">
      <formula>OR($Y1457=2,$Y1457=3,$Y1457=9)</formula>
    </cfRule>
  </conditionalFormatting>
  <conditionalFormatting sqref="Z1458:AC1458">
    <cfRule type="expression" dxfId="599" priority="1426" stopIfTrue="1">
      <formula>OR($Y1458=2,$Y1458=3,$Y1458=9)</formula>
    </cfRule>
  </conditionalFormatting>
  <conditionalFormatting sqref="Z1459:AC1459">
    <cfRule type="expression" dxfId="598" priority="1427" stopIfTrue="1">
      <formula>OR($Y1459=2,$Y1459=3,$Y1459=9)</formula>
    </cfRule>
  </conditionalFormatting>
  <conditionalFormatting sqref="Z1460:AC1460">
    <cfRule type="expression" dxfId="597" priority="1428" stopIfTrue="1">
      <formula>OR($Y1460=2,$Y1460=3,$Y1460=9)</formula>
    </cfRule>
  </conditionalFormatting>
  <conditionalFormatting sqref="Z1461:AC1461">
    <cfRule type="expression" dxfId="596" priority="1429" stopIfTrue="1">
      <formula>OR($Y1461=2,$Y1461=3,$Y1461=9)</formula>
    </cfRule>
  </conditionalFormatting>
  <conditionalFormatting sqref="Z1462:AC1462">
    <cfRule type="expression" dxfId="595" priority="1430" stopIfTrue="1">
      <formula>OR($Y1462=2,$Y1462=3,$Y1462=9)</formula>
    </cfRule>
  </conditionalFormatting>
  <conditionalFormatting sqref="Z1463:AC1463">
    <cfRule type="expression" dxfId="594" priority="1431" stopIfTrue="1">
      <formula>OR($Y1463=2,$Y1463=3,$Y1463=9)</formula>
    </cfRule>
  </conditionalFormatting>
  <conditionalFormatting sqref="Z1464:AC1464">
    <cfRule type="expression" dxfId="593" priority="1432" stopIfTrue="1">
      <formula>OR($Y1464=2,$Y1464=3,$Y1464=9)</formula>
    </cfRule>
  </conditionalFormatting>
  <conditionalFormatting sqref="Z1465:AC1465">
    <cfRule type="expression" dxfId="592" priority="1433" stopIfTrue="1">
      <formula>OR($Y1465=2,$Y1465=3,$Y1465=9)</formula>
    </cfRule>
  </conditionalFormatting>
  <conditionalFormatting sqref="Z1466:AC1466">
    <cfRule type="expression" dxfId="591" priority="1434" stopIfTrue="1">
      <formula>OR($Y1466=2,$Y1466=3,$Y1466=9)</formula>
    </cfRule>
  </conditionalFormatting>
  <conditionalFormatting sqref="Z1467:AC1467">
    <cfRule type="expression" dxfId="590" priority="1435" stopIfTrue="1">
      <formula>OR($Y1467=2,$Y1467=3,$Y1467=9)</formula>
    </cfRule>
  </conditionalFormatting>
  <conditionalFormatting sqref="Z1468:AC1468">
    <cfRule type="expression" dxfId="589" priority="1436" stopIfTrue="1">
      <formula>OR($Y1468=2,$Y1468=3,$Y1468=9)</formula>
    </cfRule>
  </conditionalFormatting>
  <conditionalFormatting sqref="Z1469:AC1469">
    <cfRule type="expression" dxfId="588" priority="1437" stopIfTrue="1">
      <formula>OR($Y1469=2,$Y1469=3,$Y1469=9)</formula>
    </cfRule>
  </conditionalFormatting>
  <conditionalFormatting sqref="Z1470:AC1470">
    <cfRule type="expression" dxfId="587" priority="1438" stopIfTrue="1">
      <formula>OR($Y1470=2,$Y1470=3,$Y1470=9)</formula>
    </cfRule>
  </conditionalFormatting>
  <conditionalFormatting sqref="Z1471:AC1471">
    <cfRule type="expression" dxfId="586" priority="1439" stopIfTrue="1">
      <formula>OR($Y1471=2,$Y1471=3,$Y1471=9)</formula>
    </cfRule>
  </conditionalFormatting>
  <conditionalFormatting sqref="Z1472:AC1472">
    <cfRule type="expression" dxfId="585" priority="1440" stopIfTrue="1">
      <formula>OR($Y1472=2,$Y1472=3,$Y1472=9)</formula>
    </cfRule>
  </conditionalFormatting>
  <conditionalFormatting sqref="Z1473:AC1473">
    <cfRule type="expression" dxfId="584" priority="1441" stopIfTrue="1">
      <formula>OR($Y1473=2,$Y1473=3,$Y1473=9)</formula>
    </cfRule>
  </conditionalFormatting>
  <conditionalFormatting sqref="Z1474:AC1474">
    <cfRule type="expression" dxfId="583" priority="1442" stopIfTrue="1">
      <formula>OR($Y1474=2,$Y1474=3,$Y1474=9)</formula>
    </cfRule>
  </conditionalFormatting>
  <conditionalFormatting sqref="Z1475:AC1475">
    <cfRule type="expression" dxfId="582" priority="1443" stopIfTrue="1">
      <formula>OR($Y1475=2,$Y1475=3,$Y1475=9)</formula>
    </cfRule>
  </conditionalFormatting>
  <conditionalFormatting sqref="Z1476:AC1476">
    <cfRule type="expression" dxfId="581" priority="1444" stopIfTrue="1">
      <formula>OR($Y1476=2,$Y1476=3,$Y1476=9)</formula>
    </cfRule>
  </conditionalFormatting>
  <conditionalFormatting sqref="Z1477:AC1477">
    <cfRule type="expression" dxfId="580" priority="1445" stopIfTrue="1">
      <formula>OR($Y1477=2,$Y1477=3,$Y1477=9)</formula>
    </cfRule>
  </conditionalFormatting>
  <conditionalFormatting sqref="Z1478:AC1478">
    <cfRule type="expression" dxfId="579" priority="1446" stopIfTrue="1">
      <formula>OR($Y1478=2,$Y1478=3,$Y1478=9)</formula>
    </cfRule>
  </conditionalFormatting>
  <conditionalFormatting sqref="Z1479:AC1479">
    <cfRule type="expression" dxfId="578" priority="1447" stopIfTrue="1">
      <formula>OR($Y1479=2,$Y1479=3,$Y1479=9)</formula>
    </cfRule>
  </conditionalFormatting>
  <conditionalFormatting sqref="Z1480:AC1480">
    <cfRule type="expression" dxfId="577" priority="1448" stopIfTrue="1">
      <formula>OR($Y1480=2,$Y1480=3,$Y1480=9)</formula>
    </cfRule>
  </conditionalFormatting>
  <conditionalFormatting sqref="Z1481:AC1481">
    <cfRule type="expression" dxfId="576" priority="1449" stopIfTrue="1">
      <formula>OR($Y1481=2,$Y1481=3,$Y1481=9)</formula>
    </cfRule>
  </conditionalFormatting>
  <conditionalFormatting sqref="Z1482:AC1482">
    <cfRule type="expression" dxfId="575" priority="1450" stopIfTrue="1">
      <formula>OR($Y1482=2,$Y1482=3,$Y1482=9)</formula>
    </cfRule>
  </conditionalFormatting>
  <conditionalFormatting sqref="Z1483:AC1483">
    <cfRule type="expression" dxfId="574" priority="1451" stopIfTrue="1">
      <formula>OR($Y1483=2,$Y1483=3,$Y1483=9)</formula>
    </cfRule>
  </conditionalFormatting>
  <conditionalFormatting sqref="Z1484:AC1484">
    <cfRule type="expression" dxfId="573" priority="1452" stopIfTrue="1">
      <formula>OR($Y1484=2,$Y1484=3,$Y1484=9)</formula>
    </cfRule>
  </conditionalFormatting>
  <conditionalFormatting sqref="Z1485:AC1485">
    <cfRule type="expression" dxfId="572" priority="1453" stopIfTrue="1">
      <formula>OR($Y1485=2,$Y1485=3,$Y1485=9)</formula>
    </cfRule>
  </conditionalFormatting>
  <conditionalFormatting sqref="Z1486:AC1486">
    <cfRule type="expression" dxfId="571" priority="1454" stopIfTrue="1">
      <formula>OR($Y1486=2,$Y1486=3,$Y1486=9)</formula>
    </cfRule>
  </conditionalFormatting>
  <conditionalFormatting sqref="Z1487:AC1487">
    <cfRule type="expression" dxfId="570" priority="1455" stopIfTrue="1">
      <formula>OR($Y1487=2,$Y1487=3,$Y1487=9)</formula>
    </cfRule>
  </conditionalFormatting>
  <conditionalFormatting sqref="Z1488:AC1488">
    <cfRule type="expression" dxfId="569" priority="1456" stopIfTrue="1">
      <formula>OR($Y1488=2,$Y1488=3,$Y1488=9)</formula>
    </cfRule>
  </conditionalFormatting>
  <conditionalFormatting sqref="Z1489:AC1489">
    <cfRule type="expression" dxfId="568" priority="1457" stopIfTrue="1">
      <formula>OR($Y1489=2,$Y1489=3,$Y1489=9)</formula>
    </cfRule>
  </conditionalFormatting>
  <conditionalFormatting sqref="Z1490:AC1490">
    <cfRule type="expression" dxfId="567" priority="1458" stopIfTrue="1">
      <formula>OR($Y1490=2,$Y1490=3,$Y1490=9)</formula>
    </cfRule>
  </conditionalFormatting>
  <conditionalFormatting sqref="Z1491:AC1491">
    <cfRule type="expression" dxfId="566" priority="1459" stopIfTrue="1">
      <formula>OR($Y1491=2,$Y1491=3,$Y1491=9)</formula>
    </cfRule>
  </conditionalFormatting>
  <conditionalFormatting sqref="Z1492:AC1492">
    <cfRule type="expression" dxfId="565" priority="1460" stopIfTrue="1">
      <formula>OR($Y1492=2,$Y1492=3,$Y1492=9)</formula>
    </cfRule>
  </conditionalFormatting>
  <conditionalFormatting sqref="Z1493:AC1493">
    <cfRule type="expression" dxfId="564" priority="1461" stopIfTrue="1">
      <formula>OR($Y1493=2,$Y1493=3,$Y1493=9)</formula>
    </cfRule>
  </conditionalFormatting>
  <conditionalFormatting sqref="Z1494:AC1494">
    <cfRule type="expression" dxfId="563" priority="1462" stopIfTrue="1">
      <formula>OR($Y1494=2,$Y1494=3,$Y1494=9)</formula>
    </cfRule>
  </conditionalFormatting>
  <conditionalFormatting sqref="Z1495:AC1495">
    <cfRule type="expression" dxfId="562" priority="1463" stopIfTrue="1">
      <formula>OR($Y1495=2,$Y1495=3,$Y1495=9)</formula>
    </cfRule>
  </conditionalFormatting>
  <conditionalFormatting sqref="Z1496:AC1496">
    <cfRule type="expression" dxfId="561" priority="1464" stopIfTrue="1">
      <formula>OR($Y1496=2,$Y1496=3,$Y1496=9)</formula>
    </cfRule>
  </conditionalFormatting>
  <conditionalFormatting sqref="Z1497:AC1497">
    <cfRule type="expression" dxfId="560" priority="1465" stopIfTrue="1">
      <formula>OR($Y1497=2,$Y1497=3,$Y1497=9)</formula>
    </cfRule>
  </conditionalFormatting>
  <conditionalFormatting sqref="Z1498:AC1498">
    <cfRule type="expression" dxfId="559" priority="1466" stopIfTrue="1">
      <formula>OR($Y1498=2,$Y1498=3,$Y1498=9)</formula>
    </cfRule>
  </conditionalFormatting>
  <conditionalFormatting sqref="Z1499:AC1499">
    <cfRule type="expression" dxfId="558" priority="1467" stopIfTrue="1">
      <formula>OR($Y1499=2,$Y1499=3,$Y1499=9)</formula>
    </cfRule>
  </conditionalFormatting>
  <conditionalFormatting sqref="Z1500:AC1500">
    <cfRule type="expression" dxfId="557" priority="1468" stopIfTrue="1">
      <formula>OR($Y1500=2,$Y1500=3,$Y1500=9)</formula>
    </cfRule>
  </conditionalFormatting>
  <conditionalFormatting sqref="Z1501:AC1501">
    <cfRule type="expression" dxfId="556" priority="1469" stopIfTrue="1">
      <formula>OR($Y1501=2,$Y1501=3,$Y1501=9)</formula>
    </cfRule>
  </conditionalFormatting>
  <conditionalFormatting sqref="Z1502:AC1502">
    <cfRule type="expression" dxfId="555" priority="1470" stopIfTrue="1">
      <formula>OR($Y1502=2,$Y1502=3,$Y1502=9)</formula>
    </cfRule>
  </conditionalFormatting>
  <conditionalFormatting sqref="Z1503:AC1503">
    <cfRule type="expression" dxfId="554" priority="1471" stopIfTrue="1">
      <formula>OR($Y1503=2,$Y1503=3,$Y1503=9)</formula>
    </cfRule>
  </conditionalFormatting>
  <conditionalFormatting sqref="Z1504:AC1504">
    <cfRule type="expression" dxfId="553" priority="1472" stopIfTrue="1">
      <formula>OR($Y1504=2,$Y1504=3,$Y1504=9)</formula>
    </cfRule>
  </conditionalFormatting>
  <conditionalFormatting sqref="Z1505:AC1505">
    <cfRule type="expression" dxfId="552" priority="1473" stopIfTrue="1">
      <formula>OR($Y1505=2,$Y1505=3,$Y1505=9)</formula>
    </cfRule>
  </conditionalFormatting>
  <conditionalFormatting sqref="Z1506:AC1506">
    <cfRule type="expression" dxfId="551" priority="1474" stopIfTrue="1">
      <formula>OR($Y1506=2,$Y1506=3,$Y1506=9)</formula>
    </cfRule>
  </conditionalFormatting>
  <conditionalFormatting sqref="Z1507:AC1507">
    <cfRule type="expression" dxfId="550" priority="1475" stopIfTrue="1">
      <formula>OR($Y1507=2,$Y1507=3,$Y1507=9)</formula>
    </cfRule>
  </conditionalFormatting>
  <conditionalFormatting sqref="Z1508:AC1508">
    <cfRule type="expression" dxfId="549" priority="1476" stopIfTrue="1">
      <formula>OR($Y1508=2,$Y1508=3,$Y1508=9)</formula>
    </cfRule>
  </conditionalFormatting>
  <conditionalFormatting sqref="Z1509:AC1509">
    <cfRule type="expression" dxfId="548" priority="1477" stopIfTrue="1">
      <formula>OR($Y1509=2,$Y1509=3,$Y1509=9)</formula>
    </cfRule>
  </conditionalFormatting>
  <conditionalFormatting sqref="Z1510:AC1510">
    <cfRule type="expression" dxfId="547" priority="1478" stopIfTrue="1">
      <formula>OR($Y1510=2,$Y1510=3,$Y1510=9)</formula>
    </cfRule>
  </conditionalFormatting>
  <conditionalFormatting sqref="Z1511:AC1511">
    <cfRule type="expression" dxfId="546" priority="1479" stopIfTrue="1">
      <formula>OR($Y1511=2,$Y1511=3,$Y1511=9)</formula>
    </cfRule>
  </conditionalFormatting>
  <conditionalFormatting sqref="Z1512:AC1512">
    <cfRule type="expression" dxfId="545" priority="1480" stopIfTrue="1">
      <formula>OR($Y1512=2,$Y1512=3,$Y1512=9)</formula>
    </cfRule>
  </conditionalFormatting>
  <conditionalFormatting sqref="Z1513:AC1513">
    <cfRule type="expression" dxfId="544" priority="1481" stopIfTrue="1">
      <formula>OR($Y1513=2,$Y1513=3,$Y1513=9)</formula>
    </cfRule>
  </conditionalFormatting>
  <conditionalFormatting sqref="Z1514:AC1514">
    <cfRule type="expression" dxfId="543" priority="1482" stopIfTrue="1">
      <formula>OR($Y1514=2,$Y1514=3,$Y1514=9)</formula>
    </cfRule>
  </conditionalFormatting>
  <conditionalFormatting sqref="Z1515:AC1515">
    <cfRule type="expression" dxfId="542" priority="1483" stopIfTrue="1">
      <formula>OR($Y1515=2,$Y1515=3,$Y1515=9)</formula>
    </cfRule>
  </conditionalFormatting>
  <conditionalFormatting sqref="Z1516:AC1516">
    <cfRule type="expression" dxfId="541" priority="1484" stopIfTrue="1">
      <formula>OR($Y1516=2,$Y1516=3,$Y1516=9)</formula>
    </cfRule>
  </conditionalFormatting>
  <conditionalFormatting sqref="Z1517:AC1517">
    <cfRule type="expression" dxfId="540" priority="1485" stopIfTrue="1">
      <formula>OR($Y1517=2,$Y1517=3,$Y1517=9)</formula>
    </cfRule>
  </conditionalFormatting>
  <conditionalFormatting sqref="Z1518:AC1518">
    <cfRule type="expression" dxfId="539" priority="1486" stopIfTrue="1">
      <formula>OR($Y1518=2,$Y1518=3,$Y1518=9)</formula>
    </cfRule>
  </conditionalFormatting>
  <conditionalFormatting sqref="Z1519:AC1519">
    <cfRule type="expression" dxfId="538" priority="1487" stopIfTrue="1">
      <formula>OR($Y1519=2,$Y1519=3,$Y1519=9)</formula>
    </cfRule>
  </conditionalFormatting>
  <conditionalFormatting sqref="Z1520:AC1520">
    <cfRule type="expression" dxfId="537" priority="1488" stopIfTrue="1">
      <formula>OR($Y1520=2,$Y1520=3,$Y1520=9)</formula>
    </cfRule>
  </conditionalFormatting>
  <conditionalFormatting sqref="Z1521:AC1521">
    <cfRule type="expression" dxfId="536" priority="1489" stopIfTrue="1">
      <formula>OR($Y1521=2,$Y1521=3,$Y1521=9)</formula>
    </cfRule>
  </conditionalFormatting>
  <conditionalFormatting sqref="Z1522:AC1522">
    <cfRule type="expression" dxfId="535" priority="1490" stopIfTrue="1">
      <formula>OR($Y1522=2,$Y1522=3,$Y1522=9)</formula>
    </cfRule>
  </conditionalFormatting>
  <conditionalFormatting sqref="Z1523:AC1523">
    <cfRule type="expression" dxfId="534" priority="1491" stopIfTrue="1">
      <formula>OR($Y1523=2,$Y1523=3,$Y1523=9)</formula>
    </cfRule>
  </conditionalFormatting>
  <conditionalFormatting sqref="Z1524:AC1524">
    <cfRule type="expression" dxfId="533" priority="1492" stopIfTrue="1">
      <formula>OR($Y1524=2,$Y1524=3,$Y1524=9)</formula>
    </cfRule>
  </conditionalFormatting>
  <conditionalFormatting sqref="Z1525:AC1525">
    <cfRule type="expression" dxfId="532" priority="1493" stopIfTrue="1">
      <formula>OR($Y1525=2,$Y1525=3,$Y1525=9)</formula>
    </cfRule>
  </conditionalFormatting>
  <conditionalFormatting sqref="Z1526:AC1526">
    <cfRule type="expression" dxfId="531" priority="1494" stopIfTrue="1">
      <formula>OR($Y1526=2,$Y1526=3,$Y1526=9)</formula>
    </cfRule>
  </conditionalFormatting>
  <conditionalFormatting sqref="Z1527:AC1527">
    <cfRule type="expression" dxfId="530" priority="1495" stopIfTrue="1">
      <formula>OR($Y1527=2,$Y1527=3,$Y1527=9)</formula>
    </cfRule>
  </conditionalFormatting>
  <conditionalFormatting sqref="Z1528:AC1528">
    <cfRule type="expression" dxfId="529" priority="1496" stopIfTrue="1">
      <formula>OR($Y1528=2,$Y1528=3,$Y1528=9)</formula>
    </cfRule>
  </conditionalFormatting>
  <conditionalFormatting sqref="Z1529:AC1529">
    <cfRule type="expression" dxfId="528" priority="1497" stopIfTrue="1">
      <formula>OR($Y1529=2,$Y1529=3,$Y1529=9)</formula>
    </cfRule>
  </conditionalFormatting>
  <conditionalFormatting sqref="Z1530:AC1530">
    <cfRule type="expression" dxfId="527" priority="1498" stopIfTrue="1">
      <formula>OR($Y1530=2,$Y1530=3,$Y1530=9)</formula>
    </cfRule>
  </conditionalFormatting>
  <conditionalFormatting sqref="Z1531:AC1531">
    <cfRule type="expression" dxfId="526" priority="1499" stopIfTrue="1">
      <formula>OR($Y1531=2,$Y1531=3,$Y1531=9)</formula>
    </cfRule>
  </conditionalFormatting>
  <conditionalFormatting sqref="Z1532:AC1532">
    <cfRule type="expression" dxfId="525" priority="1500" stopIfTrue="1">
      <formula>OR($Y1532=2,$Y1532=3,$Y1532=9)</formula>
    </cfRule>
  </conditionalFormatting>
  <conditionalFormatting sqref="Z1533:AC1533">
    <cfRule type="expression" dxfId="524" priority="1501" stopIfTrue="1">
      <formula>OR($Y1533=2,$Y1533=3,$Y1533=9)</formula>
    </cfRule>
  </conditionalFormatting>
  <conditionalFormatting sqref="Z1534:AC1534">
    <cfRule type="expression" dxfId="523" priority="1502" stopIfTrue="1">
      <formula>OR($Y1534=2,$Y1534=3,$Y1534=9)</formula>
    </cfRule>
  </conditionalFormatting>
  <conditionalFormatting sqref="Z1535:AC1535">
    <cfRule type="expression" dxfId="522" priority="1503" stopIfTrue="1">
      <formula>OR($Y1535=2,$Y1535=3,$Y1535=9)</formula>
    </cfRule>
  </conditionalFormatting>
  <conditionalFormatting sqref="Z1536:AC1536">
    <cfRule type="expression" dxfId="521" priority="1504" stopIfTrue="1">
      <formula>OR($Y1536=2,$Y1536=3,$Y1536=9)</formula>
    </cfRule>
  </conditionalFormatting>
  <conditionalFormatting sqref="Z1537:AC1537">
    <cfRule type="expression" dxfId="520" priority="1505" stopIfTrue="1">
      <formula>OR($Y1537=2,$Y1537=3,$Y1537=9)</formula>
    </cfRule>
  </conditionalFormatting>
  <conditionalFormatting sqref="Z1538:AC1538">
    <cfRule type="expression" dxfId="519" priority="1506" stopIfTrue="1">
      <formula>OR($Y1538=2,$Y1538=3,$Y1538=9)</formula>
    </cfRule>
  </conditionalFormatting>
  <conditionalFormatting sqref="Z1539:AC1539">
    <cfRule type="expression" dxfId="518" priority="1507" stopIfTrue="1">
      <formula>OR($Y1539=2,$Y1539=3,$Y1539=9)</formula>
    </cfRule>
  </conditionalFormatting>
  <conditionalFormatting sqref="Z1540:AC1540">
    <cfRule type="expression" dxfId="517" priority="1508" stopIfTrue="1">
      <formula>OR($Y1540=2,$Y1540=3,$Y1540=9)</formula>
    </cfRule>
  </conditionalFormatting>
  <conditionalFormatting sqref="Z1541:AC1541">
    <cfRule type="expression" dxfId="516" priority="1509" stopIfTrue="1">
      <formula>OR($Y1541=2,$Y1541=3,$Y1541=9)</formula>
    </cfRule>
  </conditionalFormatting>
  <conditionalFormatting sqref="Z1542:AC1542">
    <cfRule type="expression" dxfId="515" priority="1510" stopIfTrue="1">
      <formula>OR($Y1542=2,$Y1542=3,$Y1542=9)</formula>
    </cfRule>
  </conditionalFormatting>
  <conditionalFormatting sqref="Z1543:AC1543">
    <cfRule type="expression" dxfId="514" priority="1511" stopIfTrue="1">
      <formula>OR($Y1543=2,$Y1543=3,$Y1543=9)</formula>
    </cfRule>
  </conditionalFormatting>
  <conditionalFormatting sqref="Z1544:AC1544">
    <cfRule type="expression" dxfId="513" priority="1512" stopIfTrue="1">
      <formula>OR($Y1544=2,$Y1544=3,$Y1544=9)</formula>
    </cfRule>
  </conditionalFormatting>
  <conditionalFormatting sqref="Z1545:AC1545">
    <cfRule type="expression" dxfId="512" priority="1513" stopIfTrue="1">
      <formula>OR($Y1545=2,$Y1545=3,$Y1545=9)</formula>
    </cfRule>
  </conditionalFormatting>
  <conditionalFormatting sqref="Z1546:AC1546">
    <cfRule type="expression" dxfId="511" priority="1514" stopIfTrue="1">
      <formula>OR($Y1546=2,$Y1546=3,$Y1546=9)</formula>
    </cfRule>
  </conditionalFormatting>
  <conditionalFormatting sqref="Z1547:AC1547">
    <cfRule type="expression" dxfId="510" priority="1515" stopIfTrue="1">
      <formula>OR($Y1547=2,$Y1547=3,$Y1547=9)</formula>
    </cfRule>
  </conditionalFormatting>
  <conditionalFormatting sqref="Z1548:AC1548">
    <cfRule type="expression" dxfId="509" priority="1516" stopIfTrue="1">
      <formula>OR($Y1548=2,$Y1548=3,$Y1548=9)</formula>
    </cfRule>
  </conditionalFormatting>
  <conditionalFormatting sqref="Z1549:AC1549">
    <cfRule type="expression" dxfId="508" priority="1517" stopIfTrue="1">
      <formula>OR($Y1549=2,$Y1549=3,$Y1549=9)</formula>
    </cfRule>
  </conditionalFormatting>
  <conditionalFormatting sqref="Z1550:AC1550">
    <cfRule type="expression" dxfId="507" priority="1518" stopIfTrue="1">
      <formula>OR($Y1550=2,$Y1550=3,$Y1550=9)</formula>
    </cfRule>
  </conditionalFormatting>
  <conditionalFormatting sqref="Z1551:AC1551">
    <cfRule type="expression" dxfId="506" priority="1519" stopIfTrue="1">
      <formula>OR($Y1551=2,$Y1551=3,$Y1551=9)</formula>
    </cfRule>
  </conditionalFormatting>
  <conditionalFormatting sqref="Z1552:AC1552">
    <cfRule type="expression" dxfId="505" priority="1520" stopIfTrue="1">
      <formula>OR($Y1552=2,$Y1552=3,$Y1552=9)</formula>
    </cfRule>
  </conditionalFormatting>
  <conditionalFormatting sqref="Z1553:AC1553">
    <cfRule type="expression" dxfId="504" priority="1521" stopIfTrue="1">
      <formula>OR($Y1553=2,$Y1553=3,$Y1553=9)</formula>
    </cfRule>
  </conditionalFormatting>
  <conditionalFormatting sqref="Z1554:AC1554">
    <cfRule type="expression" dxfId="503" priority="1522" stopIfTrue="1">
      <formula>OR($Y1554=2,$Y1554=3,$Y1554=9)</formula>
    </cfRule>
  </conditionalFormatting>
  <conditionalFormatting sqref="Z1555:AC1555">
    <cfRule type="expression" dxfId="502" priority="1523" stopIfTrue="1">
      <formula>OR($Y1555=2,$Y1555=3,$Y1555=9)</formula>
    </cfRule>
  </conditionalFormatting>
  <conditionalFormatting sqref="Z1556:AC1556">
    <cfRule type="expression" dxfId="501" priority="1524" stopIfTrue="1">
      <formula>OR($Y1556=2,$Y1556=3,$Y1556=9)</formula>
    </cfRule>
  </conditionalFormatting>
  <conditionalFormatting sqref="Z1557:AC1557">
    <cfRule type="expression" dxfId="500" priority="1525" stopIfTrue="1">
      <formula>OR($Y1557=2,$Y1557=3,$Y1557=9)</formula>
    </cfRule>
  </conditionalFormatting>
  <conditionalFormatting sqref="Z1558:AC1558">
    <cfRule type="expression" dxfId="499" priority="1526" stopIfTrue="1">
      <formula>OR($Y1558=2,$Y1558=3,$Y1558=9)</formula>
    </cfRule>
  </conditionalFormatting>
  <conditionalFormatting sqref="Z1559:AC1559">
    <cfRule type="expression" dxfId="498" priority="1527" stopIfTrue="1">
      <formula>OR($Y1559=2,$Y1559=3,$Y1559=9)</formula>
    </cfRule>
  </conditionalFormatting>
  <conditionalFormatting sqref="Z1560:AC1560">
    <cfRule type="expression" dxfId="497" priority="1528" stopIfTrue="1">
      <formula>OR($Y1560=2,$Y1560=3,$Y1560=9)</formula>
    </cfRule>
  </conditionalFormatting>
  <conditionalFormatting sqref="Z1561:AC1561">
    <cfRule type="expression" dxfId="496" priority="1529" stopIfTrue="1">
      <formula>OR($Y1561=2,$Y1561=3,$Y1561=9)</formula>
    </cfRule>
  </conditionalFormatting>
  <conditionalFormatting sqref="Z1562:AC1562">
    <cfRule type="expression" dxfId="495" priority="1530" stopIfTrue="1">
      <formula>OR($Y1562=2,$Y1562=3,$Y1562=9)</formula>
    </cfRule>
  </conditionalFormatting>
  <conditionalFormatting sqref="Z1563:AC1563">
    <cfRule type="expression" dxfId="494" priority="1531" stopIfTrue="1">
      <formula>OR($Y1563=2,$Y1563=3,$Y1563=9)</formula>
    </cfRule>
  </conditionalFormatting>
  <conditionalFormatting sqref="Z1564:AC1564">
    <cfRule type="expression" dxfId="493" priority="1532" stopIfTrue="1">
      <formula>OR($Y1564=2,$Y1564=3,$Y1564=9)</formula>
    </cfRule>
  </conditionalFormatting>
  <conditionalFormatting sqref="Z1565:AC1565">
    <cfRule type="expression" dxfId="492" priority="1533" stopIfTrue="1">
      <formula>OR($Y1565=2,$Y1565=3,$Y1565=9)</formula>
    </cfRule>
  </conditionalFormatting>
  <conditionalFormatting sqref="Z1566:AC1566">
    <cfRule type="expression" dxfId="491" priority="1534" stopIfTrue="1">
      <formula>OR($Y1566=2,$Y1566=3,$Y1566=9)</formula>
    </cfRule>
  </conditionalFormatting>
  <conditionalFormatting sqref="Z1567:AC1567">
    <cfRule type="expression" dxfId="490" priority="1535" stopIfTrue="1">
      <formula>OR($Y1567=2,$Y1567=3,$Y1567=9)</formula>
    </cfRule>
  </conditionalFormatting>
  <conditionalFormatting sqref="Z1568:AC1568">
    <cfRule type="expression" dxfId="489" priority="1536" stopIfTrue="1">
      <formula>OR($Y1568=2,$Y1568=3,$Y1568=9)</formula>
    </cfRule>
  </conditionalFormatting>
  <conditionalFormatting sqref="Z1569:AC1569">
    <cfRule type="expression" dxfId="488" priority="1537" stopIfTrue="1">
      <formula>OR($Y1569=2,$Y1569=3,$Y1569=9)</formula>
    </cfRule>
  </conditionalFormatting>
  <conditionalFormatting sqref="Z1570:AC1570">
    <cfRule type="expression" dxfId="487" priority="1538" stopIfTrue="1">
      <formula>OR($Y1570=2,$Y1570=3,$Y1570=9)</formula>
    </cfRule>
  </conditionalFormatting>
  <conditionalFormatting sqref="Z1571:AC1571">
    <cfRule type="expression" dxfId="486" priority="1539" stopIfTrue="1">
      <formula>OR($Y1571=2,$Y1571=3,$Y1571=9)</formula>
    </cfRule>
  </conditionalFormatting>
  <conditionalFormatting sqref="Z1572:AC1572">
    <cfRule type="expression" dxfId="485" priority="1540" stopIfTrue="1">
      <formula>OR($Y1572=2,$Y1572=3,$Y1572=9)</formula>
    </cfRule>
  </conditionalFormatting>
  <conditionalFormatting sqref="Z1573:AC1573">
    <cfRule type="expression" dxfId="484" priority="1541" stopIfTrue="1">
      <formula>OR($Y1573=2,$Y1573=3,$Y1573=9)</formula>
    </cfRule>
  </conditionalFormatting>
  <conditionalFormatting sqref="Z1574:AC1574">
    <cfRule type="expression" dxfId="483" priority="1542" stopIfTrue="1">
      <formula>OR($Y1574=2,$Y1574=3,$Y1574=9)</formula>
    </cfRule>
  </conditionalFormatting>
  <conditionalFormatting sqref="Z1575:AC1575">
    <cfRule type="expression" dxfId="482" priority="1543" stopIfTrue="1">
      <formula>OR($Y1575=2,$Y1575=3,$Y1575=9)</formula>
    </cfRule>
  </conditionalFormatting>
  <conditionalFormatting sqref="Z1576:AC1576">
    <cfRule type="expression" dxfId="481" priority="1544" stopIfTrue="1">
      <formula>OR($Y1576=2,$Y1576=3,$Y1576=9)</formula>
    </cfRule>
  </conditionalFormatting>
  <conditionalFormatting sqref="Z1577:AC1577">
    <cfRule type="expression" dxfId="480" priority="1545" stopIfTrue="1">
      <formula>OR($Y1577=2,$Y1577=3,$Y1577=9)</formula>
    </cfRule>
  </conditionalFormatting>
  <conditionalFormatting sqref="Z1578:AC1578">
    <cfRule type="expression" dxfId="479" priority="1546" stopIfTrue="1">
      <formula>OR($Y1578=2,$Y1578=3,$Y1578=9)</formula>
    </cfRule>
  </conditionalFormatting>
  <conditionalFormatting sqref="Z1579:AC1579">
    <cfRule type="expression" dxfId="478" priority="1547" stopIfTrue="1">
      <formula>OR($Y1579=2,$Y1579=3,$Y1579=9)</formula>
    </cfRule>
  </conditionalFormatting>
  <conditionalFormatting sqref="Z1580:AC1580">
    <cfRule type="expression" dxfId="477" priority="1548" stopIfTrue="1">
      <formula>OR($Y1580=2,$Y1580=3,$Y1580=9)</formula>
    </cfRule>
  </conditionalFormatting>
  <conditionalFormatting sqref="Z1581:AC1581">
    <cfRule type="expression" dxfId="476" priority="1549" stopIfTrue="1">
      <formula>OR($Y1581=2,$Y1581=3,$Y1581=9)</formula>
    </cfRule>
  </conditionalFormatting>
  <conditionalFormatting sqref="Z1582:AC1582">
    <cfRule type="expression" dxfId="475" priority="1550" stopIfTrue="1">
      <formula>OR($Y1582=2,$Y1582=3,$Y1582=9)</formula>
    </cfRule>
  </conditionalFormatting>
  <conditionalFormatting sqref="Z1583:AC1583">
    <cfRule type="expression" dxfId="474" priority="1551" stopIfTrue="1">
      <formula>OR($Y1583=2,$Y1583=3,$Y1583=9)</formula>
    </cfRule>
  </conditionalFormatting>
  <conditionalFormatting sqref="Z1584:AC1584">
    <cfRule type="expression" dxfId="473" priority="1552" stopIfTrue="1">
      <formula>OR($Y1584=2,$Y1584=3,$Y1584=9)</formula>
    </cfRule>
  </conditionalFormatting>
  <conditionalFormatting sqref="Z1585:AC1585">
    <cfRule type="expression" dxfId="472" priority="1553" stopIfTrue="1">
      <formula>OR($Y1585=2,$Y1585=3,$Y1585=9)</formula>
    </cfRule>
  </conditionalFormatting>
  <conditionalFormatting sqref="Z1586:AC1586">
    <cfRule type="expression" dxfId="471" priority="1554" stopIfTrue="1">
      <formula>OR($Y1586=2,$Y1586=3,$Y1586=9)</formula>
    </cfRule>
  </conditionalFormatting>
  <conditionalFormatting sqref="Z1587:AC1587">
    <cfRule type="expression" dxfId="470" priority="1555" stopIfTrue="1">
      <formula>OR($Y1587=2,$Y1587=3,$Y1587=9)</formula>
    </cfRule>
  </conditionalFormatting>
  <conditionalFormatting sqref="Z1588:AC1588">
    <cfRule type="expression" dxfId="469" priority="1556" stopIfTrue="1">
      <formula>OR($Y1588=2,$Y1588=3,$Y1588=9)</formula>
    </cfRule>
  </conditionalFormatting>
  <conditionalFormatting sqref="Z1589:AC1589">
    <cfRule type="expression" dxfId="468" priority="1557" stopIfTrue="1">
      <formula>OR($Y1589=2,$Y1589=3,$Y1589=9)</formula>
    </cfRule>
  </conditionalFormatting>
  <conditionalFormatting sqref="Z1590:AC1590">
    <cfRule type="expression" dxfId="467" priority="1558" stopIfTrue="1">
      <formula>OR($Y1590=2,$Y1590=3,$Y1590=9)</formula>
    </cfRule>
  </conditionalFormatting>
  <conditionalFormatting sqref="Z1591:AC1591">
    <cfRule type="expression" dxfId="466" priority="1559" stopIfTrue="1">
      <formula>OR($Y1591=2,$Y1591=3,$Y1591=9)</formula>
    </cfRule>
  </conditionalFormatting>
  <conditionalFormatting sqref="Z1592:AC1592">
    <cfRule type="expression" dxfId="465" priority="1560" stopIfTrue="1">
      <formula>OR($Y1592=2,$Y1592=3,$Y1592=9)</formula>
    </cfRule>
  </conditionalFormatting>
  <conditionalFormatting sqref="Z1593:AC1593">
    <cfRule type="expression" dxfId="464" priority="1561" stopIfTrue="1">
      <formula>OR($Y1593=2,$Y1593=3,$Y1593=9)</formula>
    </cfRule>
  </conditionalFormatting>
  <conditionalFormatting sqref="Z1594:AC1594">
    <cfRule type="expression" dxfId="463" priority="1562" stopIfTrue="1">
      <formula>OR($Y1594=2,$Y1594=3,$Y1594=9)</formula>
    </cfRule>
  </conditionalFormatting>
  <conditionalFormatting sqref="Z1595:AC1595">
    <cfRule type="expression" dxfId="462" priority="1563" stopIfTrue="1">
      <formula>OR($Y1595=2,$Y1595=3,$Y1595=9)</formula>
    </cfRule>
  </conditionalFormatting>
  <conditionalFormatting sqref="Z1596:AC1596">
    <cfRule type="expression" dxfId="461" priority="1564" stopIfTrue="1">
      <formula>OR($Y1596=2,$Y1596=3,$Y1596=9)</formula>
    </cfRule>
  </conditionalFormatting>
  <conditionalFormatting sqref="Z1597:AC1597">
    <cfRule type="expression" dxfId="460" priority="1565" stopIfTrue="1">
      <formula>OR($Y1597=2,$Y1597=3,$Y1597=9)</formula>
    </cfRule>
  </conditionalFormatting>
  <conditionalFormatting sqref="Z1598:AC1598">
    <cfRule type="expression" dxfId="459" priority="1566" stopIfTrue="1">
      <formula>OR($Y1598=2,$Y1598=3,$Y1598=9)</formula>
    </cfRule>
  </conditionalFormatting>
  <conditionalFormatting sqref="Z1599:AC1599">
    <cfRule type="expression" dxfId="458" priority="1567" stopIfTrue="1">
      <formula>OR($Y1599=2,$Y1599=3,$Y1599=9)</formula>
    </cfRule>
  </conditionalFormatting>
  <conditionalFormatting sqref="Z1600:AC1600">
    <cfRule type="expression" dxfId="457" priority="1568" stopIfTrue="1">
      <formula>OR($Y1600=2,$Y1600=3,$Y1600=9)</formula>
    </cfRule>
  </conditionalFormatting>
  <conditionalFormatting sqref="Z1601:AC1601">
    <cfRule type="expression" dxfId="456" priority="1569" stopIfTrue="1">
      <formula>OR($Y1601=2,$Y1601=3,$Y1601=9)</formula>
    </cfRule>
  </conditionalFormatting>
  <conditionalFormatting sqref="Z1602:AC1602">
    <cfRule type="expression" dxfId="455" priority="1570" stopIfTrue="1">
      <formula>OR($Y1602=2,$Y1602=3,$Y1602=9)</formula>
    </cfRule>
  </conditionalFormatting>
  <conditionalFormatting sqref="Z1603:AC1603">
    <cfRule type="expression" dxfId="454" priority="1571" stopIfTrue="1">
      <formula>OR($Y1603=2,$Y1603=3,$Y1603=9)</formula>
    </cfRule>
  </conditionalFormatting>
  <conditionalFormatting sqref="Z1604:AC1604">
    <cfRule type="expression" dxfId="453" priority="1572" stopIfTrue="1">
      <formula>OR($Y1604=2,$Y1604=3,$Y1604=9)</formula>
    </cfRule>
  </conditionalFormatting>
  <conditionalFormatting sqref="Z1605:AC1605">
    <cfRule type="expression" dxfId="452" priority="1573" stopIfTrue="1">
      <formula>OR($Y1605=2,$Y1605=3,$Y1605=9)</formula>
    </cfRule>
  </conditionalFormatting>
  <conditionalFormatting sqref="Z1606:AC1606">
    <cfRule type="expression" dxfId="451" priority="1574" stopIfTrue="1">
      <formula>OR($Y1606=2,$Y1606=3,$Y1606=9)</formula>
    </cfRule>
  </conditionalFormatting>
  <conditionalFormatting sqref="Z1607:AC1607">
    <cfRule type="expression" dxfId="450" priority="1575" stopIfTrue="1">
      <formula>OR($Y1607=2,$Y1607=3,$Y1607=9)</formula>
    </cfRule>
  </conditionalFormatting>
  <conditionalFormatting sqref="Z1608:AC1608">
    <cfRule type="expression" dxfId="449" priority="1576" stopIfTrue="1">
      <formula>OR($Y1608=2,$Y1608=3,$Y1608=9)</formula>
    </cfRule>
  </conditionalFormatting>
  <conditionalFormatting sqref="Z1609:AC1609">
    <cfRule type="expression" dxfId="448" priority="1577" stopIfTrue="1">
      <formula>OR($Y1609=2,$Y1609=3,$Y1609=9)</formula>
    </cfRule>
  </conditionalFormatting>
  <conditionalFormatting sqref="Z1610:AC1610">
    <cfRule type="expression" dxfId="447" priority="1578" stopIfTrue="1">
      <formula>OR($Y1610=2,$Y1610=3,$Y1610=9)</formula>
    </cfRule>
  </conditionalFormatting>
  <conditionalFormatting sqref="Z1611:AC1611">
    <cfRule type="expression" dxfId="446" priority="1579" stopIfTrue="1">
      <formula>OR($Y1611=2,$Y1611=3,$Y1611=9)</formula>
    </cfRule>
  </conditionalFormatting>
  <conditionalFormatting sqref="Z1612:AC1612">
    <cfRule type="expression" dxfId="445" priority="1580" stopIfTrue="1">
      <formula>OR($Y1612=2,$Y1612=3,$Y1612=9)</formula>
    </cfRule>
  </conditionalFormatting>
  <conditionalFormatting sqref="Z1613:AC1613">
    <cfRule type="expression" dxfId="444" priority="1581" stopIfTrue="1">
      <formula>OR($Y1613=2,$Y1613=3,$Y1613=9)</formula>
    </cfRule>
  </conditionalFormatting>
  <conditionalFormatting sqref="Z1614:AC1614">
    <cfRule type="expression" dxfId="443" priority="1582" stopIfTrue="1">
      <formula>OR($Y1614=2,$Y1614=3,$Y1614=9)</formula>
    </cfRule>
  </conditionalFormatting>
  <conditionalFormatting sqref="Z1615:AC1615">
    <cfRule type="expression" dxfId="442" priority="1583" stopIfTrue="1">
      <formula>OR($Y1615=2,$Y1615=3,$Y1615=9)</formula>
    </cfRule>
  </conditionalFormatting>
  <conditionalFormatting sqref="Z1616:AC1616">
    <cfRule type="expression" dxfId="441" priority="1584" stopIfTrue="1">
      <formula>OR($Y1616=2,$Y1616=3,$Y1616=9)</formula>
    </cfRule>
  </conditionalFormatting>
  <conditionalFormatting sqref="Z1617:AC1617">
    <cfRule type="expression" dxfId="440" priority="1585" stopIfTrue="1">
      <formula>OR($Y1617=2,$Y1617=3,$Y1617=9)</formula>
    </cfRule>
  </conditionalFormatting>
  <conditionalFormatting sqref="Z1618:AC1618">
    <cfRule type="expression" dxfId="439" priority="1586" stopIfTrue="1">
      <formula>OR($Y1618=2,$Y1618=3,$Y1618=9)</formula>
    </cfRule>
  </conditionalFormatting>
  <conditionalFormatting sqref="Z1619:AC1619">
    <cfRule type="expression" dxfId="438" priority="1587" stopIfTrue="1">
      <formula>OR($Y1619=2,$Y1619=3,$Y1619=9)</formula>
    </cfRule>
  </conditionalFormatting>
  <conditionalFormatting sqref="Z1620:AC1620">
    <cfRule type="expression" dxfId="437" priority="1588" stopIfTrue="1">
      <formula>OR($Y1620=2,$Y1620=3,$Y1620=9)</formula>
    </cfRule>
  </conditionalFormatting>
  <conditionalFormatting sqref="Z1621:AC1621">
    <cfRule type="expression" dxfId="436" priority="1589" stopIfTrue="1">
      <formula>OR($Y1621=2,$Y1621=3,$Y1621=9)</formula>
    </cfRule>
  </conditionalFormatting>
  <conditionalFormatting sqref="Z1622:AC1622">
    <cfRule type="expression" dxfId="435" priority="1590" stopIfTrue="1">
      <formula>OR($Y1622=2,$Y1622=3,$Y1622=9)</formula>
    </cfRule>
  </conditionalFormatting>
  <conditionalFormatting sqref="Z1623:AC1623">
    <cfRule type="expression" dxfId="434" priority="1591" stopIfTrue="1">
      <formula>OR($Y1623=2,$Y1623=3,$Y1623=9)</formula>
    </cfRule>
  </conditionalFormatting>
  <conditionalFormatting sqref="Z1624:AC1624">
    <cfRule type="expression" dxfId="433" priority="1592" stopIfTrue="1">
      <formula>OR($Y1624=2,$Y1624=3,$Y1624=9)</formula>
    </cfRule>
  </conditionalFormatting>
  <conditionalFormatting sqref="Z1625:AC1625">
    <cfRule type="expression" dxfId="432" priority="1593" stopIfTrue="1">
      <formula>OR($Y1625=2,$Y1625=3,$Y1625=9)</formula>
    </cfRule>
  </conditionalFormatting>
  <conditionalFormatting sqref="Z1626:AC1626">
    <cfRule type="expression" dxfId="431" priority="1594" stopIfTrue="1">
      <formula>OR($Y1626=2,$Y1626=3,$Y1626=9)</formula>
    </cfRule>
  </conditionalFormatting>
  <conditionalFormatting sqref="Z1627:AC1627">
    <cfRule type="expression" dxfId="430" priority="1595" stopIfTrue="1">
      <formula>OR($Y1627=2,$Y1627=3,$Y1627=9)</formula>
    </cfRule>
  </conditionalFormatting>
  <conditionalFormatting sqref="Z1628:AC1628">
    <cfRule type="expression" dxfId="429" priority="1596" stopIfTrue="1">
      <formula>OR($Y1628=2,$Y1628=3,$Y1628=9)</formula>
    </cfRule>
  </conditionalFormatting>
  <conditionalFormatting sqref="Z1629:AC1629">
    <cfRule type="expression" dxfId="428" priority="1597" stopIfTrue="1">
      <formula>OR($Y1629=2,$Y1629=3,$Y1629=9)</formula>
    </cfRule>
  </conditionalFormatting>
  <conditionalFormatting sqref="Z1630:AC1630">
    <cfRule type="expression" dxfId="427" priority="1598" stopIfTrue="1">
      <formula>OR($Y1630=2,$Y1630=3,$Y1630=9)</formula>
    </cfRule>
  </conditionalFormatting>
  <conditionalFormatting sqref="Z1631:AC1631">
    <cfRule type="expression" dxfId="426" priority="1599" stopIfTrue="1">
      <formula>OR($Y1631=2,$Y1631=3,$Y1631=9)</formula>
    </cfRule>
  </conditionalFormatting>
  <conditionalFormatting sqref="Z1632:AC1632">
    <cfRule type="expression" dxfId="425" priority="1600" stopIfTrue="1">
      <formula>OR($Y1632=2,$Y1632=3,$Y1632=9)</formula>
    </cfRule>
  </conditionalFormatting>
  <conditionalFormatting sqref="Z1633:AC1633">
    <cfRule type="expression" dxfId="424" priority="1601" stopIfTrue="1">
      <formula>OR($Y1633=2,$Y1633=3,$Y1633=9)</formula>
    </cfRule>
  </conditionalFormatting>
  <conditionalFormatting sqref="Z1634:AC1634">
    <cfRule type="expression" dxfId="423" priority="1602" stopIfTrue="1">
      <formula>OR($Y1634=2,$Y1634=3,$Y1634=9)</formula>
    </cfRule>
  </conditionalFormatting>
  <conditionalFormatting sqref="Z1635:AC1635">
    <cfRule type="expression" dxfId="422" priority="1603" stopIfTrue="1">
      <formula>OR($Y1635=2,$Y1635=3,$Y1635=9)</formula>
    </cfRule>
  </conditionalFormatting>
  <conditionalFormatting sqref="Z1636:AC1636">
    <cfRule type="expression" dxfId="421" priority="1604" stopIfTrue="1">
      <formula>OR($Y1636=2,$Y1636=3,$Y1636=9)</formula>
    </cfRule>
  </conditionalFormatting>
  <conditionalFormatting sqref="Z1637:AC1637">
    <cfRule type="expression" dxfId="420" priority="1605" stopIfTrue="1">
      <formula>OR($Y1637=2,$Y1637=3,$Y1637=9)</formula>
    </cfRule>
  </conditionalFormatting>
  <conditionalFormatting sqref="Z1638:AC1638">
    <cfRule type="expression" dxfId="419" priority="1606" stopIfTrue="1">
      <formula>OR($Y1638=2,$Y1638=3,$Y1638=9)</formula>
    </cfRule>
  </conditionalFormatting>
  <conditionalFormatting sqref="Z1639:AC1639">
    <cfRule type="expression" dxfId="418" priority="1607" stopIfTrue="1">
      <formula>OR($Y1639=2,$Y1639=3,$Y1639=9)</formula>
    </cfRule>
  </conditionalFormatting>
  <conditionalFormatting sqref="Z1640:AC1640">
    <cfRule type="expression" dxfId="417" priority="1608" stopIfTrue="1">
      <formula>OR($Y1640=2,$Y1640=3,$Y1640=9)</formula>
    </cfRule>
  </conditionalFormatting>
  <conditionalFormatting sqref="Z1641:AC1641">
    <cfRule type="expression" dxfId="416" priority="1609" stopIfTrue="1">
      <formula>OR($Y1641=2,$Y1641=3,$Y1641=9)</formula>
    </cfRule>
  </conditionalFormatting>
  <conditionalFormatting sqref="Z1642:AC1642">
    <cfRule type="expression" dxfId="415" priority="1610" stopIfTrue="1">
      <formula>OR($Y1642=2,$Y1642=3,$Y1642=9)</formula>
    </cfRule>
  </conditionalFormatting>
  <conditionalFormatting sqref="Z1643:AC1643">
    <cfRule type="expression" dxfId="414" priority="1611" stopIfTrue="1">
      <formula>OR($Y1643=2,$Y1643=3,$Y1643=9)</formula>
    </cfRule>
  </conditionalFormatting>
  <conditionalFormatting sqref="Z1644:AC1644">
    <cfRule type="expression" dxfId="413" priority="1612" stopIfTrue="1">
      <formula>OR($Y1644=2,$Y1644=3,$Y1644=9)</formula>
    </cfRule>
  </conditionalFormatting>
  <conditionalFormatting sqref="Z1645:AC1645">
    <cfRule type="expression" dxfId="412" priority="1613" stopIfTrue="1">
      <formula>OR($Y1645=2,$Y1645=3,$Y1645=9)</formula>
    </cfRule>
  </conditionalFormatting>
  <conditionalFormatting sqref="Z1646:AC1646">
    <cfRule type="expression" dxfId="411" priority="1614" stopIfTrue="1">
      <formula>OR($Y1646=2,$Y1646=3,$Y1646=9)</formula>
    </cfRule>
  </conditionalFormatting>
  <conditionalFormatting sqref="Z1647:AC1647">
    <cfRule type="expression" dxfId="410" priority="1615" stopIfTrue="1">
      <formula>OR($Y1647=2,$Y1647=3,$Y1647=9)</formula>
    </cfRule>
  </conditionalFormatting>
  <conditionalFormatting sqref="Z1648:AC1648">
    <cfRule type="expression" dxfId="409" priority="1616" stopIfTrue="1">
      <formula>OR($Y1648=2,$Y1648=3,$Y1648=9)</formula>
    </cfRule>
  </conditionalFormatting>
  <conditionalFormatting sqref="Z1649:AC1649">
    <cfRule type="expression" dxfId="408" priority="1617" stopIfTrue="1">
      <formula>OR($Y1649=2,$Y1649=3,$Y1649=9)</formula>
    </cfRule>
  </conditionalFormatting>
  <conditionalFormatting sqref="Z1650:AC1650">
    <cfRule type="expression" dxfId="407" priority="1618" stopIfTrue="1">
      <formula>OR($Y1650=2,$Y1650=3,$Y1650=9)</formula>
    </cfRule>
  </conditionalFormatting>
  <conditionalFormatting sqref="Z1651:AC1651">
    <cfRule type="expression" dxfId="406" priority="1619" stopIfTrue="1">
      <formula>OR($Y1651=2,$Y1651=3,$Y1651=9)</formula>
    </cfRule>
  </conditionalFormatting>
  <conditionalFormatting sqref="Z1652:AC1652">
    <cfRule type="expression" dxfId="405" priority="1620" stopIfTrue="1">
      <formula>OR($Y1652=2,$Y1652=3,$Y1652=9)</formula>
    </cfRule>
  </conditionalFormatting>
  <conditionalFormatting sqref="Z1653:AC1653">
    <cfRule type="expression" dxfId="404" priority="1621" stopIfTrue="1">
      <formula>OR($Y1653=2,$Y1653=3,$Y1653=9)</formula>
    </cfRule>
  </conditionalFormatting>
  <conditionalFormatting sqref="Z1654:AC1654">
    <cfRule type="expression" dxfId="403" priority="1622" stopIfTrue="1">
      <formula>OR($Y1654=2,$Y1654=3,$Y1654=9)</formula>
    </cfRule>
  </conditionalFormatting>
  <conditionalFormatting sqref="Z1655:AC1655">
    <cfRule type="expression" dxfId="402" priority="1623" stopIfTrue="1">
      <formula>OR($Y1655=2,$Y1655=3,$Y1655=9)</formula>
    </cfRule>
  </conditionalFormatting>
  <conditionalFormatting sqref="Z1656:AC1656">
    <cfRule type="expression" dxfId="401" priority="1624" stopIfTrue="1">
      <formula>OR($Y1656=2,$Y1656=3,$Y1656=9)</formula>
    </cfRule>
  </conditionalFormatting>
  <conditionalFormatting sqref="Z1657:AC1657">
    <cfRule type="expression" dxfId="400" priority="1625" stopIfTrue="1">
      <formula>OR($Y1657=2,$Y1657=3,$Y1657=9)</formula>
    </cfRule>
  </conditionalFormatting>
  <conditionalFormatting sqref="Z1658:AC1658">
    <cfRule type="expression" dxfId="399" priority="1626" stopIfTrue="1">
      <formula>OR($Y1658=2,$Y1658=3,$Y1658=9)</formula>
    </cfRule>
  </conditionalFormatting>
  <conditionalFormatting sqref="Z1659:AC1659">
    <cfRule type="expression" dxfId="398" priority="1627" stopIfTrue="1">
      <formula>OR($Y1659=2,$Y1659=3,$Y1659=9)</formula>
    </cfRule>
  </conditionalFormatting>
  <conditionalFormatting sqref="Z1660:AC1660">
    <cfRule type="expression" dxfId="397" priority="1628" stopIfTrue="1">
      <formula>OR($Y1660=2,$Y1660=3,$Y1660=9)</formula>
    </cfRule>
  </conditionalFormatting>
  <conditionalFormatting sqref="Z1661:AC1661">
    <cfRule type="expression" dxfId="396" priority="1629" stopIfTrue="1">
      <formula>OR($Y1661=2,$Y1661=3,$Y1661=9)</formula>
    </cfRule>
  </conditionalFormatting>
  <conditionalFormatting sqref="Z1662:AC1662">
    <cfRule type="expression" dxfId="395" priority="1630" stopIfTrue="1">
      <formula>OR($Y1662=2,$Y1662=3,$Y1662=9)</formula>
    </cfRule>
  </conditionalFormatting>
  <conditionalFormatting sqref="Z1663:AC1663">
    <cfRule type="expression" dxfId="394" priority="1631" stopIfTrue="1">
      <formula>OR($Y1663=2,$Y1663=3,$Y1663=9)</formula>
    </cfRule>
  </conditionalFormatting>
  <conditionalFormatting sqref="Z1664:AC1664">
    <cfRule type="expression" dxfId="393" priority="1632" stopIfTrue="1">
      <formula>OR($Y1664=2,$Y1664=3,$Y1664=9)</formula>
    </cfRule>
  </conditionalFormatting>
  <conditionalFormatting sqref="Z1665:AC1665">
    <cfRule type="expression" dxfId="392" priority="1633" stopIfTrue="1">
      <formula>OR($Y1665=2,$Y1665=3,$Y1665=9)</formula>
    </cfRule>
  </conditionalFormatting>
  <conditionalFormatting sqref="Z1666:AC1666">
    <cfRule type="expression" dxfId="391" priority="1634" stopIfTrue="1">
      <formula>OR($Y1666=2,$Y1666=3,$Y1666=9)</formula>
    </cfRule>
  </conditionalFormatting>
  <conditionalFormatting sqref="Z1667:AC1667">
    <cfRule type="expression" dxfId="390" priority="1635" stopIfTrue="1">
      <formula>OR($Y1667=2,$Y1667=3,$Y1667=9)</formula>
    </cfRule>
  </conditionalFormatting>
  <conditionalFormatting sqref="Z1668:AC1668">
    <cfRule type="expression" dxfId="389" priority="1636" stopIfTrue="1">
      <formula>OR($Y1668=2,$Y1668=3,$Y1668=9)</formula>
    </cfRule>
  </conditionalFormatting>
  <conditionalFormatting sqref="Z1669:AC1669">
    <cfRule type="expression" dxfId="388" priority="1637" stopIfTrue="1">
      <formula>OR($Y1669=2,$Y1669=3,$Y1669=9)</formula>
    </cfRule>
  </conditionalFormatting>
  <conditionalFormatting sqref="Z1670:AC1670">
    <cfRule type="expression" dxfId="387" priority="1638" stopIfTrue="1">
      <formula>OR($Y1670=2,$Y1670=3,$Y1670=9)</formula>
    </cfRule>
  </conditionalFormatting>
  <conditionalFormatting sqref="Z1671:AC1671">
    <cfRule type="expression" dxfId="386" priority="1639" stopIfTrue="1">
      <formula>OR($Y1671=2,$Y1671=3,$Y1671=9)</formula>
    </cfRule>
  </conditionalFormatting>
  <conditionalFormatting sqref="Z1672:AC1672">
    <cfRule type="expression" dxfId="385" priority="1640" stopIfTrue="1">
      <formula>OR($Y1672=2,$Y1672=3,$Y1672=9)</formula>
    </cfRule>
  </conditionalFormatting>
  <conditionalFormatting sqref="Z1673:AC1673">
    <cfRule type="expression" dxfId="384" priority="1641" stopIfTrue="1">
      <formula>OR($Y1673=2,$Y1673=3,$Y1673=9)</formula>
    </cfRule>
  </conditionalFormatting>
  <conditionalFormatting sqref="Z1674:AC1674">
    <cfRule type="expression" dxfId="383" priority="1642" stopIfTrue="1">
      <formula>OR($Y1674=2,$Y1674=3,$Y1674=9)</formula>
    </cfRule>
  </conditionalFormatting>
  <conditionalFormatting sqref="Z1675:AC1675">
    <cfRule type="expression" dxfId="382" priority="1643" stopIfTrue="1">
      <formula>OR($Y1675=2,$Y1675=3,$Y1675=9)</formula>
    </cfRule>
  </conditionalFormatting>
  <conditionalFormatting sqref="Z1676:AC1676">
    <cfRule type="expression" dxfId="381" priority="1644" stopIfTrue="1">
      <formula>OR($Y1676=2,$Y1676=3,$Y1676=9)</formula>
    </cfRule>
  </conditionalFormatting>
  <conditionalFormatting sqref="Z1677:AC1677">
    <cfRule type="expression" dxfId="380" priority="1645" stopIfTrue="1">
      <formula>OR($Y1677=2,$Y1677=3,$Y1677=9)</formula>
    </cfRule>
  </conditionalFormatting>
  <conditionalFormatting sqref="Z1678:AC1678">
    <cfRule type="expression" dxfId="379" priority="1646" stopIfTrue="1">
      <formula>OR($Y1678=2,$Y1678=3,$Y1678=9)</formula>
    </cfRule>
  </conditionalFormatting>
  <conditionalFormatting sqref="Z1679:AC1679">
    <cfRule type="expression" dxfId="378" priority="1647" stopIfTrue="1">
      <formula>OR($Y1679=2,$Y1679=3,$Y1679=9)</formula>
    </cfRule>
  </conditionalFormatting>
  <conditionalFormatting sqref="Z1680:AC1680">
    <cfRule type="expression" dxfId="377" priority="1648" stopIfTrue="1">
      <formula>OR($Y1680=2,$Y1680=3,$Y1680=9)</formula>
    </cfRule>
  </conditionalFormatting>
  <conditionalFormatting sqref="Z1681:AC1681">
    <cfRule type="expression" dxfId="376" priority="1649" stopIfTrue="1">
      <formula>OR($Y1681=2,$Y1681=3,$Y1681=9)</formula>
    </cfRule>
  </conditionalFormatting>
  <conditionalFormatting sqref="Z1682:AC1682">
    <cfRule type="expression" dxfId="375" priority="1650" stopIfTrue="1">
      <formula>OR($Y1682=2,$Y1682=3,$Y1682=9)</formula>
    </cfRule>
  </conditionalFormatting>
  <conditionalFormatting sqref="Z1683:AC1683">
    <cfRule type="expression" dxfId="374" priority="1651" stopIfTrue="1">
      <formula>OR($Y1683=2,$Y1683=3,$Y1683=9)</formula>
    </cfRule>
  </conditionalFormatting>
  <conditionalFormatting sqref="Z1684:AC1684">
    <cfRule type="expression" dxfId="373" priority="1652" stopIfTrue="1">
      <formula>OR($Y1684=2,$Y1684=3,$Y1684=9)</formula>
    </cfRule>
  </conditionalFormatting>
  <conditionalFormatting sqref="Z1685:AC1685">
    <cfRule type="expression" dxfId="372" priority="1653" stopIfTrue="1">
      <formula>OR($Y1685=2,$Y1685=3,$Y1685=9)</formula>
    </cfRule>
  </conditionalFormatting>
  <conditionalFormatting sqref="Z1686:AC1686">
    <cfRule type="expression" dxfId="371" priority="1654" stopIfTrue="1">
      <formula>OR($Y1686=2,$Y1686=3,$Y1686=9)</formula>
    </cfRule>
  </conditionalFormatting>
  <conditionalFormatting sqref="Z1687:AC1687">
    <cfRule type="expression" dxfId="370" priority="1655" stopIfTrue="1">
      <formula>OR($Y1687=2,$Y1687=3,$Y1687=9)</formula>
    </cfRule>
  </conditionalFormatting>
  <conditionalFormatting sqref="Z1688:AC1688">
    <cfRule type="expression" dxfId="369" priority="1656" stopIfTrue="1">
      <formula>OR($Y1688=2,$Y1688=3,$Y1688=9)</formula>
    </cfRule>
  </conditionalFormatting>
  <conditionalFormatting sqref="Z1689:AC1689">
    <cfRule type="expression" dxfId="368" priority="1657" stopIfTrue="1">
      <formula>OR($Y1689=2,$Y1689=3,$Y1689=9)</formula>
    </cfRule>
  </conditionalFormatting>
  <conditionalFormatting sqref="Z1690:AC1690">
    <cfRule type="expression" dxfId="367" priority="1658" stopIfTrue="1">
      <formula>OR($Y1690=2,$Y1690=3,$Y1690=9)</formula>
    </cfRule>
  </conditionalFormatting>
  <conditionalFormatting sqref="Z1691:AC1691">
    <cfRule type="expression" dxfId="366" priority="1659" stopIfTrue="1">
      <formula>OR($Y1691=2,$Y1691=3,$Y1691=9)</formula>
    </cfRule>
  </conditionalFormatting>
  <conditionalFormatting sqref="Z1692:AC1692">
    <cfRule type="expression" dxfId="365" priority="1660" stopIfTrue="1">
      <formula>OR($Y1692=2,$Y1692=3,$Y1692=9)</formula>
    </cfRule>
  </conditionalFormatting>
  <conditionalFormatting sqref="Z1693:AC1693">
    <cfRule type="expression" dxfId="364" priority="1661" stopIfTrue="1">
      <formula>OR($Y1693=2,$Y1693=3,$Y1693=9)</formula>
    </cfRule>
  </conditionalFormatting>
  <conditionalFormatting sqref="Z1694:AC1694">
    <cfRule type="expression" dxfId="363" priority="1662" stopIfTrue="1">
      <formula>OR($Y1694=2,$Y1694=3,$Y1694=9)</formula>
    </cfRule>
  </conditionalFormatting>
  <conditionalFormatting sqref="Z1695:AC1695">
    <cfRule type="expression" dxfId="362" priority="1663" stopIfTrue="1">
      <formula>OR($Y1695=2,$Y1695=3,$Y1695=9)</formula>
    </cfRule>
  </conditionalFormatting>
  <conditionalFormatting sqref="Z1696:AC1696">
    <cfRule type="expression" dxfId="361" priority="1664" stopIfTrue="1">
      <formula>OR($Y1696=2,$Y1696=3,$Y1696=9)</formula>
    </cfRule>
  </conditionalFormatting>
  <conditionalFormatting sqref="Z1697:AC1697">
    <cfRule type="expression" dxfId="360" priority="1665" stopIfTrue="1">
      <formula>OR($Y1697=2,$Y1697=3,$Y1697=9)</formula>
    </cfRule>
  </conditionalFormatting>
  <conditionalFormatting sqref="Z1698:AC1698">
    <cfRule type="expression" dxfId="359" priority="1666" stopIfTrue="1">
      <formula>OR($Y1698=2,$Y1698=3,$Y1698=9)</formula>
    </cfRule>
  </conditionalFormatting>
  <conditionalFormatting sqref="Z1699:AC1699">
    <cfRule type="expression" dxfId="358" priority="1667" stopIfTrue="1">
      <formula>OR($Y1699=2,$Y1699=3,$Y1699=9)</formula>
    </cfRule>
  </conditionalFormatting>
  <conditionalFormatting sqref="Z1700:AC1700">
    <cfRule type="expression" dxfId="357" priority="1668" stopIfTrue="1">
      <formula>OR($Y1700=2,$Y1700=3,$Y1700=9)</formula>
    </cfRule>
  </conditionalFormatting>
  <conditionalFormatting sqref="Z1701:AC1701">
    <cfRule type="expression" dxfId="356" priority="1669" stopIfTrue="1">
      <formula>OR($Y1701=2,$Y1701=3,$Y1701=9)</formula>
    </cfRule>
  </conditionalFormatting>
  <conditionalFormatting sqref="Z1702:AC1702">
    <cfRule type="expression" dxfId="355" priority="1670" stopIfTrue="1">
      <formula>OR($Y1702=2,$Y1702=3,$Y1702=9)</formula>
    </cfRule>
  </conditionalFormatting>
  <conditionalFormatting sqref="Z1703:AC1703">
    <cfRule type="expression" dxfId="354" priority="1671" stopIfTrue="1">
      <formula>OR($Y1703=2,$Y1703=3,$Y1703=9)</formula>
    </cfRule>
  </conditionalFormatting>
  <conditionalFormatting sqref="Z1704:AC1704">
    <cfRule type="expression" dxfId="353" priority="1672" stopIfTrue="1">
      <formula>OR($Y1704=2,$Y1704=3,$Y1704=9)</formula>
    </cfRule>
  </conditionalFormatting>
  <conditionalFormatting sqref="Z1705:AC1705">
    <cfRule type="expression" dxfId="352" priority="1673" stopIfTrue="1">
      <formula>OR($Y1705=2,$Y1705=3,$Y1705=9)</formula>
    </cfRule>
  </conditionalFormatting>
  <conditionalFormatting sqref="Z1706:AC1706">
    <cfRule type="expression" dxfId="351" priority="1674" stopIfTrue="1">
      <formula>OR($Y1706=2,$Y1706=3,$Y1706=9)</formula>
    </cfRule>
  </conditionalFormatting>
  <conditionalFormatting sqref="Z1707:AC1707">
    <cfRule type="expression" dxfId="350" priority="1675" stopIfTrue="1">
      <formula>OR($Y1707=2,$Y1707=3,$Y1707=9)</formula>
    </cfRule>
  </conditionalFormatting>
  <conditionalFormatting sqref="Z1708:AC1708">
    <cfRule type="expression" dxfId="349" priority="1676" stopIfTrue="1">
      <formula>OR($Y1708=2,$Y1708=3,$Y1708=9)</formula>
    </cfRule>
  </conditionalFormatting>
  <conditionalFormatting sqref="Z1709:AC1709">
    <cfRule type="expression" dxfId="348" priority="1677" stopIfTrue="1">
      <formula>OR($Y1709=2,$Y1709=3,$Y1709=9)</formula>
    </cfRule>
  </conditionalFormatting>
  <conditionalFormatting sqref="Z1710:AC1710">
    <cfRule type="expression" dxfId="347" priority="1678" stopIfTrue="1">
      <formula>OR($Y1710=2,$Y1710=3,$Y1710=9)</formula>
    </cfRule>
  </conditionalFormatting>
  <conditionalFormatting sqref="Z1711:AC1711">
    <cfRule type="expression" dxfId="346" priority="1679" stopIfTrue="1">
      <formula>OR($Y1711=2,$Y1711=3,$Y1711=9)</formula>
    </cfRule>
  </conditionalFormatting>
  <conditionalFormatting sqref="Z1712:AC1712">
    <cfRule type="expression" dxfId="345" priority="1680" stopIfTrue="1">
      <formula>OR($Y1712=2,$Y1712=3,$Y1712=9)</formula>
    </cfRule>
  </conditionalFormatting>
  <conditionalFormatting sqref="Z1713:AC1713">
    <cfRule type="expression" dxfId="344" priority="1681" stopIfTrue="1">
      <formula>OR($Y1713=2,$Y1713=3,$Y1713=9)</formula>
    </cfRule>
  </conditionalFormatting>
  <conditionalFormatting sqref="Z1714:AC1714">
    <cfRule type="expression" dxfId="343" priority="1682" stopIfTrue="1">
      <formula>OR($Y1714=2,$Y1714=3,$Y1714=9)</formula>
    </cfRule>
  </conditionalFormatting>
  <conditionalFormatting sqref="Z1715:AC1715">
    <cfRule type="expression" dxfId="342" priority="1683" stopIfTrue="1">
      <formula>OR($Y1715=2,$Y1715=3,$Y1715=9)</formula>
    </cfRule>
  </conditionalFormatting>
  <conditionalFormatting sqref="Z1716:AC1716">
    <cfRule type="expression" dxfId="341" priority="1684" stopIfTrue="1">
      <formula>OR($Y1716=2,$Y1716=3,$Y1716=9)</formula>
    </cfRule>
  </conditionalFormatting>
  <conditionalFormatting sqref="Z1717:AC1717">
    <cfRule type="expression" dxfId="340" priority="1685" stopIfTrue="1">
      <formula>OR($Y1717=2,$Y1717=3,$Y1717=9)</formula>
    </cfRule>
  </conditionalFormatting>
  <conditionalFormatting sqref="Z1718:AC1718">
    <cfRule type="expression" dxfId="339" priority="1686" stopIfTrue="1">
      <formula>OR($Y1718=2,$Y1718=3,$Y1718=9)</formula>
    </cfRule>
  </conditionalFormatting>
  <conditionalFormatting sqref="Z1719:AC1719">
    <cfRule type="expression" dxfId="338" priority="1687" stopIfTrue="1">
      <formula>OR($Y1719=2,$Y1719=3,$Y1719=9)</formula>
    </cfRule>
  </conditionalFormatting>
  <conditionalFormatting sqref="Z1720:AC1720">
    <cfRule type="expression" dxfId="337" priority="1688" stopIfTrue="1">
      <formula>OR($Y1720=2,$Y1720=3,$Y1720=9)</formula>
    </cfRule>
  </conditionalFormatting>
  <conditionalFormatting sqref="Z1721:AC1721">
    <cfRule type="expression" dxfId="336" priority="1689" stopIfTrue="1">
      <formula>OR($Y1721=2,$Y1721=3,$Y1721=9)</formula>
    </cfRule>
  </conditionalFormatting>
  <conditionalFormatting sqref="Z1722:AC1722">
    <cfRule type="expression" dxfId="335" priority="1690" stopIfTrue="1">
      <formula>OR($Y1722=2,$Y1722=3,$Y1722=9)</formula>
    </cfRule>
  </conditionalFormatting>
  <conditionalFormatting sqref="Z1723:AC1723">
    <cfRule type="expression" dxfId="334" priority="1691" stopIfTrue="1">
      <formula>OR($Y1723=2,$Y1723=3,$Y1723=9)</formula>
    </cfRule>
  </conditionalFormatting>
  <conditionalFormatting sqref="Z1724:AC1724">
    <cfRule type="expression" dxfId="333" priority="1692" stopIfTrue="1">
      <formula>OR($Y1724=2,$Y1724=3,$Y1724=9)</formula>
    </cfRule>
  </conditionalFormatting>
  <conditionalFormatting sqref="Z1725:AC1725">
    <cfRule type="expression" dxfId="332" priority="1693" stopIfTrue="1">
      <formula>OR($Y1725=2,$Y1725=3,$Y1725=9)</formula>
    </cfRule>
  </conditionalFormatting>
  <conditionalFormatting sqref="Z1726:AC1726">
    <cfRule type="expression" dxfId="331" priority="1694" stopIfTrue="1">
      <formula>OR($Y1726=2,$Y1726=3,$Y1726=9)</formula>
    </cfRule>
  </conditionalFormatting>
  <conditionalFormatting sqref="Z1727:AC1727">
    <cfRule type="expression" dxfId="330" priority="1695" stopIfTrue="1">
      <formula>OR($Y1727=2,$Y1727=3,$Y1727=9)</formula>
    </cfRule>
  </conditionalFormatting>
  <conditionalFormatting sqref="Z1728:AC1728">
    <cfRule type="expression" dxfId="329" priority="1696" stopIfTrue="1">
      <formula>OR($Y1728=2,$Y1728=3,$Y1728=9)</formula>
    </cfRule>
  </conditionalFormatting>
  <conditionalFormatting sqref="Z1729:AC1729">
    <cfRule type="expression" dxfId="328" priority="1697" stopIfTrue="1">
      <formula>OR($Y1729=2,$Y1729=3,$Y1729=9)</formula>
    </cfRule>
  </conditionalFormatting>
  <conditionalFormatting sqref="Z1730:AC1730">
    <cfRule type="expression" dxfId="327" priority="1698" stopIfTrue="1">
      <formula>OR($Y1730=2,$Y1730=3,$Y1730=9)</formula>
    </cfRule>
  </conditionalFormatting>
  <conditionalFormatting sqref="Z1731:AC1731">
    <cfRule type="expression" dxfId="326" priority="1699" stopIfTrue="1">
      <formula>OR($Y1731=2,$Y1731=3,$Y1731=9)</formula>
    </cfRule>
  </conditionalFormatting>
  <conditionalFormatting sqref="Z1732:AC1732">
    <cfRule type="expression" dxfId="325" priority="1700" stopIfTrue="1">
      <formula>OR($Y1732=2,$Y1732=3,$Y1732=9)</formula>
    </cfRule>
  </conditionalFormatting>
  <conditionalFormatting sqref="Z1733:AC1733">
    <cfRule type="expression" dxfId="324" priority="1701" stopIfTrue="1">
      <formula>OR($Y1733=2,$Y1733=3,$Y1733=9)</formula>
    </cfRule>
  </conditionalFormatting>
  <conditionalFormatting sqref="Z1734:AC1734">
    <cfRule type="expression" dxfId="323" priority="1702" stopIfTrue="1">
      <formula>OR($Y1734=2,$Y1734=3,$Y1734=9)</formula>
    </cfRule>
  </conditionalFormatting>
  <conditionalFormatting sqref="Z1735:AC1735">
    <cfRule type="expression" dxfId="322" priority="1703" stopIfTrue="1">
      <formula>OR($Y1735=2,$Y1735=3,$Y1735=9)</formula>
    </cfRule>
  </conditionalFormatting>
  <conditionalFormatting sqref="Z1736:AC1736">
    <cfRule type="expression" dxfId="321" priority="1704" stopIfTrue="1">
      <formula>OR($Y1736=2,$Y1736=3,$Y1736=9)</formula>
    </cfRule>
  </conditionalFormatting>
  <conditionalFormatting sqref="Z1737:AC1737">
    <cfRule type="expression" dxfId="320" priority="1705" stopIfTrue="1">
      <formula>OR($Y1737=2,$Y1737=3,$Y1737=9)</formula>
    </cfRule>
  </conditionalFormatting>
  <conditionalFormatting sqref="Z1738:AC1738">
    <cfRule type="expression" dxfId="319" priority="1706" stopIfTrue="1">
      <formula>OR($Y1738=2,$Y1738=3,$Y1738=9)</formula>
    </cfRule>
  </conditionalFormatting>
  <conditionalFormatting sqref="Z1739:AC1739">
    <cfRule type="expression" dxfId="318" priority="1707" stopIfTrue="1">
      <formula>OR($Y1739=2,$Y1739=3,$Y1739=9)</formula>
    </cfRule>
  </conditionalFormatting>
  <conditionalFormatting sqref="Z1740:AC1740">
    <cfRule type="expression" dxfId="317" priority="1708" stopIfTrue="1">
      <formula>OR($Y1740=2,$Y1740=3,$Y1740=9)</formula>
    </cfRule>
  </conditionalFormatting>
  <conditionalFormatting sqref="Z1741:AC1741">
    <cfRule type="expression" dxfId="316" priority="1709" stopIfTrue="1">
      <formula>OR($Y1741=2,$Y1741=3,$Y1741=9)</formula>
    </cfRule>
  </conditionalFormatting>
  <conditionalFormatting sqref="Z1742:AC1742">
    <cfRule type="expression" dxfId="315" priority="1710" stopIfTrue="1">
      <formula>OR($Y1742=2,$Y1742=3,$Y1742=9)</formula>
    </cfRule>
  </conditionalFormatting>
  <conditionalFormatting sqref="Z1743:AC1743">
    <cfRule type="expression" dxfId="314" priority="1711" stopIfTrue="1">
      <formula>OR($Y1743=2,$Y1743=3,$Y1743=9)</formula>
    </cfRule>
  </conditionalFormatting>
  <conditionalFormatting sqref="Z1744:AC1744">
    <cfRule type="expression" dxfId="313" priority="1712" stopIfTrue="1">
      <formula>OR($Y1744=2,$Y1744=3,$Y1744=9)</formula>
    </cfRule>
  </conditionalFormatting>
  <conditionalFormatting sqref="Z1745:AC1745">
    <cfRule type="expression" dxfId="312" priority="1713" stopIfTrue="1">
      <formula>OR($Y1745=2,$Y1745=3,$Y1745=9)</formula>
    </cfRule>
  </conditionalFormatting>
  <conditionalFormatting sqref="Z1746:AC1746">
    <cfRule type="expression" dxfId="311" priority="1714" stopIfTrue="1">
      <formula>OR($Y1746=2,$Y1746=3,$Y1746=9)</formula>
    </cfRule>
  </conditionalFormatting>
  <conditionalFormatting sqref="Z1747:AC1747">
    <cfRule type="expression" dxfId="310" priority="1715" stopIfTrue="1">
      <formula>OR($Y1747=2,$Y1747=3,$Y1747=9)</formula>
    </cfRule>
  </conditionalFormatting>
  <conditionalFormatting sqref="Z1748:AC1748">
    <cfRule type="expression" dxfId="309" priority="1716" stopIfTrue="1">
      <formula>OR($Y1748=2,$Y1748=3,$Y1748=9)</formula>
    </cfRule>
  </conditionalFormatting>
  <conditionalFormatting sqref="Z1749:AC1749">
    <cfRule type="expression" dxfId="308" priority="1717" stopIfTrue="1">
      <formula>OR($Y1749=2,$Y1749=3,$Y1749=9)</formula>
    </cfRule>
  </conditionalFormatting>
  <conditionalFormatting sqref="Z1750:AC1750">
    <cfRule type="expression" dxfId="307" priority="1718" stopIfTrue="1">
      <formula>OR($Y1750=2,$Y1750=3,$Y1750=9)</formula>
    </cfRule>
  </conditionalFormatting>
  <conditionalFormatting sqref="Z1751:AC1751">
    <cfRule type="expression" dxfId="306" priority="1719" stopIfTrue="1">
      <formula>OR($Y1751=2,$Y1751=3,$Y1751=9)</formula>
    </cfRule>
  </conditionalFormatting>
  <conditionalFormatting sqref="Z1752:AC1752">
    <cfRule type="expression" dxfId="305" priority="1720" stopIfTrue="1">
      <formula>OR($Y1752=2,$Y1752=3,$Y1752=9)</formula>
    </cfRule>
  </conditionalFormatting>
  <conditionalFormatting sqref="Z1753:AC1753">
    <cfRule type="expression" dxfId="304" priority="1721" stopIfTrue="1">
      <formula>OR($Y1753=2,$Y1753=3,$Y1753=9)</formula>
    </cfRule>
  </conditionalFormatting>
  <conditionalFormatting sqref="Z1754:AC1754">
    <cfRule type="expression" dxfId="303" priority="1722" stopIfTrue="1">
      <formula>OR($Y1754=2,$Y1754=3,$Y1754=9)</formula>
    </cfRule>
  </conditionalFormatting>
  <conditionalFormatting sqref="Z1755:AC1755">
    <cfRule type="expression" dxfId="302" priority="1723" stopIfTrue="1">
      <formula>OR($Y1755=2,$Y1755=3,$Y1755=9)</formula>
    </cfRule>
  </conditionalFormatting>
  <conditionalFormatting sqref="Z1756:AC1756">
    <cfRule type="expression" dxfId="301" priority="1724" stopIfTrue="1">
      <formula>OR($Y1756=2,$Y1756=3,$Y1756=9)</formula>
    </cfRule>
  </conditionalFormatting>
  <conditionalFormatting sqref="Z1757:AC1757">
    <cfRule type="expression" dxfId="300" priority="1725" stopIfTrue="1">
      <formula>OR($Y1757=2,$Y1757=3,$Y1757=9)</formula>
    </cfRule>
  </conditionalFormatting>
  <conditionalFormatting sqref="Z1758:AC1758">
    <cfRule type="expression" dxfId="299" priority="1726" stopIfTrue="1">
      <formula>OR($Y1758=2,$Y1758=3,$Y1758=9)</formula>
    </cfRule>
  </conditionalFormatting>
  <conditionalFormatting sqref="Z1759:AC1759">
    <cfRule type="expression" dxfId="298" priority="1727" stopIfTrue="1">
      <formula>OR($Y1759=2,$Y1759=3,$Y1759=9)</formula>
    </cfRule>
  </conditionalFormatting>
  <conditionalFormatting sqref="Z1760:AC1760">
    <cfRule type="expression" dxfId="297" priority="1728" stopIfTrue="1">
      <formula>OR($Y1760=2,$Y1760=3,$Y1760=9)</formula>
    </cfRule>
  </conditionalFormatting>
  <conditionalFormatting sqref="Z1761:AC1761">
    <cfRule type="expression" dxfId="296" priority="1729" stopIfTrue="1">
      <formula>OR($Y1761=2,$Y1761=3,$Y1761=9)</formula>
    </cfRule>
  </conditionalFormatting>
  <conditionalFormatting sqref="Z1762:AC1762">
    <cfRule type="expression" dxfId="295" priority="1730" stopIfTrue="1">
      <formula>OR($Y1762=2,$Y1762=3,$Y1762=9)</formula>
    </cfRule>
  </conditionalFormatting>
  <conditionalFormatting sqref="Z1763:AC1763">
    <cfRule type="expression" dxfId="294" priority="1731" stopIfTrue="1">
      <formula>OR($Y1763=2,$Y1763=3,$Y1763=9)</formula>
    </cfRule>
  </conditionalFormatting>
  <conditionalFormatting sqref="Z1764:AC1764">
    <cfRule type="expression" dxfId="293" priority="1732" stopIfTrue="1">
      <formula>OR($Y1764=2,$Y1764=3,$Y1764=9)</formula>
    </cfRule>
  </conditionalFormatting>
  <conditionalFormatting sqref="Z1765:AC1765">
    <cfRule type="expression" dxfId="292" priority="1733" stopIfTrue="1">
      <formula>OR($Y1765=2,$Y1765=3,$Y1765=9)</formula>
    </cfRule>
  </conditionalFormatting>
  <conditionalFormatting sqref="Z1766:AC1766">
    <cfRule type="expression" dxfId="291" priority="1734" stopIfTrue="1">
      <formula>OR($Y1766=2,$Y1766=3,$Y1766=9)</formula>
    </cfRule>
  </conditionalFormatting>
  <conditionalFormatting sqref="Z1767:AC1767">
    <cfRule type="expression" dxfId="290" priority="1735" stopIfTrue="1">
      <formula>OR($Y1767=2,$Y1767=3,$Y1767=9)</formula>
    </cfRule>
  </conditionalFormatting>
  <conditionalFormatting sqref="Z1768:AC1768">
    <cfRule type="expression" dxfId="289" priority="1736" stopIfTrue="1">
      <formula>OR($Y1768=2,$Y1768=3,$Y1768=9)</formula>
    </cfRule>
  </conditionalFormatting>
  <conditionalFormatting sqref="Z1769:AC1769">
    <cfRule type="expression" dxfId="288" priority="1737" stopIfTrue="1">
      <formula>OR($Y1769=2,$Y1769=3,$Y1769=9)</formula>
    </cfRule>
  </conditionalFormatting>
  <conditionalFormatting sqref="Z1770:AC1770">
    <cfRule type="expression" dxfId="287" priority="1738" stopIfTrue="1">
      <formula>OR($Y1770=2,$Y1770=3,$Y1770=9)</formula>
    </cfRule>
  </conditionalFormatting>
  <conditionalFormatting sqref="Z1771:AC1771">
    <cfRule type="expression" dxfId="286" priority="1739" stopIfTrue="1">
      <formula>OR($Y1771=2,$Y1771=3,$Y1771=9)</formula>
    </cfRule>
  </conditionalFormatting>
  <conditionalFormatting sqref="Z1772:AC1772">
    <cfRule type="expression" dxfId="285" priority="1740" stopIfTrue="1">
      <formula>OR($Y1772=2,$Y1772=3,$Y1772=9)</formula>
    </cfRule>
  </conditionalFormatting>
  <conditionalFormatting sqref="Z1773:AC1773">
    <cfRule type="expression" dxfId="284" priority="1741" stopIfTrue="1">
      <formula>OR($Y1773=2,$Y1773=3,$Y1773=9)</formula>
    </cfRule>
  </conditionalFormatting>
  <conditionalFormatting sqref="Z1774:AC1774">
    <cfRule type="expression" dxfId="283" priority="1742" stopIfTrue="1">
      <formula>OR($Y1774=2,$Y1774=3,$Y1774=9)</formula>
    </cfRule>
  </conditionalFormatting>
  <conditionalFormatting sqref="Z1775:AC1775">
    <cfRule type="expression" dxfId="282" priority="1743" stopIfTrue="1">
      <formula>OR($Y1775=2,$Y1775=3,$Y1775=9)</formula>
    </cfRule>
  </conditionalFormatting>
  <conditionalFormatting sqref="Z1776:AC1776">
    <cfRule type="expression" dxfId="281" priority="1744" stopIfTrue="1">
      <formula>OR($Y1776=2,$Y1776=3,$Y1776=9)</formula>
    </cfRule>
  </conditionalFormatting>
  <conditionalFormatting sqref="Z1777:AC1777">
    <cfRule type="expression" dxfId="280" priority="1745" stopIfTrue="1">
      <formula>OR($Y1777=2,$Y1777=3,$Y1777=9)</formula>
    </cfRule>
  </conditionalFormatting>
  <conditionalFormatting sqref="Z1778:AC1778">
    <cfRule type="expression" dxfId="279" priority="1746" stopIfTrue="1">
      <formula>OR($Y1778=2,$Y1778=3,$Y1778=9)</formula>
    </cfRule>
  </conditionalFormatting>
  <conditionalFormatting sqref="Z1779:AC1779">
    <cfRule type="expression" dxfId="278" priority="1747" stopIfTrue="1">
      <formula>OR($Y1779=2,$Y1779=3,$Y1779=9)</formula>
    </cfRule>
  </conditionalFormatting>
  <conditionalFormatting sqref="Z1780:AC1780">
    <cfRule type="expression" dxfId="277" priority="1748" stopIfTrue="1">
      <formula>OR($Y1780=2,$Y1780=3,$Y1780=9)</formula>
    </cfRule>
  </conditionalFormatting>
  <conditionalFormatting sqref="Z1781:AC1781">
    <cfRule type="expression" dxfId="276" priority="1749" stopIfTrue="1">
      <formula>OR($Y1781=2,$Y1781=3,$Y1781=9)</formula>
    </cfRule>
  </conditionalFormatting>
  <conditionalFormatting sqref="Z1782:AC1782">
    <cfRule type="expression" dxfId="275" priority="1750" stopIfTrue="1">
      <formula>OR($Y1782=2,$Y1782=3,$Y1782=9)</formula>
    </cfRule>
  </conditionalFormatting>
  <conditionalFormatting sqref="Z1783:AC1783">
    <cfRule type="expression" dxfId="274" priority="1751" stopIfTrue="1">
      <formula>OR($Y1783=2,$Y1783=3,$Y1783=9)</formula>
    </cfRule>
  </conditionalFormatting>
  <conditionalFormatting sqref="Z1784:AC1784">
    <cfRule type="expression" dxfId="273" priority="1752" stopIfTrue="1">
      <formula>OR($Y1784=2,$Y1784=3,$Y1784=9)</formula>
    </cfRule>
  </conditionalFormatting>
  <conditionalFormatting sqref="Z1785:AC1785">
    <cfRule type="expression" dxfId="272" priority="1753" stopIfTrue="1">
      <formula>OR($Y1785=2,$Y1785=3,$Y1785=9)</formula>
    </cfRule>
  </conditionalFormatting>
  <conditionalFormatting sqref="Z1786:AC1786">
    <cfRule type="expression" dxfId="271" priority="1754" stopIfTrue="1">
      <formula>OR($Y1786=2,$Y1786=3,$Y1786=9)</formula>
    </cfRule>
  </conditionalFormatting>
  <conditionalFormatting sqref="Z1787:AC1787">
    <cfRule type="expression" dxfId="270" priority="1755" stopIfTrue="1">
      <formula>OR($Y1787=2,$Y1787=3,$Y1787=9)</formula>
    </cfRule>
  </conditionalFormatting>
  <conditionalFormatting sqref="Z1788:AC1788">
    <cfRule type="expression" dxfId="269" priority="1756" stopIfTrue="1">
      <formula>OR($Y1788=2,$Y1788=3,$Y1788=9)</formula>
    </cfRule>
  </conditionalFormatting>
  <conditionalFormatting sqref="Z1789:AC1789">
    <cfRule type="expression" dxfId="268" priority="1757" stopIfTrue="1">
      <formula>OR($Y1789=2,$Y1789=3,$Y1789=9)</formula>
    </cfRule>
  </conditionalFormatting>
  <conditionalFormatting sqref="Z1790:AC1790">
    <cfRule type="expression" dxfId="267" priority="1758" stopIfTrue="1">
      <formula>OR($Y1790=2,$Y1790=3,$Y1790=9)</formula>
    </cfRule>
  </conditionalFormatting>
  <conditionalFormatting sqref="Z1791:AC1791">
    <cfRule type="expression" dxfId="266" priority="1759" stopIfTrue="1">
      <formula>OR($Y1791=2,$Y1791=3,$Y1791=9)</formula>
    </cfRule>
  </conditionalFormatting>
  <conditionalFormatting sqref="Z1792:AC1792">
    <cfRule type="expression" dxfId="265" priority="1760" stopIfTrue="1">
      <formula>OR($Y1792=2,$Y1792=3,$Y1792=9)</formula>
    </cfRule>
  </conditionalFormatting>
  <conditionalFormatting sqref="Z1793:AC1793">
    <cfRule type="expression" dxfId="264" priority="1761" stopIfTrue="1">
      <formula>OR($Y1793=2,$Y1793=3,$Y1793=9)</formula>
    </cfRule>
  </conditionalFormatting>
  <conditionalFormatting sqref="Z1794:AC1794">
    <cfRule type="expression" dxfId="263" priority="1762" stopIfTrue="1">
      <formula>OR($Y1794=2,$Y1794=3,$Y1794=9)</formula>
    </cfRule>
  </conditionalFormatting>
  <conditionalFormatting sqref="Z1795:AC1795">
    <cfRule type="expression" dxfId="262" priority="1763" stopIfTrue="1">
      <formula>OR($Y1795=2,$Y1795=3,$Y1795=9)</formula>
    </cfRule>
  </conditionalFormatting>
  <conditionalFormatting sqref="Z1796:AC1796">
    <cfRule type="expression" dxfId="261" priority="1764" stopIfTrue="1">
      <formula>OR($Y1796=2,$Y1796=3,$Y1796=9)</formula>
    </cfRule>
  </conditionalFormatting>
  <conditionalFormatting sqref="Z1797:AC1797">
    <cfRule type="expression" dxfId="260" priority="1765" stopIfTrue="1">
      <formula>OR($Y1797=2,$Y1797=3,$Y1797=9)</formula>
    </cfRule>
  </conditionalFormatting>
  <conditionalFormatting sqref="Z1798:AC1798">
    <cfRule type="expression" dxfId="259" priority="1766" stopIfTrue="1">
      <formula>OR($Y1798=2,$Y1798=3,$Y1798=9)</formula>
    </cfRule>
  </conditionalFormatting>
  <conditionalFormatting sqref="Z1799:AC1799">
    <cfRule type="expression" dxfId="258" priority="1767" stopIfTrue="1">
      <formula>OR($Y1799=2,$Y1799=3,$Y1799=9)</formula>
    </cfRule>
  </conditionalFormatting>
  <conditionalFormatting sqref="Z1800:AC1800">
    <cfRule type="expression" dxfId="257" priority="1768" stopIfTrue="1">
      <formula>OR($Y1800=2,$Y1800=3,$Y1800=9)</formula>
    </cfRule>
  </conditionalFormatting>
  <conditionalFormatting sqref="Z1801:AC1801">
    <cfRule type="expression" dxfId="256" priority="1769" stopIfTrue="1">
      <formula>OR($Y1801=2,$Y1801=3,$Y1801=9)</formula>
    </cfRule>
  </conditionalFormatting>
  <conditionalFormatting sqref="Z1802:AC1802">
    <cfRule type="expression" dxfId="255" priority="1770" stopIfTrue="1">
      <formula>OR($Y1802=2,$Y1802=3,$Y1802=9)</formula>
    </cfRule>
  </conditionalFormatting>
  <conditionalFormatting sqref="Z1803:AC1803">
    <cfRule type="expression" dxfId="254" priority="1771" stopIfTrue="1">
      <formula>OR($Y1803=2,$Y1803=3,$Y1803=9)</formula>
    </cfRule>
  </conditionalFormatting>
  <conditionalFormatting sqref="Z1804:AC1804">
    <cfRule type="expression" dxfId="253" priority="1772" stopIfTrue="1">
      <formula>OR($Y1804=2,$Y1804=3,$Y1804=9)</formula>
    </cfRule>
  </conditionalFormatting>
  <conditionalFormatting sqref="Z1805:AC1805">
    <cfRule type="expression" dxfId="252" priority="1773" stopIfTrue="1">
      <formula>OR($Y1805=2,$Y1805=3,$Y1805=9)</formula>
    </cfRule>
  </conditionalFormatting>
  <conditionalFormatting sqref="Z1806:AC1806">
    <cfRule type="expression" dxfId="251" priority="1774" stopIfTrue="1">
      <formula>OR($Y1806=2,$Y1806=3,$Y1806=9)</formula>
    </cfRule>
  </conditionalFormatting>
  <conditionalFormatting sqref="Z1807:AC1807">
    <cfRule type="expression" dxfId="250" priority="1775" stopIfTrue="1">
      <formula>OR($Y1807=2,$Y1807=3,$Y1807=9)</formula>
    </cfRule>
  </conditionalFormatting>
  <conditionalFormatting sqref="Z1808:AC1808">
    <cfRule type="expression" dxfId="249" priority="1776" stopIfTrue="1">
      <formula>OR($Y1808=2,$Y1808=3,$Y1808=9)</formula>
    </cfRule>
  </conditionalFormatting>
  <conditionalFormatting sqref="Z1809:AC1809">
    <cfRule type="expression" dxfId="248" priority="1777" stopIfTrue="1">
      <formula>OR($Y1809=2,$Y1809=3,$Y1809=9)</formula>
    </cfRule>
  </conditionalFormatting>
  <conditionalFormatting sqref="Z1810:AC1810">
    <cfRule type="expression" dxfId="247" priority="1778" stopIfTrue="1">
      <formula>OR($Y1810=2,$Y1810=3,$Y1810=9)</formula>
    </cfRule>
  </conditionalFormatting>
  <conditionalFormatting sqref="Z1811:AC1811">
    <cfRule type="expression" dxfId="246" priority="1779" stopIfTrue="1">
      <formula>OR($Y1811=2,$Y1811=3,$Y1811=9)</formula>
    </cfRule>
  </conditionalFormatting>
  <conditionalFormatting sqref="Z1812:AC1812">
    <cfRule type="expression" dxfId="245" priority="1780" stopIfTrue="1">
      <formula>OR($Y1812=2,$Y1812=3,$Y1812=9)</formula>
    </cfRule>
  </conditionalFormatting>
  <conditionalFormatting sqref="Z1813:AC1813">
    <cfRule type="expression" dxfId="244" priority="1781" stopIfTrue="1">
      <formula>OR($Y1813=2,$Y1813=3,$Y1813=9)</formula>
    </cfRule>
  </conditionalFormatting>
  <conditionalFormatting sqref="Z1814:AC1814">
    <cfRule type="expression" dxfId="243" priority="1782" stopIfTrue="1">
      <formula>OR($Y1814=2,$Y1814=3,$Y1814=9)</formula>
    </cfRule>
  </conditionalFormatting>
  <conditionalFormatting sqref="Z1815:AC1815">
    <cfRule type="expression" dxfId="242" priority="1783" stopIfTrue="1">
      <formula>OR($Y1815=2,$Y1815=3,$Y1815=9)</formula>
    </cfRule>
  </conditionalFormatting>
  <conditionalFormatting sqref="Z1816:AC1816">
    <cfRule type="expression" dxfId="241" priority="1784" stopIfTrue="1">
      <formula>OR($Y1816=2,$Y1816=3,$Y1816=9)</formula>
    </cfRule>
  </conditionalFormatting>
  <conditionalFormatting sqref="Z1817:AC1817">
    <cfRule type="expression" dxfId="240" priority="1785" stopIfTrue="1">
      <formula>OR($Y1817=2,$Y1817=3,$Y1817=9)</formula>
    </cfRule>
  </conditionalFormatting>
  <conditionalFormatting sqref="Z1818:AC1818">
    <cfRule type="expression" dxfId="239" priority="1786" stopIfTrue="1">
      <formula>OR($Y1818=2,$Y1818=3,$Y1818=9)</formula>
    </cfRule>
  </conditionalFormatting>
  <conditionalFormatting sqref="Z1819:AC1819">
    <cfRule type="expression" dxfId="238" priority="1787" stopIfTrue="1">
      <formula>OR($Y1819=2,$Y1819=3,$Y1819=9)</formula>
    </cfRule>
  </conditionalFormatting>
  <conditionalFormatting sqref="Z1820:AC1820">
    <cfRule type="expression" dxfId="237" priority="1788" stopIfTrue="1">
      <formula>OR($Y1820=2,$Y1820=3,$Y1820=9)</formula>
    </cfRule>
  </conditionalFormatting>
  <conditionalFormatting sqref="Z1821:AC1821">
    <cfRule type="expression" dxfId="236" priority="1789" stopIfTrue="1">
      <formula>OR($Y1821=2,$Y1821=3,$Y1821=9)</formula>
    </cfRule>
  </conditionalFormatting>
  <conditionalFormatting sqref="Z1822:AC1822">
    <cfRule type="expression" dxfId="235" priority="1790" stopIfTrue="1">
      <formula>OR($Y1822=2,$Y1822=3,$Y1822=9)</formula>
    </cfRule>
  </conditionalFormatting>
  <conditionalFormatting sqref="Z1823:AC1823">
    <cfRule type="expression" dxfId="234" priority="1791" stopIfTrue="1">
      <formula>OR($Y1823=2,$Y1823=3,$Y1823=9)</formula>
    </cfRule>
  </conditionalFormatting>
  <conditionalFormatting sqref="Z1824:AC1824">
    <cfRule type="expression" dxfId="233" priority="1792" stopIfTrue="1">
      <formula>OR($Y1824=2,$Y1824=3,$Y1824=9)</formula>
    </cfRule>
  </conditionalFormatting>
  <conditionalFormatting sqref="Z1825:AC1825">
    <cfRule type="expression" dxfId="232" priority="1793" stopIfTrue="1">
      <formula>OR($Y1825=2,$Y1825=3,$Y1825=9)</formula>
    </cfRule>
  </conditionalFormatting>
  <conditionalFormatting sqref="Z1826:AC1826">
    <cfRule type="expression" dxfId="231" priority="1794" stopIfTrue="1">
      <formula>OR($Y1826=2,$Y1826=3,$Y1826=9)</formula>
    </cfRule>
  </conditionalFormatting>
  <conditionalFormatting sqref="Z1827:AC1827">
    <cfRule type="expression" dxfId="230" priority="1795" stopIfTrue="1">
      <formula>OR($Y1827=2,$Y1827=3,$Y1827=9)</formula>
    </cfRule>
  </conditionalFormatting>
  <conditionalFormatting sqref="Z1828:AC1828">
    <cfRule type="expression" dxfId="229" priority="1796" stopIfTrue="1">
      <formula>OR($Y1828=2,$Y1828=3,$Y1828=9)</formula>
    </cfRule>
  </conditionalFormatting>
  <conditionalFormatting sqref="Z1829:AC1829">
    <cfRule type="expression" dxfId="228" priority="1797" stopIfTrue="1">
      <formula>OR($Y1829=2,$Y1829=3,$Y1829=9)</formula>
    </cfRule>
  </conditionalFormatting>
  <conditionalFormatting sqref="Z1830:AC1830">
    <cfRule type="expression" dxfId="227" priority="1798" stopIfTrue="1">
      <formula>OR($Y1830=2,$Y1830=3,$Y1830=9)</formula>
    </cfRule>
  </conditionalFormatting>
  <conditionalFormatting sqref="Z1831:AC1831">
    <cfRule type="expression" dxfId="226" priority="1799" stopIfTrue="1">
      <formula>OR($Y1831=2,$Y1831=3,$Y1831=9)</formula>
    </cfRule>
  </conditionalFormatting>
  <conditionalFormatting sqref="Z1832:AC1832">
    <cfRule type="expression" dxfId="225" priority="1800" stopIfTrue="1">
      <formula>OR($Y1832=2,$Y1832=3,$Y1832=9)</formula>
    </cfRule>
  </conditionalFormatting>
  <conditionalFormatting sqref="Z1833:AC1833">
    <cfRule type="expression" dxfId="224" priority="1801" stopIfTrue="1">
      <formula>OR($Y1833=2,$Y1833=3,$Y1833=9)</formula>
    </cfRule>
  </conditionalFormatting>
  <conditionalFormatting sqref="Z1834:AC1834">
    <cfRule type="expression" dxfId="223" priority="1802" stopIfTrue="1">
      <formula>OR($Y1834=2,$Y1834=3,$Y1834=9)</formula>
    </cfRule>
  </conditionalFormatting>
  <conditionalFormatting sqref="Z1835:AC1835">
    <cfRule type="expression" dxfId="222" priority="1803" stopIfTrue="1">
      <formula>OR($Y1835=2,$Y1835=3,$Y1835=9)</formula>
    </cfRule>
  </conditionalFormatting>
  <conditionalFormatting sqref="Z1836:AC1836">
    <cfRule type="expression" dxfId="221" priority="1804" stopIfTrue="1">
      <formula>OR($Y1836=2,$Y1836=3,$Y1836=9)</formula>
    </cfRule>
  </conditionalFormatting>
  <conditionalFormatting sqref="Z1837:AC1837">
    <cfRule type="expression" dxfId="220" priority="1805" stopIfTrue="1">
      <formula>OR($Y1837=2,$Y1837=3,$Y1837=9)</formula>
    </cfRule>
  </conditionalFormatting>
  <conditionalFormatting sqref="Z1838:AC1838">
    <cfRule type="expression" dxfId="219" priority="1806" stopIfTrue="1">
      <formula>OR($Y1838=2,$Y1838=3,$Y1838=9)</formula>
    </cfRule>
  </conditionalFormatting>
  <conditionalFormatting sqref="Z1839:AC1839">
    <cfRule type="expression" dxfId="218" priority="1807" stopIfTrue="1">
      <formula>OR($Y1839=2,$Y1839=3,$Y1839=9)</formula>
    </cfRule>
  </conditionalFormatting>
  <conditionalFormatting sqref="Z1840:AC1840">
    <cfRule type="expression" dxfId="217" priority="1808" stopIfTrue="1">
      <formula>OR($Y1840=2,$Y1840=3,$Y1840=9)</formula>
    </cfRule>
  </conditionalFormatting>
  <conditionalFormatting sqref="Z1841:AC1841">
    <cfRule type="expression" dxfId="216" priority="1809" stopIfTrue="1">
      <formula>OR($Y1841=2,$Y1841=3,$Y1841=9)</formula>
    </cfRule>
  </conditionalFormatting>
  <conditionalFormatting sqref="Z1842:AC1842">
    <cfRule type="expression" dxfId="215" priority="1810" stopIfTrue="1">
      <formula>OR($Y1842=2,$Y1842=3,$Y1842=9)</formula>
    </cfRule>
  </conditionalFormatting>
  <conditionalFormatting sqref="Z1843:AC1843">
    <cfRule type="expression" dxfId="214" priority="1811" stopIfTrue="1">
      <formula>OR($Y1843=2,$Y1843=3,$Y1843=9)</formula>
    </cfRule>
  </conditionalFormatting>
  <conditionalFormatting sqref="Z1844:AC1844">
    <cfRule type="expression" dxfId="213" priority="1812" stopIfTrue="1">
      <formula>OR($Y1844=2,$Y1844=3,$Y1844=9)</formula>
    </cfRule>
  </conditionalFormatting>
  <conditionalFormatting sqref="Z1845:AC1845">
    <cfRule type="expression" dxfId="212" priority="1813" stopIfTrue="1">
      <formula>OR($Y1845=2,$Y1845=3,$Y1845=9)</formula>
    </cfRule>
  </conditionalFormatting>
  <conditionalFormatting sqref="Z1846:AC1846">
    <cfRule type="expression" dxfId="211" priority="1814" stopIfTrue="1">
      <formula>OR($Y1846=2,$Y1846=3,$Y1846=9)</formula>
    </cfRule>
  </conditionalFormatting>
  <conditionalFormatting sqref="Z1847:AC1847">
    <cfRule type="expression" dxfId="210" priority="1815" stopIfTrue="1">
      <formula>OR($Y1847=2,$Y1847=3,$Y1847=9)</formula>
    </cfRule>
  </conditionalFormatting>
  <conditionalFormatting sqref="Z1848:AC1848">
    <cfRule type="expression" dxfId="209" priority="1816" stopIfTrue="1">
      <formula>OR($Y1848=2,$Y1848=3,$Y1848=9)</formula>
    </cfRule>
  </conditionalFormatting>
  <conditionalFormatting sqref="Z1849:AC1849">
    <cfRule type="expression" dxfId="208" priority="1817" stopIfTrue="1">
      <formula>OR($Y1849=2,$Y1849=3,$Y1849=9)</formula>
    </cfRule>
  </conditionalFormatting>
  <conditionalFormatting sqref="Z1850:AC1850">
    <cfRule type="expression" dxfId="207" priority="1818" stopIfTrue="1">
      <formula>OR($Y1850=2,$Y1850=3,$Y1850=9)</formula>
    </cfRule>
  </conditionalFormatting>
  <conditionalFormatting sqref="Z1851:AC1851">
    <cfRule type="expression" dxfId="206" priority="1819" stopIfTrue="1">
      <formula>OR($Y1851=2,$Y1851=3,$Y1851=9)</formula>
    </cfRule>
  </conditionalFormatting>
  <conditionalFormatting sqref="Z1852:AC1852">
    <cfRule type="expression" dxfId="205" priority="1820" stopIfTrue="1">
      <formula>OR($Y1852=2,$Y1852=3,$Y1852=9)</formula>
    </cfRule>
  </conditionalFormatting>
  <conditionalFormatting sqref="Z1853:AC1853">
    <cfRule type="expression" dxfId="204" priority="1821" stopIfTrue="1">
      <formula>OR($Y1853=2,$Y1853=3,$Y1853=9)</formula>
    </cfRule>
  </conditionalFormatting>
  <conditionalFormatting sqref="Z1854:AC1854">
    <cfRule type="expression" dxfId="203" priority="1822" stopIfTrue="1">
      <formula>OR($Y1854=2,$Y1854=3,$Y1854=9)</formula>
    </cfRule>
  </conditionalFormatting>
  <conditionalFormatting sqref="Z1855:AC1855">
    <cfRule type="expression" dxfId="202" priority="1823" stopIfTrue="1">
      <formula>OR($Y1855=2,$Y1855=3,$Y1855=9)</formula>
    </cfRule>
  </conditionalFormatting>
  <conditionalFormatting sqref="Z1856:AC1856">
    <cfRule type="expression" dxfId="201" priority="1824" stopIfTrue="1">
      <formula>OR($Y1856=2,$Y1856=3,$Y1856=9)</formula>
    </cfRule>
  </conditionalFormatting>
  <conditionalFormatting sqref="Z1857:AC1857">
    <cfRule type="expression" dxfId="200" priority="1825" stopIfTrue="1">
      <formula>OR($Y1857=2,$Y1857=3,$Y1857=9)</formula>
    </cfRule>
  </conditionalFormatting>
  <conditionalFormatting sqref="Z1858:AC1858">
    <cfRule type="expression" dxfId="199" priority="1826" stopIfTrue="1">
      <formula>OR($Y1858=2,$Y1858=3,$Y1858=9)</formula>
    </cfRule>
  </conditionalFormatting>
  <conditionalFormatting sqref="Z1859:AC1859">
    <cfRule type="expression" dxfId="198" priority="1827" stopIfTrue="1">
      <formula>OR($Y1859=2,$Y1859=3,$Y1859=9)</formula>
    </cfRule>
  </conditionalFormatting>
  <conditionalFormatting sqref="Z1860:AC1860">
    <cfRule type="expression" dxfId="197" priority="1828" stopIfTrue="1">
      <formula>OR($Y1860=2,$Y1860=3,$Y1860=9)</formula>
    </cfRule>
  </conditionalFormatting>
  <conditionalFormatting sqref="Z1861:AC1861">
    <cfRule type="expression" dxfId="196" priority="1829" stopIfTrue="1">
      <formula>OR($Y1861=2,$Y1861=3,$Y1861=9)</formula>
    </cfRule>
  </conditionalFormatting>
  <conditionalFormatting sqref="Z1862:AC1862">
    <cfRule type="expression" dxfId="195" priority="1830" stopIfTrue="1">
      <formula>OR($Y1862=2,$Y1862=3,$Y1862=9)</formula>
    </cfRule>
  </conditionalFormatting>
  <conditionalFormatting sqref="Z1863:AC1863">
    <cfRule type="expression" dxfId="194" priority="1831" stopIfTrue="1">
      <formula>OR($Y1863=2,$Y1863=3,$Y1863=9)</formula>
    </cfRule>
  </conditionalFormatting>
  <conditionalFormatting sqref="Z1864:AC1864">
    <cfRule type="expression" dxfId="193" priority="1832" stopIfTrue="1">
      <formula>OR($Y1864=2,$Y1864=3,$Y1864=9)</formula>
    </cfRule>
  </conditionalFormatting>
  <conditionalFormatting sqref="Z1865:AC1865">
    <cfRule type="expression" dxfId="192" priority="1833" stopIfTrue="1">
      <formula>OR($Y1865=2,$Y1865=3,$Y1865=9)</formula>
    </cfRule>
  </conditionalFormatting>
  <conditionalFormatting sqref="Z1866:AC1866">
    <cfRule type="expression" dxfId="191" priority="1834" stopIfTrue="1">
      <formula>OR($Y1866=2,$Y1866=3,$Y1866=9)</formula>
    </cfRule>
  </conditionalFormatting>
  <conditionalFormatting sqref="Z1867:AC1867">
    <cfRule type="expression" dxfId="190" priority="1835" stopIfTrue="1">
      <formula>OR($Y1867=2,$Y1867=3,$Y1867=9)</formula>
    </cfRule>
  </conditionalFormatting>
  <conditionalFormatting sqref="Z1868:AC1868">
    <cfRule type="expression" dxfId="189" priority="1836" stopIfTrue="1">
      <formula>OR($Y1868=2,$Y1868=3,$Y1868=9)</formula>
    </cfRule>
  </conditionalFormatting>
  <conditionalFormatting sqref="Z1869:AC1869">
    <cfRule type="expression" dxfId="188" priority="1837" stopIfTrue="1">
      <formula>OR($Y1869=2,$Y1869=3,$Y1869=9)</formula>
    </cfRule>
  </conditionalFormatting>
  <conditionalFormatting sqref="Z1870:AC1870">
    <cfRule type="expression" dxfId="187" priority="1838" stopIfTrue="1">
      <formula>OR($Y1870=2,$Y1870=3,$Y1870=9)</formula>
    </cfRule>
  </conditionalFormatting>
  <conditionalFormatting sqref="Z1871:AC1871">
    <cfRule type="expression" dxfId="186" priority="1839" stopIfTrue="1">
      <formula>OR($Y1871=2,$Y1871=3,$Y1871=9)</formula>
    </cfRule>
  </conditionalFormatting>
  <conditionalFormatting sqref="Z1872:AC1872">
    <cfRule type="expression" dxfId="185" priority="1840" stopIfTrue="1">
      <formula>OR($Y1872=2,$Y1872=3,$Y1872=9)</formula>
    </cfRule>
  </conditionalFormatting>
  <conditionalFormatting sqref="Z1873:AC1873">
    <cfRule type="expression" dxfId="184" priority="1841" stopIfTrue="1">
      <formula>OR($Y1873=2,$Y1873=3,$Y1873=9)</formula>
    </cfRule>
  </conditionalFormatting>
  <conditionalFormatting sqref="Z1874:AC1874">
    <cfRule type="expression" dxfId="183" priority="1842" stopIfTrue="1">
      <formula>OR($Y1874=2,$Y1874=3,$Y1874=9)</formula>
    </cfRule>
  </conditionalFormatting>
  <conditionalFormatting sqref="Z1875:AC1875">
    <cfRule type="expression" dxfId="182" priority="1843" stopIfTrue="1">
      <formula>OR($Y1875=2,$Y1875=3,$Y1875=9)</formula>
    </cfRule>
  </conditionalFormatting>
  <conditionalFormatting sqref="Z1876:AC1876">
    <cfRule type="expression" dxfId="181" priority="1844" stopIfTrue="1">
      <formula>OR($Y1876=2,$Y1876=3,$Y1876=9)</formula>
    </cfRule>
  </conditionalFormatting>
  <conditionalFormatting sqref="Z1877:AC1877">
    <cfRule type="expression" dxfId="180" priority="1845" stopIfTrue="1">
      <formula>OR($Y1877=2,$Y1877=3,$Y1877=9)</formula>
    </cfRule>
  </conditionalFormatting>
  <conditionalFormatting sqref="Z1878:AC1878">
    <cfRule type="expression" dxfId="179" priority="1846" stopIfTrue="1">
      <formula>OR($Y1878=2,$Y1878=3,$Y1878=9)</formula>
    </cfRule>
  </conditionalFormatting>
  <conditionalFormatting sqref="Z1879:AC1879">
    <cfRule type="expression" dxfId="178" priority="1847" stopIfTrue="1">
      <formula>OR($Y1879=2,$Y1879=3,$Y1879=9)</formula>
    </cfRule>
  </conditionalFormatting>
  <conditionalFormatting sqref="Z1880:AC1880">
    <cfRule type="expression" dxfId="177" priority="1848" stopIfTrue="1">
      <formula>OR($Y1880=2,$Y1880=3,$Y1880=9)</formula>
    </cfRule>
  </conditionalFormatting>
  <conditionalFormatting sqref="Z1881:AC1881">
    <cfRule type="expression" dxfId="176" priority="1849" stopIfTrue="1">
      <formula>OR($Y1881=2,$Y1881=3,$Y1881=9)</formula>
    </cfRule>
  </conditionalFormatting>
  <conditionalFormatting sqref="Z1882:AC1882">
    <cfRule type="expression" dxfId="175" priority="1850" stopIfTrue="1">
      <formula>OR($Y1882=2,$Y1882=3,$Y1882=9)</formula>
    </cfRule>
  </conditionalFormatting>
  <conditionalFormatting sqref="Z1883:AC1883">
    <cfRule type="expression" dxfId="174" priority="1851" stopIfTrue="1">
      <formula>OR($Y1883=2,$Y1883=3,$Y1883=9)</formula>
    </cfRule>
  </conditionalFormatting>
  <conditionalFormatting sqref="Z1884:AC1884">
    <cfRule type="expression" dxfId="173" priority="1852" stopIfTrue="1">
      <formula>OR($Y1884=2,$Y1884=3,$Y1884=9)</formula>
    </cfRule>
  </conditionalFormatting>
  <conditionalFormatting sqref="Z1885:AC1885">
    <cfRule type="expression" dxfId="172" priority="1853" stopIfTrue="1">
      <formula>OR($Y1885=2,$Y1885=3,$Y1885=9)</formula>
    </cfRule>
  </conditionalFormatting>
  <conditionalFormatting sqref="Z1886:AC1886">
    <cfRule type="expression" dxfId="171" priority="1854" stopIfTrue="1">
      <formula>OR($Y1886=2,$Y1886=3,$Y1886=9)</formula>
    </cfRule>
  </conditionalFormatting>
  <conditionalFormatting sqref="Z1887:AC1887">
    <cfRule type="expression" dxfId="170" priority="1855" stopIfTrue="1">
      <formula>OR($Y1887=2,$Y1887=3,$Y1887=9)</formula>
    </cfRule>
  </conditionalFormatting>
  <conditionalFormatting sqref="Z1888:AC1888">
    <cfRule type="expression" dxfId="169" priority="1856" stopIfTrue="1">
      <formula>OR($Y1888=2,$Y1888=3,$Y1888=9)</formula>
    </cfRule>
  </conditionalFormatting>
  <conditionalFormatting sqref="Z1889:AC1889">
    <cfRule type="expression" dxfId="168" priority="1857" stopIfTrue="1">
      <formula>OR($Y1889=2,$Y1889=3,$Y1889=9)</formula>
    </cfRule>
  </conditionalFormatting>
  <conditionalFormatting sqref="Z1890:AC1890">
    <cfRule type="expression" dxfId="167" priority="1858" stopIfTrue="1">
      <formula>OR($Y1890=2,$Y1890=3,$Y1890=9)</formula>
    </cfRule>
  </conditionalFormatting>
  <conditionalFormatting sqref="Z1891:AC1891">
    <cfRule type="expression" dxfId="166" priority="1859" stopIfTrue="1">
      <formula>OR($Y1891=2,$Y1891=3,$Y1891=9)</formula>
    </cfRule>
  </conditionalFormatting>
  <conditionalFormatting sqref="Z1892:AC1892">
    <cfRule type="expression" dxfId="165" priority="1860" stopIfTrue="1">
      <formula>OR($Y1892=2,$Y1892=3,$Y1892=9)</formula>
    </cfRule>
  </conditionalFormatting>
  <conditionalFormatting sqref="Z1893:AC1893">
    <cfRule type="expression" dxfId="164" priority="1861" stopIfTrue="1">
      <formula>OR($Y1893=2,$Y1893=3,$Y1893=9)</formula>
    </cfRule>
  </conditionalFormatting>
  <conditionalFormatting sqref="Z1894:AC1894">
    <cfRule type="expression" dxfId="163" priority="1862" stopIfTrue="1">
      <formula>OR($Y1894=2,$Y1894=3,$Y1894=9)</formula>
    </cfRule>
  </conditionalFormatting>
  <conditionalFormatting sqref="Z1895:AC1895">
    <cfRule type="expression" dxfId="162" priority="1863" stopIfTrue="1">
      <formula>OR($Y1895=2,$Y1895=3,$Y1895=9)</formula>
    </cfRule>
  </conditionalFormatting>
  <conditionalFormatting sqref="Z1896:AC1896">
    <cfRule type="expression" dxfId="161" priority="1864" stopIfTrue="1">
      <formula>OR($Y1896=2,$Y1896=3,$Y1896=9)</formula>
    </cfRule>
  </conditionalFormatting>
  <conditionalFormatting sqref="Z1897:AC1897">
    <cfRule type="expression" dxfId="160" priority="1865" stopIfTrue="1">
      <formula>OR($Y1897=2,$Y1897=3,$Y1897=9)</formula>
    </cfRule>
  </conditionalFormatting>
  <conditionalFormatting sqref="Z1898:AC1898">
    <cfRule type="expression" dxfId="159" priority="1866" stopIfTrue="1">
      <formula>OR($Y1898=2,$Y1898=3,$Y1898=9)</formula>
    </cfRule>
  </conditionalFormatting>
  <conditionalFormatting sqref="Z1899:AC1899">
    <cfRule type="expression" dxfId="158" priority="1867" stopIfTrue="1">
      <formula>OR($Y1899=2,$Y1899=3,$Y1899=9)</formula>
    </cfRule>
  </conditionalFormatting>
  <conditionalFormatting sqref="Z1900:AC1900">
    <cfRule type="expression" dxfId="157" priority="1868" stopIfTrue="1">
      <formula>OR($Y1900=2,$Y1900=3,$Y1900=9)</formula>
    </cfRule>
  </conditionalFormatting>
  <conditionalFormatting sqref="Z1901:AC1901">
    <cfRule type="expression" dxfId="156" priority="1869" stopIfTrue="1">
      <formula>OR($Y1901=2,$Y1901=3,$Y1901=9)</formula>
    </cfRule>
  </conditionalFormatting>
  <conditionalFormatting sqref="Z1902:AC1902">
    <cfRule type="expression" dxfId="155" priority="1870" stopIfTrue="1">
      <formula>OR($Y1902=2,$Y1902=3,$Y1902=9)</formula>
    </cfRule>
  </conditionalFormatting>
  <conditionalFormatting sqref="Z1903:AC1903">
    <cfRule type="expression" dxfId="154" priority="1871" stopIfTrue="1">
      <formula>OR($Y1903=2,$Y1903=3,$Y1903=9)</formula>
    </cfRule>
  </conditionalFormatting>
  <conditionalFormatting sqref="Z1904:AC1904">
    <cfRule type="expression" dxfId="153" priority="1872" stopIfTrue="1">
      <formula>OR($Y1904=2,$Y1904=3,$Y1904=9)</formula>
    </cfRule>
  </conditionalFormatting>
  <conditionalFormatting sqref="Z1905:AC1905">
    <cfRule type="expression" dxfId="152" priority="1873" stopIfTrue="1">
      <formula>OR($Y1905=2,$Y1905=3,$Y1905=9)</formula>
    </cfRule>
  </conditionalFormatting>
  <conditionalFormatting sqref="Z1906:AC1906">
    <cfRule type="expression" dxfId="151" priority="1874" stopIfTrue="1">
      <formula>OR($Y1906=2,$Y1906=3,$Y1906=9)</formula>
    </cfRule>
  </conditionalFormatting>
  <conditionalFormatting sqref="Z1907:AC1907">
    <cfRule type="expression" dxfId="150" priority="1875" stopIfTrue="1">
      <formula>OR($Y1907=2,$Y1907=3,$Y1907=9)</formula>
    </cfRule>
  </conditionalFormatting>
  <conditionalFormatting sqref="Z1908:AC1908">
    <cfRule type="expression" dxfId="149" priority="1876" stopIfTrue="1">
      <formula>OR($Y1908=2,$Y1908=3,$Y1908=9)</formula>
    </cfRule>
  </conditionalFormatting>
  <conditionalFormatting sqref="Z1909:AC1909">
    <cfRule type="expression" dxfId="148" priority="1877" stopIfTrue="1">
      <formula>OR($Y1909=2,$Y1909=3,$Y1909=9)</formula>
    </cfRule>
  </conditionalFormatting>
  <conditionalFormatting sqref="Z1910:AC1910">
    <cfRule type="expression" dxfId="147" priority="1878" stopIfTrue="1">
      <formula>OR($Y1910=2,$Y1910=3,$Y1910=9)</formula>
    </cfRule>
  </conditionalFormatting>
  <conditionalFormatting sqref="Z1911:AC1911">
    <cfRule type="expression" dxfId="146" priority="1879" stopIfTrue="1">
      <formula>OR($Y1911=2,$Y1911=3,$Y1911=9)</formula>
    </cfRule>
  </conditionalFormatting>
  <conditionalFormatting sqref="Z1912:AC1912">
    <cfRule type="expression" dxfId="145" priority="1880" stopIfTrue="1">
      <formula>OR($Y1912=2,$Y1912=3,$Y1912=9)</formula>
    </cfRule>
  </conditionalFormatting>
  <conditionalFormatting sqref="Z1913:AC1913">
    <cfRule type="expression" dxfId="144" priority="1881" stopIfTrue="1">
      <formula>OR($Y1913=2,$Y1913=3,$Y1913=9)</formula>
    </cfRule>
  </conditionalFormatting>
  <conditionalFormatting sqref="Z1914:AC1914">
    <cfRule type="expression" dxfId="143" priority="1882" stopIfTrue="1">
      <formula>OR($Y1914=2,$Y1914=3,$Y1914=9)</formula>
    </cfRule>
  </conditionalFormatting>
  <conditionalFormatting sqref="Z1915:AC1915">
    <cfRule type="expression" dxfId="142" priority="1883" stopIfTrue="1">
      <formula>OR($Y1915=2,$Y1915=3,$Y1915=9)</formula>
    </cfRule>
  </conditionalFormatting>
  <conditionalFormatting sqref="Z1916:AC1916">
    <cfRule type="expression" dxfId="141" priority="1884" stopIfTrue="1">
      <formula>OR($Y1916=2,$Y1916=3,$Y1916=9)</formula>
    </cfRule>
  </conditionalFormatting>
  <conditionalFormatting sqref="Z1917:AC1917">
    <cfRule type="expression" dxfId="140" priority="1885" stopIfTrue="1">
      <formula>OR($Y1917=2,$Y1917=3,$Y1917=9)</formula>
    </cfRule>
  </conditionalFormatting>
  <conditionalFormatting sqref="Z1918:AC1918">
    <cfRule type="expression" dxfId="139" priority="1886" stopIfTrue="1">
      <formula>OR($Y1918=2,$Y1918=3,$Y1918=9)</formula>
    </cfRule>
  </conditionalFormatting>
  <conditionalFormatting sqref="Z1919:AC1919">
    <cfRule type="expression" dxfId="138" priority="1887" stopIfTrue="1">
      <formula>OR($Y1919=2,$Y1919=3,$Y1919=9)</formula>
    </cfRule>
  </conditionalFormatting>
  <conditionalFormatting sqref="Z1920:AC1920">
    <cfRule type="expression" dxfId="137" priority="1888" stopIfTrue="1">
      <formula>OR($Y1920=2,$Y1920=3,$Y1920=9)</formula>
    </cfRule>
  </conditionalFormatting>
  <conditionalFormatting sqref="Z1921:AC1921">
    <cfRule type="expression" dxfId="136" priority="1889" stopIfTrue="1">
      <formula>OR($Y1921=2,$Y1921=3,$Y1921=9)</formula>
    </cfRule>
  </conditionalFormatting>
  <conditionalFormatting sqref="Z1922:AC1922">
    <cfRule type="expression" dxfId="135" priority="1890" stopIfTrue="1">
      <formula>OR($Y1922=2,$Y1922=3,$Y1922=9)</formula>
    </cfRule>
  </conditionalFormatting>
  <conditionalFormatting sqref="Z1923:AC1923">
    <cfRule type="expression" dxfId="134" priority="1891" stopIfTrue="1">
      <formula>OR($Y1923=2,$Y1923=3,$Y1923=9)</formula>
    </cfRule>
  </conditionalFormatting>
  <conditionalFormatting sqref="Z1924:AC1924">
    <cfRule type="expression" dxfId="133" priority="1892" stopIfTrue="1">
      <formula>OR($Y1924=2,$Y1924=3,$Y1924=9)</formula>
    </cfRule>
  </conditionalFormatting>
  <conditionalFormatting sqref="Z1925:AC1925">
    <cfRule type="expression" dxfId="132" priority="1893" stopIfTrue="1">
      <formula>OR($Y1925=2,$Y1925=3,$Y1925=9)</formula>
    </cfRule>
  </conditionalFormatting>
  <conditionalFormatting sqref="Z1926:AC1926">
    <cfRule type="expression" dxfId="131" priority="1894" stopIfTrue="1">
      <formula>OR($Y1926=2,$Y1926=3,$Y1926=9)</formula>
    </cfRule>
  </conditionalFormatting>
  <conditionalFormatting sqref="Z1927:AC1927">
    <cfRule type="expression" dxfId="130" priority="1895" stopIfTrue="1">
      <formula>OR($Y1927=2,$Y1927=3,$Y1927=9)</formula>
    </cfRule>
  </conditionalFormatting>
  <conditionalFormatting sqref="Z1928:AC1928">
    <cfRule type="expression" dxfId="129" priority="1896" stopIfTrue="1">
      <formula>OR($Y1928=2,$Y1928=3,$Y1928=9)</formula>
    </cfRule>
  </conditionalFormatting>
  <conditionalFormatting sqref="Z1929:AC1929">
    <cfRule type="expression" dxfId="128" priority="1897" stopIfTrue="1">
      <formula>OR($Y1929=2,$Y1929=3,$Y1929=9)</formula>
    </cfRule>
  </conditionalFormatting>
  <conditionalFormatting sqref="Z1930:AC1930">
    <cfRule type="expression" dxfId="127" priority="1898" stopIfTrue="1">
      <formula>OR($Y1930=2,$Y1930=3,$Y1930=9)</formula>
    </cfRule>
  </conditionalFormatting>
  <conditionalFormatting sqref="Z1931:AC1931">
    <cfRule type="expression" dxfId="126" priority="1899" stopIfTrue="1">
      <formula>OR($Y1931=2,$Y1931=3,$Y1931=9)</formula>
    </cfRule>
  </conditionalFormatting>
  <conditionalFormatting sqref="Z1932:AC1932">
    <cfRule type="expression" dxfId="125" priority="1900" stopIfTrue="1">
      <formula>OR($Y1932=2,$Y1932=3,$Y1932=9)</formula>
    </cfRule>
  </conditionalFormatting>
  <conditionalFormatting sqref="Z1933:AC1933">
    <cfRule type="expression" dxfId="124" priority="1901" stopIfTrue="1">
      <formula>OR($Y1933=2,$Y1933=3,$Y1933=9)</formula>
    </cfRule>
  </conditionalFormatting>
  <conditionalFormatting sqref="Z1934:AC1934">
    <cfRule type="expression" dxfId="123" priority="1902" stopIfTrue="1">
      <formula>OR($Y1934=2,$Y1934=3,$Y1934=9)</formula>
    </cfRule>
  </conditionalFormatting>
  <conditionalFormatting sqref="Z1935:AC1935">
    <cfRule type="expression" dxfId="122" priority="1903" stopIfTrue="1">
      <formula>OR($Y1935=2,$Y1935=3,$Y1935=9)</formula>
    </cfRule>
  </conditionalFormatting>
  <conditionalFormatting sqref="Z1936:AC1936">
    <cfRule type="expression" dxfId="121" priority="1904" stopIfTrue="1">
      <formula>OR($Y1936=2,$Y1936=3,$Y1936=9)</formula>
    </cfRule>
  </conditionalFormatting>
  <conditionalFormatting sqref="Z1937:AC1937">
    <cfRule type="expression" dxfId="120" priority="1905" stopIfTrue="1">
      <formula>OR($Y1937=2,$Y1937=3,$Y1937=9)</formula>
    </cfRule>
  </conditionalFormatting>
  <conditionalFormatting sqref="Z1938:AC1938">
    <cfRule type="expression" dxfId="119" priority="1906" stopIfTrue="1">
      <formula>OR($Y1938=2,$Y1938=3,$Y1938=9)</formula>
    </cfRule>
  </conditionalFormatting>
  <conditionalFormatting sqref="Z1939:AC1939">
    <cfRule type="expression" dxfId="118" priority="1907" stopIfTrue="1">
      <formula>OR($Y1939=2,$Y1939=3,$Y1939=9)</formula>
    </cfRule>
  </conditionalFormatting>
  <conditionalFormatting sqref="Z1940:AC1940">
    <cfRule type="expression" dxfId="117" priority="1908" stopIfTrue="1">
      <formula>OR($Y1940=2,$Y1940=3,$Y1940=9)</formula>
    </cfRule>
  </conditionalFormatting>
  <conditionalFormatting sqref="Z1941:AC1941">
    <cfRule type="expression" dxfId="116" priority="1909" stopIfTrue="1">
      <formula>OR($Y1941=2,$Y1941=3,$Y1941=9)</formula>
    </cfRule>
  </conditionalFormatting>
  <conditionalFormatting sqref="Z1942:AC1942">
    <cfRule type="expression" dxfId="115" priority="1910" stopIfTrue="1">
      <formula>OR($Y1942=2,$Y1942=3,$Y1942=9)</formula>
    </cfRule>
  </conditionalFormatting>
  <conditionalFormatting sqref="Z1943:AC1943">
    <cfRule type="expression" dxfId="114" priority="1911" stopIfTrue="1">
      <formula>OR($Y1943=2,$Y1943=3,$Y1943=9)</formula>
    </cfRule>
  </conditionalFormatting>
  <conditionalFormatting sqref="Z1944:AC1944">
    <cfRule type="expression" dxfId="113" priority="1912" stopIfTrue="1">
      <formula>OR($Y1944=2,$Y1944=3,$Y1944=9)</formula>
    </cfRule>
  </conditionalFormatting>
  <conditionalFormatting sqref="Z1945:AC1945">
    <cfRule type="expression" dxfId="112" priority="1913" stopIfTrue="1">
      <formula>OR($Y1945=2,$Y1945=3,$Y1945=9)</formula>
    </cfRule>
  </conditionalFormatting>
  <conditionalFormatting sqref="Z1946:AC1946">
    <cfRule type="expression" dxfId="111" priority="1914" stopIfTrue="1">
      <formula>OR($Y1946=2,$Y1946=3,$Y1946=9)</formula>
    </cfRule>
  </conditionalFormatting>
  <conditionalFormatting sqref="Z1947:AC1947">
    <cfRule type="expression" dxfId="110" priority="1915" stopIfTrue="1">
      <formula>OR($Y1947=2,$Y1947=3,$Y1947=9)</formula>
    </cfRule>
  </conditionalFormatting>
  <conditionalFormatting sqref="Z1948:AC1948">
    <cfRule type="expression" dxfId="109" priority="1916" stopIfTrue="1">
      <formula>OR($Y1948=2,$Y1948=3,$Y1948=9)</formula>
    </cfRule>
  </conditionalFormatting>
  <conditionalFormatting sqref="Z1949:AC1949">
    <cfRule type="expression" dxfId="108" priority="1917" stopIfTrue="1">
      <formula>OR($Y1949=2,$Y1949=3,$Y1949=9)</formula>
    </cfRule>
  </conditionalFormatting>
  <conditionalFormatting sqref="Z1950:AC1950">
    <cfRule type="expression" dxfId="107" priority="1918" stopIfTrue="1">
      <formula>OR($Y1950=2,$Y1950=3,$Y1950=9)</formula>
    </cfRule>
  </conditionalFormatting>
  <conditionalFormatting sqref="Z1951:AC1951">
    <cfRule type="expression" dxfId="106" priority="1919" stopIfTrue="1">
      <formula>OR($Y1951=2,$Y1951=3,$Y1951=9)</formula>
    </cfRule>
  </conditionalFormatting>
  <conditionalFormatting sqref="Z1952:AC1952">
    <cfRule type="expression" dxfId="105" priority="1920" stopIfTrue="1">
      <formula>OR($Y1952=2,$Y1952=3,$Y1952=9)</formula>
    </cfRule>
  </conditionalFormatting>
  <conditionalFormatting sqref="Z1953:AC1953">
    <cfRule type="expression" dxfId="104" priority="1921" stopIfTrue="1">
      <formula>OR($Y1953=2,$Y1953=3,$Y1953=9)</formula>
    </cfRule>
  </conditionalFormatting>
  <conditionalFormatting sqref="Z1954:AC1954">
    <cfRule type="expression" dxfId="103" priority="1922" stopIfTrue="1">
      <formula>OR($Y1954=2,$Y1954=3,$Y1954=9)</formula>
    </cfRule>
  </conditionalFormatting>
  <conditionalFormatting sqref="Z1955:AC1955">
    <cfRule type="expression" dxfId="102" priority="1923" stopIfTrue="1">
      <formula>OR($Y1955=2,$Y1955=3,$Y1955=9)</formula>
    </cfRule>
  </conditionalFormatting>
  <conditionalFormatting sqref="Z1956:AC1956">
    <cfRule type="expression" dxfId="101" priority="1924" stopIfTrue="1">
      <formula>OR($Y1956=2,$Y1956=3,$Y1956=9)</formula>
    </cfRule>
  </conditionalFormatting>
  <conditionalFormatting sqref="Z1957:AC1957">
    <cfRule type="expression" dxfId="100" priority="1925" stopIfTrue="1">
      <formula>OR($Y1957=2,$Y1957=3,$Y1957=9)</formula>
    </cfRule>
  </conditionalFormatting>
  <conditionalFormatting sqref="Z1958:AC1958">
    <cfRule type="expression" dxfId="99" priority="1926" stopIfTrue="1">
      <formula>OR($Y1958=2,$Y1958=3,$Y1958=9)</formula>
    </cfRule>
  </conditionalFormatting>
  <conditionalFormatting sqref="Z1959:AC1959">
    <cfRule type="expression" dxfId="98" priority="1927" stopIfTrue="1">
      <formula>OR($Y1959=2,$Y1959=3,$Y1959=9)</formula>
    </cfRule>
  </conditionalFormatting>
  <conditionalFormatting sqref="Z1960:AC1960">
    <cfRule type="expression" dxfId="97" priority="1928" stopIfTrue="1">
      <formula>OR($Y1960=2,$Y1960=3,$Y1960=9)</formula>
    </cfRule>
  </conditionalFormatting>
  <conditionalFormatting sqref="Z1961:AC1961">
    <cfRule type="expression" dxfId="96" priority="1929" stopIfTrue="1">
      <formula>OR($Y1961=2,$Y1961=3,$Y1961=9)</formula>
    </cfRule>
  </conditionalFormatting>
  <conditionalFormatting sqref="Z1962:AC1962">
    <cfRule type="expression" dxfId="95" priority="1930" stopIfTrue="1">
      <formula>OR($Y1962=2,$Y1962=3,$Y1962=9)</formula>
    </cfRule>
  </conditionalFormatting>
  <conditionalFormatting sqref="Z1963:AC1963">
    <cfRule type="expression" dxfId="94" priority="1931" stopIfTrue="1">
      <formula>OR($Y1963=2,$Y1963=3,$Y1963=9)</formula>
    </cfRule>
  </conditionalFormatting>
  <conditionalFormatting sqref="Z1964:AC1964">
    <cfRule type="expression" dxfId="93" priority="1932" stopIfTrue="1">
      <formula>OR($Y1964=2,$Y1964=3,$Y1964=9)</formula>
    </cfRule>
  </conditionalFormatting>
  <conditionalFormatting sqref="Z1965:AC1965">
    <cfRule type="expression" dxfId="92" priority="1933" stopIfTrue="1">
      <formula>OR($Y1965=2,$Y1965=3,$Y1965=9)</formula>
    </cfRule>
  </conditionalFormatting>
  <conditionalFormatting sqref="Z1966:AC1966">
    <cfRule type="expression" dxfId="91" priority="1934" stopIfTrue="1">
      <formula>OR($Y1966=2,$Y1966=3,$Y1966=9)</formula>
    </cfRule>
  </conditionalFormatting>
  <conditionalFormatting sqref="Z1967:AC1967">
    <cfRule type="expression" dxfId="90" priority="1935" stopIfTrue="1">
      <formula>OR($Y1967=2,$Y1967=3,$Y1967=9)</formula>
    </cfRule>
  </conditionalFormatting>
  <conditionalFormatting sqref="Z1968:AC1968">
    <cfRule type="expression" dxfId="89" priority="1936" stopIfTrue="1">
      <formula>OR($Y1968=2,$Y1968=3,$Y1968=9)</formula>
    </cfRule>
  </conditionalFormatting>
  <conditionalFormatting sqref="Z1969:AC1969">
    <cfRule type="expression" dxfId="88" priority="1937" stopIfTrue="1">
      <formula>OR($Y1969=2,$Y1969=3,$Y1969=9)</formula>
    </cfRule>
  </conditionalFormatting>
  <conditionalFormatting sqref="Z1970:AC1970">
    <cfRule type="expression" dxfId="87" priority="1938" stopIfTrue="1">
      <formula>OR($Y1970=2,$Y1970=3,$Y1970=9)</formula>
    </cfRule>
  </conditionalFormatting>
  <conditionalFormatting sqref="Z1971:AC1971">
    <cfRule type="expression" dxfId="86" priority="1939" stopIfTrue="1">
      <formula>OR($Y1971=2,$Y1971=3,$Y1971=9)</formula>
    </cfRule>
  </conditionalFormatting>
  <conditionalFormatting sqref="Z1972:AC1972">
    <cfRule type="expression" dxfId="85" priority="1940" stopIfTrue="1">
      <formula>OR($Y1972=2,$Y1972=3,$Y1972=9)</formula>
    </cfRule>
  </conditionalFormatting>
  <conditionalFormatting sqref="Z1973:AC1973">
    <cfRule type="expression" dxfId="84" priority="1941" stopIfTrue="1">
      <formula>OR($Y1973=2,$Y1973=3,$Y1973=9)</formula>
    </cfRule>
  </conditionalFormatting>
  <conditionalFormatting sqref="Z1974:AC1974">
    <cfRule type="expression" dxfId="83" priority="1942" stopIfTrue="1">
      <formula>OR($Y1974=2,$Y1974=3,$Y1974=9)</formula>
    </cfRule>
  </conditionalFormatting>
  <conditionalFormatting sqref="Z1975:AC1975">
    <cfRule type="expression" dxfId="82" priority="1943" stopIfTrue="1">
      <formula>OR($Y1975=2,$Y1975=3,$Y1975=9)</formula>
    </cfRule>
  </conditionalFormatting>
  <conditionalFormatting sqref="Z1976:AC1976">
    <cfRule type="expression" dxfId="81" priority="1944" stopIfTrue="1">
      <formula>OR($Y1976=2,$Y1976=3,$Y1976=9)</formula>
    </cfRule>
  </conditionalFormatting>
  <conditionalFormatting sqref="Z1977:AC1977">
    <cfRule type="expression" dxfId="80" priority="1945" stopIfTrue="1">
      <formula>OR($Y1977=2,$Y1977=3,$Y1977=9)</formula>
    </cfRule>
  </conditionalFormatting>
  <conditionalFormatting sqref="Z1978:AC1978">
    <cfRule type="expression" dxfId="79" priority="1946" stopIfTrue="1">
      <formula>OR($Y1978=2,$Y1978=3,$Y1978=9)</formula>
    </cfRule>
  </conditionalFormatting>
  <conditionalFormatting sqref="Z1979:AC1979">
    <cfRule type="expression" dxfId="78" priority="1947" stopIfTrue="1">
      <formula>OR($Y1979=2,$Y1979=3,$Y1979=9)</formula>
    </cfRule>
  </conditionalFormatting>
  <conditionalFormatting sqref="Z1980:AC1980">
    <cfRule type="expression" dxfId="77" priority="1948" stopIfTrue="1">
      <formula>OR($Y1980=2,$Y1980=3,$Y1980=9)</formula>
    </cfRule>
  </conditionalFormatting>
  <conditionalFormatting sqref="Z1981:AC1981">
    <cfRule type="expression" dxfId="76" priority="1949" stopIfTrue="1">
      <formula>OR($Y1981=2,$Y1981=3,$Y1981=9)</formula>
    </cfRule>
  </conditionalFormatting>
  <conditionalFormatting sqref="Z1982:AC1982">
    <cfRule type="expression" dxfId="75" priority="1950" stopIfTrue="1">
      <formula>OR($Y1982=2,$Y1982=3,$Y1982=9)</formula>
    </cfRule>
  </conditionalFormatting>
  <conditionalFormatting sqref="Z1983:AC1983">
    <cfRule type="expression" dxfId="74" priority="1951" stopIfTrue="1">
      <formula>OR($Y1983=2,$Y1983=3,$Y1983=9)</formula>
    </cfRule>
  </conditionalFormatting>
  <conditionalFormatting sqref="Z1984:AC1984">
    <cfRule type="expression" dxfId="73" priority="1952" stopIfTrue="1">
      <formula>OR($Y1984=2,$Y1984=3,$Y1984=9)</formula>
    </cfRule>
  </conditionalFormatting>
  <conditionalFormatting sqref="Z1985:AC1985">
    <cfRule type="expression" dxfId="72" priority="1953" stopIfTrue="1">
      <formula>OR($Y1985=2,$Y1985=3,$Y1985=9)</formula>
    </cfRule>
  </conditionalFormatting>
  <conditionalFormatting sqref="Z1986:AC1986">
    <cfRule type="expression" dxfId="71" priority="1954" stopIfTrue="1">
      <formula>OR($Y1986=2,$Y1986=3,$Y1986=9)</formula>
    </cfRule>
  </conditionalFormatting>
  <conditionalFormatting sqref="Z1987:AC1987">
    <cfRule type="expression" dxfId="70" priority="1955" stopIfTrue="1">
      <formula>OR($Y1987=2,$Y1987=3,$Y1987=9)</formula>
    </cfRule>
  </conditionalFormatting>
  <conditionalFormatting sqref="Z1988:AC1988">
    <cfRule type="expression" dxfId="69" priority="1956" stopIfTrue="1">
      <formula>OR($Y1988=2,$Y1988=3,$Y1988=9)</formula>
    </cfRule>
  </conditionalFormatting>
  <conditionalFormatting sqref="Z1989:AC1989">
    <cfRule type="expression" dxfId="68" priority="1957" stopIfTrue="1">
      <formula>OR($Y1989=2,$Y1989=3,$Y1989=9)</formula>
    </cfRule>
  </conditionalFormatting>
  <conditionalFormatting sqref="Z1990:AC1990">
    <cfRule type="expression" dxfId="67" priority="1958" stopIfTrue="1">
      <formula>OR($Y1990=2,$Y1990=3,$Y1990=9)</formula>
    </cfRule>
  </conditionalFormatting>
  <conditionalFormatting sqref="Z1991:AC1991">
    <cfRule type="expression" dxfId="66" priority="1959" stopIfTrue="1">
      <formula>OR($Y1991=2,$Y1991=3,$Y1991=9)</formula>
    </cfRule>
  </conditionalFormatting>
  <conditionalFormatting sqref="Z1992:AC1992">
    <cfRule type="expression" dxfId="65" priority="1960" stopIfTrue="1">
      <formula>OR($Y1992=2,$Y1992=3,$Y1992=9)</formula>
    </cfRule>
  </conditionalFormatting>
  <conditionalFormatting sqref="Z1993:AC1993">
    <cfRule type="expression" dxfId="64" priority="1961" stopIfTrue="1">
      <formula>OR($Y1993=2,$Y1993=3,$Y1993=9)</formula>
    </cfRule>
  </conditionalFormatting>
  <conditionalFormatting sqref="Z1994:AC1994">
    <cfRule type="expression" dxfId="63" priority="1962" stopIfTrue="1">
      <formula>OR($Y1994=2,$Y1994=3,$Y1994=9)</formula>
    </cfRule>
  </conditionalFormatting>
  <conditionalFormatting sqref="Z1995:AC1995">
    <cfRule type="expression" dxfId="62" priority="1963" stopIfTrue="1">
      <formula>OR($Y1995=2,$Y1995=3,$Y1995=9)</formula>
    </cfRule>
  </conditionalFormatting>
  <conditionalFormatting sqref="Z1996:AC1996">
    <cfRule type="expression" dxfId="61" priority="1964" stopIfTrue="1">
      <formula>OR($Y1996=2,$Y1996=3,$Y1996=9)</formula>
    </cfRule>
  </conditionalFormatting>
  <conditionalFormatting sqref="Z1997:AC1997">
    <cfRule type="expression" dxfId="60" priority="1965" stopIfTrue="1">
      <formula>OR($Y1997=2,$Y1997=3,$Y1997=9)</formula>
    </cfRule>
  </conditionalFormatting>
  <conditionalFormatting sqref="Z1998:AC1998">
    <cfRule type="expression" dxfId="59" priority="1966" stopIfTrue="1">
      <formula>OR($Y1998=2,$Y1998=3,$Y1998=9)</formula>
    </cfRule>
  </conditionalFormatting>
  <conditionalFormatting sqref="Z1999:AC1999">
    <cfRule type="expression" dxfId="58" priority="1967" stopIfTrue="1">
      <formula>OR($Y1999=2,$Y1999=3,$Y1999=9)</formula>
    </cfRule>
  </conditionalFormatting>
  <conditionalFormatting sqref="Z2000:AC2000">
    <cfRule type="expression" dxfId="57" priority="1968" stopIfTrue="1">
      <formula>OR($Y2000=2,$Y2000=3,$Y2000=9)</formula>
    </cfRule>
  </conditionalFormatting>
  <conditionalFormatting sqref="Z2001:AC2001">
    <cfRule type="expression" dxfId="56" priority="1969" stopIfTrue="1">
      <formula>OR($Y2001=2,$Y2001=3,$Y2001=9)</formula>
    </cfRule>
  </conditionalFormatting>
  <conditionalFormatting sqref="Z2002:AC2002">
    <cfRule type="expression" dxfId="55" priority="1970" stopIfTrue="1">
      <formula>OR($Y2002=2,$Y2002=3,$Y2002=9)</formula>
    </cfRule>
  </conditionalFormatting>
  <conditionalFormatting sqref="Z2003:AC2003">
    <cfRule type="expression" dxfId="54" priority="1971" stopIfTrue="1">
      <formula>OR($Y2003=2,$Y2003=3,$Y2003=9)</formula>
    </cfRule>
  </conditionalFormatting>
  <conditionalFormatting sqref="Z2004:AC2004">
    <cfRule type="expression" dxfId="53" priority="1972" stopIfTrue="1">
      <formula>OR($Y2004=2,$Y2004=3,$Y2004=9)</formula>
    </cfRule>
  </conditionalFormatting>
  <conditionalFormatting sqref="Z2005:AC2005">
    <cfRule type="expression" dxfId="52" priority="1973" stopIfTrue="1">
      <formula>OR($Y2005=2,$Y2005=3,$Y2005=9)</formula>
    </cfRule>
  </conditionalFormatting>
  <conditionalFormatting sqref="Z2006:AC2006">
    <cfRule type="expression" dxfId="51" priority="1974" stopIfTrue="1">
      <formula>OR($Y2006=2,$Y2006=3,$Y2006=9)</formula>
    </cfRule>
  </conditionalFormatting>
  <conditionalFormatting sqref="Z2007:AC2007">
    <cfRule type="expression" dxfId="50" priority="1975" stopIfTrue="1">
      <formula>OR($Y2007=2,$Y2007=3,$Y2007=9)</formula>
    </cfRule>
  </conditionalFormatting>
  <conditionalFormatting sqref="Z2008:AC2008">
    <cfRule type="expression" dxfId="49" priority="1976" stopIfTrue="1">
      <formula>OR($Y2008=2,$Y2008=3,$Y2008=9)</formula>
    </cfRule>
  </conditionalFormatting>
  <conditionalFormatting sqref="Z2009:AC2009">
    <cfRule type="expression" dxfId="48" priority="1977" stopIfTrue="1">
      <formula>OR($Y2009=2,$Y2009=3,$Y2009=9)</formula>
    </cfRule>
  </conditionalFormatting>
  <conditionalFormatting sqref="Z2010:AC2010">
    <cfRule type="expression" dxfId="47" priority="1978" stopIfTrue="1">
      <formula>OR($Y2010=2,$Y2010=3,$Y2010=9)</formula>
    </cfRule>
  </conditionalFormatting>
  <conditionalFormatting sqref="Z2011:AC2011">
    <cfRule type="expression" dxfId="46" priority="1979" stopIfTrue="1">
      <formula>OR($Y2011=2,$Y2011=3,$Y2011=9)</formula>
    </cfRule>
  </conditionalFormatting>
  <conditionalFormatting sqref="Z2012:AC2012">
    <cfRule type="expression" dxfId="45" priority="1980" stopIfTrue="1">
      <formula>OR($Y2012=2,$Y2012=3,$Y2012=9)</formula>
    </cfRule>
  </conditionalFormatting>
  <conditionalFormatting sqref="Z2013:AC2013">
    <cfRule type="expression" dxfId="44" priority="1981" stopIfTrue="1">
      <formula>OR($Y2013=2,$Y2013=3,$Y2013=9)</formula>
    </cfRule>
  </conditionalFormatting>
  <conditionalFormatting sqref="Z2014:AC2014">
    <cfRule type="expression" dxfId="43" priority="1982" stopIfTrue="1">
      <formula>OR($Y2014=2,$Y2014=3,$Y2014=9)</formula>
    </cfRule>
  </conditionalFormatting>
  <conditionalFormatting sqref="Z2015:AC2015">
    <cfRule type="expression" dxfId="42" priority="1983" stopIfTrue="1">
      <formula>OR($Y2015=2,$Y2015=3,$Y2015=9)</formula>
    </cfRule>
  </conditionalFormatting>
  <conditionalFormatting sqref="Z2016:AC2016">
    <cfRule type="expression" dxfId="41" priority="1984" stopIfTrue="1">
      <formula>OR($Y2016=2,$Y2016=3,$Y2016=9)</formula>
    </cfRule>
  </conditionalFormatting>
  <conditionalFormatting sqref="Z2017:AC2017">
    <cfRule type="expression" dxfId="40" priority="1985" stopIfTrue="1">
      <formula>OR($Y2017=2,$Y2017=3,$Y2017=9)</formula>
    </cfRule>
  </conditionalFormatting>
  <conditionalFormatting sqref="Z2018:AC2018">
    <cfRule type="expression" dxfId="39" priority="1986" stopIfTrue="1">
      <formula>OR($Y2018=2,$Y2018=3,$Y2018=9)</formula>
    </cfRule>
  </conditionalFormatting>
  <conditionalFormatting sqref="Z2019:AC2019">
    <cfRule type="expression" dxfId="38" priority="1987" stopIfTrue="1">
      <formula>OR($Y2019=2,$Y2019=3,$Y2019=9)</formula>
    </cfRule>
  </conditionalFormatting>
  <conditionalFormatting sqref="Z2020:AC2020">
    <cfRule type="expression" dxfId="37" priority="1988" stopIfTrue="1">
      <formula>OR($Y2020=2,$Y2020=3,$Y2020=9)</formula>
    </cfRule>
  </conditionalFormatting>
  <conditionalFormatting sqref="Z2021:AC2021">
    <cfRule type="expression" dxfId="36" priority="1989" stopIfTrue="1">
      <formula>OR($Y2021=2,$Y2021=3,$Y2021=9)</formula>
    </cfRule>
  </conditionalFormatting>
  <conditionalFormatting sqref="Z2022:AC2022">
    <cfRule type="expression" dxfId="35" priority="1990" stopIfTrue="1">
      <formula>OR($Y2022=2,$Y2022=3,$Y2022=9)</formula>
    </cfRule>
  </conditionalFormatting>
  <conditionalFormatting sqref="Z2023:AC2023">
    <cfRule type="expression" dxfId="34" priority="1991" stopIfTrue="1">
      <formula>OR($Y2023=2,$Y2023=3,$Y2023=9)</formula>
    </cfRule>
  </conditionalFormatting>
  <conditionalFormatting sqref="Z2024:AC2024">
    <cfRule type="expression" dxfId="33" priority="1992" stopIfTrue="1">
      <formula>OR($Y2024=2,$Y2024=3,$Y2024=9)</formula>
    </cfRule>
  </conditionalFormatting>
  <conditionalFormatting sqref="Z2025:AC2025">
    <cfRule type="expression" dxfId="32" priority="1993" stopIfTrue="1">
      <formula>OR($Y2025=2,$Y2025=3,$Y2025=9)</formula>
    </cfRule>
  </conditionalFormatting>
  <conditionalFormatting sqref="Z2026:AC2026">
    <cfRule type="expression" dxfId="31" priority="1994" stopIfTrue="1">
      <formula>OR($Y2026=2,$Y2026=3,$Y2026=9)</formula>
    </cfRule>
  </conditionalFormatting>
  <conditionalFormatting sqref="Z2027:AC2027">
    <cfRule type="expression" dxfId="30" priority="1995" stopIfTrue="1">
      <formula>OR($Y2027=2,$Y2027=3,$Y2027=9)</formula>
    </cfRule>
  </conditionalFormatting>
  <conditionalFormatting sqref="Z2028:AC2028">
    <cfRule type="expression" dxfId="29" priority="1996" stopIfTrue="1">
      <formula>OR($Y2028=2,$Y2028=3,$Y2028=9)</formula>
    </cfRule>
  </conditionalFormatting>
  <conditionalFormatting sqref="Z2029:AC2029">
    <cfRule type="expression" dxfId="28" priority="1997" stopIfTrue="1">
      <formula>OR($Y2029=2,$Y2029=3,$Y2029=9)</formula>
    </cfRule>
  </conditionalFormatting>
  <conditionalFormatting sqref="Z2030:AC2030">
    <cfRule type="expression" dxfId="27" priority="1998" stopIfTrue="1">
      <formula>OR($Y2030=2,$Y2030=3,$Y2030=9)</formula>
    </cfRule>
  </conditionalFormatting>
  <conditionalFormatting sqref="Z2031:AC2031">
    <cfRule type="expression" dxfId="26" priority="1999" stopIfTrue="1">
      <formula>OR($Y2031=2,$Y2031=3,$Y2031=9)</formula>
    </cfRule>
  </conditionalFormatting>
  <conditionalFormatting sqref="Z2032:AC2032">
    <cfRule type="expression" dxfId="25" priority="2000" stopIfTrue="1">
      <formula>OR($Y2032=2,$Y2032=3,$Y2032=9)</formula>
    </cfRule>
  </conditionalFormatting>
  <conditionalFormatting sqref="Z2033:AC2033">
    <cfRule type="expression" dxfId="24" priority="2001" stopIfTrue="1">
      <formula>OR($Y2033=2,$Y2033=3,$Y2033=9)</formula>
    </cfRule>
  </conditionalFormatting>
  <conditionalFormatting sqref="Z2034:AC2034">
    <cfRule type="expression" dxfId="23" priority="2002" stopIfTrue="1">
      <formula>OR($Y2034=2,$Y2034=3,$Y2034=9)</formula>
    </cfRule>
  </conditionalFormatting>
  <conditionalFormatting sqref="Z2035:AC2035">
    <cfRule type="expression" dxfId="22" priority="2003" stopIfTrue="1">
      <formula>OR($Y2035=2,$Y2035=3,$Y2035=9)</formula>
    </cfRule>
  </conditionalFormatting>
  <conditionalFormatting sqref="Z2036:AC2036">
    <cfRule type="expression" dxfId="21" priority="2004" stopIfTrue="1">
      <formula>OR($Y2036=2,$Y2036=3,$Y2036=9)</formula>
    </cfRule>
  </conditionalFormatting>
  <conditionalFormatting sqref="Z2037:AC2037">
    <cfRule type="expression" dxfId="20" priority="2005" stopIfTrue="1">
      <formula>OR($Y2037=2,$Y2037=3,$Y2037=9)</formula>
    </cfRule>
  </conditionalFormatting>
  <conditionalFormatting sqref="Z2038:AC2038">
    <cfRule type="expression" dxfId="19" priority="2006" stopIfTrue="1">
      <formula>OR($Y2038=2,$Y2038=3,$Y2038=9)</formula>
    </cfRule>
  </conditionalFormatting>
  <conditionalFormatting sqref="Z2039:AC2039">
    <cfRule type="expression" dxfId="18" priority="2007" stopIfTrue="1">
      <formula>OR($Y2039=2,$Y2039=3,$Y2039=9)</formula>
    </cfRule>
  </conditionalFormatting>
  <conditionalFormatting sqref="Z2040:AC2040">
    <cfRule type="expression" dxfId="17" priority="2008" stopIfTrue="1">
      <formula>OR($Y2040=2,$Y2040=3,$Y2040=9)</formula>
    </cfRule>
  </conditionalFormatting>
  <conditionalFormatting sqref="Z2041:AC2041">
    <cfRule type="expression" dxfId="16" priority="2009" stopIfTrue="1">
      <formula>OR($Y2041=2,$Y2041=3,$Y2041=9)</formula>
    </cfRule>
  </conditionalFormatting>
  <conditionalFormatting sqref="Z2042:AC2042">
    <cfRule type="expression" dxfId="15" priority="2010" stopIfTrue="1">
      <formula>OR($Y2042=2,$Y2042=3,$Y2042=9)</formula>
    </cfRule>
  </conditionalFormatting>
  <conditionalFormatting sqref="Z2043:AC2043">
    <cfRule type="expression" dxfId="14" priority="2011" stopIfTrue="1">
      <formula>OR($Y2043=2,$Y2043=3,$Y2043=9)</formula>
    </cfRule>
  </conditionalFormatting>
  <conditionalFormatting sqref="Z2044:AC2044">
    <cfRule type="expression" dxfId="13" priority="2012" stopIfTrue="1">
      <formula>OR($Y2044=2,$Y2044=3,$Y2044=9)</formula>
    </cfRule>
  </conditionalFormatting>
  <conditionalFormatting sqref="Z2045:AC2045">
    <cfRule type="expression" dxfId="12" priority="2013" stopIfTrue="1">
      <formula>OR($Y2045=2,$Y2045=3,$Y2045=9)</formula>
    </cfRule>
  </conditionalFormatting>
  <conditionalFormatting sqref="Z2046:AC2046">
    <cfRule type="expression" dxfId="11" priority="2014" stopIfTrue="1">
      <formula>OR($Y2046=2,$Y2046=3,$Y2046=9)</formula>
    </cfRule>
  </conditionalFormatting>
  <conditionalFormatting sqref="Z2047:AC2047">
    <cfRule type="expression" dxfId="10" priority="2015" stopIfTrue="1">
      <formula>OR($Y2047=2,$Y2047=3,$Y2047=9)</formula>
    </cfRule>
  </conditionalFormatting>
  <conditionalFormatting sqref="Z2048:AC2048">
    <cfRule type="expression" dxfId="9" priority="2016" stopIfTrue="1">
      <formula>OR($Y2048=2,$Y2048=3,$Y2048=9)</formula>
    </cfRule>
  </conditionalFormatting>
  <conditionalFormatting sqref="Z2049:AC2049">
    <cfRule type="expression" dxfId="8" priority="2017" stopIfTrue="1">
      <formula>OR($Y2049=2,$Y2049=3,$Y2049=9)</formula>
    </cfRule>
  </conditionalFormatting>
  <conditionalFormatting sqref="Z2050:AC2050">
    <cfRule type="expression" dxfId="7" priority="2018" stopIfTrue="1">
      <formula>OR($Y2050=2,$Y2050=3,$Y2050=9)</formula>
    </cfRule>
  </conditionalFormatting>
  <conditionalFormatting sqref="Z2051:AC2051">
    <cfRule type="expression" dxfId="6" priority="2019" stopIfTrue="1">
      <formula>OR($Y2051=2,$Y2051=3,$Y2051=9)</formula>
    </cfRule>
  </conditionalFormatting>
  <conditionalFormatting sqref="Z2052:AC2052">
    <cfRule type="expression" dxfId="5" priority="2020" stopIfTrue="1">
      <formula>OR($Y2052=2,$Y2052=3,$Y2052=9)</formula>
    </cfRule>
  </conditionalFormatting>
  <conditionalFormatting sqref="Z2053:AC2053">
    <cfRule type="expression" dxfId="4" priority="2021" stopIfTrue="1">
      <formula>OR($Y2053=2,$Y2053=3,$Y2053=9)</formula>
    </cfRule>
  </conditionalFormatting>
  <conditionalFormatting sqref="Z2054:AC2054">
    <cfRule type="expression" dxfId="3" priority="2022" stopIfTrue="1">
      <formula>OR($Y2054=2,$Y2054=3,$Y2054=9)</formula>
    </cfRule>
  </conditionalFormatting>
  <conditionalFormatting sqref="Z2055:AC2055">
    <cfRule type="expression" dxfId="2" priority="2023" stopIfTrue="1">
      <formula>OR($Y2055=2,$Y2055=3,$Y2055=9)</formula>
    </cfRule>
  </conditionalFormatting>
  <conditionalFormatting sqref="Z2056:AC2056">
    <cfRule type="expression" dxfId="1" priority="2024" stopIfTrue="1">
      <formula>OR($Y2056=2,$Y2056=3,$Y2056=9)</formula>
    </cfRule>
  </conditionalFormatting>
  <conditionalFormatting sqref="Z2057:AC2057">
    <cfRule type="expression" dxfId="0" priority="2025" stopIfTrue="1">
      <formula>OR($Y2057=2,$Y2057=3,$Y2057=9)</formula>
    </cfRule>
  </conditionalFormatting>
  <dataValidations count="2">
    <dataValidation type="list" showInputMessage="1" showErrorMessage="1" errorTitle="Datos incorrectos" error="Los datos ingresados no son correctos, revise las opciones disponibles" sqref="Y33:Z2057">
      <formula1>"1,2,3,9"</formula1>
    </dataValidation>
    <dataValidation type="list" showInputMessage="1" showErrorMessage="1" errorTitle="Datos ingresados No Validos" error="Los datos ingresados no son correctos, revise las opciones disponibles" sqref="AS33:BX2057">
      <formula1>"X"</formula1>
    </dataValidation>
  </dataValidations>
  <hyperlinks>
    <hyperlink ref="BU7" location="Índice!B35" display="Índice"/>
    <hyperlink ref="BU10" location="CNGE_2023_M2_Secc2!A147" display="Pregunta 2.3"/>
  </hyperlinks>
  <pageMargins left="0.70866141732283472" right="0.70866141732283472" top="0.74803149606299213" bottom="0.74803149606299213" header="0.31496062992125978" footer="0.31496062992125978"/>
  <pageSetup paperSize="5" orientation="landscape" r:id="rId1"/>
  <headerFooter>
    <oddHeader>&amp;CMódulo 2
Complemento 2</oddHeader>
    <oddFooter>&amp;LCenso Nacional de Gobiernos Estatales 2023&amp;R&amp;P de &amp;N</oddFooter>
  </headerFooter>
  <colBreaks count="1" manualBreakCount="1">
    <brk id="38" max="206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Presentación!$AL$3:$AL$574</xm:f>
          </x14:formula1>
          <xm:sqref>L33:N2057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6"/>
  <sheetViews>
    <sheetView showGridLines="0" view="pageBreakPreview" zoomScale="140" zoomScaleNormal="100" zoomScaleSheetLayoutView="14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2: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2: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2:30" ht="60" customHeight="1">
      <c r="B5" s="283" t="s">
        <v>3704</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2: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2:30" ht="15" customHeight="1" thickBot="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2:30" ht="15" customHeight="1" thickBot="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row>
    <row r="9" spans="2:30" ht="15" customHeight="1"/>
    <row r="10" spans="2:30" ht="15" customHeight="1">
      <c r="B10" s="47" t="s">
        <v>3705</v>
      </c>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row>
    <row r="11" spans="2:30" ht="48" customHeight="1">
      <c r="B11" s="13"/>
      <c r="C11" s="288" t="s">
        <v>3706</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row>
    <row r="12" spans="2:30" ht="15" customHeight="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row>
    <row r="13" spans="2:30" ht="15" customHeight="1">
      <c r="D13" s="288" t="s">
        <v>910</v>
      </c>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row>
    <row r="14" spans="2:30" ht="15" customHeight="1">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row>
    <row r="15" spans="2:30" ht="36" customHeight="1">
      <c r="D15" s="293" t="s">
        <v>911</v>
      </c>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row>
    <row r="16" spans="2:30" ht="15" customHeight="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row>
    <row r="17" spans="2:30" ht="24" customHeight="1">
      <c r="D17" s="288" t="s">
        <v>912</v>
      </c>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row>
    <row r="18" spans="2:30" ht="15" customHeight="1">
      <c r="D18" s="221"/>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row>
    <row r="19" spans="2:30" ht="15" customHeight="1">
      <c r="B19" s="123" t="s">
        <v>847</v>
      </c>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row>
    <row r="20" spans="2:30" ht="48" customHeight="1">
      <c r="B20" s="34"/>
      <c r="C20" s="288" t="s">
        <v>3707</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row>
    <row r="21" spans="2:30" ht="15" customHeight="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row>
    <row r="22" spans="2:30" ht="15" customHeight="1">
      <c r="B22" s="123" t="s">
        <v>3708</v>
      </c>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row>
    <row r="23" spans="2:30" ht="24" customHeight="1">
      <c r="B23" s="34"/>
      <c r="C23" s="288" t="s">
        <v>3709</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row>
    <row r="24" spans="2:30" ht="15" customHeight="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row>
    <row r="25" spans="2:30" ht="15" customHeight="1">
      <c r="B25" s="123" t="s">
        <v>3710</v>
      </c>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row>
    <row r="26" spans="2:30" ht="48" customHeight="1">
      <c r="B26" s="34"/>
      <c r="C26" s="288" t="s">
        <v>3711</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row>
    <row r="27" spans="2:30" ht="15" customHeight="1">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row>
    <row r="28" spans="2:30" ht="15" customHeight="1">
      <c r="B28" s="123" t="s">
        <v>3712</v>
      </c>
    </row>
    <row r="29" spans="2:30" ht="60" customHeight="1">
      <c r="C29" s="288" t="s">
        <v>3713</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row>
    <row r="30" spans="2:30" ht="15" customHeight="1"/>
    <row r="31" spans="2:30" ht="48" customHeight="1">
      <c r="D31" s="288" t="s">
        <v>3714</v>
      </c>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row>
    <row r="32" spans="2:30" ht="15" customHeight="1"/>
    <row r="33" spans="2:30" ht="36" customHeight="1">
      <c r="D33" s="288" t="s">
        <v>3715</v>
      </c>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row>
    <row r="34" spans="2:30" ht="15" customHeight="1"/>
    <row r="35" spans="2:30" ht="36" customHeight="1">
      <c r="D35" s="288" t="s">
        <v>3716</v>
      </c>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row>
    <row r="36" spans="2:30" ht="15" customHeight="1"/>
    <row r="37" spans="2:30" ht="24" customHeight="1">
      <c r="D37" s="288" t="s">
        <v>3717</v>
      </c>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row>
    <row r="38" spans="2:30" ht="15" customHeight="1">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row>
    <row r="39" spans="2:30" ht="15" customHeight="1">
      <c r="B39" s="47" t="s">
        <v>3718</v>
      </c>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row>
    <row r="40" spans="2:30" ht="36" customHeight="1">
      <c r="B40" s="61"/>
      <c r="C40" s="293" t="s">
        <v>3719</v>
      </c>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row>
    <row r="41" spans="2:30" ht="15" customHeight="1">
      <c r="B41" s="37"/>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row>
    <row r="42" spans="2:30" ht="36" customHeight="1">
      <c r="B42" s="37"/>
      <c r="C42" s="53"/>
      <c r="D42" s="293" t="s">
        <v>3720</v>
      </c>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row>
    <row r="43" spans="2:30" ht="15" customHeight="1">
      <c r="B43" s="37"/>
      <c r="C43" s="5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row>
    <row r="44" spans="2:30" ht="24" customHeight="1">
      <c r="B44" s="37"/>
      <c r="C44" s="53"/>
      <c r="D44" s="293" t="s">
        <v>3721</v>
      </c>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row>
    <row r="45" spans="2:30" ht="15" customHeight="1">
      <c r="B45" s="37"/>
      <c r="C45" s="53"/>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row>
    <row r="46" spans="2:30" ht="36" customHeight="1">
      <c r="B46" s="37"/>
      <c r="C46" s="53"/>
      <c r="D46" s="293" t="s">
        <v>3722</v>
      </c>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row>
    <row r="47" spans="2:30" ht="15" customHeight="1">
      <c r="B47" s="37"/>
      <c r="C47" s="53"/>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row>
    <row r="48" spans="2:30" ht="48" customHeight="1">
      <c r="B48" s="37"/>
      <c r="C48" s="53"/>
      <c r="D48" s="293" t="s">
        <v>3723</v>
      </c>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row>
    <row r="49" spans="2:30" ht="15" customHeight="1">
      <c r="B49" s="37"/>
      <c r="C49" s="53"/>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row>
    <row r="50" spans="2:30" ht="36" customHeight="1">
      <c r="B50" s="37"/>
      <c r="C50" s="53"/>
      <c r="D50" s="293" t="s">
        <v>3724</v>
      </c>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row>
    <row r="51" spans="2:30" ht="15" customHeight="1">
      <c r="B51" s="37"/>
      <c r="C51" s="53"/>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row>
    <row r="52" spans="2:30" ht="24" customHeight="1">
      <c r="B52" s="37"/>
      <c r="C52" s="53"/>
      <c r="D52" s="293" t="s">
        <v>3725</v>
      </c>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row>
    <row r="53" spans="2:30" ht="15" customHeight="1">
      <c r="B53" s="37"/>
      <c r="C53" s="5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row>
    <row r="54" spans="2:30" ht="48" customHeight="1">
      <c r="B54" s="37"/>
      <c r="C54" s="53"/>
      <c r="D54" s="293" t="s">
        <v>3726</v>
      </c>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row>
    <row r="55" spans="2:30" ht="15" customHeight="1">
      <c r="B55" s="37"/>
      <c r="C55" s="53"/>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row>
    <row r="56" spans="2:30" ht="48" customHeight="1">
      <c r="B56" s="37"/>
      <c r="C56" s="53"/>
      <c r="D56" s="293" t="s">
        <v>3727</v>
      </c>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row>
    <row r="57" spans="2:30" ht="15" customHeight="1">
      <c r="B57" s="37"/>
      <c r="C57" s="53"/>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row>
    <row r="58" spans="2:30" ht="48" customHeight="1">
      <c r="B58" s="37"/>
      <c r="C58" s="53"/>
      <c r="D58" s="293" t="s">
        <v>3728</v>
      </c>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row>
    <row r="59" spans="2:30" ht="15" customHeight="1">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row>
    <row r="60" spans="2:30" ht="15" customHeight="1">
      <c r="B60" s="123" t="s">
        <v>3729</v>
      </c>
    </row>
    <row r="61" spans="2:30" ht="15" customHeight="1">
      <c r="C61" s="288" t="s">
        <v>3730</v>
      </c>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row>
    <row r="62" spans="2:30" ht="15" customHeight="1">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row>
    <row r="63" spans="2:30" ht="15" customHeight="1">
      <c r="B63" s="123" t="s">
        <v>848</v>
      </c>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row>
    <row r="64" spans="2:30" ht="24" customHeight="1">
      <c r="B64" s="34"/>
      <c r="C64" s="288" t="s">
        <v>3731</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row>
    <row r="65" spans="2:30" ht="15" customHeight="1">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row>
    <row r="66" spans="2:30" ht="15" customHeight="1">
      <c r="B66" s="123" t="s">
        <v>849</v>
      </c>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row>
    <row r="67" spans="2:30" ht="36" customHeight="1">
      <c r="B67" s="34"/>
      <c r="C67" s="288" t="s">
        <v>3732</v>
      </c>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row>
    <row r="68" spans="2:30" ht="15" customHeight="1">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row>
    <row r="69" spans="2:30" ht="15" customHeight="1">
      <c r="B69" s="123" t="s">
        <v>3733</v>
      </c>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row>
    <row r="70" spans="2:30" ht="36" customHeight="1">
      <c r="B70" s="34"/>
      <c r="C70" s="288" t="s">
        <v>3734</v>
      </c>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row>
    <row r="71" spans="2:30" ht="15" customHeight="1">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row>
    <row r="72" spans="2:30" ht="15" customHeight="1">
      <c r="B72" s="123" t="s">
        <v>3735</v>
      </c>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row>
    <row r="73" spans="2:30" ht="36" customHeight="1">
      <c r="B73" s="34"/>
      <c r="C73" s="288" t="s">
        <v>3736</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row>
    <row r="74" spans="2:30" ht="15" customHeight="1">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row>
    <row r="75" spans="2:30" ht="15" customHeight="1">
      <c r="B75" s="123" t="s">
        <v>3737</v>
      </c>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row>
    <row r="76" spans="2:30" ht="48" customHeight="1">
      <c r="B76" s="34"/>
      <c r="C76" s="288" t="s">
        <v>3738</v>
      </c>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row>
    <row r="77" spans="2:30" ht="15" customHeight="1">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row>
    <row r="78" spans="2:30" ht="15" customHeight="1">
      <c r="B78" s="123" t="s">
        <v>3739</v>
      </c>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2:30" ht="36" customHeight="1">
      <c r="B79" s="34"/>
      <c r="C79" s="288" t="s">
        <v>3740</v>
      </c>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row>
    <row r="80" spans="2:30" ht="15" customHeight="1">
      <c r="B80" s="34"/>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2:30" ht="15" customHeight="1">
      <c r="B81" s="123" t="s">
        <v>3741</v>
      </c>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2:30" ht="36" customHeight="1">
      <c r="B82" s="34"/>
      <c r="C82" s="288" t="s">
        <v>3742</v>
      </c>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row>
    <row r="83" spans="2:30" ht="15" customHeight="1">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2:30" ht="15" customHeight="1">
      <c r="B84" s="123" t="s">
        <v>3743</v>
      </c>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row>
    <row r="85" spans="2:30" ht="36" customHeight="1">
      <c r="B85" s="34"/>
      <c r="C85" s="288" t="s">
        <v>3744</v>
      </c>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row>
    <row r="86" spans="2:30" ht="15" customHeight="1">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2:30" ht="15" customHeight="1">
      <c r="B87" s="123" t="s">
        <v>3745</v>
      </c>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row>
    <row r="88" spans="2:30" ht="36" customHeight="1">
      <c r="B88" s="34"/>
      <c r="C88" s="288" t="s">
        <v>3746</v>
      </c>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row>
    <row r="89" spans="2:30" ht="15" customHeight="1">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row>
    <row r="90" spans="2:30" ht="15" customHeight="1">
      <c r="B90" s="123" t="s">
        <v>3747</v>
      </c>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row>
    <row r="91" spans="2:30" ht="48" customHeight="1">
      <c r="B91" s="34"/>
      <c r="C91" s="288" t="s">
        <v>3748</v>
      </c>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row>
    <row r="92" spans="2:30" ht="15" customHeight="1">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2:30" ht="36" customHeight="1">
      <c r="B93" s="34"/>
      <c r="C93" s="34"/>
      <c r="D93" s="288" t="s">
        <v>1980</v>
      </c>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row>
    <row r="94" spans="2:30" ht="15" customHeight="1">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row>
    <row r="95" spans="2:30" ht="36" customHeight="1">
      <c r="B95" s="34"/>
      <c r="C95" s="34"/>
      <c r="D95" s="288" t="s">
        <v>1981</v>
      </c>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row>
    <row r="96" spans="2:30" ht="15" customHeight="1">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row>
    <row r="97" spans="2:30" ht="15" customHeight="1">
      <c r="B97" s="123" t="s">
        <v>529</v>
      </c>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2:30" ht="36" customHeight="1">
      <c r="B98" s="34"/>
      <c r="C98" s="288" t="s">
        <v>3749</v>
      </c>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row>
    <row r="99" spans="2:30" ht="15" customHeight="1">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2:30" ht="15" customHeight="1">
      <c r="B100" s="123" t="s">
        <v>3750</v>
      </c>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2:30" ht="48" customHeight="1">
      <c r="B101" s="34"/>
      <c r="C101" s="288" t="s">
        <v>3751</v>
      </c>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row>
    <row r="102" spans="2:30" ht="15" customHeight="1">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2:30" ht="15" customHeight="1">
      <c r="B103" s="47" t="s">
        <v>3752</v>
      </c>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row>
    <row r="104" spans="2:30" ht="36" customHeight="1">
      <c r="B104" s="54"/>
      <c r="C104" s="293" t="s">
        <v>3753</v>
      </c>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row>
    <row r="105" spans="2:30" ht="15" customHeight="1">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2:30" ht="15" customHeight="1">
      <c r="B106" s="47" t="s">
        <v>3754</v>
      </c>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row>
    <row r="107" spans="2:30" ht="36" customHeight="1">
      <c r="B107" s="54"/>
      <c r="C107" s="293" t="s">
        <v>3755</v>
      </c>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row>
    <row r="108" spans="2:30" ht="15" customHeight="1">
      <c r="B108" s="34"/>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2:30" ht="15" customHeight="1">
      <c r="B109" s="47" t="s">
        <v>3756</v>
      </c>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row>
    <row r="110" spans="2:30" ht="36" customHeight="1">
      <c r="B110" s="54"/>
      <c r="C110" s="293" t="s">
        <v>3757</v>
      </c>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row>
    <row r="111" spans="2:30" ht="15" customHeight="1">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row>
    <row r="112" spans="2:30" ht="15" customHeight="1">
      <c r="B112" s="123" t="s">
        <v>3758</v>
      </c>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row>
    <row r="113" spans="2:30" ht="24" customHeight="1">
      <c r="B113" s="34"/>
      <c r="C113" s="288" t="s">
        <v>3759</v>
      </c>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row>
    <row r="114" spans="2:30" ht="15" customHeight="1">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row>
    <row r="115" spans="2:30" ht="15" customHeight="1">
      <c r="B115" s="123" t="s">
        <v>1262</v>
      </c>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row>
    <row r="116" spans="2:30" ht="36" customHeight="1">
      <c r="B116" s="34"/>
      <c r="C116" s="288" t="s">
        <v>3760</v>
      </c>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row>
    <row r="117" spans="2:30" ht="15" customHeight="1">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row>
    <row r="118" spans="2:30" ht="15" customHeight="1">
      <c r="B118" s="123" t="s">
        <v>844</v>
      </c>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row>
    <row r="119" spans="2:30" ht="36" customHeight="1">
      <c r="B119" s="34"/>
      <c r="C119" s="288" t="s">
        <v>3761</v>
      </c>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row>
    <row r="120" spans="2:30" ht="15" customHeight="1">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row>
    <row r="121" spans="2:30" ht="15" customHeight="1">
      <c r="B121" s="123" t="s">
        <v>3762</v>
      </c>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row>
    <row r="122" spans="2:30" ht="36" customHeight="1">
      <c r="B122" s="34"/>
      <c r="C122" s="498" t="s">
        <v>3763</v>
      </c>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row>
    <row r="123" spans="2:30" ht="15" customHeight="1">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2:30" ht="15" customHeight="1">
      <c r="B124" s="123" t="s">
        <v>3764</v>
      </c>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2:30" ht="84" customHeight="1">
      <c r="B125" s="34"/>
      <c r="C125" s="498" t="s">
        <v>3765</v>
      </c>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row>
    <row r="126" spans="2:30" ht="15" customHeight="1">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2:30" ht="15" customHeight="1">
      <c r="B127" s="47" t="s">
        <v>1263</v>
      </c>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row>
    <row r="128" spans="2:30" ht="36" customHeight="1">
      <c r="B128" s="54"/>
      <c r="C128" s="498" t="s">
        <v>3766</v>
      </c>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row>
    <row r="129" spans="2:30" ht="15" customHeight="1">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2:30" ht="15" customHeight="1">
      <c r="B130" s="47" t="s">
        <v>1264</v>
      </c>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row>
    <row r="131" spans="2:30" ht="36" customHeight="1">
      <c r="B131" s="54"/>
      <c r="C131" s="498" t="s">
        <v>3767</v>
      </c>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row>
    <row r="132" spans="2:30" ht="15" customHeight="1">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row>
    <row r="133" spans="2:30" ht="15" customHeight="1">
      <c r="B133" s="123" t="s">
        <v>3768</v>
      </c>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row>
    <row r="134" spans="2:30" ht="24" customHeight="1">
      <c r="B134" s="34"/>
      <c r="C134" s="288" t="s">
        <v>3769</v>
      </c>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row>
    <row r="135" spans="2:30" ht="15" customHeight="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row>
    <row r="136" spans="2:30" ht="15" customHeight="1">
      <c r="B136" s="123" t="s">
        <v>3770</v>
      </c>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row>
    <row r="137" spans="2:30" ht="24" customHeight="1">
      <c r="B137" s="34"/>
      <c r="C137" s="288" t="s">
        <v>3771</v>
      </c>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81"/>
    </row>
    <row r="138" spans="2:30" ht="15" customHeight="1">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row>
    <row r="139" spans="2:30" ht="15" customHeight="1">
      <c r="B139" s="123" t="s">
        <v>1297</v>
      </c>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row>
    <row r="140" spans="2:30" ht="36" customHeight="1">
      <c r="B140" s="34"/>
      <c r="C140" s="288" t="s">
        <v>3772</v>
      </c>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row>
    <row r="141" spans="2:30" ht="15" customHeight="1">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row>
    <row r="142" spans="2:30" ht="15" customHeight="1">
      <c r="B142" s="123" t="s">
        <v>314</v>
      </c>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2:30" ht="36" customHeight="1">
      <c r="B143" s="34"/>
      <c r="C143" s="288" t="s">
        <v>3773</v>
      </c>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row>
    <row r="144" spans="2:30" ht="15" customHeight="1">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2:30" ht="15" customHeight="1">
      <c r="B145" s="123" t="s">
        <v>313</v>
      </c>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2:30" ht="48" customHeight="1">
      <c r="B146" s="34"/>
      <c r="C146" s="288" t="s">
        <v>3774</v>
      </c>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row>
    <row r="147" spans="2:30" ht="15" customHeight="1">
      <c r="B147" s="34"/>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2:30" ht="15" customHeight="1">
      <c r="B148" s="47" t="s">
        <v>3775</v>
      </c>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row>
    <row r="149" spans="2:30" ht="24" customHeight="1">
      <c r="B149" s="37"/>
      <c r="C149" s="498" t="s">
        <v>3776</v>
      </c>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row>
    <row r="150" spans="2:30" ht="15" customHeight="1">
      <c r="B150" s="34"/>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2:30" ht="15" customHeight="1">
      <c r="B151" s="123" t="s">
        <v>1171</v>
      </c>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row>
    <row r="152" spans="2:30" ht="24" customHeight="1">
      <c r="B152" s="34"/>
      <c r="C152" s="288" t="s">
        <v>3777</v>
      </c>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row>
    <row r="153" spans="2:30" ht="15" customHeight="1">
      <c r="B153" s="34"/>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2:30" ht="15" customHeight="1">
      <c r="B154" s="47" t="s">
        <v>3778</v>
      </c>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row>
    <row r="155" spans="2:30" ht="48" customHeight="1">
      <c r="B155" s="37"/>
      <c r="C155" s="498" t="s">
        <v>3779</v>
      </c>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row>
    <row r="156" spans="2:30" ht="15" customHeight="1">
      <c r="B156" s="34"/>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2:30" ht="15" customHeight="1">
      <c r="B157" s="123" t="s">
        <v>3780</v>
      </c>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row>
    <row r="158" spans="2:30" ht="24" customHeight="1">
      <c r="B158" s="34"/>
      <c r="C158" s="288" t="s">
        <v>3781</v>
      </c>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row>
    <row r="159" spans="2:30" ht="15" customHeight="1">
      <c r="B159" s="34"/>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2:30" ht="15" customHeight="1">
      <c r="B160" s="123" t="s">
        <v>846</v>
      </c>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row>
    <row r="161" spans="2:30" ht="48" customHeight="1">
      <c r="B161" s="34"/>
      <c r="C161" s="288" t="s">
        <v>3782</v>
      </c>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row>
    <row r="162" spans="2:30" ht="15" customHeight="1">
      <c r="B162" s="34"/>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2:30" ht="15" customHeight="1">
      <c r="B163" s="123" t="s">
        <v>954</v>
      </c>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row>
    <row r="164" spans="2:30" ht="24" customHeight="1">
      <c r="B164" s="83"/>
      <c r="C164" s="497" t="s">
        <v>3783</v>
      </c>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row>
    <row r="165" spans="2:30" ht="15" customHeight="1">
      <c r="B165" s="34"/>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2:30" ht="15" customHeight="1">
      <c r="B166" s="123" t="s">
        <v>3784</v>
      </c>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row>
    <row r="167" spans="2:30" ht="36" customHeight="1">
      <c r="B167" s="34"/>
      <c r="C167" s="288" t="s">
        <v>3785</v>
      </c>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row>
    <row r="168" spans="2:30" ht="15" customHeight="1"/>
    <row r="169" spans="2:30" ht="15" customHeight="1">
      <c r="B169" s="123" t="s">
        <v>1240</v>
      </c>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2:30" ht="24" customHeight="1">
      <c r="B170" s="34"/>
      <c r="C170" s="288" t="s">
        <v>3786</v>
      </c>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row>
    <row r="171" spans="2:30" ht="15" customHeight="1"/>
    <row r="172" spans="2:30" ht="15" customHeight="1"/>
    <row r="173" spans="2:30" ht="15" customHeight="1"/>
    <row r="174" spans="2:30" ht="15" customHeight="1"/>
    <row r="175" spans="2:30" ht="15" customHeight="1"/>
    <row r="176" spans="2:30" ht="15" customHeight="1"/>
  </sheetData>
  <sheetProtection password="DC70" sheet="1" objects="1"/>
  <mergeCells count="66">
    <mergeCell ref="C101:AD101"/>
    <mergeCell ref="C128:AD128"/>
    <mergeCell ref="C76:AD76"/>
    <mergeCell ref="C79:AD79"/>
    <mergeCell ref="C85:AD85"/>
    <mergeCell ref="C122:AD122"/>
    <mergeCell ref="C91:AD91"/>
    <mergeCell ref="D93:AD93"/>
    <mergeCell ref="D95:AD95"/>
    <mergeCell ref="C98:AD98"/>
    <mergeCell ref="C104:AD104"/>
    <mergeCell ref="C107:AD107"/>
    <mergeCell ref="C110:AD110"/>
    <mergeCell ref="C113:AD113"/>
    <mergeCell ref="C119:AD119"/>
    <mergeCell ref="D46:AD46"/>
    <mergeCell ref="D58:AD58"/>
    <mergeCell ref="C82:AD82"/>
    <mergeCell ref="C61:AD61"/>
    <mergeCell ref="C64:AD64"/>
    <mergeCell ref="C67:AD67"/>
    <mergeCell ref="C70:AD70"/>
    <mergeCell ref="C73:AD73"/>
    <mergeCell ref="D50:AD50"/>
    <mergeCell ref="D52:AD52"/>
    <mergeCell ref="D54:AD54"/>
    <mergeCell ref="D56:AD56"/>
    <mergeCell ref="D48:AD48"/>
    <mergeCell ref="D37:AD37"/>
    <mergeCell ref="C11:AD11"/>
    <mergeCell ref="D13:AD13"/>
    <mergeCell ref="D15:AD15"/>
    <mergeCell ref="D17:AD17"/>
    <mergeCell ref="C20:AD20"/>
    <mergeCell ref="C137:AD137"/>
    <mergeCell ref="B1:AD1"/>
    <mergeCell ref="B3:AD3"/>
    <mergeCell ref="B5:AD5"/>
    <mergeCell ref="AA7:AD7"/>
    <mergeCell ref="B8:L8"/>
    <mergeCell ref="N8:O8"/>
    <mergeCell ref="C23:AD23"/>
    <mergeCell ref="C26:AD26"/>
    <mergeCell ref="C40:AD40"/>
    <mergeCell ref="D42:AD42"/>
    <mergeCell ref="D44:AD44"/>
    <mergeCell ref="C29:AD29"/>
    <mergeCell ref="D31:AD31"/>
    <mergeCell ref="D33:AD33"/>
    <mergeCell ref="D35:AD35"/>
    <mergeCell ref="C164:AD164"/>
    <mergeCell ref="C131:AD131"/>
    <mergeCell ref="C116:AD116"/>
    <mergeCell ref="C170:AD170"/>
    <mergeCell ref="C88:AD88"/>
    <mergeCell ref="C158:AD158"/>
    <mergeCell ref="C161:AD161"/>
    <mergeCell ref="C167:AD167"/>
    <mergeCell ref="C125:AD125"/>
    <mergeCell ref="C143:AD143"/>
    <mergeCell ref="C146:AD146"/>
    <mergeCell ref="C149:AD149"/>
    <mergeCell ref="C152:AD152"/>
    <mergeCell ref="C155:AD155"/>
    <mergeCell ref="C140:AD140"/>
    <mergeCell ref="C134:AD134"/>
  </mergeCells>
  <hyperlinks>
    <hyperlink ref="AA7" location="Índice!B37" display="Índice"/>
  </hyperlinks>
  <pageMargins left="0.70866141732283472" right="0.70866141732283472" top="0.74803149606299213" bottom="0.74803149606299213" header="0.31496062992125978" footer="0.31496062992125978"/>
  <pageSetup scale="75" orientation="portrait" r:id="rId1"/>
  <headerFooter>
    <oddHeader>&amp;CMódulo 2
Glosario</oddHeader>
    <oddFooter>&amp;LCenso Nacional de Gobiernos Estatales 2023&amp;R&amp;P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showGridLines="0" view="pageBreakPreview" zoomScale="140" zoomScaleNormal="100" zoomScaleSheetLayoutView="140" workbookViewId="0"/>
  </sheetViews>
  <sheetFormatPr baseColWidth="10" defaultColWidth="0" defaultRowHeight="15" customHeight="1" zeroHeight="1"/>
  <cols>
    <col min="1" max="1" width="5.7109375" style="13" customWidth="1"/>
    <col min="2" max="30" width="3.7109375" style="13" customWidth="1"/>
    <col min="31" max="31" width="5.7109375" style="13" customWidth="1"/>
    <col min="32" max="16384" width="3.7109375" style="13" hidden="1"/>
  </cols>
  <sheetData>
    <row r="1" spans="2:109"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109"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H2" s="222" t="s">
        <v>29</v>
      </c>
      <c r="AI2" s="222" t="s">
        <v>30</v>
      </c>
      <c r="AL2" s="254" t="s">
        <v>3787</v>
      </c>
      <c r="AM2" s="255" t="s">
        <v>3788</v>
      </c>
      <c r="AN2"/>
      <c r="AO2" s="3"/>
      <c r="AP2" s="3"/>
      <c r="AQ2"/>
      <c r="AR2"/>
      <c r="AS2"/>
      <c r="AT2"/>
      <c r="AU2"/>
      <c r="AV2"/>
      <c r="AW2"/>
      <c r="AX2"/>
      <c r="AY2"/>
      <c r="AZ2"/>
      <c r="BA2"/>
      <c r="BB2"/>
      <c r="BC2"/>
      <c r="BD2"/>
      <c r="BE2"/>
      <c r="BF2"/>
      <c r="BG2"/>
      <c r="BH2"/>
      <c r="BI2"/>
      <c r="BJ2"/>
      <c r="BK2"/>
      <c r="BL2"/>
      <c r="BM2"/>
      <c r="BN2"/>
      <c r="BO2"/>
      <c r="BP2"/>
      <c r="BQ2"/>
      <c r="BR2"/>
      <c r="BS2"/>
      <c r="BT2"/>
      <c r="BU2"/>
      <c r="BV2"/>
      <c r="BW2" s="256"/>
      <c r="BX2" s="3"/>
      <c r="BY2" s="3"/>
      <c r="BZ2"/>
      <c r="CA2"/>
      <c r="CB2"/>
      <c r="CC2"/>
      <c r="CD2"/>
      <c r="CE2"/>
      <c r="CF2"/>
      <c r="CG2"/>
      <c r="CH2"/>
      <c r="CI2"/>
      <c r="CJ2"/>
      <c r="CK2"/>
      <c r="CL2"/>
      <c r="CM2"/>
      <c r="CN2"/>
      <c r="CO2"/>
      <c r="CP2"/>
      <c r="CQ2"/>
      <c r="CR2"/>
      <c r="CS2"/>
      <c r="CT2"/>
      <c r="CU2"/>
      <c r="CV2"/>
      <c r="CW2"/>
      <c r="CX2"/>
      <c r="CY2"/>
      <c r="CZ2"/>
      <c r="DA2"/>
      <c r="DB2"/>
      <c r="DC2"/>
      <c r="DD2"/>
      <c r="DE2"/>
    </row>
    <row r="3" spans="2:109"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L3" s="257"/>
      <c r="AM3" s="257"/>
      <c r="AN3" s="3"/>
      <c r="AO3" s="3"/>
      <c r="AP3" s="3">
        <v>1</v>
      </c>
      <c r="AQ3" s="258" t="s">
        <v>32</v>
      </c>
      <c r="AR3" s="258" t="s">
        <v>35</v>
      </c>
      <c r="AS3" s="258" t="s">
        <v>37</v>
      </c>
      <c r="AT3" s="258" t="s">
        <v>39</v>
      </c>
      <c r="AU3" s="258" t="s">
        <v>41</v>
      </c>
      <c r="AV3" s="258" t="s">
        <v>43</v>
      </c>
      <c r="AW3" s="258" t="s">
        <v>47</v>
      </c>
      <c r="AX3" s="258" t="s">
        <v>51</v>
      </c>
      <c r="AY3" s="258" t="s">
        <v>53</v>
      </c>
      <c r="AZ3" s="258" t="s">
        <v>56</v>
      </c>
      <c r="BA3" s="258" t="s">
        <v>59</v>
      </c>
      <c r="BB3" s="258" t="s">
        <v>61</v>
      </c>
      <c r="BC3" s="258" t="s">
        <v>63</v>
      </c>
      <c r="BD3" s="258" t="s">
        <v>66</v>
      </c>
      <c r="BE3" s="258" t="s">
        <v>68</v>
      </c>
      <c r="BF3" s="258" t="s">
        <v>71</v>
      </c>
      <c r="BG3" s="258" t="s">
        <v>73</v>
      </c>
      <c r="BH3" s="258" t="s">
        <v>76</v>
      </c>
      <c r="BI3" s="258" t="s">
        <v>78</v>
      </c>
      <c r="BJ3" s="258" t="s">
        <v>81</v>
      </c>
      <c r="BK3" s="258" t="s">
        <v>83</v>
      </c>
      <c r="BL3" s="258" t="s">
        <v>86</v>
      </c>
      <c r="BM3" s="258" t="s">
        <v>88</v>
      </c>
      <c r="BN3" s="258" t="s">
        <v>91</v>
      </c>
      <c r="BO3" s="258" t="s">
        <v>93</v>
      </c>
      <c r="BP3" s="258" t="s">
        <v>96</v>
      </c>
      <c r="BQ3" s="258" t="s">
        <v>98</v>
      </c>
      <c r="BR3" s="258" t="s">
        <v>101</v>
      </c>
      <c r="BS3" s="258" t="s">
        <v>103</v>
      </c>
      <c r="BT3" s="258" t="s">
        <v>106</v>
      </c>
      <c r="BU3" s="258" t="s">
        <v>108</v>
      </c>
      <c r="BV3" s="258" t="s">
        <v>111</v>
      </c>
      <c r="BW3" s="256"/>
      <c r="BX3" s="3"/>
      <c r="BY3" s="3"/>
      <c r="BZ3" s="258" t="s">
        <v>32</v>
      </c>
      <c r="CA3" s="258" t="s">
        <v>35</v>
      </c>
      <c r="CB3" s="258" t="s">
        <v>37</v>
      </c>
      <c r="CC3" s="258" t="s">
        <v>39</v>
      </c>
      <c r="CD3" s="258" t="s">
        <v>41</v>
      </c>
      <c r="CE3" s="258" t="s">
        <v>43</v>
      </c>
      <c r="CF3" s="258" t="s">
        <v>47</v>
      </c>
      <c r="CG3" s="258" t="s">
        <v>51</v>
      </c>
      <c r="CH3" s="258" t="s">
        <v>53</v>
      </c>
      <c r="CI3" s="258" t="s">
        <v>56</v>
      </c>
      <c r="CJ3" s="258" t="s">
        <v>59</v>
      </c>
      <c r="CK3" s="258" t="s">
        <v>61</v>
      </c>
      <c r="CL3" s="258" t="s">
        <v>63</v>
      </c>
      <c r="CM3" s="258" t="s">
        <v>66</v>
      </c>
      <c r="CN3" s="258" t="s">
        <v>68</v>
      </c>
      <c r="CO3" s="258" t="s">
        <v>71</v>
      </c>
      <c r="CP3" s="258" t="s">
        <v>73</v>
      </c>
      <c r="CQ3" s="258" t="s">
        <v>76</v>
      </c>
      <c r="CR3" s="258" t="s">
        <v>78</v>
      </c>
      <c r="CS3" s="258" t="s">
        <v>81</v>
      </c>
      <c r="CT3" s="258" t="s">
        <v>83</v>
      </c>
      <c r="CU3" s="258" t="s">
        <v>86</v>
      </c>
      <c r="CV3" s="258" t="s">
        <v>88</v>
      </c>
      <c r="CW3" s="258" t="s">
        <v>91</v>
      </c>
      <c r="CX3" s="258" t="s">
        <v>93</v>
      </c>
      <c r="CY3" s="258" t="s">
        <v>96</v>
      </c>
      <c r="CZ3" s="258" t="s">
        <v>98</v>
      </c>
      <c r="DA3" s="258" t="s">
        <v>101</v>
      </c>
      <c r="DB3" s="258" t="s">
        <v>103</v>
      </c>
      <c r="DC3" s="258" t="s">
        <v>106</v>
      </c>
      <c r="DD3" s="258" t="s">
        <v>108</v>
      </c>
      <c r="DE3" s="258" t="s">
        <v>111</v>
      </c>
    </row>
    <row r="4" spans="2:109"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H4" s="222" t="s">
        <v>31</v>
      </c>
      <c r="AI4" s="222" t="s">
        <v>32</v>
      </c>
      <c r="AL4" s="259" t="str">
        <f>IFERROR(IF(HLOOKUP($N$8, $BZ$3:$DE$574, $AP4, FALSE )="", "", HLOOKUP($N$8, $BZ$3:$DE$574, $AP4, FALSE)), "")</f>
        <v>Acajete</v>
      </c>
      <c r="AM4" s="259" t="str">
        <f t="shared" ref="AM4:AM67" si="0">IFERROR(IF(AL4="", "", HLOOKUP($N$8, $AQ$3:$BV$574, AP4, FALSE)), "")</f>
        <v>30001</v>
      </c>
      <c r="AN4"/>
      <c r="AO4" s="3"/>
      <c r="AP4" s="3">
        <v>2</v>
      </c>
      <c r="AQ4" s="260" t="s">
        <v>3789</v>
      </c>
      <c r="AR4" s="260" t="s">
        <v>3790</v>
      </c>
      <c r="AS4" s="260" t="s">
        <v>3791</v>
      </c>
      <c r="AT4" s="260" t="s">
        <v>3792</v>
      </c>
      <c r="AU4" s="260" t="s">
        <v>3793</v>
      </c>
      <c r="AV4" s="260" t="s">
        <v>3794</v>
      </c>
      <c r="AW4" s="260" t="s">
        <v>3795</v>
      </c>
      <c r="AX4" s="260" t="s">
        <v>3796</v>
      </c>
      <c r="AY4" s="260" t="s">
        <v>3797</v>
      </c>
      <c r="AZ4" s="260" t="s">
        <v>3798</v>
      </c>
      <c r="BA4" s="260" t="s">
        <v>3799</v>
      </c>
      <c r="BB4" s="260" t="s">
        <v>3800</v>
      </c>
      <c r="BC4" s="260" t="s">
        <v>3801</v>
      </c>
      <c r="BD4" s="260" t="s">
        <v>3802</v>
      </c>
      <c r="BE4" s="261" t="s">
        <v>3803</v>
      </c>
      <c r="BF4" s="260" t="s">
        <v>3804</v>
      </c>
      <c r="BG4" s="260" t="s">
        <v>3805</v>
      </c>
      <c r="BH4" s="260" t="s">
        <v>3806</v>
      </c>
      <c r="BI4" s="260" t="s">
        <v>3807</v>
      </c>
      <c r="BJ4" s="260" t="s">
        <v>3808</v>
      </c>
      <c r="BK4" s="260" t="s">
        <v>3809</v>
      </c>
      <c r="BL4" s="260" t="s">
        <v>3810</v>
      </c>
      <c r="BM4" s="260" t="s">
        <v>3811</v>
      </c>
      <c r="BN4" s="260" t="s">
        <v>3812</v>
      </c>
      <c r="BO4" s="260" t="s">
        <v>3813</v>
      </c>
      <c r="BP4" s="260" t="s">
        <v>3814</v>
      </c>
      <c r="BQ4" s="260" t="s">
        <v>3815</v>
      </c>
      <c r="BR4" s="260" t="s">
        <v>3816</v>
      </c>
      <c r="BS4" s="260" t="s">
        <v>3817</v>
      </c>
      <c r="BT4" s="260" t="s">
        <v>3818</v>
      </c>
      <c r="BU4" s="260" t="s">
        <v>3819</v>
      </c>
      <c r="BV4" s="260" t="s">
        <v>3820</v>
      </c>
      <c r="BW4" s="3"/>
      <c r="BX4" s="3"/>
      <c r="BY4" s="3"/>
      <c r="BZ4" s="262" t="s">
        <v>31</v>
      </c>
      <c r="CA4" s="262" t="s">
        <v>3821</v>
      </c>
      <c r="CB4" s="262" t="s">
        <v>3822</v>
      </c>
      <c r="CC4" s="262" t="s">
        <v>3823</v>
      </c>
      <c r="CD4" s="262" t="s">
        <v>3824</v>
      </c>
      <c r="CE4" s="262" t="s">
        <v>3825</v>
      </c>
      <c r="CF4" s="262" t="s">
        <v>3826</v>
      </c>
      <c r="CG4" s="262" t="s">
        <v>3827</v>
      </c>
      <c r="CH4" s="262" t="s">
        <v>3828</v>
      </c>
      <c r="CI4" s="262" t="s">
        <v>3829</v>
      </c>
      <c r="CJ4" s="262" t="s">
        <v>3824</v>
      </c>
      <c r="CK4" s="262" t="s">
        <v>3830</v>
      </c>
      <c r="CL4" s="262" t="s">
        <v>3831</v>
      </c>
      <c r="CM4" s="262" t="s">
        <v>3832</v>
      </c>
      <c r="CN4" s="263" t="s">
        <v>3833</v>
      </c>
      <c r="CO4" s="262" t="s">
        <v>3834</v>
      </c>
      <c r="CP4" s="262" t="s">
        <v>3835</v>
      </c>
      <c r="CQ4" s="262" t="s">
        <v>3836</v>
      </c>
      <c r="CR4" s="262" t="s">
        <v>3824</v>
      </c>
      <c r="CS4" s="262" t="s">
        <v>3837</v>
      </c>
      <c r="CT4" s="262" t="s">
        <v>3838</v>
      </c>
      <c r="CU4" s="262" t="s">
        <v>3839</v>
      </c>
      <c r="CV4" s="262" t="s">
        <v>3840</v>
      </c>
      <c r="CW4" s="264" t="s">
        <v>3841</v>
      </c>
      <c r="CX4" s="262" t="s">
        <v>3842</v>
      </c>
      <c r="CY4" s="262" t="s">
        <v>3843</v>
      </c>
      <c r="CZ4" s="262" t="s">
        <v>3844</v>
      </c>
      <c r="DA4" s="262" t="s">
        <v>3824</v>
      </c>
      <c r="DB4" s="262" t="s">
        <v>3845</v>
      </c>
      <c r="DC4" s="262" t="s">
        <v>3838</v>
      </c>
      <c r="DD4" s="262" t="s">
        <v>3846</v>
      </c>
      <c r="DE4" s="262" t="s">
        <v>3847</v>
      </c>
    </row>
    <row r="5" spans="2:109" ht="60" customHeight="1">
      <c r="B5" s="283" t="s">
        <v>33</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H5" s="222" t="s">
        <v>34</v>
      </c>
      <c r="AI5" s="222" t="s">
        <v>35</v>
      </c>
      <c r="AL5" s="259" t="str">
        <f>IFERROR(IF(HLOOKUP($N$8, $BZ$3:$DE$574, $AP5, FALSE )="", "", HLOOKUP($N$8, $BZ$3:$DE$574, $AP5, FALSE)), "")</f>
        <v>Acatlán</v>
      </c>
      <c r="AM5" s="259" t="str">
        <f t="shared" si="0"/>
        <v>30002</v>
      </c>
      <c r="AN5"/>
      <c r="AO5" s="3"/>
      <c r="AP5" s="3">
        <v>3</v>
      </c>
      <c r="AQ5" s="260" t="s">
        <v>3848</v>
      </c>
      <c r="AR5" s="260" t="s">
        <v>3849</v>
      </c>
      <c r="AS5" s="260" t="s">
        <v>3850</v>
      </c>
      <c r="AT5" s="260" t="s">
        <v>3851</v>
      </c>
      <c r="AU5" s="260" t="s">
        <v>3852</v>
      </c>
      <c r="AV5" s="260" t="s">
        <v>3853</v>
      </c>
      <c r="AW5" s="260" t="s">
        <v>3854</v>
      </c>
      <c r="AX5" s="260" t="s">
        <v>3855</v>
      </c>
      <c r="AY5" s="260" t="s">
        <v>3856</v>
      </c>
      <c r="AZ5" s="260" t="s">
        <v>3857</v>
      </c>
      <c r="BA5" s="260" t="s">
        <v>3858</v>
      </c>
      <c r="BB5" s="260" t="s">
        <v>3859</v>
      </c>
      <c r="BC5" s="260" t="s">
        <v>3860</v>
      </c>
      <c r="BD5" s="260" t="s">
        <v>3861</v>
      </c>
      <c r="BE5" s="261" t="s">
        <v>3862</v>
      </c>
      <c r="BF5" s="260" t="s">
        <v>3863</v>
      </c>
      <c r="BG5" s="260" t="s">
        <v>3864</v>
      </c>
      <c r="BH5" s="260" t="s">
        <v>3865</v>
      </c>
      <c r="BI5" s="260" t="s">
        <v>3866</v>
      </c>
      <c r="BJ5" s="260" t="s">
        <v>3867</v>
      </c>
      <c r="BK5" s="260" t="s">
        <v>3868</v>
      </c>
      <c r="BL5" s="260" t="s">
        <v>3869</v>
      </c>
      <c r="BM5" s="260" t="s">
        <v>3870</v>
      </c>
      <c r="BN5" s="260" t="s">
        <v>3871</v>
      </c>
      <c r="BO5" s="260" t="s">
        <v>3872</v>
      </c>
      <c r="BP5" s="260" t="s">
        <v>3873</v>
      </c>
      <c r="BQ5" s="260" t="s">
        <v>3874</v>
      </c>
      <c r="BR5" s="260" t="s">
        <v>3875</v>
      </c>
      <c r="BS5" s="260" t="s">
        <v>3876</v>
      </c>
      <c r="BT5" s="260" t="s">
        <v>3877</v>
      </c>
      <c r="BU5" s="260" t="s">
        <v>3878</v>
      </c>
      <c r="BV5" s="260" t="s">
        <v>3879</v>
      </c>
      <c r="BW5" s="3"/>
      <c r="BX5" s="3"/>
      <c r="BY5" s="3"/>
      <c r="BZ5" s="262" t="s">
        <v>3880</v>
      </c>
      <c r="CA5" s="262" t="s">
        <v>3881</v>
      </c>
      <c r="CB5" s="262" t="s">
        <v>3882</v>
      </c>
      <c r="CC5" s="262" t="s">
        <v>38</v>
      </c>
      <c r="CD5" s="262" t="s">
        <v>3883</v>
      </c>
      <c r="CE5" s="262" t="s">
        <v>42</v>
      </c>
      <c r="CF5" s="262" t="s">
        <v>3884</v>
      </c>
      <c r="CG5" s="262" t="s">
        <v>3885</v>
      </c>
      <c r="CH5" s="262" t="s">
        <v>3886</v>
      </c>
      <c r="CI5" s="262" t="s">
        <v>3887</v>
      </c>
      <c r="CJ5" s="262" t="s">
        <v>3888</v>
      </c>
      <c r="CK5" s="262" t="s">
        <v>3889</v>
      </c>
      <c r="CL5" s="262" t="s">
        <v>3890</v>
      </c>
      <c r="CM5" s="262" t="s">
        <v>3891</v>
      </c>
      <c r="CN5" s="263" t="s">
        <v>3892</v>
      </c>
      <c r="CO5" s="262" t="s">
        <v>3893</v>
      </c>
      <c r="CP5" s="262" t="s">
        <v>3894</v>
      </c>
      <c r="CQ5" s="262" t="s">
        <v>3895</v>
      </c>
      <c r="CR5" s="262" t="s">
        <v>3896</v>
      </c>
      <c r="CS5" s="262" t="s">
        <v>3897</v>
      </c>
      <c r="CT5" s="262" t="s">
        <v>3898</v>
      </c>
      <c r="CU5" s="262" t="s">
        <v>3899</v>
      </c>
      <c r="CV5" s="262" t="s">
        <v>3900</v>
      </c>
      <c r="CW5" s="262" t="s">
        <v>3901</v>
      </c>
      <c r="CX5" s="262" t="s">
        <v>3902</v>
      </c>
      <c r="CY5" s="262" t="s">
        <v>3903</v>
      </c>
      <c r="CZ5" s="262" t="s">
        <v>3904</v>
      </c>
      <c r="DA5" s="262" t="s">
        <v>3885</v>
      </c>
      <c r="DB5" s="262" t="s">
        <v>3905</v>
      </c>
      <c r="DC5" s="262" t="s">
        <v>3831</v>
      </c>
      <c r="DD5" s="262" t="s">
        <v>3906</v>
      </c>
      <c r="DE5" s="262" t="s">
        <v>3907</v>
      </c>
    </row>
    <row r="6" spans="2:109"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H6" s="222" t="s">
        <v>36</v>
      </c>
      <c r="AI6" s="222" t="s">
        <v>37</v>
      </c>
      <c r="AL6" s="259" t="str">
        <f t="shared" ref="AL6:AL68" si="1">IFERROR(IF(HLOOKUP($N$8, $BZ$3:$DE$574, $AP6, FALSE )="", "", HLOOKUP($N$8, $BZ$3:$DE$574, $AP6, FALSE)), "")</f>
        <v>Acayucan</v>
      </c>
      <c r="AM6" s="259" t="str">
        <f t="shared" si="0"/>
        <v>30003</v>
      </c>
      <c r="AN6"/>
      <c r="AO6" s="3"/>
      <c r="AP6" s="3">
        <v>4</v>
      </c>
      <c r="AQ6" s="260" t="s">
        <v>3908</v>
      </c>
      <c r="AR6" s="260" t="s">
        <v>3909</v>
      </c>
      <c r="AS6" s="260" t="s">
        <v>3910</v>
      </c>
      <c r="AT6" s="260" t="s">
        <v>3911</v>
      </c>
      <c r="AU6" s="260" t="s">
        <v>3912</v>
      </c>
      <c r="AV6" s="260" t="s">
        <v>3913</v>
      </c>
      <c r="AW6" s="260" t="s">
        <v>3914</v>
      </c>
      <c r="AX6" s="260" t="s">
        <v>3915</v>
      </c>
      <c r="AY6" s="260" t="s">
        <v>3916</v>
      </c>
      <c r="AZ6" s="260" t="s">
        <v>3917</v>
      </c>
      <c r="BA6" s="260" t="s">
        <v>3918</v>
      </c>
      <c r="BB6" s="260" t="s">
        <v>3919</v>
      </c>
      <c r="BC6" s="260" t="s">
        <v>3920</v>
      </c>
      <c r="BD6" s="260" t="s">
        <v>3921</v>
      </c>
      <c r="BE6" s="261" t="s">
        <v>3922</v>
      </c>
      <c r="BF6" s="260" t="s">
        <v>3923</v>
      </c>
      <c r="BG6" s="260" t="s">
        <v>3924</v>
      </c>
      <c r="BH6" s="260" t="s">
        <v>3925</v>
      </c>
      <c r="BI6" s="260" t="s">
        <v>3926</v>
      </c>
      <c r="BJ6" s="260" t="s">
        <v>3927</v>
      </c>
      <c r="BK6" s="260" t="s">
        <v>3928</v>
      </c>
      <c r="BL6" s="260" t="s">
        <v>3929</v>
      </c>
      <c r="BM6" s="260" t="s">
        <v>3930</v>
      </c>
      <c r="BN6" s="260" t="s">
        <v>3931</v>
      </c>
      <c r="BO6" s="260" t="s">
        <v>3932</v>
      </c>
      <c r="BP6" s="260" t="s">
        <v>3933</v>
      </c>
      <c r="BQ6" s="260" t="s">
        <v>3934</v>
      </c>
      <c r="BR6" s="260" t="s">
        <v>3935</v>
      </c>
      <c r="BS6" s="260" t="s">
        <v>3936</v>
      </c>
      <c r="BT6" s="260" t="s">
        <v>3937</v>
      </c>
      <c r="BU6" s="260" t="s">
        <v>3938</v>
      </c>
      <c r="BV6" s="260" t="s">
        <v>3939</v>
      </c>
      <c r="BW6" s="3"/>
      <c r="BX6" s="3"/>
      <c r="BY6" s="3"/>
      <c r="BZ6" s="262" t="s">
        <v>3940</v>
      </c>
      <c r="CA6" s="262" t="s">
        <v>3941</v>
      </c>
      <c r="CB6" s="262" t="s">
        <v>3942</v>
      </c>
      <c r="CC6" s="262" t="s">
        <v>3943</v>
      </c>
      <c r="CD6" s="262" t="s">
        <v>3944</v>
      </c>
      <c r="CE6" s="262" t="s">
        <v>3945</v>
      </c>
      <c r="CF6" s="262" t="s">
        <v>3946</v>
      </c>
      <c r="CG6" s="262" t="s">
        <v>3944</v>
      </c>
      <c r="CH6" s="262" t="s">
        <v>3947</v>
      </c>
      <c r="CI6" s="262" t="s">
        <v>3948</v>
      </c>
      <c r="CJ6" s="262" t="s">
        <v>3949</v>
      </c>
      <c r="CK6" s="262" t="s">
        <v>3950</v>
      </c>
      <c r="CL6" s="262" t="s">
        <v>3951</v>
      </c>
      <c r="CM6" s="262" t="s">
        <v>3952</v>
      </c>
      <c r="CN6" s="263" t="s">
        <v>3953</v>
      </c>
      <c r="CO6" s="262" t="s">
        <v>3954</v>
      </c>
      <c r="CP6" s="262" t="s">
        <v>3955</v>
      </c>
      <c r="CQ6" s="262" t="s">
        <v>3956</v>
      </c>
      <c r="CR6" s="262" t="s">
        <v>3957</v>
      </c>
      <c r="CS6" s="262" t="s">
        <v>3958</v>
      </c>
      <c r="CT6" s="262" t="s">
        <v>3831</v>
      </c>
      <c r="CU6" s="262" t="s">
        <v>3959</v>
      </c>
      <c r="CV6" s="262" t="s">
        <v>3960</v>
      </c>
      <c r="CW6" s="262" t="s">
        <v>3961</v>
      </c>
      <c r="CX6" s="262" t="s">
        <v>3962</v>
      </c>
      <c r="CY6" s="264" t="s">
        <v>3963</v>
      </c>
      <c r="CZ6" s="262" t="s">
        <v>3964</v>
      </c>
      <c r="DA6" s="262" t="s">
        <v>3965</v>
      </c>
      <c r="DB6" s="262" t="s">
        <v>3966</v>
      </c>
      <c r="DC6" s="262" t="s">
        <v>3967</v>
      </c>
      <c r="DD6" s="262" t="s">
        <v>3968</v>
      </c>
      <c r="DE6" s="262" t="s">
        <v>3969</v>
      </c>
    </row>
    <row r="7" spans="2:109" ht="15" customHeight="1" thickBot="1">
      <c r="B7" s="2" t="s">
        <v>3</v>
      </c>
      <c r="C7" s="4"/>
      <c r="D7" s="4"/>
      <c r="E7" s="4"/>
      <c r="F7" s="4"/>
      <c r="G7" s="4"/>
      <c r="H7" s="4"/>
      <c r="I7" s="4"/>
      <c r="J7" s="4"/>
      <c r="K7" s="4"/>
      <c r="L7" s="4"/>
      <c r="M7" s="4"/>
      <c r="N7" s="2" t="s">
        <v>4</v>
      </c>
      <c r="O7" s="4"/>
      <c r="P7" s="14"/>
      <c r="Q7" s="14"/>
      <c r="R7" s="14"/>
      <c r="S7" s="14"/>
      <c r="T7" s="14"/>
      <c r="U7" s="14"/>
      <c r="V7" s="14"/>
      <c r="W7" s="14"/>
      <c r="X7" s="14"/>
      <c r="Y7" s="14"/>
      <c r="Z7" s="14"/>
      <c r="AA7" s="289" t="s">
        <v>2</v>
      </c>
      <c r="AB7" s="281"/>
      <c r="AC7" s="281"/>
      <c r="AD7" s="281"/>
      <c r="AH7" s="222" t="s">
        <v>38</v>
      </c>
      <c r="AI7" s="222" t="s">
        <v>39</v>
      </c>
      <c r="AL7" s="259" t="str">
        <f t="shared" si="1"/>
        <v>Actopan</v>
      </c>
      <c r="AM7" s="259" t="str">
        <f t="shared" si="0"/>
        <v>30004</v>
      </c>
      <c r="AN7"/>
      <c r="AO7" s="3"/>
      <c r="AP7" s="3">
        <v>5</v>
      </c>
      <c r="AQ7" s="260" t="s">
        <v>3970</v>
      </c>
      <c r="AR7" s="260" t="s">
        <v>3971</v>
      </c>
      <c r="AS7" s="260" t="s">
        <v>3972</v>
      </c>
      <c r="AT7" s="260" t="s">
        <v>3973</v>
      </c>
      <c r="AU7" s="260" t="s">
        <v>3974</v>
      </c>
      <c r="AV7" s="260" t="s">
        <v>3975</v>
      </c>
      <c r="AW7" s="260" t="s">
        <v>3976</v>
      </c>
      <c r="AX7" s="260" t="s">
        <v>3977</v>
      </c>
      <c r="AY7" s="260" t="s">
        <v>3978</v>
      </c>
      <c r="AZ7" s="260" t="s">
        <v>3979</v>
      </c>
      <c r="BA7" s="260" t="s">
        <v>3980</v>
      </c>
      <c r="BB7" s="260" t="s">
        <v>3981</v>
      </c>
      <c r="BC7" s="260" t="s">
        <v>3982</v>
      </c>
      <c r="BD7" s="260" t="s">
        <v>3983</v>
      </c>
      <c r="BE7" s="261" t="s">
        <v>3984</v>
      </c>
      <c r="BF7" s="260" t="s">
        <v>3985</v>
      </c>
      <c r="BG7" s="260" t="s">
        <v>3986</v>
      </c>
      <c r="BH7" s="260" t="s">
        <v>3987</v>
      </c>
      <c r="BI7" s="260" t="s">
        <v>3988</v>
      </c>
      <c r="BJ7" s="260" t="s">
        <v>3989</v>
      </c>
      <c r="BK7" s="260" t="s">
        <v>3990</v>
      </c>
      <c r="BL7" s="260" t="s">
        <v>3991</v>
      </c>
      <c r="BM7" s="260" t="s">
        <v>3992</v>
      </c>
      <c r="BN7" s="260" t="s">
        <v>3993</v>
      </c>
      <c r="BO7" s="260" t="s">
        <v>3994</v>
      </c>
      <c r="BP7" s="260" t="s">
        <v>3995</v>
      </c>
      <c r="BQ7" s="260" t="s">
        <v>3996</v>
      </c>
      <c r="BR7" s="260" t="s">
        <v>3997</v>
      </c>
      <c r="BS7" s="260" t="s">
        <v>3998</v>
      </c>
      <c r="BT7" s="260" t="s">
        <v>3999</v>
      </c>
      <c r="BU7" s="260" t="s">
        <v>4000</v>
      </c>
      <c r="BV7" s="260" t="s">
        <v>4001</v>
      </c>
      <c r="BW7" s="3"/>
      <c r="BX7" s="3"/>
      <c r="BY7" s="3"/>
      <c r="BZ7" s="262" t="s">
        <v>4002</v>
      </c>
      <c r="CA7" s="262" t="s">
        <v>4003</v>
      </c>
      <c r="CB7" s="262" t="s">
        <v>4004</v>
      </c>
      <c r="CC7" s="262" t="s">
        <v>4005</v>
      </c>
      <c r="CD7" s="262" t="s">
        <v>4006</v>
      </c>
      <c r="CE7" s="262" t="s">
        <v>4007</v>
      </c>
      <c r="CF7" s="262" t="s">
        <v>4008</v>
      </c>
      <c r="CG7" s="262" t="s">
        <v>4009</v>
      </c>
      <c r="CH7" s="262" t="s">
        <v>4010</v>
      </c>
      <c r="CI7" s="262" t="s">
        <v>4011</v>
      </c>
      <c r="CJ7" s="262" t="s">
        <v>4012</v>
      </c>
      <c r="CK7" s="262" t="s">
        <v>4013</v>
      </c>
      <c r="CL7" s="262" t="s">
        <v>4014</v>
      </c>
      <c r="CM7" s="262" t="s">
        <v>4015</v>
      </c>
      <c r="CN7" s="263" t="s">
        <v>4016</v>
      </c>
      <c r="CO7" s="262" t="s">
        <v>4017</v>
      </c>
      <c r="CP7" s="262" t="s">
        <v>4018</v>
      </c>
      <c r="CQ7" s="262" t="s">
        <v>4019</v>
      </c>
      <c r="CR7" s="262" t="s">
        <v>3944</v>
      </c>
      <c r="CS7" s="262" t="s">
        <v>4020</v>
      </c>
      <c r="CT7" s="262" t="s">
        <v>4021</v>
      </c>
      <c r="CU7" s="262" t="s">
        <v>4022</v>
      </c>
      <c r="CV7" s="262" t="s">
        <v>4023</v>
      </c>
      <c r="CW7" s="262" t="s">
        <v>4024</v>
      </c>
      <c r="CX7" s="262" t="s">
        <v>4025</v>
      </c>
      <c r="CY7" s="262" t="s">
        <v>4026</v>
      </c>
      <c r="CZ7" s="262" t="s">
        <v>4027</v>
      </c>
      <c r="DA7" s="262" t="s">
        <v>4028</v>
      </c>
      <c r="DB7" s="262" t="s">
        <v>4029</v>
      </c>
      <c r="DC7" s="262" t="s">
        <v>3951</v>
      </c>
      <c r="DD7" s="262" t="s">
        <v>4030</v>
      </c>
      <c r="DE7" s="262" t="s">
        <v>4031</v>
      </c>
    </row>
    <row r="8" spans="2:109" ht="15" customHeight="1" thickBot="1">
      <c r="B8" s="290" t="s">
        <v>105</v>
      </c>
      <c r="C8" s="285"/>
      <c r="D8" s="285"/>
      <c r="E8" s="285"/>
      <c r="F8" s="285"/>
      <c r="G8" s="285"/>
      <c r="H8" s="285"/>
      <c r="I8" s="285"/>
      <c r="J8" s="285"/>
      <c r="K8" s="285"/>
      <c r="L8" s="286"/>
      <c r="M8" s="15"/>
      <c r="N8" s="284" t="str">
        <f>IF(B8="","",VLOOKUP(B8,AH3:AJ34,2,0))</f>
        <v>230</v>
      </c>
      <c r="O8" s="286"/>
      <c r="AH8" s="222" t="s">
        <v>40</v>
      </c>
      <c r="AI8" s="222" t="s">
        <v>41</v>
      </c>
      <c r="AL8" s="259" t="str">
        <f t="shared" si="1"/>
        <v>Acula</v>
      </c>
      <c r="AM8" s="259" t="str">
        <f t="shared" si="0"/>
        <v>30005</v>
      </c>
      <c r="AN8"/>
      <c r="AO8" s="3"/>
      <c r="AP8" s="3">
        <v>6</v>
      </c>
      <c r="AQ8" s="260" t="s">
        <v>4032</v>
      </c>
      <c r="AR8" s="260" t="s">
        <v>4033</v>
      </c>
      <c r="AS8" s="260" t="s">
        <v>4034</v>
      </c>
      <c r="AT8" s="260" t="s">
        <v>4035</v>
      </c>
      <c r="AU8" s="260" t="s">
        <v>4036</v>
      </c>
      <c r="AV8" s="260" t="s">
        <v>4037</v>
      </c>
      <c r="AW8" s="260" t="s">
        <v>4038</v>
      </c>
      <c r="AX8" s="260" t="s">
        <v>4039</v>
      </c>
      <c r="AY8" s="260" t="s">
        <v>4040</v>
      </c>
      <c r="AZ8" s="260" t="s">
        <v>4041</v>
      </c>
      <c r="BA8" s="260" t="s">
        <v>4042</v>
      </c>
      <c r="BB8" s="260" t="s">
        <v>4043</v>
      </c>
      <c r="BC8" s="260" t="s">
        <v>4044</v>
      </c>
      <c r="BD8" s="260" t="s">
        <v>4045</v>
      </c>
      <c r="BE8" s="261" t="s">
        <v>4046</v>
      </c>
      <c r="BF8" s="260" t="s">
        <v>4047</v>
      </c>
      <c r="BG8" s="260" t="s">
        <v>4048</v>
      </c>
      <c r="BH8" s="260" t="s">
        <v>4049</v>
      </c>
      <c r="BI8" s="260" t="s">
        <v>4050</v>
      </c>
      <c r="BJ8" s="260" t="s">
        <v>4051</v>
      </c>
      <c r="BK8" s="260" t="s">
        <v>4052</v>
      </c>
      <c r="BL8" s="260" t="s">
        <v>4053</v>
      </c>
      <c r="BM8" s="260" t="s">
        <v>4054</v>
      </c>
      <c r="BN8" s="260" t="s">
        <v>4055</v>
      </c>
      <c r="BO8" s="260" t="s">
        <v>4056</v>
      </c>
      <c r="BP8" s="260" t="s">
        <v>4057</v>
      </c>
      <c r="BQ8" s="260" t="s">
        <v>4058</v>
      </c>
      <c r="BR8" s="260" t="s">
        <v>4059</v>
      </c>
      <c r="BS8" s="260" t="s">
        <v>4060</v>
      </c>
      <c r="BT8" s="260" t="s">
        <v>4061</v>
      </c>
      <c r="BU8" s="260" t="s">
        <v>4062</v>
      </c>
      <c r="BV8" s="260" t="s">
        <v>4063</v>
      </c>
      <c r="BW8" s="3"/>
      <c r="BX8" s="3"/>
      <c r="BY8" s="3"/>
      <c r="BZ8" s="262" t="s">
        <v>4064</v>
      </c>
      <c r="CA8" s="262" t="s">
        <v>4065</v>
      </c>
      <c r="CB8" s="262" t="s">
        <v>4066</v>
      </c>
      <c r="CC8" s="262" t="s">
        <v>4067</v>
      </c>
      <c r="CD8" s="262" t="s">
        <v>4068</v>
      </c>
      <c r="CE8" s="262" t="s">
        <v>4069</v>
      </c>
      <c r="CF8" s="262" t="s">
        <v>4070</v>
      </c>
      <c r="CG8" s="262" t="s">
        <v>4071</v>
      </c>
      <c r="CH8" s="262" t="s">
        <v>4072</v>
      </c>
      <c r="CI8" s="262" t="s">
        <v>55</v>
      </c>
      <c r="CJ8" s="262" t="s">
        <v>4073</v>
      </c>
      <c r="CK8" s="262" t="s">
        <v>4074</v>
      </c>
      <c r="CL8" s="262" t="s">
        <v>4075</v>
      </c>
      <c r="CM8" s="262" t="s">
        <v>4076</v>
      </c>
      <c r="CN8" s="263" t="s">
        <v>4077</v>
      </c>
      <c r="CO8" s="262" t="s">
        <v>4078</v>
      </c>
      <c r="CP8" s="262" t="s">
        <v>4079</v>
      </c>
      <c r="CQ8" s="262" t="s">
        <v>4080</v>
      </c>
      <c r="CR8" s="262" t="s">
        <v>4081</v>
      </c>
      <c r="CS8" s="262" t="s">
        <v>4082</v>
      </c>
      <c r="CT8" s="262" t="s">
        <v>4083</v>
      </c>
      <c r="CU8" s="262" t="s">
        <v>4084</v>
      </c>
      <c r="CV8" s="262" t="s">
        <v>4031</v>
      </c>
      <c r="CW8" s="262" t="s">
        <v>3904</v>
      </c>
      <c r="CX8" s="262" t="s">
        <v>4085</v>
      </c>
      <c r="CY8" s="262" t="s">
        <v>4086</v>
      </c>
      <c r="CZ8" s="262" t="s">
        <v>4087</v>
      </c>
      <c r="DA8" s="262" t="s">
        <v>4088</v>
      </c>
      <c r="DB8" s="262" t="s">
        <v>4089</v>
      </c>
      <c r="DC8" s="262" t="s">
        <v>4090</v>
      </c>
      <c r="DD8" s="262" t="s">
        <v>4091</v>
      </c>
      <c r="DE8" s="262" t="s">
        <v>4092</v>
      </c>
    </row>
    <row r="9" spans="2:109" ht="15" customHeight="1" thickBot="1">
      <c r="AH9" s="222" t="s">
        <v>42</v>
      </c>
      <c r="AI9" s="222" t="s">
        <v>43</v>
      </c>
      <c r="AL9" s="259" t="str">
        <f t="shared" si="1"/>
        <v>Acultzingo</v>
      </c>
      <c r="AM9" s="259" t="str">
        <f t="shared" si="0"/>
        <v>30006</v>
      </c>
      <c r="AN9"/>
      <c r="AO9" s="3"/>
      <c r="AP9" s="3">
        <v>7</v>
      </c>
      <c r="AQ9" s="260" t="s">
        <v>4093</v>
      </c>
      <c r="AR9" s="260" t="s">
        <v>4094</v>
      </c>
      <c r="AS9" s="265" t="s">
        <v>4095</v>
      </c>
      <c r="AT9" s="260" t="s">
        <v>4096</v>
      </c>
      <c r="AU9" s="260" t="s">
        <v>4097</v>
      </c>
      <c r="AV9" s="260" t="s">
        <v>4098</v>
      </c>
      <c r="AW9" s="260" t="s">
        <v>4099</v>
      </c>
      <c r="AX9" s="260" t="s">
        <v>4100</v>
      </c>
      <c r="AY9" s="260" t="s">
        <v>4101</v>
      </c>
      <c r="AZ9" s="260" t="s">
        <v>4102</v>
      </c>
      <c r="BA9" s="260" t="s">
        <v>4103</v>
      </c>
      <c r="BB9" s="260" t="s">
        <v>4104</v>
      </c>
      <c r="BC9" s="260" t="s">
        <v>4105</v>
      </c>
      <c r="BD9" s="260" t="s">
        <v>4106</v>
      </c>
      <c r="BE9" s="261" t="s">
        <v>4107</v>
      </c>
      <c r="BF9" s="260" t="s">
        <v>4108</v>
      </c>
      <c r="BG9" s="260" t="s">
        <v>4109</v>
      </c>
      <c r="BH9" s="260" t="s">
        <v>4110</v>
      </c>
      <c r="BI9" s="260" t="s">
        <v>4111</v>
      </c>
      <c r="BJ9" s="260" t="s">
        <v>4112</v>
      </c>
      <c r="BK9" s="260" t="s">
        <v>4113</v>
      </c>
      <c r="BL9" s="260" t="s">
        <v>4114</v>
      </c>
      <c r="BM9" s="260" t="s">
        <v>4115</v>
      </c>
      <c r="BN9" s="260" t="s">
        <v>4116</v>
      </c>
      <c r="BO9" s="260" t="s">
        <v>4117</v>
      </c>
      <c r="BP9" s="260" t="s">
        <v>4118</v>
      </c>
      <c r="BQ9" s="260" t="s">
        <v>4119</v>
      </c>
      <c r="BR9" s="260" t="s">
        <v>4120</v>
      </c>
      <c r="BS9" s="260" t="s">
        <v>4121</v>
      </c>
      <c r="BT9" s="260" t="s">
        <v>4122</v>
      </c>
      <c r="BU9" s="260" t="s">
        <v>4123</v>
      </c>
      <c r="BV9" s="260" t="s">
        <v>4124</v>
      </c>
      <c r="BW9" s="3"/>
      <c r="BX9" s="3"/>
      <c r="BY9" s="3"/>
      <c r="BZ9" s="262" t="s">
        <v>4125</v>
      </c>
      <c r="CA9" s="262" t="s">
        <v>4126</v>
      </c>
      <c r="CB9" s="262" t="s">
        <v>550</v>
      </c>
      <c r="CC9" s="262" t="s">
        <v>4127</v>
      </c>
      <c r="CD9" s="262" t="s">
        <v>4128</v>
      </c>
      <c r="CE9" s="262" t="s">
        <v>4129</v>
      </c>
      <c r="CF9" s="262" t="s">
        <v>4130</v>
      </c>
      <c r="CG9" s="262" t="s">
        <v>4131</v>
      </c>
      <c r="CH9" s="262" t="s">
        <v>4132</v>
      </c>
      <c r="CI9" s="262" t="s">
        <v>4133</v>
      </c>
      <c r="CJ9" s="262" t="s">
        <v>4134</v>
      </c>
      <c r="CK9" s="262" t="s">
        <v>4135</v>
      </c>
      <c r="CL9" s="262" t="s">
        <v>4136</v>
      </c>
      <c r="CM9" s="262" t="s">
        <v>4137</v>
      </c>
      <c r="CN9" s="263" t="s">
        <v>4138</v>
      </c>
      <c r="CO9" s="262" t="s">
        <v>4139</v>
      </c>
      <c r="CP9" s="262" t="s">
        <v>4140</v>
      </c>
      <c r="CQ9" s="262" t="s">
        <v>4141</v>
      </c>
      <c r="CR9" s="262" t="s">
        <v>4142</v>
      </c>
      <c r="CS9" s="262" t="s">
        <v>4143</v>
      </c>
      <c r="CT9" s="262" t="s">
        <v>3895</v>
      </c>
      <c r="CU9" s="262" t="s">
        <v>4144</v>
      </c>
      <c r="CV9" s="262" t="s">
        <v>4145</v>
      </c>
      <c r="CW9" s="262" t="s">
        <v>4146</v>
      </c>
      <c r="CX9" s="262" t="s">
        <v>4147</v>
      </c>
      <c r="CY9" s="262" t="s">
        <v>4148</v>
      </c>
      <c r="CZ9" s="262" t="s">
        <v>4149</v>
      </c>
      <c r="DA9" s="262" t="s">
        <v>4150</v>
      </c>
      <c r="DB9" s="262" t="s">
        <v>4151</v>
      </c>
      <c r="DC9" s="262" t="s">
        <v>4152</v>
      </c>
      <c r="DD9" s="262" t="s">
        <v>4153</v>
      </c>
      <c r="DE9" s="262" t="s">
        <v>4154</v>
      </c>
    </row>
    <row r="10" spans="2:109" ht="18.75" customHeight="1">
      <c r="B10" s="16"/>
      <c r="C10" s="17" t="s">
        <v>44</v>
      </c>
      <c r="D10" s="18"/>
      <c r="E10" s="18"/>
      <c r="F10" s="18"/>
      <c r="G10" s="18"/>
      <c r="H10" s="18"/>
      <c r="I10" s="18"/>
      <c r="J10" s="18"/>
      <c r="K10" s="18"/>
      <c r="L10" s="19"/>
      <c r="N10" s="20"/>
      <c r="O10" s="21" t="s">
        <v>45</v>
      </c>
      <c r="P10" s="22"/>
      <c r="Q10" s="22"/>
      <c r="R10" s="22"/>
      <c r="S10" s="22"/>
      <c r="T10" s="22"/>
      <c r="U10" s="22"/>
      <c r="V10" s="22"/>
      <c r="W10" s="22"/>
      <c r="X10" s="22"/>
      <c r="Y10" s="22"/>
      <c r="Z10" s="22"/>
      <c r="AA10" s="22"/>
      <c r="AB10" s="22"/>
      <c r="AC10" s="22"/>
      <c r="AD10" s="23"/>
      <c r="AH10" s="222" t="s">
        <v>46</v>
      </c>
      <c r="AI10" s="222" t="s">
        <v>47</v>
      </c>
      <c r="AL10" s="259" t="str">
        <f t="shared" si="1"/>
        <v>Camarón de Tejeda</v>
      </c>
      <c r="AM10" s="259" t="str">
        <f t="shared" si="0"/>
        <v>30007</v>
      </c>
      <c r="AN10"/>
      <c r="AO10" s="3"/>
      <c r="AP10" s="3">
        <v>8</v>
      </c>
      <c r="AQ10" s="260" t="s">
        <v>4155</v>
      </c>
      <c r="AR10" s="260" t="s">
        <v>4156</v>
      </c>
      <c r="AS10" s="260"/>
      <c r="AT10" s="260" t="s">
        <v>4157</v>
      </c>
      <c r="AU10" s="260" t="s">
        <v>4158</v>
      </c>
      <c r="AV10" s="260" t="s">
        <v>4159</v>
      </c>
      <c r="AW10" s="260" t="s">
        <v>4160</v>
      </c>
      <c r="AX10" s="260" t="s">
        <v>4161</v>
      </c>
      <c r="AY10" s="260" t="s">
        <v>4162</v>
      </c>
      <c r="AZ10" s="260" t="s">
        <v>4163</v>
      </c>
      <c r="BA10" s="260" t="s">
        <v>4164</v>
      </c>
      <c r="BB10" s="260" t="s">
        <v>4165</v>
      </c>
      <c r="BC10" s="260" t="s">
        <v>4166</v>
      </c>
      <c r="BD10" s="260" t="s">
        <v>4167</v>
      </c>
      <c r="BE10" s="261" t="s">
        <v>4168</v>
      </c>
      <c r="BF10" s="260" t="s">
        <v>4169</v>
      </c>
      <c r="BG10" s="260" t="s">
        <v>4170</v>
      </c>
      <c r="BH10" s="260" t="s">
        <v>4171</v>
      </c>
      <c r="BI10" s="260" t="s">
        <v>4172</v>
      </c>
      <c r="BJ10" s="260" t="s">
        <v>4173</v>
      </c>
      <c r="BK10" s="260" t="s">
        <v>4174</v>
      </c>
      <c r="BL10" s="260" t="s">
        <v>4175</v>
      </c>
      <c r="BM10" s="260" t="s">
        <v>4176</v>
      </c>
      <c r="BN10" s="260" t="s">
        <v>4177</v>
      </c>
      <c r="BO10" s="260" t="s">
        <v>4178</v>
      </c>
      <c r="BP10" s="260" t="s">
        <v>4179</v>
      </c>
      <c r="BQ10" s="260" t="s">
        <v>4180</v>
      </c>
      <c r="BR10" s="260" t="s">
        <v>4181</v>
      </c>
      <c r="BS10" s="260" t="s">
        <v>4182</v>
      </c>
      <c r="BT10" s="260" t="s">
        <v>4183</v>
      </c>
      <c r="BU10" s="260" t="s">
        <v>4184</v>
      </c>
      <c r="BV10" s="260" t="s">
        <v>4185</v>
      </c>
      <c r="BW10" s="3"/>
      <c r="BX10" s="3"/>
      <c r="BY10" s="3"/>
      <c r="BZ10" s="262" t="s">
        <v>4186</v>
      </c>
      <c r="CA10" s="262" t="s">
        <v>4187</v>
      </c>
      <c r="CB10" s="262"/>
      <c r="CC10" s="262" t="s">
        <v>4188</v>
      </c>
      <c r="CD10" s="262" t="s">
        <v>4189</v>
      </c>
      <c r="CE10" s="262" t="s">
        <v>4190</v>
      </c>
      <c r="CF10" s="262" t="s">
        <v>4191</v>
      </c>
      <c r="CG10" s="262" t="s">
        <v>4192</v>
      </c>
      <c r="CH10" s="262" t="s">
        <v>4193</v>
      </c>
      <c r="CI10" s="262" t="s">
        <v>4194</v>
      </c>
      <c r="CJ10" s="262" t="s">
        <v>4195</v>
      </c>
      <c r="CK10" s="262" t="s">
        <v>4196</v>
      </c>
      <c r="CL10" s="262" t="s">
        <v>4197</v>
      </c>
      <c r="CM10" s="262" t="s">
        <v>4198</v>
      </c>
      <c r="CN10" s="263" t="s">
        <v>4199</v>
      </c>
      <c r="CO10" s="262" t="s">
        <v>4200</v>
      </c>
      <c r="CP10" s="262" t="s">
        <v>4201</v>
      </c>
      <c r="CQ10" s="262" t="s">
        <v>4202</v>
      </c>
      <c r="CR10" s="262" t="s">
        <v>4203</v>
      </c>
      <c r="CS10" s="262" t="s">
        <v>4204</v>
      </c>
      <c r="CT10" s="262" t="s">
        <v>4205</v>
      </c>
      <c r="CU10" s="262" t="s">
        <v>4206</v>
      </c>
      <c r="CV10" s="262" t="s">
        <v>4207</v>
      </c>
      <c r="CW10" s="262" t="s">
        <v>4208</v>
      </c>
      <c r="CX10" s="262" t="s">
        <v>4209</v>
      </c>
      <c r="CY10" s="262" t="s">
        <v>4210</v>
      </c>
      <c r="CZ10" s="262" t="s">
        <v>4211</v>
      </c>
      <c r="DA10" s="262" t="s">
        <v>4212</v>
      </c>
      <c r="DB10" s="262" t="s">
        <v>4213</v>
      </c>
      <c r="DC10" s="262" t="s">
        <v>4214</v>
      </c>
      <c r="DD10" s="262" t="s">
        <v>4215</v>
      </c>
      <c r="DE10" s="262" t="s">
        <v>4216</v>
      </c>
    </row>
    <row r="11" spans="2:109" ht="152.25" customHeight="1" thickBot="1">
      <c r="B11" s="24"/>
      <c r="C11" s="291" t="s">
        <v>48</v>
      </c>
      <c r="D11" s="292"/>
      <c r="E11" s="292"/>
      <c r="F11" s="292"/>
      <c r="G11" s="292"/>
      <c r="H11" s="292"/>
      <c r="I11" s="292"/>
      <c r="J11" s="292"/>
      <c r="K11" s="292"/>
      <c r="L11" s="25"/>
      <c r="N11" s="26"/>
      <c r="O11" s="291" t="s">
        <v>49</v>
      </c>
      <c r="P11" s="292"/>
      <c r="Q11" s="292"/>
      <c r="R11" s="292"/>
      <c r="S11" s="292"/>
      <c r="T11" s="292"/>
      <c r="U11" s="292"/>
      <c r="V11" s="292"/>
      <c r="W11" s="292"/>
      <c r="X11" s="292"/>
      <c r="Y11" s="292"/>
      <c r="Z11" s="292"/>
      <c r="AA11" s="292"/>
      <c r="AB11" s="292"/>
      <c r="AC11" s="292"/>
      <c r="AD11" s="27"/>
      <c r="AH11" s="222" t="s">
        <v>50</v>
      </c>
      <c r="AI11" s="222" t="s">
        <v>51</v>
      </c>
      <c r="AL11" s="259" t="str">
        <f t="shared" si="1"/>
        <v>Alpatláhuac</v>
      </c>
      <c r="AM11" s="259" t="str">
        <f t="shared" si="0"/>
        <v>30008</v>
      </c>
      <c r="AN11"/>
      <c r="AO11" s="3"/>
      <c r="AP11" s="3">
        <v>9</v>
      </c>
      <c r="AQ11" s="260" t="s">
        <v>4217</v>
      </c>
      <c r="AR11" s="265" t="s">
        <v>4218</v>
      </c>
      <c r="AS11" s="260"/>
      <c r="AT11" s="260" t="s">
        <v>4219</v>
      </c>
      <c r="AU11" s="260" t="s">
        <v>4220</v>
      </c>
      <c r="AV11" s="260" t="s">
        <v>4221</v>
      </c>
      <c r="AW11" s="260" t="s">
        <v>4222</v>
      </c>
      <c r="AX11" s="260" t="s">
        <v>4223</v>
      </c>
      <c r="AY11" s="260" t="s">
        <v>4224</v>
      </c>
      <c r="AZ11" s="260" t="s">
        <v>4225</v>
      </c>
      <c r="BA11" s="260" t="s">
        <v>4226</v>
      </c>
      <c r="BB11" s="260" t="s">
        <v>4227</v>
      </c>
      <c r="BC11" s="260" t="s">
        <v>4228</v>
      </c>
      <c r="BD11" s="260" t="s">
        <v>4229</v>
      </c>
      <c r="BE11" s="261" t="s">
        <v>4230</v>
      </c>
      <c r="BF11" s="260" t="s">
        <v>4231</v>
      </c>
      <c r="BG11" s="260" t="s">
        <v>4232</v>
      </c>
      <c r="BH11" s="260" t="s">
        <v>4233</v>
      </c>
      <c r="BI11" s="260" t="s">
        <v>4234</v>
      </c>
      <c r="BJ11" s="260" t="s">
        <v>4235</v>
      </c>
      <c r="BK11" s="260" t="s">
        <v>4236</v>
      </c>
      <c r="BL11" s="260" t="s">
        <v>4237</v>
      </c>
      <c r="BM11" s="260" t="s">
        <v>4238</v>
      </c>
      <c r="BN11" s="260" t="s">
        <v>4239</v>
      </c>
      <c r="BO11" s="260" t="s">
        <v>4240</v>
      </c>
      <c r="BP11" s="260" t="s">
        <v>4241</v>
      </c>
      <c r="BQ11" s="260" t="s">
        <v>4242</v>
      </c>
      <c r="BR11" s="260" t="s">
        <v>4243</v>
      </c>
      <c r="BS11" s="260" t="s">
        <v>4244</v>
      </c>
      <c r="BT11" s="260" t="s">
        <v>4245</v>
      </c>
      <c r="BU11" s="260" t="s">
        <v>4246</v>
      </c>
      <c r="BV11" s="260" t="s">
        <v>4247</v>
      </c>
      <c r="BW11" s="3"/>
      <c r="BX11" s="3"/>
      <c r="BY11" s="3"/>
      <c r="BZ11" s="262" t="s">
        <v>4248</v>
      </c>
      <c r="CA11" s="262" t="s">
        <v>550</v>
      </c>
      <c r="CB11" s="262"/>
      <c r="CC11" s="262" t="s">
        <v>4249</v>
      </c>
      <c r="CD11" s="262" t="s">
        <v>4250</v>
      </c>
      <c r="CE11" s="262" t="s">
        <v>4251</v>
      </c>
      <c r="CF11" s="266" t="s">
        <v>4252</v>
      </c>
      <c r="CG11" s="264" t="s">
        <v>4253</v>
      </c>
      <c r="CH11" s="262" t="s">
        <v>4254</v>
      </c>
      <c r="CI11" s="262" t="s">
        <v>4255</v>
      </c>
      <c r="CJ11" s="262" t="s">
        <v>4256</v>
      </c>
      <c r="CK11" s="262" t="s">
        <v>4257</v>
      </c>
      <c r="CL11" s="262" t="s">
        <v>4258</v>
      </c>
      <c r="CM11" s="262" t="s">
        <v>4259</v>
      </c>
      <c r="CN11" s="263" t="s">
        <v>4260</v>
      </c>
      <c r="CO11" s="262" t="s">
        <v>4261</v>
      </c>
      <c r="CP11" s="262" t="s">
        <v>4211</v>
      </c>
      <c r="CQ11" s="262" t="s">
        <v>4262</v>
      </c>
      <c r="CR11" s="262" t="s">
        <v>4150</v>
      </c>
      <c r="CS11" s="262" t="s">
        <v>4263</v>
      </c>
      <c r="CT11" s="262" t="s">
        <v>4264</v>
      </c>
      <c r="CU11" s="262" t="s">
        <v>4265</v>
      </c>
      <c r="CV11" s="262" t="s">
        <v>4266</v>
      </c>
      <c r="CW11" s="262" t="s">
        <v>4267</v>
      </c>
      <c r="CX11" s="262" t="s">
        <v>4268</v>
      </c>
      <c r="CY11" s="262" t="s">
        <v>4269</v>
      </c>
      <c r="CZ11" s="262" t="s">
        <v>4270</v>
      </c>
      <c r="DA11" s="262" t="s">
        <v>4271</v>
      </c>
      <c r="DB11" s="262" t="s">
        <v>4272</v>
      </c>
      <c r="DC11" s="262" t="s">
        <v>4273</v>
      </c>
      <c r="DD11" s="262" t="s">
        <v>4274</v>
      </c>
      <c r="DE11" s="262" t="s">
        <v>4069</v>
      </c>
    </row>
    <row r="12" spans="2:109" ht="15" customHeight="1" thickBot="1">
      <c r="AH12" s="222" t="s">
        <v>52</v>
      </c>
      <c r="AI12" s="222" t="s">
        <v>53</v>
      </c>
      <c r="AL12" s="259" t="str">
        <f t="shared" si="1"/>
        <v>Alto Lucero de Gutiérrez Barrios</v>
      </c>
      <c r="AM12" s="259" t="str">
        <f t="shared" si="0"/>
        <v>30009</v>
      </c>
      <c r="AN12"/>
      <c r="AO12" s="3"/>
      <c r="AP12" s="3">
        <v>10</v>
      </c>
      <c r="AQ12" s="260" t="s">
        <v>4275</v>
      </c>
      <c r="AR12" s="260"/>
      <c r="AS12" s="260"/>
      <c r="AT12" s="260" t="s">
        <v>4276</v>
      </c>
      <c r="AU12" s="260" t="s">
        <v>4277</v>
      </c>
      <c r="AV12" s="260" t="s">
        <v>4278</v>
      </c>
      <c r="AW12" s="260" t="s">
        <v>4279</v>
      </c>
      <c r="AX12" s="260" t="s">
        <v>4280</v>
      </c>
      <c r="AY12" s="260" t="s">
        <v>4281</v>
      </c>
      <c r="AZ12" s="260" t="s">
        <v>4282</v>
      </c>
      <c r="BA12" s="260" t="s">
        <v>4283</v>
      </c>
      <c r="BB12" s="260" t="s">
        <v>4284</v>
      </c>
      <c r="BC12" s="260" t="s">
        <v>4285</v>
      </c>
      <c r="BD12" s="260" t="s">
        <v>4286</v>
      </c>
      <c r="BE12" s="261" t="s">
        <v>4287</v>
      </c>
      <c r="BF12" s="260" t="s">
        <v>4288</v>
      </c>
      <c r="BG12" s="260" t="s">
        <v>4289</v>
      </c>
      <c r="BH12" s="260" t="s">
        <v>4290</v>
      </c>
      <c r="BI12" s="260" t="s">
        <v>4291</v>
      </c>
      <c r="BJ12" s="260" t="s">
        <v>4292</v>
      </c>
      <c r="BK12" s="260" t="s">
        <v>4293</v>
      </c>
      <c r="BL12" s="260" t="s">
        <v>4294</v>
      </c>
      <c r="BM12" s="260" t="s">
        <v>4295</v>
      </c>
      <c r="BN12" s="260" t="s">
        <v>4296</v>
      </c>
      <c r="BO12" s="260" t="s">
        <v>4297</v>
      </c>
      <c r="BP12" s="260" t="s">
        <v>4298</v>
      </c>
      <c r="BQ12" s="260" t="s">
        <v>4299</v>
      </c>
      <c r="BR12" s="260" t="s">
        <v>4300</v>
      </c>
      <c r="BS12" s="260" t="s">
        <v>4301</v>
      </c>
      <c r="BT12" s="260" t="s">
        <v>4302</v>
      </c>
      <c r="BU12" s="260" t="s">
        <v>4303</v>
      </c>
      <c r="BV12" s="260" t="s">
        <v>4304</v>
      </c>
      <c r="BW12" s="3"/>
      <c r="BX12" s="3"/>
      <c r="BY12" s="3"/>
      <c r="BZ12" s="262" t="s">
        <v>4305</v>
      </c>
      <c r="CA12" s="262"/>
      <c r="CB12" s="262"/>
      <c r="CC12" s="262" t="s">
        <v>4306</v>
      </c>
      <c r="CD12" s="262" t="s">
        <v>4307</v>
      </c>
      <c r="CE12" s="262" t="s">
        <v>4308</v>
      </c>
      <c r="CF12" s="262" t="s">
        <v>4309</v>
      </c>
      <c r="CG12" s="262" t="s">
        <v>4310</v>
      </c>
      <c r="CH12" s="262" t="s">
        <v>3954</v>
      </c>
      <c r="CI12" s="262" t="s">
        <v>4311</v>
      </c>
      <c r="CJ12" s="262" t="s">
        <v>4312</v>
      </c>
      <c r="CK12" s="262" t="s">
        <v>4313</v>
      </c>
      <c r="CL12" s="262" t="s">
        <v>4314</v>
      </c>
      <c r="CM12" s="262" t="s">
        <v>4314</v>
      </c>
      <c r="CN12" s="263" t="s">
        <v>4315</v>
      </c>
      <c r="CO12" s="262" t="s">
        <v>4316</v>
      </c>
      <c r="CP12" s="262" t="s">
        <v>4317</v>
      </c>
      <c r="CQ12" s="262" t="s">
        <v>4318</v>
      </c>
      <c r="CR12" s="262" t="s">
        <v>4319</v>
      </c>
      <c r="CS12" s="262" t="s">
        <v>4320</v>
      </c>
      <c r="CT12" s="262" t="s">
        <v>4321</v>
      </c>
      <c r="CU12" s="262" t="s">
        <v>4322</v>
      </c>
      <c r="CV12" s="262" t="s">
        <v>4323</v>
      </c>
      <c r="CW12" s="262" t="s">
        <v>4324</v>
      </c>
      <c r="CX12" s="262" t="s">
        <v>4325</v>
      </c>
      <c r="CY12" s="262" t="s">
        <v>4326</v>
      </c>
      <c r="CZ12" s="262" t="s">
        <v>4327</v>
      </c>
      <c r="DA12" s="262" t="s">
        <v>4328</v>
      </c>
      <c r="DB12" s="262" t="s">
        <v>4329</v>
      </c>
      <c r="DC12" s="262" t="s">
        <v>4330</v>
      </c>
      <c r="DD12" s="262" t="s">
        <v>4331</v>
      </c>
      <c r="DE12" s="262" t="s">
        <v>4332</v>
      </c>
    </row>
    <row r="13" spans="2:109" ht="24" customHeight="1">
      <c r="B13" s="16"/>
      <c r="C13" s="17" t="s">
        <v>54</v>
      </c>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23"/>
      <c r="AH13" s="222" t="s">
        <v>55</v>
      </c>
      <c r="AI13" s="222" t="s">
        <v>56</v>
      </c>
      <c r="AL13" s="259" t="str">
        <f t="shared" si="1"/>
        <v>Altotonga</v>
      </c>
      <c r="AM13" s="259" t="str">
        <f t="shared" si="0"/>
        <v>30010</v>
      </c>
      <c r="AN13"/>
      <c r="AO13" s="3"/>
      <c r="AP13" s="3">
        <v>11</v>
      </c>
      <c r="AQ13" s="260" t="s">
        <v>4333</v>
      </c>
      <c r="AR13" s="260"/>
      <c r="AS13" s="260"/>
      <c r="AT13" s="260" t="s">
        <v>4334</v>
      </c>
      <c r="AU13" s="260" t="s">
        <v>4335</v>
      </c>
      <c r="AV13" s="260" t="s">
        <v>4336</v>
      </c>
      <c r="AW13" s="260" t="s">
        <v>4337</v>
      </c>
      <c r="AX13" s="260" t="s">
        <v>4338</v>
      </c>
      <c r="AY13" s="260" t="s">
        <v>4339</v>
      </c>
      <c r="AZ13" s="260" t="s">
        <v>4340</v>
      </c>
      <c r="BA13" s="260" t="s">
        <v>4341</v>
      </c>
      <c r="BB13" s="260" t="s">
        <v>4342</v>
      </c>
      <c r="BC13" s="260" t="s">
        <v>4343</v>
      </c>
      <c r="BD13" s="260" t="s">
        <v>4344</v>
      </c>
      <c r="BE13" s="261" t="s">
        <v>4345</v>
      </c>
      <c r="BF13" s="260" t="s">
        <v>4346</v>
      </c>
      <c r="BG13" s="260" t="s">
        <v>4347</v>
      </c>
      <c r="BH13" s="260" t="s">
        <v>4348</v>
      </c>
      <c r="BI13" s="260" t="s">
        <v>4349</v>
      </c>
      <c r="BJ13" s="260" t="s">
        <v>4350</v>
      </c>
      <c r="BK13" s="260" t="s">
        <v>4351</v>
      </c>
      <c r="BL13" s="260" t="s">
        <v>4352</v>
      </c>
      <c r="BM13" s="260" t="s">
        <v>4353</v>
      </c>
      <c r="BN13" s="260" t="s">
        <v>4354</v>
      </c>
      <c r="BO13" s="260" t="s">
        <v>4355</v>
      </c>
      <c r="BP13" s="260" t="s">
        <v>4356</v>
      </c>
      <c r="BQ13" s="260" t="s">
        <v>4357</v>
      </c>
      <c r="BR13" s="260" t="s">
        <v>4358</v>
      </c>
      <c r="BS13" s="260" t="s">
        <v>4359</v>
      </c>
      <c r="BT13" s="260" t="s">
        <v>4360</v>
      </c>
      <c r="BU13" s="260" t="s">
        <v>4361</v>
      </c>
      <c r="BV13" s="260" t="s">
        <v>4362</v>
      </c>
      <c r="BW13" s="3"/>
      <c r="BX13" s="3"/>
      <c r="BY13" s="3"/>
      <c r="BZ13" s="262" t="s">
        <v>4363</v>
      </c>
      <c r="CA13" s="262"/>
      <c r="CB13" s="262"/>
      <c r="CC13" s="262" t="s">
        <v>4364</v>
      </c>
      <c r="CD13" s="262" t="s">
        <v>4365</v>
      </c>
      <c r="CE13" s="262" t="s">
        <v>4366</v>
      </c>
      <c r="CF13" s="262" t="s">
        <v>4367</v>
      </c>
      <c r="CG13" s="262" t="s">
        <v>4368</v>
      </c>
      <c r="CH13" s="262" t="s">
        <v>4369</v>
      </c>
      <c r="CI13" s="262" t="s">
        <v>62</v>
      </c>
      <c r="CJ13" s="262" t="s">
        <v>4370</v>
      </c>
      <c r="CK13" s="262" t="s">
        <v>4371</v>
      </c>
      <c r="CL13" s="262" t="s">
        <v>4372</v>
      </c>
      <c r="CM13" s="262" t="s">
        <v>4373</v>
      </c>
      <c r="CN13" s="263" t="s">
        <v>4374</v>
      </c>
      <c r="CO13" s="262" t="s">
        <v>4006</v>
      </c>
      <c r="CP13" s="262" t="s">
        <v>4375</v>
      </c>
      <c r="CQ13" s="262" t="s">
        <v>4376</v>
      </c>
      <c r="CR13" s="262" t="s">
        <v>4377</v>
      </c>
      <c r="CS13" s="262" t="s">
        <v>4378</v>
      </c>
      <c r="CT13" s="262" t="s">
        <v>4379</v>
      </c>
      <c r="CU13" s="262" t="s">
        <v>4380</v>
      </c>
      <c r="CV13" s="262" t="s">
        <v>4381</v>
      </c>
      <c r="CW13" s="262" t="s">
        <v>4382</v>
      </c>
      <c r="CX13" s="262" t="s">
        <v>4383</v>
      </c>
      <c r="CY13" s="262" t="s">
        <v>4384</v>
      </c>
      <c r="CZ13" s="262" t="s">
        <v>4385</v>
      </c>
      <c r="DA13" s="262" t="s">
        <v>4386</v>
      </c>
      <c r="DB13" s="262" t="s">
        <v>4387</v>
      </c>
      <c r="DC13" s="262" t="s">
        <v>4388</v>
      </c>
      <c r="DD13" s="262" t="s">
        <v>4389</v>
      </c>
      <c r="DE13" s="262" t="s">
        <v>4390</v>
      </c>
    </row>
    <row r="14" spans="2:109" ht="41.25" customHeight="1" thickBot="1">
      <c r="B14" s="24"/>
      <c r="C14" s="291" t="s">
        <v>57</v>
      </c>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7"/>
      <c r="AH14" s="222" t="s">
        <v>58</v>
      </c>
      <c r="AI14" s="222" t="s">
        <v>59</v>
      </c>
      <c r="AL14" s="259" t="str">
        <f t="shared" si="1"/>
        <v>Alvarado</v>
      </c>
      <c r="AM14" s="259" t="str">
        <f t="shared" si="0"/>
        <v>30011</v>
      </c>
      <c r="AN14"/>
      <c r="AO14" s="3"/>
      <c r="AP14" s="3">
        <v>12</v>
      </c>
      <c r="AQ14" s="260" t="s">
        <v>4391</v>
      </c>
      <c r="AR14" s="260"/>
      <c r="AS14" s="260"/>
      <c r="AT14" s="260" t="s">
        <v>4392</v>
      </c>
      <c r="AU14" s="260" t="s">
        <v>4393</v>
      </c>
      <c r="AV14" s="265" t="s">
        <v>4394</v>
      </c>
      <c r="AW14" s="260" t="s">
        <v>4395</v>
      </c>
      <c r="AX14" s="260" t="s">
        <v>4396</v>
      </c>
      <c r="AY14" s="260" t="s">
        <v>4397</v>
      </c>
      <c r="AZ14" s="260" t="s">
        <v>4398</v>
      </c>
      <c r="BA14" s="260" t="s">
        <v>4399</v>
      </c>
      <c r="BB14" s="260" t="s">
        <v>4400</v>
      </c>
      <c r="BC14" s="260" t="s">
        <v>4401</v>
      </c>
      <c r="BD14" s="260" t="s">
        <v>4402</v>
      </c>
      <c r="BE14" s="261" t="s">
        <v>4403</v>
      </c>
      <c r="BF14" s="260" t="s">
        <v>4404</v>
      </c>
      <c r="BG14" s="260" t="s">
        <v>4405</v>
      </c>
      <c r="BH14" s="260" t="s">
        <v>4406</v>
      </c>
      <c r="BI14" s="260" t="s">
        <v>4407</v>
      </c>
      <c r="BJ14" s="260" t="s">
        <v>4408</v>
      </c>
      <c r="BK14" s="260" t="s">
        <v>4409</v>
      </c>
      <c r="BL14" s="260" t="s">
        <v>4410</v>
      </c>
      <c r="BM14" s="267" t="s">
        <v>4411</v>
      </c>
      <c r="BN14" s="260" t="s">
        <v>4412</v>
      </c>
      <c r="BO14" s="260" t="s">
        <v>4413</v>
      </c>
      <c r="BP14" s="260" t="s">
        <v>4414</v>
      </c>
      <c r="BQ14" s="260" t="s">
        <v>4415</v>
      </c>
      <c r="BR14" s="260" t="s">
        <v>4416</v>
      </c>
      <c r="BS14" s="260" t="s">
        <v>4417</v>
      </c>
      <c r="BT14" s="260" t="s">
        <v>4418</v>
      </c>
      <c r="BU14" s="260" t="s">
        <v>4419</v>
      </c>
      <c r="BV14" s="260" t="s">
        <v>4420</v>
      </c>
      <c r="BW14" s="3"/>
      <c r="BX14" s="3"/>
      <c r="BY14" s="3"/>
      <c r="BZ14" s="262" t="s">
        <v>4421</v>
      </c>
      <c r="CA14" s="262"/>
      <c r="CB14" s="262"/>
      <c r="CC14" s="262" t="s">
        <v>4422</v>
      </c>
      <c r="CD14" s="262" t="s">
        <v>4423</v>
      </c>
      <c r="CE14" s="262" t="s">
        <v>550</v>
      </c>
      <c r="CF14" s="262" t="s">
        <v>4424</v>
      </c>
      <c r="CG14" s="262" t="s">
        <v>4212</v>
      </c>
      <c r="CH14" s="262" t="s">
        <v>4425</v>
      </c>
      <c r="CI14" s="262" t="s">
        <v>4426</v>
      </c>
      <c r="CJ14" s="262" t="s">
        <v>4427</v>
      </c>
      <c r="CK14" s="262" t="s">
        <v>4428</v>
      </c>
      <c r="CL14" s="262" t="s">
        <v>4429</v>
      </c>
      <c r="CM14" s="262" t="s">
        <v>4430</v>
      </c>
      <c r="CN14" s="263" t="s">
        <v>4431</v>
      </c>
      <c r="CO14" s="262" t="s">
        <v>4432</v>
      </c>
      <c r="CP14" s="262" t="s">
        <v>4433</v>
      </c>
      <c r="CQ14" s="262" t="s">
        <v>4434</v>
      </c>
      <c r="CR14" s="262" t="s">
        <v>4435</v>
      </c>
      <c r="CS14" s="262" t="s">
        <v>4436</v>
      </c>
      <c r="CT14" s="262" t="s">
        <v>4437</v>
      </c>
      <c r="CU14" s="262" t="s">
        <v>4438</v>
      </c>
      <c r="CV14" s="262" t="s">
        <v>4439</v>
      </c>
      <c r="CW14" s="262" t="s">
        <v>4440</v>
      </c>
      <c r="CX14" s="262" t="s">
        <v>4441</v>
      </c>
      <c r="CY14" s="262" t="s">
        <v>4442</v>
      </c>
      <c r="CZ14" s="262" t="s">
        <v>4443</v>
      </c>
      <c r="DA14" s="262" t="s">
        <v>4444</v>
      </c>
      <c r="DB14" s="262" t="s">
        <v>4445</v>
      </c>
      <c r="DC14" s="262" t="s">
        <v>4446</v>
      </c>
      <c r="DD14" s="262" t="s">
        <v>4447</v>
      </c>
      <c r="DE14" s="262" t="s">
        <v>4448</v>
      </c>
    </row>
    <row r="15" spans="2:109" ht="15" customHeight="1" thickBot="1">
      <c r="AH15" s="222" t="s">
        <v>60</v>
      </c>
      <c r="AI15" s="222" t="s">
        <v>61</v>
      </c>
      <c r="AL15" s="259" t="str">
        <f t="shared" si="1"/>
        <v>Amatitlán</v>
      </c>
      <c r="AM15" s="259" t="str">
        <f t="shared" si="0"/>
        <v>30012</v>
      </c>
      <c r="AN15"/>
      <c r="AO15" s="3"/>
      <c r="AP15" s="3">
        <v>13</v>
      </c>
      <c r="AQ15" s="265" t="s">
        <v>4449</v>
      </c>
      <c r="AR15" s="260"/>
      <c r="AS15" s="260"/>
      <c r="AT15" s="260" t="s">
        <v>4450</v>
      </c>
      <c r="AU15" s="260" t="s">
        <v>4451</v>
      </c>
      <c r="AV15" s="260"/>
      <c r="AW15" s="260" t="s">
        <v>4452</v>
      </c>
      <c r="AX15" s="260" t="s">
        <v>4453</v>
      </c>
      <c r="AY15" s="260" t="s">
        <v>4454</v>
      </c>
      <c r="AZ15" s="260" t="s">
        <v>4455</v>
      </c>
      <c r="BA15" s="260" t="s">
        <v>4456</v>
      </c>
      <c r="BB15" s="260" t="s">
        <v>4457</v>
      </c>
      <c r="BC15" s="260" t="s">
        <v>4458</v>
      </c>
      <c r="BD15" s="260" t="s">
        <v>4459</v>
      </c>
      <c r="BE15" s="261" t="s">
        <v>4460</v>
      </c>
      <c r="BF15" s="260" t="s">
        <v>4461</v>
      </c>
      <c r="BG15" s="260" t="s">
        <v>4462</v>
      </c>
      <c r="BH15" s="260" t="s">
        <v>4463</v>
      </c>
      <c r="BI15" s="260" t="s">
        <v>4464</v>
      </c>
      <c r="BJ15" s="260" t="s">
        <v>4465</v>
      </c>
      <c r="BK15" s="260" t="s">
        <v>4466</v>
      </c>
      <c r="BL15" s="260" t="s">
        <v>4467</v>
      </c>
      <c r="BM15" s="260">
        <v>23099</v>
      </c>
      <c r="BN15" s="260" t="s">
        <v>4468</v>
      </c>
      <c r="BO15" s="260" t="s">
        <v>4469</v>
      </c>
      <c r="BP15" s="260" t="s">
        <v>4470</v>
      </c>
      <c r="BQ15" s="260" t="s">
        <v>4471</v>
      </c>
      <c r="BR15" s="260" t="s">
        <v>4472</v>
      </c>
      <c r="BS15" s="260" t="s">
        <v>4473</v>
      </c>
      <c r="BT15" s="260" t="s">
        <v>4474</v>
      </c>
      <c r="BU15" s="260" t="s">
        <v>4475</v>
      </c>
      <c r="BV15" s="260" t="s">
        <v>4476</v>
      </c>
      <c r="BW15" s="3"/>
      <c r="BX15"/>
      <c r="BY15" s="3"/>
      <c r="BZ15" s="262" t="s">
        <v>550</v>
      </c>
      <c r="CA15" s="262"/>
      <c r="CB15" s="262"/>
      <c r="CC15" s="262" t="s">
        <v>4477</v>
      </c>
      <c r="CD15" s="262" t="s">
        <v>60</v>
      </c>
      <c r="CE15" s="262"/>
      <c r="CF15" s="262" t="s">
        <v>4478</v>
      </c>
      <c r="CG15" s="262" t="s">
        <v>4479</v>
      </c>
      <c r="CH15" s="262" t="s">
        <v>4480</v>
      </c>
      <c r="CI15" s="262" t="s">
        <v>4481</v>
      </c>
      <c r="CJ15" s="262" t="s">
        <v>4482</v>
      </c>
      <c r="CK15" s="262" t="s">
        <v>4483</v>
      </c>
      <c r="CL15" s="262" t="s">
        <v>4484</v>
      </c>
      <c r="CM15" s="262" t="s">
        <v>4485</v>
      </c>
      <c r="CN15" s="263" t="s">
        <v>4486</v>
      </c>
      <c r="CO15" s="262" t="s">
        <v>4487</v>
      </c>
      <c r="CP15" s="262" t="s">
        <v>4488</v>
      </c>
      <c r="CQ15" s="262" t="s">
        <v>4489</v>
      </c>
      <c r="CR15" s="262" t="s">
        <v>4490</v>
      </c>
      <c r="CS15" s="262" t="s">
        <v>4491</v>
      </c>
      <c r="CT15" s="262" t="s">
        <v>4492</v>
      </c>
      <c r="CU15" s="262" t="s">
        <v>4493</v>
      </c>
      <c r="CV15" s="262" t="s">
        <v>550</v>
      </c>
      <c r="CW15" s="262" t="s">
        <v>4494</v>
      </c>
      <c r="CX15" s="262" t="s">
        <v>4495</v>
      </c>
      <c r="CY15" s="262" t="s">
        <v>4496</v>
      </c>
      <c r="CZ15" s="262" t="s">
        <v>4497</v>
      </c>
      <c r="DA15" s="262" t="s">
        <v>4498</v>
      </c>
      <c r="DB15" s="262" t="s">
        <v>4499</v>
      </c>
      <c r="DC15" s="262" t="s">
        <v>4500</v>
      </c>
      <c r="DD15" s="262" t="s">
        <v>4501</v>
      </c>
      <c r="DE15" s="262" t="s">
        <v>4502</v>
      </c>
    </row>
    <row r="16" spans="2:109" ht="15" customHeight="1">
      <c r="B16" s="28"/>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30"/>
      <c r="AH16" s="222" t="s">
        <v>62</v>
      </c>
      <c r="AI16" s="222" t="s">
        <v>63</v>
      </c>
      <c r="AL16" s="259" t="str">
        <f t="shared" si="1"/>
        <v>Naranjos Amatlán</v>
      </c>
      <c r="AM16" s="259" t="str">
        <f t="shared" si="0"/>
        <v>30013</v>
      </c>
      <c r="AN16"/>
      <c r="AO16" s="3"/>
      <c r="AP16" s="3">
        <v>14</v>
      </c>
      <c r="AQ16" s="260"/>
      <c r="AR16" s="260"/>
      <c r="AS16" s="260"/>
      <c r="AT16" s="260" t="s">
        <v>4503</v>
      </c>
      <c r="AU16" s="260" t="s">
        <v>4504</v>
      </c>
      <c r="AV16" s="260"/>
      <c r="AW16" s="260" t="s">
        <v>4505</v>
      </c>
      <c r="AX16" s="260" t="s">
        <v>4506</v>
      </c>
      <c r="AY16" s="260" t="s">
        <v>4507</v>
      </c>
      <c r="AZ16" s="260" t="s">
        <v>4508</v>
      </c>
      <c r="BA16" s="260" t="s">
        <v>4509</v>
      </c>
      <c r="BB16" s="260" t="s">
        <v>4510</v>
      </c>
      <c r="BC16" s="260" t="s">
        <v>4511</v>
      </c>
      <c r="BD16" s="260" t="s">
        <v>4512</v>
      </c>
      <c r="BE16" s="261" t="s">
        <v>4513</v>
      </c>
      <c r="BF16" s="260" t="s">
        <v>4514</v>
      </c>
      <c r="BG16" s="260" t="s">
        <v>4515</v>
      </c>
      <c r="BH16" s="260" t="s">
        <v>4516</v>
      </c>
      <c r="BI16" s="260" t="s">
        <v>4517</v>
      </c>
      <c r="BJ16" s="260" t="s">
        <v>4518</v>
      </c>
      <c r="BK16" s="260" t="s">
        <v>4519</v>
      </c>
      <c r="BL16" s="260" t="s">
        <v>4520</v>
      </c>
      <c r="BM16" s="260"/>
      <c r="BN16" s="260" t="s">
        <v>4521</v>
      </c>
      <c r="BO16" s="260" t="s">
        <v>4522</v>
      </c>
      <c r="BP16" s="260" t="s">
        <v>4523</v>
      </c>
      <c r="BQ16" s="260" t="s">
        <v>4524</v>
      </c>
      <c r="BR16" s="260" t="s">
        <v>4525</v>
      </c>
      <c r="BS16" s="260" t="s">
        <v>4526</v>
      </c>
      <c r="BT16" s="260" t="s">
        <v>4527</v>
      </c>
      <c r="BU16" s="260" t="s">
        <v>4528</v>
      </c>
      <c r="BV16" s="260" t="s">
        <v>4529</v>
      </c>
      <c r="BW16" s="3"/>
      <c r="BX16" s="3"/>
      <c r="BY16" s="3"/>
      <c r="BZ16" s="262"/>
      <c r="CA16" s="262"/>
      <c r="CB16" s="262"/>
      <c r="CC16" s="262" t="s">
        <v>4530</v>
      </c>
      <c r="CD16" s="262" t="s">
        <v>62</v>
      </c>
      <c r="CE16" s="262"/>
      <c r="CF16" s="262" t="s">
        <v>4531</v>
      </c>
      <c r="CG16" s="262" t="s">
        <v>4532</v>
      </c>
      <c r="CH16" s="262" t="s">
        <v>4031</v>
      </c>
      <c r="CI16" s="262" t="s">
        <v>4533</v>
      </c>
      <c r="CJ16" s="262" t="s">
        <v>4534</v>
      </c>
      <c r="CK16" s="262" t="s">
        <v>4535</v>
      </c>
      <c r="CL16" s="262" t="s">
        <v>4536</v>
      </c>
      <c r="CM16" s="262" t="s">
        <v>4537</v>
      </c>
      <c r="CN16" s="263" t="s">
        <v>4538</v>
      </c>
      <c r="CO16" s="262" t="s">
        <v>4539</v>
      </c>
      <c r="CP16" s="264" t="s">
        <v>4540</v>
      </c>
      <c r="CQ16" s="262" t="s">
        <v>4541</v>
      </c>
      <c r="CR16" s="262" t="s">
        <v>4542</v>
      </c>
      <c r="CS16" s="262" t="s">
        <v>4543</v>
      </c>
      <c r="CT16" s="262" t="s">
        <v>4544</v>
      </c>
      <c r="CU16" s="262" t="s">
        <v>4545</v>
      </c>
      <c r="CV16" s="262"/>
      <c r="CW16" s="262" t="s">
        <v>4546</v>
      </c>
      <c r="CX16" s="262" t="s">
        <v>4547</v>
      </c>
      <c r="CY16" s="262" t="s">
        <v>4548</v>
      </c>
      <c r="CZ16" s="262" t="s">
        <v>4549</v>
      </c>
      <c r="DA16" s="262" t="s">
        <v>4550</v>
      </c>
      <c r="DB16" s="262" t="s">
        <v>4551</v>
      </c>
      <c r="DC16" s="262" t="s">
        <v>4552</v>
      </c>
      <c r="DD16" s="262" t="s">
        <v>4553</v>
      </c>
      <c r="DE16" s="262" t="s">
        <v>4554</v>
      </c>
    </row>
    <row r="17" spans="2:109" ht="48" customHeight="1">
      <c r="B17" s="31"/>
      <c r="C17" s="288" t="s">
        <v>64</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3"/>
      <c r="AH17" s="222" t="s">
        <v>65</v>
      </c>
      <c r="AI17" s="222" t="s">
        <v>66</v>
      </c>
      <c r="AL17" s="259" t="str">
        <f t="shared" si="1"/>
        <v>Amatlán de los Reyes</v>
      </c>
      <c r="AM17" s="259" t="str">
        <f t="shared" si="0"/>
        <v>30014</v>
      </c>
      <c r="AN17"/>
      <c r="AO17" s="3"/>
      <c r="AP17" s="3">
        <v>15</v>
      </c>
      <c r="AQ17" s="260"/>
      <c r="AR17" s="260"/>
      <c r="AS17" s="260"/>
      <c r="AT17" s="265" t="s">
        <v>4555</v>
      </c>
      <c r="AU17" s="260" t="s">
        <v>4556</v>
      </c>
      <c r="AV17" s="260"/>
      <c r="AW17" s="260" t="s">
        <v>4557</v>
      </c>
      <c r="AX17" s="260" t="s">
        <v>4558</v>
      </c>
      <c r="AY17" s="260" t="s">
        <v>4559</v>
      </c>
      <c r="AZ17" s="260" t="s">
        <v>4560</v>
      </c>
      <c r="BA17" s="260" t="s">
        <v>4561</v>
      </c>
      <c r="BB17" s="260" t="s">
        <v>4562</v>
      </c>
      <c r="BC17" s="260" t="s">
        <v>4563</v>
      </c>
      <c r="BD17" s="260" t="s">
        <v>4564</v>
      </c>
      <c r="BE17" s="261" t="s">
        <v>4565</v>
      </c>
      <c r="BF17" s="260" t="s">
        <v>4566</v>
      </c>
      <c r="BG17" s="260" t="s">
        <v>4567</v>
      </c>
      <c r="BH17" s="260" t="s">
        <v>4568</v>
      </c>
      <c r="BI17" s="260" t="s">
        <v>4569</v>
      </c>
      <c r="BJ17" s="260" t="s">
        <v>4570</v>
      </c>
      <c r="BK17" s="260" t="s">
        <v>4571</v>
      </c>
      <c r="BL17" s="260" t="s">
        <v>4572</v>
      </c>
      <c r="BM17" s="260"/>
      <c r="BN17" s="260" t="s">
        <v>4573</v>
      </c>
      <c r="BO17" s="260" t="s">
        <v>4574</v>
      </c>
      <c r="BP17" s="260" t="s">
        <v>4575</v>
      </c>
      <c r="BQ17" s="260" t="s">
        <v>4576</v>
      </c>
      <c r="BR17" s="260" t="s">
        <v>4577</v>
      </c>
      <c r="BS17" s="260" t="s">
        <v>4578</v>
      </c>
      <c r="BT17" s="260" t="s">
        <v>4579</v>
      </c>
      <c r="BU17" s="260" t="s">
        <v>4580</v>
      </c>
      <c r="BV17" s="260" t="s">
        <v>4581</v>
      </c>
      <c r="BW17" s="3"/>
      <c r="BX17" s="3"/>
      <c r="BY17" s="3"/>
      <c r="BZ17" s="262"/>
      <c r="CA17" s="262"/>
      <c r="CB17" s="262"/>
      <c r="CC17" s="262" t="s">
        <v>550</v>
      </c>
      <c r="CD17" s="262" t="s">
        <v>4582</v>
      </c>
      <c r="CE17" s="262"/>
      <c r="CF17" s="262" t="s">
        <v>4583</v>
      </c>
      <c r="CG17" s="262" t="s">
        <v>4584</v>
      </c>
      <c r="CH17" s="262" t="s">
        <v>4069</v>
      </c>
      <c r="CI17" s="262" t="s">
        <v>4585</v>
      </c>
      <c r="CJ17" s="262" t="s">
        <v>4586</v>
      </c>
      <c r="CK17" s="262" t="s">
        <v>4031</v>
      </c>
      <c r="CL17" s="262" t="s">
        <v>4587</v>
      </c>
      <c r="CM17" s="262" t="s">
        <v>4588</v>
      </c>
      <c r="CN17" s="263" t="s">
        <v>4589</v>
      </c>
      <c r="CO17" s="262" t="s">
        <v>4590</v>
      </c>
      <c r="CP17" s="262" t="s">
        <v>4591</v>
      </c>
      <c r="CQ17" s="262" t="s">
        <v>4592</v>
      </c>
      <c r="CR17" s="262" t="s">
        <v>4593</v>
      </c>
      <c r="CS17" s="262" t="s">
        <v>4594</v>
      </c>
      <c r="CT17" s="262" t="s">
        <v>4595</v>
      </c>
      <c r="CU17" s="262" t="s">
        <v>85</v>
      </c>
      <c r="CV17" s="262"/>
      <c r="CW17" s="262" t="s">
        <v>4596</v>
      </c>
      <c r="CX17" s="262" t="s">
        <v>4597</v>
      </c>
      <c r="CY17" s="262" t="s">
        <v>4598</v>
      </c>
      <c r="CZ17" s="262" t="s">
        <v>4599</v>
      </c>
      <c r="DA17" s="262" t="s">
        <v>60</v>
      </c>
      <c r="DB17" s="262" t="s">
        <v>4600</v>
      </c>
      <c r="DC17" s="262" t="s">
        <v>4601</v>
      </c>
      <c r="DD17" s="262" t="s">
        <v>4602</v>
      </c>
      <c r="DE17" s="262" t="s">
        <v>4603</v>
      </c>
    </row>
    <row r="18" spans="2:109" ht="6.75" customHeight="1">
      <c r="B18" s="31"/>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3"/>
      <c r="AH18" s="222" t="s">
        <v>67</v>
      </c>
      <c r="AI18" s="222" t="s">
        <v>68</v>
      </c>
      <c r="AL18" s="259" t="str">
        <f t="shared" si="1"/>
        <v>Angel R. Cabada</v>
      </c>
      <c r="AM18" s="259" t="str">
        <f t="shared" si="0"/>
        <v>30015</v>
      </c>
      <c r="AN18"/>
      <c r="AO18" s="3"/>
      <c r="AP18" s="3">
        <v>16</v>
      </c>
      <c r="AQ18" s="260"/>
      <c r="AR18" s="260"/>
      <c r="AS18" s="260"/>
      <c r="AT18" s="260"/>
      <c r="AU18" s="260" t="s">
        <v>4604</v>
      </c>
      <c r="AV18" s="260"/>
      <c r="AW18" s="260" t="s">
        <v>4605</v>
      </c>
      <c r="AX18" s="260" t="s">
        <v>4606</v>
      </c>
      <c r="AY18" s="260" t="s">
        <v>4607</v>
      </c>
      <c r="AZ18" s="260" t="s">
        <v>4608</v>
      </c>
      <c r="BA18" s="260" t="s">
        <v>4609</v>
      </c>
      <c r="BB18" s="260" t="s">
        <v>4610</v>
      </c>
      <c r="BC18" s="260" t="s">
        <v>4611</v>
      </c>
      <c r="BD18" s="260" t="s">
        <v>4612</v>
      </c>
      <c r="BE18" s="261" t="s">
        <v>4613</v>
      </c>
      <c r="BF18" s="260" t="s">
        <v>4614</v>
      </c>
      <c r="BG18" s="260" t="s">
        <v>4615</v>
      </c>
      <c r="BH18" s="260" t="s">
        <v>4616</v>
      </c>
      <c r="BI18" s="260" t="s">
        <v>4617</v>
      </c>
      <c r="BJ18" s="260" t="s">
        <v>4618</v>
      </c>
      <c r="BK18" s="260" t="s">
        <v>4619</v>
      </c>
      <c r="BL18" s="260" t="s">
        <v>4620</v>
      </c>
      <c r="BM18" s="260"/>
      <c r="BN18" s="260" t="s">
        <v>4621</v>
      </c>
      <c r="BO18" s="260" t="s">
        <v>4622</v>
      </c>
      <c r="BP18" s="260" t="s">
        <v>4623</v>
      </c>
      <c r="BQ18" s="260" t="s">
        <v>4624</v>
      </c>
      <c r="BR18" s="260" t="s">
        <v>4625</v>
      </c>
      <c r="BS18" s="260" t="s">
        <v>4626</v>
      </c>
      <c r="BT18" s="260" t="s">
        <v>4627</v>
      </c>
      <c r="BU18" s="260" t="s">
        <v>4628</v>
      </c>
      <c r="BV18" s="260" t="s">
        <v>4629</v>
      </c>
      <c r="BW18" s="3"/>
      <c r="BX18" s="3"/>
      <c r="BY18" s="3"/>
      <c r="BZ18" s="262"/>
      <c r="CA18" s="262"/>
      <c r="CB18" s="262"/>
      <c r="CC18" s="262"/>
      <c r="CD18" s="262" t="s">
        <v>4630</v>
      </c>
      <c r="CE18" s="262"/>
      <c r="CF18" s="262" t="s">
        <v>4631</v>
      </c>
      <c r="CG18" s="262" t="s">
        <v>4632</v>
      </c>
      <c r="CH18" s="262" t="s">
        <v>4633</v>
      </c>
      <c r="CI18" s="262" t="s">
        <v>4634</v>
      </c>
      <c r="CJ18" s="262" t="s">
        <v>58</v>
      </c>
      <c r="CK18" s="262" t="s">
        <v>4635</v>
      </c>
      <c r="CL18" s="262" t="s">
        <v>4636</v>
      </c>
      <c r="CM18" s="262" t="s">
        <v>4637</v>
      </c>
      <c r="CN18" s="263" t="s">
        <v>4638</v>
      </c>
      <c r="CO18" s="262" t="s">
        <v>4639</v>
      </c>
      <c r="CP18" s="262" t="s">
        <v>4640</v>
      </c>
      <c r="CQ18" s="262" t="s">
        <v>4641</v>
      </c>
      <c r="CR18" s="262" t="s">
        <v>4642</v>
      </c>
      <c r="CS18" s="262" t="s">
        <v>4643</v>
      </c>
      <c r="CT18" s="262" t="s">
        <v>4644</v>
      </c>
      <c r="CU18" s="262" t="s">
        <v>4645</v>
      </c>
      <c r="CV18" s="262"/>
      <c r="CW18" s="262" t="s">
        <v>4646</v>
      </c>
      <c r="CX18" s="262" t="s">
        <v>4647</v>
      </c>
      <c r="CY18" s="262" t="s">
        <v>4648</v>
      </c>
      <c r="CZ18" s="262" t="s">
        <v>4649</v>
      </c>
      <c r="DA18" s="262" t="s">
        <v>4650</v>
      </c>
      <c r="DB18" s="262" t="s">
        <v>4651</v>
      </c>
      <c r="DC18" s="262" t="s">
        <v>4652</v>
      </c>
      <c r="DD18" s="262" t="s">
        <v>4653</v>
      </c>
      <c r="DE18" s="262" t="s">
        <v>4654</v>
      </c>
    </row>
    <row r="19" spans="2:109" ht="36" customHeight="1">
      <c r="B19" s="31"/>
      <c r="C19" s="288" t="s">
        <v>69</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33"/>
      <c r="AH19" s="222" t="s">
        <v>70</v>
      </c>
      <c r="AI19" s="222" t="s">
        <v>71</v>
      </c>
      <c r="AL19" s="259" t="str">
        <f t="shared" si="1"/>
        <v>La Antigua</v>
      </c>
      <c r="AM19" s="259" t="str">
        <f t="shared" si="0"/>
        <v>30016</v>
      </c>
      <c r="AN19"/>
      <c r="AO19" s="3"/>
      <c r="AP19" s="3">
        <v>17</v>
      </c>
      <c r="AQ19" s="260"/>
      <c r="AR19" s="260"/>
      <c r="AS19" s="260"/>
      <c r="AT19" s="260"/>
      <c r="AU19" s="260" t="s">
        <v>4655</v>
      </c>
      <c r="AV19" s="260"/>
      <c r="AW19" s="260" t="s">
        <v>4656</v>
      </c>
      <c r="AX19" s="260" t="s">
        <v>4657</v>
      </c>
      <c r="AY19" s="260" t="s">
        <v>4658</v>
      </c>
      <c r="AZ19" s="260" t="s">
        <v>4659</v>
      </c>
      <c r="BA19" s="260" t="s">
        <v>4660</v>
      </c>
      <c r="BB19" s="260" t="s">
        <v>4661</v>
      </c>
      <c r="BC19" s="260" t="s">
        <v>4662</v>
      </c>
      <c r="BD19" s="260" t="s">
        <v>4663</v>
      </c>
      <c r="BE19" s="261" t="s">
        <v>4664</v>
      </c>
      <c r="BF19" s="260" t="s">
        <v>4665</v>
      </c>
      <c r="BG19" s="260" t="s">
        <v>4666</v>
      </c>
      <c r="BH19" s="260" t="s">
        <v>4667</v>
      </c>
      <c r="BI19" s="260" t="s">
        <v>4668</v>
      </c>
      <c r="BJ19" s="260" t="s">
        <v>4669</v>
      </c>
      <c r="BK19" s="260" t="s">
        <v>4670</v>
      </c>
      <c r="BL19" s="260" t="s">
        <v>4671</v>
      </c>
      <c r="BM19" s="260"/>
      <c r="BN19" s="260" t="s">
        <v>4672</v>
      </c>
      <c r="BO19" s="260" t="s">
        <v>4673</v>
      </c>
      <c r="BP19" s="260" t="s">
        <v>4674</v>
      </c>
      <c r="BQ19" s="260" t="s">
        <v>4675</v>
      </c>
      <c r="BR19" s="260" t="s">
        <v>4676</v>
      </c>
      <c r="BS19" s="260" t="s">
        <v>4677</v>
      </c>
      <c r="BT19" s="260" t="s">
        <v>4678</v>
      </c>
      <c r="BU19" s="260" t="s">
        <v>4679</v>
      </c>
      <c r="BV19" s="260" t="s">
        <v>4680</v>
      </c>
      <c r="BW19" s="3"/>
      <c r="BX19" s="3"/>
      <c r="BY19" s="3"/>
      <c r="BZ19" s="262"/>
      <c r="CA19" s="262"/>
      <c r="CB19" s="262"/>
      <c r="CC19" s="262"/>
      <c r="CD19" s="262" t="s">
        <v>4681</v>
      </c>
      <c r="CE19" s="262"/>
      <c r="CF19" s="262" t="s">
        <v>4682</v>
      </c>
      <c r="CG19" s="262" t="s">
        <v>4683</v>
      </c>
      <c r="CH19" s="262" t="s">
        <v>4684</v>
      </c>
      <c r="CI19" s="262" t="s">
        <v>4685</v>
      </c>
      <c r="CJ19" s="262" t="s">
        <v>4686</v>
      </c>
      <c r="CK19" s="262" t="s">
        <v>4687</v>
      </c>
      <c r="CL19" s="262" t="s">
        <v>4688</v>
      </c>
      <c r="CM19" s="262" t="s">
        <v>4689</v>
      </c>
      <c r="CN19" s="263" t="s">
        <v>4690</v>
      </c>
      <c r="CO19" s="262" t="s">
        <v>4691</v>
      </c>
      <c r="CP19" s="262" t="s">
        <v>4692</v>
      </c>
      <c r="CQ19" s="262" t="s">
        <v>4693</v>
      </c>
      <c r="CR19" s="262" t="s">
        <v>4694</v>
      </c>
      <c r="CS19" s="262" t="s">
        <v>4695</v>
      </c>
      <c r="CT19" s="262" t="s">
        <v>4696</v>
      </c>
      <c r="CU19" s="262" t="s">
        <v>4697</v>
      </c>
      <c r="CV19" s="262"/>
      <c r="CW19" s="262" t="s">
        <v>4698</v>
      </c>
      <c r="CX19" s="262" t="s">
        <v>4699</v>
      </c>
      <c r="CY19" s="262" t="s">
        <v>4700</v>
      </c>
      <c r="CZ19" s="262" t="s">
        <v>4701</v>
      </c>
      <c r="DA19" s="262" t="s">
        <v>62</v>
      </c>
      <c r="DB19" s="262" t="s">
        <v>4702</v>
      </c>
      <c r="DC19" s="262" t="s">
        <v>4703</v>
      </c>
      <c r="DD19" s="262" t="s">
        <v>4704</v>
      </c>
      <c r="DE19" s="262" t="s">
        <v>4705</v>
      </c>
    </row>
    <row r="20" spans="2:109" ht="6.75" customHeight="1">
      <c r="B20" s="31"/>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3"/>
      <c r="AH20" s="222" t="s">
        <v>72</v>
      </c>
      <c r="AI20" s="222" t="s">
        <v>73</v>
      </c>
      <c r="AL20" s="259" t="str">
        <f t="shared" si="1"/>
        <v>Apazapan</v>
      </c>
      <c r="AM20" s="259" t="str">
        <f t="shared" si="0"/>
        <v>30017</v>
      </c>
      <c r="AN20"/>
      <c r="AO20" s="3"/>
      <c r="AP20" s="3">
        <v>18</v>
      </c>
      <c r="AQ20" s="260"/>
      <c r="AR20" s="260"/>
      <c r="AS20" s="260"/>
      <c r="AT20" s="260"/>
      <c r="AU20" s="260" t="s">
        <v>4706</v>
      </c>
      <c r="AV20" s="260"/>
      <c r="AW20" s="260" t="s">
        <v>4707</v>
      </c>
      <c r="AX20" s="260" t="s">
        <v>4708</v>
      </c>
      <c r="AY20" s="265" t="s">
        <v>4709</v>
      </c>
      <c r="AZ20" s="260" t="s">
        <v>4710</v>
      </c>
      <c r="BA20" s="260" t="s">
        <v>4711</v>
      </c>
      <c r="BB20" s="260" t="s">
        <v>4712</v>
      </c>
      <c r="BC20" s="260" t="s">
        <v>4713</v>
      </c>
      <c r="BD20" s="260" t="s">
        <v>4714</v>
      </c>
      <c r="BE20" s="261" t="s">
        <v>4715</v>
      </c>
      <c r="BF20" s="260" t="s">
        <v>4716</v>
      </c>
      <c r="BG20" s="260" t="s">
        <v>4717</v>
      </c>
      <c r="BH20" s="260" t="s">
        <v>4718</v>
      </c>
      <c r="BI20" s="260" t="s">
        <v>4719</v>
      </c>
      <c r="BJ20" s="260" t="s">
        <v>4720</v>
      </c>
      <c r="BK20" s="260" t="s">
        <v>4721</v>
      </c>
      <c r="BL20" s="260" t="s">
        <v>4722</v>
      </c>
      <c r="BM20" s="260"/>
      <c r="BN20" s="260" t="s">
        <v>4723</v>
      </c>
      <c r="BO20" s="260" t="s">
        <v>4724</v>
      </c>
      <c r="BP20" s="260" t="s">
        <v>4725</v>
      </c>
      <c r="BQ20" s="260" t="s">
        <v>4726</v>
      </c>
      <c r="BR20" s="260" t="s">
        <v>4727</v>
      </c>
      <c r="BS20" s="260" t="s">
        <v>4728</v>
      </c>
      <c r="BT20" s="260" t="s">
        <v>4729</v>
      </c>
      <c r="BU20" s="260" t="s">
        <v>4730</v>
      </c>
      <c r="BV20" s="260" t="s">
        <v>4731</v>
      </c>
      <c r="BW20" s="3"/>
      <c r="BX20" s="3"/>
      <c r="BY20" s="3"/>
      <c r="BZ20" s="262"/>
      <c r="CA20" s="262"/>
      <c r="CB20" s="262"/>
      <c r="CC20" s="262"/>
      <c r="CD20" s="262" t="s">
        <v>4732</v>
      </c>
      <c r="CE20" s="262"/>
      <c r="CF20" s="262" t="s">
        <v>4733</v>
      </c>
      <c r="CG20" s="262" t="s">
        <v>4069</v>
      </c>
      <c r="CH20" s="262" t="s">
        <v>550</v>
      </c>
      <c r="CI20" s="262" t="s">
        <v>4734</v>
      </c>
      <c r="CJ20" s="262" t="s">
        <v>4735</v>
      </c>
      <c r="CK20" s="262" t="s">
        <v>4736</v>
      </c>
      <c r="CL20" s="262" t="s">
        <v>4737</v>
      </c>
      <c r="CM20" s="262" t="s">
        <v>4738</v>
      </c>
      <c r="CN20" s="263" t="s">
        <v>4739</v>
      </c>
      <c r="CO20" s="262" t="s">
        <v>4740</v>
      </c>
      <c r="CP20" s="262" t="s">
        <v>4741</v>
      </c>
      <c r="CQ20" s="262" t="s">
        <v>4742</v>
      </c>
      <c r="CR20" s="262" t="s">
        <v>4743</v>
      </c>
      <c r="CS20" s="262" t="s">
        <v>4744</v>
      </c>
      <c r="CT20" s="262" t="s">
        <v>4745</v>
      </c>
      <c r="CU20" s="262" t="s">
        <v>4746</v>
      </c>
      <c r="CV20" s="262"/>
      <c r="CW20" s="262" t="s">
        <v>4747</v>
      </c>
      <c r="CX20" s="262" t="s">
        <v>92</v>
      </c>
      <c r="CY20" s="262" t="s">
        <v>4748</v>
      </c>
      <c r="CZ20" s="262" t="s">
        <v>4749</v>
      </c>
      <c r="DA20" s="262" t="s">
        <v>4750</v>
      </c>
      <c r="DB20" s="262" t="s">
        <v>4751</v>
      </c>
      <c r="DC20" s="262" t="s">
        <v>4752</v>
      </c>
      <c r="DD20" s="262" t="s">
        <v>4753</v>
      </c>
      <c r="DE20" s="262" t="s">
        <v>209</v>
      </c>
    </row>
    <row r="21" spans="2:109" ht="15" customHeight="1">
      <c r="B21" s="31"/>
      <c r="C21" s="288" t="s">
        <v>74</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33"/>
      <c r="AH21" s="222" t="s">
        <v>75</v>
      </c>
      <c r="AI21" s="222" t="s">
        <v>76</v>
      </c>
      <c r="AL21" s="259" t="str">
        <f t="shared" si="1"/>
        <v>Aquila</v>
      </c>
      <c r="AM21" s="259" t="str">
        <f t="shared" si="0"/>
        <v>30018</v>
      </c>
      <c r="AN21"/>
      <c r="AO21" s="3"/>
      <c r="AP21" s="3">
        <v>19</v>
      </c>
      <c r="AQ21" s="260"/>
      <c r="AR21" s="260"/>
      <c r="AS21" s="260"/>
      <c r="AT21" s="260"/>
      <c r="AU21" s="260" t="s">
        <v>4754</v>
      </c>
      <c r="AV21" s="260"/>
      <c r="AW21" s="260" t="s">
        <v>4755</v>
      </c>
      <c r="AX21" s="260" t="s">
        <v>4756</v>
      </c>
      <c r="AY21" s="260"/>
      <c r="AZ21" s="260" t="s">
        <v>4757</v>
      </c>
      <c r="BA21" s="260" t="s">
        <v>4758</v>
      </c>
      <c r="BB21" s="260" t="s">
        <v>4759</v>
      </c>
      <c r="BC21" s="260" t="s">
        <v>4760</v>
      </c>
      <c r="BD21" s="260" t="s">
        <v>4761</v>
      </c>
      <c r="BE21" s="261" t="s">
        <v>4762</v>
      </c>
      <c r="BF21" s="260" t="s">
        <v>4763</v>
      </c>
      <c r="BG21" s="260" t="s">
        <v>4764</v>
      </c>
      <c r="BH21" s="260" t="s">
        <v>4765</v>
      </c>
      <c r="BI21" s="260" t="s">
        <v>4766</v>
      </c>
      <c r="BJ21" s="260" t="s">
        <v>4767</v>
      </c>
      <c r="BK21" s="260" t="s">
        <v>4768</v>
      </c>
      <c r="BL21" s="260" t="s">
        <v>4769</v>
      </c>
      <c r="BM21" s="260"/>
      <c r="BN21" s="260" t="s">
        <v>4770</v>
      </c>
      <c r="BO21" s="260" t="s">
        <v>4771</v>
      </c>
      <c r="BP21" s="260" t="s">
        <v>4772</v>
      </c>
      <c r="BQ21" s="260">
        <v>27099</v>
      </c>
      <c r="BR21" s="260" t="s">
        <v>4773</v>
      </c>
      <c r="BS21" s="260" t="s">
        <v>4774</v>
      </c>
      <c r="BT21" s="260" t="s">
        <v>4775</v>
      </c>
      <c r="BU21" s="260" t="s">
        <v>4776</v>
      </c>
      <c r="BV21" s="260" t="s">
        <v>4777</v>
      </c>
      <c r="BW21" s="3"/>
      <c r="BX21" s="3"/>
      <c r="BY21" s="3"/>
      <c r="BZ21" s="262"/>
      <c r="CA21" s="262"/>
      <c r="CB21" s="262"/>
      <c r="CC21" s="262"/>
      <c r="CD21" s="262" t="s">
        <v>4778</v>
      </c>
      <c r="CE21" s="262"/>
      <c r="CF21" s="262" t="s">
        <v>4779</v>
      </c>
      <c r="CG21" s="262" t="s">
        <v>4780</v>
      </c>
      <c r="CH21" s="262"/>
      <c r="CI21" s="262" t="s">
        <v>4781</v>
      </c>
      <c r="CJ21" s="262" t="s">
        <v>4782</v>
      </c>
      <c r="CK21" s="262" t="s">
        <v>4783</v>
      </c>
      <c r="CL21" s="262" t="s">
        <v>4784</v>
      </c>
      <c r="CM21" s="262" t="s">
        <v>4785</v>
      </c>
      <c r="CN21" s="263" t="s">
        <v>4786</v>
      </c>
      <c r="CO21" s="262" t="s">
        <v>4787</v>
      </c>
      <c r="CP21" s="262" t="s">
        <v>4788</v>
      </c>
      <c r="CQ21" s="262" t="s">
        <v>4789</v>
      </c>
      <c r="CR21" s="262" t="s">
        <v>211</v>
      </c>
      <c r="CS21" s="262" t="s">
        <v>4790</v>
      </c>
      <c r="CT21" s="262" t="s">
        <v>4791</v>
      </c>
      <c r="CU21" s="262" t="s">
        <v>4792</v>
      </c>
      <c r="CV21" s="262"/>
      <c r="CW21" s="262" t="s">
        <v>4793</v>
      </c>
      <c r="CX21" s="262" t="s">
        <v>4794</v>
      </c>
      <c r="CY21" s="262" t="s">
        <v>4795</v>
      </c>
      <c r="CZ21" s="262" t="s">
        <v>550</v>
      </c>
      <c r="DA21" s="262" t="s">
        <v>4582</v>
      </c>
      <c r="DB21" s="262" t="s">
        <v>4796</v>
      </c>
      <c r="DC21" s="262" t="s">
        <v>4261</v>
      </c>
      <c r="DD21" s="262" t="s">
        <v>4797</v>
      </c>
      <c r="DE21" s="262" t="s">
        <v>4798</v>
      </c>
    </row>
    <row r="22" spans="2:109" ht="6.75" customHeight="1">
      <c r="B22" s="31"/>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3"/>
      <c r="AH22" s="222" t="s">
        <v>77</v>
      </c>
      <c r="AI22" s="222" t="s">
        <v>78</v>
      </c>
      <c r="AL22" s="259" t="str">
        <f t="shared" si="1"/>
        <v>Astacinga</v>
      </c>
      <c r="AM22" s="259" t="str">
        <f t="shared" si="0"/>
        <v>30019</v>
      </c>
      <c r="AN22"/>
      <c r="AO22" s="3"/>
      <c r="AP22" s="3">
        <v>20</v>
      </c>
      <c r="AQ22" s="260"/>
      <c r="AR22" s="260"/>
      <c r="AS22" s="260"/>
      <c r="AT22" s="260"/>
      <c r="AU22" s="260" t="s">
        <v>4799</v>
      </c>
      <c r="AV22" s="260"/>
      <c r="AW22" s="260" t="s">
        <v>4800</v>
      </c>
      <c r="AX22" s="260" t="s">
        <v>4801</v>
      </c>
      <c r="AY22" s="260"/>
      <c r="AZ22" s="260" t="s">
        <v>4802</v>
      </c>
      <c r="BA22" s="260" t="s">
        <v>4803</v>
      </c>
      <c r="BB22" s="260" t="s">
        <v>4804</v>
      </c>
      <c r="BC22" s="260" t="s">
        <v>4805</v>
      </c>
      <c r="BD22" s="260" t="s">
        <v>4806</v>
      </c>
      <c r="BE22" s="261" t="s">
        <v>4807</v>
      </c>
      <c r="BF22" s="260" t="s">
        <v>4808</v>
      </c>
      <c r="BG22" s="260" t="s">
        <v>4809</v>
      </c>
      <c r="BH22" s="260" t="s">
        <v>4810</v>
      </c>
      <c r="BI22" s="260" t="s">
        <v>4811</v>
      </c>
      <c r="BJ22" s="260" t="s">
        <v>4812</v>
      </c>
      <c r="BK22" s="260" t="s">
        <v>4813</v>
      </c>
      <c r="BL22" s="260">
        <v>22099</v>
      </c>
      <c r="BM22" s="260"/>
      <c r="BN22" s="260" t="s">
        <v>4814</v>
      </c>
      <c r="BO22" s="260">
        <v>25099</v>
      </c>
      <c r="BP22" s="260" t="s">
        <v>4815</v>
      </c>
      <c r="BQ22" s="260"/>
      <c r="BR22" s="260" t="s">
        <v>4816</v>
      </c>
      <c r="BS22" s="260" t="s">
        <v>4817</v>
      </c>
      <c r="BT22" s="260" t="s">
        <v>4818</v>
      </c>
      <c r="BU22" s="260" t="s">
        <v>4819</v>
      </c>
      <c r="BV22" s="260" t="s">
        <v>4820</v>
      </c>
      <c r="BW22" s="3"/>
      <c r="BX22" s="3"/>
      <c r="BY22" s="3"/>
      <c r="BZ22" s="262"/>
      <c r="CA22" s="262"/>
      <c r="CB22" s="262"/>
      <c r="CC22" s="262"/>
      <c r="CD22" s="262" t="s">
        <v>72</v>
      </c>
      <c r="CE22" s="262"/>
      <c r="CF22" s="262" t="s">
        <v>4821</v>
      </c>
      <c r="CG22" s="262" t="s">
        <v>50</v>
      </c>
      <c r="CH22" s="262"/>
      <c r="CI22" s="262" t="s">
        <v>4822</v>
      </c>
      <c r="CJ22" s="262" t="s">
        <v>4823</v>
      </c>
      <c r="CK22" s="262" t="s">
        <v>4824</v>
      </c>
      <c r="CL22" s="262" t="s">
        <v>4825</v>
      </c>
      <c r="CM22" s="262" t="s">
        <v>4826</v>
      </c>
      <c r="CN22" s="263" t="s">
        <v>4827</v>
      </c>
      <c r="CO22" s="262" t="s">
        <v>4828</v>
      </c>
      <c r="CP22" s="262" t="s">
        <v>4829</v>
      </c>
      <c r="CQ22" s="262" t="s">
        <v>4830</v>
      </c>
      <c r="CR22" s="262" t="s">
        <v>4831</v>
      </c>
      <c r="CS22" s="262" t="s">
        <v>4832</v>
      </c>
      <c r="CT22" s="262" t="s">
        <v>4833</v>
      </c>
      <c r="CU22" s="262" t="s">
        <v>550</v>
      </c>
      <c r="CV22" s="262"/>
      <c r="CW22" s="262" t="s">
        <v>4834</v>
      </c>
      <c r="CX22" s="262" t="s">
        <v>550</v>
      </c>
      <c r="CY22" s="262" t="s">
        <v>4835</v>
      </c>
      <c r="CZ22" s="262"/>
      <c r="DA22" s="262" t="s">
        <v>4836</v>
      </c>
      <c r="DB22" s="262" t="s">
        <v>4837</v>
      </c>
      <c r="DC22" s="262" t="s">
        <v>4838</v>
      </c>
      <c r="DD22" s="262" t="s">
        <v>4839</v>
      </c>
      <c r="DE22" s="262" t="s">
        <v>4840</v>
      </c>
    </row>
    <row r="23" spans="2:109" ht="48" customHeight="1">
      <c r="B23" s="31"/>
      <c r="C23" s="32"/>
      <c r="D23" s="288" t="s">
        <v>79</v>
      </c>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33"/>
      <c r="AH23" s="222" t="s">
        <v>80</v>
      </c>
      <c r="AI23" s="222" t="s">
        <v>81</v>
      </c>
      <c r="AL23" s="259" t="str">
        <f t="shared" si="1"/>
        <v>Atlahuilco</v>
      </c>
      <c r="AM23" s="259" t="str">
        <f t="shared" si="0"/>
        <v>30020</v>
      </c>
      <c r="AN23"/>
      <c r="AO23" s="3"/>
      <c r="AP23" s="3">
        <v>21</v>
      </c>
      <c r="AQ23" s="260"/>
      <c r="AR23" s="260"/>
      <c r="AS23" s="260"/>
      <c r="AT23" s="260"/>
      <c r="AU23" s="260" t="s">
        <v>4841</v>
      </c>
      <c r="AV23" s="260"/>
      <c r="AW23" s="260" t="s">
        <v>4842</v>
      </c>
      <c r="AX23" s="260" t="s">
        <v>4843</v>
      </c>
      <c r="AY23" s="260"/>
      <c r="AZ23" s="260" t="s">
        <v>4844</v>
      </c>
      <c r="BA23" s="260" t="s">
        <v>4845</v>
      </c>
      <c r="BB23" s="260" t="s">
        <v>4846</v>
      </c>
      <c r="BC23" s="260" t="s">
        <v>4847</v>
      </c>
      <c r="BD23" s="260" t="s">
        <v>4848</v>
      </c>
      <c r="BE23" s="261" t="s">
        <v>4849</v>
      </c>
      <c r="BF23" s="260" t="s">
        <v>4850</v>
      </c>
      <c r="BG23" s="260" t="s">
        <v>4851</v>
      </c>
      <c r="BH23" s="260" t="s">
        <v>4852</v>
      </c>
      <c r="BI23" s="260" t="s">
        <v>4853</v>
      </c>
      <c r="BJ23" s="260" t="s">
        <v>4854</v>
      </c>
      <c r="BK23" s="260" t="s">
        <v>4855</v>
      </c>
      <c r="BL23" s="260"/>
      <c r="BM23" s="260"/>
      <c r="BN23" s="260" t="s">
        <v>4856</v>
      </c>
      <c r="BO23" s="260"/>
      <c r="BP23" s="260" t="s">
        <v>4857</v>
      </c>
      <c r="BQ23" s="260"/>
      <c r="BR23" s="260" t="s">
        <v>4858</v>
      </c>
      <c r="BS23" s="260" t="s">
        <v>4859</v>
      </c>
      <c r="BT23" s="260" t="s">
        <v>4860</v>
      </c>
      <c r="BU23" s="260" t="s">
        <v>4861</v>
      </c>
      <c r="BV23" s="260" t="s">
        <v>4862</v>
      </c>
      <c r="BW23" s="3"/>
      <c r="BX23" s="3"/>
      <c r="BY23" s="3"/>
      <c r="BZ23" s="262"/>
      <c r="CA23" s="262"/>
      <c r="CB23" s="262"/>
      <c r="CC23" s="262"/>
      <c r="CD23" s="262" t="s">
        <v>4863</v>
      </c>
      <c r="CE23" s="262"/>
      <c r="CF23" s="262" t="s">
        <v>4864</v>
      </c>
      <c r="CG23" s="262" t="s">
        <v>4865</v>
      </c>
      <c r="CH23" s="262"/>
      <c r="CI23" s="262" t="s">
        <v>4866</v>
      </c>
      <c r="CJ23" s="262" t="s">
        <v>4867</v>
      </c>
      <c r="CK23" s="262" t="s">
        <v>4868</v>
      </c>
      <c r="CL23" s="262" t="s">
        <v>4869</v>
      </c>
      <c r="CM23" s="262" t="s">
        <v>4870</v>
      </c>
      <c r="CN23" s="263" t="s">
        <v>4871</v>
      </c>
      <c r="CO23" s="262" t="s">
        <v>4872</v>
      </c>
      <c r="CP23" s="262" t="s">
        <v>4873</v>
      </c>
      <c r="CQ23" s="262" t="s">
        <v>4874</v>
      </c>
      <c r="CR23" s="262" t="s">
        <v>4875</v>
      </c>
      <c r="CS23" s="262" t="s">
        <v>4876</v>
      </c>
      <c r="CT23" s="262" t="s">
        <v>4877</v>
      </c>
      <c r="CU23" s="262"/>
      <c r="CV23" s="262"/>
      <c r="CW23" s="262" t="s">
        <v>4878</v>
      </c>
      <c r="CX23" s="262"/>
      <c r="CY23" s="262" t="s">
        <v>4879</v>
      </c>
      <c r="CZ23" s="262"/>
      <c r="DA23" s="262" t="s">
        <v>4880</v>
      </c>
      <c r="DB23" s="262" t="s">
        <v>4881</v>
      </c>
      <c r="DC23" s="262" t="s">
        <v>4882</v>
      </c>
      <c r="DD23" s="262" t="s">
        <v>4883</v>
      </c>
      <c r="DE23" s="262" t="s">
        <v>4884</v>
      </c>
    </row>
    <row r="24" spans="2:109" ht="6.75" customHeight="1">
      <c r="B24" s="31"/>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3"/>
      <c r="AH24" s="222" t="s">
        <v>82</v>
      </c>
      <c r="AI24" s="222" t="s">
        <v>83</v>
      </c>
      <c r="AL24" s="259" t="str">
        <f t="shared" si="1"/>
        <v>Atoyac</v>
      </c>
      <c r="AM24" s="259" t="str">
        <f t="shared" si="0"/>
        <v>30021</v>
      </c>
      <c r="AN24"/>
      <c r="AO24" s="3"/>
      <c r="AP24" s="3">
        <v>22</v>
      </c>
      <c r="AQ24" s="260"/>
      <c r="AR24" s="260"/>
      <c r="AS24" s="260"/>
      <c r="AT24" s="260"/>
      <c r="AU24" s="260" t="s">
        <v>4885</v>
      </c>
      <c r="AV24" s="260"/>
      <c r="AW24" s="260" t="s">
        <v>4886</v>
      </c>
      <c r="AX24" s="260" t="s">
        <v>4887</v>
      </c>
      <c r="AY24" s="260"/>
      <c r="AZ24" s="260" t="s">
        <v>4888</v>
      </c>
      <c r="BA24" s="260" t="s">
        <v>4889</v>
      </c>
      <c r="BB24" s="260" t="s">
        <v>4890</v>
      </c>
      <c r="BC24" s="260" t="s">
        <v>4891</v>
      </c>
      <c r="BD24" s="260" t="s">
        <v>4892</v>
      </c>
      <c r="BE24" s="261" t="s">
        <v>4893</v>
      </c>
      <c r="BF24" s="260" t="s">
        <v>4894</v>
      </c>
      <c r="BG24" s="260" t="s">
        <v>4895</v>
      </c>
      <c r="BH24" s="260">
        <v>18099</v>
      </c>
      <c r="BI24" s="260" t="s">
        <v>4896</v>
      </c>
      <c r="BJ24" s="260" t="s">
        <v>4897</v>
      </c>
      <c r="BK24" s="260" t="s">
        <v>4898</v>
      </c>
      <c r="BL24" s="260"/>
      <c r="BM24" s="260"/>
      <c r="BN24" s="260" t="s">
        <v>4899</v>
      </c>
      <c r="BO24" s="260"/>
      <c r="BP24" s="260" t="s">
        <v>4900</v>
      </c>
      <c r="BQ24" s="260"/>
      <c r="BR24" s="260" t="s">
        <v>4901</v>
      </c>
      <c r="BS24" s="260" t="s">
        <v>4902</v>
      </c>
      <c r="BT24" s="260" t="s">
        <v>4903</v>
      </c>
      <c r="BU24" s="260" t="s">
        <v>4904</v>
      </c>
      <c r="BV24" s="260" t="s">
        <v>4905</v>
      </c>
      <c r="BW24" s="3"/>
      <c r="BX24" s="3"/>
      <c r="BY24" s="3"/>
      <c r="BZ24" s="262"/>
      <c r="CA24" s="262"/>
      <c r="CB24" s="262"/>
      <c r="CC24" s="262"/>
      <c r="CD24" s="262" t="s">
        <v>4906</v>
      </c>
      <c r="CE24" s="262"/>
      <c r="CF24" s="262" t="s">
        <v>4907</v>
      </c>
      <c r="CG24" s="262" t="s">
        <v>4908</v>
      </c>
      <c r="CH24" s="262"/>
      <c r="CI24" s="262" t="s">
        <v>4909</v>
      </c>
      <c r="CJ24" s="262" t="s">
        <v>4910</v>
      </c>
      <c r="CK24" s="262" t="s">
        <v>4911</v>
      </c>
      <c r="CL24" s="262" t="s">
        <v>4211</v>
      </c>
      <c r="CM24" s="262" t="s">
        <v>4912</v>
      </c>
      <c r="CN24" s="263" t="s">
        <v>4913</v>
      </c>
      <c r="CO24" s="262" t="s">
        <v>4914</v>
      </c>
      <c r="CP24" s="262" t="s">
        <v>4915</v>
      </c>
      <c r="CQ24" s="262" t="s">
        <v>550</v>
      </c>
      <c r="CR24" s="262" t="s">
        <v>4916</v>
      </c>
      <c r="CS24" s="262" t="s">
        <v>4917</v>
      </c>
      <c r="CT24" s="262" t="s">
        <v>4918</v>
      </c>
      <c r="CU24" s="262"/>
      <c r="CV24" s="262"/>
      <c r="CW24" s="262" t="s">
        <v>4919</v>
      </c>
      <c r="CX24" s="262"/>
      <c r="CY24" s="262" t="s">
        <v>4920</v>
      </c>
      <c r="CZ24" s="262"/>
      <c r="DA24" s="262" t="s">
        <v>4921</v>
      </c>
      <c r="DB24" s="262" t="s">
        <v>4922</v>
      </c>
      <c r="DC24" s="262" t="s">
        <v>4588</v>
      </c>
      <c r="DD24" s="262" t="s">
        <v>4923</v>
      </c>
      <c r="DE24" s="262" t="s">
        <v>4924</v>
      </c>
    </row>
    <row r="25" spans="2:109" ht="36" customHeight="1">
      <c r="B25" s="31"/>
      <c r="C25" s="293" t="s">
        <v>84</v>
      </c>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33"/>
      <c r="AH25" s="222" t="s">
        <v>85</v>
      </c>
      <c r="AI25" s="222" t="s">
        <v>86</v>
      </c>
      <c r="AL25" s="259" t="str">
        <f t="shared" si="1"/>
        <v>Atzacan</v>
      </c>
      <c r="AM25" s="259" t="str">
        <f t="shared" si="0"/>
        <v>30022</v>
      </c>
      <c r="AN25"/>
      <c r="AO25" s="3"/>
      <c r="AP25" s="3">
        <v>23</v>
      </c>
      <c r="AQ25" s="260"/>
      <c r="AR25" s="260"/>
      <c r="AS25" s="260"/>
      <c r="AT25" s="260"/>
      <c r="AU25" s="260" t="s">
        <v>4925</v>
      </c>
      <c r="AV25" s="260"/>
      <c r="AW25" s="260" t="s">
        <v>4926</v>
      </c>
      <c r="AX25" s="260" t="s">
        <v>4927</v>
      </c>
      <c r="AY25" s="260"/>
      <c r="AZ25" s="260" t="s">
        <v>4928</v>
      </c>
      <c r="BA25" s="260" t="s">
        <v>4929</v>
      </c>
      <c r="BB25" s="260" t="s">
        <v>4930</v>
      </c>
      <c r="BC25" s="260" t="s">
        <v>4931</v>
      </c>
      <c r="BD25" s="260" t="s">
        <v>4932</v>
      </c>
      <c r="BE25" s="261" t="s">
        <v>4933</v>
      </c>
      <c r="BF25" s="260" t="s">
        <v>4934</v>
      </c>
      <c r="BG25" s="260" t="s">
        <v>4935</v>
      </c>
      <c r="BH25" s="260"/>
      <c r="BI25" s="260" t="s">
        <v>4936</v>
      </c>
      <c r="BJ25" s="260" t="s">
        <v>4937</v>
      </c>
      <c r="BK25" s="260" t="s">
        <v>4938</v>
      </c>
      <c r="BL25" s="260"/>
      <c r="BM25" s="260"/>
      <c r="BN25" s="260" t="s">
        <v>4939</v>
      </c>
      <c r="BO25" s="260"/>
      <c r="BP25" s="260" t="s">
        <v>4940</v>
      </c>
      <c r="BQ25" s="260"/>
      <c r="BR25" s="260" t="s">
        <v>4941</v>
      </c>
      <c r="BS25" s="260" t="s">
        <v>4942</v>
      </c>
      <c r="BT25" s="260" t="s">
        <v>4943</v>
      </c>
      <c r="BU25" s="260" t="s">
        <v>4944</v>
      </c>
      <c r="BV25" s="260" t="s">
        <v>4945</v>
      </c>
      <c r="BW25" s="3"/>
      <c r="BX25" s="3"/>
      <c r="BY25" s="3"/>
      <c r="BZ25" s="262"/>
      <c r="CA25" s="262"/>
      <c r="CB25" s="262"/>
      <c r="CC25" s="262"/>
      <c r="CD25" s="262" t="s">
        <v>4946</v>
      </c>
      <c r="CE25" s="262"/>
      <c r="CF25" s="262" t="s">
        <v>4947</v>
      </c>
      <c r="CG25" s="262" t="s">
        <v>4948</v>
      </c>
      <c r="CH25" s="262"/>
      <c r="CI25" s="262" t="s">
        <v>4949</v>
      </c>
      <c r="CJ25" s="262" t="s">
        <v>4734</v>
      </c>
      <c r="CK25" s="262" t="s">
        <v>4950</v>
      </c>
      <c r="CL25" s="262" t="s">
        <v>4951</v>
      </c>
      <c r="CM25" s="262" t="s">
        <v>4952</v>
      </c>
      <c r="CN25" s="263" t="s">
        <v>4953</v>
      </c>
      <c r="CO25" s="262" t="s">
        <v>4954</v>
      </c>
      <c r="CP25" s="262" t="s">
        <v>4955</v>
      </c>
      <c r="CQ25" s="262"/>
      <c r="CR25" s="262" t="s">
        <v>4956</v>
      </c>
      <c r="CS25" s="262" t="s">
        <v>4957</v>
      </c>
      <c r="CT25" s="262" t="s">
        <v>4958</v>
      </c>
      <c r="CU25" s="262"/>
      <c r="CV25" s="262"/>
      <c r="CW25" s="262" t="s">
        <v>4959</v>
      </c>
      <c r="CX25" s="262"/>
      <c r="CY25" s="262" t="s">
        <v>4960</v>
      </c>
      <c r="CZ25" s="262"/>
      <c r="DA25" s="262" t="s">
        <v>4732</v>
      </c>
      <c r="DB25" s="262" t="s">
        <v>4961</v>
      </c>
      <c r="DC25" s="262" t="s">
        <v>4962</v>
      </c>
      <c r="DD25" s="262" t="s">
        <v>4963</v>
      </c>
      <c r="DE25" s="262" t="s">
        <v>4964</v>
      </c>
    </row>
    <row r="26" spans="2:109" ht="6.75" customHeight="1">
      <c r="B26" s="31"/>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3"/>
      <c r="AH26" s="222" t="s">
        <v>87</v>
      </c>
      <c r="AI26" s="222" t="s">
        <v>88</v>
      </c>
      <c r="AL26" s="259" t="str">
        <f t="shared" si="1"/>
        <v>Atzalan</v>
      </c>
      <c r="AM26" s="259" t="str">
        <f t="shared" si="0"/>
        <v>30023</v>
      </c>
      <c r="AN26"/>
      <c r="AO26" s="3"/>
      <c r="AP26" s="3">
        <v>24</v>
      </c>
      <c r="AQ26" s="260"/>
      <c r="AR26" s="260"/>
      <c r="AS26" s="260"/>
      <c r="AT26" s="260"/>
      <c r="AU26" s="260" t="s">
        <v>4965</v>
      </c>
      <c r="AV26" s="260"/>
      <c r="AW26" s="260" t="s">
        <v>4966</v>
      </c>
      <c r="AX26" s="260" t="s">
        <v>4967</v>
      </c>
      <c r="AY26" s="260"/>
      <c r="AZ26" s="260" t="s">
        <v>4968</v>
      </c>
      <c r="BA26" s="260" t="s">
        <v>4969</v>
      </c>
      <c r="BB26" s="260" t="s">
        <v>4970</v>
      </c>
      <c r="BC26" s="260" t="s">
        <v>4971</v>
      </c>
      <c r="BD26" s="260" t="s">
        <v>4972</v>
      </c>
      <c r="BE26" s="261" t="s">
        <v>4973</v>
      </c>
      <c r="BF26" s="260" t="s">
        <v>4974</v>
      </c>
      <c r="BG26" s="260" t="s">
        <v>4975</v>
      </c>
      <c r="BH26" s="260"/>
      <c r="BI26" s="260" t="s">
        <v>4976</v>
      </c>
      <c r="BJ26" s="260" t="s">
        <v>4977</v>
      </c>
      <c r="BK26" s="260" t="s">
        <v>4978</v>
      </c>
      <c r="BL26" s="260"/>
      <c r="BM26" s="260"/>
      <c r="BN26" s="260" t="s">
        <v>4979</v>
      </c>
      <c r="BO26" s="260"/>
      <c r="BP26" s="260" t="s">
        <v>4980</v>
      </c>
      <c r="BQ26" s="260"/>
      <c r="BR26" s="260" t="s">
        <v>4981</v>
      </c>
      <c r="BS26" s="260" t="s">
        <v>4982</v>
      </c>
      <c r="BT26" s="260" t="s">
        <v>4983</v>
      </c>
      <c r="BU26" s="260" t="s">
        <v>4984</v>
      </c>
      <c r="BV26" s="260" t="s">
        <v>4985</v>
      </c>
      <c r="BW26" s="3"/>
      <c r="BX26" s="3"/>
      <c r="BY26" s="3"/>
      <c r="BZ26" s="262"/>
      <c r="CA26" s="262"/>
      <c r="CB26" s="262"/>
      <c r="CC26" s="262"/>
      <c r="CD26" s="262" t="s">
        <v>4734</v>
      </c>
      <c r="CE26" s="262"/>
      <c r="CF26" s="262" t="s">
        <v>4986</v>
      </c>
      <c r="CG26" s="262" t="s">
        <v>4743</v>
      </c>
      <c r="CH26" s="262"/>
      <c r="CI26" s="262" t="s">
        <v>4987</v>
      </c>
      <c r="CJ26" s="262" t="s">
        <v>4988</v>
      </c>
      <c r="CK26" s="262" t="s">
        <v>4989</v>
      </c>
      <c r="CL26" s="262" t="s">
        <v>4307</v>
      </c>
      <c r="CM26" s="262" t="s">
        <v>4990</v>
      </c>
      <c r="CN26" s="263" t="s">
        <v>4991</v>
      </c>
      <c r="CO26" s="262" t="s">
        <v>4992</v>
      </c>
      <c r="CP26" s="262" t="s">
        <v>4993</v>
      </c>
      <c r="CQ26" s="262"/>
      <c r="CR26" s="262" t="s">
        <v>4994</v>
      </c>
      <c r="CS26" s="262" t="s">
        <v>4995</v>
      </c>
      <c r="CT26" s="262" t="s">
        <v>4996</v>
      </c>
      <c r="CU26" s="262"/>
      <c r="CV26" s="262"/>
      <c r="CW26" s="262" t="s">
        <v>4997</v>
      </c>
      <c r="CX26" s="262"/>
      <c r="CY26" s="262" t="s">
        <v>4998</v>
      </c>
      <c r="CZ26" s="262"/>
      <c r="DA26" s="262" t="s">
        <v>4999</v>
      </c>
      <c r="DB26" s="262" t="s">
        <v>5000</v>
      </c>
      <c r="DC26" s="262" t="s">
        <v>5001</v>
      </c>
      <c r="DD26" s="262" t="s">
        <v>5002</v>
      </c>
      <c r="DE26" s="262" t="s">
        <v>5003</v>
      </c>
    </row>
    <row r="27" spans="2:109" ht="60" customHeight="1">
      <c r="B27" s="31"/>
      <c r="C27" s="288" t="s">
        <v>89</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33"/>
      <c r="AH27" s="222" t="s">
        <v>90</v>
      </c>
      <c r="AI27" s="222" t="s">
        <v>91</v>
      </c>
      <c r="AL27" s="259" t="str">
        <f t="shared" si="1"/>
        <v>Tlaltetela</v>
      </c>
      <c r="AM27" s="259" t="str">
        <f t="shared" si="0"/>
        <v>30024</v>
      </c>
      <c r="AN27"/>
      <c r="AO27" s="268"/>
      <c r="AP27" s="3">
        <v>25</v>
      </c>
      <c r="AQ27" s="269"/>
      <c r="AR27" s="269"/>
      <c r="AS27" s="269"/>
      <c r="AT27" s="269"/>
      <c r="AU27" s="260" t="s">
        <v>5004</v>
      </c>
      <c r="AV27" s="269"/>
      <c r="AW27" s="260" t="s">
        <v>5005</v>
      </c>
      <c r="AX27" s="260" t="s">
        <v>5006</v>
      </c>
      <c r="AY27" s="269"/>
      <c r="AZ27" s="260" t="s">
        <v>5007</v>
      </c>
      <c r="BA27" s="260" t="s">
        <v>5008</v>
      </c>
      <c r="BB27" s="260" t="s">
        <v>5009</v>
      </c>
      <c r="BC27" s="260" t="s">
        <v>5010</v>
      </c>
      <c r="BD27" s="260" t="s">
        <v>5011</v>
      </c>
      <c r="BE27" s="261" t="s">
        <v>5012</v>
      </c>
      <c r="BF27" s="260" t="s">
        <v>5013</v>
      </c>
      <c r="BG27" s="260" t="s">
        <v>5014</v>
      </c>
      <c r="BH27" s="269"/>
      <c r="BI27" s="260" t="s">
        <v>5015</v>
      </c>
      <c r="BJ27" s="260" t="s">
        <v>5016</v>
      </c>
      <c r="BK27" s="260" t="s">
        <v>5017</v>
      </c>
      <c r="BL27" s="269"/>
      <c r="BM27" s="269"/>
      <c r="BN27" s="260" t="s">
        <v>5018</v>
      </c>
      <c r="BO27" s="269"/>
      <c r="BP27" s="260" t="s">
        <v>5019</v>
      </c>
      <c r="BQ27" s="269"/>
      <c r="BR27" s="260" t="s">
        <v>5020</v>
      </c>
      <c r="BS27" s="260" t="s">
        <v>5021</v>
      </c>
      <c r="BT27" s="260" t="s">
        <v>5022</v>
      </c>
      <c r="BU27" s="260" t="s">
        <v>5023</v>
      </c>
      <c r="BV27" s="260" t="s">
        <v>5024</v>
      </c>
      <c r="BW27" s="268"/>
      <c r="BX27" s="268"/>
      <c r="BY27" s="268"/>
      <c r="BZ27" s="270"/>
      <c r="CA27" s="270"/>
      <c r="CB27" s="270"/>
      <c r="CC27" s="270"/>
      <c r="CD27" s="262" t="s">
        <v>5025</v>
      </c>
      <c r="CE27" s="270"/>
      <c r="CF27" s="262" t="s">
        <v>5026</v>
      </c>
      <c r="CG27" s="262" t="s">
        <v>5027</v>
      </c>
      <c r="CH27" s="270"/>
      <c r="CI27" s="262" t="s">
        <v>5028</v>
      </c>
      <c r="CJ27" s="262" t="s">
        <v>4987</v>
      </c>
      <c r="CK27" s="262" t="s">
        <v>5029</v>
      </c>
      <c r="CL27" s="262" t="s">
        <v>5030</v>
      </c>
      <c r="CM27" s="262" t="s">
        <v>4736</v>
      </c>
      <c r="CN27" s="263" t="s">
        <v>5031</v>
      </c>
      <c r="CO27" s="262" t="s">
        <v>5032</v>
      </c>
      <c r="CP27" s="262" t="s">
        <v>5033</v>
      </c>
      <c r="CQ27" s="270"/>
      <c r="CR27" s="262" t="s">
        <v>5034</v>
      </c>
      <c r="CS27" s="262" t="s">
        <v>5035</v>
      </c>
      <c r="CT27" s="262" t="s">
        <v>5036</v>
      </c>
      <c r="CU27" s="270"/>
      <c r="CV27" s="270"/>
      <c r="CW27" s="262" t="s">
        <v>5037</v>
      </c>
      <c r="CX27" s="270"/>
      <c r="CY27" s="262" t="s">
        <v>5038</v>
      </c>
      <c r="CZ27" s="270"/>
      <c r="DA27" s="262" t="s">
        <v>5039</v>
      </c>
      <c r="DB27" s="262" t="s">
        <v>5040</v>
      </c>
      <c r="DC27" s="262" t="s">
        <v>5041</v>
      </c>
      <c r="DD27" s="262" t="s">
        <v>5042</v>
      </c>
      <c r="DE27" s="262" t="s">
        <v>4066</v>
      </c>
    </row>
    <row r="28" spans="2:109" ht="6.75" customHeight="1">
      <c r="B28" s="31"/>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3"/>
      <c r="AH28" s="222" t="s">
        <v>92</v>
      </c>
      <c r="AI28" s="222" t="s">
        <v>93</v>
      </c>
      <c r="AL28" s="259" t="str">
        <f t="shared" si="1"/>
        <v>Ayahualulco</v>
      </c>
      <c r="AM28" s="259" t="str">
        <f t="shared" si="0"/>
        <v>30025</v>
      </c>
      <c r="AN28"/>
      <c r="AO28" s="268"/>
      <c r="AP28" s="3">
        <v>26</v>
      </c>
      <c r="AQ28" s="269"/>
      <c r="AR28" s="269"/>
      <c r="AS28" s="269"/>
      <c r="AT28" s="269"/>
      <c r="AU28" s="260" t="s">
        <v>5043</v>
      </c>
      <c r="AV28" s="269"/>
      <c r="AW28" s="260" t="s">
        <v>5044</v>
      </c>
      <c r="AX28" s="260" t="s">
        <v>5045</v>
      </c>
      <c r="AY28" s="269"/>
      <c r="AZ28" s="260" t="s">
        <v>5046</v>
      </c>
      <c r="BA28" s="260" t="s">
        <v>5047</v>
      </c>
      <c r="BB28" s="260" t="s">
        <v>5048</v>
      </c>
      <c r="BC28" s="260" t="s">
        <v>5049</v>
      </c>
      <c r="BD28" s="260" t="s">
        <v>5050</v>
      </c>
      <c r="BE28" s="261" t="s">
        <v>5051</v>
      </c>
      <c r="BF28" s="260" t="s">
        <v>5052</v>
      </c>
      <c r="BG28" s="260" t="s">
        <v>5053</v>
      </c>
      <c r="BH28" s="269"/>
      <c r="BI28" s="260" t="s">
        <v>5054</v>
      </c>
      <c r="BJ28" s="260" t="s">
        <v>5055</v>
      </c>
      <c r="BK28" s="260" t="s">
        <v>5056</v>
      </c>
      <c r="BL28" s="269"/>
      <c r="BM28" s="269"/>
      <c r="BN28" s="260" t="s">
        <v>5057</v>
      </c>
      <c r="BO28" s="269"/>
      <c r="BP28" s="260" t="s">
        <v>5058</v>
      </c>
      <c r="BQ28" s="269"/>
      <c r="BR28" s="260" t="s">
        <v>5059</v>
      </c>
      <c r="BS28" s="260" t="s">
        <v>5060</v>
      </c>
      <c r="BT28" s="260" t="s">
        <v>5061</v>
      </c>
      <c r="BU28" s="260" t="s">
        <v>5062</v>
      </c>
      <c r="BV28" s="260" t="s">
        <v>5063</v>
      </c>
      <c r="BW28" s="268"/>
      <c r="BX28" s="268"/>
      <c r="BY28" s="268"/>
      <c r="BZ28" s="270"/>
      <c r="CA28" s="270"/>
      <c r="CB28" s="270"/>
      <c r="CC28" s="270"/>
      <c r="CD28" s="262" t="s">
        <v>5064</v>
      </c>
      <c r="CE28" s="270"/>
      <c r="CF28" s="262" t="s">
        <v>5065</v>
      </c>
      <c r="CG28" s="262" t="s">
        <v>4444</v>
      </c>
      <c r="CH28" s="270"/>
      <c r="CI28" s="262" t="s">
        <v>5066</v>
      </c>
      <c r="CJ28" s="262" t="s">
        <v>5067</v>
      </c>
      <c r="CK28" s="262" t="s">
        <v>5068</v>
      </c>
      <c r="CL28" s="262" t="s">
        <v>5069</v>
      </c>
      <c r="CM28" s="262" t="s">
        <v>5070</v>
      </c>
      <c r="CN28" s="263" t="s">
        <v>5071</v>
      </c>
      <c r="CO28" s="262" t="s">
        <v>5072</v>
      </c>
      <c r="CP28" s="262" t="s">
        <v>5073</v>
      </c>
      <c r="CQ28" s="270"/>
      <c r="CR28" s="262" t="s">
        <v>5074</v>
      </c>
      <c r="CS28" s="262" t="s">
        <v>5075</v>
      </c>
      <c r="CT28" s="262" t="s">
        <v>5076</v>
      </c>
      <c r="CU28" s="270"/>
      <c r="CV28" s="270"/>
      <c r="CW28" s="262" t="s">
        <v>5077</v>
      </c>
      <c r="CX28" s="270"/>
      <c r="CY28" s="262" t="s">
        <v>5078</v>
      </c>
      <c r="CZ28" s="270"/>
      <c r="DA28" s="262" t="s">
        <v>5079</v>
      </c>
      <c r="DB28" s="262" t="s">
        <v>5080</v>
      </c>
      <c r="DC28" s="262" t="s">
        <v>5081</v>
      </c>
      <c r="DD28" s="264" t="s">
        <v>5082</v>
      </c>
      <c r="DE28" s="262" t="s">
        <v>5083</v>
      </c>
    </row>
    <row r="29" spans="2:109" ht="48" customHeight="1">
      <c r="B29" s="31"/>
      <c r="C29" s="288" t="s">
        <v>94</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33"/>
      <c r="AH29" s="222" t="s">
        <v>95</v>
      </c>
      <c r="AI29" s="222" t="s">
        <v>96</v>
      </c>
      <c r="AL29" s="259" t="str">
        <f t="shared" si="1"/>
        <v>Banderilla</v>
      </c>
      <c r="AM29" s="259" t="str">
        <f t="shared" si="0"/>
        <v>30026</v>
      </c>
      <c r="AN29"/>
      <c r="AO29" s="268"/>
      <c r="AP29" s="3">
        <v>27</v>
      </c>
      <c r="AQ29" s="269"/>
      <c r="AR29" s="269"/>
      <c r="AS29" s="269"/>
      <c r="AT29" s="269"/>
      <c r="AU29" s="260" t="s">
        <v>5084</v>
      </c>
      <c r="AV29" s="269"/>
      <c r="AW29" s="260" t="s">
        <v>5085</v>
      </c>
      <c r="AX29" s="260" t="s">
        <v>5086</v>
      </c>
      <c r="AY29" s="269"/>
      <c r="AZ29" s="260" t="s">
        <v>5087</v>
      </c>
      <c r="BA29" s="260" t="s">
        <v>5088</v>
      </c>
      <c r="BB29" s="260" t="s">
        <v>5089</v>
      </c>
      <c r="BC29" s="260" t="s">
        <v>5090</v>
      </c>
      <c r="BD29" s="260" t="s">
        <v>5091</v>
      </c>
      <c r="BE29" s="261" t="s">
        <v>5092</v>
      </c>
      <c r="BF29" s="260" t="s">
        <v>5093</v>
      </c>
      <c r="BG29" s="260" t="s">
        <v>5094</v>
      </c>
      <c r="BH29" s="269"/>
      <c r="BI29" s="260" t="s">
        <v>5095</v>
      </c>
      <c r="BJ29" s="260" t="s">
        <v>5096</v>
      </c>
      <c r="BK29" s="260" t="s">
        <v>5097</v>
      </c>
      <c r="BL29" s="269"/>
      <c r="BM29" s="269"/>
      <c r="BN29" s="260" t="s">
        <v>5098</v>
      </c>
      <c r="BO29" s="269"/>
      <c r="BP29" s="260" t="s">
        <v>5099</v>
      </c>
      <c r="BQ29" s="269"/>
      <c r="BR29" s="260" t="s">
        <v>5100</v>
      </c>
      <c r="BS29" s="260" t="s">
        <v>5101</v>
      </c>
      <c r="BT29" s="260" t="s">
        <v>5102</v>
      </c>
      <c r="BU29" s="260" t="s">
        <v>5103</v>
      </c>
      <c r="BV29" s="260" t="s">
        <v>5104</v>
      </c>
      <c r="BW29" s="268"/>
      <c r="BX29" s="268"/>
      <c r="BY29" s="268"/>
      <c r="BZ29" s="270"/>
      <c r="CA29" s="270"/>
      <c r="CB29" s="270"/>
      <c r="CC29" s="270"/>
      <c r="CD29" s="262" t="s">
        <v>5105</v>
      </c>
      <c r="CE29" s="270"/>
      <c r="CF29" s="262" t="s">
        <v>5106</v>
      </c>
      <c r="CG29" s="262" t="s">
        <v>5107</v>
      </c>
      <c r="CH29" s="270"/>
      <c r="CI29" s="262" t="s">
        <v>5108</v>
      </c>
      <c r="CJ29" s="262" t="s">
        <v>5109</v>
      </c>
      <c r="CK29" s="262" t="s">
        <v>5110</v>
      </c>
      <c r="CL29" s="262" t="s">
        <v>5111</v>
      </c>
      <c r="CM29" s="262" t="s">
        <v>5112</v>
      </c>
      <c r="CN29" s="263" t="s">
        <v>5113</v>
      </c>
      <c r="CO29" s="262" t="s">
        <v>5114</v>
      </c>
      <c r="CP29" s="262" t="s">
        <v>5115</v>
      </c>
      <c r="CQ29" s="270"/>
      <c r="CR29" s="262" t="s">
        <v>209</v>
      </c>
      <c r="CS29" s="262" t="s">
        <v>5116</v>
      </c>
      <c r="CT29" s="262" t="s">
        <v>5117</v>
      </c>
      <c r="CU29" s="270"/>
      <c r="CV29" s="270"/>
      <c r="CW29" s="262" t="s">
        <v>5118</v>
      </c>
      <c r="CX29" s="270"/>
      <c r="CY29" s="262" t="s">
        <v>5119</v>
      </c>
      <c r="CZ29" s="270"/>
      <c r="DA29" s="262" t="s">
        <v>5120</v>
      </c>
      <c r="DB29" s="262" t="s">
        <v>5121</v>
      </c>
      <c r="DC29" s="262" t="s">
        <v>5122</v>
      </c>
      <c r="DD29" s="262" t="s">
        <v>5123</v>
      </c>
      <c r="DE29" s="262" t="s">
        <v>5124</v>
      </c>
    </row>
    <row r="30" spans="2:109" ht="6.75" customHeight="1">
      <c r="B30" s="31"/>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3"/>
      <c r="AH30" s="222" t="s">
        <v>97</v>
      </c>
      <c r="AI30" s="222" t="s">
        <v>98</v>
      </c>
      <c r="AL30" s="259" t="str">
        <f t="shared" si="1"/>
        <v>Benito Juárez</v>
      </c>
      <c r="AM30" s="259" t="str">
        <f t="shared" si="0"/>
        <v>30027</v>
      </c>
      <c r="AN30"/>
      <c r="AO30" s="268"/>
      <c r="AP30" s="3">
        <v>28</v>
      </c>
      <c r="AQ30" s="269"/>
      <c r="AR30" s="269"/>
      <c r="AS30" s="269"/>
      <c r="AT30" s="269"/>
      <c r="AU30" s="260" t="s">
        <v>5125</v>
      </c>
      <c r="AV30" s="269"/>
      <c r="AW30" s="260" t="s">
        <v>5126</v>
      </c>
      <c r="AX30" s="260" t="s">
        <v>5127</v>
      </c>
      <c r="AY30" s="269"/>
      <c r="AZ30" s="260" t="s">
        <v>5128</v>
      </c>
      <c r="BA30" s="260" t="s">
        <v>5129</v>
      </c>
      <c r="BB30" s="260" t="s">
        <v>5130</v>
      </c>
      <c r="BC30" s="260" t="s">
        <v>5131</v>
      </c>
      <c r="BD30" s="260" t="s">
        <v>5132</v>
      </c>
      <c r="BE30" s="261" t="s">
        <v>5133</v>
      </c>
      <c r="BF30" s="260" t="s">
        <v>5134</v>
      </c>
      <c r="BG30" s="260" t="s">
        <v>5135</v>
      </c>
      <c r="BH30" s="269"/>
      <c r="BI30" s="260" t="s">
        <v>5136</v>
      </c>
      <c r="BJ30" s="260" t="s">
        <v>5137</v>
      </c>
      <c r="BK30" s="260" t="s">
        <v>5138</v>
      </c>
      <c r="BL30" s="269"/>
      <c r="BM30" s="269"/>
      <c r="BN30" s="260" t="s">
        <v>5139</v>
      </c>
      <c r="BO30" s="269"/>
      <c r="BP30" s="260" t="s">
        <v>5140</v>
      </c>
      <c r="BQ30" s="269"/>
      <c r="BR30" s="260" t="s">
        <v>5141</v>
      </c>
      <c r="BS30" s="260" t="s">
        <v>5142</v>
      </c>
      <c r="BT30" s="260" t="s">
        <v>5143</v>
      </c>
      <c r="BU30" s="260" t="s">
        <v>5144</v>
      </c>
      <c r="BV30" s="260" t="s">
        <v>5145</v>
      </c>
      <c r="BW30" s="268"/>
      <c r="BX30" s="268"/>
      <c r="BY30" s="268"/>
      <c r="BZ30" s="270"/>
      <c r="CA30" s="270"/>
      <c r="CB30" s="270"/>
      <c r="CC30" s="270"/>
      <c r="CD30" s="262" t="s">
        <v>5146</v>
      </c>
      <c r="CE30" s="270"/>
      <c r="CF30" s="262" t="s">
        <v>5147</v>
      </c>
      <c r="CG30" s="262" t="s">
        <v>5148</v>
      </c>
      <c r="CH30" s="270"/>
      <c r="CI30" s="262" t="s">
        <v>5149</v>
      </c>
      <c r="CJ30" s="262" t="s">
        <v>5150</v>
      </c>
      <c r="CK30" s="262" t="s">
        <v>5151</v>
      </c>
      <c r="CL30" s="262" t="s">
        <v>5152</v>
      </c>
      <c r="CM30" s="262" t="s">
        <v>5153</v>
      </c>
      <c r="CN30" s="263" t="s">
        <v>5154</v>
      </c>
      <c r="CO30" s="262" t="s">
        <v>5155</v>
      </c>
      <c r="CP30" s="262" t="s">
        <v>5156</v>
      </c>
      <c r="CQ30" s="270"/>
      <c r="CR30" s="262" t="s">
        <v>5157</v>
      </c>
      <c r="CS30" s="262" t="s">
        <v>5158</v>
      </c>
      <c r="CT30" s="262" t="s">
        <v>5159</v>
      </c>
      <c r="CU30" s="270"/>
      <c r="CV30" s="270"/>
      <c r="CW30" s="262" t="s">
        <v>5160</v>
      </c>
      <c r="CX30" s="270"/>
      <c r="CY30" s="262" t="s">
        <v>5161</v>
      </c>
      <c r="CZ30" s="270"/>
      <c r="DA30" s="262" t="s">
        <v>5162</v>
      </c>
      <c r="DB30" s="262" t="s">
        <v>5163</v>
      </c>
      <c r="DC30" s="262" t="s">
        <v>4031</v>
      </c>
      <c r="DD30" s="262" t="s">
        <v>5164</v>
      </c>
      <c r="DE30" s="262" t="s">
        <v>5165</v>
      </c>
    </row>
    <row r="31" spans="2:109" ht="48" customHeight="1">
      <c r="B31" s="31"/>
      <c r="C31" s="293" t="s">
        <v>99</v>
      </c>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33"/>
      <c r="AH31" s="222" t="s">
        <v>100</v>
      </c>
      <c r="AI31" s="222" t="s">
        <v>101</v>
      </c>
      <c r="AL31" s="259" t="str">
        <f t="shared" si="1"/>
        <v>Boca del Río</v>
      </c>
      <c r="AM31" s="259" t="str">
        <f t="shared" si="0"/>
        <v>30028</v>
      </c>
      <c r="AN31"/>
      <c r="AO31" s="268"/>
      <c r="AP31" s="3">
        <v>29</v>
      </c>
      <c r="AQ31" s="269"/>
      <c r="AR31" s="269"/>
      <c r="AS31" s="269"/>
      <c r="AT31" s="269"/>
      <c r="AU31" s="260" t="s">
        <v>5166</v>
      </c>
      <c r="AV31" s="269"/>
      <c r="AW31" s="260" t="s">
        <v>5167</v>
      </c>
      <c r="AX31" s="260" t="s">
        <v>5168</v>
      </c>
      <c r="AY31" s="269"/>
      <c r="AZ31" s="260" t="s">
        <v>5169</v>
      </c>
      <c r="BA31" s="260" t="s">
        <v>5170</v>
      </c>
      <c r="BB31" s="260" t="s">
        <v>5171</v>
      </c>
      <c r="BC31" s="260" t="s">
        <v>5172</v>
      </c>
      <c r="BD31" s="260" t="s">
        <v>5173</v>
      </c>
      <c r="BE31" s="261" t="s">
        <v>5174</v>
      </c>
      <c r="BF31" s="260" t="s">
        <v>5175</v>
      </c>
      <c r="BG31" s="260" t="s">
        <v>5176</v>
      </c>
      <c r="BH31" s="269"/>
      <c r="BI31" s="260" t="s">
        <v>5177</v>
      </c>
      <c r="BJ31" s="260" t="s">
        <v>5178</v>
      </c>
      <c r="BK31" s="260" t="s">
        <v>5179</v>
      </c>
      <c r="BL31" s="269"/>
      <c r="BM31" s="269"/>
      <c r="BN31" s="260" t="s">
        <v>5180</v>
      </c>
      <c r="BO31" s="269"/>
      <c r="BP31" s="260" t="s">
        <v>5181</v>
      </c>
      <c r="BQ31" s="269"/>
      <c r="BR31" s="260" t="s">
        <v>5182</v>
      </c>
      <c r="BS31" s="260" t="s">
        <v>5183</v>
      </c>
      <c r="BT31" s="260" t="s">
        <v>5184</v>
      </c>
      <c r="BU31" s="260" t="s">
        <v>5185</v>
      </c>
      <c r="BV31" s="260" t="s">
        <v>5186</v>
      </c>
      <c r="BW31" s="268"/>
      <c r="BX31" s="268"/>
      <c r="BY31" s="268"/>
      <c r="BZ31" s="270"/>
      <c r="CA31" s="270"/>
      <c r="CB31" s="270"/>
      <c r="CC31" s="270"/>
      <c r="CD31" s="262" t="s">
        <v>5187</v>
      </c>
      <c r="CE31" s="270"/>
      <c r="CF31" s="262" t="s">
        <v>5188</v>
      </c>
      <c r="CG31" s="262" t="s">
        <v>209</v>
      </c>
      <c r="CH31" s="270"/>
      <c r="CI31" s="262" t="s">
        <v>4697</v>
      </c>
      <c r="CJ31" s="262" t="s">
        <v>5189</v>
      </c>
      <c r="CK31" s="262" t="s">
        <v>5190</v>
      </c>
      <c r="CL31" s="262" t="s">
        <v>5191</v>
      </c>
      <c r="CM31" s="262" t="s">
        <v>4140</v>
      </c>
      <c r="CN31" s="263" t="s">
        <v>5192</v>
      </c>
      <c r="CO31" s="262" t="s">
        <v>5193</v>
      </c>
      <c r="CP31" s="262" t="s">
        <v>5194</v>
      </c>
      <c r="CQ31" s="270"/>
      <c r="CR31" s="262" t="s">
        <v>5195</v>
      </c>
      <c r="CS31" s="262" t="s">
        <v>5196</v>
      </c>
      <c r="CT31" s="262" t="s">
        <v>5197</v>
      </c>
      <c r="CU31" s="270"/>
      <c r="CV31" s="270"/>
      <c r="CW31" s="262" t="s">
        <v>90</v>
      </c>
      <c r="CX31" s="270"/>
      <c r="CY31" s="262" t="s">
        <v>5198</v>
      </c>
      <c r="CZ31" s="270"/>
      <c r="DA31" s="262" t="s">
        <v>5199</v>
      </c>
      <c r="DB31" s="262" t="s">
        <v>5200</v>
      </c>
      <c r="DC31" s="262" t="s">
        <v>5201</v>
      </c>
      <c r="DD31" s="262" t="s">
        <v>5202</v>
      </c>
      <c r="DE31" s="262" t="s">
        <v>5203</v>
      </c>
    </row>
    <row r="32" spans="2:109" ht="6.75" customHeight="1">
      <c r="B32" s="31"/>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3"/>
      <c r="AH32" s="222" t="s">
        <v>102</v>
      </c>
      <c r="AI32" s="222" t="s">
        <v>103</v>
      </c>
      <c r="AL32" s="259" t="str">
        <f t="shared" si="1"/>
        <v>Calcahualco</v>
      </c>
      <c r="AM32" s="259" t="str">
        <f t="shared" si="0"/>
        <v>30029</v>
      </c>
      <c r="AN32"/>
      <c r="AO32" s="268"/>
      <c r="AP32" s="3">
        <v>30</v>
      </c>
      <c r="AQ32" s="269"/>
      <c r="AR32" s="269"/>
      <c r="AS32" s="269"/>
      <c r="AT32" s="269"/>
      <c r="AU32" s="260" t="s">
        <v>5204</v>
      </c>
      <c r="AV32" s="269"/>
      <c r="AW32" s="260" t="s">
        <v>5205</v>
      </c>
      <c r="AX32" s="260" t="s">
        <v>5206</v>
      </c>
      <c r="AY32" s="269"/>
      <c r="AZ32" s="260" t="s">
        <v>5207</v>
      </c>
      <c r="BA32" s="260" t="s">
        <v>5208</v>
      </c>
      <c r="BB32" s="260" t="s">
        <v>5209</v>
      </c>
      <c r="BC32" s="260" t="s">
        <v>5210</v>
      </c>
      <c r="BD32" s="260" t="s">
        <v>5211</v>
      </c>
      <c r="BE32" s="261" t="s">
        <v>5212</v>
      </c>
      <c r="BF32" s="260" t="s">
        <v>5213</v>
      </c>
      <c r="BG32" s="260" t="s">
        <v>5214</v>
      </c>
      <c r="BH32" s="269"/>
      <c r="BI32" s="260" t="s">
        <v>5215</v>
      </c>
      <c r="BJ32" s="260" t="s">
        <v>5216</v>
      </c>
      <c r="BK32" s="260" t="s">
        <v>5217</v>
      </c>
      <c r="BL32" s="269"/>
      <c r="BM32" s="269"/>
      <c r="BN32" s="260" t="s">
        <v>5218</v>
      </c>
      <c r="BO32" s="269"/>
      <c r="BP32" s="260" t="s">
        <v>5219</v>
      </c>
      <c r="BQ32" s="269"/>
      <c r="BR32" s="260" t="s">
        <v>5220</v>
      </c>
      <c r="BS32" s="260" t="s">
        <v>5221</v>
      </c>
      <c r="BT32" s="260" t="s">
        <v>5222</v>
      </c>
      <c r="BU32" s="260" t="s">
        <v>5223</v>
      </c>
      <c r="BV32" s="260" t="s">
        <v>5224</v>
      </c>
      <c r="BW32" s="268"/>
      <c r="BX32" s="268"/>
      <c r="BY32" s="268"/>
      <c r="BZ32" s="270"/>
      <c r="CA32" s="270"/>
      <c r="CB32" s="270"/>
      <c r="CC32" s="270"/>
      <c r="CD32" s="262" t="s">
        <v>5225</v>
      </c>
      <c r="CE32" s="270"/>
      <c r="CF32" s="262" t="s">
        <v>5226</v>
      </c>
      <c r="CG32" s="262" t="s">
        <v>5227</v>
      </c>
      <c r="CH32" s="270"/>
      <c r="CI32" s="262" t="s">
        <v>5228</v>
      </c>
      <c r="CJ32" s="262" t="s">
        <v>5229</v>
      </c>
      <c r="CK32" s="262" t="s">
        <v>5230</v>
      </c>
      <c r="CL32" s="262" t="s">
        <v>5231</v>
      </c>
      <c r="CM32" s="262" t="s">
        <v>5232</v>
      </c>
      <c r="CN32" s="263" t="s">
        <v>5233</v>
      </c>
      <c r="CO32" s="262" t="s">
        <v>5234</v>
      </c>
      <c r="CP32" s="262" t="s">
        <v>5235</v>
      </c>
      <c r="CQ32" s="270"/>
      <c r="CR32" s="262" t="s">
        <v>5236</v>
      </c>
      <c r="CS32" s="262" t="s">
        <v>5237</v>
      </c>
      <c r="CT32" s="262" t="s">
        <v>5238</v>
      </c>
      <c r="CU32" s="270"/>
      <c r="CV32" s="270"/>
      <c r="CW32" s="262" t="s">
        <v>5239</v>
      </c>
      <c r="CX32" s="270"/>
      <c r="CY32" s="262" t="s">
        <v>5240</v>
      </c>
      <c r="CZ32" s="270"/>
      <c r="DA32" s="262" t="s">
        <v>4734</v>
      </c>
      <c r="DB32" s="262" t="s">
        <v>5241</v>
      </c>
      <c r="DC32" s="262" t="s">
        <v>5242</v>
      </c>
      <c r="DD32" s="262" t="s">
        <v>5243</v>
      </c>
      <c r="DE32" s="262" t="s">
        <v>5244</v>
      </c>
    </row>
    <row r="33" spans="2:109" ht="84" customHeight="1">
      <c r="B33" s="31"/>
      <c r="C33" s="293" t="s">
        <v>104</v>
      </c>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33"/>
      <c r="AH33" s="222" t="s">
        <v>105</v>
      </c>
      <c r="AI33" s="222" t="s">
        <v>106</v>
      </c>
      <c r="AL33" s="259" t="str">
        <f t="shared" si="1"/>
        <v>Camerino Z. Mendoza</v>
      </c>
      <c r="AM33" s="259" t="str">
        <f t="shared" si="0"/>
        <v>30030</v>
      </c>
      <c r="AN33"/>
      <c r="AO33" s="268"/>
      <c r="AP33" s="3">
        <v>31</v>
      </c>
      <c r="AQ33" s="269"/>
      <c r="AR33" s="269"/>
      <c r="AS33" s="269"/>
      <c r="AT33" s="269"/>
      <c r="AU33" s="260" t="s">
        <v>5245</v>
      </c>
      <c r="AV33" s="269"/>
      <c r="AW33" s="260" t="s">
        <v>5246</v>
      </c>
      <c r="AX33" s="260" t="s">
        <v>5247</v>
      </c>
      <c r="AY33" s="269"/>
      <c r="AZ33" s="260" t="s">
        <v>5248</v>
      </c>
      <c r="BA33" s="260" t="s">
        <v>5249</v>
      </c>
      <c r="BB33" s="260" t="s">
        <v>5250</v>
      </c>
      <c r="BC33" s="260" t="s">
        <v>5251</v>
      </c>
      <c r="BD33" s="260" t="s">
        <v>5252</v>
      </c>
      <c r="BE33" s="261" t="s">
        <v>5253</v>
      </c>
      <c r="BF33" s="260" t="s">
        <v>5254</v>
      </c>
      <c r="BG33" s="260" t="s">
        <v>5255</v>
      </c>
      <c r="BH33" s="269"/>
      <c r="BI33" s="260" t="s">
        <v>5256</v>
      </c>
      <c r="BJ33" s="260" t="s">
        <v>5257</v>
      </c>
      <c r="BK33" s="260" t="s">
        <v>5258</v>
      </c>
      <c r="BL33" s="269"/>
      <c r="BM33" s="269"/>
      <c r="BN33" s="260" t="s">
        <v>5259</v>
      </c>
      <c r="BO33" s="269"/>
      <c r="BP33" s="260" t="s">
        <v>5260</v>
      </c>
      <c r="BQ33" s="269"/>
      <c r="BR33" s="260" t="s">
        <v>5261</v>
      </c>
      <c r="BS33" s="260" t="s">
        <v>5262</v>
      </c>
      <c r="BT33" s="260" t="s">
        <v>5263</v>
      </c>
      <c r="BU33" s="260" t="s">
        <v>5264</v>
      </c>
      <c r="BV33" s="260" t="s">
        <v>5265</v>
      </c>
      <c r="BW33" s="268"/>
      <c r="BX33" s="268"/>
      <c r="BY33" s="268"/>
      <c r="BZ33" s="270"/>
      <c r="CA33" s="270"/>
      <c r="CB33" s="270"/>
      <c r="CC33" s="270"/>
      <c r="CD33" s="262" t="s">
        <v>5266</v>
      </c>
      <c r="CE33" s="270"/>
      <c r="CF33" s="262" t="s">
        <v>5267</v>
      </c>
      <c r="CG33" s="262" t="s">
        <v>5268</v>
      </c>
      <c r="CH33" s="270"/>
      <c r="CI33" s="262" t="s">
        <v>5269</v>
      </c>
      <c r="CJ33" s="262" t="s">
        <v>4187</v>
      </c>
      <c r="CK33" s="262" t="s">
        <v>5270</v>
      </c>
      <c r="CL33" s="262" t="s">
        <v>5271</v>
      </c>
      <c r="CM33" s="262" t="s">
        <v>5272</v>
      </c>
      <c r="CN33" s="263" t="s">
        <v>5273</v>
      </c>
      <c r="CO33" s="262" t="s">
        <v>5274</v>
      </c>
      <c r="CP33" s="262" t="s">
        <v>5275</v>
      </c>
      <c r="CQ33" s="270"/>
      <c r="CR33" s="262" t="s">
        <v>5276</v>
      </c>
      <c r="CS33" s="262" t="s">
        <v>5277</v>
      </c>
      <c r="CT33" s="262" t="s">
        <v>5278</v>
      </c>
      <c r="CU33" s="270"/>
      <c r="CV33" s="270"/>
      <c r="CW33" s="262" t="s">
        <v>5279</v>
      </c>
      <c r="CX33" s="270"/>
      <c r="CY33" s="262" t="s">
        <v>5280</v>
      </c>
      <c r="CZ33" s="270"/>
      <c r="DA33" s="262" t="s">
        <v>5281</v>
      </c>
      <c r="DB33" s="262" t="s">
        <v>5282</v>
      </c>
      <c r="DC33" s="262" t="s">
        <v>5283</v>
      </c>
      <c r="DD33" s="262" t="s">
        <v>5284</v>
      </c>
      <c r="DE33" s="262" t="s">
        <v>5285</v>
      </c>
    </row>
    <row r="34" spans="2:109" ht="6.75" customHeight="1">
      <c r="B34" s="31"/>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3"/>
      <c r="AH34" s="222" t="s">
        <v>107</v>
      </c>
      <c r="AI34" s="222" t="s">
        <v>108</v>
      </c>
      <c r="AL34" s="259" t="str">
        <f t="shared" si="1"/>
        <v>Carrillo Puerto</v>
      </c>
      <c r="AM34" s="259" t="str">
        <f t="shared" si="0"/>
        <v>30031</v>
      </c>
      <c r="AN34"/>
      <c r="AO34" s="268"/>
      <c r="AP34" s="3">
        <v>32</v>
      </c>
      <c r="AQ34" s="269"/>
      <c r="AR34" s="269"/>
      <c r="AS34" s="269"/>
      <c r="AT34" s="269"/>
      <c r="AU34" s="260" t="s">
        <v>5286</v>
      </c>
      <c r="AV34" s="269"/>
      <c r="AW34" s="260" t="s">
        <v>5287</v>
      </c>
      <c r="AX34" s="260" t="s">
        <v>5288</v>
      </c>
      <c r="AY34" s="269"/>
      <c r="AZ34" s="260" t="s">
        <v>5289</v>
      </c>
      <c r="BA34" s="260" t="s">
        <v>5290</v>
      </c>
      <c r="BB34" s="260" t="s">
        <v>5291</v>
      </c>
      <c r="BC34" s="260" t="s">
        <v>5292</v>
      </c>
      <c r="BD34" s="260" t="s">
        <v>5293</v>
      </c>
      <c r="BE34" s="261" t="s">
        <v>5294</v>
      </c>
      <c r="BF34" s="260" t="s">
        <v>5295</v>
      </c>
      <c r="BG34" s="260" t="s">
        <v>5296</v>
      </c>
      <c r="BH34" s="269"/>
      <c r="BI34" s="260" t="s">
        <v>5297</v>
      </c>
      <c r="BJ34" s="260" t="s">
        <v>5298</v>
      </c>
      <c r="BK34" s="260" t="s">
        <v>5299</v>
      </c>
      <c r="BL34" s="269"/>
      <c r="BM34" s="269"/>
      <c r="BN34" s="260" t="s">
        <v>5300</v>
      </c>
      <c r="BO34" s="269"/>
      <c r="BP34" s="260" t="s">
        <v>5301</v>
      </c>
      <c r="BQ34" s="269"/>
      <c r="BR34" s="260" t="s">
        <v>5302</v>
      </c>
      <c r="BS34" s="260" t="s">
        <v>5303</v>
      </c>
      <c r="BT34" s="260" t="s">
        <v>5304</v>
      </c>
      <c r="BU34" s="260" t="s">
        <v>5305</v>
      </c>
      <c r="BV34" s="260" t="s">
        <v>5306</v>
      </c>
      <c r="BW34" s="268"/>
      <c r="BX34" s="268"/>
      <c r="BY34" s="268"/>
      <c r="BZ34" s="270"/>
      <c r="CA34" s="270"/>
      <c r="CB34" s="270"/>
      <c r="CC34" s="270"/>
      <c r="CD34" s="262" t="s">
        <v>5307</v>
      </c>
      <c r="CE34" s="270"/>
      <c r="CF34" s="262" t="s">
        <v>5308</v>
      </c>
      <c r="CG34" s="262" t="s">
        <v>60</v>
      </c>
      <c r="CH34" s="270"/>
      <c r="CI34" s="262" t="s">
        <v>5309</v>
      </c>
      <c r="CJ34" s="262" t="s">
        <v>5310</v>
      </c>
      <c r="CK34" s="262" t="s">
        <v>5311</v>
      </c>
      <c r="CL34" s="262" t="s">
        <v>5312</v>
      </c>
      <c r="CM34" s="262" t="s">
        <v>5313</v>
      </c>
      <c r="CN34" s="263" t="s">
        <v>5314</v>
      </c>
      <c r="CO34" s="262" t="s">
        <v>5315</v>
      </c>
      <c r="CP34" s="262" t="s">
        <v>5316</v>
      </c>
      <c r="CQ34" s="270"/>
      <c r="CR34" s="262" t="s">
        <v>4630</v>
      </c>
      <c r="CS34" s="262" t="s">
        <v>5317</v>
      </c>
      <c r="CT34" s="262" t="s">
        <v>5318</v>
      </c>
      <c r="CU34" s="270"/>
      <c r="CV34" s="270"/>
      <c r="CW34" s="262" t="s">
        <v>5319</v>
      </c>
      <c r="CX34" s="270"/>
      <c r="CY34" s="262" t="s">
        <v>5320</v>
      </c>
      <c r="CZ34" s="270"/>
      <c r="DA34" s="262" t="s">
        <v>5321</v>
      </c>
      <c r="DB34" s="262" t="s">
        <v>5322</v>
      </c>
      <c r="DC34" s="262" t="s">
        <v>5323</v>
      </c>
      <c r="DD34" s="262" t="s">
        <v>5324</v>
      </c>
      <c r="DE34" s="262" t="s">
        <v>5325</v>
      </c>
    </row>
    <row r="35" spans="2:109" ht="36" customHeight="1">
      <c r="B35" s="31"/>
      <c r="C35" s="293" t="s">
        <v>109</v>
      </c>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33"/>
      <c r="AH35" s="222" t="s">
        <v>110</v>
      </c>
      <c r="AI35" s="222" t="s">
        <v>111</v>
      </c>
      <c r="AL35" s="259" t="str">
        <f t="shared" si="1"/>
        <v>Catemaco</v>
      </c>
      <c r="AM35" s="259" t="str">
        <f t="shared" si="0"/>
        <v>30032</v>
      </c>
      <c r="AN35"/>
      <c r="AO35" s="268"/>
      <c r="AP35" s="3">
        <v>33</v>
      </c>
      <c r="AQ35" s="269"/>
      <c r="AR35" s="269"/>
      <c r="AS35" s="269"/>
      <c r="AT35" s="269"/>
      <c r="AU35" s="260" t="s">
        <v>5326</v>
      </c>
      <c r="AV35" s="269"/>
      <c r="AW35" s="260" t="s">
        <v>5327</v>
      </c>
      <c r="AX35" s="260" t="s">
        <v>5328</v>
      </c>
      <c r="AY35" s="269"/>
      <c r="AZ35" s="260" t="s">
        <v>5329</v>
      </c>
      <c r="BA35" s="260" t="s">
        <v>5330</v>
      </c>
      <c r="BB35" s="260" t="s">
        <v>5331</v>
      </c>
      <c r="BC35" s="260" t="s">
        <v>5332</v>
      </c>
      <c r="BD35" s="260" t="s">
        <v>5333</v>
      </c>
      <c r="BE35" s="261" t="s">
        <v>5334</v>
      </c>
      <c r="BF35" s="260" t="s">
        <v>5335</v>
      </c>
      <c r="BG35" s="260" t="s">
        <v>5336</v>
      </c>
      <c r="BH35" s="269"/>
      <c r="BI35" s="260" t="s">
        <v>5337</v>
      </c>
      <c r="BJ35" s="260" t="s">
        <v>5338</v>
      </c>
      <c r="BK35" s="260" t="s">
        <v>5339</v>
      </c>
      <c r="BL35" s="269"/>
      <c r="BM35" s="269"/>
      <c r="BN35" s="260" t="s">
        <v>5340</v>
      </c>
      <c r="BO35" s="269"/>
      <c r="BP35" s="260" t="s">
        <v>5341</v>
      </c>
      <c r="BQ35" s="269"/>
      <c r="BR35" s="260" t="s">
        <v>5342</v>
      </c>
      <c r="BS35" s="260" t="s">
        <v>5343</v>
      </c>
      <c r="BT35" s="260" t="s">
        <v>5344</v>
      </c>
      <c r="BU35" s="260" t="s">
        <v>5345</v>
      </c>
      <c r="BV35" s="260" t="s">
        <v>5346</v>
      </c>
      <c r="BW35" s="268"/>
      <c r="BX35" s="268"/>
      <c r="BY35" s="268"/>
      <c r="BZ35" s="270"/>
      <c r="CA35" s="270"/>
      <c r="CB35" s="270"/>
      <c r="CC35" s="270"/>
      <c r="CD35" s="262" t="s">
        <v>5347</v>
      </c>
      <c r="CE35" s="270"/>
      <c r="CF35" s="262" t="s">
        <v>5348</v>
      </c>
      <c r="CG35" s="262" t="s">
        <v>5349</v>
      </c>
      <c r="CH35" s="270"/>
      <c r="CI35" s="262" t="s">
        <v>5350</v>
      </c>
      <c r="CJ35" s="262" t="s">
        <v>5351</v>
      </c>
      <c r="CK35" s="262" t="s">
        <v>5352</v>
      </c>
      <c r="CL35" s="262" t="s">
        <v>5353</v>
      </c>
      <c r="CM35" s="262" t="s">
        <v>5354</v>
      </c>
      <c r="CN35" s="263" t="s">
        <v>5355</v>
      </c>
      <c r="CO35" s="262" t="s">
        <v>5356</v>
      </c>
      <c r="CP35" s="262" t="s">
        <v>5357</v>
      </c>
      <c r="CQ35" s="270"/>
      <c r="CR35" s="262" t="s">
        <v>5358</v>
      </c>
      <c r="CS35" s="262" t="s">
        <v>5359</v>
      </c>
      <c r="CT35" s="262" t="s">
        <v>5360</v>
      </c>
      <c r="CU35" s="270"/>
      <c r="CV35" s="270"/>
      <c r="CW35" s="262" t="s">
        <v>5361</v>
      </c>
      <c r="CX35" s="270"/>
      <c r="CY35" s="262" t="s">
        <v>5362</v>
      </c>
      <c r="CZ35" s="270"/>
      <c r="DA35" s="262" t="s">
        <v>5363</v>
      </c>
      <c r="DB35" s="262" t="s">
        <v>5364</v>
      </c>
      <c r="DC35" s="262" t="s">
        <v>5365</v>
      </c>
      <c r="DD35" s="262" t="s">
        <v>5366</v>
      </c>
      <c r="DE35" s="262" t="s">
        <v>72</v>
      </c>
    </row>
    <row r="36" spans="2:109" ht="6.75" customHeight="1">
      <c r="B36" s="31"/>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3"/>
      <c r="AL36" s="259" t="str">
        <f t="shared" si="1"/>
        <v>Cazones de Herrera</v>
      </c>
      <c r="AM36" s="259" t="str">
        <f t="shared" si="0"/>
        <v>30033</v>
      </c>
      <c r="AN36"/>
      <c r="AO36" s="268"/>
      <c r="AP36" s="3">
        <v>34</v>
      </c>
      <c r="AQ36" s="269"/>
      <c r="AR36" s="269"/>
      <c r="AS36" s="269"/>
      <c r="AT36" s="269"/>
      <c r="AU36" s="260" t="s">
        <v>5367</v>
      </c>
      <c r="AV36" s="269"/>
      <c r="AW36" s="260" t="s">
        <v>5368</v>
      </c>
      <c r="AX36" s="260" t="s">
        <v>5369</v>
      </c>
      <c r="AY36" s="269"/>
      <c r="AZ36" s="260" t="s">
        <v>5370</v>
      </c>
      <c r="BA36" s="260" t="s">
        <v>5371</v>
      </c>
      <c r="BB36" s="260" t="s">
        <v>5372</v>
      </c>
      <c r="BC36" s="260" t="s">
        <v>5373</v>
      </c>
      <c r="BD36" s="260" t="s">
        <v>5374</v>
      </c>
      <c r="BE36" s="261" t="s">
        <v>5375</v>
      </c>
      <c r="BF36" s="260" t="s">
        <v>5376</v>
      </c>
      <c r="BG36" s="260" t="s">
        <v>5377</v>
      </c>
      <c r="BH36" s="269"/>
      <c r="BI36" s="260" t="s">
        <v>5378</v>
      </c>
      <c r="BJ36" s="260" t="s">
        <v>5379</v>
      </c>
      <c r="BK36" s="260" t="s">
        <v>5380</v>
      </c>
      <c r="BL36" s="269"/>
      <c r="BM36" s="269"/>
      <c r="BN36" s="260" t="s">
        <v>5381</v>
      </c>
      <c r="BO36" s="269"/>
      <c r="BP36" s="260" t="s">
        <v>5382</v>
      </c>
      <c r="BQ36" s="269"/>
      <c r="BR36" s="260" t="s">
        <v>5383</v>
      </c>
      <c r="BS36" s="260" t="s">
        <v>5384</v>
      </c>
      <c r="BT36" s="260" t="s">
        <v>5385</v>
      </c>
      <c r="BU36" s="260" t="s">
        <v>5386</v>
      </c>
      <c r="BV36" s="260" t="s">
        <v>5387</v>
      </c>
      <c r="BW36" s="268"/>
      <c r="BX36" s="268"/>
      <c r="BY36" s="268"/>
      <c r="BZ36" s="270"/>
      <c r="CA36" s="270"/>
      <c r="CB36" s="270"/>
      <c r="CC36" s="270"/>
      <c r="CD36" s="262" t="s">
        <v>5388</v>
      </c>
      <c r="CE36" s="270"/>
      <c r="CF36" s="262" t="s">
        <v>5389</v>
      </c>
      <c r="CG36" s="262" t="s">
        <v>5390</v>
      </c>
      <c r="CH36" s="270"/>
      <c r="CI36" s="262" t="s">
        <v>5391</v>
      </c>
      <c r="CJ36" s="262" t="s">
        <v>5392</v>
      </c>
      <c r="CK36" s="262" t="s">
        <v>5393</v>
      </c>
      <c r="CL36" s="262" t="s">
        <v>5394</v>
      </c>
      <c r="CM36" s="262" t="s">
        <v>5395</v>
      </c>
      <c r="CN36" s="263" t="s">
        <v>5396</v>
      </c>
      <c r="CO36" s="262" t="s">
        <v>5397</v>
      </c>
      <c r="CP36" s="262" t="s">
        <v>5398</v>
      </c>
      <c r="CQ36" s="270"/>
      <c r="CR36" s="262" t="s">
        <v>5399</v>
      </c>
      <c r="CS36" s="262" t="s">
        <v>5400</v>
      </c>
      <c r="CT36" s="262" t="s">
        <v>5401</v>
      </c>
      <c r="CU36" s="270"/>
      <c r="CV36" s="270"/>
      <c r="CW36" s="262" t="s">
        <v>5402</v>
      </c>
      <c r="CX36" s="270"/>
      <c r="CY36" s="262" t="s">
        <v>5403</v>
      </c>
      <c r="CZ36" s="270"/>
      <c r="DA36" s="262" t="s">
        <v>5404</v>
      </c>
      <c r="DB36" s="262" t="s">
        <v>102</v>
      </c>
      <c r="DC36" s="262" t="s">
        <v>5405</v>
      </c>
      <c r="DD36" s="262" t="s">
        <v>5406</v>
      </c>
      <c r="DE36" s="262" t="s">
        <v>5407</v>
      </c>
    </row>
    <row r="37" spans="2:109" ht="36" customHeight="1">
      <c r="B37" s="31"/>
      <c r="C37" s="35"/>
      <c r="D37" s="293" t="s">
        <v>112</v>
      </c>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33"/>
      <c r="AL37" s="259" t="str">
        <f t="shared" si="1"/>
        <v>Cerro Azul</v>
      </c>
      <c r="AM37" s="259" t="str">
        <f t="shared" si="0"/>
        <v>30034</v>
      </c>
      <c r="AN37"/>
      <c r="AO37" s="3"/>
      <c r="AP37" s="3">
        <v>35</v>
      </c>
      <c r="AQ37" s="260"/>
      <c r="AR37" s="260"/>
      <c r="AS37" s="260"/>
      <c r="AT37" s="260"/>
      <c r="AU37" s="260" t="s">
        <v>5408</v>
      </c>
      <c r="AV37" s="260"/>
      <c r="AW37" s="260" t="s">
        <v>5409</v>
      </c>
      <c r="AX37" s="260" t="s">
        <v>5410</v>
      </c>
      <c r="AY37" s="260"/>
      <c r="AZ37" s="260" t="s">
        <v>5411</v>
      </c>
      <c r="BA37" s="260" t="s">
        <v>5412</v>
      </c>
      <c r="BB37" s="260" t="s">
        <v>5413</v>
      </c>
      <c r="BC37" s="260" t="s">
        <v>5414</v>
      </c>
      <c r="BD37" s="260" t="s">
        <v>5415</v>
      </c>
      <c r="BE37" s="261" t="s">
        <v>5416</v>
      </c>
      <c r="BF37" s="260" t="s">
        <v>5417</v>
      </c>
      <c r="BG37" s="267" t="s">
        <v>5418</v>
      </c>
      <c r="BH37" s="260"/>
      <c r="BI37" s="260" t="s">
        <v>5419</v>
      </c>
      <c r="BJ37" s="260" t="s">
        <v>5420</v>
      </c>
      <c r="BK37" s="260" t="s">
        <v>5421</v>
      </c>
      <c r="BL37" s="260"/>
      <c r="BM37" s="260"/>
      <c r="BN37" s="260" t="s">
        <v>5422</v>
      </c>
      <c r="BO37" s="260"/>
      <c r="BP37" s="260" t="s">
        <v>5423</v>
      </c>
      <c r="BQ37" s="260"/>
      <c r="BR37" s="260" t="s">
        <v>5424</v>
      </c>
      <c r="BS37" s="260" t="s">
        <v>5425</v>
      </c>
      <c r="BT37" s="260" t="s">
        <v>5426</v>
      </c>
      <c r="BU37" s="260" t="s">
        <v>5427</v>
      </c>
      <c r="BV37" s="260" t="s">
        <v>5428</v>
      </c>
      <c r="BW37" s="3"/>
      <c r="BX37" s="3"/>
      <c r="BY37" s="3"/>
      <c r="BZ37" s="262"/>
      <c r="CA37" s="262"/>
      <c r="CB37" s="262"/>
      <c r="CC37" s="262"/>
      <c r="CD37" s="262" t="s">
        <v>5429</v>
      </c>
      <c r="CE37" s="262"/>
      <c r="CF37" s="262" t="s">
        <v>5430</v>
      </c>
      <c r="CG37" s="262" t="s">
        <v>5431</v>
      </c>
      <c r="CH37" s="262"/>
      <c r="CI37" s="262" t="s">
        <v>5432</v>
      </c>
      <c r="CJ37" s="262" t="s">
        <v>5319</v>
      </c>
      <c r="CK37" s="262" t="s">
        <v>5433</v>
      </c>
      <c r="CL37" s="262" t="s">
        <v>5434</v>
      </c>
      <c r="CM37" s="262" t="s">
        <v>5435</v>
      </c>
      <c r="CN37" s="263" t="s">
        <v>5436</v>
      </c>
      <c r="CO37" s="262" t="s">
        <v>62</v>
      </c>
      <c r="CP37" s="262" t="s">
        <v>5437</v>
      </c>
      <c r="CQ37" s="262"/>
      <c r="CR37" s="262" t="s">
        <v>5438</v>
      </c>
      <c r="CS37" s="262" t="s">
        <v>5439</v>
      </c>
      <c r="CT37" s="262" t="s">
        <v>5440</v>
      </c>
      <c r="CU37" s="262"/>
      <c r="CV37" s="262"/>
      <c r="CW37" s="262" t="s">
        <v>5441</v>
      </c>
      <c r="CX37" s="262"/>
      <c r="CY37" s="262" t="s">
        <v>5442</v>
      </c>
      <c r="CZ37" s="262"/>
      <c r="DA37" s="262" t="s">
        <v>5443</v>
      </c>
      <c r="DB37" s="262" t="s">
        <v>5444</v>
      </c>
      <c r="DC37" s="262" t="s">
        <v>5445</v>
      </c>
      <c r="DD37" s="262" t="s">
        <v>5446</v>
      </c>
      <c r="DE37" s="262" t="s">
        <v>5447</v>
      </c>
    </row>
    <row r="38" spans="2:109" ht="6.75" customHeight="1">
      <c r="B38" s="31"/>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3"/>
      <c r="AL38" s="259" t="str">
        <f t="shared" si="1"/>
        <v>Citlaltépetl</v>
      </c>
      <c r="AM38" s="259" t="str">
        <f t="shared" si="0"/>
        <v>30035</v>
      </c>
      <c r="AN38"/>
      <c r="AO38" s="268"/>
      <c r="AP38" s="3">
        <v>36</v>
      </c>
      <c r="AQ38" s="269"/>
      <c r="AR38" s="269"/>
      <c r="AS38" s="269"/>
      <c r="AT38" s="269"/>
      <c r="AU38" s="260" t="s">
        <v>5448</v>
      </c>
      <c r="AV38" s="269"/>
      <c r="AW38" s="260" t="s">
        <v>5449</v>
      </c>
      <c r="AX38" s="260" t="s">
        <v>5450</v>
      </c>
      <c r="AY38" s="269"/>
      <c r="AZ38" s="260" t="s">
        <v>5451</v>
      </c>
      <c r="BA38" s="260" t="s">
        <v>5452</v>
      </c>
      <c r="BB38" s="260" t="s">
        <v>5453</v>
      </c>
      <c r="BC38" s="260" t="s">
        <v>5454</v>
      </c>
      <c r="BD38" s="260" t="s">
        <v>5455</v>
      </c>
      <c r="BE38" s="261" t="s">
        <v>5456</v>
      </c>
      <c r="BF38" s="260" t="s">
        <v>5457</v>
      </c>
      <c r="BG38" s="267" t="s">
        <v>5458</v>
      </c>
      <c r="BH38" s="269"/>
      <c r="BI38" s="260" t="s">
        <v>5459</v>
      </c>
      <c r="BJ38" s="260" t="s">
        <v>5460</v>
      </c>
      <c r="BK38" s="260" t="s">
        <v>5461</v>
      </c>
      <c r="BL38" s="269"/>
      <c r="BM38" s="269"/>
      <c r="BN38" s="260" t="s">
        <v>5462</v>
      </c>
      <c r="BO38" s="269"/>
      <c r="BP38" s="260" t="s">
        <v>5463</v>
      </c>
      <c r="BQ38" s="269"/>
      <c r="BR38" s="260" t="s">
        <v>5464</v>
      </c>
      <c r="BS38" s="260" t="s">
        <v>5465</v>
      </c>
      <c r="BT38" s="260" t="s">
        <v>5466</v>
      </c>
      <c r="BU38" s="260" t="s">
        <v>5467</v>
      </c>
      <c r="BV38" s="260" t="s">
        <v>5468</v>
      </c>
      <c r="BW38" s="268"/>
      <c r="BX38" s="268"/>
      <c r="BY38" s="268"/>
      <c r="BZ38" s="270"/>
      <c r="CA38" s="270"/>
      <c r="CB38" s="270"/>
      <c r="CC38" s="270"/>
      <c r="CD38" s="262" t="s">
        <v>5469</v>
      </c>
      <c r="CE38" s="270"/>
      <c r="CF38" s="262" t="s">
        <v>5470</v>
      </c>
      <c r="CG38" s="262" t="s">
        <v>5471</v>
      </c>
      <c r="CH38" s="270"/>
      <c r="CI38" s="262" t="s">
        <v>5472</v>
      </c>
      <c r="CJ38" s="262" t="s">
        <v>5473</v>
      </c>
      <c r="CK38" s="262" t="s">
        <v>5474</v>
      </c>
      <c r="CL38" s="262" t="s">
        <v>5475</v>
      </c>
      <c r="CM38" s="262" t="s">
        <v>5476</v>
      </c>
      <c r="CN38" s="263" t="s">
        <v>5477</v>
      </c>
      <c r="CO38" s="262" t="s">
        <v>5478</v>
      </c>
      <c r="CP38" s="262" t="s">
        <v>5479</v>
      </c>
      <c r="CQ38" s="270"/>
      <c r="CR38" s="262" t="s">
        <v>5165</v>
      </c>
      <c r="CS38" s="262" t="s">
        <v>5480</v>
      </c>
      <c r="CT38" s="262" t="s">
        <v>4596</v>
      </c>
      <c r="CU38" s="270"/>
      <c r="CV38" s="270"/>
      <c r="CW38" s="262" t="s">
        <v>5481</v>
      </c>
      <c r="CX38" s="270"/>
      <c r="CY38" s="262" t="s">
        <v>5482</v>
      </c>
      <c r="CZ38" s="270"/>
      <c r="DA38" s="262" t="s">
        <v>5483</v>
      </c>
      <c r="DB38" s="262" t="s">
        <v>5484</v>
      </c>
      <c r="DC38" s="262" t="s">
        <v>5485</v>
      </c>
      <c r="DD38" s="262" t="s">
        <v>5486</v>
      </c>
      <c r="DE38" s="262" t="s">
        <v>5487</v>
      </c>
    </row>
    <row r="39" spans="2:109" ht="72" customHeight="1">
      <c r="B39" s="31"/>
      <c r="C39" s="293" t="s">
        <v>113</v>
      </c>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33"/>
      <c r="AL39" s="259" t="str">
        <f t="shared" si="1"/>
        <v>Coacoatzintla</v>
      </c>
      <c r="AM39" s="259" t="str">
        <f t="shared" si="0"/>
        <v>30036</v>
      </c>
      <c r="AN39"/>
      <c r="AO39" s="268"/>
      <c r="AP39" s="3">
        <v>37</v>
      </c>
      <c r="AQ39" s="269"/>
      <c r="AR39" s="269"/>
      <c r="AS39" s="269"/>
      <c r="AT39" s="269"/>
      <c r="AU39" s="260" t="s">
        <v>5488</v>
      </c>
      <c r="AV39" s="269"/>
      <c r="AW39" s="260" t="s">
        <v>5489</v>
      </c>
      <c r="AX39" s="260" t="s">
        <v>5490</v>
      </c>
      <c r="AY39" s="269"/>
      <c r="AZ39" s="260" t="s">
        <v>5491</v>
      </c>
      <c r="BA39" s="260" t="s">
        <v>5492</v>
      </c>
      <c r="BB39" s="260" t="s">
        <v>5493</v>
      </c>
      <c r="BC39" s="260" t="s">
        <v>5494</v>
      </c>
      <c r="BD39" s="260" t="s">
        <v>5495</v>
      </c>
      <c r="BE39" s="261" t="s">
        <v>5496</v>
      </c>
      <c r="BF39" s="260" t="s">
        <v>5497</v>
      </c>
      <c r="BG39" s="267" t="s">
        <v>5498</v>
      </c>
      <c r="BH39" s="269"/>
      <c r="BI39" s="260" t="s">
        <v>5499</v>
      </c>
      <c r="BJ39" s="260" t="s">
        <v>5500</v>
      </c>
      <c r="BK39" s="260" t="s">
        <v>5501</v>
      </c>
      <c r="BL39" s="269"/>
      <c r="BM39" s="269"/>
      <c r="BN39" s="260" t="s">
        <v>5502</v>
      </c>
      <c r="BO39" s="269"/>
      <c r="BP39" s="260" t="s">
        <v>5503</v>
      </c>
      <c r="BQ39" s="269"/>
      <c r="BR39" s="260" t="s">
        <v>5504</v>
      </c>
      <c r="BS39" s="260" t="s">
        <v>5505</v>
      </c>
      <c r="BT39" s="260" t="s">
        <v>5506</v>
      </c>
      <c r="BU39" s="260" t="s">
        <v>5507</v>
      </c>
      <c r="BV39" s="260" t="s">
        <v>5508</v>
      </c>
      <c r="BW39" s="268"/>
      <c r="BX39" s="268"/>
      <c r="BY39" s="268"/>
      <c r="BZ39" s="270"/>
      <c r="CA39" s="270"/>
      <c r="CB39" s="270"/>
      <c r="CC39" s="270"/>
      <c r="CD39" s="262" t="s">
        <v>5509</v>
      </c>
      <c r="CE39" s="270"/>
      <c r="CF39" s="262" t="s">
        <v>5510</v>
      </c>
      <c r="CG39" s="262" t="s">
        <v>4582</v>
      </c>
      <c r="CH39" s="270"/>
      <c r="CI39" s="262" t="s">
        <v>5511</v>
      </c>
      <c r="CJ39" s="262" t="s">
        <v>5512</v>
      </c>
      <c r="CK39" s="262" t="s">
        <v>5513</v>
      </c>
      <c r="CL39" s="262" t="s">
        <v>5514</v>
      </c>
      <c r="CM39" s="262" t="s">
        <v>5515</v>
      </c>
      <c r="CN39" s="263" t="s">
        <v>5516</v>
      </c>
      <c r="CO39" s="262" t="s">
        <v>5517</v>
      </c>
      <c r="CP39" s="264" t="s">
        <v>5518</v>
      </c>
      <c r="CQ39" s="270"/>
      <c r="CR39" s="262" t="s">
        <v>5519</v>
      </c>
      <c r="CS39" s="262" t="s">
        <v>5520</v>
      </c>
      <c r="CT39" s="262" t="s">
        <v>5521</v>
      </c>
      <c r="CU39" s="270"/>
      <c r="CV39" s="270"/>
      <c r="CW39" s="262" t="s">
        <v>5522</v>
      </c>
      <c r="CX39" s="270"/>
      <c r="CY39" s="262" t="s">
        <v>5523</v>
      </c>
      <c r="CZ39" s="270"/>
      <c r="DA39" s="262" t="s">
        <v>5524</v>
      </c>
      <c r="DB39" s="262" t="s">
        <v>5525</v>
      </c>
      <c r="DC39" s="262" t="s">
        <v>5526</v>
      </c>
      <c r="DD39" s="262" t="s">
        <v>5527</v>
      </c>
      <c r="DE39" s="262" t="s">
        <v>5528</v>
      </c>
    </row>
    <row r="40" spans="2:109" ht="6.75" customHeight="1">
      <c r="B40" s="31"/>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3"/>
      <c r="AL40" s="259" t="str">
        <f t="shared" si="1"/>
        <v>Coahuitlán</v>
      </c>
      <c r="AM40" s="259" t="str">
        <f t="shared" si="0"/>
        <v>30037</v>
      </c>
      <c r="AN40"/>
      <c r="AO40" s="268"/>
      <c r="AP40" s="3">
        <v>38</v>
      </c>
      <c r="AQ40" s="269"/>
      <c r="AR40" s="269"/>
      <c r="AS40" s="269"/>
      <c r="AT40" s="269"/>
      <c r="AU40" s="260" t="s">
        <v>5529</v>
      </c>
      <c r="AV40" s="269"/>
      <c r="AW40" s="260" t="s">
        <v>5530</v>
      </c>
      <c r="AX40" s="260" t="s">
        <v>5531</v>
      </c>
      <c r="AY40" s="269"/>
      <c r="AZ40" s="260" t="s">
        <v>5532</v>
      </c>
      <c r="BA40" s="260" t="s">
        <v>5533</v>
      </c>
      <c r="BB40" s="260" t="s">
        <v>5534</v>
      </c>
      <c r="BC40" s="260" t="s">
        <v>5535</v>
      </c>
      <c r="BD40" s="260" t="s">
        <v>5536</v>
      </c>
      <c r="BE40" s="261" t="s">
        <v>5537</v>
      </c>
      <c r="BF40" s="260" t="s">
        <v>5538</v>
      </c>
      <c r="BG40" s="260">
        <v>17099</v>
      </c>
      <c r="BH40" s="269"/>
      <c r="BI40" s="260" t="s">
        <v>5539</v>
      </c>
      <c r="BJ40" s="260" t="s">
        <v>5540</v>
      </c>
      <c r="BK40" s="260" t="s">
        <v>5541</v>
      </c>
      <c r="BL40" s="269"/>
      <c r="BM40" s="269"/>
      <c r="BN40" s="260" t="s">
        <v>5542</v>
      </c>
      <c r="BO40" s="269"/>
      <c r="BP40" s="260" t="s">
        <v>5543</v>
      </c>
      <c r="BQ40" s="269"/>
      <c r="BR40" s="260" t="s">
        <v>5544</v>
      </c>
      <c r="BS40" s="260" t="s">
        <v>5545</v>
      </c>
      <c r="BT40" s="260" t="s">
        <v>5546</v>
      </c>
      <c r="BU40" s="260" t="s">
        <v>5547</v>
      </c>
      <c r="BV40" s="260" t="s">
        <v>5548</v>
      </c>
      <c r="BW40" s="268"/>
      <c r="BX40" s="268"/>
      <c r="BY40" s="268"/>
      <c r="BZ40" s="270"/>
      <c r="CA40" s="270"/>
      <c r="CB40" s="270"/>
      <c r="CC40" s="270"/>
      <c r="CD40" s="262" t="s">
        <v>5549</v>
      </c>
      <c r="CE40" s="270"/>
      <c r="CF40" s="262" t="s">
        <v>5550</v>
      </c>
      <c r="CG40" s="262" t="s">
        <v>4630</v>
      </c>
      <c r="CH40" s="270"/>
      <c r="CI40" s="262" t="s">
        <v>5551</v>
      </c>
      <c r="CJ40" s="264" t="s">
        <v>5552</v>
      </c>
      <c r="CK40" s="262" t="s">
        <v>5553</v>
      </c>
      <c r="CL40" s="262" t="s">
        <v>5554</v>
      </c>
      <c r="CM40" s="262" t="s">
        <v>5555</v>
      </c>
      <c r="CN40" s="263" t="s">
        <v>5556</v>
      </c>
      <c r="CO40" s="262" t="s">
        <v>5557</v>
      </c>
      <c r="CP40" s="262" t="s">
        <v>550</v>
      </c>
      <c r="CQ40" s="270"/>
      <c r="CR40" s="262" t="s">
        <v>5558</v>
      </c>
      <c r="CS40" s="262" t="s">
        <v>5559</v>
      </c>
      <c r="CT40" s="262" t="s">
        <v>4991</v>
      </c>
      <c r="CU40" s="270"/>
      <c r="CV40" s="270"/>
      <c r="CW40" s="262" t="s">
        <v>5560</v>
      </c>
      <c r="CX40" s="270"/>
      <c r="CY40" s="262" t="s">
        <v>5561</v>
      </c>
      <c r="CZ40" s="270"/>
      <c r="DA40" s="262" t="s">
        <v>5562</v>
      </c>
      <c r="DB40" s="262" t="s">
        <v>5563</v>
      </c>
      <c r="DC40" s="262" t="s">
        <v>5564</v>
      </c>
      <c r="DD40" s="262" t="s">
        <v>5565</v>
      </c>
      <c r="DE40" s="262" t="s">
        <v>5566</v>
      </c>
    </row>
    <row r="41" spans="2:109" ht="60" customHeight="1">
      <c r="B41" s="31"/>
      <c r="C41" s="293" t="s">
        <v>114</v>
      </c>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33"/>
      <c r="AL41" s="259" t="str">
        <f t="shared" si="1"/>
        <v>Coatepec</v>
      </c>
      <c r="AM41" s="259" t="str">
        <f t="shared" si="0"/>
        <v>30038</v>
      </c>
      <c r="AN41"/>
      <c r="AO41" s="268"/>
      <c r="AP41" s="3">
        <v>39</v>
      </c>
      <c r="AQ41" s="269"/>
      <c r="AR41" s="269"/>
      <c r="AS41" s="269"/>
      <c r="AT41" s="269"/>
      <c r="AU41" s="260" t="s">
        <v>5567</v>
      </c>
      <c r="AV41" s="269"/>
      <c r="AW41" s="260" t="s">
        <v>5568</v>
      </c>
      <c r="AX41" s="260" t="s">
        <v>5569</v>
      </c>
      <c r="AY41" s="269"/>
      <c r="AZ41" s="260" t="s">
        <v>5570</v>
      </c>
      <c r="BA41" s="260" t="s">
        <v>5571</v>
      </c>
      <c r="BB41" s="260" t="s">
        <v>5572</v>
      </c>
      <c r="BC41" s="260" t="s">
        <v>5573</v>
      </c>
      <c r="BD41" s="260" t="s">
        <v>5574</v>
      </c>
      <c r="BE41" s="261" t="s">
        <v>5575</v>
      </c>
      <c r="BF41" s="260" t="s">
        <v>5576</v>
      </c>
      <c r="BG41" s="269"/>
      <c r="BH41" s="269"/>
      <c r="BI41" s="260" t="s">
        <v>5577</v>
      </c>
      <c r="BJ41" s="260" t="s">
        <v>5578</v>
      </c>
      <c r="BK41" s="260" t="s">
        <v>5579</v>
      </c>
      <c r="BL41" s="269"/>
      <c r="BM41" s="269"/>
      <c r="BN41" s="260" t="s">
        <v>5580</v>
      </c>
      <c r="BO41" s="269"/>
      <c r="BP41" s="260" t="s">
        <v>5581</v>
      </c>
      <c r="BQ41" s="269"/>
      <c r="BR41" s="260" t="s">
        <v>5582</v>
      </c>
      <c r="BS41" s="260" t="s">
        <v>5583</v>
      </c>
      <c r="BT41" s="260" t="s">
        <v>5584</v>
      </c>
      <c r="BU41" s="260" t="s">
        <v>5585</v>
      </c>
      <c r="BV41" s="260" t="s">
        <v>5586</v>
      </c>
      <c r="BW41" s="268"/>
      <c r="BX41" s="268"/>
      <c r="BY41" s="268"/>
      <c r="BZ41" s="270"/>
      <c r="CA41" s="270"/>
      <c r="CB41" s="270"/>
      <c r="CC41" s="270"/>
      <c r="CD41" s="262" t="s">
        <v>5587</v>
      </c>
      <c r="CE41" s="270"/>
      <c r="CF41" s="262" t="s">
        <v>5588</v>
      </c>
      <c r="CG41" s="262" t="s">
        <v>5589</v>
      </c>
      <c r="CH41" s="270"/>
      <c r="CI41" s="262" t="s">
        <v>5590</v>
      </c>
      <c r="CJ41" s="262" t="s">
        <v>5591</v>
      </c>
      <c r="CK41" s="262" t="s">
        <v>5592</v>
      </c>
      <c r="CL41" s="262" t="s">
        <v>5593</v>
      </c>
      <c r="CM41" s="262" t="s">
        <v>5594</v>
      </c>
      <c r="CN41" s="263" t="s">
        <v>5595</v>
      </c>
      <c r="CO41" s="262" t="s">
        <v>5596</v>
      </c>
      <c r="CP41" s="270"/>
      <c r="CQ41" s="270"/>
      <c r="CR41" s="262" t="s">
        <v>5597</v>
      </c>
      <c r="CS41" s="262" t="s">
        <v>5598</v>
      </c>
      <c r="CT41" s="262" t="s">
        <v>5599</v>
      </c>
      <c r="CU41" s="270"/>
      <c r="CV41" s="270"/>
      <c r="CW41" s="262" t="s">
        <v>5600</v>
      </c>
      <c r="CX41" s="270"/>
      <c r="CY41" s="262" t="s">
        <v>4959</v>
      </c>
      <c r="CZ41" s="270"/>
      <c r="DA41" s="262" t="s">
        <v>5601</v>
      </c>
      <c r="DB41" s="262" t="s">
        <v>5602</v>
      </c>
      <c r="DC41" s="262" t="s">
        <v>5278</v>
      </c>
      <c r="DD41" s="262" t="s">
        <v>5603</v>
      </c>
      <c r="DE41" s="262" t="s">
        <v>5604</v>
      </c>
    </row>
    <row r="42" spans="2:109" ht="6.75" customHeight="1">
      <c r="B42" s="31"/>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3"/>
      <c r="AL42" s="259" t="str">
        <f t="shared" si="1"/>
        <v>Coatzacoalcos</v>
      </c>
      <c r="AM42" s="259" t="str">
        <f t="shared" si="0"/>
        <v>30039</v>
      </c>
      <c r="AN42"/>
      <c r="AO42" s="268"/>
      <c r="AP42" s="3">
        <v>40</v>
      </c>
      <c r="AQ42" s="269"/>
      <c r="AR42" s="269"/>
      <c r="AS42" s="269"/>
      <c r="AT42" s="269"/>
      <c r="AU42" s="271" t="s">
        <v>5605</v>
      </c>
      <c r="AV42" s="269"/>
      <c r="AW42" s="260" t="s">
        <v>5606</v>
      </c>
      <c r="AX42" s="260" t="s">
        <v>5607</v>
      </c>
      <c r="AY42" s="269"/>
      <c r="AZ42" s="260" t="s">
        <v>5608</v>
      </c>
      <c r="BA42" s="260" t="s">
        <v>5609</v>
      </c>
      <c r="BB42" s="260" t="s">
        <v>5610</v>
      </c>
      <c r="BC42" s="260" t="s">
        <v>5611</v>
      </c>
      <c r="BD42" s="260" t="s">
        <v>5612</v>
      </c>
      <c r="BE42" s="261" t="s">
        <v>5613</v>
      </c>
      <c r="BF42" s="260" t="s">
        <v>5614</v>
      </c>
      <c r="BG42" s="269"/>
      <c r="BH42" s="269"/>
      <c r="BI42" s="260" t="s">
        <v>5615</v>
      </c>
      <c r="BJ42" s="260" t="s">
        <v>5616</v>
      </c>
      <c r="BK42" s="260" t="s">
        <v>5617</v>
      </c>
      <c r="BL42" s="269"/>
      <c r="BM42" s="269"/>
      <c r="BN42" s="260" t="s">
        <v>5618</v>
      </c>
      <c r="BO42" s="269"/>
      <c r="BP42" s="260" t="s">
        <v>5619</v>
      </c>
      <c r="BQ42" s="269"/>
      <c r="BR42" s="260" t="s">
        <v>5620</v>
      </c>
      <c r="BS42" s="260" t="s">
        <v>5621</v>
      </c>
      <c r="BT42" s="260" t="s">
        <v>5622</v>
      </c>
      <c r="BU42" s="260" t="s">
        <v>5623</v>
      </c>
      <c r="BV42" s="260" t="s">
        <v>5624</v>
      </c>
      <c r="BW42" s="268"/>
      <c r="BX42" s="268"/>
      <c r="BY42" s="268"/>
      <c r="BZ42" s="270"/>
      <c r="CA42" s="270"/>
      <c r="CB42" s="270"/>
      <c r="CC42" s="270"/>
      <c r="CD42" s="262" t="s">
        <v>550</v>
      </c>
      <c r="CE42" s="270"/>
      <c r="CF42" s="262" t="s">
        <v>5625</v>
      </c>
      <c r="CG42" s="262" t="s">
        <v>5626</v>
      </c>
      <c r="CH42" s="270"/>
      <c r="CI42" s="262" t="s">
        <v>5627</v>
      </c>
      <c r="CJ42" s="262" t="s">
        <v>5628</v>
      </c>
      <c r="CK42" s="262" t="s">
        <v>5629</v>
      </c>
      <c r="CL42" s="262" t="s">
        <v>5630</v>
      </c>
      <c r="CM42" s="262" t="s">
        <v>5631</v>
      </c>
      <c r="CN42" s="263" t="s">
        <v>5632</v>
      </c>
      <c r="CO42" s="262" t="s">
        <v>5633</v>
      </c>
      <c r="CP42" s="270"/>
      <c r="CQ42" s="270"/>
      <c r="CR42" s="262" t="s">
        <v>5634</v>
      </c>
      <c r="CS42" s="262" t="s">
        <v>5635</v>
      </c>
      <c r="CT42" s="262" t="s">
        <v>5636</v>
      </c>
      <c r="CU42" s="270"/>
      <c r="CV42" s="270"/>
      <c r="CW42" s="262" t="s">
        <v>5637</v>
      </c>
      <c r="CX42" s="270"/>
      <c r="CY42" s="262" t="s">
        <v>5638</v>
      </c>
      <c r="CZ42" s="270"/>
      <c r="DA42" s="262" t="s">
        <v>5639</v>
      </c>
      <c r="DB42" s="262" t="s">
        <v>5640</v>
      </c>
      <c r="DC42" s="262" t="s">
        <v>5641</v>
      </c>
      <c r="DD42" s="262" t="s">
        <v>5642</v>
      </c>
      <c r="DE42" s="262" t="s">
        <v>5643</v>
      </c>
    </row>
    <row r="43" spans="2:109" ht="24" customHeight="1">
      <c r="B43" s="31"/>
      <c r="C43" s="288" t="s">
        <v>115</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33"/>
      <c r="AL43" s="259" t="str">
        <f t="shared" si="1"/>
        <v>Coatzintla</v>
      </c>
      <c r="AM43" s="259" t="str">
        <f t="shared" si="0"/>
        <v>30040</v>
      </c>
      <c r="AN43"/>
      <c r="AO43" s="268"/>
      <c r="AP43" s="3">
        <v>41</v>
      </c>
      <c r="AQ43" s="269"/>
      <c r="AR43" s="269"/>
      <c r="AS43" s="269"/>
      <c r="AT43" s="269"/>
      <c r="AU43" s="269"/>
      <c r="AV43" s="269"/>
      <c r="AW43" s="260" t="s">
        <v>5644</v>
      </c>
      <c r="AX43" s="260" t="s">
        <v>5645</v>
      </c>
      <c r="AY43" s="269"/>
      <c r="AZ43" s="269">
        <v>10099</v>
      </c>
      <c r="BA43" s="260" t="s">
        <v>5646</v>
      </c>
      <c r="BB43" s="260" t="s">
        <v>5647</v>
      </c>
      <c r="BC43" s="260" t="s">
        <v>5648</v>
      </c>
      <c r="BD43" s="260" t="s">
        <v>5649</v>
      </c>
      <c r="BE43" s="261" t="s">
        <v>5650</v>
      </c>
      <c r="BF43" s="260" t="s">
        <v>5651</v>
      </c>
      <c r="BG43" s="269"/>
      <c r="BH43" s="269"/>
      <c r="BI43" s="260" t="s">
        <v>5652</v>
      </c>
      <c r="BJ43" s="260" t="s">
        <v>5653</v>
      </c>
      <c r="BK43" s="260" t="s">
        <v>5654</v>
      </c>
      <c r="BL43" s="269"/>
      <c r="BM43" s="269"/>
      <c r="BN43" s="260" t="s">
        <v>5655</v>
      </c>
      <c r="BO43" s="269"/>
      <c r="BP43" s="260" t="s">
        <v>5656</v>
      </c>
      <c r="BQ43" s="269"/>
      <c r="BR43" s="260" t="s">
        <v>5657</v>
      </c>
      <c r="BS43" s="260" t="s">
        <v>5658</v>
      </c>
      <c r="BT43" s="260" t="s">
        <v>5659</v>
      </c>
      <c r="BU43" s="260" t="s">
        <v>5660</v>
      </c>
      <c r="BV43" s="260" t="s">
        <v>5661</v>
      </c>
      <c r="BW43" s="268"/>
      <c r="BX43" s="268"/>
      <c r="BY43" s="268"/>
      <c r="BZ43" s="270"/>
      <c r="CA43" s="270"/>
      <c r="CB43" s="270"/>
      <c r="CC43" s="270"/>
      <c r="CD43" s="270"/>
      <c r="CE43" s="270"/>
      <c r="CF43" s="262" t="s">
        <v>5662</v>
      </c>
      <c r="CG43" s="262" t="s">
        <v>5663</v>
      </c>
      <c r="CH43" s="270"/>
      <c r="CI43" s="262" t="s">
        <v>550</v>
      </c>
      <c r="CJ43" s="262" t="s">
        <v>5664</v>
      </c>
      <c r="CK43" s="262" t="s">
        <v>5665</v>
      </c>
      <c r="CL43" s="262" t="s">
        <v>5666</v>
      </c>
      <c r="CM43" s="262" t="s">
        <v>5667</v>
      </c>
      <c r="CN43" s="263" t="s">
        <v>5668</v>
      </c>
      <c r="CO43" s="262" t="s">
        <v>5669</v>
      </c>
      <c r="CP43" s="270"/>
      <c r="CQ43" s="270"/>
      <c r="CR43" s="262" t="s">
        <v>5670</v>
      </c>
      <c r="CS43" s="262" t="s">
        <v>5671</v>
      </c>
      <c r="CT43" s="262" t="s">
        <v>5672</v>
      </c>
      <c r="CU43" s="270"/>
      <c r="CV43" s="270"/>
      <c r="CW43" s="262" t="s">
        <v>5673</v>
      </c>
      <c r="CX43" s="270"/>
      <c r="CY43" s="262" t="s">
        <v>5674</v>
      </c>
      <c r="CZ43" s="270"/>
      <c r="DA43" s="262" t="s">
        <v>5675</v>
      </c>
      <c r="DB43" s="262" t="s">
        <v>5676</v>
      </c>
      <c r="DC43" s="262" t="s">
        <v>5677</v>
      </c>
      <c r="DD43" s="262" t="s">
        <v>5678</v>
      </c>
      <c r="DE43" s="262" t="s">
        <v>5679</v>
      </c>
    </row>
    <row r="44" spans="2:109" ht="6.75" customHeight="1">
      <c r="B44" s="31"/>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3"/>
      <c r="AL44" s="259" t="str">
        <f t="shared" si="1"/>
        <v>Coetzala</v>
      </c>
      <c r="AM44" s="259" t="str">
        <f t="shared" si="0"/>
        <v>30041</v>
      </c>
      <c r="AN44"/>
      <c r="AO44" s="268"/>
      <c r="AP44" s="3">
        <v>42</v>
      </c>
      <c r="AQ44" s="269"/>
      <c r="AR44" s="269"/>
      <c r="AS44" s="269"/>
      <c r="AT44" s="269"/>
      <c r="AU44" s="269"/>
      <c r="AV44" s="269"/>
      <c r="AW44" s="260" t="s">
        <v>5680</v>
      </c>
      <c r="AX44" s="260" t="s">
        <v>5681</v>
      </c>
      <c r="AY44" s="269"/>
      <c r="AZ44" s="269"/>
      <c r="BA44" s="260" t="s">
        <v>5682</v>
      </c>
      <c r="BB44" s="260" t="s">
        <v>5683</v>
      </c>
      <c r="BC44" s="260" t="s">
        <v>5684</v>
      </c>
      <c r="BD44" s="260" t="s">
        <v>5685</v>
      </c>
      <c r="BE44" s="261" t="s">
        <v>5686</v>
      </c>
      <c r="BF44" s="260" t="s">
        <v>5687</v>
      </c>
      <c r="BG44" s="269"/>
      <c r="BH44" s="269"/>
      <c r="BI44" s="260" t="s">
        <v>5688</v>
      </c>
      <c r="BJ44" s="260" t="s">
        <v>5689</v>
      </c>
      <c r="BK44" s="260" t="s">
        <v>5690</v>
      </c>
      <c r="BL44" s="269"/>
      <c r="BM44" s="269"/>
      <c r="BN44" s="260" t="s">
        <v>5691</v>
      </c>
      <c r="BO44" s="269"/>
      <c r="BP44" s="260" t="s">
        <v>5692</v>
      </c>
      <c r="BQ44" s="269"/>
      <c r="BR44" s="260" t="s">
        <v>5693</v>
      </c>
      <c r="BS44" s="260" t="s">
        <v>5694</v>
      </c>
      <c r="BT44" s="260" t="s">
        <v>5695</v>
      </c>
      <c r="BU44" s="260" t="s">
        <v>5696</v>
      </c>
      <c r="BV44" s="260" t="s">
        <v>5697</v>
      </c>
      <c r="BW44" s="268"/>
      <c r="BX44" s="268"/>
      <c r="BY44" s="268"/>
      <c r="BZ44" s="270"/>
      <c r="CA44" s="270"/>
      <c r="CB44" s="270"/>
      <c r="CC44" s="270"/>
      <c r="CD44" s="270"/>
      <c r="CE44" s="270"/>
      <c r="CF44" s="262" t="s">
        <v>5698</v>
      </c>
      <c r="CG44" s="262" t="s">
        <v>5699</v>
      </c>
      <c r="CH44" s="270"/>
      <c r="CI44" s="270"/>
      <c r="CJ44" s="262" t="s">
        <v>5700</v>
      </c>
      <c r="CK44" s="262" t="s">
        <v>5701</v>
      </c>
      <c r="CL44" s="262" t="s">
        <v>5702</v>
      </c>
      <c r="CM44" s="262" t="s">
        <v>5703</v>
      </c>
      <c r="CN44" s="263" t="s">
        <v>5704</v>
      </c>
      <c r="CO44" s="262" t="s">
        <v>5705</v>
      </c>
      <c r="CP44" s="270"/>
      <c r="CQ44" s="270"/>
      <c r="CR44" s="262" t="s">
        <v>5706</v>
      </c>
      <c r="CS44" s="262" t="s">
        <v>5707</v>
      </c>
      <c r="CT44" s="262" t="s">
        <v>5708</v>
      </c>
      <c r="CU44" s="270"/>
      <c r="CV44" s="270"/>
      <c r="CW44" s="262" t="s">
        <v>5709</v>
      </c>
      <c r="CX44" s="270"/>
      <c r="CY44" s="262" t="s">
        <v>5710</v>
      </c>
      <c r="CZ44" s="270"/>
      <c r="DA44" s="262" t="s">
        <v>5711</v>
      </c>
      <c r="DB44" s="262" t="s">
        <v>5712</v>
      </c>
      <c r="DC44" s="262" t="s">
        <v>5713</v>
      </c>
      <c r="DD44" s="262" t="s">
        <v>5714</v>
      </c>
      <c r="DE44" s="262" t="s">
        <v>5715</v>
      </c>
    </row>
    <row r="45" spans="2:109" ht="72" customHeight="1">
      <c r="B45" s="31"/>
      <c r="C45" s="288" t="s">
        <v>116</v>
      </c>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33"/>
      <c r="AL45" s="259" t="str">
        <f t="shared" si="1"/>
        <v>Colipa</v>
      </c>
      <c r="AM45" s="259" t="str">
        <f t="shared" si="0"/>
        <v>30042</v>
      </c>
      <c r="AN45"/>
      <c r="AO45" s="268"/>
      <c r="AP45" s="3">
        <v>43</v>
      </c>
      <c r="AQ45" s="269"/>
      <c r="AR45" s="269"/>
      <c r="AS45" s="269"/>
      <c r="AT45" s="269"/>
      <c r="AU45" s="269"/>
      <c r="AV45" s="269"/>
      <c r="AW45" s="260" t="s">
        <v>5716</v>
      </c>
      <c r="AX45" s="260" t="s">
        <v>5717</v>
      </c>
      <c r="AY45" s="269"/>
      <c r="AZ45" s="269"/>
      <c r="BA45" s="260" t="s">
        <v>5718</v>
      </c>
      <c r="BB45" s="260" t="s">
        <v>5719</v>
      </c>
      <c r="BC45" s="260" t="s">
        <v>5720</v>
      </c>
      <c r="BD45" s="260" t="s">
        <v>5721</v>
      </c>
      <c r="BE45" s="261" t="s">
        <v>5722</v>
      </c>
      <c r="BF45" s="260" t="s">
        <v>5723</v>
      </c>
      <c r="BG45" s="269"/>
      <c r="BH45" s="269"/>
      <c r="BI45" s="260" t="s">
        <v>5724</v>
      </c>
      <c r="BJ45" s="260" t="s">
        <v>5725</v>
      </c>
      <c r="BK45" s="260" t="s">
        <v>5726</v>
      </c>
      <c r="BL45" s="269"/>
      <c r="BM45" s="269"/>
      <c r="BN45" s="260" t="s">
        <v>5727</v>
      </c>
      <c r="BO45" s="269"/>
      <c r="BP45" s="260" t="s">
        <v>5728</v>
      </c>
      <c r="BQ45" s="269"/>
      <c r="BR45" s="260" t="s">
        <v>5729</v>
      </c>
      <c r="BS45" s="260" t="s">
        <v>5730</v>
      </c>
      <c r="BT45" s="260" t="s">
        <v>5731</v>
      </c>
      <c r="BU45" s="260" t="s">
        <v>5732</v>
      </c>
      <c r="BV45" s="260" t="s">
        <v>5733</v>
      </c>
      <c r="BW45" s="268"/>
      <c r="BX45" s="268"/>
      <c r="BY45" s="268"/>
      <c r="BZ45" s="270"/>
      <c r="CA45" s="270"/>
      <c r="CB45" s="270"/>
      <c r="CC45" s="270"/>
      <c r="CD45" s="270"/>
      <c r="CE45" s="270"/>
      <c r="CF45" s="262" t="s">
        <v>5734</v>
      </c>
      <c r="CG45" s="262" t="s">
        <v>5735</v>
      </c>
      <c r="CH45" s="270"/>
      <c r="CI45" s="270"/>
      <c r="CJ45" s="262" t="s">
        <v>5736</v>
      </c>
      <c r="CK45" s="262" t="s">
        <v>5737</v>
      </c>
      <c r="CL45" s="262" t="s">
        <v>5738</v>
      </c>
      <c r="CM45" s="262" t="s">
        <v>5739</v>
      </c>
      <c r="CN45" s="263" t="s">
        <v>5740</v>
      </c>
      <c r="CO45" s="262" t="s">
        <v>5741</v>
      </c>
      <c r="CP45" s="270"/>
      <c r="CQ45" s="270"/>
      <c r="CR45" s="262" t="s">
        <v>5742</v>
      </c>
      <c r="CS45" s="262" t="s">
        <v>5743</v>
      </c>
      <c r="CT45" s="262" t="s">
        <v>5744</v>
      </c>
      <c r="CU45" s="270"/>
      <c r="CV45" s="270"/>
      <c r="CW45" s="262" t="s">
        <v>5745</v>
      </c>
      <c r="CX45" s="270"/>
      <c r="CY45" s="262" t="s">
        <v>5746</v>
      </c>
      <c r="CZ45" s="270"/>
      <c r="DA45" s="262" t="s">
        <v>5747</v>
      </c>
      <c r="DB45" s="262" t="s">
        <v>5748</v>
      </c>
      <c r="DC45" s="262" t="s">
        <v>5749</v>
      </c>
      <c r="DD45" s="262" t="s">
        <v>5750</v>
      </c>
      <c r="DE45" s="262" t="s">
        <v>5751</v>
      </c>
    </row>
    <row r="46" spans="2:109" ht="6.75" customHeight="1">
      <c r="B46" s="31"/>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3"/>
      <c r="AL46" s="259" t="str">
        <f t="shared" si="1"/>
        <v>Comapa</v>
      </c>
      <c r="AM46" s="259" t="str">
        <f t="shared" si="0"/>
        <v>30043</v>
      </c>
      <c r="AN46"/>
      <c r="AO46" s="268"/>
      <c r="AP46" s="3">
        <v>44</v>
      </c>
      <c r="AQ46" s="269"/>
      <c r="AR46" s="269"/>
      <c r="AS46" s="269"/>
      <c r="AT46" s="269"/>
      <c r="AU46" s="269"/>
      <c r="AV46" s="269"/>
      <c r="AW46" s="260" t="s">
        <v>5752</v>
      </c>
      <c r="AX46" s="260" t="s">
        <v>5753</v>
      </c>
      <c r="AY46" s="269"/>
      <c r="AZ46" s="269"/>
      <c r="BA46" s="260" t="s">
        <v>5754</v>
      </c>
      <c r="BB46" s="260" t="s">
        <v>5755</v>
      </c>
      <c r="BC46" s="260" t="s">
        <v>5756</v>
      </c>
      <c r="BD46" s="260" t="s">
        <v>5757</v>
      </c>
      <c r="BE46" s="261" t="s">
        <v>5758</v>
      </c>
      <c r="BF46" s="260" t="s">
        <v>5759</v>
      </c>
      <c r="BG46" s="269"/>
      <c r="BH46" s="269"/>
      <c r="BI46" s="260" t="s">
        <v>5760</v>
      </c>
      <c r="BJ46" s="260" t="s">
        <v>5761</v>
      </c>
      <c r="BK46" s="260" t="s">
        <v>5762</v>
      </c>
      <c r="BL46" s="269"/>
      <c r="BM46" s="269"/>
      <c r="BN46" s="260" t="s">
        <v>5763</v>
      </c>
      <c r="BO46" s="269"/>
      <c r="BP46" s="260" t="s">
        <v>5764</v>
      </c>
      <c r="BQ46" s="269"/>
      <c r="BR46" s="260" t="s">
        <v>5765</v>
      </c>
      <c r="BS46" s="260" t="s">
        <v>5766</v>
      </c>
      <c r="BT46" s="260" t="s">
        <v>5767</v>
      </c>
      <c r="BU46" s="260" t="s">
        <v>5768</v>
      </c>
      <c r="BV46" s="260" t="s">
        <v>5769</v>
      </c>
      <c r="BW46" s="268"/>
      <c r="BX46" s="268"/>
      <c r="BY46" s="268"/>
      <c r="BZ46" s="270"/>
      <c r="CA46" s="270"/>
      <c r="CB46" s="270"/>
      <c r="CC46" s="270"/>
      <c r="CD46" s="270"/>
      <c r="CE46" s="270"/>
      <c r="CF46" s="262" t="s">
        <v>5770</v>
      </c>
      <c r="CG46" s="262" t="s">
        <v>5771</v>
      </c>
      <c r="CH46" s="270"/>
      <c r="CI46" s="270"/>
      <c r="CJ46" s="262" t="s">
        <v>5711</v>
      </c>
      <c r="CK46" s="262" t="s">
        <v>5772</v>
      </c>
      <c r="CL46" s="262" t="s">
        <v>5773</v>
      </c>
      <c r="CM46" s="262" t="s">
        <v>5774</v>
      </c>
      <c r="CN46" s="263" t="s">
        <v>5775</v>
      </c>
      <c r="CO46" s="262" t="s">
        <v>5776</v>
      </c>
      <c r="CP46" s="270"/>
      <c r="CQ46" s="270"/>
      <c r="CR46" s="262" t="s">
        <v>5777</v>
      </c>
      <c r="CS46" s="264" t="s">
        <v>5778</v>
      </c>
      <c r="CT46" s="262" t="s">
        <v>5779</v>
      </c>
      <c r="CU46" s="270"/>
      <c r="CV46" s="270"/>
      <c r="CW46" s="262" t="s">
        <v>5780</v>
      </c>
      <c r="CX46" s="270"/>
      <c r="CY46" s="262" t="s">
        <v>5781</v>
      </c>
      <c r="CZ46" s="270"/>
      <c r="DA46" s="262" t="s">
        <v>5782</v>
      </c>
      <c r="DB46" s="262" t="s">
        <v>5783</v>
      </c>
      <c r="DC46" s="262" t="s">
        <v>5784</v>
      </c>
      <c r="DD46" s="262" t="s">
        <v>5785</v>
      </c>
      <c r="DE46" s="262" t="s">
        <v>5786</v>
      </c>
    </row>
    <row r="47" spans="2:109" ht="72" customHeight="1">
      <c r="B47" s="31"/>
      <c r="C47" s="288" t="s">
        <v>117</v>
      </c>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33"/>
      <c r="AL47" s="259" t="str">
        <f t="shared" si="1"/>
        <v>Córdoba</v>
      </c>
      <c r="AM47" s="259" t="str">
        <f t="shared" si="0"/>
        <v>30044</v>
      </c>
      <c r="AN47"/>
      <c r="AO47" s="268"/>
      <c r="AP47" s="3">
        <v>45</v>
      </c>
      <c r="AQ47" s="269"/>
      <c r="AR47" s="269"/>
      <c r="AS47" s="269"/>
      <c r="AT47" s="269"/>
      <c r="AU47" s="269"/>
      <c r="AV47" s="269"/>
      <c r="AW47" s="260" t="s">
        <v>5787</v>
      </c>
      <c r="AX47" s="260" t="s">
        <v>5788</v>
      </c>
      <c r="AY47" s="269"/>
      <c r="AZ47" s="269"/>
      <c r="BA47" s="260" t="s">
        <v>5789</v>
      </c>
      <c r="BB47" s="260" t="s">
        <v>5790</v>
      </c>
      <c r="BC47" s="260" t="s">
        <v>5791</v>
      </c>
      <c r="BD47" s="260" t="s">
        <v>5792</v>
      </c>
      <c r="BE47" s="261" t="s">
        <v>5793</v>
      </c>
      <c r="BF47" s="260" t="s">
        <v>5794</v>
      </c>
      <c r="BG47" s="269"/>
      <c r="BH47" s="269"/>
      <c r="BI47" s="260" t="s">
        <v>5795</v>
      </c>
      <c r="BJ47" s="260" t="s">
        <v>5796</v>
      </c>
      <c r="BK47" s="260" t="s">
        <v>5797</v>
      </c>
      <c r="BL47" s="269"/>
      <c r="BM47" s="269"/>
      <c r="BN47" s="260" t="s">
        <v>5798</v>
      </c>
      <c r="BO47" s="269"/>
      <c r="BP47" s="260" t="s">
        <v>5799</v>
      </c>
      <c r="BQ47" s="269"/>
      <c r="BR47" s="269">
        <v>28099</v>
      </c>
      <c r="BS47" s="260" t="s">
        <v>5800</v>
      </c>
      <c r="BT47" s="260" t="s">
        <v>5801</v>
      </c>
      <c r="BU47" s="260" t="s">
        <v>5802</v>
      </c>
      <c r="BV47" s="260" t="s">
        <v>5803</v>
      </c>
      <c r="BW47" s="268"/>
      <c r="BX47" s="268"/>
      <c r="BY47" s="268"/>
      <c r="BZ47" s="270"/>
      <c r="CA47" s="270"/>
      <c r="CB47" s="270"/>
      <c r="CC47" s="270"/>
      <c r="CD47" s="270"/>
      <c r="CE47" s="270"/>
      <c r="CF47" s="262" t="s">
        <v>5804</v>
      </c>
      <c r="CG47" s="262" t="s">
        <v>4732</v>
      </c>
      <c r="CH47" s="270"/>
      <c r="CI47" s="270"/>
      <c r="CJ47" s="262" t="s">
        <v>5747</v>
      </c>
      <c r="CK47" s="262" t="s">
        <v>5805</v>
      </c>
      <c r="CL47" s="262" t="s">
        <v>5806</v>
      </c>
      <c r="CM47" s="262" t="s">
        <v>5807</v>
      </c>
      <c r="CN47" s="263" t="s">
        <v>5808</v>
      </c>
      <c r="CO47" s="262" t="s">
        <v>4582</v>
      </c>
      <c r="CP47" s="270"/>
      <c r="CQ47" s="270"/>
      <c r="CR47" s="262" t="s">
        <v>5809</v>
      </c>
      <c r="CS47" s="262" t="s">
        <v>5810</v>
      </c>
      <c r="CT47" s="262" t="s">
        <v>5811</v>
      </c>
      <c r="CU47" s="270"/>
      <c r="CV47" s="270"/>
      <c r="CW47" s="262" t="s">
        <v>5812</v>
      </c>
      <c r="CX47" s="270"/>
      <c r="CY47" s="264" t="s">
        <v>5813</v>
      </c>
      <c r="CZ47" s="270"/>
      <c r="DA47" s="262" t="s">
        <v>550</v>
      </c>
      <c r="DB47" s="262" t="s">
        <v>5814</v>
      </c>
      <c r="DC47" s="262" t="s">
        <v>5815</v>
      </c>
      <c r="DD47" s="262" t="s">
        <v>5816</v>
      </c>
      <c r="DE47" s="262" t="s">
        <v>97</v>
      </c>
    </row>
    <row r="48" spans="2:109" ht="6.75" customHeight="1">
      <c r="B48" s="31"/>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3"/>
      <c r="AL48" s="259" t="str">
        <f t="shared" si="1"/>
        <v>Cosamaloapan de Carpio</v>
      </c>
      <c r="AM48" s="259" t="str">
        <f t="shared" si="0"/>
        <v>30045</v>
      </c>
      <c r="AN48"/>
      <c r="AO48" s="268"/>
      <c r="AP48" s="3">
        <v>46</v>
      </c>
      <c r="AQ48" s="269"/>
      <c r="AR48" s="269"/>
      <c r="AS48" s="269"/>
      <c r="AT48" s="269"/>
      <c r="AU48" s="269"/>
      <c r="AV48" s="269"/>
      <c r="AW48" s="260" t="s">
        <v>5817</v>
      </c>
      <c r="AX48" s="260" t="s">
        <v>5818</v>
      </c>
      <c r="AY48" s="269"/>
      <c r="AZ48" s="269"/>
      <c r="BA48" s="260" t="s">
        <v>5819</v>
      </c>
      <c r="BB48" s="260" t="s">
        <v>5820</v>
      </c>
      <c r="BC48" s="260" t="s">
        <v>5821</v>
      </c>
      <c r="BD48" s="260" t="s">
        <v>5822</v>
      </c>
      <c r="BE48" s="261" t="s">
        <v>5823</v>
      </c>
      <c r="BF48" s="260" t="s">
        <v>5824</v>
      </c>
      <c r="BG48" s="269"/>
      <c r="BH48" s="269"/>
      <c r="BI48" s="260" t="s">
        <v>5825</v>
      </c>
      <c r="BJ48" s="260" t="s">
        <v>5826</v>
      </c>
      <c r="BK48" s="260" t="s">
        <v>5827</v>
      </c>
      <c r="BL48" s="269"/>
      <c r="BM48" s="269"/>
      <c r="BN48" s="260" t="s">
        <v>5828</v>
      </c>
      <c r="BO48" s="269"/>
      <c r="BP48" s="260" t="s">
        <v>5829</v>
      </c>
      <c r="BQ48" s="269"/>
      <c r="BR48" s="269"/>
      <c r="BS48" s="260" t="s">
        <v>5830</v>
      </c>
      <c r="BT48" s="260" t="s">
        <v>5831</v>
      </c>
      <c r="BU48" s="260" t="s">
        <v>5832</v>
      </c>
      <c r="BV48" s="260" t="s">
        <v>5833</v>
      </c>
      <c r="BW48" s="268"/>
      <c r="BX48" s="268"/>
      <c r="BY48" s="268"/>
      <c r="BZ48" s="270"/>
      <c r="CA48" s="270"/>
      <c r="CB48" s="270"/>
      <c r="CC48" s="270"/>
      <c r="CD48" s="270"/>
      <c r="CE48" s="270"/>
      <c r="CF48" s="262" t="s">
        <v>5834</v>
      </c>
      <c r="CG48" s="262" t="s">
        <v>5835</v>
      </c>
      <c r="CH48" s="270"/>
      <c r="CI48" s="270"/>
      <c r="CJ48" s="262" t="s">
        <v>5836</v>
      </c>
      <c r="CK48" s="262" t="s">
        <v>5837</v>
      </c>
      <c r="CL48" s="262" t="s">
        <v>5838</v>
      </c>
      <c r="CM48" s="262" t="s">
        <v>5839</v>
      </c>
      <c r="CN48" s="263" t="s">
        <v>5840</v>
      </c>
      <c r="CO48" s="262" t="s">
        <v>5841</v>
      </c>
      <c r="CP48" s="270"/>
      <c r="CQ48" s="270"/>
      <c r="CR48" s="262" t="s">
        <v>5842</v>
      </c>
      <c r="CS48" s="262" t="s">
        <v>5843</v>
      </c>
      <c r="CT48" s="262" t="s">
        <v>5844</v>
      </c>
      <c r="CU48" s="270"/>
      <c r="CV48" s="270"/>
      <c r="CW48" s="262" t="s">
        <v>5845</v>
      </c>
      <c r="CX48" s="270"/>
      <c r="CY48" s="262" t="s">
        <v>5846</v>
      </c>
      <c r="CZ48" s="270"/>
      <c r="DA48" s="270"/>
      <c r="DB48" s="262" t="s">
        <v>4031</v>
      </c>
      <c r="DC48" s="262" t="s">
        <v>5847</v>
      </c>
      <c r="DD48" s="262" t="s">
        <v>5848</v>
      </c>
      <c r="DE48" s="262" t="s">
        <v>5849</v>
      </c>
    </row>
    <row r="49" spans="2:109" ht="48" customHeight="1">
      <c r="B49" s="31"/>
      <c r="C49" s="288" t="s">
        <v>118</v>
      </c>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33"/>
      <c r="AL49" s="259" t="str">
        <f t="shared" si="1"/>
        <v>Cosautlán de Carvajal</v>
      </c>
      <c r="AM49" s="259" t="str">
        <f t="shared" si="0"/>
        <v>30046</v>
      </c>
      <c r="AN49"/>
      <c r="AO49" s="268"/>
      <c r="AP49" s="3">
        <v>47</v>
      </c>
      <c r="AQ49" s="269"/>
      <c r="AR49" s="269"/>
      <c r="AS49" s="269"/>
      <c r="AT49" s="269"/>
      <c r="AU49" s="269"/>
      <c r="AV49" s="269"/>
      <c r="AW49" s="260" t="s">
        <v>5850</v>
      </c>
      <c r="AX49" s="260" t="s">
        <v>5851</v>
      </c>
      <c r="AY49" s="269"/>
      <c r="AZ49" s="269"/>
      <c r="BA49" s="260" t="s">
        <v>5852</v>
      </c>
      <c r="BB49" s="260" t="s">
        <v>5853</v>
      </c>
      <c r="BC49" s="260" t="s">
        <v>5854</v>
      </c>
      <c r="BD49" s="260" t="s">
        <v>5855</v>
      </c>
      <c r="BE49" s="261" t="s">
        <v>5856</v>
      </c>
      <c r="BF49" s="260" t="s">
        <v>5857</v>
      </c>
      <c r="BG49" s="269"/>
      <c r="BH49" s="269"/>
      <c r="BI49" s="260" t="s">
        <v>5858</v>
      </c>
      <c r="BJ49" s="260" t="s">
        <v>5859</v>
      </c>
      <c r="BK49" s="260" t="s">
        <v>5860</v>
      </c>
      <c r="BL49" s="269"/>
      <c r="BM49" s="269"/>
      <c r="BN49" s="260" t="s">
        <v>5861</v>
      </c>
      <c r="BO49" s="269"/>
      <c r="BP49" s="260" t="s">
        <v>5862</v>
      </c>
      <c r="BQ49" s="269"/>
      <c r="BR49" s="269"/>
      <c r="BS49" s="260" t="s">
        <v>5863</v>
      </c>
      <c r="BT49" s="260" t="s">
        <v>5864</v>
      </c>
      <c r="BU49" s="260" t="s">
        <v>5865</v>
      </c>
      <c r="BV49" s="260" t="s">
        <v>5866</v>
      </c>
      <c r="BW49" s="268"/>
      <c r="BX49" s="268"/>
      <c r="BY49" s="268"/>
      <c r="BZ49" s="270"/>
      <c r="CA49" s="270"/>
      <c r="CB49" s="270"/>
      <c r="CC49" s="270"/>
      <c r="CD49" s="270"/>
      <c r="CE49" s="270"/>
      <c r="CF49" s="262" t="s">
        <v>5867</v>
      </c>
      <c r="CG49" s="262" t="s">
        <v>72</v>
      </c>
      <c r="CH49" s="270"/>
      <c r="CI49" s="270"/>
      <c r="CJ49" s="262" t="s">
        <v>5868</v>
      </c>
      <c r="CK49" s="262" t="s">
        <v>5869</v>
      </c>
      <c r="CL49" s="262" t="s">
        <v>5870</v>
      </c>
      <c r="CM49" s="262" t="s">
        <v>5871</v>
      </c>
      <c r="CN49" s="263" t="s">
        <v>5872</v>
      </c>
      <c r="CO49" s="262" t="s">
        <v>4630</v>
      </c>
      <c r="CP49" s="270"/>
      <c r="CQ49" s="270"/>
      <c r="CR49" s="262" t="s">
        <v>5873</v>
      </c>
      <c r="CS49" s="262" t="s">
        <v>5874</v>
      </c>
      <c r="CT49" s="262" t="s">
        <v>5875</v>
      </c>
      <c r="CU49" s="270"/>
      <c r="CV49" s="270"/>
      <c r="CW49" s="262" t="s">
        <v>5876</v>
      </c>
      <c r="CX49" s="270"/>
      <c r="CY49" s="262" t="s">
        <v>5877</v>
      </c>
      <c r="CZ49" s="270"/>
      <c r="DA49" s="270"/>
      <c r="DB49" s="262" t="s">
        <v>4211</v>
      </c>
      <c r="DC49" s="262" t="s">
        <v>5878</v>
      </c>
      <c r="DD49" s="262" t="s">
        <v>5879</v>
      </c>
      <c r="DE49" s="262" t="s">
        <v>5880</v>
      </c>
    </row>
    <row r="50" spans="2:109" ht="6.75" customHeight="1">
      <c r="B50" s="31"/>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3"/>
      <c r="AL50" s="259" t="str">
        <f t="shared" si="1"/>
        <v>Coscomatepec</v>
      </c>
      <c r="AM50" s="259" t="str">
        <f t="shared" si="0"/>
        <v>30047</v>
      </c>
      <c r="AN50"/>
      <c r="AO50" s="268"/>
      <c r="AP50" s="3">
        <v>48</v>
      </c>
      <c r="AQ50" s="269"/>
      <c r="AR50" s="269"/>
      <c r="AS50" s="269"/>
      <c r="AT50" s="269"/>
      <c r="AU50" s="269"/>
      <c r="AV50" s="269"/>
      <c r="AW50" s="260" t="s">
        <v>5881</v>
      </c>
      <c r="AX50" s="260" t="s">
        <v>5882</v>
      </c>
      <c r="AY50" s="269"/>
      <c r="AZ50" s="269"/>
      <c r="BA50" s="269">
        <v>11099</v>
      </c>
      <c r="BB50" s="260" t="s">
        <v>5883</v>
      </c>
      <c r="BC50" s="260" t="s">
        <v>5884</v>
      </c>
      <c r="BD50" s="260" t="s">
        <v>5885</v>
      </c>
      <c r="BE50" s="261" t="s">
        <v>5886</v>
      </c>
      <c r="BF50" s="260" t="s">
        <v>5887</v>
      </c>
      <c r="BG50" s="269"/>
      <c r="BH50" s="269"/>
      <c r="BI50" s="260" t="s">
        <v>5888</v>
      </c>
      <c r="BJ50" s="260" t="s">
        <v>5889</v>
      </c>
      <c r="BK50" s="260" t="s">
        <v>5890</v>
      </c>
      <c r="BL50" s="269"/>
      <c r="BM50" s="269"/>
      <c r="BN50" s="260" t="s">
        <v>5891</v>
      </c>
      <c r="BO50" s="269"/>
      <c r="BP50" s="260" t="s">
        <v>5892</v>
      </c>
      <c r="BQ50" s="269"/>
      <c r="BR50" s="269"/>
      <c r="BS50" s="260" t="s">
        <v>5893</v>
      </c>
      <c r="BT50" s="260" t="s">
        <v>5894</v>
      </c>
      <c r="BU50" s="260" t="s">
        <v>5895</v>
      </c>
      <c r="BV50" s="260" t="s">
        <v>5896</v>
      </c>
      <c r="BW50" s="268"/>
      <c r="BX50" s="268"/>
      <c r="BY50" s="268"/>
      <c r="BZ50" s="270"/>
      <c r="CA50" s="270"/>
      <c r="CB50" s="270"/>
      <c r="CC50" s="270"/>
      <c r="CD50" s="270"/>
      <c r="CE50" s="270"/>
      <c r="CF50" s="262" t="s">
        <v>5897</v>
      </c>
      <c r="CG50" s="262" t="s">
        <v>5898</v>
      </c>
      <c r="CH50" s="270"/>
      <c r="CI50" s="270"/>
      <c r="CJ50" s="262" t="s">
        <v>550</v>
      </c>
      <c r="CK50" s="262" t="s">
        <v>5899</v>
      </c>
      <c r="CL50" s="262" t="s">
        <v>5900</v>
      </c>
      <c r="CM50" s="262" t="s">
        <v>5901</v>
      </c>
      <c r="CN50" s="263" t="s">
        <v>5902</v>
      </c>
      <c r="CO50" s="262" t="s">
        <v>5903</v>
      </c>
      <c r="CP50" s="270"/>
      <c r="CQ50" s="270"/>
      <c r="CR50" s="262" t="s">
        <v>62</v>
      </c>
      <c r="CS50" s="262" t="s">
        <v>5904</v>
      </c>
      <c r="CT50" s="262" t="s">
        <v>5192</v>
      </c>
      <c r="CU50" s="270"/>
      <c r="CV50" s="270"/>
      <c r="CW50" s="262" t="s">
        <v>5905</v>
      </c>
      <c r="CX50" s="270"/>
      <c r="CY50" s="262" t="s">
        <v>5906</v>
      </c>
      <c r="CZ50" s="270"/>
      <c r="DA50" s="270"/>
      <c r="DB50" s="262" t="s">
        <v>4207</v>
      </c>
      <c r="DC50" s="262" t="s">
        <v>5907</v>
      </c>
      <c r="DD50" s="262" t="s">
        <v>5908</v>
      </c>
      <c r="DE50" s="262" t="s">
        <v>5909</v>
      </c>
    </row>
    <row r="51" spans="2:109" ht="36" customHeight="1">
      <c r="B51" s="31"/>
      <c r="C51" s="288" t="s">
        <v>119</v>
      </c>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33"/>
      <c r="AL51" s="259" t="str">
        <f t="shared" si="1"/>
        <v>Cosoleacaque</v>
      </c>
      <c r="AM51" s="259" t="str">
        <f t="shared" si="0"/>
        <v>30048</v>
      </c>
      <c r="AN51"/>
      <c r="AO51" s="268"/>
      <c r="AP51" s="3">
        <v>49</v>
      </c>
      <c r="AQ51" s="269"/>
      <c r="AR51" s="269"/>
      <c r="AS51" s="269"/>
      <c r="AT51" s="269"/>
      <c r="AU51" s="269"/>
      <c r="AV51" s="269"/>
      <c r="AW51" s="260" t="s">
        <v>5910</v>
      </c>
      <c r="AX51" s="260" t="s">
        <v>5911</v>
      </c>
      <c r="AY51" s="269"/>
      <c r="AZ51" s="269"/>
      <c r="BA51" s="269"/>
      <c r="BB51" s="260" t="s">
        <v>5912</v>
      </c>
      <c r="BC51" s="260" t="s">
        <v>5913</v>
      </c>
      <c r="BD51" s="260" t="s">
        <v>5914</v>
      </c>
      <c r="BE51" s="261" t="s">
        <v>5915</v>
      </c>
      <c r="BF51" s="260" t="s">
        <v>5916</v>
      </c>
      <c r="BG51" s="269"/>
      <c r="BH51" s="269"/>
      <c r="BI51" s="260" t="s">
        <v>5917</v>
      </c>
      <c r="BJ51" s="260" t="s">
        <v>5918</v>
      </c>
      <c r="BK51" s="260" t="s">
        <v>5919</v>
      </c>
      <c r="BL51" s="269"/>
      <c r="BM51" s="269"/>
      <c r="BN51" s="260" t="s">
        <v>5920</v>
      </c>
      <c r="BO51" s="269"/>
      <c r="BP51" s="260" t="s">
        <v>5921</v>
      </c>
      <c r="BQ51" s="269"/>
      <c r="BR51" s="269"/>
      <c r="BS51" s="260" t="s">
        <v>5922</v>
      </c>
      <c r="BT51" s="260" t="s">
        <v>5923</v>
      </c>
      <c r="BU51" s="260" t="s">
        <v>5924</v>
      </c>
      <c r="BV51" s="260" t="s">
        <v>5925</v>
      </c>
      <c r="BW51" s="268"/>
      <c r="BX51" s="268"/>
      <c r="BY51" s="268"/>
      <c r="BZ51" s="270"/>
      <c r="CA51" s="270"/>
      <c r="CB51" s="270"/>
      <c r="CC51" s="270"/>
      <c r="CD51" s="270"/>
      <c r="CE51" s="270"/>
      <c r="CF51" s="262" t="s">
        <v>4630</v>
      </c>
      <c r="CG51" s="262" t="s">
        <v>5926</v>
      </c>
      <c r="CH51" s="270"/>
      <c r="CI51" s="270"/>
      <c r="CJ51" s="270"/>
      <c r="CK51" s="262" t="s">
        <v>5927</v>
      </c>
      <c r="CL51" s="262" t="s">
        <v>5928</v>
      </c>
      <c r="CM51" s="262" t="s">
        <v>4064</v>
      </c>
      <c r="CN51" s="263" t="s">
        <v>5929</v>
      </c>
      <c r="CO51" s="262" t="s">
        <v>4834</v>
      </c>
      <c r="CP51" s="270"/>
      <c r="CQ51" s="270"/>
      <c r="CR51" s="262" t="s">
        <v>5319</v>
      </c>
      <c r="CS51" s="262" t="s">
        <v>5930</v>
      </c>
      <c r="CT51" s="262" t="s">
        <v>5931</v>
      </c>
      <c r="CU51" s="270"/>
      <c r="CV51" s="270"/>
      <c r="CW51" s="262" t="s">
        <v>5932</v>
      </c>
      <c r="CX51" s="270"/>
      <c r="CY51" s="262" t="s">
        <v>5933</v>
      </c>
      <c r="CZ51" s="270"/>
      <c r="DA51" s="270"/>
      <c r="DB51" s="262" t="s">
        <v>5934</v>
      </c>
      <c r="DC51" s="262" t="s">
        <v>5935</v>
      </c>
      <c r="DD51" s="262" t="s">
        <v>5936</v>
      </c>
      <c r="DE51" s="262" t="s">
        <v>5937</v>
      </c>
    </row>
    <row r="52" spans="2:109" ht="6.75" customHeight="1">
      <c r="B52" s="31"/>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3"/>
      <c r="AL52" s="259" t="str">
        <f t="shared" si="1"/>
        <v>Cotaxtla</v>
      </c>
      <c r="AM52" s="259" t="str">
        <f t="shared" si="0"/>
        <v>30049</v>
      </c>
      <c r="AN52"/>
      <c r="AO52" s="268"/>
      <c r="AP52" s="3">
        <v>50</v>
      </c>
      <c r="AQ52" s="269"/>
      <c r="AR52" s="269"/>
      <c r="AS52" s="269"/>
      <c r="AT52" s="269"/>
      <c r="AU52" s="269"/>
      <c r="AV52" s="269"/>
      <c r="AW52" s="260" t="s">
        <v>5938</v>
      </c>
      <c r="AX52" s="260" t="s">
        <v>5939</v>
      </c>
      <c r="AY52" s="269"/>
      <c r="AZ52" s="269"/>
      <c r="BA52" s="269"/>
      <c r="BB52" s="260" t="s">
        <v>5940</v>
      </c>
      <c r="BC52" s="260" t="s">
        <v>5941</v>
      </c>
      <c r="BD52" s="260" t="s">
        <v>5942</v>
      </c>
      <c r="BE52" s="261" t="s">
        <v>5943</v>
      </c>
      <c r="BF52" s="260" t="s">
        <v>5944</v>
      </c>
      <c r="BG52" s="269"/>
      <c r="BH52" s="269"/>
      <c r="BI52" s="260" t="s">
        <v>5945</v>
      </c>
      <c r="BJ52" s="260" t="s">
        <v>5946</v>
      </c>
      <c r="BK52" s="260" t="s">
        <v>5947</v>
      </c>
      <c r="BL52" s="269"/>
      <c r="BM52" s="269"/>
      <c r="BN52" s="260" t="s">
        <v>5948</v>
      </c>
      <c r="BO52" s="269"/>
      <c r="BP52" s="260" t="s">
        <v>5949</v>
      </c>
      <c r="BQ52" s="269"/>
      <c r="BR52" s="269"/>
      <c r="BS52" s="260" t="s">
        <v>5950</v>
      </c>
      <c r="BT52" s="260" t="s">
        <v>5951</v>
      </c>
      <c r="BU52" s="260" t="s">
        <v>5952</v>
      </c>
      <c r="BV52" s="260" t="s">
        <v>5953</v>
      </c>
      <c r="BW52" s="268"/>
      <c r="BX52" s="268"/>
      <c r="BY52" s="268"/>
      <c r="BZ52" s="270"/>
      <c r="CA52" s="270"/>
      <c r="CB52" s="270"/>
      <c r="CC52" s="270"/>
      <c r="CD52" s="270"/>
      <c r="CE52" s="270"/>
      <c r="CF52" s="262" t="s">
        <v>5954</v>
      </c>
      <c r="CG52" s="262" t="s">
        <v>5955</v>
      </c>
      <c r="CH52" s="270"/>
      <c r="CI52" s="270"/>
      <c r="CJ52" s="270"/>
      <c r="CK52" s="262" t="s">
        <v>5956</v>
      </c>
      <c r="CL52" s="262" t="s">
        <v>5957</v>
      </c>
      <c r="CM52" s="262" t="s">
        <v>5958</v>
      </c>
      <c r="CN52" s="263" t="s">
        <v>5959</v>
      </c>
      <c r="CO52" s="262" t="s">
        <v>5960</v>
      </c>
      <c r="CP52" s="270"/>
      <c r="CQ52" s="270"/>
      <c r="CR52" s="262" t="s">
        <v>5961</v>
      </c>
      <c r="CS52" s="262" t="s">
        <v>5962</v>
      </c>
      <c r="CT52" s="262" t="s">
        <v>5963</v>
      </c>
      <c r="CU52" s="270"/>
      <c r="CV52" s="270"/>
      <c r="CW52" s="262" t="s">
        <v>5964</v>
      </c>
      <c r="CX52" s="270"/>
      <c r="CY52" s="262" t="s">
        <v>5965</v>
      </c>
      <c r="CZ52" s="270"/>
      <c r="DA52" s="270"/>
      <c r="DB52" s="262" t="s">
        <v>5966</v>
      </c>
      <c r="DC52" s="262" t="s">
        <v>5967</v>
      </c>
      <c r="DD52" s="262" t="s">
        <v>5968</v>
      </c>
      <c r="DE52" s="262" t="s">
        <v>5969</v>
      </c>
    </row>
    <row r="53" spans="2:109" ht="72" customHeight="1">
      <c r="B53" s="31"/>
      <c r="C53" s="288" t="s">
        <v>120</v>
      </c>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33"/>
      <c r="AL53" s="259" t="str">
        <f t="shared" si="1"/>
        <v>Coxquihui</v>
      </c>
      <c r="AM53" s="259" t="str">
        <f t="shared" si="0"/>
        <v>30050</v>
      </c>
      <c r="AN53"/>
      <c r="AO53" s="268"/>
      <c r="AP53" s="3">
        <v>51</v>
      </c>
      <c r="AQ53" s="269"/>
      <c r="AR53" s="269"/>
      <c r="AS53" s="269"/>
      <c r="AT53" s="269"/>
      <c r="AU53" s="269"/>
      <c r="AV53" s="269"/>
      <c r="AW53" s="260" t="s">
        <v>5970</v>
      </c>
      <c r="AX53" s="260" t="s">
        <v>5971</v>
      </c>
      <c r="AY53" s="269"/>
      <c r="AZ53" s="269"/>
      <c r="BA53" s="269"/>
      <c r="BB53" s="260" t="s">
        <v>5972</v>
      </c>
      <c r="BC53" s="260" t="s">
        <v>5973</v>
      </c>
      <c r="BD53" s="260" t="s">
        <v>5974</v>
      </c>
      <c r="BE53" s="261" t="s">
        <v>5975</v>
      </c>
      <c r="BF53" s="260" t="s">
        <v>5976</v>
      </c>
      <c r="BG53" s="269"/>
      <c r="BH53" s="269"/>
      <c r="BI53" s="260" t="s">
        <v>5977</v>
      </c>
      <c r="BJ53" s="260" t="s">
        <v>5978</v>
      </c>
      <c r="BK53" s="260" t="s">
        <v>5979</v>
      </c>
      <c r="BL53" s="269"/>
      <c r="BM53" s="269"/>
      <c r="BN53" s="260" t="s">
        <v>5980</v>
      </c>
      <c r="BO53" s="269"/>
      <c r="BP53" s="260" t="s">
        <v>5981</v>
      </c>
      <c r="BQ53" s="269"/>
      <c r="BR53" s="269"/>
      <c r="BS53" s="260" t="s">
        <v>5982</v>
      </c>
      <c r="BT53" s="260" t="s">
        <v>5983</v>
      </c>
      <c r="BU53" s="260" t="s">
        <v>5984</v>
      </c>
      <c r="BV53" s="260" t="s">
        <v>5985</v>
      </c>
      <c r="BW53" s="268"/>
      <c r="BX53" s="268"/>
      <c r="BY53" s="268"/>
      <c r="BZ53" s="270"/>
      <c r="CA53" s="270"/>
      <c r="CB53" s="270"/>
      <c r="CC53" s="270"/>
      <c r="CD53" s="270"/>
      <c r="CE53" s="270"/>
      <c r="CF53" s="262" t="s">
        <v>5986</v>
      </c>
      <c r="CG53" s="262" t="s">
        <v>5987</v>
      </c>
      <c r="CH53" s="270"/>
      <c r="CI53" s="270"/>
      <c r="CJ53" s="270"/>
      <c r="CK53" s="262" t="s">
        <v>5988</v>
      </c>
      <c r="CL53" s="262" t="s">
        <v>5989</v>
      </c>
      <c r="CM53" s="262" t="s">
        <v>5990</v>
      </c>
      <c r="CN53" s="263" t="s">
        <v>5991</v>
      </c>
      <c r="CO53" s="262" t="s">
        <v>5992</v>
      </c>
      <c r="CP53" s="270"/>
      <c r="CQ53" s="270"/>
      <c r="CR53" s="262" t="s">
        <v>5993</v>
      </c>
      <c r="CS53" s="262" t="s">
        <v>5994</v>
      </c>
      <c r="CT53" s="262" t="s">
        <v>5995</v>
      </c>
      <c r="CU53" s="270"/>
      <c r="CV53" s="270"/>
      <c r="CW53" s="262" t="s">
        <v>5996</v>
      </c>
      <c r="CX53" s="270"/>
      <c r="CY53" s="262" t="s">
        <v>4997</v>
      </c>
      <c r="CZ53" s="270"/>
      <c r="DA53" s="270"/>
      <c r="DB53" s="262" t="s">
        <v>5997</v>
      </c>
      <c r="DC53" s="262" t="s">
        <v>5998</v>
      </c>
      <c r="DD53" s="262" t="s">
        <v>5999</v>
      </c>
      <c r="DE53" s="262" t="s">
        <v>6000</v>
      </c>
    </row>
    <row r="54" spans="2:109" ht="6.75" customHeight="1">
      <c r="B54" s="31"/>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3"/>
      <c r="AL54" s="259" t="str">
        <f t="shared" si="1"/>
        <v>Coyutla</v>
      </c>
      <c r="AM54" s="259" t="str">
        <f t="shared" si="0"/>
        <v>30051</v>
      </c>
      <c r="AN54"/>
      <c r="AO54" s="268"/>
      <c r="AP54" s="3">
        <v>52</v>
      </c>
      <c r="AQ54" s="269"/>
      <c r="AR54" s="269"/>
      <c r="AS54" s="269"/>
      <c r="AT54" s="269"/>
      <c r="AU54" s="269"/>
      <c r="AV54" s="269"/>
      <c r="AW54" s="260" t="s">
        <v>6001</v>
      </c>
      <c r="AX54" s="260" t="s">
        <v>6002</v>
      </c>
      <c r="AY54" s="269"/>
      <c r="AZ54" s="269"/>
      <c r="BA54" s="269"/>
      <c r="BB54" s="260" t="s">
        <v>6003</v>
      </c>
      <c r="BC54" s="260" t="s">
        <v>6004</v>
      </c>
      <c r="BD54" s="260" t="s">
        <v>6005</v>
      </c>
      <c r="BE54" s="261" t="s">
        <v>6006</v>
      </c>
      <c r="BF54" s="260" t="s">
        <v>6007</v>
      </c>
      <c r="BG54" s="269"/>
      <c r="BH54" s="269"/>
      <c r="BI54" s="260" t="s">
        <v>6008</v>
      </c>
      <c r="BJ54" s="260" t="s">
        <v>6009</v>
      </c>
      <c r="BK54" s="260" t="s">
        <v>6010</v>
      </c>
      <c r="BL54" s="269"/>
      <c r="BM54" s="269"/>
      <c r="BN54" s="260" t="s">
        <v>6011</v>
      </c>
      <c r="BO54" s="269"/>
      <c r="BP54" s="260" t="s">
        <v>6012</v>
      </c>
      <c r="BQ54" s="269"/>
      <c r="BR54" s="269"/>
      <c r="BS54" s="260" t="s">
        <v>6013</v>
      </c>
      <c r="BT54" s="260" t="s">
        <v>6014</v>
      </c>
      <c r="BU54" s="260" t="s">
        <v>6015</v>
      </c>
      <c r="BV54" s="260" t="s">
        <v>6016</v>
      </c>
      <c r="BW54" s="268"/>
      <c r="BX54" s="268"/>
      <c r="BY54" s="268"/>
      <c r="BZ54" s="270"/>
      <c r="CA54" s="270"/>
      <c r="CB54" s="270"/>
      <c r="CC54" s="270"/>
      <c r="CD54" s="270"/>
      <c r="CE54" s="270"/>
      <c r="CF54" s="262" t="s">
        <v>6017</v>
      </c>
      <c r="CG54" s="262" t="s">
        <v>4734</v>
      </c>
      <c r="CH54" s="270"/>
      <c r="CI54" s="270"/>
      <c r="CJ54" s="270"/>
      <c r="CK54" s="262" t="s">
        <v>6018</v>
      </c>
      <c r="CL54" s="262" t="s">
        <v>6019</v>
      </c>
      <c r="CM54" s="262" t="s">
        <v>6020</v>
      </c>
      <c r="CN54" s="263" t="s">
        <v>6021</v>
      </c>
      <c r="CO54" s="262" t="s">
        <v>6022</v>
      </c>
      <c r="CP54" s="270"/>
      <c r="CQ54" s="270"/>
      <c r="CR54" s="262" t="s">
        <v>6023</v>
      </c>
      <c r="CS54" s="262" t="s">
        <v>6024</v>
      </c>
      <c r="CT54" s="262" t="s">
        <v>6025</v>
      </c>
      <c r="CU54" s="270"/>
      <c r="CV54" s="270"/>
      <c r="CW54" s="262" t="s">
        <v>5598</v>
      </c>
      <c r="CX54" s="270"/>
      <c r="CY54" s="262" t="s">
        <v>4597</v>
      </c>
      <c r="CZ54" s="270"/>
      <c r="DA54" s="270"/>
      <c r="DB54" s="262" t="s">
        <v>6026</v>
      </c>
      <c r="DC54" s="262" t="s">
        <v>6027</v>
      </c>
      <c r="DD54" s="262" t="s">
        <v>6028</v>
      </c>
      <c r="DE54" s="262" t="s">
        <v>6029</v>
      </c>
    </row>
    <row r="55" spans="2:109" ht="60" customHeight="1">
      <c r="B55" s="31"/>
      <c r="C55" s="288" t="s">
        <v>121</v>
      </c>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33"/>
      <c r="AL55" s="259" t="str">
        <f t="shared" si="1"/>
        <v>Cuichapa</v>
      </c>
      <c r="AM55" s="259" t="str">
        <f t="shared" si="0"/>
        <v>30052</v>
      </c>
      <c r="AN55"/>
      <c r="AO55" s="268"/>
      <c r="AP55" s="3">
        <v>53</v>
      </c>
      <c r="AQ55" s="269"/>
      <c r="AR55" s="269"/>
      <c r="AS55" s="269"/>
      <c r="AT55" s="269"/>
      <c r="AU55" s="269"/>
      <c r="AV55" s="269"/>
      <c r="AW55" s="260" t="s">
        <v>6030</v>
      </c>
      <c r="AX55" s="260" t="s">
        <v>6031</v>
      </c>
      <c r="AY55" s="269"/>
      <c r="AZ55" s="269"/>
      <c r="BA55" s="269"/>
      <c r="BB55" s="260" t="s">
        <v>6032</v>
      </c>
      <c r="BC55" s="260" t="s">
        <v>6033</v>
      </c>
      <c r="BD55" s="260" t="s">
        <v>6034</v>
      </c>
      <c r="BE55" s="261" t="s">
        <v>6035</v>
      </c>
      <c r="BF55" s="260" t="s">
        <v>6036</v>
      </c>
      <c r="BG55" s="269"/>
      <c r="BH55" s="269"/>
      <c r="BI55" s="269">
        <v>19099</v>
      </c>
      <c r="BJ55" s="260" t="s">
        <v>6037</v>
      </c>
      <c r="BK55" s="260" t="s">
        <v>6038</v>
      </c>
      <c r="BL55" s="269"/>
      <c r="BM55" s="269"/>
      <c r="BN55" s="260" t="s">
        <v>6039</v>
      </c>
      <c r="BO55" s="269"/>
      <c r="BP55" s="260" t="s">
        <v>6040</v>
      </c>
      <c r="BQ55" s="269"/>
      <c r="BR55" s="269"/>
      <c r="BS55" s="260" t="s">
        <v>6041</v>
      </c>
      <c r="BT55" s="260" t="s">
        <v>6042</v>
      </c>
      <c r="BU55" s="260" t="s">
        <v>6043</v>
      </c>
      <c r="BV55" s="260" t="s">
        <v>6044</v>
      </c>
      <c r="BW55" s="268"/>
      <c r="BX55" s="268"/>
      <c r="BY55" s="268"/>
      <c r="BZ55" s="270"/>
      <c r="CA55" s="270"/>
      <c r="CB55" s="270"/>
      <c r="CC55" s="270"/>
      <c r="CD55" s="270"/>
      <c r="CE55" s="270"/>
      <c r="CF55" s="262" t="s">
        <v>6045</v>
      </c>
      <c r="CG55" s="262" t="s">
        <v>6046</v>
      </c>
      <c r="CH55" s="270"/>
      <c r="CI55" s="270"/>
      <c r="CJ55" s="270"/>
      <c r="CK55" s="262" t="s">
        <v>6047</v>
      </c>
      <c r="CL55" s="262" t="s">
        <v>6048</v>
      </c>
      <c r="CM55" s="262" t="s">
        <v>6049</v>
      </c>
      <c r="CN55" s="263" t="s">
        <v>6050</v>
      </c>
      <c r="CO55" s="262" t="s">
        <v>4207</v>
      </c>
      <c r="CP55" s="270"/>
      <c r="CQ55" s="270"/>
      <c r="CR55" s="262" t="s">
        <v>550</v>
      </c>
      <c r="CS55" s="262" t="s">
        <v>6051</v>
      </c>
      <c r="CT55" s="262" t="s">
        <v>6052</v>
      </c>
      <c r="CU55" s="270"/>
      <c r="CV55" s="270"/>
      <c r="CW55" s="262" t="s">
        <v>6053</v>
      </c>
      <c r="CX55" s="270"/>
      <c r="CY55" s="262" t="s">
        <v>6054</v>
      </c>
      <c r="CZ55" s="270"/>
      <c r="DA55" s="270"/>
      <c r="DB55" s="262" t="s">
        <v>6055</v>
      </c>
      <c r="DC55" s="262" t="s">
        <v>6056</v>
      </c>
      <c r="DD55" s="262" t="s">
        <v>6057</v>
      </c>
      <c r="DE55" s="262" t="s">
        <v>6058</v>
      </c>
    </row>
    <row r="56" spans="2:109" ht="6.75" customHeight="1">
      <c r="B56" s="31"/>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3"/>
      <c r="AL56" s="259" t="str">
        <f t="shared" si="1"/>
        <v>Cuitláhuac</v>
      </c>
      <c r="AM56" s="259" t="str">
        <f t="shared" si="0"/>
        <v>30053</v>
      </c>
      <c r="AN56"/>
      <c r="AO56" s="268"/>
      <c r="AP56" s="3">
        <v>54</v>
      </c>
      <c r="AQ56" s="269"/>
      <c r="AR56" s="269"/>
      <c r="AS56" s="269"/>
      <c r="AT56" s="269"/>
      <c r="AU56" s="269"/>
      <c r="AV56" s="269"/>
      <c r="AW56" s="260" t="s">
        <v>6059</v>
      </c>
      <c r="AX56" s="260" t="s">
        <v>6060</v>
      </c>
      <c r="AY56" s="269"/>
      <c r="AZ56" s="269"/>
      <c r="BA56" s="269"/>
      <c r="BB56" s="260" t="s">
        <v>6061</v>
      </c>
      <c r="BC56" s="260" t="s">
        <v>6062</v>
      </c>
      <c r="BD56" s="260" t="s">
        <v>6063</v>
      </c>
      <c r="BE56" s="261" t="s">
        <v>6064</v>
      </c>
      <c r="BF56" s="260" t="s">
        <v>6065</v>
      </c>
      <c r="BG56" s="269"/>
      <c r="BH56" s="269"/>
      <c r="BI56" s="269"/>
      <c r="BJ56" s="260" t="s">
        <v>6066</v>
      </c>
      <c r="BK56" s="260" t="s">
        <v>6067</v>
      </c>
      <c r="BL56" s="269"/>
      <c r="BM56" s="269"/>
      <c r="BN56" s="260" t="s">
        <v>6068</v>
      </c>
      <c r="BO56" s="269"/>
      <c r="BP56" s="260" t="s">
        <v>6069</v>
      </c>
      <c r="BQ56" s="269"/>
      <c r="BR56" s="269"/>
      <c r="BS56" s="260" t="s">
        <v>6070</v>
      </c>
      <c r="BT56" s="260" t="s">
        <v>6071</v>
      </c>
      <c r="BU56" s="260" t="s">
        <v>6072</v>
      </c>
      <c r="BV56" s="260" t="s">
        <v>6073</v>
      </c>
      <c r="BW56" s="268"/>
      <c r="BX56" s="268"/>
      <c r="BY56" s="268"/>
      <c r="BZ56" s="270"/>
      <c r="CA56" s="270"/>
      <c r="CB56" s="270"/>
      <c r="CC56" s="270"/>
      <c r="CD56" s="270"/>
      <c r="CE56" s="270"/>
      <c r="CF56" s="262" t="s">
        <v>6074</v>
      </c>
      <c r="CG56" s="262" t="s">
        <v>6075</v>
      </c>
      <c r="CH56" s="270"/>
      <c r="CI56" s="270"/>
      <c r="CJ56" s="270"/>
      <c r="CK56" s="262" t="s">
        <v>6076</v>
      </c>
      <c r="CL56" s="262" t="s">
        <v>6077</v>
      </c>
      <c r="CM56" s="262" t="s">
        <v>6078</v>
      </c>
      <c r="CN56" s="263" t="s">
        <v>5165</v>
      </c>
      <c r="CO56" s="262" t="s">
        <v>6079</v>
      </c>
      <c r="CP56" s="270"/>
      <c r="CQ56" s="270"/>
      <c r="CR56" s="270"/>
      <c r="CS56" s="262" t="s">
        <v>6080</v>
      </c>
      <c r="CT56" s="262" t="s">
        <v>6081</v>
      </c>
      <c r="CU56" s="270"/>
      <c r="CV56" s="270"/>
      <c r="CW56" s="262" t="s">
        <v>6082</v>
      </c>
      <c r="CX56" s="270"/>
      <c r="CY56" s="262" t="s">
        <v>6083</v>
      </c>
      <c r="CZ56" s="270"/>
      <c r="DA56" s="270"/>
      <c r="DB56" s="262" t="s">
        <v>6084</v>
      </c>
      <c r="DC56" s="262" t="s">
        <v>6085</v>
      </c>
      <c r="DD56" s="262" t="s">
        <v>6086</v>
      </c>
      <c r="DE56" s="262" t="s">
        <v>6087</v>
      </c>
    </row>
    <row r="57" spans="2:109" ht="15" customHeight="1">
      <c r="B57" s="31"/>
      <c r="C57" s="288" t="s">
        <v>122</v>
      </c>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33"/>
      <c r="AL57" s="259" t="str">
        <f t="shared" si="1"/>
        <v>Chacaltianguis</v>
      </c>
      <c r="AM57" s="259" t="str">
        <f t="shared" si="0"/>
        <v>30054</v>
      </c>
      <c r="AN57"/>
      <c r="AO57" s="268"/>
      <c r="AP57" s="3">
        <v>55</v>
      </c>
      <c r="AQ57" s="269"/>
      <c r="AR57" s="269"/>
      <c r="AS57" s="269"/>
      <c r="AT57" s="269"/>
      <c r="AU57" s="269"/>
      <c r="AV57" s="269"/>
      <c r="AW57" s="260" t="s">
        <v>6088</v>
      </c>
      <c r="AX57" s="260" t="s">
        <v>6089</v>
      </c>
      <c r="AY57" s="269"/>
      <c r="AZ57" s="269"/>
      <c r="BA57" s="269"/>
      <c r="BB57" s="260" t="s">
        <v>6090</v>
      </c>
      <c r="BC57" s="260" t="s">
        <v>6091</v>
      </c>
      <c r="BD57" s="260" t="s">
        <v>6092</v>
      </c>
      <c r="BE57" s="261" t="s">
        <v>6093</v>
      </c>
      <c r="BF57" s="260" t="s">
        <v>6094</v>
      </c>
      <c r="BG57" s="269"/>
      <c r="BH57" s="269"/>
      <c r="BI57" s="269"/>
      <c r="BJ57" s="260" t="s">
        <v>6095</v>
      </c>
      <c r="BK57" s="260" t="s">
        <v>6096</v>
      </c>
      <c r="BL57" s="269"/>
      <c r="BM57" s="269"/>
      <c r="BN57" s="260" t="s">
        <v>6097</v>
      </c>
      <c r="BO57" s="269"/>
      <c r="BP57" s="260" t="s">
        <v>6098</v>
      </c>
      <c r="BQ57" s="269"/>
      <c r="BR57" s="269"/>
      <c r="BS57" s="260" t="s">
        <v>6099</v>
      </c>
      <c r="BT57" s="260" t="s">
        <v>6100</v>
      </c>
      <c r="BU57" s="260" t="s">
        <v>6101</v>
      </c>
      <c r="BV57" s="260" t="s">
        <v>6102</v>
      </c>
      <c r="BW57" s="268"/>
      <c r="BX57" s="268"/>
      <c r="BY57" s="268"/>
      <c r="BZ57" s="270"/>
      <c r="CA57" s="270"/>
      <c r="CB57" s="270"/>
      <c r="CC57" s="270"/>
      <c r="CD57" s="270"/>
      <c r="CE57" s="270"/>
      <c r="CF57" s="262" t="s">
        <v>5561</v>
      </c>
      <c r="CG57" s="262" t="s">
        <v>6103</v>
      </c>
      <c r="CH57" s="270"/>
      <c r="CI57" s="270"/>
      <c r="CJ57" s="270"/>
      <c r="CK57" s="262" t="s">
        <v>6104</v>
      </c>
      <c r="CL57" s="262" t="s">
        <v>6105</v>
      </c>
      <c r="CM57" s="262" t="s">
        <v>6106</v>
      </c>
      <c r="CN57" s="263" t="s">
        <v>5475</v>
      </c>
      <c r="CO57" s="262" t="s">
        <v>72</v>
      </c>
      <c r="CP57" s="270"/>
      <c r="CQ57" s="270"/>
      <c r="CR57" s="270"/>
      <c r="CS57" s="262" t="s">
        <v>6107</v>
      </c>
      <c r="CT57" s="262" t="s">
        <v>6108</v>
      </c>
      <c r="CU57" s="270"/>
      <c r="CV57" s="270"/>
      <c r="CW57" s="262" t="s">
        <v>6109</v>
      </c>
      <c r="CX57" s="270"/>
      <c r="CY57" s="262" t="s">
        <v>6110</v>
      </c>
      <c r="CZ57" s="270"/>
      <c r="DA57" s="270"/>
      <c r="DB57" s="262" t="s">
        <v>6111</v>
      </c>
      <c r="DC57" s="262" t="s">
        <v>6112</v>
      </c>
      <c r="DD57" s="262" t="s">
        <v>6113</v>
      </c>
      <c r="DE57" s="262" t="s">
        <v>5598</v>
      </c>
    </row>
    <row r="58" spans="2:109" ht="6.75" customHeight="1">
      <c r="B58" s="31"/>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3"/>
      <c r="AL58" s="259" t="str">
        <f t="shared" si="1"/>
        <v>Chalma</v>
      </c>
      <c r="AM58" s="259" t="str">
        <f t="shared" si="0"/>
        <v>30055</v>
      </c>
      <c r="AN58"/>
      <c r="AO58" s="268"/>
      <c r="AP58" s="3">
        <v>56</v>
      </c>
      <c r="AQ58" s="269"/>
      <c r="AR58" s="269"/>
      <c r="AS58" s="269"/>
      <c r="AT58" s="269"/>
      <c r="AU58" s="269"/>
      <c r="AV58" s="269"/>
      <c r="AW58" s="260" t="s">
        <v>6114</v>
      </c>
      <c r="AX58" s="260" t="s">
        <v>6115</v>
      </c>
      <c r="AY58" s="269"/>
      <c r="AZ58" s="269"/>
      <c r="BA58" s="269"/>
      <c r="BB58" s="260" t="s">
        <v>6116</v>
      </c>
      <c r="BC58" s="260" t="s">
        <v>6117</v>
      </c>
      <c r="BD58" s="260" t="s">
        <v>6118</v>
      </c>
      <c r="BE58" s="261" t="s">
        <v>6119</v>
      </c>
      <c r="BF58" s="260" t="s">
        <v>6120</v>
      </c>
      <c r="BG58" s="269"/>
      <c r="BH58" s="269"/>
      <c r="BI58" s="269"/>
      <c r="BJ58" s="260" t="s">
        <v>6121</v>
      </c>
      <c r="BK58" s="260" t="s">
        <v>6122</v>
      </c>
      <c r="BL58" s="269"/>
      <c r="BM58" s="269"/>
      <c r="BN58" s="260" t="s">
        <v>6123</v>
      </c>
      <c r="BO58" s="269"/>
      <c r="BP58" s="260" t="s">
        <v>6124</v>
      </c>
      <c r="BQ58" s="269"/>
      <c r="BR58" s="269"/>
      <c r="BS58" s="260" t="s">
        <v>6125</v>
      </c>
      <c r="BT58" s="260" t="s">
        <v>6126</v>
      </c>
      <c r="BU58" s="260" t="s">
        <v>6127</v>
      </c>
      <c r="BV58" s="260" t="s">
        <v>6128</v>
      </c>
      <c r="BW58" s="268"/>
      <c r="BX58" s="268"/>
      <c r="BY58" s="268"/>
      <c r="BZ58" s="270"/>
      <c r="CA58" s="270"/>
      <c r="CB58" s="270"/>
      <c r="CC58" s="270"/>
      <c r="CD58" s="270"/>
      <c r="CE58" s="270"/>
      <c r="CF58" s="262" t="s">
        <v>6129</v>
      </c>
      <c r="CG58" s="262" t="s">
        <v>6130</v>
      </c>
      <c r="CH58" s="270"/>
      <c r="CI58" s="270"/>
      <c r="CJ58" s="270"/>
      <c r="CK58" s="262" t="s">
        <v>6131</v>
      </c>
      <c r="CL58" s="262" t="s">
        <v>6132</v>
      </c>
      <c r="CM58" s="262" t="s">
        <v>5523</v>
      </c>
      <c r="CN58" s="263" t="s">
        <v>6133</v>
      </c>
      <c r="CO58" s="262" t="s">
        <v>6134</v>
      </c>
      <c r="CP58" s="270"/>
      <c r="CQ58" s="270"/>
      <c r="CR58" s="270"/>
      <c r="CS58" s="262" t="s">
        <v>6135</v>
      </c>
      <c r="CT58" s="262" t="s">
        <v>6136</v>
      </c>
      <c r="CU58" s="270"/>
      <c r="CV58" s="270"/>
      <c r="CW58" s="262" t="s">
        <v>5587</v>
      </c>
      <c r="CX58" s="270"/>
      <c r="CY58" s="262" t="s">
        <v>6137</v>
      </c>
      <c r="CZ58" s="270"/>
      <c r="DA58" s="270"/>
      <c r="DB58" s="262" t="s">
        <v>6138</v>
      </c>
      <c r="DC58" s="262" t="s">
        <v>6139</v>
      </c>
      <c r="DD58" s="262" t="s">
        <v>6140</v>
      </c>
      <c r="DE58" s="262" t="s">
        <v>6141</v>
      </c>
    </row>
    <row r="59" spans="2:109" ht="84" customHeight="1">
      <c r="B59" s="31"/>
      <c r="C59" s="35"/>
      <c r="D59" s="288" t="s">
        <v>123</v>
      </c>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33"/>
      <c r="AL59" s="259" t="str">
        <f t="shared" si="1"/>
        <v>Chiconamel</v>
      </c>
      <c r="AM59" s="259" t="str">
        <f t="shared" si="0"/>
        <v>30056</v>
      </c>
      <c r="AN59"/>
      <c r="AO59" s="268"/>
      <c r="AP59" s="3">
        <v>57</v>
      </c>
      <c r="AQ59" s="269"/>
      <c r="AR59" s="269"/>
      <c r="AS59" s="269"/>
      <c r="AT59" s="269"/>
      <c r="AU59" s="269"/>
      <c r="AV59" s="269"/>
      <c r="AW59" s="260" t="s">
        <v>6142</v>
      </c>
      <c r="AX59" s="260" t="s">
        <v>6143</v>
      </c>
      <c r="AY59" s="269"/>
      <c r="AZ59" s="269"/>
      <c r="BA59" s="269"/>
      <c r="BB59" s="260" t="s">
        <v>6144</v>
      </c>
      <c r="BC59" s="260" t="s">
        <v>6145</v>
      </c>
      <c r="BD59" s="260" t="s">
        <v>6146</v>
      </c>
      <c r="BE59" s="261" t="s">
        <v>6147</v>
      </c>
      <c r="BF59" s="260" t="s">
        <v>6148</v>
      </c>
      <c r="BG59" s="269"/>
      <c r="BH59" s="269"/>
      <c r="BI59" s="269"/>
      <c r="BJ59" s="260" t="s">
        <v>6149</v>
      </c>
      <c r="BK59" s="260" t="s">
        <v>6150</v>
      </c>
      <c r="BL59" s="269"/>
      <c r="BM59" s="269"/>
      <c r="BN59" s="260" t="s">
        <v>6151</v>
      </c>
      <c r="BO59" s="269"/>
      <c r="BP59" s="260" t="s">
        <v>6152</v>
      </c>
      <c r="BQ59" s="269"/>
      <c r="BR59" s="269"/>
      <c r="BS59" s="260" t="s">
        <v>6153</v>
      </c>
      <c r="BT59" s="260" t="s">
        <v>6154</v>
      </c>
      <c r="BU59" s="260" t="s">
        <v>6155</v>
      </c>
      <c r="BV59" s="260" t="s">
        <v>6156</v>
      </c>
      <c r="BW59" s="268"/>
      <c r="BX59" s="268"/>
      <c r="BY59" s="268"/>
      <c r="BZ59" s="270"/>
      <c r="CA59" s="270"/>
      <c r="CB59" s="270"/>
      <c r="CC59" s="270"/>
      <c r="CD59" s="270"/>
      <c r="CE59" s="270"/>
      <c r="CF59" s="262" t="s">
        <v>6157</v>
      </c>
      <c r="CG59" s="262" t="s">
        <v>4597</v>
      </c>
      <c r="CH59" s="270"/>
      <c r="CI59" s="270"/>
      <c r="CJ59" s="270"/>
      <c r="CK59" s="262" t="s">
        <v>6158</v>
      </c>
      <c r="CL59" s="262" t="s">
        <v>6159</v>
      </c>
      <c r="CM59" s="262" t="s">
        <v>4592</v>
      </c>
      <c r="CN59" s="263" t="s">
        <v>72</v>
      </c>
      <c r="CO59" s="262" t="s">
        <v>6160</v>
      </c>
      <c r="CP59" s="270"/>
      <c r="CQ59" s="270"/>
      <c r="CR59" s="270"/>
      <c r="CS59" s="262" t="s">
        <v>6161</v>
      </c>
      <c r="CT59" s="262" t="s">
        <v>6162</v>
      </c>
      <c r="CU59" s="270"/>
      <c r="CV59" s="270"/>
      <c r="CW59" s="262" t="s">
        <v>6163</v>
      </c>
      <c r="CX59" s="270"/>
      <c r="CY59" s="262" t="s">
        <v>6164</v>
      </c>
      <c r="CZ59" s="270"/>
      <c r="DA59" s="270"/>
      <c r="DB59" s="262" t="s">
        <v>6165</v>
      </c>
      <c r="DC59" s="262" t="s">
        <v>6166</v>
      </c>
      <c r="DD59" s="262" t="s">
        <v>6167</v>
      </c>
      <c r="DE59" s="262" t="s">
        <v>110</v>
      </c>
    </row>
    <row r="60" spans="2:109" ht="6.75" customHeight="1">
      <c r="B60" s="31"/>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3"/>
      <c r="AL60" s="259" t="str">
        <f t="shared" si="1"/>
        <v>Chiconquiaco</v>
      </c>
      <c r="AM60" s="259" t="str">
        <f t="shared" si="0"/>
        <v>30057</v>
      </c>
      <c r="AN60"/>
      <c r="AO60" s="268"/>
      <c r="AP60" s="3">
        <v>58</v>
      </c>
      <c r="AQ60" s="269"/>
      <c r="AR60" s="269"/>
      <c r="AS60" s="269"/>
      <c r="AT60" s="269"/>
      <c r="AU60" s="269"/>
      <c r="AV60" s="269"/>
      <c r="AW60" s="260" t="s">
        <v>6168</v>
      </c>
      <c r="AX60" s="260" t="s">
        <v>6169</v>
      </c>
      <c r="AY60" s="269"/>
      <c r="AZ60" s="269"/>
      <c r="BA60" s="269"/>
      <c r="BB60" s="260" t="s">
        <v>6170</v>
      </c>
      <c r="BC60" s="260" t="s">
        <v>6171</v>
      </c>
      <c r="BD60" s="260" t="s">
        <v>6172</v>
      </c>
      <c r="BE60" s="261" t="s">
        <v>6173</v>
      </c>
      <c r="BF60" s="260" t="s">
        <v>6174</v>
      </c>
      <c r="BG60" s="269"/>
      <c r="BH60" s="269"/>
      <c r="BI60" s="269"/>
      <c r="BJ60" s="260" t="s">
        <v>6175</v>
      </c>
      <c r="BK60" s="260" t="s">
        <v>6176</v>
      </c>
      <c r="BL60" s="269"/>
      <c r="BM60" s="269"/>
      <c r="BN60" s="260" t="s">
        <v>6177</v>
      </c>
      <c r="BO60" s="269"/>
      <c r="BP60" s="260" t="s">
        <v>6178</v>
      </c>
      <c r="BQ60" s="269"/>
      <c r="BR60" s="269"/>
      <c r="BS60" s="260" t="s">
        <v>6179</v>
      </c>
      <c r="BT60" s="260" t="s">
        <v>6180</v>
      </c>
      <c r="BU60" s="260" t="s">
        <v>6181</v>
      </c>
      <c r="BV60" s="260" t="s">
        <v>6182</v>
      </c>
      <c r="BW60" s="268"/>
      <c r="BX60" s="268"/>
      <c r="BY60" s="268"/>
      <c r="BZ60" s="270"/>
      <c r="CA60" s="270"/>
      <c r="CB60" s="270"/>
      <c r="CC60" s="270"/>
      <c r="CD60" s="270"/>
      <c r="CE60" s="270"/>
      <c r="CF60" s="262" t="s">
        <v>6183</v>
      </c>
      <c r="CG60" s="262" t="s">
        <v>6184</v>
      </c>
      <c r="CH60" s="270"/>
      <c r="CI60" s="270"/>
      <c r="CJ60" s="270"/>
      <c r="CK60" s="262" t="s">
        <v>6185</v>
      </c>
      <c r="CL60" s="262" t="s">
        <v>6186</v>
      </c>
      <c r="CM60" s="262" t="s">
        <v>6187</v>
      </c>
      <c r="CN60" s="263" t="s">
        <v>6188</v>
      </c>
      <c r="CO60" s="262" t="s">
        <v>6189</v>
      </c>
      <c r="CP60" s="270"/>
      <c r="CQ60" s="270"/>
      <c r="CR60" s="270"/>
      <c r="CS60" s="262" t="s">
        <v>6190</v>
      </c>
      <c r="CT60" s="262" t="s">
        <v>6191</v>
      </c>
      <c r="CU60" s="270"/>
      <c r="CV60" s="270"/>
      <c r="CW60" s="262" t="s">
        <v>6192</v>
      </c>
      <c r="CX60" s="270"/>
      <c r="CY60" s="262" t="s">
        <v>6193</v>
      </c>
      <c r="CZ60" s="270"/>
      <c r="DA60" s="270"/>
      <c r="DB60" s="262" t="s">
        <v>6194</v>
      </c>
      <c r="DC60" s="262" t="s">
        <v>6195</v>
      </c>
      <c r="DD60" s="262" t="s">
        <v>6196</v>
      </c>
      <c r="DE60" s="262" t="s">
        <v>6197</v>
      </c>
    </row>
    <row r="61" spans="2:109" ht="15" customHeight="1">
      <c r="B61" s="31"/>
      <c r="C61" s="288" t="s">
        <v>124</v>
      </c>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33"/>
      <c r="AL61" s="259" t="str">
        <f t="shared" si="1"/>
        <v>Chicontepec</v>
      </c>
      <c r="AM61" s="259" t="str">
        <f t="shared" si="0"/>
        <v>30058</v>
      </c>
      <c r="AN61"/>
      <c r="AO61" s="268"/>
      <c r="AP61" s="3">
        <v>59</v>
      </c>
      <c r="AQ61" s="269"/>
      <c r="AR61" s="269"/>
      <c r="AS61" s="269"/>
      <c r="AT61" s="269"/>
      <c r="AU61" s="269"/>
      <c r="AV61" s="269"/>
      <c r="AW61" s="260" t="s">
        <v>6198</v>
      </c>
      <c r="AX61" s="260" t="s">
        <v>6199</v>
      </c>
      <c r="AY61" s="269"/>
      <c r="AZ61" s="269"/>
      <c r="BA61" s="269"/>
      <c r="BB61" s="260" t="s">
        <v>6200</v>
      </c>
      <c r="BC61" s="260" t="s">
        <v>6201</v>
      </c>
      <c r="BD61" s="260" t="s">
        <v>6202</v>
      </c>
      <c r="BE61" s="261" t="s">
        <v>6203</v>
      </c>
      <c r="BF61" s="260" t="s">
        <v>6204</v>
      </c>
      <c r="BG61" s="269"/>
      <c r="BH61" s="269"/>
      <c r="BI61" s="269"/>
      <c r="BJ61" s="260" t="s">
        <v>6205</v>
      </c>
      <c r="BK61" s="260" t="s">
        <v>6206</v>
      </c>
      <c r="BL61" s="269"/>
      <c r="BM61" s="269"/>
      <c r="BN61" s="260" t="s">
        <v>6207</v>
      </c>
      <c r="BO61" s="269"/>
      <c r="BP61" s="260" t="s">
        <v>6208</v>
      </c>
      <c r="BQ61" s="269"/>
      <c r="BR61" s="269"/>
      <c r="BS61" s="260" t="s">
        <v>6209</v>
      </c>
      <c r="BT61" s="260" t="s">
        <v>6210</v>
      </c>
      <c r="BU61" s="260" t="s">
        <v>6211</v>
      </c>
      <c r="BV61" s="260" t="s">
        <v>6212</v>
      </c>
      <c r="BW61" s="268"/>
      <c r="BX61" s="268"/>
      <c r="BY61" s="268"/>
      <c r="BZ61" s="270"/>
      <c r="CA61" s="270"/>
      <c r="CB61" s="270"/>
      <c r="CC61" s="270"/>
      <c r="CD61" s="270"/>
      <c r="CE61" s="270"/>
      <c r="CF61" s="262" t="s">
        <v>6213</v>
      </c>
      <c r="CG61" s="262" t="s">
        <v>6214</v>
      </c>
      <c r="CH61" s="270"/>
      <c r="CI61" s="270"/>
      <c r="CJ61" s="270"/>
      <c r="CK61" s="262" t="s">
        <v>6215</v>
      </c>
      <c r="CL61" s="262" t="s">
        <v>6216</v>
      </c>
      <c r="CM61" s="262" t="s">
        <v>6217</v>
      </c>
      <c r="CN61" s="263" t="s">
        <v>6218</v>
      </c>
      <c r="CO61" s="262" t="s">
        <v>6219</v>
      </c>
      <c r="CP61" s="270"/>
      <c r="CQ61" s="270"/>
      <c r="CR61" s="270"/>
      <c r="CS61" s="262" t="s">
        <v>6220</v>
      </c>
      <c r="CT61" s="262" t="s">
        <v>6221</v>
      </c>
      <c r="CU61" s="270"/>
      <c r="CV61" s="270"/>
      <c r="CW61" s="262" t="s">
        <v>6222</v>
      </c>
      <c r="CX61" s="270"/>
      <c r="CY61" s="262" t="s">
        <v>6223</v>
      </c>
      <c r="CZ61" s="270"/>
      <c r="DA61" s="270"/>
      <c r="DB61" s="262" t="s">
        <v>6224</v>
      </c>
      <c r="DC61" s="262" t="s">
        <v>6225</v>
      </c>
      <c r="DD61" s="262" t="s">
        <v>6226</v>
      </c>
      <c r="DE61" s="262" t="s">
        <v>6227</v>
      </c>
    </row>
    <row r="62" spans="2:109" ht="6.75" customHeight="1">
      <c r="B62" s="31"/>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3"/>
      <c r="AL62" s="259" t="str">
        <f t="shared" si="1"/>
        <v>Chinameca</v>
      </c>
      <c r="AM62" s="259" t="str">
        <f t="shared" si="0"/>
        <v>30059</v>
      </c>
      <c r="AN62"/>
      <c r="AO62" s="268"/>
      <c r="AP62" s="3">
        <v>60</v>
      </c>
      <c r="AQ62" s="269"/>
      <c r="AR62" s="269"/>
      <c r="AS62" s="269"/>
      <c r="AT62" s="269"/>
      <c r="AU62" s="269"/>
      <c r="AV62" s="269"/>
      <c r="AW62" s="260" t="s">
        <v>6228</v>
      </c>
      <c r="AX62" s="260" t="s">
        <v>6229</v>
      </c>
      <c r="AY62" s="269"/>
      <c r="AZ62" s="269"/>
      <c r="BA62" s="269"/>
      <c r="BB62" s="260" t="s">
        <v>6230</v>
      </c>
      <c r="BC62" s="260" t="s">
        <v>6231</v>
      </c>
      <c r="BD62" s="260" t="s">
        <v>6232</v>
      </c>
      <c r="BE62" s="261" t="s">
        <v>6233</v>
      </c>
      <c r="BF62" s="260" t="s">
        <v>6234</v>
      </c>
      <c r="BG62" s="269"/>
      <c r="BH62" s="269"/>
      <c r="BI62" s="269"/>
      <c r="BJ62" s="260" t="s">
        <v>6235</v>
      </c>
      <c r="BK62" s="260" t="s">
        <v>6236</v>
      </c>
      <c r="BL62" s="269"/>
      <c r="BM62" s="269"/>
      <c r="BN62" s="269">
        <v>24099</v>
      </c>
      <c r="BO62" s="269"/>
      <c r="BP62" s="260" t="s">
        <v>6237</v>
      </c>
      <c r="BQ62" s="269"/>
      <c r="BR62" s="269"/>
      <c r="BS62" s="260" t="s">
        <v>6238</v>
      </c>
      <c r="BT62" s="260" t="s">
        <v>6239</v>
      </c>
      <c r="BU62" s="260" t="s">
        <v>6240</v>
      </c>
      <c r="BV62" s="269">
        <v>32099</v>
      </c>
      <c r="BW62" s="268"/>
      <c r="BX62" s="268"/>
      <c r="BY62" s="268"/>
      <c r="BZ62" s="270"/>
      <c r="CA62" s="270"/>
      <c r="CB62" s="270"/>
      <c r="CC62" s="270"/>
      <c r="CD62" s="270"/>
      <c r="CE62" s="270"/>
      <c r="CF62" s="262" t="s">
        <v>6241</v>
      </c>
      <c r="CG62" s="262" t="s">
        <v>6242</v>
      </c>
      <c r="CH62" s="270"/>
      <c r="CI62" s="270"/>
      <c r="CJ62" s="270"/>
      <c r="CK62" s="262" t="s">
        <v>6243</v>
      </c>
      <c r="CL62" s="262" t="s">
        <v>6244</v>
      </c>
      <c r="CM62" s="262" t="s">
        <v>6245</v>
      </c>
      <c r="CN62" s="263" t="s">
        <v>6246</v>
      </c>
      <c r="CO62" s="262" t="s">
        <v>6247</v>
      </c>
      <c r="CP62" s="270"/>
      <c r="CQ62" s="270"/>
      <c r="CR62" s="270"/>
      <c r="CS62" s="262" t="s">
        <v>6248</v>
      </c>
      <c r="CT62" s="262" t="s">
        <v>6249</v>
      </c>
      <c r="CU62" s="270"/>
      <c r="CV62" s="270"/>
      <c r="CW62" s="262" t="s">
        <v>550</v>
      </c>
      <c r="CX62" s="270"/>
      <c r="CY62" s="262" t="s">
        <v>6250</v>
      </c>
      <c r="CZ62" s="270"/>
      <c r="DA62" s="270"/>
      <c r="DB62" s="262" t="s">
        <v>6251</v>
      </c>
      <c r="DC62" s="262" t="s">
        <v>6252</v>
      </c>
      <c r="DD62" s="262" t="s">
        <v>5105</v>
      </c>
      <c r="DE62" s="262" t="s">
        <v>550</v>
      </c>
    </row>
    <row r="63" spans="2:109" ht="24" customHeight="1">
      <c r="B63" s="31"/>
      <c r="C63" s="35"/>
      <c r="D63" s="293" t="s">
        <v>125</v>
      </c>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33"/>
      <c r="AL63" s="259" t="str">
        <f t="shared" si="1"/>
        <v>Chinampa de Gorostiza</v>
      </c>
      <c r="AM63" s="259" t="str">
        <f t="shared" si="0"/>
        <v>30060</v>
      </c>
      <c r="AN63"/>
      <c r="AO63" s="268"/>
      <c r="AP63" s="3">
        <v>61</v>
      </c>
      <c r="AQ63" s="269"/>
      <c r="AR63" s="269"/>
      <c r="AS63" s="269"/>
      <c r="AT63" s="269"/>
      <c r="AU63" s="269"/>
      <c r="AV63" s="269"/>
      <c r="AW63" s="260" t="s">
        <v>6253</v>
      </c>
      <c r="AX63" s="260" t="s">
        <v>6254</v>
      </c>
      <c r="AY63" s="269"/>
      <c r="AZ63" s="269"/>
      <c r="BA63" s="269"/>
      <c r="BB63" s="260" t="s">
        <v>6255</v>
      </c>
      <c r="BC63" s="260" t="s">
        <v>6256</v>
      </c>
      <c r="BD63" s="260" t="s">
        <v>6257</v>
      </c>
      <c r="BE63" s="261" t="s">
        <v>6258</v>
      </c>
      <c r="BF63" s="260" t="s">
        <v>6259</v>
      </c>
      <c r="BG63" s="269"/>
      <c r="BH63" s="269"/>
      <c r="BI63" s="269"/>
      <c r="BJ63" s="260" t="s">
        <v>6260</v>
      </c>
      <c r="BK63" s="260" t="s">
        <v>6261</v>
      </c>
      <c r="BL63" s="269"/>
      <c r="BM63" s="269"/>
      <c r="BN63" s="269"/>
      <c r="BO63" s="269"/>
      <c r="BP63" s="260" t="s">
        <v>6262</v>
      </c>
      <c r="BQ63" s="269"/>
      <c r="BR63" s="269"/>
      <c r="BS63" s="260" t="s">
        <v>6263</v>
      </c>
      <c r="BT63" s="260" t="s">
        <v>6264</v>
      </c>
      <c r="BU63" s="260" t="s">
        <v>6265</v>
      </c>
      <c r="BV63" s="269"/>
      <c r="BW63" s="268"/>
      <c r="BX63" s="268"/>
      <c r="BY63" s="268"/>
      <c r="BZ63" s="270"/>
      <c r="CA63" s="270"/>
      <c r="CB63" s="270"/>
      <c r="CC63" s="270"/>
      <c r="CD63" s="270"/>
      <c r="CE63" s="270"/>
      <c r="CF63" s="262" t="s">
        <v>6266</v>
      </c>
      <c r="CG63" s="262" t="s">
        <v>6267</v>
      </c>
      <c r="CH63" s="270"/>
      <c r="CI63" s="270"/>
      <c r="CJ63" s="270"/>
      <c r="CK63" s="262" t="s">
        <v>6268</v>
      </c>
      <c r="CL63" s="262" t="s">
        <v>6269</v>
      </c>
      <c r="CM63" s="262" t="s">
        <v>6270</v>
      </c>
      <c r="CN63" s="263" t="s">
        <v>6271</v>
      </c>
      <c r="CO63" s="262" t="s">
        <v>6272</v>
      </c>
      <c r="CP63" s="270"/>
      <c r="CQ63" s="270"/>
      <c r="CR63" s="270"/>
      <c r="CS63" s="262" t="s">
        <v>6273</v>
      </c>
      <c r="CT63" s="262" t="s">
        <v>6274</v>
      </c>
      <c r="CU63" s="270"/>
      <c r="CV63" s="270"/>
      <c r="CW63" s="270"/>
      <c r="CX63" s="270"/>
      <c r="CY63" s="262" t="s">
        <v>6275</v>
      </c>
      <c r="CZ63" s="270"/>
      <c r="DA63" s="270"/>
      <c r="DB63" s="262" t="s">
        <v>6276</v>
      </c>
      <c r="DC63" s="262" t="s">
        <v>6277</v>
      </c>
      <c r="DD63" s="262" t="s">
        <v>87</v>
      </c>
      <c r="DE63" s="270"/>
    </row>
    <row r="64" spans="2:109" ht="6.75" customHeight="1">
      <c r="B64" s="31"/>
      <c r="C64" s="35"/>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3"/>
      <c r="AL64" s="259" t="str">
        <f t="shared" si="1"/>
        <v>Las Choapas</v>
      </c>
      <c r="AM64" s="259" t="str">
        <f t="shared" si="0"/>
        <v>30061</v>
      </c>
      <c r="AN64"/>
      <c r="AO64" s="268"/>
      <c r="AP64" s="3">
        <v>62</v>
      </c>
      <c r="AQ64" s="269"/>
      <c r="AR64" s="269"/>
      <c r="AS64" s="269"/>
      <c r="AT64" s="269"/>
      <c r="AU64" s="269"/>
      <c r="AV64" s="269"/>
      <c r="AW64" s="260" t="s">
        <v>6278</v>
      </c>
      <c r="AX64" s="260" t="s">
        <v>6279</v>
      </c>
      <c r="AY64" s="269"/>
      <c r="AZ64" s="269"/>
      <c r="BA64" s="269"/>
      <c r="BB64" s="260" t="s">
        <v>6280</v>
      </c>
      <c r="BC64" s="260" t="s">
        <v>6281</v>
      </c>
      <c r="BD64" s="260" t="s">
        <v>6282</v>
      </c>
      <c r="BE64" s="261" t="s">
        <v>6283</v>
      </c>
      <c r="BF64" s="260" t="s">
        <v>6284</v>
      </c>
      <c r="BG64" s="269"/>
      <c r="BH64" s="269"/>
      <c r="BI64" s="269"/>
      <c r="BJ64" s="260" t="s">
        <v>6285</v>
      </c>
      <c r="BK64" s="260" t="s">
        <v>6286</v>
      </c>
      <c r="BL64" s="269"/>
      <c r="BM64" s="269"/>
      <c r="BN64" s="269"/>
      <c r="BO64" s="269"/>
      <c r="BP64" s="260" t="s">
        <v>6287</v>
      </c>
      <c r="BQ64" s="269"/>
      <c r="BR64" s="269"/>
      <c r="BS64" s="269">
        <v>29099</v>
      </c>
      <c r="BT64" s="260" t="s">
        <v>6288</v>
      </c>
      <c r="BU64" s="260" t="s">
        <v>6289</v>
      </c>
      <c r="BV64" s="269"/>
      <c r="BW64" s="268"/>
      <c r="BX64" s="268"/>
      <c r="BY64" s="268"/>
      <c r="BZ64" s="270"/>
      <c r="CA64" s="270"/>
      <c r="CB64" s="270"/>
      <c r="CC64" s="270"/>
      <c r="CD64" s="270"/>
      <c r="CE64" s="270"/>
      <c r="CF64" s="262" t="s">
        <v>6290</v>
      </c>
      <c r="CG64" s="262" t="s">
        <v>6291</v>
      </c>
      <c r="CH64" s="270"/>
      <c r="CI64" s="270"/>
      <c r="CJ64" s="270"/>
      <c r="CK64" s="262" t="s">
        <v>6292</v>
      </c>
      <c r="CL64" s="262" t="s">
        <v>6293</v>
      </c>
      <c r="CM64" s="262" t="s">
        <v>6294</v>
      </c>
      <c r="CN64" s="263" t="s">
        <v>6295</v>
      </c>
      <c r="CO64" s="262" t="s">
        <v>4734</v>
      </c>
      <c r="CP64" s="270"/>
      <c r="CQ64" s="270"/>
      <c r="CR64" s="270"/>
      <c r="CS64" s="262" t="s">
        <v>6296</v>
      </c>
      <c r="CT64" s="262" t="s">
        <v>4869</v>
      </c>
      <c r="CU64" s="270"/>
      <c r="CV64" s="270"/>
      <c r="CW64" s="270"/>
      <c r="CX64" s="270"/>
      <c r="CY64" s="262" t="s">
        <v>6297</v>
      </c>
      <c r="CZ64" s="270"/>
      <c r="DA64" s="270"/>
      <c r="DB64" s="262" t="s">
        <v>550</v>
      </c>
      <c r="DC64" s="262" t="s">
        <v>6298</v>
      </c>
      <c r="DD64" s="262" t="s">
        <v>6299</v>
      </c>
      <c r="DE64" s="270"/>
    </row>
    <row r="65" spans="2:109" ht="24" customHeight="1">
      <c r="B65" s="31"/>
      <c r="C65" s="35"/>
      <c r="D65" s="293" t="s">
        <v>126</v>
      </c>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33"/>
      <c r="AL65" s="259" t="str">
        <f t="shared" si="1"/>
        <v>Chocamán</v>
      </c>
      <c r="AM65" s="259" t="str">
        <f t="shared" si="0"/>
        <v>30062</v>
      </c>
      <c r="AN65"/>
      <c r="AO65" s="268"/>
      <c r="AP65" s="3">
        <v>63</v>
      </c>
      <c r="AQ65" s="269"/>
      <c r="AR65" s="269"/>
      <c r="AS65" s="269"/>
      <c r="AT65" s="269"/>
      <c r="AU65" s="269"/>
      <c r="AV65" s="269"/>
      <c r="AW65" s="260" t="s">
        <v>6300</v>
      </c>
      <c r="AX65" s="260" t="s">
        <v>6301</v>
      </c>
      <c r="AY65" s="269"/>
      <c r="AZ65" s="269"/>
      <c r="BA65" s="269"/>
      <c r="BB65" s="260" t="s">
        <v>6302</v>
      </c>
      <c r="BC65" s="260" t="s">
        <v>6303</v>
      </c>
      <c r="BD65" s="260" t="s">
        <v>6304</v>
      </c>
      <c r="BE65" s="261" t="s">
        <v>6305</v>
      </c>
      <c r="BF65" s="260" t="s">
        <v>6306</v>
      </c>
      <c r="BG65" s="269"/>
      <c r="BH65" s="269"/>
      <c r="BI65" s="269"/>
      <c r="BJ65" s="260" t="s">
        <v>6307</v>
      </c>
      <c r="BK65" s="260" t="s">
        <v>6308</v>
      </c>
      <c r="BL65" s="269"/>
      <c r="BM65" s="269"/>
      <c r="BN65" s="269"/>
      <c r="BO65" s="269"/>
      <c r="BP65" s="260" t="s">
        <v>6309</v>
      </c>
      <c r="BQ65" s="269"/>
      <c r="BR65" s="269"/>
      <c r="BS65" s="269"/>
      <c r="BT65" s="260" t="s">
        <v>6310</v>
      </c>
      <c r="BU65" s="260" t="s">
        <v>6311</v>
      </c>
      <c r="BV65" s="269"/>
      <c r="BW65" s="268"/>
      <c r="BX65" s="268"/>
      <c r="BY65" s="268"/>
      <c r="BZ65" s="270"/>
      <c r="CA65" s="270"/>
      <c r="CB65" s="270"/>
      <c r="CC65" s="270"/>
      <c r="CD65" s="270"/>
      <c r="CE65" s="270"/>
      <c r="CF65" s="262" t="s">
        <v>6312</v>
      </c>
      <c r="CG65" s="262" t="s">
        <v>6313</v>
      </c>
      <c r="CH65" s="270"/>
      <c r="CI65" s="270"/>
      <c r="CJ65" s="270"/>
      <c r="CK65" s="262" t="s">
        <v>6314</v>
      </c>
      <c r="CL65" s="262" t="s">
        <v>6315</v>
      </c>
      <c r="CM65" s="262" t="s">
        <v>6316</v>
      </c>
      <c r="CN65" s="263" t="s">
        <v>6317</v>
      </c>
      <c r="CO65" s="262" t="s">
        <v>6318</v>
      </c>
      <c r="CP65" s="270"/>
      <c r="CQ65" s="270"/>
      <c r="CR65" s="270"/>
      <c r="CS65" s="262" t="s">
        <v>6319</v>
      </c>
      <c r="CT65" s="262" t="s">
        <v>6320</v>
      </c>
      <c r="CU65" s="270"/>
      <c r="CV65" s="270"/>
      <c r="CW65" s="270"/>
      <c r="CX65" s="270"/>
      <c r="CY65" s="262" t="s">
        <v>6321</v>
      </c>
      <c r="CZ65" s="270"/>
      <c r="DA65" s="270"/>
      <c r="DB65" s="270"/>
      <c r="DC65" s="262" t="s">
        <v>6322</v>
      </c>
      <c r="DD65" s="262" t="s">
        <v>6323</v>
      </c>
      <c r="DE65" s="270"/>
    </row>
    <row r="66" spans="2:109" ht="6.75" customHeight="1">
      <c r="B66" s="31"/>
      <c r="C66" s="35"/>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3"/>
      <c r="AL66" s="259" t="str">
        <f t="shared" si="1"/>
        <v>Chontla</v>
      </c>
      <c r="AM66" s="259" t="str">
        <f t="shared" si="0"/>
        <v>30063</v>
      </c>
      <c r="AN66"/>
      <c r="AO66" s="268"/>
      <c r="AP66" s="3">
        <v>64</v>
      </c>
      <c r="AQ66" s="269"/>
      <c r="AR66" s="269"/>
      <c r="AS66" s="269"/>
      <c r="AT66" s="269"/>
      <c r="AU66" s="269"/>
      <c r="AV66" s="269"/>
      <c r="AW66" s="260" t="s">
        <v>6324</v>
      </c>
      <c r="AX66" s="260" t="s">
        <v>6325</v>
      </c>
      <c r="AY66" s="269"/>
      <c r="AZ66" s="269"/>
      <c r="BA66" s="269"/>
      <c r="BB66" s="260" t="s">
        <v>6326</v>
      </c>
      <c r="BC66" s="260" t="s">
        <v>6327</v>
      </c>
      <c r="BD66" s="260" t="s">
        <v>6328</v>
      </c>
      <c r="BE66" s="261" t="s">
        <v>6329</v>
      </c>
      <c r="BF66" s="260" t="s">
        <v>6330</v>
      </c>
      <c r="BG66" s="269"/>
      <c r="BH66" s="269"/>
      <c r="BI66" s="269"/>
      <c r="BJ66" s="260" t="s">
        <v>6331</v>
      </c>
      <c r="BK66" s="260" t="s">
        <v>6332</v>
      </c>
      <c r="BL66" s="269"/>
      <c r="BM66" s="269"/>
      <c r="BN66" s="269"/>
      <c r="BO66" s="269"/>
      <c r="BP66" s="260" t="s">
        <v>6333</v>
      </c>
      <c r="BQ66" s="269"/>
      <c r="BR66" s="269"/>
      <c r="BS66" s="269"/>
      <c r="BT66" s="260" t="s">
        <v>6334</v>
      </c>
      <c r="BU66" s="260" t="s">
        <v>6335</v>
      </c>
      <c r="BV66" s="269"/>
      <c r="BW66" s="268"/>
      <c r="BX66" s="268"/>
      <c r="BY66" s="268"/>
      <c r="BZ66" s="270"/>
      <c r="CA66" s="270"/>
      <c r="CB66" s="270"/>
      <c r="CC66" s="270"/>
      <c r="CD66" s="270"/>
      <c r="CE66" s="270"/>
      <c r="CF66" s="262" t="s">
        <v>6336</v>
      </c>
      <c r="CG66" s="262" t="s">
        <v>6337</v>
      </c>
      <c r="CH66" s="270"/>
      <c r="CI66" s="270"/>
      <c r="CJ66" s="270"/>
      <c r="CK66" s="262" t="s">
        <v>6338</v>
      </c>
      <c r="CL66" s="262" t="s">
        <v>6339</v>
      </c>
      <c r="CM66" s="262" t="s">
        <v>6340</v>
      </c>
      <c r="CN66" s="263" t="s">
        <v>6341</v>
      </c>
      <c r="CO66" s="262" t="s">
        <v>6342</v>
      </c>
      <c r="CP66" s="270"/>
      <c r="CQ66" s="270"/>
      <c r="CR66" s="270"/>
      <c r="CS66" s="262" t="s">
        <v>6343</v>
      </c>
      <c r="CT66" s="262" t="s">
        <v>6344</v>
      </c>
      <c r="CU66" s="270"/>
      <c r="CV66" s="270"/>
      <c r="CW66" s="270"/>
      <c r="CX66" s="270"/>
      <c r="CY66" s="262" t="s">
        <v>6345</v>
      </c>
      <c r="CZ66" s="270"/>
      <c r="DA66" s="270"/>
      <c r="DB66" s="270"/>
      <c r="DC66" s="262" t="s">
        <v>6346</v>
      </c>
      <c r="DD66" s="262" t="s">
        <v>6347</v>
      </c>
      <c r="DE66" s="270"/>
    </row>
    <row r="67" spans="2:109" ht="24" customHeight="1">
      <c r="B67" s="31"/>
      <c r="C67" s="35"/>
      <c r="D67" s="293" t="s">
        <v>127</v>
      </c>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33"/>
      <c r="AL67" s="259" t="str">
        <f t="shared" si="1"/>
        <v>Chumatlán</v>
      </c>
      <c r="AM67" s="259" t="str">
        <f t="shared" si="0"/>
        <v>30064</v>
      </c>
      <c r="AN67"/>
      <c r="AO67" s="268"/>
      <c r="AP67" s="3">
        <v>65</v>
      </c>
      <c r="AQ67" s="269"/>
      <c r="AR67" s="269"/>
      <c r="AS67" s="269"/>
      <c r="AT67" s="269"/>
      <c r="AU67" s="269"/>
      <c r="AV67" s="269"/>
      <c r="AW67" s="260" t="s">
        <v>6348</v>
      </c>
      <c r="AX67" s="260" t="s">
        <v>6349</v>
      </c>
      <c r="AY67" s="269"/>
      <c r="AZ67" s="269"/>
      <c r="BA67" s="269"/>
      <c r="BB67" s="260" t="s">
        <v>6350</v>
      </c>
      <c r="BC67" s="260" t="s">
        <v>6351</v>
      </c>
      <c r="BD67" s="260" t="s">
        <v>6352</v>
      </c>
      <c r="BE67" s="261" t="s">
        <v>6353</v>
      </c>
      <c r="BF67" s="260" t="s">
        <v>6354</v>
      </c>
      <c r="BG67" s="269"/>
      <c r="BH67" s="269"/>
      <c r="BI67" s="269"/>
      <c r="BJ67" s="260" t="s">
        <v>6355</v>
      </c>
      <c r="BK67" s="260" t="s">
        <v>6356</v>
      </c>
      <c r="BL67" s="269"/>
      <c r="BM67" s="269"/>
      <c r="BN67" s="269"/>
      <c r="BO67" s="269"/>
      <c r="BP67" s="260" t="s">
        <v>6357</v>
      </c>
      <c r="BQ67" s="269"/>
      <c r="BR67" s="269"/>
      <c r="BS67" s="269"/>
      <c r="BT67" s="260" t="s">
        <v>6358</v>
      </c>
      <c r="BU67" s="260" t="s">
        <v>6359</v>
      </c>
      <c r="BV67" s="269"/>
      <c r="BW67" s="268"/>
      <c r="BX67" s="268"/>
      <c r="BY67" s="268"/>
      <c r="BZ67" s="270"/>
      <c r="CA67" s="270"/>
      <c r="CB67" s="270"/>
      <c r="CC67" s="270"/>
      <c r="CD67" s="270"/>
      <c r="CE67" s="270"/>
      <c r="CF67" s="262" t="s">
        <v>6360</v>
      </c>
      <c r="CG67" s="262" t="s">
        <v>6361</v>
      </c>
      <c r="CH67" s="270"/>
      <c r="CI67" s="270"/>
      <c r="CJ67" s="270"/>
      <c r="CK67" s="262" t="s">
        <v>6362</v>
      </c>
      <c r="CL67" s="262" t="s">
        <v>6363</v>
      </c>
      <c r="CM67" s="262" t="s">
        <v>6364</v>
      </c>
      <c r="CN67" s="263" t="s">
        <v>4781</v>
      </c>
      <c r="CO67" s="262" t="s">
        <v>6365</v>
      </c>
      <c r="CP67" s="270"/>
      <c r="CQ67" s="270"/>
      <c r="CR67" s="270"/>
      <c r="CS67" s="262" t="s">
        <v>6366</v>
      </c>
      <c r="CT67" s="262" t="s">
        <v>6367</v>
      </c>
      <c r="CU67" s="270"/>
      <c r="CV67" s="270"/>
      <c r="CW67" s="270"/>
      <c r="CX67" s="270"/>
      <c r="CY67" s="262" t="s">
        <v>6368</v>
      </c>
      <c r="CZ67" s="270"/>
      <c r="DA67" s="270"/>
      <c r="DB67" s="270"/>
      <c r="DC67" s="262" t="s">
        <v>6369</v>
      </c>
      <c r="DD67" s="262" t="s">
        <v>6370</v>
      </c>
      <c r="DE67" s="270"/>
    </row>
    <row r="68" spans="2:109" ht="6.75" customHeight="1">
      <c r="B68" s="31"/>
      <c r="C68" s="35"/>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3"/>
      <c r="AL68" s="259" t="str">
        <f t="shared" si="1"/>
        <v>Emiliano Zapata</v>
      </c>
      <c r="AM68" s="259" t="str">
        <f t="shared" ref="AM68:AM131" si="2">IFERROR(IF(AL68="", "", HLOOKUP($N$8, $AQ$3:$BV$574, AP68, FALSE)), "")</f>
        <v>30065</v>
      </c>
      <c r="AN68"/>
      <c r="AO68" s="268"/>
      <c r="AP68" s="3">
        <v>66</v>
      </c>
      <c r="AQ68" s="269"/>
      <c r="AR68" s="269"/>
      <c r="AS68" s="269"/>
      <c r="AT68" s="269"/>
      <c r="AU68" s="269"/>
      <c r="AV68" s="269"/>
      <c r="AW68" s="260" t="s">
        <v>6371</v>
      </c>
      <c r="AX68" s="260" t="s">
        <v>6372</v>
      </c>
      <c r="AY68" s="269"/>
      <c r="AZ68" s="269"/>
      <c r="BA68" s="269"/>
      <c r="BB68" s="260" t="s">
        <v>6373</v>
      </c>
      <c r="BC68" s="260" t="s">
        <v>6374</v>
      </c>
      <c r="BD68" s="260" t="s">
        <v>6375</v>
      </c>
      <c r="BE68" s="261" t="s">
        <v>6376</v>
      </c>
      <c r="BF68" s="260" t="s">
        <v>6377</v>
      </c>
      <c r="BG68" s="269"/>
      <c r="BH68" s="269"/>
      <c r="BI68" s="269"/>
      <c r="BJ68" s="260" t="s">
        <v>6378</v>
      </c>
      <c r="BK68" s="260" t="s">
        <v>6379</v>
      </c>
      <c r="BL68" s="269"/>
      <c r="BM68" s="269"/>
      <c r="BN68" s="269"/>
      <c r="BO68" s="269"/>
      <c r="BP68" s="260" t="s">
        <v>6380</v>
      </c>
      <c r="BQ68" s="269"/>
      <c r="BR68" s="269"/>
      <c r="BS68" s="269"/>
      <c r="BT68" s="260" t="s">
        <v>6381</v>
      </c>
      <c r="BU68" s="260" t="s">
        <v>6382</v>
      </c>
      <c r="BV68" s="269"/>
      <c r="BW68" s="268"/>
      <c r="BX68" s="268"/>
      <c r="BY68" s="268"/>
      <c r="BZ68" s="270"/>
      <c r="CA68" s="270"/>
      <c r="CB68" s="270"/>
      <c r="CC68" s="270"/>
      <c r="CD68" s="270"/>
      <c r="CE68" s="270"/>
      <c r="CF68" s="262" t="s">
        <v>6383</v>
      </c>
      <c r="CG68" s="262" t="s">
        <v>6384</v>
      </c>
      <c r="CH68" s="270"/>
      <c r="CI68" s="270"/>
      <c r="CJ68" s="270"/>
      <c r="CK68" s="262" t="s">
        <v>6385</v>
      </c>
      <c r="CL68" s="262" t="s">
        <v>6386</v>
      </c>
      <c r="CM68" s="262" t="s">
        <v>6387</v>
      </c>
      <c r="CN68" s="263" t="s">
        <v>6388</v>
      </c>
      <c r="CO68" s="262" t="s">
        <v>6389</v>
      </c>
      <c r="CP68" s="270"/>
      <c r="CQ68" s="270"/>
      <c r="CR68" s="270"/>
      <c r="CS68" s="262" t="s">
        <v>6390</v>
      </c>
      <c r="CT68" s="262" t="s">
        <v>6391</v>
      </c>
      <c r="CU68" s="270"/>
      <c r="CV68" s="270"/>
      <c r="CW68" s="270"/>
      <c r="CX68" s="270"/>
      <c r="CY68" s="262" t="s">
        <v>6392</v>
      </c>
      <c r="CZ68" s="270"/>
      <c r="DA68" s="270"/>
      <c r="DB68" s="270"/>
      <c r="DC68" s="262" t="s">
        <v>4211</v>
      </c>
      <c r="DD68" s="262" t="s">
        <v>4187</v>
      </c>
      <c r="DE68" s="270"/>
    </row>
    <row r="69" spans="2:109" ht="36" customHeight="1">
      <c r="B69" s="31"/>
      <c r="C69" s="35"/>
      <c r="D69" s="293" t="s">
        <v>128</v>
      </c>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33"/>
      <c r="AL69" s="259" t="str">
        <f t="shared" ref="AL69:AL132" si="3">IFERROR(IF(HLOOKUP($N$8, $BZ$3:$DE$574, $AP69, FALSE )="", "", HLOOKUP($N$8, $BZ$3:$DE$574, $AP69, FALSE)), "")</f>
        <v>Espinal</v>
      </c>
      <c r="AM69" s="259" t="str">
        <f t="shared" si="2"/>
        <v>30066</v>
      </c>
      <c r="AN69"/>
      <c r="AO69" s="268"/>
      <c r="AP69" s="3">
        <v>67</v>
      </c>
      <c r="AQ69" s="269"/>
      <c r="AR69" s="269"/>
      <c r="AS69" s="269"/>
      <c r="AT69" s="269"/>
      <c r="AU69" s="269"/>
      <c r="AV69" s="269"/>
      <c r="AW69" s="260" t="s">
        <v>6393</v>
      </c>
      <c r="AX69" s="260" t="s">
        <v>6394</v>
      </c>
      <c r="AY69" s="269"/>
      <c r="AZ69" s="269"/>
      <c r="BA69" s="269"/>
      <c r="BB69" s="260" t="s">
        <v>6395</v>
      </c>
      <c r="BC69" s="260" t="s">
        <v>6396</v>
      </c>
      <c r="BD69" s="260" t="s">
        <v>6397</v>
      </c>
      <c r="BE69" s="261" t="s">
        <v>6398</v>
      </c>
      <c r="BF69" s="260" t="s">
        <v>6399</v>
      </c>
      <c r="BG69" s="269"/>
      <c r="BH69" s="269"/>
      <c r="BI69" s="269"/>
      <c r="BJ69" s="260" t="s">
        <v>6400</v>
      </c>
      <c r="BK69" s="260" t="s">
        <v>6401</v>
      </c>
      <c r="BL69" s="269"/>
      <c r="BM69" s="269"/>
      <c r="BN69" s="269"/>
      <c r="BO69" s="269"/>
      <c r="BP69" s="260" t="s">
        <v>6402</v>
      </c>
      <c r="BQ69" s="269"/>
      <c r="BR69" s="269"/>
      <c r="BS69" s="269"/>
      <c r="BT69" s="260" t="s">
        <v>6403</v>
      </c>
      <c r="BU69" s="260" t="s">
        <v>6404</v>
      </c>
      <c r="BV69" s="269"/>
      <c r="BW69" s="268"/>
      <c r="BX69" s="268"/>
      <c r="BY69" s="268"/>
      <c r="BZ69" s="270"/>
      <c r="CA69" s="270"/>
      <c r="CB69" s="270"/>
      <c r="CC69" s="270"/>
      <c r="CD69" s="270"/>
      <c r="CE69" s="270"/>
      <c r="CF69" s="262" t="s">
        <v>6405</v>
      </c>
      <c r="CG69" s="262" t="s">
        <v>6406</v>
      </c>
      <c r="CH69" s="270"/>
      <c r="CI69" s="270"/>
      <c r="CJ69" s="270"/>
      <c r="CK69" s="262" t="s">
        <v>6407</v>
      </c>
      <c r="CL69" s="262" t="s">
        <v>6408</v>
      </c>
      <c r="CM69" s="262" t="s">
        <v>6409</v>
      </c>
      <c r="CN69" s="263" t="s">
        <v>6410</v>
      </c>
      <c r="CO69" s="262" t="s">
        <v>6411</v>
      </c>
      <c r="CP69" s="270"/>
      <c r="CQ69" s="270"/>
      <c r="CR69" s="270"/>
      <c r="CS69" s="262" t="s">
        <v>6412</v>
      </c>
      <c r="CT69" s="262" t="s">
        <v>209</v>
      </c>
      <c r="CU69" s="270"/>
      <c r="CV69" s="270"/>
      <c r="CW69" s="270"/>
      <c r="CX69" s="270"/>
      <c r="CY69" s="262" t="s">
        <v>6413</v>
      </c>
      <c r="CZ69" s="270"/>
      <c r="DA69" s="270"/>
      <c r="DB69" s="270"/>
      <c r="DC69" s="262" t="s">
        <v>6414</v>
      </c>
      <c r="DD69" s="262" t="s">
        <v>6415</v>
      </c>
      <c r="DE69" s="270"/>
    </row>
    <row r="70" spans="2:109" ht="6.75" customHeight="1">
      <c r="B70" s="31"/>
      <c r="C70" s="35"/>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3"/>
      <c r="AL70" s="259" t="str">
        <f t="shared" si="3"/>
        <v>Filomeno Mata</v>
      </c>
      <c r="AM70" s="259" t="str">
        <f t="shared" si="2"/>
        <v>30067</v>
      </c>
      <c r="AN70"/>
      <c r="AO70" s="268"/>
      <c r="AP70" s="3">
        <v>68</v>
      </c>
      <c r="AQ70" s="269"/>
      <c r="AR70" s="269"/>
      <c r="AS70" s="269"/>
      <c r="AT70" s="269"/>
      <c r="AU70" s="269"/>
      <c r="AV70" s="269"/>
      <c r="AW70" s="260" t="s">
        <v>6416</v>
      </c>
      <c r="AX70" s="260" t="s">
        <v>6417</v>
      </c>
      <c r="AY70" s="269"/>
      <c r="AZ70" s="269"/>
      <c r="BA70" s="269"/>
      <c r="BB70" s="260" t="s">
        <v>6418</v>
      </c>
      <c r="BC70" s="260" t="s">
        <v>6419</v>
      </c>
      <c r="BD70" s="260" t="s">
        <v>6420</v>
      </c>
      <c r="BE70" s="261" t="s">
        <v>6421</v>
      </c>
      <c r="BF70" s="260" t="s">
        <v>6422</v>
      </c>
      <c r="BG70" s="269"/>
      <c r="BH70" s="269"/>
      <c r="BI70" s="269"/>
      <c r="BJ70" s="260" t="s">
        <v>6423</v>
      </c>
      <c r="BK70" s="260" t="s">
        <v>6424</v>
      </c>
      <c r="BL70" s="269"/>
      <c r="BM70" s="269"/>
      <c r="BN70" s="269"/>
      <c r="BO70" s="269"/>
      <c r="BP70" s="260" t="s">
        <v>6425</v>
      </c>
      <c r="BQ70" s="269"/>
      <c r="BR70" s="269"/>
      <c r="BS70" s="269"/>
      <c r="BT70" s="260" t="s">
        <v>6426</v>
      </c>
      <c r="BU70" s="260" t="s">
        <v>6427</v>
      </c>
      <c r="BV70" s="269"/>
      <c r="BW70" s="268"/>
      <c r="BX70" s="268"/>
      <c r="BY70" s="268"/>
      <c r="BZ70" s="270"/>
      <c r="CA70" s="270"/>
      <c r="CB70" s="270"/>
      <c r="CC70" s="270"/>
      <c r="CD70" s="270"/>
      <c r="CE70" s="270"/>
      <c r="CF70" s="262" t="s">
        <v>6428</v>
      </c>
      <c r="CG70" s="262" t="s">
        <v>6429</v>
      </c>
      <c r="CH70" s="270"/>
      <c r="CI70" s="270"/>
      <c r="CJ70" s="270"/>
      <c r="CK70" s="262" t="s">
        <v>6430</v>
      </c>
      <c r="CL70" s="262" t="s">
        <v>6431</v>
      </c>
      <c r="CM70" s="262" t="s">
        <v>6432</v>
      </c>
      <c r="CN70" s="263" t="s">
        <v>6433</v>
      </c>
      <c r="CO70" s="262" t="s">
        <v>6434</v>
      </c>
      <c r="CP70" s="270"/>
      <c r="CQ70" s="270"/>
      <c r="CR70" s="270"/>
      <c r="CS70" s="262" t="s">
        <v>6435</v>
      </c>
      <c r="CT70" s="262" t="s">
        <v>4255</v>
      </c>
      <c r="CU70" s="270"/>
      <c r="CV70" s="270"/>
      <c r="CW70" s="270"/>
      <c r="CX70" s="270"/>
      <c r="CY70" s="262" t="s">
        <v>5598</v>
      </c>
      <c r="CZ70" s="270"/>
      <c r="DA70" s="270"/>
      <c r="DB70" s="270"/>
      <c r="DC70" s="262" t="s">
        <v>6436</v>
      </c>
      <c r="DD70" s="262" t="s">
        <v>6437</v>
      </c>
      <c r="DE70" s="270"/>
    </row>
    <row r="71" spans="2:109" ht="15" customHeight="1">
      <c r="B71" s="31"/>
      <c r="C71" s="35"/>
      <c r="D71" s="293" t="s">
        <v>129</v>
      </c>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33"/>
      <c r="AL71" s="259" t="str">
        <f t="shared" si="3"/>
        <v>Fortín</v>
      </c>
      <c r="AM71" s="259" t="str">
        <f t="shared" si="2"/>
        <v>30068</v>
      </c>
      <c r="AN71"/>
      <c r="AO71" s="268"/>
      <c r="AP71" s="3">
        <v>69</v>
      </c>
      <c r="AQ71" s="269"/>
      <c r="AR71" s="269"/>
      <c r="AS71" s="269"/>
      <c r="AT71" s="269"/>
      <c r="AU71" s="269"/>
      <c r="AV71" s="269"/>
      <c r="AW71" s="260" t="s">
        <v>6438</v>
      </c>
      <c r="AX71" s="271" t="s">
        <v>6439</v>
      </c>
      <c r="AY71" s="269"/>
      <c r="AZ71" s="269"/>
      <c r="BA71" s="269"/>
      <c r="BB71" s="260" t="s">
        <v>6440</v>
      </c>
      <c r="BC71" s="260" t="s">
        <v>6441</v>
      </c>
      <c r="BD71" s="260" t="s">
        <v>6442</v>
      </c>
      <c r="BE71" s="261" t="s">
        <v>6443</v>
      </c>
      <c r="BF71" s="260" t="s">
        <v>6444</v>
      </c>
      <c r="BG71" s="269"/>
      <c r="BH71" s="269"/>
      <c r="BI71" s="269"/>
      <c r="BJ71" s="260" t="s">
        <v>6445</v>
      </c>
      <c r="BK71" s="260" t="s">
        <v>6446</v>
      </c>
      <c r="BL71" s="269"/>
      <c r="BM71" s="269"/>
      <c r="BN71" s="269"/>
      <c r="BO71" s="269"/>
      <c r="BP71" s="260" t="s">
        <v>6447</v>
      </c>
      <c r="BQ71" s="269"/>
      <c r="BR71" s="269"/>
      <c r="BS71" s="269"/>
      <c r="BT71" s="260" t="s">
        <v>6448</v>
      </c>
      <c r="BU71" s="260" t="s">
        <v>6449</v>
      </c>
      <c r="BV71" s="269"/>
      <c r="BW71" s="268"/>
      <c r="BX71" s="268"/>
      <c r="BY71" s="268"/>
      <c r="BZ71" s="270"/>
      <c r="CA71" s="270"/>
      <c r="CB71" s="270"/>
      <c r="CC71" s="270"/>
      <c r="CD71" s="270"/>
      <c r="CE71" s="270"/>
      <c r="CF71" s="262" t="s">
        <v>6450</v>
      </c>
      <c r="CG71" s="262" t="s">
        <v>550</v>
      </c>
      <c r="CH71" s="270"/>
      <c r="CI71" s="270"/>
      <c r="CJ71" s="270"/>
      <c r="CK71" s="262" t="s">
        <v>6451</v>
      </c>
      <c r="CL71" s="262" t="s">
        <v>6452</v>
      </c>
      <c r="CM71" s="262" t="s">
        <v>6453</v>
      </c>
      <c r="CN71" s="263" t="s">
        <v>6454</v>
      </c>
      <c r="CO71" s="262" t="s">
        <v>6455</v>
      </c>
      <c r="CP71" s="270"/>
      <c r="CQ71" s="270"/>
      <c r="CR71" s="270"/>
      <c r="CS71" s="262" t="s">
        <v>6456</v>
      </c>
      <c r="CT71" s="262" t="s">
        <v>6457</v>
      </c>
      <c r="CU71" s="270"/>
      <c r="CV71" s="270"/>
      <c r="CW71" s="270"/>
      <c r="CX71" s="270"/>
      <c r="CY71" s="262" t="s">
        <v>6458</v>
      </c>
      <c r="CZ71" s="270"/>
      <c r="DA71" s="270"/>
      <c r="DB71" s="270"/>
      <c r="DC71" s="262" t="s">
        <v>6459</v>
      </c>
      <c r="DD71" s="262" t="s">
        <v>6460</v>
      </c>
      <c r="DE71" s="270"/>
    </row>
    <row r="72" spans="2:109" ht="6.75" customHeight="1">
      <c r="B72" s="31"/>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3"/>
      <c r="AL72" s="259" t="str">
        <f t="shared" si="3"/>
        <v>Gutiérrez Zamora</v>
      </c>
      <c r="AM72" s="259" t="str">
        <f t="shared" si="2"/>
        <v>30069</v>
      </c>
      <c r="AN72"/>
      <c r="AO72" s="268"/>
      <c r="AP72" s="3">
        <v>70</v>
      </c>
      <c r="AQ72" s="269"/>
      <c r="AR72" s="269"/>
      <c r="AS72" s="269"/>
      <c r="AT72" s="269"/>
      <c r="AU72" s="269"/>
      <c r="AV72" s="269"/>
      <c r="AW72" s="260" t="s">
        <v>6461</v>
      </c>
      <c r="AX72" s="269"/>
      <c r="AY72" s="269"/>
      <c r="AZ72" s="269"/>
      <c r="BA72" s="269"/>
      <c r="BB72" s="260" t="s">
        <v>6462</v>
      </c>
      <c r="BC72" s="260" t="s">
        <v>6463</v>
      </c>
      <c r="BD72" s="260" t="s">
        <v>6464</v>
      </c>
      <c r="BE72" s="261" t="s">
        <v>6465</v>
      </c>
      <c r="BF72" s="260" t="s">
        <v>6466</v>
      </c>
      <c r="BG72" s="269"/>
      <c r="BH72" s="269"/>
      <c r="BI72" s="269"/>
      <c r="BJ72" s="260" t="s">
        <v>6467</v>
      </c>
      <c r="BK72" s="260" t="s">
        <v>6468</v>
      </c>
      <c r="BL72" s="269"/>
      <c r="BM72" s="269"/>
      <c r="BN72" s="269"/>
      <c r="BO72" s="269"/>
      <c r="BP72" s="260" t="s">
        <v>6469</v>
      </c>
      <c r="BQ72" s="269"/>
      <c r="BR72" s="269"/>
      <c r="BS72" s="269"/>
      <c r="BT72" s="260" t="s">
        <v>6470</v>
      </c>
      <c r="BU72" s="260" t="s">
        <v>6471</v>
      </c>
      <c r="BV72" s="269"/>
      <c r="BW72" s="268"/>
      <c r="BX72" s="268"/>
      <c r="BY72" s="268"/>
      <c r="BZ72" s="270"/>
      <c r="CA72" s="270"/>
      <c r="CB72" s="270"/>
      <c r="CC72" s="270"/>
      <c r="CD72" s="270"/>
      <c r="CE72" s="270"/>
      <c r="CF72" s="262" t="s">
        <v>6472</v>
      </c>
      <c r="CG72" s="270"/>
      <c r="CH72" s="270"/>
      <c r="CI72" s="270"/>
      <c r="CJ72" s="270"/>
      <c r="CK72" s="262" t="s">
        <v>6473</v>
      </c>
      <c r="CL72" s="262" t="s">
        <v>6474</v>
      </c>
      <c r="CM72" s="262" t="s">
        <v>6475</v>
      </c>
      <c r="CN72" s="263" t="s">
        <v>6476</v>
      </c>
      <c r="CO72" s="262" t="s">
        <v>6477</v>
      </c>
      <c r="CP72" s="270"/>
      <c r="CQ72" s="270"/>
      <c r="CR72" s="270"/>
      <c r="CS72" s="262" t="s">
        <v>6478</v>
      </c>
      <c r="CT72" s="262" t="s">
        <v>6479</v>
      </c>
      <c r="CU72" s="270"/>
      <c r="CV72" s="270"/>
      <c r="CW72" s="270"/>
      <c r="CX72" s="270"/>
      <c r="CY72" s="262" t="s">
        <v>6480</v>
      </c>
      <c r="CZ72" s="270"/>
      <c r="DA72" s="270"/>
      <c r="DB72" s="270"/>
      <c r="DC72" s="262" t="s">
        <v>6481</v>
      </c>
      <c r="DD72" s="262" t="s">
        <v>6482</v>
      </c>
      <c r="DE72" s="270"/>
    </row>
    <row r="73" spans="2:109" ht="36" customHeight="1">
      <c r="B73" s="31"/>
      <c r="C73" s="293" t="s">
        <v>130</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33"/>
      <c r="AL73" s="259" t="str">
        <f t="shared" si="3"/>
        <v>Hidalgotitlán</v>
      </c>
      <c r="AM73" s="259" t="str">
        <f t="shared" si="2"/>
        <v>30070</v>
      </c>
      <c r="AN73"/>
      <c r="AO73" s="268"/>
      <c r="AP73" s="3">
        <v>71</v>
      </c>
      <c r="AQ73" s="269"/>
      <c r="AR73" s="269"/>
      <c r="AS73" s="269"/>
      <c r="AT73" s="269"/>
      <c r="AU73" s="269"/>
      <c r="AV73" s="269"/>
      <c r="AW73" s="260" t="s">
        <v>6483</v>
      </c>
      <c r="AX73" s="269"/>
      <c r="AY73" s="269"/>
      <c r="AZ73" s="269"/>
      <c r="BA73" s="269"/>
      <c r="BB73" s="260" t="s">
        <v>6484</v>
      </c>
      <c r="BC73" s="260" t="s">
        <v>6485</v>
      </c>
      <c r="BD73" s="260" t="s">
        <v>6486</v>
      </c>
      <c r="BE73" s="261" t="s">
        <v>6487</v>
      </c>
      <c r="BF73" s="260" t="s">
        <v>6488</v>
      </c>
      <c r="BG73" s="269"/>
      <c r="BH73" s="269"/>
      <c r="BI73" s="269"/>
      <c r="BJ73" s="260" t="s">
        <v>6489</v>
      </c>
      <c r="BK73" s="260" t="s">
        <v>6490</v>
      </c>
      <c r="BL73" s="269"/>
      <c r="BM73" s="269"/>
      <c r="BN73" s="269"/>
      <c r="BO73" s="269"/>
      <c r="BP73" s="260" t="s">
        <v>6491</v>
      </c>
      <c r="BQ73" s="269"/>
      <c r="BR73" s="269"/>
      <c r="BS73" s="269"/>
      <c r="BT73" s="260" t="s">
        <v>6492</v>
      </c>
      <c r="BU73" s="260" t="s">
        <v>6493</v>
      </c>
      <c r="BV73" s="269"/>
      <c r="BW73" s="268"/>
      <c r="BX73" s="268"/>
      <c r="BY73" s="268"/>
      <c r="BZ73" s="270"/>
      <c r="CA73" s="270"/>
      <c r="CB73" s="270"/>
      <c r="CC73" s="270"/>
      <c r="CD73" s="270"/>
      <c r="CE73" s="270"/>
      <c r="CF73" s="262" t="s">
        <v>6494</v>
      </c>
      <c r="CG73" s="270"/>
      <c r="CH73" s="270"/>
      <c r="CI73" s="270"/>
      <c r="CJ73" s="270"/>
      <c r="CK73" s="262" t="s">
        <v>6495</v>
      </c>
      <c r="CL73" s="262" t="s">
        <v>6496</v>
      </c>
      <c r="CM73" s="262" t="s">
        <v>6497</v>
      </c>
      <c r="CN73" s="263" t="s">
        <v>3942</v>
      </c>
      <c r="CO73" s="262" t="s">
        <v>6498</v>
      </c>
      <c r="CP73" s="270"/>
      <c r="CQ73" s="270"/>
      <c r="CR73" s="270"/>
      <c r="CS73" s="262" t="s">
        <v>6499</v>
      </c>
      <c r="CT73" s="262" t="s">
        <v>6500</v>
      </c>
      <c r="CU73" s="270"/>
      <c r="CV73" s="270"/>
      <c r="CW73" s="270"/>
      <c r="CX73" s="270"/>
      <c r="CY73" s="262" t="s">
        <v>6501</v>
      </c>
      <c r="CZ73" s="270"/>
      <c r="DA73" s="270"/>
      <c r="DB73" s="270"/>
      <c r="DC73" s="262" t="s">
        <v>6502</v>
      </c>
      <c r="DD73" s="262" t="s">
        <v>6503</v>
      </c>
      <c r="DE73" s="270"/>
    </row>
    <row r="74" spans="2:109" ht="6.75" customHeight="1">
      <c r="B74" s="31"/>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3"/>
      <c r="AL74" s="259" t="str">
        <f t="shared" si="3"/>
        <v>Huatusco</v>
      </c>
      <c r="AM74" s="259" t="str">
        <f t="shared" si="2"/>
        <v>30071</v>
      </c>
      <c r="AN74"/>
      <c r="AO74" s="268"/>
      <c r="AP74" s="3">
        <v>72</v>
      </c>
      <c r="AQ74" s="269"/>
      <c r="AR74" s="269"/>
      <c r="AS74" s="269"/>
      <c r="AT74" s="269"/>
      <c r="AU74" s="269"/>
      <c r="AV74" s="269"/>
      <c r="AW74" s="260" t="s">
        <v>6504</v>
      </c>
      <c r="AX74" s="269"/>
      <c r="AY74" s="269"/>
      <c r="AZ74" s="269"/>
      <c r="BA74" s="269"/>
      <c r="BB74" s="260" t="s">
        <v>6505</v>
      </c>
      <c r="BC74" s="260" t="s">
        <v>6506</v>
      </c>
      <c r="BD74" s="260" t="s">
        <v>6507</v>
      </c>
      <c r="BE74" s="261" t="s">
        <v>6508</v>
      </c>
      <c r="BF74" s="260" t="s">
        <v>6509</v>
      </c>
      <c r="BG74" s="269"/>
      <c r="BH74" s="269"/>
      <c r="BI74" s="269"/>
      <c r="BJ74" s="260" t="s">
        <v>6510</v>
      </c>
      <c r="BK74" s="260" t="s">
        <v>6511</v>
      </c>
      <c r="BL74" s="269"/>
      <c r="BM74" s="269"/>
      <c r="BN74" s="269"/>
      <c r="BO74" s="269"/>
      <c r="BP74" s="260" t="s">
        <v>6512</v>
      </c>
      <c r="BQ74" s="269"/>
      <c r="BR74" s="269"/>
      <c r="BS74" s="269"/>
      <c r="BT74" s="260" t="s">
        <v>6513</v>
      </c>
      <c r="BU74" s="260" t="s">
        <v>6514</v>
      </c>
      <c r="BV74" s="269"/>
      <c r="BW74" s="268"/>
      <c r="BX74" s="268"/>
      <c r="BY74" s="268"/>
      <c r="BZ74" s="270"/>
      <c r="CA74" s="270"/>
      <c r="CB74" s="270"/>
      <c r="CC74" s="270"/>
      <c r="CD74" s="270"/>
      <c r="CE74" s="270"/>
      <c r="CF74" s="262" t="s">
        <v>6515</v>
      </c>
      <c r="CG74" s="270"/>
      <c r="CH74" s="270"/>
      <c r="CI74" s="270"/>
      <c r="CJ74" s="270"/>
      <c r="CK74" s="262" t="s">
        <v>6516</v>
      </c>
      <c r="CL74" s="262" t="s">
        <v>6517</v>
      </c>
      <c r="CM74" s="262" t="s">
        <v>6518</v>
      </c>
      <c r="CN74" s="263" t="s">
        <v>6519</v>
      </c>
      <c r="CO74" s="262" t="s">
        <v>6520</v>
      </c>
      <c r="CP74" s="270"/>
      <c r="CQ74" s="270"/>
      <c r="CR74" s="270"/>
      <c r="CS74" s="262" t="s">
        <v>6521</v>
      </c>
      <c r="CT74" s="262" t="s">
        <v>6522</v>
      </c>
      <c r="CU74" s="270"/>
      <c r="CV74" s="270"/>
      <c r="CW74" s="270"/>
      <c r="CX74" s="270"/>
      <c r="CY74" s="262" t="s">
        <v>4031</v>
      </c>
      <c r="CZ74" s="270"/>
      <c r="DA74" s="270"/>
      <c r="DB74" s="270"/>
      <c r="DC74" s="262" t="s">
        <v>6523</v>
      </c>
      <c r="DD74" s="262" t="s">
        <v>6524</v>
      </c>
      <c r="DE74" s="270"/>
    </row>
    <row r="75" spans="2:109" ht="60" customHeight="1">
      <c r="B75" s="31"/>
      <c r="C75" s="288" t="s">
        <v>131</v>
      </c>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33"/>
      <c r="AL75" s="259" t="str">
        <f t="shared" si="3"/>
        <v>Huayacocotla</v>
      </c>
      <c r="AM75" s="259" t="str">
        <f t="shared" si="2"/>
        <v>30072</v>
      </c>
      <c r="AN75"/>
      <c r="AO75" s="268"/>
      <c r="AP75" s="3">
        <v>73</v>
      </c>
      <c r="AQ75" s="269"/>
      <c r="AR75" s="269"/>
      <c r="AS75" s="269"/>
      <c r="AT75" s="269"/>
      <c r="AU75" s="269"/>
      <c r="AV75" s="269"/>
      <c r="AW75" s="260" t="s">
        <v>6525</v>
      </c>
      <c r="AX75" s="269"/>
      <c r="AY75" s="269"/>
      <c r="AZ75" s="269"/>
      <c r="BA75" s="269"/>
      <c r="BB75" s="260" t="s">
        <v>6526</v>
      </c>
      <c r="BC75" s="260" t="s">
        <v>6527</v>
      </c>
      <c r="BD75" s="260" t="s">
        <v>6528</v>
      </c>
      <c r="BE75" s="261" t="s">
        <v>6529</v>
      </c>
      <c r="BF75" s="260" t="s">
        <v>6530</v>
      </c>
      <c r="BG75" s="269"/>
      <c r="BH75" s="269"/>
      <c r="BI75" s="269"/>
      <c r="BJ75" s="260" t="s">
        <v>6531</v>
      </c>
      <c r="BK75" s="260" t="s">
        <v>6532</v>
      </c>
      <c r="BL75" s="269"/>
      <c r="BM75" s="269"/>
      <c r="BN75" s="269"/>
      <c r="BO75" s="269"/>
      <c r="BP75" s="260" t="s">
        <v>6533</v>
      </c>
      <c r="BQ75" s="269"/>
      <c r="BR75" s="269"/>
      <c r="BS75" s="269"/>
      <c r="BT75" s="260" t="s">
        <v>6534</v>
      </c>
      <c r="BU75" s="260" t="s">
        <v>6535</v>
      </c>
      <c r="BV75" s="269"/>
      <c r="BW75" s="268"/>
      <c r="BX75" s="268"/>
      <c r="BY75" s="268"/>
      <c r="BZ75" s="270"/>
      <c r="CA75" s="270"/>
      <c r="CB75" s="270"/>
      <c r="CC75" s="270"/>
      <c r="CD75" s="270"/>
      <c r="CE75" s="270"/>
      <c r="CF75" s="262" t="s">
        <v>6536</v>
      </c>
      <c r="CG75" s="270"/>
      <c r="CH75" s="270"/>
      <c r="CI75" s="270"/>
      <c r="CJ75" s="270"/>
      <c r="CK75" s="262" t="s">
        <v>6537</v>
      </c>
      <c r="CL75" s="262" t="s">
        <v>6538</v>
      </c>
      <c r="CM75" s="262" t="s">
        <v>6539</v>
      </c>
      <c r="CN75" s="263" t="s">
        <v>4997</v>
      </c>
      <c r="CO75" s="262" t="s">
        <v>6540</v>
      </c>
      <c r="CP75" s="270"/>
      <c r="CQ75" s="270"/>
      <c r="CR75" s="270"/>
      <c r="CS75" s="262" t="s">
        <v>6541</v>
      </c>
      <c r="CT75" s="262" t="s">
        <v>5152</v>
      </c>
      <c r="CU75" s="270"/>
      <c r="CV75" s="270"/>
      <c r="CW75" s="270"/>
      <c r="CX75" s="270"/>
      <c r="CY75" s="262" t="s">
        <v>6542</v>
      </c>
      <c r="CZ75" s="270"/>
      <c r="DA75" s="270"/>
      <c r="DB75" s="270"/>
      <c r="DC75" s="262" t="s">
        <v>6543</v>
      </c>
      <c r="DD75" s="262" t="s">
        <v>6544</v>
      </c>
      <c r="DE75" s="270"/>
    </row>
    <row r="76" spans="2:109" ht="6.75" customHeight="1">
      <c r="B76" s="31"/>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3"/>
      <c r="AL76" s="259" t="str">
        <f t="shared" si="3"/>
        <v>Hueyapan de Ocampo</v>
      </c>
      <c r="AM76" s="259" t="str">
        <f t="shared" si="2"/>
        <v>30073</v>
      </c>
      <c r="AN76"/>
      <c r="AO76" s="268"/>
      <c r="AP76" s="3">
        <v>74</v>
      </c>
      <c r="AQ76" s="269"/>
      <c r="AR76" s="269"/>
      <c r="AS76" s="269"/>
      <c r="AT76" s="269"/>
      <c r="AU76" s="269"/>
      <c r="AV76" s="269"/>
      <c r="AW76" s="260" t="s">
        <v>6545</v>
      </c>
      <c r="AX76" s="269"/>
      <c r="AY76" s="269"/>
      <c r="AZ76" s="269"/>
      <c r="BA76" s="269"/>
      <c r="BB76" s="260" t="s">
        <v>6546</v>
      </c>
      <c r="BC76" s="260" t="s">
        <v>6547</v>
      </c>
      <c r="BD76" s="260" t="s">
        <v>6548</v>
      </c>
      <c r="BE76" s="261" t="s">
        <v>6549</v>
      </c>
      <c r="BF76" s="260" t="s">
        <v>6550</v>
      </c>
      <c r="BG76" s="269"/>
      <c r="BH76" s="269"/>
      <c r="BI76" s="269"/>
      <c r="BJ76" s="260" t="s">
        <v>6551</v>
      </c>
      <c r="BK76" s="260" t="s">
        <v>6552</v>
      </c>
      <c r="BL76" s="269"/>
      <c r="BM76" s="269"/>
      <c r="BN76" s="269"/>
      <c r="BO76" s="269"/>
      <c r="BP76" s="269">
        <v>26099</v>
      </c>
      <c r="BQ76" s="269"/>
      <c r="BR76" s="269"/>
      <c r="BS76" s="269"/>
      <c r="BT76" s="260" t="s">
        <v>6553</v>
      </c>
      <c r="BU76" s="260" t="s">
        <v>6554</v>
      </c>
      <c r="BV76" s="269"/>
      <c r="BW76" s="268"/>
      <c r="BX76" s="268"/>
      <c r="BY76" s="268"/>
      <c r="BZ76" s="270"/>
      <c r="CA76" s="270"/>
      <c r="CB76" s="270"/>
      <c r="CC76" s="270"/>
      <c r="CD76" s="270"/>
      <c r="CE76" s="270"/>
      <c r="CF76" s="262" t="s">
        <v>4997</v>
      </c>
      <c r="CG76" s="270"/>
      <c r="CH76" s="270"/>
      <c r="CI76" s="270"/>
      <c r="CJ76" s="270"/>
      <c r="CK76" s="262" t="s">
        <v>6555</v>
      </c>
      <c r="CL76" s="262" t="s">
        <v>6556</v>
      </c>
      <c r="CM76" s="262" t="s">
        <v>6557</v>
      </c>
      <c r="CN76" s="263" t="s">
        <v>6558</v>
      </c>
      <c r="CO76" s="262" t="s">
        <v>6559</v>
      </c>
      <c r="CP76" s="270"/>
      <c r="CQ76" s="270"/>
      <c r="CR76" s="270"/>
      <c r="CS76" s="262" t="s">
        <v>6560</v>
      </c>
      <c r="CT76" s="262" t="s">
        <v>6561</v>
      </c>
      <c r="CU76" s="270"/>
      <c r="CV76" s="270"/>
      <c r="CW76" s="270"/>
      <c r="CX76" s="270"/>
      <c r="CY76" s="262" t="s">
        <v>550</v>
      </c>
      <c r="CZ76" s="270"/>
      <c r="DA76" s="270"/>
      <c r="DB76" s="270"/>
      <c r="DC76" s="262" t="s">
        <v>6562</v>
      </c>
      <c r="DD76" s="262" t="s">
        <v>6563</v>
      </c>
      <c r="DE76" s="270"/>
    </row>
    <row r="77" spans="2:109" ht="15" customHeight="1">
      <c r="B77" s="31"/>
      <c r="C77" s="288" t="s">
        <v>132</v>
      </c>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33"/>
      <c r="AL77" s="259" t="str">
        <f t="shared" si="3"/>
        <v>Huiloapan de Cuauhtémoc</v>
      </c>
      <c r="AM77" s="259" t="str">
        <f t="shared" si="2"/>
        <v>30074</v>
      </c>
      <c r="AN77"/>
      <c r="AO77" s="268"/>
      <c r="AP77" s="3">
        <v>75</v>
      </c>
      <c r="AQ77" s="269"/>
      <c r="AR77" s="269"/>
      <c r="AS77" s="269"/>
      <c r="AT77" s="269"/>
      <c r="AU77" s="269"/>
      <c r="AV77" s="269"/>
      <c r="AW77" s="260" t="s">
        <v>6564</v>
      </c>
      <c r="AX77" s="269"/>
      <c r="AY77" s="269"/>
      <c r="AZ77" s="269"/>
      <c r="BA77" s="269"/>
      <c r="BB77" s="260" t="s">
        <v>6565</v>
      </c>
      <c r="BC77" s="260" t="s">
        <v>6566</v>
      </c>
      <c r="BD77" s="260" t="s">
        <v>6567</v>
      </c>
      <c r="BE77" s="261" t="s">
        <v>6568</v>
      </c>
      <c r="BF77" s="260" t="s">
        <v>6569</v>
      </c>
      <c r="BG77" s="269"/>
      <c r="BH77" s="269"/>
      <c r="BI77" s="269"/>
      <c r="BJ77" s="260" t="s">
        <v>6570</v>
      </c>
      <c r="BK77" s="260" t="s">
        <v>6571</v>
      </c>
      <c r="BL77" s="269"/>
      <c r="BM77" s="269"/>
      <c r="BN77" s="269"/>
      <c r="BO77" s="269"/>
      <c r="BP77" s="269"/>
      <c r="BQ77" s="269"/>
      <c r="BR77" s="269"/>
      <c r="BS77" s="269"/>
      <c r="BT77" s="260" t="s">
        <v>6572</v>
      </c>
      <c r="BU77" s="260" t="s">
        <v>6573</v>
      </c>
      <c r="BV77" s="269"/>
      <c r="BW77" s="268"/>
      <c r="BX77" s="268"/>
      <c r="BY77" s="268"/>
      <c r="BZ77" s="270"/>
      <c r="CA77" s="270"/>
      <c r="CB77" s="270"/>
      <c r="CC77" s="270"/>
      <c r="CD77" s="270"/>
      <c r="CE77" s="270"/>
      <c r="CF77" s="262" t="s">
        <v>6574</v>
      </c>
      <c r="CG77" s="270"/>
      <c r="CH77" s="270"/>
      <c r="CI77" s="270"/>
      <c r="CJ77" s="270"/>
      <c r="CK77" s="262" t="s">
        <v>6575</v>
      </c>
      <c r="CL77" s="262" t="s">
        <v>6576</v>
      </c>
      <c r="CM77" s="262" t="s">
        <v>6577</v>
      </c>
      <c r="CN77" s="263" t="s">
        <v>6578</v>
      </c>
      <c r="CO77" s="262" t="s">
        <v>6579</v>
      </c>
      <c r="CP77" s="270"/>
      <c r="CQ77" s="270"/>
      <c r="CR77" s="270"/>
      <c r="CS77" s="262" t="s">
        <v>6580</v>
      </c>
      <c r="CT77" s="262" t="s">
        <v>6581</v>
      </c>
      <c r="CU77" s="270"/>
      <c r="CV77" s="270"/>
      <c r="CW77" s="270"/>
      <c r="CX77" s="270"/>
      <c r="CY77" s="270"/>
      <c r="CZ77" s="270"/>
      <c r="DA77" s="270"/>
      <c r="DB77" s="270"/>
      <c r="DC77" s="262" t="s">
        <v>6582</v>
      </c>
      <c r="DD77" s="262" t="s">
        <v>6583</v>
      </c>
      <c r="DE77" s="270"/>
    </row>
    <row r="78" spans="2:109" ht="6.75" customHeight="1">
      <c r="B78" s="31"/>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3"/>
      <c r="AL78" s="259" t="str">
        <f t="shared" si="3"/>
        <v>Ignacio de la Llave</v>
      </c>
      <c r="AM78" s="259" t="str">
        <f t="shared" si="2"/>
        <v>30075</v>
      </c>
      <c r="AN78"/>
      <c r="AO78" s="268"/>
      <c r="AP78" s="3">
        <v>76</v>
      </c>
      <c r="AQ78" s="269"/>
      <c r="AR78" s="269"/>
      <c r="AS78" s="269"/>
      <c r="AT78" s="269"/>
      <c r="AU78" s="269"/>
      <c r="AV78" s="269"/>
      <c r="AW78" s="260" t="s">
        <v>6584</v>
      </c>
      <c r="AX78" s="269"/>
      <c r="AY78" s="269"/>
      <c r="AZ78" s="269"/>
      <c r="BA78" s="269"/>
      <c r="BB78" s="260" t="s">
        <v>6585</v>
      </c>
      <c r="BC78" s="260" t="s">
        <v>6586</v>
      </c>
      <c r="BD78" s="260" t="s">
        <v>6587</v>
      </c>
      <c r="BE78" s="261" t="s">
        <v>6588</v>
      </c>
      <c r="BF78" s="260" t="s">
        <v>6589</v>
      </c>
      <c r="BG78" s="269"/>
      <c r="BH78" s="269"/>
      <c r="BI78" s="269"/>
      <c r="BJ78" s="260" t="s">
        <v>6590</v>
      </c>
      <c r="BK78" s="260" t="s">
        <v>6591</v>
      </c>
      <c r="BL78" s="269"/>
      <c r="BM78" s="269"/>
      <c r="BN78" s="269"/>
      <c r="BO78" s="269"/>
      <c r="BP78" s="269"/>
      <c r="BQ78" s="269"/>
      <c r="BR78" s="269"/>
      <c r="BS78" s="269"/>
      <c r="BT78" s="260" t="s">
        <v>6592</v>
      </c>
      <c r="BU78" s="260" t="s">
        <v>6593</v>
      </c>
      <c r="BV78" s="269"/>
      <c r="BW78" s="268"/>
      <c r="BX78" s="268"/>
      <c r="BY78" s="268"/>
      <c r="BZ78" s="270"/>
      <c r="CA78" s="270"/>
      <c r="CB78" s="270"/>
      <c r="CC78" s="270"/>
      <c r="CD78" s="270"/>
      <c r="CE78" s="270"/>
      <c r="CF78" s="262" t="s">
        <v>6594</v>
      </c>
      <c r="CG78" s="270"/>
      <c r="CH78" s="270"/>
      <c r="CI78" s="270"/>
      <c r="CJ78" s="270"/>
      <c r="CK78" s="262" t="s">
        <v>6595</v>
      </c>
      <c r="CL78" s="262" t="s">
        <v>6596</v>
      </c>
      <c r="CM78" s="262" t="s">
        <v>6076</v>
      </c>
      <c r="CN78" s="263" t="s">
        <v>6597</v>
      </c>
      <c r="CO78" s="262" t="s">
        <v>6598</v>
      </c>
      <c r="CP78" s="270"/>
      <c r="CQ78" s="270"/>
      <c r="CR78" s="270"/>
      <c r="CS78" s="262" t="s">
        <v>6599</v>
      </c>
      <c r="CT78" s="262" t="s">
        <v>5518</v>
      </c>
      <c r="CU78" s="270"/>
      <c r="CV78" s="270"/>
      <c r="CW78" s="270"/>
      <c r="CX78" s="270"/>
      <c r="CY78" s="270"/>
      <c r="CZ78" s="270"/>
      <c r="DA78" s="270"/>
      <c r="DB78" s="270"/>
      <c r="DC78" s="262" t="s">
        <v>6600</v>
      </c>
      <c r="DD78" s="262" t="s">
        <v>6601</v>
      </c>
      <c r="DE78" s="270"/>
    </row>
    <row r="79" spans="2:109" ht="108" customHeight="1">
      <c r="B79" s="31"/>
      <c r="C79" s="35"/>
      <c r="D79" s="288" t="s">
        <v>133</v>
      </c>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33"/>
      <c r="AL79" s="259" t="str">
        <f t="shared" si="3"/>
        <v>Ilamatlán</v>
      </c>
      <c r="AM79" s="259" t="str">
        <f t="shared" si="2"/>
        <v>30076</v>
      </c>
      <c r="AN79"/>
      <c r="AO79" s="268"/>
      <c r="AP79" s="3">
        <v>77</v>
      </c>
      <c r="AQ79" s="269"/>
      <c r="AR79" s="269"/>
      <c r="AS79" s="269"/>
      <c r="AT79" s="269"/>
      <c r="AU79" s="269"/>
      <c r="AV79" s="269"/>
      <c r="AW79" s="260" t="s">
        <v>6602</v>
      </c>
      <c r="AX79" s="269"/>
      <c r="AY79" s="269"/>
      <c r="AZ79" s="269"/>
      <c r="BA79" s="269"/>
      <c r="BB79" s="260" t="s">
        <v>6603</v>
      </c>
      <c r="BC79" s="260" t="s">
        <v>6604</v>
      </c>
      <c r="BD79" s="260" t="s">
        <v>6605</v>
      </c>
      <c r="BE79" s="261" t="s">
        <v>6606</v>
      </c>
      <c r="BF79" s="260" t="s">
        <v>6607</v>
      </c>
      <c r="BG79" s="269"/>
      <c r="BH79" s="269"/>
      <c r="BI79" s="269"/>
      <c r="BJ79" s="260" t="s">
        <v>6608</v>
      </c>
      <c r="BK79" s="260" t="s">
        <v>6609</v>
      </c>
      <c r="BL79" s="269"/>
      <c r="BM79" s="269"/>
      <c r="BN79" s="269"/>
      <c r="BO79" s="269"/>
      <c r="BP79" s="269"/>
      <c r="BQ79" s="269"/>
      <c r="BR79" s="269"/>
      <c r="BS79" s="269"/>
      <c r="BT79" s="260" t="s">
        <v>6610</v>
      </c>
      <c r="BU79" s="260" t="s">
        <v>6611</v>
      </c>
      <c r="BV79" s="269"/>
      <c r="BW79" s="268"/>
      <c r="BX79" s="268"/>
      <c r="BY79" s="268"/>
      <c r="BZ79" s="270"/>
      <c r="CA79" s="270"/>
      <c r="CB79" s="270"/>
      <c r="CC79" s="270"/>
      <c r="CD79" s="270"/>
      <c r="CE79" s="270"/>
      <c r="CF79" s="262" t="s">
        <v>6612</v>
      </c>
      <c r="CG79" s="270"/>
      <c r="CH79" s="270"/>
      <c r="CI79" s="270"/>
      <c r="CJ79" s="270"/>
      <c r="CK79" s="262" t="s">
        <v>6613</v>
      </c>
      <c r="CL79" s="262" t="s">
        <v>6614</v>
      </c>
      <c r="CM79" s="262" t="s">
        <v>6615</v>
      </c>
      <c r="CN79" s="263" t="s">
        <v>6616</v>
      </c>
      <c r="CO79" s="262" t="s">
        <v>6617</v>
      </c>
      <c r="CP79" s="270"/>
      <c r="CQ79" s="270"/>
      <c r="CR79" s="270"/>
      <c r="CS79" s="262" t="s">
        <v>6618</v>
      </c>
      <c r="CT79" s="262" t="s">
        <v>6619</v>
      </c>
      <c r="CU79" s="270"/>
      <c r="CV79" s="270"/>
      <c r="CW79" s="270"/>
      <c r="CX79" s="270"/>
      <c r="CY79" s="270"/>
      <c r="CZ79" s="270"/>
      <c r="DA79" s="270"/>
      <c r="DB79" s="270"/>
      <c r="DC79" s="262" t="s">
        <v>6620</v>
      </c>
      <c r="DD79" s="262" t="s">
        <v>6621</v>
      </c>
      <c r="DE79" s="270"/>
    </row>
    <row r="80" spans="2:109" ht="6.75" customHeight="1">
      <c r="B80" s="31"/>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3"/>
      <c r="AL80" s="259" t="str">
        <f t="shared" si="3"/>
        <v>Isla</v>
      </c>
      <c r="AM80" s="259" t="str">
        <f t="shared" si="2"/>
        <v>30077</v>
      </c>
      <c r="AN80"/>
      <c r="AO80" s="268"/>
      <c r="AP80" s="3">
        <v>78</v>
      </c>
      <c r="AQ80" s="269"/>
      <c r="AR80" s="269"/>
      <c r="AS80" s="269"/>
      <c r="AT80" s="269"/>
      <c r="AU80" s="269"/>
      <c r="AV80" s="269"/>
      <c r="AW80" s="260" t="s">
        <v>6622</v>
      </c>
      <c r="AX80" s="269"/>
      <c r="AY80" s="269"/>
      <c r="AZ80" s="269"/>
      <c r="BA80" s="269"/>
      <c r="BB80" s="260" t="s">
        <v>6623</v>
      </c>
      <c r="BC80" s="260" t="s">
        <v>6624</v>
      </c>
      <c r="BD80" s="260" t="s">
        <v>6625</v>
      </c>
      <c r="BE80" s="261" t="s">
        <v>6626</v>
      </c>
      <c r="BF80" s="260" t="s">
        <v>6627</v>
      </c>
      <c r="BG80" s="269"/>
      <c r="BH80" s="269"/>
      <c r="BI80" s="269"/>
      <c r="BJ80" s="260" t="s">
        <v>6628</v>
      </c>
      <c r="BK80" s="260" t="s">
        <v>6629</v>
      </c>
      <c r="BL80" s="269"/>
      <c r="BM80" s="269"/>
      <c r="BN80" s="269"/>
      <c r="BO80" s="269"/>
      <c r="BP80" s="269"/>
      <c r="BQ80" s="269"/>
      <c r="BR80" s="269"/>
      <c r="BS80" s="269"/>
      <c r="BT80" s="260" t="s">
        <v>6630</v>
      </c>
      <c r="BU80" s="260" t="s">
        <v>6631</v>
      </c>
      <c r="BV80" s="269"/>
      <c r="BW80" s="268"/>
      <c r="BX80" s="268"/>
      <c r="BY80" s="268"/>
      <c r="BZ80" s="270"/>
      <c r="CA80" s="270"/>
      <c r="CB80" s="270"/>
      <c r="CC80" s="270"/>
      <c r="CD80" s="270"/>
      <c r="CE80" s="270"/>
      <c r="CF80" s="262" t="s">
        <v>6632</v>
      </c>
      <c r="CG80" s="270"/>
      <c r="CH80" s="270"/>
      <c r="CI80" s="270"/>
      <c r="CJ80" s="270"/>
      <c r="CK80" s="262" t="s">
        <v>6633</v>
      </c>
      <c r="CL80" s="262" t="s">
        <v>6634</v>
      </c>
      <c r="CM80" s="262" t="s">
        <v>6635</v>
      </c>
      <c r="CN80" s="263" t="s">
        <v>6636</v>
      </c>
      <c r="CO80" s="262" t="s">
        <v>6637</v>
      </c>
      <c r="CP80" s="270"/>
      <c r="CQ80" s="270"/>
      <c r="CR80" s="270"/>
      <c r="CS80" s="262" t="s">
        <v>6638</v>
      </c>
      <c r="CT80" s="262" t="s">
        <v>6639</v>
      </c>
      <c r="CU80" s="270"/>
      <c r="CV80" s="270"/>
      <c r="CW80" s="270"/>
      <c r="CX80" s="270"/>
      <c r="CY80" s="270"/>
      <c r="CZ80" s="270"/>
      <c r="DA80" s="270"/>
      <c r="DB80" s="270"/>
      <c r="DC80" s="262" t="s">
        <v>6640</v>
      </c>
      <c r="DD80" s="262" t="s">
        <v>6641</v>
      </c>
      <c r="DE80" s="270"/>
    </row>
    <row r="81" spans="2:109" ht="60" customHeight="1">
      <c r="B81" s="31"/>
      <c r="C81" s="293" t="s">
        <v>134</v>
      </c>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33"/>
      <c r="AL81" s="259" t="str">
        <f t="shared" si="3"/>
        <v>Ixcatepec</v>
      </c>
      <c r="AM81" s="259" t="str">
        <f t="shared" si="2"/>
        <v>30078</v>
      </c>
      <c r="AN81"/>
      <c r="AO81" s="268"/>
      <c r="AP81" s="3">
        <v>79</v>
      </c>
      <c r="AQ81" s="269"/>
      <c r="AR81" s="269"/>
      <c r="AS81" s="269"/>
      <c r="AT81" s="269"/>
      <c r="AU81" s="269"/>
      <c r="AV81" s="269"/>
      <c r="AW81" s="260" t="s">
        <v>6642</v>
      </c>
      <c r="AX81" s="269"/>
      <c r="AY81" s="269"/>
      <c r="AZ81" s="269"/>
      <c r="BA81" s="269"/>
      <c r="BB81" s="260" t="s">
        <v>6643</v>
      </c>
      <c r="BC81" s="260" t="s">
        <v>6644</v>
      </c>
      <c r="BD81" s="260" t="s">
        <v>6645</v>
      </c>
      <c r="BE81" s="261" t="s">
        <v>6646</v>
      </c>
      <c r="BF81" s="260" t="s">
        <v>6647</v>
      </c>
      <c r="BG81" s="269"/>
      <c r="BH81" s="269"/>
      <c r="BI81" s="269"/>
      <c r="BJ81" s="260" t="s">
        <v>6648</v>
      </c>
      <c r="BK81" s="260" t="s">
        <v>6649</v>
      </c>
      <c r="BL81" s="269"/>
      <c r="BM81" s="269"/>
      <c r="BN81" s="269"/>
      <c r="BO81" s="269"/>
      <c r="BP81" s="269"/>
      <c r="BQ81" s="269"/>
      <c r="BR81" s="269"/>
      <c r="BS81" s="269"/>
      <c r="BT81" s="260" t="s">
        <v>6650</v>
      </c>
      <c r="BU81" s="260" t="s">
        <v>6651</v>
      </c>
      <c r="BV81" s="269"/>
      <c r="BW81" s="268"/>
      <c r="BX81" s="268"/>
      <c r="BY81" s="268"/>
      <c r="BZ81" s="270"/>
      <c r="CA81" s="270"/>
      <c r="CB81" s="270"/>
      <c r="CC81" s="270"/>
      <c r="CD81" s="270"/>
      <c r="CE81" s="270"/>
      <c r="CF81" s="262" t="s">
        <v>6652</v>
      </c>
      <c r="CG81" s="270"/>
      <c r="CH81" s="270"/>
      <c r="CI81" s="270"/>
      <c r="CJ81" s="270"/>
      <c r="CK81" s="262" t="s">
        <v>6653</v>
      </c>
      <c r="CL81" s="262" t="s">
        <v>6654</v>
      </c>
      <c r="CM81" s="262" t="s">
        <v>6655</v>
      </c>
      <c r="CN81" s="263" t="s">
        <v>6656</v>
      </c>
      <c r="CO81" s="262" t="s">
        <v>6657</v>
      </c>
      <c r="CP81" s="270"/>
      <c r="CQ81" s="270"/>
      <c r="CR81" s="270"/>
      <c r="CS81" s="262" t="s">
        <v>6658</v>
      </c>
      <c r="CT81" s="262" t="s">
        <v>6659</v>
      </c>
      <c r="CU81" s="270"/>
      <c r="CV81" s="270"/>
      <c r="CW81" s="270"/>
      <c r="CX81" s="270"/>
      <c r="CY81" s="270"/>
      <c r="CZ81" s="270"/>
      <c r="DA81" s="270"/>
      <c r="DB81" s="270"/>
      <c r="DC81" s="262" t="s">
        <v>6660</v>
      </c>
      <c r="DD81" s="262" t="s">
        <v>6661</v>
      </c>
      <c r="DE81" s="270"/>
    </row>
    <row r="82" spans="2:109" ht="6.75" customHeight="1">
      <c r="B82" s="31"/>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3"/>
      <c r="AL82" s="259" t="str">
        <f t="shared" si="3"/>
        <v>Ixhuacán de los Reyes</v>
      </c>
      <c r="AM82" s="259" t="str">
        <f t="shared" si="2"/>
        <v>30079</v>
      </c>
      <c r="AN82"/>
      <c r="AO82" s="268"/>
      <c r="AP82" s="3">
        <v>80</v>
      </c>
      <c r="AQ82" s="269"/>
      <c r="AR82" s="269"/>
      <c r="AS82" s="269"/>
      <c r="AT82" s="269"/>
      <c r="AU82" s="269"/>
      <c r="AV82" s="269"/>
      <c r="AW82" s="260" t="s">
        <v>6662</v>
      </c>
      <c r="AX82" s="269"/>
      <c r="AY82" s="269"/>
      <c r="AZ82" s="269"/>
      <c r="BA82" s="269"/>
      <c r="BB82" s="260" t="s">
        <v>6663</v>
      </c>
      <c r="BC82" s="260" t="s">
        <v>6664</v>
      </c>
      <c r="BD82" s="260" t="s">
        <v>6665</v>
      </c>
      <c r="BE82" s="261" t="s">
        <v>6666</v>
      </c>
      <c r="BF82" s="260" t="s">
        <v>6667</v>
      </c>
      <c r="BG82" s="269"/>
      <c r="BH82" s="269"/>
      <c r="BI82" s="269"/>
      <c r="BJ82" s="260" t="s">
        <v>6668</v>
      </c>
      <c r="BK82" s="260" t="s">
        <v>6669</v>
      </c>
      <c r="BL82" s="269"/>
      <c r="BM82" s="269"/>
      <c r="BN82" s="269"/>
      <c r="BO82" s="269"/>
      <c r="BP82" s="269"/>
      <c r="BQ82" s="269"/>
      <c r="BR82" s="269"/>
      <c r="BS82" s="269"/>
      <c r="BT82" s="260" t="s">
        <v>6670</v>
      </c>
      <c r="BU82" s="260" t="s">
        <v>6671</v>
      </c>
      <c r="BV82" s="269"/>
      <c r="BW82" s="268"/>
      <c r="BX82" s="268"/>
      <c r="BY82" s="268"/>
      <c r="BZ82" s="270"/>
      <c r="CA82" s="270"/>
      <c r="CB82" s="270"/>
      <c r="CC82" s="270"/>
      <c r="CD82" s="270"/>
      <c r="CE82" s="270"/>
      <c r="CF82" s="262" t="s">
        <v>5483</v>
      </c>
      <c r="CG82" s="270"/>
      <c r="CH82" s="270"/>
      <c r="CI82" s="270"/>
      <c r="CJ82" s="270"/>
      <c r="CK82" s="262" t="s">
        <v>6672</v>
      </c>
      <c r="CL82" s="262" t="s">
        <v>6673</v>
      </c>
      <c r="CM82" s="262" t="s">
        <v>4444</v>
      </c>
      <c r="CN82" s="263" t="s">
        <v>6674</v>
      </c>
      <c r="CO82" s="262" t="s">
        <v>6675</v>
      </c>
      <c r="CP82" s="270"/>
      <c r="CQ82" s="270"/>
      <c r="CR82" s="270"/>
      <c r="CS82" s="262" t="s">
        <v>6676</v>
      </c>
      <c r="CT82" s="262" t="s">
        <v>6677</v>
      </c>
      <c r="CU82" s="270"/>
      <c r="CV82" s="270"/>
      <c r="CW82" s="270"/>
      <c r="CX82" s="270"/>
      <c r="CY82" s="270"/>
      <c r="CZ82" s="270"/>
      <c r="DA82" s="270"/>
      <c r="DB82" s="270"/>
      <c r="DC82" s="262" t="s">
        <v>6678</v>
      </c>
      <c r="DD82" s="262" t="s">
        <v>6679</v>
      </c>
      <c r="DE82" s="270"/>
    </row>
    <row r="83" spans="2:109" ht="60" customHeight="1">
      <c r="B83" s="31"/>
      <c r="C83" s="293" t="s">
        <v>135</v>
      </c>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33"/>
      <c r="AL83" s="259" t="str">
        <f t="shared" si="3"/>
        <v>Ixhuatlán del Café</v>
      </c>
      <c r="AM83" s="259" t="str">
        <f t="shared" si="2"/>
        <v>30080</v>
      </c>
      <c r="AN83"/>
      <c r="AO83" s="268"/>
      <c r="AP83" s="3">
        <v>81</v>
      </c>
      <c r="AQ83" s="269"/>
      <c r="AR83" s="269"/>
      <c r="AS83" s="269"/>
      <c r="AT83" s="269"/>
      <c r="AU83" s="269"/>
      <c r="AV83" s="269"/>
      <c r="AW83" s="260" t="s">
        <v>6680</v>
      </c>
      <c r="AX83" s="269"/>
      <c r="AY83" s="269"/>
      <c r="AZ83" s="269"/>
      <c r="BA83" s="269"/>
      <c r="BB83" s="260" t="s">
        <v>6681</v>
      </c>
      <c r="BC83" s="260" t="s">
        <v>6682</v>
      </c>
      <c r="BD83" s="260" t="s">
        <v>6683</v>
      </c>
      <c r="BE83" s="261" t="s">
        <v>6684</v>
      </c>
      <c r="BF83" s="260" t="s">
        <v>6685</v>
      </c>
      <c r="BG83" s="269"/>
      <c r="BH83" s="269"/>
      <c r="BI83" s="269"/>
      <c r="BJ83" s="260" t="s">
        <v>6686</v>
      </c>
      <c r="BK83" s="260" t="s">
        <v>6687</v>
      </c>
      <c r="BL83" s="269"/>
      <c r="BM83" s="269"/>
      <c r="BN83" s="269"/>
      <c r="BO83" s="269"/>
      <c r="BP83" s="269"/>
      <c r="BQ83" s="269"/>
      <c r="BR83" s="269"/>
      <c r="BS83" s="269"/>
      <c r="BT83" s="260" t="s">
        <v>6688</v>
      </c>
      <c r="BU83" s="260" t="s">
        <v>6689</v>
      </c>
      <c r="BV83" s="269"/>
      <c r="BW83" s="268"/>
      <c r="BX83" s="268"/>
      <c r="BY83" s="268"/>
      <c r="BZ83" s="270"/>
      <c r="CA83" s="270"/>
      <c r="CB83" s="270"/>
      <c r="CC83" s="270"/>
      <c r="CD83" s="270"/>
      <c r="CE83" s="270"/>
      <c r="CF83" s="262" t="s">
        <v>6690</v>
      </c>
      <c r="CG83" s="270"/>
      <c r="CH83" s="270"/>
      <c r="CI83" s="270"/>
      <c r="CJ83" s="270"/>
      <c r="CK83" s="262" t="s">
        <v>6691</v>
      </c>
      <c r="CL83" s="262" t="s">
        <v>6692</v>
      </c>
      <c r="CM83" s="262" t="s">
        <v>6693</v>
      </c>
      <c r="CN83" s="263" t="s">
        <v>6694</v>
      </c>
      <c r="CO83" s="262" t="s">
        <v>6695</v>
      </c>
      <c r="CP83" s="270"/>
      <c r="CQ83" s="270"/>
      <c r="CR83" s="270"/>
      <c r="CS83" s="262" t="s">
        <v>6696</v>
      </c>
      <c r="CT83" s="262" t="s">
        <v>6697</v>
      </c>
      <c r="CU83" s="270"/>
      <c r="CV83" s="270"/>
      <c r="CW83" s="270"/>
      <c r="CX83" s="270"/>
      <c r="CY83" s="270"/>
      <c r="CZ83" s="270"/>
      <c r="DA83" s="270"/>
      <c r="DB83" s="270"/>
      <c r="DC83" s="262" t="s">
        <v>6698</v>
      </c>
      <c r="DD83" s="262" t="s">
        <v>6699</v>
      </c>
      <c r="DE83" s="270"/>
    </row>
    <row r="84" spans="2:109" ht="6.75" customHeight="1">
      <c r="B84" s="31"/>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3"/>
      <c r="AL84" s="259" t="str">
        <f t="shared" si="3"/>
        <v>Ixhuatlancillo</v>
      </c>
      <c r="AM84" s="259" t="str">
        <f t="shared" si="2"/>
        <v>30081</v>
      </c>
      <c r="AN84"/>
      <c r="AO84" s="268"/>
      <c r="AP84" s="3">
        <v>82</v>
      </c>
      <c r="AQ84" s="269"/>
      <c r="AR84" s="269"/>
      <c r="AS84" s="269"/>
      <c r="AT84" s="269"/>
      <c r="AU84" s="269"/>
      <c r="AV84" s="269"/>
      <c r="AW84" s="260" t="s">
        <v>6700</v>
      </c>
      <c r="AX84" s="269"/>
      <c r="AY84" s="269"/>
      <c r="AZ84" s="269"/>
      <c r="BA84" s="269"/>
      <c r="BB84" s="260" t="s">
        <v>6701</v>
      </c>
      <c r="BC84" s="260" t="s">
        <v>6702</v>
      </c>
      <c r="BD84" s="260" t="s">
        <v>6703</v>
      </c>
      <c r="BE84" s="261" t="s">
        <v>6704</v>
      </c>
      <c r="BF84" s="260" t="s">
        <v>6705</v>
      </c>
      <c r="BG84" s="269"/>
      <c r="BH84" s="269"/>
      <c r="BI84" s="269"/>
      <c r="BJ84" s="260" t="s">
        <v>6706</v>
      </c>
      <c r="BK84" s="260" t="s">
        <v>6707</v>
      </c>
      <c r="BL84" s="269"/>
      <c r="BM84" s="269"/>
      <c r="BN84" s="269"/>
      <c r="BO84" s="269"/>
      <c r="BP84" s="269"/>
      <c r="BQ84" s="269"/>
      <c r="BR84" s="269"/>
      <c r="BS84" s="269"/>
      <c r="BT84" s="260" t="s">
        <v>6708</v>
      </c>
      <c r="BU84" s="260" t="s">
        <v>6709</v>
      </c>
      <c r="BV84" s="269"/>
      <c r="BW84" s="268"/>
      <c r="BX84" s="268"/>
      <c r="BY84" s="268"/>
      <c r="BZ84" s="270"/>
      <c r="CA84" s="270"/>
      <c r="CB84" s="270"/>
      <c r="CC84" s="270"/>
      <c r="CD84" s="270"/>
      <c r="CE84" s="270"/>
      <c r="CF84" s="262" t="s">
        <v>6710</v>
      </c>
      <c r="CG84" s="270"/>
      <c r="CH84" s="270"/>
      <c r="CI84" s="270"/>
      <c r="CJ84" s="270"/>
      <c r="CK84" s="262" t="s">
        <v>6711</v>
      </c>
      <c r="CL84" s="262" t="s">
        <v>6712</v>
      </c>
      <c r="CM84" s="262" t="s">
        <v>6713</v>
      </c>
      <c r="CN84" s="263" t="s">
        <v>6714</v>
      </c>
      <c r="CO84" s="262" t="s">
        <v>6715</v>
      </c>
      <c r="CP84" s="270"/>
      <c r="CQ84" s="270"/>
      <c r="CR84" s="270"/>
      <c r="CS84" s="262" t="s">
        <v>6716</v>
      </c>
      <c r="CT84" s="262" t="s">
        <v>6717</v>
      </c>
      <c r="CU84" s="270"/>
      <c r="CV84" s="270"/>
      <c r="CW84" s="270"/>
      <c r="CX84" s="270"/>
      <c r="CY84" s="270"/>
      <c r="CZ84" s="270"/>
      <c r="DA84" s="270"/>
      <c r="DB84" s="270"/>
      <c r="DC84" s="262" t="s">
        <v>6718</v>
      </c>
      <c r="DD84" s="262" t="s">
        <v>6719</v>
      </c>
      <c r="DE84" s="270"/>
    </row>
    <row r="85" spans="2:109" ht="24" customHeight="1">
      <c r="B85" s="31"/>
      <c r="C85" s="293" t="s">
        <v>136</v>
      </c>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33"/>
      <c r="AL85" s="259" t="str">
        <f t="shared" si="3"/>
        <v>Ixhuatlán del Sureste</v>
      </c>
      <c r="AM85" s="259" t="str">
        <f t="shared" si="2"/>
        <v>30082</v>
      </c>
      <c r="AN85"/>
      <c r="AO85" s="3"/>
      <c r="AP85" s="3">
        <v>83</v>
      </c>
      <c r="AQ85" s="260"/>
      <c r="AR85" s="260"/>
      <c r="AS85" s="260"/>
      <c r="AT85" s="260"/>
      <c r="AU85" s="260"/>
      <c r="AV85" s="260"/>
      <c r="AW85" s="260" t="s">
        <v>6720</v>
      </c>
      <c r="AX85" s="260"/>
      <c r="AY85" s="260"/>
      <c r="AZ85" s="260"/>
      <c r="BA85" s="260"/>
      <c r="BB85" s="267" t="s">
        <v>6721</v>
      </c>
      <c r="BC85" s="260" t="s">
        <v>6722</v>
      </c>
      <c r="BD85" s="260" t="s">
        <v>6723</v>
      </c>
      <c r="BE85" s="261" t="s">
        <v>6724</v>
      </c>
      <c r="BF85" s="260" t="s">
        <v>6725</v>
      </c>
      <c r="BG85" s="260"/>
      <c r="BH85" s="260"/>
      <c r="BI85" s="260"/>
      <c r="BJ85" s="260" t="s">
        <v>6726</v>
      </c>
      <c r="BK85" s="260" t="s">
        <v>6727</v>
      </c>
      <c r="BL85" s="260"/>
      <c r="BM85" s="260"/>
      <c r="BN85" s="260"/>
      <c r="BO85" s="260"/>
      <c r="BP85" s="260"/>
      <c r="BQ85" s="260"/>
      <c r="BR85" s="260"/>
      <c r="BS85" s="260"/>
      <c r="BT85" s="260" t="s">
        <v>6728</v>
      </c>
      <c r="BU85" s="260" t="s">
        <v>6729</v>
      </c>
      <c r="BV85" s="260"/>
      <c r="BW85" s="3"/>
      <c r="BX85" s="3"/>
      <c r="BY85" s="3"/>
      <c r="BZ85" s="262"/>
      <c r="CA85" s="262"/>
      <c r="CB85" s="262"/>
      <c r="CC85" s="262"/>
      <c r="CD85" s="262"/>
      <c r="CE85" s="262"/>
      <c r="CF85" s="262" t="s">
        <v>6730</v>
      </c>
      <c r="CG85" s="262"/>
      <c r="CH85" s="262"/>
      <c r="CI85" s="262"/>
      <c r="CJ85" s="262"/>
      <c r="CK85" s="264" t="s">
        <v>6731</v>
      </c>
      <c r="CL85" s="262" t="s">
        <v>6732</v>
      </c>
      <c r="CM85" s="262" t="s">
        <v>6733</v>
      </c>
      <c r="CN85" s="263" t="s">
        <v>6734</v>
      </c>
      <c r="CO85" s="262" t="s">
        <v>6735</v>
      </c>
      <c r="CP85" s="262"/>
      <c r="CQ85" s="262"/>
      <c r="CR85" s="262"/>
      <c r="CS85" s="262" t="s">
        <v>6736</v>
      </c>
      <c r="CT85" s="262" t="s">
        <v>6737</v>
      </c>
      <c r="CU85" s="262"/>
      <c r="CV85" s="262"/>
      <c r="CW85" s="262"/>
      <c r="CX85" s="262"/>
      <c r="CY85" s="262"/>
      <c r="CZ85" s="262"/>
      <c r="DA85" s="262"/>
      <c r="DB85" s="262"/>
      <c r="DC85" s="262" t="s">
        <v>6738</v>
      </c>
      <c r="DD85" s="262" t="s">
        <v>6739</v>
      </c>
      <c r="DE85" s="262"/>
    </row>
    <row r="86" spans="2:109" ht="15" customHeight="1" thickBot="1">
      <c r="B86" s="38"/>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40"/>
      <c r="AL86" s="259" t="str">
        <f t="shared" si="3"/>
        <v>Ixhuatlán de Madero</v>
      </c>
      <c r="AM86" s="259" t="str">
        <f t="shared" si="2"/>
        <v>30083</v>
      </c>
      <c r="AN86"/>
      <c r="AO86" s="268"/>
      <c r="AP86" s="3">
        <v>84</v>
      </c>
      <c r="AQ86" s="269"/>
      <c r="AR86" s="269"/>
      <c r="AS86" s="269"/>
      <c r="AT86" s="269"/>
      <c r="AU86" s="269"/>
      <c r="AV86" s="269"/>
      <c r="AW86" s="260" t="s">
        <v>6740</v>
      </c>
      <c r="AX86" s="269"/>
      <c r="AY86" s="269"/>
      <c r="AZ86" s="269"/>
      <c r="BA86" s="269"/>
      <c r="BB86" s="267" t="s">
        <v>6741</v>
      </c>
      <c r="BC86" s="260" t="s">
        <v>6742</v>
      </c>
      <c r="BD86" s="260" t="s">
        <v>6743</v>
      </c>
      <c r="BE86" s="261" t="s">
        <v>6744</v>
      </c>
      <c r="BF86" s="260" t="s">
        <v>6745</v>
      </c>
      <c r="BG86" s="269"/>
      <c r="BH86" s="269"/>
      <c r="BI86" s="269"/>
      <c r="BJ86" s="260" t="s">
        <v>6746</v>
      </c>
      <c r="BK86" s="260" t="s">
        <v>6747</v>
      </c>
      <c r="BL86" s="269"/>
      <c r="BM86" s="269"/>
      <c r="BN86" s="269"/>
      <c r="BO86" s="269"/>
      <c r="BP86" s="269"/>
      <c r="BQ86" s="269"/>
      <c r="BR86" s="269"/>
      <c r="BS86" s="269"/>
      <c r="BT86" s="260" t="s">
        <v>6748</v>
      </c>
      <c r="BU86" s="260" t="s">
        <v>6749</v>
      </c>
      <c r="BV86" s="269"/>
      <c r="BW86" s="268"/>
      <c r="BX86" s="268"/>
      <c r="BY86" s="268"/>
      <c r="BZ86" s="270"/>
      <c r="CA86" s="270"/>
      <c r="CB86" s="270"/>
      <c r="CC86" s="270"/>
      <c r="CD86" s="270"/>
      <c r="CE86" s="270"/>
      <c r="CF86" s="262" t="s">
        <v>6750</v>
      </c>
      <c r="CG86" s="270"/>
      <c r="CH86" s="270"/>
      <c r="CI86" s="270"/>
      <c r="CJ86" s="270"/>
      <c r="CK86" s="272" t="s">
        <v>6751</v>
      </c>
      <c r="CL86" s="262" t="s">
        <v>6752</v>
      </c>
      <c r="CM86" s="262" t="s">
        <v>6753</v>
      </c>
      <c r="CN86" s="263" t="s">
        <v>6754</v>
      </c>
      <c r="CO86" s="262" t="s">
        <v>6755</v>
      </c>
      <c r="CP86" s="270"/>
      <c r="CQ86" s="270"/>
      <c r="CR86" s="270"/>
      <c r="CS86" s="262" t="s">
        <v>6756</v>
      </c>
      <c r="CT86" s="262" t="s">
        <v>6757</v>
      </c>
      <c r="CU86" s="270"/>
      <c r="CV86" s="270"/>
      <c r="CW86" s="270"/>
      <c r="CX86" s="270"/>
      <c r="CY86" s="270"/>
      <c r="CZ86" s="270"/>
      <c r="DA86" s="270"/>
      <c r="DB86" s="270"/>
      <c r="DC86" s="262" t="s">
        <v>6758</v>
      </c>
      <c r="DD86" s="262" t="s">
        <v>6759</v>
      </c>
      <c r="DE86" s="270"/>
    </row>
    <row r="87" spans="2:109" ht="15" customHeight="1" thickBot="1">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L87" s="259" t="str">
        <f t="shared" si="3"/>
        <v>Ixmatlahuacan</v>
      </c>
      <c r="AM87" s="259" t="str">
        <f t="shared" si="2"/>
        <v>30084</v>
      </c>
      <c r="AN87"/>
      <c r="AO87" s="268"/>
      <c r="AP87" s="3">
        <v>85</v>
      </c>
      <c r="AQ87" s="269"/>
      <c r="AR87" s="269"/>
      <c r="AS87" s="269"/>
      <c r="AT87" s="269"/>
      <c r="AU87" s="269"/>
      <c r="AV87" s="269"/>
      <c r="AW87" s="260" t="s">
        <v>6760</v>
      </c>
      <c r="AX87" s="269"/>
      <c r="AY87" s="269"/>
      <c r="AZ87" s="269"/>
      <c r="BA87" s="269"/>
      <c r="BB87" s="267" t="s">
        <v>6761</v>
      </c>
      <c r="BC87" s="260" t="s">
        <v>6762</v>
      </c>
      <c r="BD87" s="260" t="s">
        <v>6763</v>
      </c>
      <c r="BE87" s="261" t="s">
        <v>6764</v>
      </c>
      <c r="BF87" s="260" t="s">
        <v>6765</v>
      </c>
      <c r="BG87" s="269"/>
      <c r="BH87" s="269"/>
      <c r="BI87" s="269"/>
      <c r="BJ87" s="260" t="s">
        <v>6766</v>
      </c>
      <c r="BK87" s="260" t="s">
        <v>6767</v>
      </c>
      <c r="BL87" s="269"/>
      <c r="BM87" s="269"/>
      <c r="BN87" s="269"/>
      <c r="BO87" s="269"/>
      <c r="BP87" s="269"/>
      <c r="BQ87" s="269"/>
      <c r="BR87" s="269"/>
      <c r="BS87" s="269"/>
      <c r="BT87" s="260" t="s">
        <v>6768</v>
      </c>
      <c r="BU87" s="260" t="s">
        <v>6769</v>
      </c>
      <c r="BV87" s="269"/>
      <c r="BW87" s="268"/>
      <c r="BX87" s="268"/>
      <c r="BY87" s="268"/>
      <c r="BZ87" s="270"/>
      <c r="CA87" s="270"/>
      <c r="CB87" s="270"/>
      <c r="CC87" s="270"/>
      <c r="CD87" s="270"/>
      <c r="CE87" s="270"/>
      <c r="CF87" s="262" t="s">
        <v>6770</v>
      </c>
      <c r="CG87" s="270"/>
      <c r="CH87" s="270"/>
      <c r="CI87" s="270"/>
      <c r="CJ87" s="270"/>
      <c r="CK87" s="272" t="s">
        <v>6771</v>
      </c>
      <c r="CL87" s="262" t="s">
        <v>6772</v>
      </c>
      <c r="CM87" s="262" t="s">
        <v>6773</v>
      </c>
      <c r="CN87" s="263" t="s">
        <v>6774</v>
      </c>
      <c r="CO87" s="262" t="s">
        <v>6775</v>
      </c>
      <c r="CP87" s="270"/>
      <c r="CQ87" s="270"/>
      <c r="CR87" s="270"/>
      <c r="CS87" s="262" t="s">
        <v>6776</v>
      </c>
      <c r="CT87" s="262" t="s">
        <v>6777</v>
      </c>
      <c r="CU87" s="270"/>
      <c r="CV87" s="270"/>
      <c r="CW87" s="270"/>
      <c r="CX87" s="270"/>
      <c r="CY87" s="270"/>
      <c r="CZ87" s="270"/>
      <c r="DA87" s="270"/>
      <c r="DB87" s="270"/>
      <c r="DC87" s="262" t="s">
        <v>6778</v>
      </c>
      <c r="DD87" s="262" t="s">
        <v>6779</v>
      </c>
      <c r="DE87" s="270"/>
    </row>
    <row r="88" spans="2:109" ht="15" customHeight="1">
      <c r="B88" s="28"/>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30"/>
      <c r="AL88" s="259" t="str">
        <f t="shared" si="3"/>
        <v>Ixtaczoquitlán</v>
      </c>
      <c r="AM88" s="259" t="str">
        <f t="shared" si="2"/>
        <v>30085</v>
      </c>
      <c r="AN88"/>
      <c r="AO88" s="268"/>
      <c r="AP88" s="3">
        <v>86</v>
      </c>
      <c r="AQ88" s="269"/>
      <c r="AR88" s="269"/>
      <c r="AS88" s="269"/>
      <c r="AT88" s="269"/>
      <c r="AU88" s="269"/>
      <c r="AV88" s="269"/>
      <c r="AW88" s="260" t="s">
        <v>6780</v>
      </c>
      <c r="AX88" s="269"/>
      <c r="AY88" s="269"/>
      <c r="AZ88" s="269"/>
      <c r="BA88" s="269"/>
      <c r="BB88" s="267" t="s">
        <v>6781</v>
      </c>
      <c r="BC88" s="269">
        <v>13099</v>
      </c>
      <c r="BD88" s="260" t="s">
        <v>6782</v>
      </c>
      <c r="BE88" s="261" t="s">
        <v>6783</v>
      </c>
      <c r="BF88" s="260" t="s">
        <v>6784</v>
      </c>
      <c r="BG88" s="269"/>
      <c r="BH88" s="269"/>
      <c r="BI88" s="269"/>
      <c r="BJ88" s="260" t="s">
        <v>6785</v>
      </c>
      <c r="BK88" s="260" t="s">
        <v>6786</v>
      </c>
      <c r="BL88" s="269"/>
      <c r="BM88" s="269"/>
      <c r="BN88" s="269"/>
      <c r="BO88" s="269"/>
      <c r="BP88" s="269"/>
      <c r="BQ88" s="269"/>
      <c r="BR88" s="269"/>
      <c r="BS88" s="269"/>
      <c r="BT88" s="260" t="s">
        <v>6787</v>
      </c>
      <c r="BU88" s="260" t="s">
        <v>6788</v>
      </c>
      <c r="BV88" s="269"/>
      <c r="BW88" s="268"/>
      <c r="BX88" s="268"/>
      <c r="BY88" s="268"/>
      <c r="BZ88" s="270"/>
      <c r="CA88" s="270"/>
      <c r="CB88" s="270"/>
      <c r="CC88" s="270"/>
      <c r="CD88" s="270"/>
      <c r="CE88" s="270"/>
      <c r="CF88" s="262" t="s">
        <v>6789</v>
      </c>
      <c r="CG88" s="270"/>
      <c r="CH88" s="270"/>
      <c r="CI88" s="270"/>
      <c r="CJ88" s="270"/>
      <c r="CK88" s="272" t="s">
        <v>5524</v>
      </c>
      <c r="CL88" s="262" t="s">
        <v>550</v>
      </c>
      <c r="CM88" s="262" t="s">
        <v>6790</v>
      </c>
      <c r="CN88" s="263" t="s">
        <v>6791</v>
      </c>
      <c r="CO88" s="262" t="s">
        <v>6792</v>
      </c>
      <c r="CP88" s="270"/>
      <c r="CQ88" s="270"/>
      <c r="CR88" s="270"/>
      <c r="CS88" s="262" t="s">
        <v>6793</v>
      </c>
      <c r="CT88" s="262" t="s">
        <v>6794</v>
      </c>
      <c r="CU88" s="270"/>
      <c r="CV88" s="270"/>
      <c r="CW88" s="270"/>
      <c r="CX88" s="270"/>
      <c r="CY88" s="270"/>
      <c r="CZ88" s="270"/>
      <c r="DA88" s="270"/>
      <c r="DB88" s="270"/>
      <c r="DC88" s="262" t="s">
        <v>6795</v>
      </c>
      <c r="DD88" s="262" t="s">
        <v>6796</v>
      </c>
      <c r="DE88" s="270"/>
    </row>
    <row r="89" spans="2:109" ht="48" customHeight="1">
      <c r="B89" s="31"/>
      <c r="C89" s="293" t="s">
        <v>137</v>
      </c>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33"/>
      <c r="AL89" s="259" t="str">
        <f t="shared" si="3"/>
        <v>Jalacingo</v>
      </c>
      <c r="AM89" s="259" t="str">
        <f t="shared" si="2"/>
        <v>30086</v>
      </c>
      <c r="AN89"/>
      <c r="AO89" s="268"/>
      <c r="AP89" s="3">
        <v>87</v>
      </c>
      <c r="AQ89" s="269"/>
      <c r="AR89" s="269"/>
      <c r="AS89" s="269"/>
      <c r="AT89" s="269"/>
      <c r="AU89" s="269"/>
      <c r="AV89" s="269"/>
      <c r="AW89" s="260" t="s">
        <v>6797</v>
      </c>
      <c r="AX89" s="269"/>
      <c r="AY89" s="269"/>
      <c r="AZ89" s="269"/>
      <c r="BA89" s="269"/>
      <c r="BB89" s="260">
        <v>12099</v>
      </c>
      <c r="BC89" s="269"/>
      <c r="BD89" s="260" t="s">
        <v>6798</v>
      </c>
      <c r="BE89" s="261" t="s">
        <v>6799</v>
      </c>
      <c r="BF89" s="260" t="s">
        <v>6800</v>
      </c>
      <c r="BG89" s="269"/>
      <c r="BH89" s="269"/>
      <c r="BI89" s="269"/>
      <c r="BJ89" s="260" t="s">
        <v>6801</v>
      </c>
      <c r="BK89" s="260" t="s">
        <v>6802</v>
      </c>
      <c r="BL89" s="269"/>
      <c r="BM89" s="269"/>
      <c r="BN89" s="269"/>
      <c r="BO89" s="269"/>
      <c r="BP89" s="269"/>
      <c r="BQ89" s="269"/>
      <c r="BR89" s="269"/>
      <c r="BS89" s="269"/>
      <c r="BT89" s="260" t="s">
        <v>6803</v>
      </c>
      <c r="BU89" s="260" t="s">
        <v>6804</v>
      </c>
      <c r="BV89" s="269"/>
      <c r="BW89" s="268"/>
      <c r="BX89" s="268"/>
      <c r="BY89" s="268"/>
      <c r="BZ89" s="270"/>
      <c r="CA89" s="270"/>
      <c r="CB89" s="270"/>
      <c r="CC89" s="270"/>
      <c r="CD89" s="270"/>
      <c r="CE89" s="270"/>
      <c r="CF89" s="262" t="s">
        <v>6805</v>
      </c>
      <c r="CG89" s="270"/>
      <c r="CH89" s="270"/>
      <c r="CI89" s="270"/>
      <c r="CJ89" s="270"/>
      <c r="CK89" s="262" t="s">
        <v>550</v>
      </c>
      <c r="CL89" s="270"/>
      <c r="CM89" s="262" t="s">
        <v>6806</v>
      </c>
      <c r="CN89" s="263" t="s">
        <v>6807</v>
      </c>
      <c r="CO89" s="262" t="s">
        <v>6808</v>
      </c>
      <c r="CP89" s="270"/>
      <c r="CQ89" s="270"/>
      <c r="CR89" s="270"/>
      <c r="CS89" s="262" t="s">
        <v>6809</v>
      </c>
      <c r="CT89" s="262" t="s">
        <v>6810</v>
      </c>
      <c r="CU89" s="270"/>
      <c r="CV89" s="270"/>
      <c r="CW89" s="270"/>
      <c r="CX89" s="270"/>
      <c r="CY89" s="270"/>
      <c r="CZ89" s="270"/>
      <c r="DA89" s="270"/>
      <c r="DB89" s="270"/>
      <c r="DC89" s="262" t="s">
        <v>6811</v>
      </c>
      <c r="DD89" s="262" t="s">
        <v>6812</v>
      </c>
      <c r="DE89" s="270"/>
    </row>
    <row r="90" spans="2:109" ht="6.75" customHeight="1">
      <c r="B90" s="31"/>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3"/>
      <c r="AL90" s="259" t="str">
        <f t="shared" si="3"/>
        <v>Xalapa</v>
      </c>
      <c r="AM90" s="259" t="str">
        <f t="shared" si="2"/>
        <v>30087</v>
      </c>
      <c r="AN90"/>
      <c r="AO90" s="268"/>
      <c r="AP90" s="3">
        <v>88</v>
      </c>
      <c r="AQ90" s="269"/>
      <c r="AR90" s="269"/>
      <c r="AS90" s="269"/>
      <c r="AT90" s="269"/>
      <c r="AU90" s="269"/>
      <c r="AV90" s="269"/>
      <c r="AW90" s="260" t="s">
        <v>6813</v>
      </c>
      <c r="AX90" s="269"/>
      <c r="AY90" s="269"/>
      <c r="AZ90" s="269"/>
      <c r="BA90" s="269"/>
      <c r="BB90" s="269"/>
      <c r="BC90" s="269"/>
      <c r="BD90" s="260" t="s">
        <v>6814</v>
      </c>
      <c r="BE90" s="261" t="s">
        <v>6815</v>
      </c>
      <c r="BF90" s="260" t="s">
        <v>6816</v>
      </c>
      <c r="BG90" s="269"/>
      <c r="BH90" s="269"/>
      <c r="BI90" s="269"/>
      <c r="BJ90" s="260" t="s">
        <v>6817</v>
      </c>
      <c r="BK90" s="260" t="s">
        <v>6818</v>
      </c>
      <c r="BL90" s="269"/>
      <c r="BM90" s="269"/>
      <c r="BN90" s="269"/>
      <c r="BO90" s="269"/>
      <c r="BP90" s="269"/>
      <c r="BQ90" s="269"/>
      <c r="BR90" s="269"/>
      <c r="BS90" s="269"/>
      <c r="BT90" s="260" t="s">
        <v>6819</v>
      </c>
      <c r="BU90" s="260" t="s">
        <v>6820</v>
      </c>
      <c r="BV90" s="269"/>
      <c r="BW90" s="268"/>
      <c r="BX90" s="268"/>
      <c r="BY90" s="268"/>
      <c r="BZ90" s="270"/>
      <c r="CA90" s="270"/>
      <c r="CB90" s="270"/>
      <c r="CC90" s="270"/>
      <c r="CD90" s="270"/>
      <c r="CE90" s="270"/>
      <c r="CF90" s="262" t="s">
        <v>6821</v>
      </c>
      <c r="CG90" s="270"/>
      <c r="CH90" s="270"/>
      <c r="CI90" s="270"/>
      <c r="CJ90" s="270"/>
      <c r="CK90" s="270"/>
      <c r="CL90" s="270"/>
      <c r="CM90" s="262" t="s">
        <v>6822</v>
      </c>
      <c r="CN90" s="263" t="s">
        <v>6823</v>
      </c>
      <c r="CO90" s="262" t="s">
        <v>6824</v>
      </c>
      <c r="CP90" s="270"/>
      <c r="CQ90" s="270"/>
      <c r="CR90" s="270"/>
      <c r="CS90" s="262" t="s">
        <v>6825</v>
      </c>
      <c r="CT90" s="262" t="s">
        <v>6826</v>
      </c>
      <c r="CU90" s="270"/>
      <c r="CV90" s="270"/>
      <c r="CW90" s="270"/>
      <c r="CX90" s="270"/>
      <c r="CY90" s="270"/>
      <c r="CZ90" s="270"/>
      <c r="DA90" s="270"/>
      <c r="DB90" s="270"/>
      <c r="DC90" s="262" t="s">
        <v>6827</v>
      </c>
      <c r="DD90" s="262" t="s">
        <v>6828</v>
      </c>
      <c r="DE90" s="270"/>
    </row>
    <row r="91" spans="2:109" ht="72" customHeight="1">
      <c r="B91" s="31"/>
      <c r="C91" s="288" t="s">
        <v>138</v>
      </c>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33"/>
      <c r="AL91" s="259" t="str">
        <f t="shared" si="3"/>
        <v>Jalcomulco</v>
      </c>
      <c r="AM91" s="259" t="str">
        <f t="shared" si="2"/>
        <v>30088</v>
      </c>
      <c r="AN91"/>
      <c r="AO91" s="268"/>
      <c r="AP91" s="3">
        <v>89</v>
      </c>
      <c r="AQ91" s="269"/>
      <c r="AR91" s="269"/>
      <c r="AS91" s="269"/>
      <c r="AT91" s="269"/>
      <c r="AU91" s="269"/>
      <c r="AV91" s="269"/>
      <c r="AW91" s="260" t="s">
        <v>6829</v>
      </c>
      <c r="AX91" s="269"/>
      <c r="AY91" s="269"/>
      <c r="AZ91" s="269"/>
      <c r="BA91" s="269"/>
      <c r="BB91" s="269"/>
      <c r="BC91" s="269"/>
      <c r="BD91" s="260" t="s">
        <v>6830</v>
      </c>
      <c r="BE91" s="261" t="s">
        <v>6831</v>
      </c>
      <c r="BF91" s="260" t="s">
        <v>6832</v>
      </c>
      <c r="BG91" s="269"/>
      <c r="BH91" s="269"/>
      <c r="BI91" s="269"/>
      <c r="BJ91" s="260" t="s">
        <v>6833</v>
      </c>
      <c r="BK91" s="260" t="s">
        <v>6834</v>
      </c>
      <c r="BL91" s="269"/>
      <c r="BM91" s="269"/>
      <c r="BN91" s="269"/>
      <c r="BO91" s="269"/>
      <c r="BP91" s="269"/>
      <c r="BQ91" s="269"/>
      <c r="BR91" s="269"/>
      <c r="BS91" s="269"/>
      <c r="BT91" s="260" t="s">
        <v>6835</v>
      </c>
      <c r="BU91" s="260" t="s">
        <v>6836</v>
      </c>
      <c r="BV91" s="269"/>
      <c r="BW91" s="268"/>
      <c r="BX91" s="268"/>
      <c r="BY91" s="268"/>
      <c r="BZ91" s="270"/>
      <c r="CA91" s="270"/>
      <c r="CB91" s="270"/>
      <c r="CC91" s="270"/>
      <c r="CD91" s="270"/>
      <c r="CE91" s="270"/>
      <c r="CF91" s="262" t="s">
        <v>6837</v>
      </c>
      <c r="CG91" s="270"/>
      <c r="CH91" s="270"/>
      <c r="CI91" s="270"/>
      <c r="CJ91" s="270"/>
      <c r="CK91" s="270"/>
      <c r="CL91" s="270"/>
      <c r="CM91" s="262" t="s">
        <v>6838</v>
      </c>
      <c r="CN91" s="263" t="s">
        <v>5163</v>
      </c>
      <c r="CO91" s="262" t="s">
        <v>6839</v>
      </c>
      <c r="CP91" s="270"/>
      <c r="CQ91" s="270"/>
      <c r="CR91" s="270"/>
      <c r="CS91" s="262" t="s">
        <v>6840</v>
      </c>
      <c r="CT91" s="262" t="s">
        <v>6841</v>
      </c>
      <c r="CU91" s="270"/>
      <c r="CV91" s="270"/>
      <c r="CW91" s="270"/>
      <c r="CX91" s="270"/>
      <c r="CY91" s="270"/>
      <c r="CZ91" s="270"/>
      <c r="DA91" s="270"/>
      <c r="DB91" s="270"/>
      <c r="DC91" s="262" t="s">
        <v>6842</v>
      </c>
      <c r="DD91" s="262" t="s">
        <v>6843</v>
      </c>
      <c r="DE91" s="270"/>
    </row>
    <row r="92" spans="2:109" ht="6.75" customHeight="1">
      <c r="B92" s="31"/>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3"/>
      <c r="AL92" s="259" t="str">
        <f t="shared" si="3"/>
        <v>Jáltipan</v>
      </c>
      <c r="AM92" s="259" t="str">
        <f t="shared" si="2"/>
        <v>30089</v>
      </c>
      <c r="AN92"/>
      <c r="AO92" s="268"/>
      <c r="AP92" s="3">
        <v>90</v>
      </c>
      <c r="AQ92" s="269"/>
      <c r="AR92" s="269"/>
      <c r="AS92" s="269"/>
      <c r="AT92" s="269"/>
      <c r="AU92" s="269"/>
      <c r="AV92" s="269"/>
      <c r="AW92" s="260" t="s">
        <v>6844</v>
      </c>
      <c r="AX92" s="269"/>
      <c r="AY92" s="269"/>
      <c r="AZ92" s="269"/>
      <c r="BA92" s="269"/>
      <c r="BB92" s="269"/>
      <c r="BC92" s="269"/>
      <c r="BD92" s="260" t="s">
        <v>6845</v>
      </c>
      <c r="BE92" s="261" t="s">
        <v>6846</v>
      </c>
      <c r="BF92" s="260" t="s">
        <v>6847</v>
      </c>
      <c r="BG92" s="269"/>
      <c r="BH92" s="269"/>
      <c r="BI92" s="269"/>
      <c r="BJ92" s="260" t="s">
        <v>6848</v>
      </c>
      <c r="BK92" s="260" t="s">
        <v>6849</v>
      </c>
      <c r="BL92" s="269"/>
      <c r="BM92" s="269"/>
      <c r="BN92" s="269"/>
      <c r="BO92" s="269"/>
      <c r="BP92" s="269"/>
      <c r="BQ92" s="269"/>
      <c r="BR92" s="269"/>
      <c r="BS92" s="269"/>
      <c r="BT92" s="260" t="s">
        <v>6850</v>
      </c>
      <c r="BU92" s="260" t="s">
        <v>6851</v>
      </c>
      <c r="BV92" s="269"/>
      <c r="BW92" s="268"/>
      <c r="BX92" s="268"/>
      <c r="BY92" s="268"/>
      <c r="BZ92" s="270"/>
      <c r="CA92" s="270"/>
      <c r="CB92" s="270"/>
      <c r="CC92" s="270"/>
      <c r="CD92" s="270"/>
      <c r="CE92" s="270"/>
      <c r="CF92" s="262" t="s">
        <v>6852</v>
      </c>
      <c r="CG92" s="270"/>
      <c r="CH92" s="270"/>
      <c r="CI92" s="270"/>
      <c r="CJ92" s="270"/>
      <c r="CK92" s="270"/>
      <c r="CL92" s="270"/>
      <c r="CM92" s="262" t="s">
        <v>6853</v>
      </c>
      <c r="CN92" s="263" t="s">
        <v>6854</v>
      </c>
      <c r="CO92" s="262" t="s">
        <v>6855</v>
      </c>
      <c r="CP92" s="270"/>
      <c r="CQ92" s="270"/>
      <c r="CR92" s="270"/>
      <c r="CS92" s="262" t="s">
        <v>6856</v>
      </c>
      <c r="CT92" s="262" t="s">
        <v>6857</v>
      </c>
      <c r="CU92" s="270"/>
      <c r="CV92" s="270"/>
      <c r="CW92" s="270"/>
      <c r="CX92" s="270"/>
      <c r="CY92" s="270"/>
      <c r="CZ92" s="270"/>
      <c r="DA92" s="270"/>
      <c r="DB92" s="270"/>
      <c r="DC92" s="262" t="s">
        <v>6858</v>
      </c>
      <c r="DD92" s="262" t="s">
        <v>6859</v>
      </c>
      <c r="DE92" s="270"/>
    </row>
    <row r="93" spans="2:109" ht="60" customHeight="1">
      <c r="B93" s="31"/>
      <c r="C93" s="288" t="s">
        <v>139</v>
      </c>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33"/>
      <c r="AL93" s="259" t="str">
        <f t="shared" si="3"/>
        <v>Jamapa</v>
      </c>
      <c r="AM93" s="259" t="str">
        <f t="shared" si="2"/>
        <v>30090</v>
      </c>
      <c r="AN93"/>
      <c r="AO93" s="268"/>
      <c r="AP93" s="3">
        <v>91</v>
      </c>
      <c r="AQ93" s="269"/>
      <c r="AR93" s="269"/>
      <c r="AS93" s="269"/>
      <c r="AT93" s="269"/>
      <c r="AU93" s="269"/>
      <c r="AV93" s="269"/>
      <c r="AW93" s="260" t="s">
        <v>6860</v>
      </c>
      <c r="AX93" s="269"/>
      <c r="AY93" s="269"/>
      <c r="AZ93" s="269"/>
      <c r="BA93" s="269"/>
      <c r="BB93" s="269"/>
      <c r="BC93" s="269"/>
      <c r="BD93" s="260" t="s">
        <v>6861</v>
      </c>
      <c r="BE93" s="261" t="s">
        <v>6862</v>
      </c>
      <c r="BF93" s="260" t="s">
        <v>6863</v>
      </c>
      <c r="BG93" s="269"/>
      <c r="BH93" s="269"/>
      <c r="BI93" s="269"/>
      <c r="BJ93" s="260" t="s">
        <v>6864</v>
      </c>
      <c r="BK93" s="260" t="s">
        <v>6865</v>
      </c>
      <c r="BL93" s="269"/>
      <c r="BM93" s="269"/>
      <c r="BN93" s="269"/>
      <c r="BO93" s="269"/>
      <c r="BP93" s="269"/>
      <c r="BQ93" s="269"/>
      <c r="BR93" s="269"/>
      <c r="BS93" s="269"/>
      <c r="BT93" s="260" t="s">
        <v>6866</v>
      </c>
      <c r="BU93" s="260" t="s">
        <v>6867</v>
      </c>
      <c r="BV93" s="269"/>
      <c r="BW93" s="268"/>
      <c r="BX93" s="268"/>
      <c r="BY93" s="268"/>
      <c r="BZ93" s="270"/>
      <c r="CA93" s="270"/>
      <c r="CB93" s="270"/>
      <c r="CC93" s="270"/>
      <c r="CD93" s="270"/>
      <c r="CE93" s="270"/>
      <c r="CF93" s="262" t="s">
        <v>6868</v>
      </c>
      <c r="CG93" s="270"/>
      <c r="CH93" s="270"/>
      <c r="CI93" s="270"/>
      <c r="CJ93" s="270"/>
      <c r="CK93" s="270"/>
      <c r="CL93" s="270"/>
      <c r="CM93" s="262" t="s">
        <v>6869</v>
      </c>
      <c r="CN93" s="263" t="s">
        <v>6870</v>
      </c>
      <c r="CO93" s="262" t="s">
        <v>6871</v>
      </c>
      <c r="CP93" s="270"/>
      <c r="CQ93" s="270"/>
      <c r="CR93" s="270"/>
      <c r="CS93" s="262" t="s">
        <v>6872</v>
      </c>
      <c r="CT93" s="262" t="s">
        <v>6873</v>
      </c>
      <c r="CU93" s="270"/>
      <c r="CV93" s="270"/>
      <c r="CW93" s="270"/>
      <c r="CX93" s="270"/>
      <c r="CY93" s="270"/>
      <c r="CZ93" s="270"/>
      <c r="DA93" s="270"/>
      <c r="DB93" s="270"/>
      <c r="DC93" s="262" t="s">
        <v>6874</v>
      </c>
      <c r="DD93" s="262" t="s">
        <v>6875</v>
      </c>
      <c r="DE93" s="270"/>
    </row>
    <row r="94" spans="2:109" ht="6.75" customHeight="1">
      <c r="B94" s="31"/>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3"/>
      <c r="AL94" s="259" t="str">
        <f t="shared" si="3"/>
        <v>Jesús Carranza</v>
      </c>
      <c r="AM94" s="259" t="str">
        <f t="shared" si="2"/>
        <v>30091</v>
      </c>
      <c r="AN94"/>
      <c r="AO94" s="268"/>
      <c r="AP94" s="3">
        <v>92</v>
      </c>
      <c r="AQ94" s="269"/>
      <c r="AR94" s="269"/>
      <c r="AS94" s="269"/>
      <c r="AT94" s="269"/>
      <c r="AU94" s="269"/>
      <c r="AV94" s="269"/>
      <c r="AW94" s="260" t="s">
        <v>6876</v>
      </c>
      <c r="AX94" s="269"/>
      <c r="AY94" s="269"/>
      <c r="AZ94" s="269"/>
      <c r="BA94" s="269"/>
      <c r="BB94" s="269"/>
      <c r="BC94" s="269"/>
      <c r="BD94" s="260" t="s">
        <v>6877</v>
      </c>
      <c r="BE94" s="261" t="s">
        <v>6878</v>
      </c>
      <c r="BF94" s="260" t="s">
        <v>6879</v>
      </c>
      <c r="BG94" s="269"/>
      <c r="BH94" s="269"/>
      <c r="BI94" s="269"/>
      <c r="BJ94" s="260" t="s">
        <v>6880</v>
      </c>
      <c r="BK94" s="260" t="s">
        <v>6881</v>
      </c>
      <c r="BL94" s="269"/>
      <c r="BM94" s="269"/>
      <c r="BN94" s="269"/>
      <c r="BO94" s="269"/>
      <c r="BP94" s="269"/>
      <c r="BQ94" s="269"/>
      <c r="BR94" s="269"/>
      <c r="BS94" s="269"/>
      <c r="BT94" s="260" t="s">
        <v>6882</v>
      </c>
      <c r="BU94" s="260" t="s">
        <v>6883</v>
      </c>
      <c r="BV94" s="269"/>
      <c r="BW94" s="268"/>
      <c r="BX94" s="268"/>
      <c r="BY94" s="268"/>
      <c r="BZ94" s="270"/>
      <c r="CA94" s="270"/>
      <c r="CB94" s="270"/>
      <c r="CC94" s="270"/>
      <c r="CD94" s="270"/>
      <c r="CE94" s="270"/>
      <c r="CF94" s="262" t="s">
        <v>6884</v>
      </c>
      <c r="CG94" s="270"/>
      <c r="CH94" s="270"/>
      <c r="CI94" s="270"/>
      <c r="CJ94" s="270"/>
      <c r="CK94" s="270"/>
      <c r="CL94" s="270"/>
      <c r="CM94" s="262" t="s">
        <v>6885</v>
      </c>
      <c r="CN94" s="263" t="s">
        <v>6886</v>
      </c>
      <c r="CO94" s="262" t="s">
        <v>6887</v>
      </c>
      <c r="CP94" s="270"/>
      <c r="CQ94" s="270"/>
      <c r="CR94" s="270"/>
      <c r="CS94" s="262" t="s">
        <v>6888</v>
      </c>
      <c r="CT94" s="262" t="s">
        <v>6889</v>
      </c>
      <c r="CU94" s="270"/>
      <c r="CV94" s="270"/>
      <c r="CW94" s="270"/>
      <c r="CX94" s="270"/>
      <c r="CY94" s="270"/>
      <c r="CZ94" s="270"/>
      <c r="DA94" s="270"/>
      <c r="DB94" s="270"/>
      <c r="DC94" s="262" t="s">
        <v>6890</v>
      </c>
      <c r="DD94" s="262" t="s">
        <v>6891</v>
      </c>
      <c r="DE94" s="270"/>
    </row>
    <row r="95" spans="2:109" ht="36" customHeight="1">
      <c r="B95" s="31"/>
      <c r="C95" s="293" t="s">
        <v>8586</v>
      </c>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33"/>
      <c r="AL95" s="259" t="str">
        <f t="shared" si="3"/>
        <v>Xico</v>
      </c>
      <c r="AM95" s="259" t="str">
        <f t="shared" si="2"/>
        <v>30092</v>
      </c>
      <c r="AN95"/>
      <c r="AO95" s="268"/>
      <c r="AP95" s="3">
        <v>93</v>
      </c>
      <c r="AQ95" s="269"/>
      <c r="AR95" s="269"/>
      <c r="AS95" s="269"/>
      <c r="AT95" s="269"/>
      <c r="AU95" s="269"/>
      <c r="AV95" s="269"/>
      <c r="AW95" s="260" t="s">
        <v>6892</v>
      </c>
      <c r="AX95" s="269"/>
      <c r="AY95" s="269"/>
      <c r="AZ95" s="269"/>
      <c r="BA95" s="269"/>
      <c r="BB95" s="269"/>
      <c r="BC95" s="269"/>
      <c r="BD95" s="260" t="s">
        <v>6893</v>
      </c>
      <c r="BE95" s="261" t="s">
        <v>6894</v>
      </c>
      <c r="BF95" s="260" t="s">
        <v>6895</v>
      </c>
      <c r="BG95" s="269"/>
      <c r="BH95" s="269"/>
      <c r="BI95" s="269"/>
      <c r="BJ95" s="260" t="s">
        <v>6896</v>
      </c>
      <c r="BK95" s="260" t="s">
        <v>6897</v>
      </c>
      <c r="BL95" s="269"/>
      <c r="BM95" s="269"/>
      <c r="BN95" s="269"/>
      <c r="BO95" s="269"/>
      <c r="BP95" s="269"/>
      <c r="BQ95" s="269"/>
      <c r="BR95" s="269"/>
      <c r="BS95" s="269"/>
      <c r="BT95" s="260" t="s">
        <v>6898</v>
      </c>
      <c r="BU95" s="260" t="s">
        <v>6899</v>
      </c>
      <c r="BV95" s="269"/>
      <c r="BW95" s="268"/>
      <c r="BX95" s="268"/>
      <c r="BY95" s="268"/>
      <c r="BZ95" s="270"/>
      <c r="CA95" s="270"/>
      <c r="CB95" s="270"/>
      <c r="CC95" s="270"/>
      <c r="CD95" s="270"/>
      <c r="CE95" s="270"/>
      <c r="CF95" s="262" t="s">
        <v>6900</v>
      </c>
      <c r="CG95" s="270"/>
      <c r="CH95" s="270"/>
      <c r="CI95" s="270"/>
      <c r="CJ95" s="270"/>
      <c r="CK95" s="270"/>
      <c r="CL95" s="270"/>
      <c r="CM95" s="262" t="s">
        <v>6901</v>
      </c>
      <c r="CN95" s="263" t="s">
        <v>6902</v>
      </c>
      <c r="CO95" s="262" t="s">
        <v>6903</v>
      </c>
      <c r="CP95" s="270"/>
      <c r="CQ95" s="270"/>
      <c r="CR95" s="270"/>
      <c r="CS95" s="262" t="s">
        <v>6904</v>
      </c>
      <c r="CT95" s="262" t="s">
        <v>6905</v>
      </c>
      <c r="CU95" s="270"/>
      <c r="CV95" s="270"/>
      <c r="CW95" s="270"/>
      <c r="CX95" s="270"/>
      <c r="CY95" s="270"/>
      <c r="CZ95" s="270"/>
      <c r="DA95" s="270"/>
      <c r="DB95" s="270"/>
      <c r="DC95" s="262" t="s">
        <v>6906</v>
      </c>
      <c r="DD95" s="262" t="s">
        <v>6907</v>
      </c>
      <c r="DE95" s="270"/>
    </row>
    <row r="96" spans="2:109" ht="6.75" customHeight="1">
      <c r="B96" s="31"/>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33"/>
      <c r="AL96" s="259" t="str">
        <f t="shared" si="3"/>
        <v>Jilotepec</v>
      </c>
      <c r="AM96" s="259" t="str">
        <f t="shared" si="2"/>
        <v>30093</v>
      </c>
      <c r="AN96"/>
      <c r="AO96" s="268"/>
      <c r="AP96" s="3">
        <v>94</v>
      </c>
      <c r="AQ96" s="269"/>
      <c r="AR96" s="269"/>
      <c r="AS96" s="269"/>
      <c r="AT96" s="269"/>
      <c r="AU96" s="269"/>
      <c r="AV96" s="269"/>
      <c r="AW96" s="260" t="s">
        <v>6908</v>
      </c>
      <c r="AX96" s="269"/>
      <c r="AY96" s="269"/>
      <c r="AZ96" s="269"/>
      <c r="BA96" s="269"/>
      <c r="BB96" s="269"/>
      <c r="BC96" s="269"/>
      <c r="BD96" s="260" t="s">
        <v>6909</v>
      </c>
      <c r="BE96" s="261" t="s">
        <v>6910</v>
      </c>
      <c r="BF96" s="260" t="s">
        <v>6911</v>
      </c>
      <c r="BG96" s="269"/>
      <c r="BH96" s="269"/>
      <c r="BI96" s="269"/>
      <c r="BJ96" s="260" t="s">
        <v>6912</v>
      </c>
      <c r="BK96" s="260" t="s">
        <v>6913</v>
      </c>
      <c r="BL96" s="269"/>
      <c r="BM96" s="269"/>
      <c r="BN96" s="269"/>
      <c r="BO96" s="269"/>
      <c r="BP96" s="269"/>
      <c r="BQ96" s="269"/>
      <c r="BR96" s="269"/>
      <c r="BS96" s="269"/>
      <c r="BT96" s="260" t="s">
        <v>6914</v>
      </c>
      <c r="BU96" s="260" t="s">
        <v>6915</v>
      </c>
      <c r="BV96" s="269"/>
      <c r="BW96" s="268"/>
      <c r="BX96" s="268"/>
      <c r="BY96" s="268"/>
      <c r="BZ96" s="270"/>
      <c r="CA96" s="270"/>
      <c r="CB96" s="270"/>
      <c r="CC96" s="270"/>
      <c r="CD96" s="270"/>
      <c r="CE96" s="270"/>
      <c r="CF96" s="262" t="s">
        <v>6916</v>
      </c>
      <c r="CG96" s="270"/>
      <c r="CH96" s="270"/>
      <c r="CI96" s="270"/>
      <c r="CJ96" s="270"/>
      <c r="CK96" s="270"/>
      <c r="CL96" s="270"/>
      <c r="CM96" s="262" t="s">
        <v>6917</v>
      </c>
      <c r="CN96" s="263" t="s">
        <v>6918</v>
      </c>
      <c r="CO96" s="262" t="s">
        <v>6919</v>
      </c>
      <c r="CP96" s="270"/>
      <c r="CQ96" s="270"/>
      <c r="CR96" s="270"/>
      <c r="CS96" s="262" t="s">
        <v>6920</v>
      </c>
      <c r="CT96" s="262" t="s">
        <v>6921</v>
      </c>
      <c r="CU96" s="270"/>
      <c r="CV96" s="270"/>
      <c r="CW96" s="270"/>
      <c r="CX96" s="270"/>
      <c r="CY96" s="270"/>
      <c r="CZ96" s="270"/>
      <c r="DA96" s="270"/>
      <c r="DB96" s="270"/>
      <c r="DC96" s="262" t="s">
        <v>5840</v>
      </c>
      <c r="DD96" s="262" t="s">
        <v>6922</v>
      </c>
      <c r="DE96" s="270"/>
    </row>
    <row r="97" spans="2:109" ht="24" customHeight="1">
      <c r="B97" s="31"/>
      <c r="C97" s="293" t="s">
        <v>140</v>
      </c>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33"/>
      <c r="AL97" s="259" t="str">
        <f t="shared" si="3"/>
        <v>Juan Rodríguez Clara</v>
      </c>
      <c r="AM97" s="259" t="str">
        <f t="shared" si="2"/>
        <v>30094</v>
      </c>
      <c r="AN97"/>
      <c r="AO97" s="268"/>
      <c r="AP97" s="3">
        <v>95</v>
      </c>
      <c r="AQ97" s="269"/>
      <c r="AR97" s="269"/>
      <c r="AS97" s="269"/>
      <c r="AT97" s="269"/>
      <c r="AU97" s="269"/>
      <c r="AV97" s="269"/>
      <c r="AW97" s="260" t="s">
        <v>6923</v>
      </c>
      <c r="AX97" s="269"/>
      <c r="AY97" s="269"/>
      <c r="AZ97" s="269"/>
      <c r="BA97" s="269"/>
      <c r="BB97" s="269"/>
      <c r="BC97" s="269"/>
      <c r="BD97" s="260" t="s">
        <v>6924</v>
      </c>
      <c r="BE97" s="261" t="s">
        <v>6925</v>
      </c>
      <c r="BF97" s="260" t="s">
        <v>6926</v>
      </c>
      <c r="BG97" s="269"/>
      <c r="BH97" s="269"/>
      <c r="BI97" s="269"/>
      <c r="BJ97" s="260" t="s">
        <v>6927</v>
      </c>
      <c r="BK97" s="260" t="s">
        <v>6928</v>
      </c>
      <c r="BL97" s="269"/>
      <c r="BM97" s="269"/>
      <c r="BN97" s="269"/>
      <c r="BO97" s="269"/>
      <c r="BP97" s="269"/>
      <c r="BQ97" s="269"/>
      <c r="BR97" s="269"/>
      <c r="BS97" s="269"/>
      <c r="BT97" s="260" t="s">
        <v>6929</v>
      </c>
      <c r="BU97" s="260" t="s">
        <v>6930</v>
      </c>
      <c r="BV97" s="269"/>
      <c r="BW97" s="268"/>
      <c r="BX97" s="268"/>
      <c r="BY97" s="268"/>
      <c r="BZ97" s="270"/>
      <c r="CA97" s="270"/>
      <c r="CB97" s="270"/>
      <c r="CC97" s="270"/>
      <c r="CD97" s="270"/>
      <c r="CE97" s="270"/>
      <c r="CF97" s="262" t="s">
        <v>6931</v>
      </c>
      <c r="CG97" s="270"/>
      <c r="CH97" s="270"/>
      <c r="CI97" s="270"/>
      <c r="CJ97" s="270"/>
      <c r="CK97" s="270"/>
      <c r="CL97" s="270"/>
      <c r="CM97" s="262" t="s">
        <v>6932</v>
      </c>
      <c r="CN97" s="263" t="s">
        <v>6933</v>
      </c>
      <c r="CO97" s="262" t="s">
        <v>6934</v>
      </c>
      <c r="CP97" s="270"/>
      <c r="CQ97" s="270"/>
      <c r="CR97" s="270"/>
      <c r="CS97" s="262" t="s">
        <v>6935</v>
      </c>
      <c r="CT97" s="262" t="s">
        <v>6936</v>
      </c>
      <c r="CU97" s="270"/>
      <c r="CV97" s="270"/>
      <c r="CW97" s="270"/>
      <c r="CX97" s="270"/>
      <c r="CY97" s="270"/>
      <c r="CZ97" s="270"/>
      <c r="DA97" s="270"/>
      <c r="DB97" s="270"/>
      <c r="DC97" s="262" t="s">
        <v>6937</v>
      </c>
      <c r="DD97" s="262" t="s">
        <v>6938</v>
      </c>
      <c r="DE97" s="270"/>
    </row>
    <row r="98" spans="2:109" ht="6.75" customHeight="1">
      <c r="B98" s="31"/>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3"/>
      <c r="AL98" s="259" t="str">
        <f t="shared" si="3"/>
        <v>Juchique de Ferrer</v>
      </c>
      <c r="AM98" s="259" t="str">
        <f t="shared" si="2"/>
        <v>30095</v>
      </c>
      <c r="AN98"/>
      <c r="AO98" s="268"/>
      <c r="AP98" s="3">
        <v>96</v>
      </c>
      <c r="AQ98" s="269"/>
      <c r="AR98" s="269"/>
      <c r="AS98" s="269"/>
      <c r="AT98" s="269"/>
      <c r="AU98" s="269"/>
      <c r="AV98" s="269"/>
      <c r="AW98" s="260" t="s">
        <v>6939</v>
      </c>
      <c r="AX98" s="269"/>
      <c r="AY98" s="269"/>
      <c r="AZ98" s="269"/>
      <c r="BA98" s="269"/>
      <c r="BB98" s="269"/>
      <c r="BC98" s="269"/>
      <c r="BD98" s="260" t="s">
        <v>6940</v>
      </c>
      <c r="BE98" s="261" t="s">
        <v>6941</v>
      </c>
      <c r="BF98" s="260" t="s">
        <v>6942</v>
      </c>
      <c r="BG98" s="269"/>
      <c r="BH98" s="269"/>
      <c r="BI98" s="269"/>
      <c r="BJ98" s="260" t="s">
        <v>6943</v>
      </c>
      <c r="BK98" s="260" t="s">
        <v>6944</v>
      </c>
      <c r="BL98" s="269"/>
      <c r="BM98" s="269"/>
      <c r="BN98" s="269"/>
      <c r="BO98" s="269"/>
      <c r="BP98" s="269"/>
      <c r="BQ98" s="269"/>
      <c r="BR98" s="269"/>
      <c r="BS98" s="269"/>
      <c r="BT98" s="260" t="s">
        <v>6945</v>
      </c>
      <c r="BU98" s="260" t="s">
        <v>6946</v>
      </c>
      <c r="BV98" s="269"/>
      <c r="BW98" s="268"/>
      <c r="BX98" s="268"/>
      <c r="BY98" s="268"/>
      <c r="BZ98" s="270"/>
      <c r="CA98" s="270"/>
      <c r="CB98" s="270"/>
      <c r="CC98" s="270"/>
      <c r="CD98" s="270"/>
      <c r="CE98" s="270"/>
      <c r="CF98" s="262" t="s">
        <v>6947</v>
      </c>
      <c r="CG98" s="270"/>
      <c r="CH98" s="270"/>
      <c r="CI98" s="270"/>
      <c r="CJ98" s="270"/>
      <c r="CK98" s="270"/>
      <c r="CL98" s="270"/>
      <c r="CM98" s="262" t="s">
        <v>6948</v>
      </c>
      <c r="CN98" s="263" t="s">
        <v>6949</v>
      </c>
      <c r="CO98" s="262" t="s">
        <v>6950</v>
      </c>
      <c r="CP98" s="270"/>
      <c r="CQ98" s="270"/>
      <c r="CR98" s="270"/>
      <c r="CS98" s="262" t="s">
        <v>6951</v>
      </c>
      <c r="CT98" s="262" t="s">
        <v>6952</v>
      </c>
      <c r="CU98" s="270"/>
      <c r="CV98" s="270"/>
      <c r="CW98" s="270"/>
      <c r="CX98" s="270"/>
      <c r="CY98" s="270"/>
      <c r="CZ98" s="270"/>
      <c r="DA98" s="270"/>
      <c r="DB98" s="270"/>
      <c r="DC98" s="262" t="s">
        <v>6953</v>
      </c>
      <c r="DD98" s="262" t="s">
        <v>6954</v>
      </c>
      <c r="DE98" s="270"/>
    </row>
    <row r="99" spans="2:109" ht="15" customHeight="1">
      <c r="B99" s="31"/>
      <c r="C99" s="35"/>
      <c r="D99" s="35"/>
      <c r="E99" s="35"/>
      <c r="F99" s="294" t="s">
        <v>141</v>
      </c>
      <c r="G99" s="295"/>
      <c r="H99" s="295"/>
      <c r="I99" s="295"/>
      <c r="J99" s="296"/>
      <c r="K99" s="297" t="s">
        <v>142</v>
      </c>
      <c r="L99" s="297"/>
      <c r="M99" s="297"/>
      <c r="N99" s="297"/>
      <c r="O99" s="297"/>
      <c r="P99" s="297"/>
      <c r="Q99" s="297"/>
      <c r="R99" s="297"/>
      <c r="S99" s="297"/>
      <c r="T99" s="297"/>
      <c r="U99" s="297"/>
      <c r="V99" s="297"/>
      <c r="W99" s="297"/>
      <c r="X99" s="297"/>
      <c r="Y99" s="297"/>
      <c r="Z99" s="297"/>
      <c r="AA99" s="35"/>
      <c r="AB99" s="35"/>
      <c r="AC99" s="35"/>
      <c r="AD99" s="33"/>
      <c r="AL99" s="259" t="str">
        <f t="shared" si="3"/>
        <v>Landero y Coss</v>
      </c>
      <c r="AM99" s="259" t="str">
        <f t="shared" si="2"/>
        <v>30096</v>
      </c>
      <c r="AN99"/>
      <c r="AO99" s="268"/>
      <c r="AP99" s="3">
        <v>97</v>
      </c>
      <c r="AQ99" s="269"/>
      <c r="AR99" s="269"/>
      <c r="AS99" s="269"/>
      <c r="AT99" s="269"/>
      <c r="AU99" s="269"/>
      <c r="AV99" s="269"/>
      <c r="AW99" s="260" t="s">
        <v>6955</v>
      </c>
      <c r="AX99" s="269"/>
      <c r="AY99" s="269"/>
      <c r="AZ99" s="269"/>
      <c r="BA99" s="269"/>
      <c r="BB99" s="269"/>
      <c r="BC99" s="269"/>
      <c r="BD99" s="260" t="s">
        <v>6956</v>
      </c>
      <c r="BE99" s="261" t="s">
        <v>6957</v>
      </c>
      <c r="BF99" s="260" t="s">
        <v>6958</v>
      </c>
      <c r="BG99" s="269"/>
      <c r="BH99" s="269"/>
      <c r="BI99" s="269"/>
      <c r="BJ99" s="260" t="s">
        <v>6959</v>
      </c>
      <c r="BK99" s="260" t="s">
        <v>6960</v>
      </c>
      <c r="BL99" s="269"/>
      <c r="BM99" s="269"/>
      <c r="BN99" s="269"/>
      <c r="BO99" s="269"/>
      <c r="BP99" s="269"/>
      <c r="BQ99" s="269"/>
      <c r="BR99" s="269"/>
      <c r="BS99" s="269"/>
      <c r="BT99" s="260" t="s">
        <v>6961</v>
      </c>
      <c r="BU99" s="260" t="s">
        <v>6962</v>
      </c>
      <c r="BV99" s="269"/>
      <c r="BW99" s="268"/>
      <c r="BX99" s="268"/>
      <c r="BY99" s="268"/>
      <c r="BZ99" s="270"/>
      <c r="CA99" s="270"/>
      <c r="CB99" s="270"/>
      <c r="CC99" s="270"/>
      <c r="CD99" s="270"/>
      <c r="CE99" s="270"/>
      <c r="CF99" s="262" t="s">
        <v>6963</v>
      </c>
      <c r="CG99" s="270"/>
      <c r="CH99" s="270"/>
      <c r="CI99" s="270"/>
      <c r="CJ99" s="270"/>
      <c r="CK99" s="270"/>
      <c r="CL99" s="270"/>
      <c r="CM99" s="262" t="s">
        <v>6964</v>
      </c>
      <c r="CN99" s="263" t="s">
        <v>6965</v>
      </c>
      <c r="CO99" s="262" t="s">
        <v>6966</v>
      </c>
      <c r="CP99" s="270"/>
      <c r="CQ99" s="270"/>
      <c r="CR99" s="270"/>
      <c r="CS99" s="262" t="s">
        <v>6967</v>
      </c>
      <c r="CT99" s="262" t="s">
        <v>6968</v>
      </c>
      <c r="CU99" s="270"/>
      <c r="CV99" s="270"/>
      <c r="CW99" s="270"/>
      <c r="CX99" s="270"/>
      <c r="CY99" s="270"/>
      <c r="CZ99" s="270"/>
      <c r="DA99" s="270"/>
      <c r="DB99" s="270"/>
      <c r="DC99" s="262" t="s">
        <v>6969</v>
      </c>
      <c r="DD99" s="262" t="s">
        <v>6970</v>
      </c>
      <c r="DE99" s="270"/>
    </row>
    <row r="100" spans="2:109" ht="24" customHeight="1">
      <c r="B100" s="31"/>
      <c r="C100" s="35"/>
      <c r="D100" s="35"/>
      <c r="E100" s="35"/>
      <c r="F100" s="298" t="s">
        <v>8587</v>
      </c>
      <c r="G100" s="299"/>
      <c r="H100" s="299"/>
      <c r="I100" s="299"/>
      <c r="J100" s="300"/>
      <c r="K100" s="301" t="s">
        <v>143</v>
      </c>
      <c r="L100" s="301"/>
      <c r="M100" s="301"/>
      <c r="N100" s="301"/>
      <c r="O100" s="301"/>
      <c r="P100" s="301"/>
      <c r="Q100" s="301"/>
      <c r="R100" s="301"/>
      <c r="S100" s="301"/>
      <c r="T100" s="301"/>
      <c r="U100" s="301"/>
      <c r="V100" s="301"/>
      <c r="W100" s="301"/>
      <c r="X100" s="301"/>
      <c r="Y100" s="301"/>
      <c r="Z100" s="301"/>
      <c r="AA100" s="35"/>
      <c r="AB100" s="35"/>
      <c r="AC100" s="35"/>
      <c r="AD100" s="33"/>
      <c r="AL100" s="259" t="str">
        <f t="shared" si="3"/>
        <v>Lerdo de Tejada</v>
      </c>
      <c r="AM100" s="259" t="str">
        <f t="shared" si="2"/>
        <v>30097</v>
      </c>
      <c r="AN100"/>
      <c r="AO100" s="268"/>
      <c r="AP100" s="3">
        <v>98</v>
      </c>
      <c r="AQ100" s="269"/>
      <c r="AR100" s="269"/>
      <c r="AS100" s="269"/>
      <c r="AT100" s="269"/>
      <c r="AU100" s="269"/>
      <c r="AV100" s="269"/>
      <c r="AW100" s="260" t="s">
        <v>6971</v>
      </c>
      <c r="AX100" s="269"/>
      <c r="AY100" s="269"/>
      <c r="AZ100" s="269"/>
      <c r="BA100" s="269"/>
      <c r="BB100" s="269"/>
      <c r="BC100" s="269"/>
      <c r="BD100" s="260" t="s">
        <v>6972</v>
      </c>
      <c r="BE100" s="261" t="s">
        <v>6973</v>
      </c>
      <c r="BF100" s="260" t="s">
        <v>6974</v>
      </c>
      <c r="BG100" s="269"/>
      <c r="BH100" s="269"/>
      <c r="BI100" s="269"/>
      <c r="BJ100" s="260" t="s">
        <v>6975</v>
      </c>
      <c r="BK100" s="260" t="s">
        <v>6976</v>
      </c>
      <c r="BL100" s="269"/>
      <c r="BM100" s="269"/>
      <c r="BN100" s="269"/>
      <c r="BO100" s="269"/>
      <c r="BP100" s="269"/>
      <c r="BQ100" s="269"/>
      <c r="BR100" s="269"/>
      <c r="BS100" s="269"/>
      <c r="BT100" s="260" t="s">
        <v>6977</v>
      </c>
      <c r="BU100" s="260" t="s">
        <v>6978</v>
      </c>
      <c r="BV100" s="269"/>
      <c r="BW100" s="268"/>
      <c r="BX100" s="268"/>
      <c r="BY100" s="268"/>
      <c r="BZ100" s="270"/>
      <c r="CA100" s="270"/>
      <c r="CB100" s="270"/>
      <c r="CC100" s="270"/>
      <c r="CD100" s="270"/>
      <c r="CE100" s="270"/>
      <c r="CF100" s="262" t="s">
        <v>6979</v>
      </c>
      <c r="CG100" s="270"/>
      <c r="CH100" s="270"/>
      <c r="CI100" s="270"/>
      <c r="CJ100" s="270"/>
      <c r="CK100" s="270"/>
      <c r="CL100" s="270"/>
      <c r="CM100" s="262" t="s">
        <v>6980</v>
      </c>
      <c r="CN100" s="263" t="s">
        <v>6981</v>
      </c>
      <c r="CO100" s="262" t="s">
        <v>6982</v>
      </c>
      <c r="CP100" s="270"/>
      <c r="CQ100" s="270"/>
      <c r="CR100" s="270"/>
      <c r="CS100" s="262" t="s">
        <v>6983</v>
      </c>
      <c r="CT100" s="262" t="s">
        <v>6984</v>
      </c>
      <c r="CU100" s="270"/>
      <c r="CV100" s="270"/>
      <c r="CW100" s="270"/>
      <c r="CX100" s="270"/>
      <c r="CY100" s="270"/>
      <c r="CZ100" s="270"/>
      <c r="DA100" s="270"/>
      <c r="DB100" s="270"/>
      <c r="DC100" s="262" t="s">
        <v>6985</v>
      </c>
      <c r="DD100" s="262" t="s">
        <v>6986</v>
      </c>
      <c r="DE100" s="270"/>
    </row>
    <row r="101" spans="2:109" ht="36" customHeight="1">
      <c r="B101" s="31"/>
      <c r="C101" s="35"/>
      <c r="D101" s="35"/>
      <c r="E101" s="35"/>
      <c r="F101" s="298" t="s">
        <v>8588</v>
      </c>
      <c r="G101" s="299"/>
      <c r="H101" s="299"/>
      <c r="I101" s="299"/>
      <c r="J101" s="300"/>
      <c r="K101" s="301" t="s">
        <v>144</v>
      </c>
      <c r="L101" s="301"/>
      <c r="M101" s="301"/>
      <c r="N101" s="301"/>
      <c r="O101" s="301"/>
      <c r="P101" s="301"/>
      <c r="Q101" s="301"/>
      <c r="R101" s="301"/>
      <c r="S101" s="301"/>
      <c r="T101" s="301"/>
      <c r="U101" s="301"/>
      <c r="V101" s="301"/>
      <c r="W101" s="301"/>
      <c r="X101" s="301"/>
      <c r="Y101" s="301"/>
      <c r="Z101" s="301"/>
      <c r="AA101" s="35"/>
      <c r="AB101" s="35"/>
      <c r="AC101" s="35"/>
      <c r="AD101" s="33"/>
      <c r="AL101" s="259" t="str">
        <f t="shared" si="3"/>
        <v>Magdalena</v>
      </c>
      <c r="AM101" s="259" t="str">
        <f t="shared" si="2"/>
        <v>30098</v>
      </c>
      <c r="AN101"/>
      <c r="AO101" s="268"/>
      <c r="AP101" s="3">
        <v>99</v>
      </c>
      <c r="AQ101" s="269"/>
      <c r="AR101" s="269"/>
      <c r="AS101" s="269"/>
      <c r="AT101" s="269"/>
      <c r="AU101" s="269"/>
      <c r="AV101" s="269"/>
      <c r="AW101" s="260" t="s">
        <v>6987</v>
      </c>
      <c r="AX101" s="269"/>
      <c r="AY101" s="269"/>
      <c r="AZ101" s="269"/>
      <c r="BA101" s="269"/>
      <c r="BB101" s="269"/>
      <c r="BC101" s="269"/>
      <c r="BD101" s="260" t="s">
        <v>6988</v>
      </c>
      <c r="BE101" s="261" t="s">
        <v>6989</v>
      </c>
      <c r="BF101" s="260" t="s">
        <v>6990</v>
      </c>
      <c r="BG101" s="269"/>
      <c r="BH101" s="269"/>
      <c r="BI101" s="269"/>
      <c r="BJ101" s="260" t="s">
        <v>6991</v>
      </c>
      <c r="BK101" s="260" t="s">
        <v>6992</v>
      </c>
      <c r="BL101" s="269"/>
      <c r="BM101" s="269"/>
      <c r="BN101" s="269"/>
      <c r="BO101" s="269"/>
      <c r="BP101" s="269"/>
      <c r="BQ101" s="269"/>
      <c r="BR101" s="269"/>
      <c r="BS101" s="269"/>
      <c r="BT101" s="260" t="s">
        <v>6993</v>
      </c>
      <c r="BU101" s="260" t="s">
        <v>6994</v>
      </c>
      <c r="BV101" s="269"/>
      <c r="BW101" s="268"/>
      <c r="BX101" s="268"/>
      <c r="BY101" s="268"/>
      <c r="BZ101" s="270"/>
      <c r="CA101" s="270"/>
      <c r="CB101" s="270"/>
      <c r="CC101" s="270"/>
      <c r="CD101" s="270"/>
      <c r="CE101" s="270"/>
      <c r="CF101" s="262" t="s">
        <v>6995</v>
      </c>
      <c r="CG101" s="270"/>
      <c r="CH101" s="270"/>
      <c r="CI101" s="270"/>
      <c r="CJ101" s="270"/>
      <c r="CK101" s="270"/>
      <c r="CL101" s="270"/>
      <c r="CM101" s="262" t="s">
        <v>6996</v>
      </c>
      <c r="CN101" s="263" t="s">
        <v>6997</v>
      </c>
      <c r="CO101" s="262" t="s">
        <v>4789</v>
      </c>
      <c r="CP101" s="270"/>
      <c r="CQ101" s="270"/>
      <c r="CR101" s="270"/>
      <c r="CS101" s="262" t="s">
        <v>6998</v>
      </c>
      <c r="CT101" s="262" t="s">
        <v>6999</v>
      </c>
      <c r="CU101" s="270"/>
      <c r="CV101" s="270"/>
      <c r="CW101" s="270"/>
      <c r="CX101" s="270"/>
      <c r="CY101" s="270"/>
      <c r="CZ101" s="270"/>
      <c r="DA101" s="270"/>
      <c r="DB101" s="270"/>
      <c r="DC101" s="262" t="s">
        <v>5523</v>
      </c>
      <c r="DD101" s="262" t="s">
        <v>7000</v>
      </c>
      <c r="DE101" s="270"/>
    </row>
    <row r="102" spans="2:109" ht="36" customHeight="1">
      <c r="B102" s="31"/>
      <c r="C102" s="35"/>
      <c r="D102" s="35"/>
      <c r="E102" s="35"/>
      <c r="F102" s="298" t="s">
        <v>8589</v>
      </c>
      <c r="G102" s="299"/>
      <c r="H102" s="299"/>
      <c r="I102" s="299"/>
      <c r="J102" s="300"/>
      <c r="K102" s="301" t="s">
        <v>145</v>
      </c>
      <c r="L102" s="301"/>
      <c r="M102" s="301"/>
      <c r="N102" s="301"/>
      <c r="O102" s="301"/>
      <c r="P102" s="301"/>
      <c r="Q102" s="301"/>
      <c r="R102" s="301"/>
      <c r="S102" s="301"/>
      <c r="T102" s="301"/>
      <c r="U102" s="301"/>
      <c r="V102" s="301"/>
      <c r="W102" s="301"/>
      <c r="X102" s="301"/>
      <c r="Y102" s="301"/>
      <c r="Z102" s="301"/>
      <c r="AA102" s="35"/>
      <c r="AB102" s="35"/>
      <c r="AC102" s="35"/>
      <c r="AD102" s="33"/>
      <c r="AL102" s="259" t="str">
        <f t="shared" si="3"/>
        <v>Maltrata</v>
      </c>
      <c r="AM102" s="259" t="str">
        <f t="shared" si="2"/>
        <v>30099</v>
      </c>
      <c r="AN102"/>
      <c r="AO102" s="268"/>
      <c r="AP102" s="3">
        <v>100</v>
      </c>
      <c r="AQ102" s="269"/>
      <c r="AR102" s="269"/>
      <c r="AS102" s="269"/>
      <c r="AT102" s="269"/>
      <c r="AU102" s="269"/>
      <c r="AV102" s="269"/>
      <c r="AW102" s="260" t="s">
        <v>7001</v>
      </c>
      <c r="AX102" s="269"/>
      <c r="AY102" s="269"/>
      <c r="AZ102" s="269"/>
      <c r="BA102" s="269"/>
      <c r="BB102" s="269"/>
      <c r="BC102" s="269"/>
      <c r="BD102" s="260" t="s">
        <v>7002</v>
      </c>
      <c r="BE102" s="261" t="s">
        <v>7003</v>
      </c>
      <c r="BF102" s="260" t="s">
        <v>7004</v>
      </c>
      <c r="BG102" s="269"/>
      <c r="BH102" s="269"/>
      <c r="BI102" s="269"/>
      <c r="BJ102" s="260" t="s">
        <v>7005</v>
      </c>
      <c r="BK102" s="260" t="s">
        <v>7006</v>
      </c>
      <c r="BL102" s="269"/>
      <c r="BM102" s="269"/>
      <c r="BN102" s="269"/>
      <c r="BO102" s="269"/>
      <c r="BP102" s="269"/>
      <c r="BQ102" s="269"/>
      <c r="BR102" s="269"/>
      <c r="BS102" s="269"/>
      <c r="BT102" s="260" t="s">
        <v>7007</v>
      </c>
      <c r="BU102" s="260" t="s">
        <v>7008</v>
      </c>
      <c r="BV102" s="269"/>
      <c r="BW102" s="268"/>
      <c r="BX102" s="268"/>
      <c r="BY102" s="268"/>
      <c r="BZ102" s="270"/>
      <c r="CA102" s="270"/>
      <c r="CB102" s="270"/>
      <c r="CC102" s="270"/>
      <c r="CD102" s="270"/>
      <c r="CE102" s="270"/>
      <c r="CF102" s="262" t="s">
        <v>7009</v>
      </c>
      <c r="CG102" s="270"/>
      <c r="CH102" s="270"/>
      <c r="CI102" s="270"/>
      <c r="CJ102" s="270"/>
      <c r="CK102" s="270"/>
      <c r="CL102" s="270"/>
      <c r="CM102" s="262" t="s">
        <v>4792</v>
      </c>
      <c r="CN102" s="263" t="s">
        <v>7010</v>
      </c>
      <c r="CO102" s="262" t="s">
        <v>7011</v>
      </c>
      <c r="CP102" s="270"/>
      <c r="CQ102" s="270"/>
      <c r="CR102" s="270"/>
      <c r="CS102" s="262" t="s">
        <v>7012</v>
      </c>
      <c r="CT102" s="262" t="s">
        <v>7013</v>
      </c>
      <c r="CU102" s="270"/>
      <c r="CV102" s="270"/>
      <c r="CW102" s="270"/>
      <c r="CX102" s="270"/>
      <c r="CY102" s="270"/>
      <c r="CZ102" s="270"/>
      <c r="DA102" s="270"/>
      <c r="DB102" s="270"/>
      <c r="DC102" s="262" t="s">
        <v>7014</v>
      </c>
      <c r="DD102" s="262" t="s">
        <v>7015</v>
      </c>
      <c r="DE102" s="270"/>
    </row>
    <row r="103" spans="2:109" ht="24" customHeight="1">
      <c r="B103" s="31"/>
      <c r="C103" s="35"/>
      <c r="D103" s="35"/>
      <c r="E103" s="35"/>
      <c r="F103" s="298" t="s">
        <v>8590</v>
      </c>
      <c r="G103" s="299"/>
      <c r="H103" s="299"/>
      <c r="I103" s="299"/>
      <c r="J103" s="300"/>
      <c r="K103" s="301" t="s">
        <v>146</v>
      </c>
      <c r="L103" s="301"/>
      <c r="M103" s="301"/>
      <c r="N103" s="301"/>
      <c r="O103" s="301"/>
      <c r="P103" s="301"/>
      <c r="Q103" s="301"/>
      <c r="R103" s="301"/>
      <c r="S103" s="301"/>
      <c r="T103" s="301"/>
      <c r="U103" s="301"/>
      <c r="V103" s="301"/>
      <c r="W103" s="301"/>
      <c r="X103" s="301"/>
      <c r="Y103" s="301"/>
      <c r="Z103" s="301"/>
      <c r="AA103" s="35"/>
      <c r="AB103" s="35"/>
      <c r="AC103" s="35"/>
      <c r="AD103" s="33"/>
      <c r="AL103" s="259" t="str">
        <f t="shared" si="3"/>
        <v>Manlio Fabio Altamirano</v>
      </c>
      <c r="AM103" s="259" t="str">
        <f t="shared" si="2"/>
        <v>30100</v>
      </c>
      <c r="AN103"/>
      <c r="AO103" s="268"/>
      <c r="AP103" s="3">
        <v>101</v>
      </c>
      <c r="AQ103" s="269"/>
      <c r="AR103" s="269"/>
      <c r="AS103" s="269"/>
      <c r="AT103" s="269"/>
      <c r="AU103" s="269"/>
      <c r="AV103" s="269"/>
      <c r="AW103" s="260" t="s">
        <v>7016</v>
      </c>
      <c r="AX103" s="269"/>
      <c r="AY103" s="269"/>
      <c r="AZ103" s="269"/>
      <c r="BA103" s="269"/>
      <c r="BB103" s="269"/>
      <c r="BC103" s="269"/>
      <c r="BD103" s="260" t="s">
        <v>7017</v>
      </c>
      <c r="BE103" s="261" t="s">
        <v>7018</v>
      </c>
      <c r="BF103" s="260" t="s">
        <v>7019</v>
      </c>
      <c r="BG103" s="269"/>
      <c r="BH103" s="269"/>
      <c r="BI103" s="269"/>
      <c r="BJ103" s="260" t="s">
        <v>7020</v>
      </c>
      <c r="BK103" s="260" t="s">
        <v>7021</v>
      </c>
      <c r="BL103" s="269"/>
      <c r="BM103" s="269"/>
      <c r="BN103" s="269"/>
      <c r="BO103" s="269"/>
      <c r="BP103" s="269"/>
      <c r="BQ103" s="269"/>
      <c r="BR103" s="269"/>
      <c r="BS103" s="269"/>
      <c r="BT103" s="260" t="s">
        <v>7022</v>
      </c>
      <c r="BU103" s="260" t="s">
        <v>7023</v>
      </c>
      <c r="BV103" s="269"/>
      <c r="BW103" s="268"/>
      <c r="BX103" s="268"/>
      <c r="BY103" s="268"/>
      <c r="BZ103" s="270"/>
      <c r="CA103" s="270"/>
      <c r="CB103" s="270"/>
      <c r="CC103" s="270"/>
      <c r="CD103" s="270"/>
      <c r="CE103" s="270"/>
      <c r="CF103" s="262" t="s">
        <v>7024</v>
      </c>
      <c r="CG103" s="270"/>
      <c r="CH103" s="270"/>
      <c r="CI103" s="270"/>
      <c r="CJ103" s="270"/>
      <c r="CK103" s="270"/>
      <c r="CL103" s="270"/>
      <c r="CM103" s="262" t="s">
        <v>7025</v>
      </c>
      <c r="CN103" s="263" t="s">
        <v>7026</v>
      </c>
      <c r="CO103" s="262" t="s">
        <v>7027</v>
      </c>
      <c r="CP103" s="270"/>
      <c r="CQ103" s="270"/>
      <c r="CR103" s="270"/>
      <c r="CS103" s="262" t="s">
        <v>7028</v>
      </c>
      <c r="CT103" s="262" t="s">
        <v>7029</v>
      </c>
      <c r="CU103" s="270"/>
      <c r="CV103" s="270"/>
      <c r="CW103" s="270"/>
      <c r="CX103" s="270"/>
      <c r="CY103" s="270"/>
      <c r="CZ103" s="270"/>
      <c r="DA103" s="270"/>
      <c r="DB103" s="270"/>
      <c r="DC103" s="262" t="s">
        <v>7030</v>
      </c>
      <c r="DD103" s="262" t="s">
        <v>7031</v>
      </c>
      <c r="DE103" s="270"/>
    </row>
    <row r="104" spans="2:109" ht="6.75" customHeight="1">
      <c r="B104" s="3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c r="AL104" s="259" t="str">
        <f t="shared" si="3"/>
        <v>Mariano Escobedo</v>
      </c>
      <c r="AM104" s="259" t="str">
        <f t="shared" si="2"/>
        <v>30101</v>
      </c>
      <c r="AN104"/>
      <c r="AO104" s="268"/>
      <c r="AP104" s="3">
        <v>102</v>
      </c>
      <c r="AQ104" s="269"/>
      <c r="AR104" s="269"/>
      <c r="AS104" s="269"/>
      <c r="AT104" s="269"/>
      <c r="AU104" s="269"/>
      <c r="AV104" s="269"/>
      <c r="AW104" s="260" t="s">
        <v>7032</v>
      </c>
      <c r="AX104" s="269"/>
      <c r="AY104" s="269"/>
      <c r="AZ104" s="269"/>
      <c r="BA104" s="269"/>
      <c r="BB104" s="269"/>
      <c r="BC104" s="269"/>
      <c r="BD104" s="260" t="s">
        <v>7033</v>
      </c>
      <c r="BE104" s="261" t="s">
        <v>7034</v>
      </c>
      <c r="BF104" s="260" t="s">
        <v>7035</v>
      </c>
      <c r="BG104" s="269"/>
      <c r="BH104" s="269"/>
      <c r="BI104" s="269"/>
      <c r="BJ104" s="260" t="s">
        <v>7036</v>
      </c>
      <c r="BK104" s="260" t="s">
        <v>7037</v>
      </c>
      <c r="BL104" s="269"/>
      <c r="BM104" s="269"/>
      <c r="BN104" s="269"/>
      <c r="BO104" s="269"/>
      <c r="BP104" s="269"/>
      <c r="BQ104" s="269"/>
      <c r="BR104" s="269"/>
      <c r="BS104" s="269"/>
      <c r="BT104" s="260" t="s">
        <v>7038</v>
      </c>
      <c r="BU104" s="260" t="s">
        <v>7039</v>
      </c>
      <c r="BV104" s="269"/>
      <c r="BW104" s="268"/>
      <c r="BX104" s="268"/>
      <c r="BY104" s="268"/>
      <c r="BZ104" s="270"/>
      <c r="CA104" s="270"/>
      <c r="CB104" s="270"/>
      <c r="CC104" s="270"/>
      <c r="CD104" s="270"/>
      <c r="CE104" s="270"/>
      <c r="CF104" s="262" t="s">
        <v>7040</v>
      </c>
      <c r="CG104" s="270"/>
      <c r="CH104" s="270"/>
      <c r="CI104" s="270"/>
      <c r="CJ104" s="270"/>
      <c r="CK104" s="270"/>
      <c r="CL104" s="270"/>
      <c r="CM104" s="262" t="s">
        <v>6963</v>
      </c>
      <c r="CN104" s="263" t="s">
        <v>7041</v>
      </c>
      <c r="CO104" s="262" t="s">
        <v>7042</v>
      </c>
      <c r="CP104" s="270"/>
      <c r="CQ104" s="270"/>
      <c r="CR104" s="270"/>
      <c r="CS104" s="262" t="s">
        <v>7043</v>
      </c>
      <c r="CT104" s="262" t="s">
        <v>7044</v>
      </c>
      <c r="CU104" s="270"/>
      <c r="CV104" s="270"/>
      <c r="CW104" s="270"/>
      <c r="CX104" s="270"/>
      <c r="CY104" s="270"/>
      <c r="CZ104" s="270"/>
      <c r="DA104" s="270"/>
      <c r="DB104" s="270"/>
      <c r="DC104" s="262" t="s">
        <v>7045</v>
      </c>
      <c r="DD104" s="262" t="s">
        <v>7046</v>
      </c>
      <c r="DE104" s="270"/>
    </row>
    <row r="105" spans="2:109" ht="24" customHeight="1">
      <c r="B105" s="31"/>
      <c r="C105" s="288" t="s">
        <v>147</v>
      </c>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33"/>
      <c r="AL105" s="259" t="str">
        <f t="shared" si="3"/>
        <v>Martínez de la Torre</v>
      </c>
      <c r="AM105" s="259" t="str">
        <f t="shared" si="2"/>
        <v>30102</v>
      </c>
      <c r="AN105"/>
      <c r="AO105" s="268"/>
      <c r="AP105" s="3">
        <v>103</v>
      </c>
      <c r="AQ105" s="269"/>
      <c r="AR105" s="269"/>
      <c r="AS105" s="269"/>
      <c r="AT105" s="269"/>
      <c r="AU105" s="269"/>
      <c r="AV105" s="269"/>
      <c r="AW105" s="260" t="s">
        <v>7047</v>
      </c>
      <c r="AX105" s="269"/>
      <c r="AY105" s="269"/>
      <c r="AZ105" s="269"/>
      <c r="BA105" s="269"/>
      <c r="BB105" s="269"/>
      <c r="BC105" s="269"/>
      <c r="BD105" s="260" t="s">
        <v>7048</v>
      </c>
      <c r="BE105" s="261" t="s">
        <v>7049</v>
      </c>
      <c r="BF105" s="260" t="s">
        <v>7050</v>
      </c>
      <c r="BG105" s="269"/>
      <c r="BH105" s="269"/>
      <c r="BI105" s="269"/>
      <c r="BJ105" s="260" t="s">
        <v>7051</v>
      </c>
      <c r="BK105" s="260" t="s">
        <v>7052</v>
      </c>
      <c r="BL105" s="269"/>
      <c r="BM105" s="269"/>
      <c r="BN105" s="269"/>
      <c r="BO105" s="269"/>
      <c r="BP105" s="269"/>
      <c r="BQ105" s="269"/>
      <c r="BR105" s="269"/>
      <c r="BS105" s="269"/>
      <c r="BT105" s="260" t="s">
        <v>7053</v>
      </c>
      <c r="BU105" s="260" t="s">
        <v>7054</v>
      </c>
      <c r="BV105" s="269"/>
      <c r="BW105" s="268"/>
      <c r="BX105" s="268"/>
      <c r="BY105" s="268"/>
      <c r="BZ105" s="270"/>
      <c r="CA105" s="270"/>
      <c r="CB105" s="270"/>
      <c r="CC105" s="270"/>
      <c r="CD105" s="270"/>
      <c r="CE105" s="270"/>
      <c r="CF105" s="262" t="s">
        <v>7055</v>
      </c>
      <c r="CG105" s="270"/>
      <c r="CH105" s="270"/>
      <c r="CI105" s="270"/>
      <c r="CJ105" s="270"/>
      <c r="CK105" s="270"/>
      <c r="CL105" s="270"/>
      <c r="CM105" s="262" t="s">
        <v>7056</v>
      </c>
      <c r="CN105" s="263" t="s">
        <v>7057</v>
      </c>
      <c r="CO105" s="262" t="s">
        <v>7058</v>
      </c>
      <c r="CP105" s="270"/>
      <c r="CQ105" s="270"/>
      <c r="CR105" s="270"/>
      <c r="CS105" s="262" t="s">
        <v>7059</v>
      </c>
      <c r="CT105" s="262" t="s">
        <v>7060</v>
      </c>
      <c r="CU105" s="270"/>
      <c r="CV105" s="270"/>
      <c r="CW105" s="270"/>
      <c r="CX105" s="270"/>
      <c r="CY105" s="270"/>
      <c r="CZ105" s="270"/>
      <c r="DA105" s="270"/>
      <c r="DB105" s="270"/>
      <c r="DC105" s="262" t="s">
        <v>7061</v>
      </c>
      <c r="DD105" s="262" t="s">
        <v>7062</v>
      </c>
      <c r="DE105" s="270"/>
    </row>
    <row r="106" spans="2:109" ht="6.75" customHeight="1">
      <c r="B106" s="31"/>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3"/>
      <c r="AL106" s="259" t="str">
        <f t="shared" si="3"/>
        <v>Mecatlán</v>
      </c>
      <c r="AM106" s="259" t="str">
        <f t="shared" si="2"/>
        <v>30103</v>
      </c>
      <c r="AN106"/>
      <c r="AO106" s="268"/>
      <c r="AP106" s="3">
        <v>104</v>
      </c>
      <c r="AQ106" s="269"/>
      <c r="AR106" s="269"/>
      <c r="AS106" s="269"/>
      <c r="AT106" s="269"/>
      <c r="AU106" s="269"/>
      <c r="AV106" s="269"/>
      <c r="AW106" s="260" t="s">
        <v>7063</v>
      </c>
      <c r="AX106" s="269"/>
      <c r="AY106" s="269"/>
      <c r="AZ106" s="269"/>
      <c r="BA106" s="269"/>
      <c r="BB106" s="269"/>
      <c r="BC106" s="269"/>
      <c r="BD106" s="260" t="s">
        <v>7064</v>
      </c>
      <c r="BE106" s="261" t="s">
        <v>7065</v>
      </c>
      <c r="BF106" s="260" t="s">
        <v>7066</v>
      </c>
      <c r="BG106" s="269"/>
      <c r="BH106" s="269"/>
      <c r="BI106" s="269"/>
      <c r="BJ106" s="260" t="s">
        <v>7067</v>
      </c>
      <c r="BK106" s="260" t="s">
        <v>7068</v>
      </c>
      <c r="BL106" s="269"/>
      <c r="BM106" s="269"/>
      <c r="BN106" s="269"/>
      <c r="BO106" s="269"/>
      <c r="BP106" s="269"/>
      <c r="BQ106" s="269"/>
      <c r="BR106" s="269"/>
      <c r="BS106" s="269"/>
      <c r="BT106" s="260" t="s">
        <v>7069</v>
      </c>
      <c r="BU106" s="260" t="s">
        <v>7070</v>
      </c>
      <c r="BV106" s="269"/>
      <c r="BW106" s="268"/>
      <c r="BX106" s="268"/>
      <c r="BY106" s="268"/>
      <c r="BZ106" s="270"/>
      <c r="CA106" s="270"/>
      <c r="CB106" s="270"/>
      <c r="CC106" s="270"/>
      <c r="CD106" s="270"/>
      <c r="CE106" s="270"/>
      <c r="CF106" s="262" t="s">
        <v>7071</v>
      </c>
      <c r="CG106" s="270"/>
      <c r="CH106" s="270"/>
      <c r="CI106" s="270"/>
      <c r="CJ106" s="270"/>
      <c r="CK106" s="270"/>
      <c r="CL106" s="270"/>
      <c r="CM106" s="262" t="s">
        <v>7072</v>
      </c>
      <c r="CN106" s="263" t="s">
        <v>7073</v>
      </c>
      <c r="CO106" s="262" t="s">
        <v>4684</v>
      </c>
      <c r="CP106" s="270"/>
      <c r="CQ106" s="270"/>
      <c r="CR106" s="270"/>
      <c r="CS106" s="262" t="s">
        <v>7074</v>
      </c>
      <c r="CT106" s="262" t="s">
        <v>7075</v>
      </c>
      <c r="CU106" s="270"/>
      <c r="CV106" s="270"/>
      <c r="CW106" s="270"/>
      <c r="CX106" s="270"/>
      <c r="CY106" s="270"/>
      <c r="CZ106" s="270"/>
      <c r="DA106" s="270"/>
      <c r="DB106" s="270"/>
      <c r="DC106" s="262" t="s">
        <v>7076</v>
      </c>
      <c r="DD106" s="262" t="s">
        <v>7077</v>
      </c>
      <c r="DE106" s="270"/>
    </row>
    <row r="107" spans="2:109" ht="15" customHeight="1">
      <c r="B107" s="31"/>
      <c r="C107" s="37"/>
      <c r="D107" s="47" t="s">
        <v>148</v>
      </c>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3"/>
      <c r="AL107" s="259" t="str">
        <f t="shared" si="3"/>
        <v>Mecayapan</v>
      </c>
      <c r="AM107" s="259" t="str">
        <f t="shared" si="2"/>
        <v>30104</v>
      </c>
      <c r="AN107"/>
      <c r="AO107" s="268"/>
      <c r="AP107" s="3">
        <v>105</v>
      </c>
      <c r="AQ107" s="269"/>
      <c r="AR107" s="269"/>
      <c r="AS107" s="269"/>
      <c r="AT107" s="269"/>
      <c r="AU107" s="269"/>
      <c r="AV107" s="269"/>
      <c r="AW107" s="260" t="s">
        <v>7078</v>
      </c>
      <c r="AX107" s="269"/>
      <c r="AY107" s="269"/>
      <c r="AZ107" s="269"/>
      <c r="BA107" s="269"/>
      <c r="BB107" s="269"/>
      <c r="BC107" s="269"/>
      <c r="BD107" s="260" t="s">
        <v>7079</v>
      </c>
      <c r="BE107" s="261" t="s">
        <v>7080</v>
      </c>
      <c r="BF107" s="260" t="s">
        <v>7081</v>
      </c>
      <c r="BG107" s="269"/>
      <c r="BH107" s="269"/>
      <c r="BI107" s="269"/>
      <c r="BJ107" s="260" t="s">
        <v>7082</v>
      </c>
      <c r="BK107" s="260" t="s">
        <v>7083</v>
      </c>
      <c r="BL107" s="269"/>
      <c r="BM107" s="269"/>
      <c r="BN107" s="269"/>
      <c r="BO107" s="269"/>
      <c r="BP107" s="269"/>
      <c r="BQ107" s="269"/>
      <c r="BR107" s="269"/>
      <c r="BS107" s="269"/>
      <c r="BT107" s="260" t="s">
        <v>7084</v>
      </c>
      <c r="BU107" s="260" t="s">
        <v>7085</v>
      </c>
      <c r="BV107" s="269"/>
      <c r="BW107" s="268"/>
      <c r="BX107" s="268"/>
      <c r="BY107" s="268"/>
      <c r="BZ107" s="270"/>
      <c r="CA107" s="270"/>
      <c r="CB107" s="270"/>
      <c r="CC107" s="270"/>
      <c r="CD107" s="270"/>
      <c r="CE107" s="270"/>
      <c r="CF107" s="262" t="s">
        <v>7086</v>
      </c>
      <c r="CG107" s="270"/>
      <c r="CH107" s="270"/>
      <c r="CI107" s="270"/>
      <c r="CJ107" s="270"/>
      <c r="CK107" s="270"/>
      <c r="CL107" s="270"/>
      <c r="CM107" s="262" t="s">
        <v>7087</v>
      </c>
      <c r="CN107" s="263" t="s">
        <v>7088</v>
      </c>
      <c r="CO107" s="262" t="s">
        <v>7089</v>
      </c>
      <c r="CP107" s="270"/>
      <c r="CQ107" s="270"/>
      <c r="CR107" s="270"/>
      <c r="CS107" s="262" t="s">
        <v>7090</v>
      </c>
      <c r="CT107" s="262" t="s">
        <v>7091</v>
      </c>
      <c r="CU107" s="270"/>
      <c r="CV107" s="270"/>
      <c r="CW107" s="270"/>
      <c r="CX107" s="270"/>
      <c r="CY107" s="270"/>
      <c r="CZ107" s="270"/>
      <c r="DA107" s="270"/>
      <c r="DB107" s="270"/>
      <c r="DC107" s="262" t="s">
        <v>7092</v>
      </c>
      <c r="DD107" s="262" t="s">
        <v>7093</v>
      </c>
      <c r="DE107" s="270"/>
    </row>
    <row r="108" spans="2:109" ht="6.75" customHeight="1">
      <c r="B108" s="31"/>
      <c r="C108" s="37"/>
      <c r="D108" s="4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3"/>
      <c r="AL108" s="259" t="str">
        <f t="shared" si="3"/>
        <v>Medellín de Bravo</v>
      </c>
      <c r="AM108" s="259" t="str">
        <f t="shared" si="2"/>
        <v>30105</v>
      </c>
      <c r="AN108"/>
      <c r="AO108" s="268"/>
      <c r="AP108" s="3">
        <v>106</v>
      </c>
      <c r="AQ108" s="269"/>
      <c r="AR108" s="269"/>
      <c r="AS108" s="269"/>
      <c r="AT108" s="269"/>
      <c r="AU108" s="269"/>
      <c r="AV108" s="269"/>
      <c r="AW108" s="260" t="s">
        <v>7094</v>
      </c>
      <c r="AX108" s="269"/>
      <c r="AY108" s="269"/>
      <c r="AZ108" s="269"/>
      <c r="BA108" s="269"/>
      <c r="BB108" s="269"/>
      <c r="BC108" s="269"/>
      <c r="BD108" s="260" t="s">
        <v>7095</v>
      </c>
      <c r="BE108" s="261" t="s">
        <v>7096</v>
      </c>
      <c r="BF108" s="260" t="s">
        <v>7097</v>
      </c>
      <c r="BG108" s="269"/>
      <c r="BH108" s="269"/>
      <c r="BI108" s="269"/>
      <c r="BJ108" s="260" t="s">
        <v>7098</v>
      </c>
      <c r="BK108" s="260" t="s">
        <v>7099</v>
      </c>
      <c r="BL108" s="269"/>
      <c r="BM108" s="269"/>
      <c r="BN108" s="269"/>
      <c r="BO108" s="269"/>
      <c r="BP108" s="269"/>
      <c r="BQ108" s="269"/>
      <c r="BR108" s="269"/>
      <c r="BS108" s="269"/>
      <c r="BT108" s="260" t="s">
        <v>7100</v>
      </c>
      <c r="BU108" s="260" t="s">
        <v>7101</v>
      </c>
      <c r="BV108" s="269"/>
      <c r="BW108" s="268"/>
      <c r="BX108" s="268"/>
      <c r="BY108" s="268"/>
      <c r="BZ108" s="270"/>
      <c r="CA108" s="270"/>
      <c r="CB108" s="270"/>
      <c r="CC108" s="270"/>
      <c r="CD108" s="270"/>
      <c r="CE108" s="270"/>
      <c r="CF108" s="262" t="s">
        <v>4684</v>
      </c>
      <c r="CG108" s="270"/>
      <c r="CH108" s="270"/>
      <c r="CI108" s="270"/>
      <c r="CJ108" s="270"/>
      <c r="CK108" s="270"/>
      <c r="CL108" s="270"/>
      <c r="CM108" s="262" t="s">
        <v>7102</v>
      </c>
      <c r="CN108" s="263" t="s">
        <v>7103</v>
      </c>
      <c r="CO108" s="262" t="s">
        <v>7104</v>
      </c>
      <c r="CP108" s="270"/>
      <c r="CQ108" s="270"/>
      <c r="CR108" s="270"/>
      <c r="CS108" s="262" t="s">
        <v>7105</v>
      </c>
      <c r="CT108" s="262" t="s">
        <v>6266</v>
      </c>
      <c r="CU108" s="270"/>
      <c r="CV108" s="270"/>
      <c r="CW108" s="270"/>
      <c r="CX108" s="270"/>
      <c r="CY108" s="270"/>
      <c r="CZ108" s="270"/>
      <c r="DA108" s="270"/>
      <c r="DB108" s="270"/>
      <c r="DC108" s="262" t="s">
        <v>7106</v>
      </c>
      <c r="DD108" s="262" t="s">
        <v>7107</v>
      </c>
      <c r="DE108" s="270"/>
    </row>
    <row r="109" spans="2:109" ht="36" customHeight="1">
      <c r="B109" s="31"/>
      <c r="C109" s="37"/>
      <c r="D109" s="293" t="s">
        <v>8591</v>
      </c>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33"/>
      <c r="AL109" s="259" t="str">
        <f t="shared" si="3"/>
        <v>Miahuatlán</v>
      </c>
      <c r="AM109" s="259" t="str">
        <f t="shared" si="2"/>
        <v>30106</v>
      </c>
      <c r="AN109"/>
      <c r="AO109" s="268"/>
      <c r="AP109" s="3">
        <v>107</v>
      </c>
      <c r="AQ109" s="269"/>
      <c r="AR109" s="269"/>
      <c r="AS109" s="269"/>
      <c r="AT109" s="269"/>
      <c r="AU109" s="269"/>
      <c r="AV109" s="269"/>
      <c r="AW109" s="260" t="s">
        <v>7108</v>
      </c>
      <c r="AX109" s="269"/>
      <c r="AY109" s="269"/>
      <c r="AZ109" s="269"/>
      <c r="BA109" s="269"/>
      <c r="BB109" s="269"/>
      <c r="BC109" s="269"/>
      <c r="BD109" s="260" t="s">
        <v>7109</v>
      </c>
      <c r="BE109" s="261" t="s">
        <v>7110</v>
      </c>
      <c r="BF109" s="260" t="s">
        <v>7111</v>
      </c>
      <c r="BG109" s="269"/>
      <c r="BH109" s="269"/>
      <c r="BI109" s="269"/>
      <c r="BJ109" s="260" t="s">
        <v>7112</v>
      </c>
      <c r="BK109" s="260" t="s">
        <v>7113</v>
      </c>
      <c r="BL109" s="269"/>
      <c r="BM109" s="269"/>
      <c r="BN109" s="269"/>
      <c r="BO109" s="269"/>
      <c r="BP109" s="269"/>
      <c r="BQ109" s="269"/>
      <c r="BR109" s="269"/>
      <c r="BS109" s="269"/>
      <c r="BT109" s="260" t="s">
        <v>7114</v>
      </c>
      <c r="BU109" s="260" t="s">
        <v>7115</v>
      </c>
      <c r="BV109" s="269"/>
      <c r="BW109" s="268"/>
      <c r="BX109" s="268"/>
      <c r="BY109" s="268"/>
      <c r="BZ109" s="270"/>
      <c r="CA109" s="270"/>
      <c r="CB109" s="270"/>
      <c r="CC109" s="270"/>
      <c r="CD109" s="270"/>
      <c r="CE109" s="270"/>
      <c r="CF109" s="262" t="s">
        <v>7116</v>
      </c>
      <c r="CG109" s="270"/>
      <c r="CH109" s="270"/>
      <c r="CI109" s="270"/>
      <c r="CJ109" s="270"/>
      <c r="CK109" s="270"/>
      <c r="CL109" s="270"/>
      <c r="CM109" s="262" t="s">
        <v>7117</v>
      </c>
      <c r="CN109" s="263" t="s">
        <v>7118</v>
      </c>
      <c r="CO109" s="262" t="s">
        <v>7119</v>
      </c>
      <c r="CP109" s="270"/>
      <c r="CQ109" s="270"/>
      <c r="CR109" s="270"/>
      <c r="CS109" s="262" t="s">
        <v>7120</v>
      </c>
      <c r="CT109" s="262" t="s">
        <v>7121</v>
      </c>
      <c r="CU109" s="270"/>
      <c r="CV109" s="270"/>
      <c r="CW109" s="270"/>
      <c r="CX109" s="270"/>
      <c r="CY109" s="270"/>
      <c r="CZ109" s="270"/>
      <c r="DA109" s="270"/>
      <c r="DB109" s="270"/>
      <c r="DC109" s="262" t="s">
        <v>7122</v>
      </c>
      <c r="DD109" s="262" t="s">
        <v>7123</v>
      </c>
      <c r="DE109" s="270"/>
    </row>
    <row r="110" spans="2:109" ht="6.75" customHeight="1">
      <c r="B110" s="31"/>
      <c r="C110" s="37"/>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3"/>
      <c r="AL110" s="259" t="str">
        <f t="shared" si="3"/>
        <v>Las Minas</v>
      </c>
      <c r="AM110" s="259" t="str">
        <f t="shared" si="2"/>
        <v>30107</v>
      </c>
      <c r="AN110"/>
      <c r="AO110" s="268"/>
      <c r="AP110" s="3">
        <v>108</v>
      </c>
      <c r="AQ110" s="269"/>
      <c r="AR110" s="269"/>
      <c r="AS110" s="269"/>
      <c r="AT110" s="269"/>
      <c r="AU110" s="269"/>
      <c r="AV110" s="269"/>
      <c r="AW110" s="260" t="s">
        <v>7124</v>
      </c>
      <c r="AX110" s="269"/>
      <c r="AY110" s="269"/>
      <c r="AZ110" s="269"/>
      <c r="BA110" s="269"/>
      <c r="BB110" s="269"/>
      <c r="BC110" s="269"/>
      <c r="BD110" s="260" t="s">
        <v>7125</v>
      </c>
      <c r="BE110" s="261" t="s">
        <v>7126</v>
      </c>
      <c r="BF110" s="260" t="s">
        <v>7127</v>
      </c>
      <c r="BG110" s="269"/>
      <c r="BH110" s="269"/>
      <c r="BI110" s="269"/>
      <c r="BJ110" s="260" t="s">
        <v>7128</v>
      </c>
      <c r="BK110" s="260" t="s">
        <v>7129</v>
      </c>
      <c r="BL110" s="269"/>
      <c r="BM110" s="269"/>
      <c r="BN110" s="269"/>
      <c r="BO110" s="269"/>
      <c r="BP110" s="269"/>
      <c r="BQ110" s="269"/>
      <c r="BR110" s="269"/>
      <c r="BS110" s="269"/>
      <c r="BT110" s="260" t="s">
        <v>7130</v>
      </c>
      <c r="BU110" s="269">
        <v>31999</v>
      </c>
      <c r="BV110" s="269"/>
      <c r="BW110" s="268"/>
      <c r="BX110" s="268"/>
      <c r="BY110" s="268"/>
      <c r="BZ110" s="270"/>
      <c r="CA110" s="270"/>
      <c r="CB110" s="270"/>
      <c r="CC110" s="270"/>
      <c r="CD110" s="270"/>
      <c r="CE110" s="270"/>
      <c r="CF110" s="262" t="s">
        <v>7131</v>
      </c>
      <c r="CG110" s="270"/>
      <c r="CH110" s="270"/>
      <c r="CI110" s="270"/>
      <c r="CJ110" s="270"/>
      <c r="CK110" s="270"/>
      <c r="CL110" s="270"/>
      <c r="CM110" s="262" t="s">
        <v>7132</v>
      </c>
      <c r="CN110" s="263" t="s">
        <v>7133</v>
      </c>
      <c r="CO110" s="262" t="s">
        <v>7134</v>
      </c>
      <c r="CP110" s="270"/>
      <c r="CQ110" s="270"/>
      <c r="CR110" s="270"/>
      <c r="CS110" s="262" t="s">
        <v>7135</v>
      </c>
      <c r="CT110" s="262" t="s">
        <v>7136</v>
      </c>
      <c r="CU110" s="270"/>
      <c r="CV110" s="270"/>
      <c r="CW110" s="270"/>
      <c r="CX110" s="270"/>
      <c r="CY110" s="270"/>
      <c r="CZ110" s="270"/>
      <c r="DA110" s="270"/>
      <c r="DB110" s="270"/>
      <c r="DC110" s="262" t="s">
        <v>7137</v>
      </c>
      <c r="DD110" s="262" t="s">
        <v>550</v>
      </c>
      <c r="DE110" s="270"/>
    </row>
    <row r="111" spans="2:109" ht="15" customHeight="1">
      <c r="B111" s="31"/>
      <c r="C111" s="37"/>
      <c r="D111" s="47" t="s">
        <v>149</v>
      </c>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3"/>
      <c r="AL111" s="259" t="str">
        <f t="shared" si="3"/>
        <v>Minatitlán</v>
      </c>
      <c r="AM111" s="259" t="str">
        <f t="shared" si="2"/>
        <v>30108</v>
      </c>
      <c r="AN111"/>
      <c r="AO111" s="268"/>
      <c r="AP111" s="3">
        <v>109</v>
      </c>
      <c r="AQ111" s="269"/>
      <c r="AR111" s="269"/>
      <c r="AS111" s="269"/>
      <c r="AT111" s="269"/>
      <c r="AU111" s="269"/>
      <c r="AV111" s="269"/>
      <c r="AW111" s="260" t="s">
        <v>7138</v>
      </c>
      <c r="AX111" s="269"/>
      <c r="AY111" s="269"/>
      <c r="AZ111" s="269"/>
      <c r="BA111" s="269"/>
      <c r="BB111" s="269"/>
      <c r="BC111" s="269"/>
      <c r="BD111" s="260" t="s">
        <v>7139</v>
      </c>
      <c r="BE111" s="261" t="s">
        <v>7140</v>
      </c>
      <c r="BF111" s="260" t="s">
        <v>7141</v>
      </c>
      <c r="BG111" s="269"/>
      <c r="BH111" s="269"/>
      <c r="BI111" s="269"/>
      <c r="BJ111" s="260" t="s">
        <v>7142</v>
      </c>
      <c r="BK111" s="260" t="s">
        <v>7143</v>
      </c>
      <c r="BL111" s="269"/>
      <c r="BM111" s="269"/>
      <c r="BN111" s="269"/>
      <c r="BO111" s="269"/>
      <c r="BP111" s="269"/>
      <c r="BQ111" s="269"/>
      <c r="BR111" s="269"/>
      <c r="BS111" s="269"/>
      <c r="BT111" s="260" t="s">
        <v>7144</v>
      </c>
      <c r="BU111" s="269"/>
      <c r="BV111" s="269"/>
      <c r="BW111" s="268"/>
      <c r="BX111" s="268"/>
      <c r="BY111" s="268"/>
      <c r="BZ111" s="270"/>
      <c r="CA111" s="270"/>
      <c r="CB111" s="270"/>
      <c r="CC111" s="270"/>
      <c r="CD111" s="270"/>
      <c r="CE111" s="270"/>
      <c r="CF111" s="262" t="s">
        <v>7145</v>
      </c>
      <c r="CG111" s="270"/>
      <c r="CH111" s="270"/>
      <c r="CI111" s="270"/>
      <c r="CJ111" s="270"/>
      <c r="CK111" s="270"/>
      <c r="CL111" s="270"/>
      <c r="CM111" s="262" t="s">
        <v>4789</v>
      </c>
      <c r="CN111" s="263" t="s">
        <v>7146</v>
      </c>
      <c r="CO111" s="262" t="s">
        <v>7147</v>
      </c>
      <c r="CP111" s="270"/>
      <c r="CQ111" s="270"/>
      <c r="CR111" s="270"/>
      <c r="CS111" s="262" t="s">
        <v>7148</v>
      </c>
      <c r="CT111" s="262" t="s">
        <v>7149</v>
      </c>
      <c r="CU111" s="270"/>
      <c r="CV111" s="270"/>
      <c r="CW111" s="270"/>
      <c r="CX111" s="270"/>
      <c r="CY111" s="270"/>
      <c r="CZ111" s="270"/>
      <c r="DA111" s="270"/>
      <c r="DB111" s="270"/>
      <c r="DC111" s="262" t="s">
        <v>4251</v>
      </c>
      <c r="DD111" s="270"/>
      <c r="DE111" s="270"/>
    </row>
    <row r="112" spans="2:109" ht="6.75" customHeight="1">
      <c r="B112" s="31"/>
      <c r="C112" s="37"/>
      <c r="D112" s="4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3"/>
      <c r="AL112" s="259" t="str">
        <f t="shared" si="3"/>
        <v>Misantla</v>
      </c>
      <c r="AM112" s="259" t="str">
        <f t="shared" si="2"/>
        <v>30109</v>
      </c>
      <c r="AN112"/>
      <c r="AO112" s="268"/>
      <c r="AP112" s="3">
        <v>110</v>
      </c>
      <c r="AQ112" s="269"/>
      <c r="AR112" s="269"/>
      <c r="AS112" s="269"/>
      <c r="AT112" s="269"/>
      <c r="AU112" s="269"/>
      <c r="AV112" s="269"/>
      <c r="AW112" s="260" t="s">
        <v>7150</v>
      </c>
      <c r="AX112" s="269"/>
      <c r="AY112" s="269"/>
      <c r="AZ112" s="269"/>
      <c r="BA112" s="269"/>
      <c r="BB112" s="269"/>
      <c r="BC112" s="269"/>
      <c r="BD112" s="260" t="s">
        <v>7151</v>
      </c>
      <c r="BE112" s="261" t="s">
        <v>7152</v>
      </c>
      <c r="BF112" s="260" t="s">
        <v>7153</v>
      </c>
      <c r="BG112" s="269"/>
      <c r="BH112" s="269"/>
      <c r="BI112" s="269"/>
      <c r="BJ112" s="260" t="s">
        <v>7154</v>
      </c>
      <c r="BK112" s="260" t="s">
        <v>7155</v>
      </c>
      <c r="BL112" s="269"/>
      <c r="BM112" s="269"/>
      <c r="BN112" s="269"/>
      <c r="BO112" s="269"/>
      <c r="BP112" s="269"/>
      <c r="BQ112" s="269"/>
      <c r="BR112" s="269"/>
      <c r="BS112" s="269"/>
      <c r="BT112" s="260" t="s">
        <v>7156</v>
      </c>
      <c r="BU112" s="269"/>
      <c r="BV112" s="269"/>
      <c r="BW112" s="268"/>
      <c r="BX112" s="268"/>
      <c r="BY112" s="268"/>
      <c r="BZ112" s="270"/>
      <c r="CA112" s="270"/>
      <c r="CB112" s="270"/>
      <c r="CC112" s="270"/>
      <c r="CD112" s="270"/>
      <c r="CE112" s="270"/>
      <c r="CF112" s="262" t="s">
        <v>6637</v>
      </c>
      <c r="CG112" s="270"/>
      <c r="CH112" s="270"/>
      <c r="CI112" s="270"/>
      <c r="CJ112" s="270"/>
      <c r="CK112" s="270"/>
      <c r="CL112" s="270"/>
      <c r="CM112" s="262" t="s">
        <v>7157</v>
      </c>
      <c r="CN112" s="263" t="s">
        <v>7158</v>
      </c>
      <c r="CO112" s="262" t="s">
        <v>7159</v>
      </c>
      <c r="CP112" s="270"/>
      <c r="CQ112" s="270"/>
      <c r="CR112" s="270"/>
      <c r="CS112" s="262" t="s">
        <v>7160</v>
      </c>
      <c r="CT112" s="262" t="s">
        <v>7161</v>
      </c>
      <c r="CU112" s="270"/>
      <c r="CV112" s="270"/>
      <c r="CW112" s="270"/>
      <c r="CX112" s="270"/>
      <c r="CY112" s="270"/>
      <c r="CZ112" s="270"/>
      <c r="DA112" s="270"/>
      <c r="DB112" s="270"/>
      <c r="DC112" s="262" t="s">
        <v>7162</v>
      </c>
      <c r="DD112" s="270"/>
      <c r="DE112" s="270"/>
    </row>
    <row r="113" spans="2:109" ht="24" customHeight="1">
      <c r="B113" s="31"/>
      <c r="C113" s="37"/>
      <c r="D113" s="293" t="s">
        <v>150</v>
      </c>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33"/>
      <c r="AL113" s="259" t="str">
        <f t="shared" si="3"/>
        <v>Mixtla de Altamirano</v>
      </c>
      <c r="AM113" s="259" t="str">
        <f t="shared" si="2"/>
        <v>30110</v>
      </c>
      <c r="AN113"/>
      <c r="AO113" s="268"/>
      <c r="AP113" s="3">
        <v>111</v>
      </c>
      <c r="AQ113" s="269"/>
      <c r="AR113" s="269"/>
      <c r="AS113" s="269"/>
      <c r="AT113" s="269"/>
      <c r="AU113" s="269"/>
      <c r="AV113" s="269"/>
      <c r="AW113" s="260" t="s">
        <v>7163</v>
      </c>
      <c r="AX113" s="269"/>
      <c r="AY113" s="269"/>
      <c r="AZ113" s="269"/>
      <c r="BA113" s="269"/>
      <c r="BB113" s="269"/>
      <c r="BC113" s="269"/>
      <c r="BD113" s="260" t="s">
        <v>7164</v>
      </c>
      <c r="BE113" s="261" t="s">
        <v>7165</v>
      </c>
      <c r="BF113" s="260" t="s">
        <v>7166</v>
      </c>
      <c r="BG113" s="269"/>
      <c r="BH113" s="269"/>
      <c r="BI113" s="269"/>
      <c r="BJ113" s="260" t="s">
        <v>7167</v>
      </c>
      <c r="BK113" s="260" t="s">
        <v>7168</v>
      </c>
      <c r="BL113" s="269"/>
      <c r="BM113" s="269"/>
      <c r="BN113" s="269"/>
      <c r="BO113" s="269"/>
      <c r="BP113" s="269"/>
      <c r="BQ113" s="269"/>
      <c r="BR113" s="269"/>
      <c r="BS113" s="269"/>
      <c r="BT113" s="260" t="s">
        <v>7169</v>
      </c>
      <c r="BU113" s="269"/>
      <c r="BV113" s="269"/>
      <c r="BW113" s="268"/>
      <c r="BX113" s="268"/>
      <c r="BY113" s="268"/>
      <c r="BZ113" s="270"/>
      <c r="CA113" s="270"/>
      <c r="CB113" s="270"/>
      <c r="CC113" s="270"/>
      <c r="CD113" s="270"/>
      <c r="CE113" s="270"/>
      <c r="CF113" s="262" t="s">
        <v>7170</v>
      </c>
      <c r="CG113" s="270"/>
      <c r="CH113" s="270"/>
      <c r="CI113" s="270"/>
      <c r="CJ113" s="270"/>
      <c r="CK113" s="270"/>
      <c r="CL113" s="270"/>
      <c r="CM113" s="262" t="s">
        <v>7171</v>
      </c>
      <c r="CN113" s="263" t="s">
        <v>7172</v>
      </c>
      <c r="CO113" s="262" t="s">
        <v>7173</v>
      </c>
      <c r="CP113" s="270"/>
      <c r="CQ113" s="270"/>
      <c r="CR113" s="270"/>
      <c r="CS113" s="262" t="s">
        <v>7174</v>
      </c>
      <c r="CT113" s="262" t="s">
        <v>7175</v>
      </c>
      <c r="CU113" s="270"/>
      <c r="CV113" s="270"/>
      <c r="CW113" s="270"/>
      <c r="CX113" s="270"/>
      <c r="CY113" s="270"/>
      <c r="CZ113" s="270"/>
      <c r="DA113" s="270"/>
      <c r="DB113" s="270"/>
      <c r="DC113" s="262" t="s">
        <v>7176</v>
      </c>
      <c r="DD113" s="270"/>
      <c r="DE113" s="270"/>
    </row>
    <row r="114" spans="2:109" ht="6.75" customHeight="1">
      <c r="B114" s="31"/>
      <c r="C114" s="37"/>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33"/>
      <c r="AL114" s="259" t="str">
        <f t="shared" si="3"/>
        <v>Moloacán</v>
      </c>
      <c r="AM114" s="259" t="str">
        <f t="shared" si="2"/>
        <v>30111</v>
      </c>
      <c r="AN114"/>
      <c r="AO114" s="268"/>
      <c r="AP114" s="3">
        <v>112</v>
      </c>
      <c r="AQ114" s="269"/>
      <c r="AR114" s="269"/>
      <c r="AS114" s="269"/>
      <c r="AT114" s="269"/>
      <c r="AU114" s="269"/>
      <c r="AV114" s="269"/>
      <c r="AW114" s="260" t="s">
        <v>7177</v>
      </c>
      <c r="AX114" s="269"/>
      <c r="AY114" s="269"/>
      <c r="AZ114" s="269"/>
      <c r="BA114" s="269"/>
      <c r="BB114" s="269"/>
      <c r="BC114" s="269"/>
      <c r="BD114" s="260" t="s">
        <v>7178</v>
      </c>
      <c r="BE114" s="261" t="s">
        <v>7179</v>
      </c>
      <c r="BF114" s="260" t="s">
        <v>7180</v>
      </c>
      <c r="BG114" s="269"/>
      <c r="BH114" s="269"/>
      <c r="BI114" s="269"/>
      <c r="BJ114" s="260" t="s">
        <v>7181</v>
      </c>
      <c r="BK114" s="260" t="s">
        <v>7182</v>
      </c>
      <c r="BL114" s="269"/>
      <c r="BM114" s="269"/>
      <c r="BN114" s="269"/>
      <c r="BO114" s="269"/>
      <c r="BP114" s="269"/>
      <c r="BQ114" s="269"/>
      <c r="BR114" s="269"/>
      <c r="BS114" s="269"/>
      <c r="BT114" s="260" t="s">
        <v>7183</v>
      </c>
      <c r="BU114" s="269"/>
      <c r="BV114" s="269"/>
      <c r="BW114" s="268"/>
      <c r="BX114" s="268"/>
      <c r="BY114" s="268"/>
      <c r="BZ114" s="270"/>
      <c r="CA114" s="270"/>
      <c r="CB114" s="270"/>
      <c r="CC114" s="270"/>
      <c r="CD114" s="270"/>
      <c r="CE114" s="270"/>
      <c r="CF114" s="262" t="s">
        <v>7184</v>
      </c>
      <c r="CG114" s="270"/>
      <c r="CH114" s="270"/>
      <c r="CI114" s="270"/>
      <c r="CJ114" s="270"/>
      <c r="CK114" s="270"/>
      <c r="CL114" s="270"/>
      <c r="CM114" s="262" t="s">
        <v>7185</v>
      </c>
      <c r="CN114" s="263" t="s">
        <v>7186</v>
      </c>
      <c r="CO114" s="262" t="s">
        <v>7187</v>
      </c>
      <c r="CP114" s="270"/>
      <c r="CQ114" s="270"/>
      <c r="CR114" s="270"/>
      <c r="CS114" s="262" t="s">
        <v>7188</v>
      </c>
      <c r="CT114" s="262" t="s">
        <v>6428</v>
      </c>
      <c r="CU114" s="270"/>
      <c r="CV114" s="270"/>
      <c r="CW114" s="270"/>
      <c r="CX114" s="270"/>
      <c r="CY114" s="270"/>
      <c r="CZ114" s="270"/>
      <c r="DA114" s="270"/>
      <c r="DB114" s="270"/>
      <c r="DC114" s="262" t="s">
        <v>7189</v>
      </c>
      <c r="DD114" s="270"/>
      <c r="DE114" s="270"/>
    </row>
    <row r="115" spans="2:109" ht="15" customHeight="1">
      <c r="B115" s="31"/>
      <c r="C115" s="37"/>
      <c r="D115" s="47" t="s">
        <v>151</v>
      </c>
      <c r="E115" s="49"/>
      <c r="F115" s="49"/>
      <c r="G115" s="50"/>
      <c r="H115" s="305" t="s">
        <v>8592</v>
      </c>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3"/>
      <c r="AL115" s="259" t="str">
        <f t="shared" si="3"/>
        <v>Naolinco</v>
      </c>
      <c r="AM115" s="259" t="str">
        <f t="shared" si="2"/>
        <v>30112</v>
      </c>
      <c r="AN115"/>
      <c r="AO115" s="268"/>
      <c r="AP115" s="3">
        <v>113</v>
      </c>
      <c r="AQ115" s="269"/>
      <c r="AR115" s="269"/>
      <c r="AS115" s="269"/>
      <c r="AT115" s="269"/>
      <c r="AU115" s="269"/>
      <c r="AV115" s="269"/>
      <c r="AW115" s="260" t="s">
        <v>7190</v>
      </c>
      <c r="AX115" s="269"/>
      <c r="AY115" s="269"/>
      <c r="AZ115" s="269"/>
      <c r="BA115" s="269"/>
      <c r="BB115" s="269"/>
      <c r="BC115" s="269"/>
      <c r="BD115" s="260" t="s">
        <v>7191</v>
      </c>
      <c r="BE115" s="261" t="s">
        <v>7192</v>
      </c>
      <c r="BF115" s="260" t="s">
        <v>7193</v>
      </c>
      <c r="BG115" s="269"/>
      <c r="BH115" s="269"/>
      <c r="BI115" s="269"/>
      <c r="BJ115" s="260" t="s">
        <v>7194</v>
      </c>
      <c r="BK115" s="260" t="s">
        <v>7195</v>
      </c>
      <c r="BL115" s="269"/>
      <c r="BM115" s="269"/>
      <c r="BN115" s="269"/>
      <c r="BO115" s="269"/>
      <c r="BP115" s="269"/>
      <c r="BQ115" s="269"/>
      <c r="BR115" s="269"/>
      <c r="BS115" s="269"/>
      <c r="BT115" s="260" t="s">
        <v>7196</v>
      </c>
      <c r="BU115" s="269"/>
      <c r="BV115" s="269"/>
      <c r="BW115" s="268"/>
      <c r="BX115" s="268"/>
      <c r="BY115" s="268"/>
      <c r="BZ115" s="270"/>
      <c r="CA115" s="270"/>
      <c r="CB115" s="270"/>
      <c r="CC115" s="270"/>
      <c r="CD115" s="270"/>
      <c r="CE115" s="270"/>
      <c r="CF115" s="262" t="s">
        <v>3885</v>
      </c>
      <c r="CG115" s="270"/>
      <c r="CH115" s="270"/>
      <c r="CI115" s="270"/>
      <c r="CJ115" s="270"/>
      <c r="CK115" s="270"/>
      <c r="CL115" s="270"/>
      <c r="CM115" s="262" t="s">
        <v>7197</v>
      </c>
      <c r="CN115" s="263" t="s">
        <v>7198</v>
      </c>
      <c r="CO115" s="262" t="s">
        <v>7199</v>
      </c>
      <c r="CP115" s="270"/>
      <c r="CQ115" s="270"/>
      <c r="CR115" s="270"/>
      <c r="CS115" s="262" t="s">
        <v>7200</v>
      </c>
      <c r="CT115" s="262" t="s">
        <v>7201</v>
      </c>
      <c r="CU115" s="270"/>
      <c r="CV115" s="270"/>
      <c r="CW115" s="270"/>
      <c r="CX115" s="270"/>
      <c r="CY115" s="270"/>
      <c r="CZ115" s="270"/>
      <c r="DA115" s="270"/>
      <c r="DB115" s="270"/>
      <c r="DC115" s="262" t="s">
        <v>7202</v>
      </c>
      <c r="DD115" s="270"/>
      <c r="DE115" s="270"/>
    </row>
    <row r="116" spans="2:109" ht="6.75" customHeight="1">
      <c r="B116" s="31"/>
      <c r="C116" s="37"/>
      <c r="D116" s="51"/>
      <c r="E116" s="51"/>
      <c r="F116" s="51"/>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33"/>
      <c r="AL116" s="259" t="str">
        <f t="shared" si="3"/>
        <v>Naranjal</v>
      </c>
      <c r="AM116" s="259" t="str">
        <f t="shared" si="2"/>
        <v>30113</v>
      </c>
      <c r="AN116"/>
      <c r="AO116" s="268"/>
      <c r="AP116" s="3">
        <v>114</v>
      </c>
      <c r="AQ116" s="269"/>
      <c r="AR116" s="269"/>
      <c r="AS116" s="269"/>
      <c r="AT116" s="269"/>
      <c r="AU116" s="269"/>
      <c r="AV116" s="269"/>
      <c r="AW116" s="260" t="s">
        <v>7203</v>
      </c>
      <c r="AX116" s="269"/>
      <c r="AY116" s="269"/>
      <c r="AZ116" s="269"/>
      <c r="BA116" s="269"/>
      <c r="BB116" s="269"/>
      <c r="BC116" s="269"/>
      <c r="BD116" s="260" t="s">
        <v>7204</v>
      </c>
      <c r="BE116" s="261" t="s">
        <v>7205</v>
      </c>
      <c r="BF116" s="260" t="s">
        <v>7206</v>
      </c>
      <c r="BG116" s="269"/>
      <c r="BH116" s="269"/>
      <c r="BI116" s="269"/>
      <c r="BJ116" s="260" t="s">
        <v>7207</v>
      </c>
      <c r="BK116" s="260" t="s">
        <v>7208</v>
      </c>
      <c r="BL116" s="269"/>
      <c r="BM116" s="269"/>
      <c r="BN116" s="269"/>
      <c r="BO116" s="269"/>
      <c r="BP116" s="269"/>
      <c r="BQ116" s="269"/>
      <c r="BR116" s="269"/>
      <c r="BS116" s="269"/>
      <c r="BT116" s="260" t="s">
        <v>7209</v>
      </c>
      <c r="BU116" s="269"/>
      <c r="BV116" s="269"/>
      <c r="BW116" s="268"/>
      <c r="BX116" s="268"/>
      <c r="BY116" s="268"/>
      <c r="BZ116" s="270"/>
      <c r="CA116" s="270"/>
      <c r="CB116" s="270"/>
      <c r="CC116" s="270"/>
      <c r="CD116" s="270"/>
      <c r="CE116" s="270"/>
      <c r="CF116" s="262" t="s">
        <v>7210</v>
      </c>
      <c r="CG116" s="270"/>
      <c r="CH116" s="270"/>
      <c r="CI116" s="270"/>
      <c r="CJ116" s="270"/>
      <c r="CK116" s="270"/>
      <c r="CL116" s="270"/>
      <c r="CM116" s="262" t="s">
        <v>7211</v>
      </c>
      <c r="CN116" s="263" t="s">
        <v>7212</v>
      </c>
      <c r="CO116" s="262" t="s">
        <v>7213</v>
      </c>
      <c r="CP116" s="270"/>
      <c r="CQ116" s="270"/>
      <c r="CR116" s="270"/>
      <c r="CS116" s="262" t="s">
        <v>7214</v>
      </c>
      <c r="CT116" s="262" t="s">
        <v>7215</v>
      </c>
      <c r="CU116" s="270"/>
      <c r="CV116" s="270"/>
      <c r="CW116" s="270"/>
      <c r="CX116" s="270"/>
      <c r="CY116" s="270"/>
      <c r="CZ116" s="270"/>
      <c r="DA116" s="270"/>
      <c r="DB116" s="270"/>
      <c r="DC116" s="262" t="s">
        <v>7216</v>
      </c>
      <c r="DD116" s="270"/>
      <c r="DE116" s="270"/>
    </row>
    <row r="117" spans="2:109" ht="15" customHeight="1">
      <c r="B117" s="31"/>
      <c r="C117" s="37"/>
      <c r="D117" s="47" t="s">
        <v>152</v>
      </c>
      <c r="E117" s="47"/>
      <c r="F117" s="47"/>
      <c r="G117" s="53"/>
      <c r="H117" s="305" t="s">
        <v>8593</v>
      </c>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3"/>
      <c r="AL117" s="259" t="str">
        <f t="shared" si="3"/>
        <v>Nautla</v>
      </c>
      <c r="AM117" s="259" t="str">
        <f t="shared" si="2"/>
        <v>30114</v>
      </c>
      <c r="AN117"/>
      <c r="AO117" s="268"/>
      <c r="AP117" s="3">
        <v>115</v>
      </c>
      <c r="AQ117" s="269"/>
      <c r="AR117" s="269"/>
      <c r="AS117" s="269"/>
      <c r="AT117" s="269"/>
      <c r="AU117" s="269"/>
      <c r="AV117" s="269"/>
      <c r="AW117" s="260" t="s">
        <v>7217</v>
      </c>
      <c r="AX117" s="269"/>
      <c r="AY117" s="269"/>
      <c r="AZ117" s="269"/>
      <c r="BA117" s="269"/>
      <c r="BB117" s="269"/>
      <c r="BC117" s="269"/>
      <c r="BD117" s="260" t="s">
        <v>7218</v>
      </c>
      <c r="BE117" s="261" t="s">
        <v>7219</v>
      </c>
      <c r="BF117" s="269">
        <v>16999</v>
      </c>
      <c r="BG117" s="269"/>
      <c r="BH117" s="269"/>
      <c r="BI117" s="269"/>
      <c r="BJ117" s="260" t="s">
        <v>7220</v>
      </c>
      <c r="BK117" s="260" t="s">
        <v>7221</v>
      </c>
      <c r="BL117" s="269"/>
      <c r="BM117" s="269"/>
      <c r="BN117" s="269"/>
      <c r="BO117" s="269"/>
      <c r="BP117" s="269"/>
      <c r="BQ117" s="269"/>
      <c r="BR117" s="269"/>
      <c r="BS117" s="269"/>
      <c r="BT117" s="260" t="s">
        <v>7222</v>
      </c>
      <c r="BU117" s="269"/>
      <c r="BV117" s="269"/>
      <c r="BW117" s="268"/>
      <c r="BX117" s="268"/>
      <c r="BY117" s="268"/>
      <c r="BZ117" s="270"/>
      <c r="CA117" s="270"/>
      <c r="CB117" s="270"/>
      <c r="CC117" s="270"/>
      <c r="CD117" s="270"/>
      <c r="CE117" s="270"/>
      <c r="CF117" s="262" t="s">
        <v>7223</v>
      </c>
      <c r="CG117" s="270"/>
      <c r="CH117" s="270"/>
      <c r="CI117" s="270"/>
      <c r="CJ117" s="270"/>
      <c r="CK117" s="270"/>
      <c r="CL117" s="270"/>
      <c r="CM117" s="262" t="s">
        <v>7224</v>
      </c>
      <c r="CN117" s="263" t="s">
        <v>7225</v>
      </c>
      <c r="CO117" s="262" t="s">
        <v>550</v>
      </c>
      <c r="CP117" s="270"/>
      <c r="CQ117" s="270"/>
      <c r="CR117" s="270"/>
      <c r="CS117" s="262" t="s">
        <v>7226</v>
      </c>
      <c r="CT117" s="262" t="s">
        <v>82</v>
      </c>
      <c r="CU117" s="270"/>
      <c r="CV117" s="270"/>
      <c r="CW117" s="270"/>
      <c r="CX117" s="270"/>
      <c r="CY117" s="270"/>
      <c r="CZ117" s="270"/>
      <c r="DA117" s="270"/>
      <c r="DB117" s="270"/>
      <c r="DC117" s="262" t="s">
        <v>7227</v>
      </c>
      <c r="DD117" s="270"/>
      <c r="DE117" s="270"/>
    </row>
    <row r="118" spans="2:109" ht="15" customHeight="1" thickBot="1">
      <c r="B118" s="38"/>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40"/>
      <c r="AL118" s="259" t="str">
        <f t="shared" si="3"/>
        <v>Nogales</v>
      </c>
      <c r="AM118" s="259" t="str">
        <f t="shared" si="2"/>
        <v>30115</v>
      </c>
      <c r="AN118"/>
      <c r="AO118" s="268"/>
      <c r="AP118" s="3">
        <v>116</v>
      </c>
      <c r="AQ118" s="269"/>
      <c r="AR118" s="269"/>
      <c r="AS118" s="269"/>
      <c r="AT118" s="269"/>
      <c r="AU118" s="269"/>
      <c r="AV118" s="269"/>
      <c r="AW118" s="260" t="s">
        <v>7228</v>
      </c>
      <c r="AX118" s="269"/>
      <c r="AY118" s="269"/>
      <c r="AZ118" s="269"/>
      <c r="BA118" s="269"/>
      <c r="BB118" s="269"/>
      <c r="BC118" s="269"/>
      <c r="BD118" s="260" t="s">
        <v>7229</v>
      </c>
      <c r="BE118" s="261" t="s">
        <v>7230</v>
      </c>
      <c r="BF118" s="269"/>
      <c r="BG118" s="269"/>
      <c r="BH118" s="269"/>
      <c r="BI118" s="269"/>
      <c r="BJ118" s="260" t="s">
        <v>7231</v>
      </c>
      <c r="BK118" s="260" t="s">
        <v>7232</v>
      </c>
      <c r="BL118" s="269"/>
      <c r="BM118" s="269"/>
      <c r="BN118" s="269"/>
      <c r="BO118" s="269"/>
      <c r="BP118" s="269"/>
      <c r="BQ118" s="269"/>
      <c r="BR118" s="269"/>
      <c r="BS118" s="269"/>
      <c r="BT118" s="260" t="s">
        <v>7233</v>
      </c>
      <c r="BU118" s="269"/>
      <c r="BV118" s="269"/>
      <c r="BW118" s="268"/>
      <c r="BX118" s="268"/>
      <c r="BY118" s="268"/>
      <c r="BZ118" s="270"/>
      <c r="CA118" s="270"/>
      <c r="CB118" s="270"/>
      <c r="CC118" s="270"/>
      <c r="CD118" s="270"/>
      <c r="CE118" s="270"/>
      <c r="CF118" s="262" t="s">
        <v>7234</v>
      </c>
      <c r="CG118" s="270"/>
      <c r="CH118" s="270"/>
      <c r="CI118" s="270"/>
      <c r="CJ118" s="270"/>
      <c r="CK118" s="270"/>
      <c r="CL118" s="270"/>
      <c r="CM118" s="262" t="s">
        <v>7212</v>
      </c>
      <c r="CN118" s="263" t="s">
        <v>7235</v>
      </c>
      <c r="CO118" s="270"/>
      <c r="CP118" s="270"/>
      <c r="CQ118" s="270"/>
      <c r="CR118" s="270"/>
      <c r="CS118" s="262" t="s">
        <v>7236</v>
      </c>
      <c r="CT118" s="262" t="s">
        <v>7237</v>
      </c>
      <c r="CU118" s="270"/>
      <c r="CV118" s="270"/>
      <c r="CW118" s="270"/>
      <c r="CX118" s="270"/>
      <c r="CY118" s="270"/>
      <c r="CZ118" s="270"/>
      <c r="DA118" s="270"/>
      <c r="DB118" s="270"/>
      <c r="DC118" s="262" t="s">
        <v>5781</v>
      </c>
      <c r="DD118" s="270"/>
      <c r="DE118" s="270"/>
    </row>
    <row r="119" spans="2:109" ht="15" customHeight="1" thickBot="1">
      <c r="AL119" s="259" t="str">
        <f t="shared" si="3"/>
        <v>Oluta</v>
      </c>
      <c r="AM119" s="259" t="str">
        <f t="shared" si="2"/>
        <v>30116</v>
      </c>
      <c r="AN119"/>
      <c r="AO119" s="268"/>
      <c r="AP119" s="3">
        <v>117</v>
      </c>
      <c r="AQ119" s="269"/>
      <c r="AR119" s="269"/>
      <c r="AS119" s="269"/>
      <c r="AT119" s="269"/>
      <c r="AU119" s="269"/>
      <c r="AV119" s="269"/>
      <c r="AW119" s="260" t="s">
        <v>7238</v>
      </c>
      <c r="AX119" s="269"/>
      <c r="AY119" s="269"/>
      <c r="AZ119" s="269"/>
      <c r="BA119" s="269"/>
      <c r="BB119" s="269"/>
      <c r="BC119" s="269"/>
      <c r="BD119" s="260" t="s">
        <v>7239</v>
      </c>
      <c r="BE119" s="261" t="s">
        <v>7240</v>
      </c>
      <c r="BF119" s="269"/>
      <c r="BG119" s="269"/>
      <c r="BH119" s="269"/>
      <c r="BI119" s="269"/>
      <c r="BJ119" s="260" t="s">
        <v>7241</v>
      </c>
      <c r="BK119" s="260" t="s">
        <v>7242</v>
      </c>
      <c r="BL119" s="269"/>
      <c r="BM119" s="269"/>
      <c r="BN119" s="269"/>
      <c r="BO119" s="269"/>
      <c r="BP119" s="269"/>
      <c r="BQ119" s="269"/>
      <c r="BR119" s="269"/>
      <c r="BS119" s="269"/>
      <c r="BT119" s="260" t="s">
        <v>7243</v>
      </c>
      <c r="BU119" s="269"/>
      <c r="BV119" s="269"/>
      <c r="BW119" s="268"/>
      <c r="BX119" s="268"/>
      <c r="BY119" s="268"/>
      <c r="BZ119" s="270"/>
      <c r="CA119" s="270"/>
      <c r="CB119" s="270"/>
      <c r="CC119" s="270"/>
      <c r="CD119" s="270"/>
      <c r="CE119" s="270"/>
      <c r="CF119" s="262" t="s">
        <v>7244</v>
      </c>
      <c r="CG119" s="270"/>
      <c r="CH119" s="270"/>
      <c r="CI119" s="270"/>
      <c r="CJ119" s="270"/>
      <c r="CK119" s="270"/>
      <c r="CL119" s="270"/>
      <c r="CM119" s="262" t="s">
        <v>5598</v>
      </c>
      <c r="CN119" s="263" t="s">
        <v>7245</v>
      </c>
      <c r="CO119" s="270"/>
      <c r="CP119" s="270"/>
      <c r="CQ119" s="270"/>
      <c r="CR119" s="270"/>
      <c r="CS119" s="262" t="s">
        <v>7246</v>
      </c>
      <c r="CT119" s="262" t="s">
        <v>7247</v>
      </c>
      <c r="CU119" s="270"/>
      <c r="CV119" s="270"/>
      <c r="CW119" s="270"/>
      <c r="CX119" s="270"/>
      <c r="CY119" s="270"/>
      <c r="CZ119" s="270"/>
      <c r="DA119" s="270"/>
      <c r="DB119" s="270"/>
      <c r="DC119" s="262" t="s">
        <v>7248</v>
      </c>
      <c r="DD119" s="270"/>
      <c r="DE119" s="270"/>
    </row>
    <row r="120" spans="2:109" ht="15" customHeight="1">
      <c r="B120" s="28"/>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30"/>
      <c r="AL120" s="259" t="str">
        <f t="shared" si="3"/>
        <v>Omealca</v>
      </c>
      <c r="AM120" s="259" t="str">
        <f t="shared" si="2"/>
        <v>30117</v>
      </c>
      <c r="AN120"/>
      <c r="AO120" s="268"/>
      <c r="AP120" s="3">
        <v>118</v>
      </c>
      <c r="AQ120" s="269"/>
      <c r="AR120" s="269"/>
      <c r="AS120" s="269"/>
      <c r="AT120" s="269"/>
      <c r="AU120" s="269"/>
      <c r="AV120" s="269"/>
      <c r="AW120" s="260" t="s">
        <v>7249</v>
      </c>
      <c r="AX120" s="269"/>
      <c r="AY120" s="269"/>
      <c r="AZ120" s="269"/>
      <c r="BA120" s="269"/>
      <c r="BB120" s="269"/>
      <c r="BC120" s="269"/>
      <c r="BD120" s="260" t="s">
        <v>7250</v>
      </c>
      <c r="BE120" s="261" t="s">
        <v>7251</v>
      </c>
      <c r="BF120" s="269"/>
      <c r="BG120" s="269"/>
      <c r="BH120" s="269"/>
      <c r="BI120" s="269"/>
      <c r="BJ120" s="260" t="s">
        <v>7252</v>
      </c>
      <c r="BK120" s="260" t="s">
        <v>7253</v>
      </c>
      <c r="BL120" s="269"/>
      <c r="BM120" s="269"/>
      <c r="BN120" s="269"/>
      <c r="BO120" s="269"/>
      <c r="BP120" s="269"/>
      <c r="BQ120" s="269"/>
      <c r="BR120" s="269"/>
      <c r="BS120" s="269"/>
      <c r="BT120" s="260" t="s">
        <v>7254</v>
      </c>
      <c r="BU120" s="269"/>
      <c r="BV120" s="269"/>
      <c r="BW120" s="268"/>
      <c r="BX120" s="268"/>
      <c r="BY120" s="268"/>
      <c r="BZ120" s="270"/>
      <c r="CA120" s="270"/>
      <c r="CB120" s="270"/>
      <c r="CC120" s="270"/>
      <c r="CD120" s="270"/>
      <c r="CE120" s="270"/>
      <c r="CF120" s="262" t="s">
        <v>7255</v>
      </c>
      <c r="CG120" s="270"/>
      <c r="CH120" s="270"/>
      <c r="CI120" s="270"/>
      <c r="CJ120" s="270"/>
      <c r="CK120" s="270"/>
      <c r="CL120" s="270"/>
      <c r="CM120" s="262" t="s">
        <v>7256</v>
      </c>
      <c r="CN120" s="263" t="s">
        <v>7257</v>
      </c>
      <c r="CO120" s="270"/>
      <c r="CP120" s="270"/>
      <c r="CQ120" s="270"/>
      <c r="CR120" s="270"/>
      <c r="CS120" s="262" t="s">
        <v>7258</v>
      </c>
      <c r="CT120" s="262" t="s">
        <v>7259</v>
      </c>
      <c r="CU120" s="270"/>
      <c r="CV120" s="270"/>
      <c r="CW120" s="270"/>
      <c r="CX120" s="270"/>
      <c r="CY120" s="270"/>
      <c r="CZ120" s="270"/>
      <c r="DA120" s="270"/>
      <c r="DB120" s="270"/>
      <c r="DC120" s="262" t="s">
        <v>7260</v>
      </c>
      <c r="DD120" s="270"/>
      <c r="DE120" s="270"/>
    </row>
    <row r="121" spans="2:109" ht="36" customHeight="1">
      <c r="B121" s="31"/>
      <c r="C121" s="293" t="s">
        <v>8594</v>
      </c>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33"/>
      <c r="AL121" s="259" t="str">
        <f t="shared" si="3"/>
        <v>Orizaba</v>
      </c>
      <c r="AM121" s="259" t="str">
        <f t="shared" si="2"/>
        <v>30118</v>
      </c>
      <c r="AN121"/>
      <c r="AO121" s="268"/>
      <c r="AP121" s="3">
        <v>119</v>
      </c>
      <c r="AQ121" s="269"/>
      <c r="AR121" s="269"/>
      <c r="AS121" s="269"/>
      <c r="AT121" s="269"/>
      <c r="AU121" s="269"/>
      <c r="AV121" s="269"/>
      <c r="AW121" s="260" t="s">
        <v>7261</v>
      </c>
      <c r="AX121" s="269"/>
      <c r="AY121" s="269"/>
      <c r="AZ121" s="269"/>
      <c r="BA121" s="269"/>
      <c r="BB121" s="269"/>
      <c r="BC121" s="269"/>
      <c r="BD121" s="260" t="s">
        <v>7262</v>
      </c>
      <c r="BE121" s="261" t="s">
        <v>7263</v>
      </c>
      <c r="BF121" s="269"/>
      <c r="BG121" s="269"/>
      <c r="BH121" s="269"/>
      <c r="BI121" s="269"/>
      <c r="BJ121" s="260" t="s">
        <v>7264</v>
      </c>
      <c r="BK121" s="260" t="s">
        <v>7265</v>
      </c>
      <c r="BL121" s="269"/>
      <c r="BM121" s="269"/>
      <c r="BN121" s="269"/>
      <c r="BO121" s="269"/>
      <c r="BP121" s="269"/>
      <c r="BQ121" s="269"/>
      <c r="BR121" s="269"/>
      <c r="BS121" s="269"/>
      <c r="BT121" s="260" t="s">
        <v>7266</v>
      </c>
      <c r="BU121" s="269"/>
      <c r="BV121" s="269"/>
      <c r="BW121" s="268"/>
      <c r="BX121" s="268"/>
      <c r="BY121" s="268"/>
      <c r="BZ121" s="270"/>
      <c r="CA121" s="270"/>
      <c r="CB121" s="270"/>
      <c r="CC121" s="270"/>
      <c r="CD121" s="270"/>
      <c r="CE121" s="270"/>
      <c r="CF121" s="262" t="s">
        <v>7267</v>
      </c>
      <c r="CG121" s="270"/>
      <c r="CH121" s="270"/>
      <c r="CI121" s="270"/>
      <c r="CJ121" s="270"/>
      <c r="CK121" s="270"/>
      <c r="CL121" s="270"/>
      <c r="CM121" s="262" t="s">
        <v>7268</v>
      </c>
      <c r="CN121" s="263" t="s">
        <v>7269</v>
      </c>
      <c r="CO121" s="270"/>
      <c r="CP121" s="270"/>
      <c r="CQ121" s="270"/>
      <c r="CR121" s="270"/>
      <c r="CS121" s="262" t="s">
        <v>7270</v>
      </c>
      <c r="CT121" s="262" t="s">
        <v>7271</v>
      </c>
      <c r="CU121" s="270"/>
      <c r="CV121" s="270"/>
      <c r="CW121" s="270"/>
      <c r="CX121" s="270"/>
      <c r="CY121" s="270"/>
      <c r="CZ121" s="270"/>
      <c r="DA121" s="270"/>
      <c r="DB121" s="270"/>
      <c r="DC121" s="262" t="s">
        <v>7272</v>
      </c>
      <c r="DD121" s="270"/>
      <c r="DE121" s="270"/>
    </row>
    <row r="122" spans="2:109" ht="6.75" customHeight="1">
      <c r="B122" s="31"/>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3"/>
      <c r="AL122" s="259" t="str">
        <f t="shared" si="3"/>
        <v>Otatitlán</v>
      </c>
      <c r="AM122" s="259" t="str">
        <f t="shared" si="2"/>
        <v>30119</v>
      </c>
      <c r="AN122"/>
      <c r="AO122" s="268"/>
      <c r="AP122" s="3">
        <v>120</v>
      </c>
      <c r="AQ122" s="269"/>
      <c r="AR122" s="269"/>
      <c r="AS122" s="269"/>
      <c r="AT122" s="269"/>
      <c r="AU122" s="269"/>
      <c r="AV122" s="269"/>
      <c r="AW122" s="260" t="s">
        <v>7273</v>
      </c>
      <c r="AX122" s="269"/>
      <c r="AY122" s="269"/>
      <c r="AZ122" s="269"/>
      <c r="BA122" s="269"/>
      <c r="BB122" s="269"/>
      <c r="BC122" s="269"/>
      <c r="BD122" s="260" t="s">
        <v>7274</v>
      </c>
      <c r="BE122" s="261" t="s">
        <v>7275</v>
      </c>
      <c r="BF122" s="269"/>
      <c r="BG122" s="269"/>
      <c r="BH122" s="269"/>
      <c r="BI122" s="269"/>
      <c r="BJ122" s="260" t="s">
        <v>7276</v>
      </c>
      <c r="BK122" s="260" t="s">
        <v>7277</v>
      </c>
      <c r="BL122" s="269"/>
      <c r="BM122" s="269"/>
      <c r="BN122" s="269"/>
      <c r="BO122" s="269"/>
      <c r="BP122" s="269"/>
      <c r="BQ122" s="269"/>
      <c r="BR122" s="269"/>
      <c r="BS122" s="269"/>
      <c r="BT122" s="260" t="s">
        <v>7278</v>
      </c>
      <c r="BU122" s="269"/>
      <c r="BV122" s="269"/>
      <c r="BW122" s="268"/>
      <c r="BX122" s="268"/>
      <c r="BY122" s="268"/>
      <c r="BZ122" s="270"/>
      <c r="CA122" s="270"/>
      <c r="CB122" s="270"/>
      <c r="CC122" s="270"/>
      <c r="CD122" s="270"/>
      <c r="CE122" s="270"/>
      <c r="CF122" s="273" t="s">
        <v>7279</v>
      </c>
      <c r="CG122" s="270"/>
      <c r="CH122" s="270"/>
      <c r="CI122" s="270"/>
      <c r="CJ122" s="270"/>
      <c r="CK122" s="270"/>
      <c r="CL122" s="270"/>
      <c r="CM122" s="262" t="s">
        <v>7280</v>
      </c>
      <c r="CN122" s="263" t="s">
        <v>7281</v>
      </c>
      <c r="CO122" s="270"/>
      <c r="CP122" s="270"/>
      <c r="CQ122" s="270"/>
      <c r="CR122" s="270"/>
      <c r="CS122" s="262" t="s">
        <v>7282</v>
      </c>
      <c r="CT122" s="262" t="s">
        <v>7283</v>
      </c>
      <c r="CU122" s="270"/>
      <c r="CV122" s="270"/>
      <c r="CW122" s="270"/>
      <c r="CX122" s="270"/>
      <c r="CY122" s="270"/>
      <c r="CZ122" s="270"/>
      <c r="DA122" s="270"/>
      <c r="DB122" s="270"/>
      <c r="DC122" s="262" t="s">
        <v>7284</v>
      </c>
      <c r="DD122" s="270"/>
      <c r="DE122" s="270"/>
    </row>
    <row r="123" spans="2:109" ht="15" customHeight="1">
      <c r="B123" s="31"/>
      <c r="C123" s="37"/>
      <c r="D123" s="54" t="s">
        <v>153</v>
      </c>
      <c r="E123" s="37"/>
      <c r="F123" s="37"/>
      <c r="G123" s="302" t="s">
        <v>8595</v>
      </c>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3"/>
      <c r="AL123" s="259" t="str">
        <f t="shared" si="3"/>
        <v>Oteapan</v>
      </c>
      <c r="AM123" s="259" t="str">
        <f t="shared" si="2"/>
        <v>30120</v>
      </c>
      <c r="AN123"/>
      <c r="AO123" s="268"/>
      <c r="AP123" s="3">
        <v>121</v>
      </c>
      <c r="AQ123" s="269"/>
      <c r="AR123" s="269"/>
      <c r="AS123" s="269"/>
      <c r="AT123" s="269"/>
      <c r="AU123" s="269"/>
      <c r="AV123" s="269"/>
      <c r="AW123" s="260" t="s">
        <v>7285</v>
      </c>
      <c r="AX123" s="269"/>
      <c r="AY123" s="269"/>
      <c r="AZ123" s="269"/>
      <c r="BA123" s="269"/>
      <c r="BB123" s="269"/>
      <c r="BC123" s="269"/>
      <c r="BD123" s="260" t="s">
        <v>7286</v>
      </c>
      <c r="BE123" s="261" t="s">
        <v>7287</v>
      </c>
      <c r="BF123" s="269"/>
      <c r="BG123" s="269"/>
      <c r="BH123" s="269"/>
      <c r="BI123" s="269"/>
      <c r="BJ123" s="260" t="s">
        <v>7288</v>
      </c>
      <c r="BK123" s="260" t="s">
        <v>7289</v>
      </c>
      <c r="BL123" s="269"/>
      <c r="BM123" s="269"/>
      <c r="BN123" s="269"/>
      <c r="BO123" s="269"/>
      <c r="BP123" s="269"/>
      <c r="BQ123" s="269"/>
      <c r="BR123" s="269"/>
      <c r="BS123" s="269"/>
      <c r="BT123" s="260" t="s">
        <v>7290</v>
      </c>
      <c r="BU123" s="269"/>
      <c r="BV123" s="269"/>
      <c r="BW123" s="268"/>
      <c r="BX123" s="268"/>
      <c r="BY123" s="268"/>
      <c r="BZ123" s="270"/>
      <c r="CA123" s="270"/>
      <c r="CB123" s="270"/>
      <c r="CC123" s="270"/>
      <c r="CD123" s="270"/>
      <c r="CE123" s="270"/>
      <c r="CF123" s="273" t="s">
        <v>7291</v>
      </c>
      <c r="CG123" s="270"/>
      <c r="CH123" s="270"/>
      <c r="CI123" s="270"/>
      <c r="CJ123" s="270"/>
      <c r="CK123" s="270"/>
      <c r="CL123" s="270"/>
      <c r="CM123" s="262" t="s">
        <v>7292</v>
      </c>
      <c r="CN123" s="263" t="s">
        <v>7293</v>
      </c>
      <c r="CO123" s="270"/>
      <c r="CP123" s="270"/>
      <c r="CQ123" s="270"/>
      <c r="CR123" s="270"/>
      <c r="CS123" s="262" t="s">
        <v>7294</v>
      </c>
      <c r="CT123" s="262" t="s">
        <v>7295</v>
      </c>
      <c r="CU123" s="270"/>
      <c r="CV123" s="270"/>
      <c r="CW123" s="270"/>
      <c r="CX123" s="270"/>
      <c r="CY123" s="270"/>
      <c r="CZ123" s="270"/>
      <c r="DA123" s="270"/>
      <c r="DB123" s="270"/>
      <c r="DC123" s="262" t="s">
        <v>7296</v>
      </c>
      <c r="DD123" s="270"/>
      <c r="DE123" s="270"/>
    </row>
    <row r="124" spans="2:109" ht="15" customHeight="1">
      <c r="B124" s="31"/>
      <c r="C124" s="37"/>
      <c r="D124" s="54" t="s">
        <v>154</v>
      </c>
      <c r="E124" s="37"/>
      <c r="F124" s="37"/>
      <c r="G124" s="37"/>
      <c r="H124" s="37"/>
      <c r="I124" s="37"/>
      <c r="J124" s="37"/>
      <c r="K124" s="304" t="s">
        <v>8596</v>
      </c>
      <c r="L124" s="304"/>
      <c r="M124" s="304"/>
      <c r="N124" s="304"/>
      <c r="O124" s="304"/>
      <c r="P124" s="304"/>
      <c r="Q124" s="304"/>
      <c r="R124" s="304"/>
      <c r="S124" s="304"/>
      <c r="T124" s="304"/>
      <c r="U124" s="304"/>
      <c r="V124" s="304"/>
      <c r="W124" s="304"/>
      <c r="X124" s="304"/>
      <c r="Y124" s="304"/>
      <c r="Z124" s="304"/>
      <c r="AA124" s="304"/>
      <c r="AB124" s="304"/>
      <c r="AC124" s="304"/>
      <c r="AD124" s="33"/>
      <c r="AL124" s="259" t="str">
        <f t="shared" si="3"/>
        <v>Ozuluama de Mascareñas</v>
      </c>
      <c r="AM124" s="259" t="str">
        <f t="shared" si="2"/>
        <v>30121</v>
      </c>
      <c r="AN124"/>
      <c r="AO124" s="268"/>
      <c r="AP124" s="3">
        <v>122</v>
      </c>
      <c r="AQ124" s="269"/>
      <c r="AR124" s="269"/>
      <c r="AS124" s="269"/>
      <c r="AT124" s="269"/>
      <c r="AU124" s="269"/>
      <c r="AV124" s="269"/>
      <c r="AW124" s="260" t="s">
        <v>7297</v>
      </c>
      <c r="AX124" s="269"/>
      <c r="AY124" s="269"/>
      <c r="AZ124" s="269"/>
      <c r="BA124" s="269"/>
      <c r="BB124" s="269"/>
      <c r="BC124" s="269"/>
      <c r="BD124" s="260" t="s">
        <v>7298</v>
      </c>
      <c r="BE124" s="261" t="s">
        <v>7299</v>
      </c>
      <c r="BF124" s="269"/>
      <c r="BG124" s="269"/>
      <c r="BH124" s="269"/>
      <c r="BI124" s="269"/>
      <c r="BJ124" s="260" t="s">
        <v>7300</v>
      </c>
      <c r="BK124" s="260" t="s">
        <v>7301</v>
      </c>
      <c r="BL124" s="269"/>
      <c r="BM124" s="269"/>
      <c r="BN124" s="269"/>
      <c r="BO124" s="269"/>
      <c r="BP124" s="269"/>
      <c r="BQ124" s="269"/>
      <c r="BR124" s="269"/>
      <c r="BS124" s="269"/>
      <c r="BT124" s="260" t="s">
        <v>7302</v>
      </c>
      <c r="BU124" s="269"/>
      <c r="BV124" s="269"/>
      <c r="BW124" s="268"/>
      <c r="BX124" s="268"/>
      <c r="BY124" s="268"/>
      <c r="BZ124" s="270"/>
      <c r="CA124" s="270"/>
      <c r="CB124" s="270"/>
      <c r="CC124" s="270"/>
      <c r="CD124" s="270"/>
      <c r="CE124" s="270"/>
      <c r="CF124" s="273" t="s">
        <v>7303</v>
      </c>
      <c r="CG124" s="270"/>
      <c r="CH124" s="270"/>
      <c r="CI124" s="270"/>
      <c r="CJ124" s="270"/>
      <c r="CK124" s="270"/>
      <c r="CL124" s="270"/>
      <c r="CM124" s="262" t="s">
        <v>7304</v>
      </c>
      <c r="CN124" s="263" t="s">
        <v>7305</v>
      </c>
      <c r="CO124" s="270"/>
      <c r="CP124" s="270"/>
      <c r="CQ124" s="270"/>
      <c r="CR124" s="270"/>
      <c r="CS124" s="262" t="s">
        <v>7306</v>
      </c>
      <c r="CT124" s="262" t="s">
        <v>7307</v>
      </c>
      <c r="CU124" s="270"/>
      <c r="CV124" s="270"/>
      <c r="CW124" s="270"/>
      <c r="CX124" s="270"/>
      <c r="CY124" s="270"/>
      <c r="CZ124" s="270"/>
      <c r="DA124" s="270"/>
      <c r="DB124" s="270"/>
      <c r="DC124" s="262" t="s">
        <v>7308</v>
      </c>
      <c r="DD124" s="270"/>
      <c r="DE124" s="270"/>
    </row>
    <row r="125" spans="2:109" ht="15" customHeight="1">
      <c r="B125" s="31"/>
      <c r="C125" s="37"/>
      <c r="D125" s="54" t="s">
        <v>155</v>
      </c>
      <c r="E125" s="37"/>
      <c r="F125" s="37"/>
      <c r="G125" s="302" t="s">
        <v>8597</v>
      </c>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2"/>
      <c r="AD125" s="33"/>
      <c r="AL125" s="259" t="str">
        <f t="shared" si="3"/>
        <v>Pajapan</v>
      </c>
      <c r="AM125" s="259" t="str">
        <f t="shared" si="2"/>
        <v>30122</v>
      </c>
      <c r="AN125"/>
      <c r="AO125" s="268"/>
      <c r="AP125" s="3">
        <v>123</v>
      </c>
      <c r="AQ125" s="269"/>
      <c r="AR125" s="269"/>
      <c r="AS125" s="269"/>
      <c r="AT125" s="269"/>
      <c r="AU125" s="269"/>
      <c r="AV125" s="269"/>
      <c r="AW125" s="260" t="s">
        <v>7309</v>
      </c>
      <c r="AX125" s="269"/>
      <c r="AY125" s="269"/>
      <c r="AZ125" s="269"/>
      <c r="BA125" s="269"/>
      <c r="BB125" s="269"/>
      <c r="BC125" s="269"/>
      <c r="BD125" s="260" t="s">
        <v>7310</v>
      </c>
      <c r="BE125" s="261" t="s">
        <v>7311</v>
      </c>
      <c r="BF125" s="269"/>
      <c r="BG125" s="269"/>
      <c r="BH125" s="269"/>
      <c r="BI125" s="269"/>
      <c r="BJ125" s="260" t="s">
        <v>7312</v>
      </c>
      <c r="BK125" s="260" t="s">
        <v>7313</v>
      </c>
      <c r="BL125" s="269"/>
      <c r="BM125" s="269"/>
      <c r="BN125" s="269"/>
      <c r="BO125" s="269"/>
      <c r="BP125" s="269"/>
      <c r="BQ125" s="269"/>
      <c r="BR125" s="269"/>
      <c r="BS125" s="269"/>
      <c r="BT125" s="260" t="s">
        <v>7314</v>
      </c>
      <c r="BU125" s="269"/>
      <c r="BV125" s="269"/>
      <c r="BW125" s="268"/>
      <c r="BX125" s="268"/>
      <c r="BY125" s="268"/>
      <c r="BZ125" s="270"/>
      <c r="CA125" s="270"/>
      <c r="CB125" s="270"/>
      <c r="CC125" s="270"/>
      <c r="CD125" s="270"/>
      <c r="CE125" s="270"/>
      <c r="CF125" s="273" t="s">
        <v>4211</v>
      </c>
      <c r="CG125" s="270"/>
      <c r="CH125" s="270"/>
      <c r="CI125" s="270"/>
      <c r="CJ125" s="270"/>
      <c r="CK125" s="270"/>
      <c r="CL125" s="270"/>
      <c r="CM125" s="262" t="s">
        <v>7315</v>
      </c>
      <c r="CN125" s="263" t="s">
        <v>7316</v>
      </c>
      <c r="CO125" s="270"/>
      <c r="CP125" s="270"/>
      <c r="CQ125" s="270"/>
      <c r="CR125" s="270"/>
      <c r="CS125" s="262" t="s">
        <v>7317</v>
      </c>
      <c r="CT125" s="262" t="s">
        <v>7318</v>
      </c>
      <c r="CU125" s="270"/>
      <c r="CV125" s="270"/>
      <c r="CW125" s="270"/>
      <c r="CX125" s="270"/>
      <c r="CY125" s="270"/>
      <c r="CZ125" s="270"/>
      <c r="DA125" s="270"/>
      <c r="DB125" s="270"/>
      <c r="DC125" s="262" t="s">
        <v>7319</v>
      </c>
      <c r="DD125" s="270"/>
      <c r="DE125" s="270"/>
    </row>
    <row r="126" spans="2:109" ht="15" customHeight="1">
      <c r="B126" s="31"/>
      <c r="C126" s="37"/>
      <c r="D126" s="54" t="s">
        <v>156</v>
      </c>
      <c r="E126" s="37"/>
      <c r="F126" s="37"/>
      <c r="G126" s="37"/>
      <c r="H126" s="37"/>
      <c r="I126" s="303" t="s">
        <v>8598</v>
      </c>
      <c r="J126" s="303"/>
      <c r="K126" s="303"/>
      <c r="L126" s="303"/>
      <c r="M126" s="303"/>
      <c r="N126" s="303"/>
      <c r="O126" s="303"/>
      <c r="P126" s="303"/>
      <c r="Q126" s="303"/>
      <c r="R126" s="303"/>
      <c r="S126" s="303"/>
      <c r="T126" s="303"/>
      <c r="U126" s="303"/>
      <c r="V126" s="303"/>
      <c r="W126" s="303"/>
      <c r="X126" s="303"/>
      <c r="Y126" s="303"/>
      <c r="Z126" s="303"/>
      <c r="AA126" s="303"/>
      <c r="AB126" s="303"/>
      <c r="AC126" s="303"/>
      <c r="AD126" s="33"/>
      <c r="AL126" s="259" t="str">
        <f t="shared" si="3"/>
        <v>Pánuco</v>
      </c>
      <c r="AM126" s="259" t="str">
        <f t="shared" si="2"/>
        <v>30123</v>
      </c>
      <c r="AN126"/>
      <c r="AO126" s="268"/>
      <c r="AP126" s="3">
        <v>124</v>
      </c>
      <c r="AQ126" s="269"/>
      <c r="AR126" s="269"/>
      <c r="AS126" s="269"/>
      <c r="AT126" s="269"/>
      <c r="AU126" s="269"/>
      <c r="AV126" s="269"/>
      <c r="AW126" s="260" t="s">
        <v>7320</v>
      </c>
      <c r="AX126" s="269"/>
      <c r="AY126" s="269"/>
      <c r="AZ126" s="269"/>
      <c r="BA126" s="269"/>
      <c r="BB126" s="269"/>
      <c r="BC126" s="269"/>
      <c r="BD126" s="260" t="s">
        <v>7321</v>
      </c>
      <c r="BE126" s="261" t="s">
        <v>7322</v>
      </c>
      <c r="BF126" s="269"/>
      <c r="BG126" s="269"/>
      <c r="BH126" s="269"/>
      <c r="BI126" s="269"/>
      <c r="BJ126" s="260" t="s">
        <v>7323</v>
      </c>
      <c r="BK126" s="260" t="s">
        <v>7324</v>
      </c>
      <c r="BL126" s="269"/>
      <c r="BM126" s="269"/>
      <c r="BN126" s="269"/>
      <c r="BO126" s="269"/>
      <c r="BP126" s="269"/>
      <c r="BQ126" s="269"/>
      <c r="BR126" s="269"/>
      <c r="BS126" s="269"/>
      <c r="BT126" s="260" t="s">
        <v>7325</v>
      </c>
      <c r="BU126" s="269"/>
      <c r="BV126" s="269"/>
      <c r="BW126" s="268"/>
      <c r="BX126" s="268"/>
      <c r="BY126" s="268"/>
      <c r="BZ126" s="270"/>
      <c r="CA126" s="270"/>
      <c r="CB126" s="270"/>
      <c r="CC126" s="270"/>
      <c r="CD126" s="270"/>
      <c r="CE126" s="270"/>
      <c r="CF126" s="273" t="s">
        <v>7326</v>
      </c>
      <c r="CG126" s="270"/>
      <c r="CH126" s="270"/>
      <c r="CI126" s="270"/>
      <c r="CJ126" s="270"/>
      <c r="CK126" s="270"/>
      <c r="CL126" s="270"/>
      <c r="CM126" s="262" t="s">
        <v>7327</v>
      </c>
      <c r="CN126" s="263" t="s">
        <v>7328</v>
      </c>
      <c r="CO126" s="270"/>
      <c r="CP126" s="270"/>
      <c r="CQ126" s="270"/>
      <c r="CR126" s="270"/>
      <c r="CS126" s="262" t="s">
        <v>7329</v>
      </c>
      <c r="CT126" s="262" t="s">
        <v>7330</v>
      </c>
      <c r="CU126" s="270"/>
      <c r="CV126" s="270"/>
      <c r="CW126" s="270"/>
      <c r="CX126" s="270"/>
      <c r="CY126" s="270"/>
      <c r="CZ126" s="270"/>
      <c r="DA126" s="270"/>
      <c r="DB126" s="270"/>
      <c r="DC126" s="262" t="s">
        <v>5566</v>
      </c>
      <c r="DD126" s="270"/>
      <c r="DE126" s="270"/>
    </row>
    <row r="127" spans="2:109" ht="15" customHeight="1">
      <c r="B127" s="31"/>
      <c r="C127" s="37"/>
      <c r="D127" s="54" t="s">
        <v>157</v>
      </c>
      <c r="E127" s="37"/>
      <c r="F127" s="37"/>
      <c r="G127" s="302" t="s">
        <v>8599</v>
      </c>
      <c r="H127" s="302"/>
      <c r="I127" s="302"/>
      <c r="J127" s="302"/>
      <c r="K127" s="302"/>
      <c r="L127" s="302"/>
      <c r="M127" s="302"/>
      <c r="N127" s="302"/>
      <c r="O127" s="302"/>
      <c r="P127" s="302"/>
      <c r="Q127" s="302"/>
      <c r="R127" s="54" t="s">
        <v>158</v>
      </c>
      <c r="S127" s="54"/>
      <c r="T127" s="54"/>
      <c r="U127" s="304">
        <v>8496</v>
      </c>
      <c r="V127" s="304"/>
      <c r="W127" s="304"/>
      <c r="X127" s="304"/>
      <c r="Y127" s="304"/>
      <c r="Z127" s="304"/>
      <c r="AA127" s="304"/>
      <c r="AB127" s="304"/>
      <c r="AC127" s="304"/>
      <c r="AD127" s="33"/>
      <c r="AL127" s="259" t="str">
        <f t="shared" si="3"/>
        <v>Papantla</v>
      </c>
      <c r="AM127" s="259" t="str">
        <f t="shared" si="2"/>
        <v>30124</v>
      </c>
      <c r="AN127"/>
      <c r="AO127" s="268"/>
      <c r="AP127" s="3">
        <v>125</v>
      </c>
      <c r="AQ127" s="269"/>
      <c r="AR127" s="269"/>
      <c r="AS127" s="269"/>
      <c r="AT127" s="269"/>
      <c r="AU127" s="269"/>
      <c r="AV127" s="269"/>
      <c r="AW127" s="260" t="s">
        <v>7331</v>
      </c>
      <c r="AX127" s="269"/>
      <c r="AY127" s="269"/>
      <c r="AZ127" s="269"/>
      <c r="BA127" s="269"/>
      <c r="BB127" s="269"/>
      <c r="BC127" s="269"/>
      <c r="BD127" s="260" t="s">
        <v>7332</v>
      </c>
      <c r="BE127" s="261" t="s">
        <v>7333</v>
      </c>
      <c r="BF127" s="269"/>
      <c r="BG127" s="269"/>
      <c r="BH127" s="269"/>
      <c r="BI127" s="269"/>
      <c r="BJ127" s="260" t="s">
        <v>7334</v>
      </c>
      <c r="BK127" s="260" t="s">
        <v>7335</v>
      </c>
      <c r="BL127" s="269"/>
      <c r="BM127" s="269"/>
      <c r="BN127" s="269"/>
      <c r="BO127" s="269"/>
      <c r="BP127" s="269"/>
      <c r="BQ127" s="269"/>
      <c r="BR127" s="269"/>
      <c r="BS127" s="269"/>
      <c r="BT127" s="260" t="s">
        <v>7336</v>
      </c>
      <c r="BU127" s="269"/>
      <c r="BV127" s="269"/>
      <c r="BW127" s="268"/>
      <c r="BX127" s="268"/>
      <c r="BY127" s="268"/>
      <c r="BZ127" s="270"/>
      <c r="CA127" s="270"/>
      <c r="CB127" s="270"/>
      <c r="CC127" s="270"/>
      <c r="CD127" s="270"/>
      <c r="CE127" s="270"/>
      <c r="CF127" s="273" t="s">
        <v>7337</v>
      </c>
      <c r="CG127" s="270"/>
      <c r="CH127" s="270"/>
      <c r="CI127" s="270"/>
      <c r="CJ127" s="270"/>
      <c r="CK127" s="270"/>
      <c r="CL127" s="270"/>
      <c r="CM127" s="262" t="s">
        <v>7338</v>
      </c>
      <c r="CN127" s="263" t="s">
        <v>7339</v>
      </c>
      <c r="CO127" s="270"/>
      <c r="CP127" s="270"/>
      <c r="CQ127" s="270"/>
      <c r="CR127" s="270"/>
      <c r="CS127" s="262" t="s">
        <v>7340</v>
      </c>
      <c r="CT127" s="262" t="s">
        <v>7341</v>
      </c>
      <c r="CU127" s="270"/>
      <c r="CV127" s="270"/>
      <c r="CW127" s="270"/>
      <c r="CX127" s="270"/>
      <c r="CY127" s="270"/>
      <c r="CZ127" s="270"/>
      <c r="DA127" s="270"/>
      <c r="DB127" s="270"/>
      <c r="DC127" s="262" t="s">
        <v>7342</v>
      </c>
      <c r="DD127" s="270"/>
      <c r="DE127" s="270"/>
    </row>
    <row r="128" spans="2:109" ht="15" customHeight="1" thickBot="1">
      <c r="B128" s="38"/>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40"/>
      <c r="AL128" s="259" t="str">
        <f t="shared" si="3"/>
        <v>Paso del Macho</v>
      </c>
      <c r="AM128" s="259" t="str">
        <f t="shared" si="2"/>
        <v>30125</v>
      </c>
      <c r="AN128"/>
      <c r="AO128" s="268"/>
      <c r="AP128" s="3">
        <v>126</v>
      </c>
      <c r="AQ128" s="269"/>
      <c r="AR128" s="269"/>
      <c r="AS128" s="269"/>
      <c r="AT128" s="269"/>
      <c r="AU128" s="269"/>
      <c r="AV128" s="269"/>
      <c r="AW128" s="271" t="s">
        <v>7343</v>
      </c>
      <c r="AX128" s="269"/>
      <c r="AY128" s="269"/>
      <c r="AZ128" s="269"/>
      <c r="BA128" s="269"/>
      <c r="BB128" s="269"/>
      <c r="BC128" s="269"/>
      <c r="BD128" s="260" t="s">
        <v>7344</v>
      </c>
      <c r="BE128" s="261" t="s">
        <v>7345</v>
      </c>
      <c r="BF128" s="269"/>
      <c r="BG128" s="269"/>
      <c r="BH128" s="269"/>
      <c r="BI128" s="269"/>
      <c r="BJ128" s="260" t="s">
        <v>7346</v>
      </c>
      <c r="BK128" s="260" t="s">
        <v>7347</v>
      </c>
      <c r="BL128" s="269"/>
      <c r="BM128" s="269"/>
      <c r="BN128" s="269"/>
      <c r="BO128" s="269"/>
      <c r="BP128" s="269"/>
      <c r="BQ128" s="269"/>
      <c r="BR128" s="269"/>
      <c r="BS128" s="269"/>
      <c r="BT128" s="260" t="s">
        <v>7348</v>
      </c>
      <c r="BU128" s="269"/>
      <c r="BV128" s="269"/>
      <c r="BW128" s="268"/>
      <c r="BX128" s="268"/>
      <c r="BY128" s="268"/>
      <c r="BZ128" s="270"/>
      <c r="CA128" s="270"/>
      <c r="CB128" s="270"/>
      <c r="CC128" s="270"/>
      <c r="CD128" s="270"/>
      <c r="CE128" s="270"/>
      <c r="CF128" s="262" t="s">
        <v>550</v>
      </c>
      <c r="CG128" s="270"/>
      <c r="CH128" s="270"/>
      <c r="CI128" s="270"/>
      <c r="CJ128" s="270"/>
      <c r="CK128" s="270"/>
      <c r="CL128" s="270"/>
      <c r="CM128" s="262" t="s">
        <v>7349</v>
      </c>
      <c r="CN128" s="263" t="s">
        <v>7350</v>
      </c>
      <c r="CO128" s="270"/>
      <c r="CP128" s="270"/>
      <c r="CQ128" s="270"/>
      <c r="CR128" s="270"/>
      <c r="CS128" s="262" t="s">
        <v>7351</v>
      </c>
      <c r="CT128" s="262" t="s">
        <v>7352</v>
      </c>
      <c r="CU128" s="270"/>
      <c r="CV128" s="270"/>
      <c r="CW128" s="270"/>
      <c r="CX128" s="270"/>
      <c r="CY128" s="270"/>
      <c r="CZ128" s="270"/>
      <c r="DA128" s="270"/>
      <c r="DB128" s="270"/>
      <c r="DC128" s="262" t="s">
        <v>7353</v>
      </c>
      <c r="DD128" s="270"/>
      <c r="DE128" s="270"/>
    </row>
    <row r="129" spans="38:109" ht="15" customHeight="1">
      <c r="AL129" s="259" t="str">
        <f t="shared" si="3"/>
        <v>Paso de Ovejas</v>
      </c>
      <c r="AM129" s="259" t="str">
        <f t="shared" si="2"/>
        <v>30126</v>
      </c>
      <c r="AN129"/>
      <c r="AO129" s="268"/>
      <c r="AP129" s="3">
        <v>127</v>
      </c>
      <c r="AQ129" s="269"/>
      <c r="AR129" s="269"/>
      <c r="AS129" s="269"/>
      <c r="AT129" s="269"/>
      <c r="AU129" s="269"/>
      <c r="AV129" s="269"/>
      <c r="AW129" s="269"/>
      <c r="AX129" s="269"/>
      <c r="AY129" s="269"/>
      <c r="AZ129" s="269"/>
      <c r="BA129" s="269"/>
      <c r="BB129" s="269"/>
      <c r="BC129" s="269"/>
      <c r="BD129" s="269">
        <v>14999</v>
      </c>
      <c r="BE129" s="269">
        <v>15999</v>
      </c>
      <c r="BF129" s="269"/>
      <c r="BG129" s="269"/>
      <c r="BH129" s="269"/>
      <c r="BI129" s="269"/>
      <c r="BJ129" s="260" t="s">
        <v>7354</v>
      </c>
      <c r="BK129" s="260" t="s">
        <v>7355</v>
      </c>
      <c r="BL129" s="269"/>
      <c r="BM129" s="269"/>
      <c r="BN129" s="269"/>
      <c r="BO129" s="269"/>
      <c r="BP129" s="269"/>
      <c r="BQ129" s="269"/>
      <c r="BR129" s="269"/>
      <c r="BS129" s="269"/>
      <c r="BT129" s="260" t="s">
        <v>7356</v>
      </c>
      <c r="BU129" s="269"/>
      <c r="BV129" s="269"/>
      <c r="BW129" s="268"/>
      <c r="BX129" s="268"/>
      <c r="BY129" s="268"/>
      <c r="BZ129" s="270"/>
      <c r="CA129" s="270"/>
      <c r="CB129" s="270"/>
      <c r="CC129" s="270"/>
      <c r="CD129" s="270"/>
      <c r="CE129" s="270"/>
      <c r="CF129" s="270"/>
      <c r="CG129" s="270"/>
      <c r="CH129" s="270"/>
      <c r="CI129" s="270"/>
      <c r="CJ129" s="270"/>
      <c r="CK129" s="270"/>
      <c r="CL129" s="270"/>
      <c r="CM129" s="262" t="s">
        <v>550</v>
      </c>
      <c r="CN129" s="262" t="s">
        <v>550</v>
      </c>
      <c r="CO129" s="270"/>
      <c r="CP129" s="270"/>
      <c r="CQ129" s="270"/>
      <c r="CR129" s="270"/>
      <c r="CS129" s="262" t="s">
        <v>7357</v>
      </c>
      <c r="CT129" s="262" t="s">
        <v>7358</v>
      </c>
      <c r="CU129" s="270"/>
      <c r="CV129" s="270"/>
      <c r="CW129" s="270"/>
      <c r="CX129" s="270"/>
      <c r="CY129" s="270"/>
      <c r="CZ129" s="270"/>
      <c r="DA129" s="270"/>
      <c r="DB129" s="270"/>
      <c r="DC129" s="262" t="s">
        <v>7359</v>
      </c>
      <c r="DD129" s="270"/>
      <c r="DE129" s="270"/>
    </row>
    <row r="130" spans="38:109" ht="15" hidden="1" customHeight="1">
      <c r="AL130" s="259" t="str">
        <f t="shared" si="3"/>
        <v>La Perla</v>
      </c>
      <c r="AM130" s="259" t="str">
        <f t="shared" si="2"/>
        <v>30127</v>
      </c>
      <c r="AN130"/>
      <c r="AO130" s="268"/>
      <c r="AP130" s="3">
        <v>128</v>
      </c>
      <c r="AQ130" s="269"/>
      <c r="AR130" s="269"/>
      <c r="AS130" s="269"/>
      <c r="AT130" s="269"/>
      <c r="AU130" s="269"/>
      <c r="AV130" s="269"/>
      <c r="AW130" s="269"/>
      <c r="AX130" s="269"/>
      <c r="AY130" s="269"/>
      <c r="AZ130" s="269"/>
      <c r="BA130" s="269"/>
      <c r="BB130" s="269"/>
      <c r="BC130" s="269"/>
      <c r="BD130" s="269"/>
      <c r="BE130" s="269"/>
      <c r="BF130" s="269"/>
      <c r="BG130" s="269"/>
      <c r="BH130" s="269"/>
      <c r="BI130" s="269"/>
      <c r="BJ130" s="260" t="s">
        <v>7360</v>
      </c>
      <c r="BK130" s="260" t="s">
        <v>7361</v>
      </c>
      <c r="BL130" s="269"/>
      <c r="BM130" s="269"/>
      <c r="BN130" s="269"/>
      <c r="BO130" s="269"/>
      <c r="BP130" s="269"/>
      <c r="BQ130" s="269"/>
      <c r="BR130" s="269"/>
      <c r="BS130" s="269"/>
      <c r="BT130" s="260" t="s">
        <v>7362</v>
      </c>
      <c r="BU130" s="269"/>
      <c r="BV130" s="269"/>
      <c r="BW130" s="268"/>
      <c r="BX130" s="268"/>
      <c r="BY130" s="268"/>
      <c r="BZ130" s="270"/>
      <c r="CA130" s="270"/>
      <c r="CB130" s="270"/>
      <c r="CC130" s="270"/>
      <c r="CD130" s="270"/>
      <c r="CE130" s="270"/>
      <c r="CF130" s="270"/>
      <c r="CG130" s="270"/>
      <c r="CH130" s="270"/>
      <c r="CI130" s="270"/>
      <c r="CJ130" s="270"/>
      <c r="CK130" s="270"/>
      <c r="CL130" s="270"/>
      <c r="CM130" s="270"/>
      <c r="CN130" s="270"/>
      <c r="CO130" s="270"/>
      <c r="CP130" s="270"/>
      <c r="CQ130" s="270"/>
      <c r="CR130" s="270"/>
      <c r="CS130" s="262" t="s">
        <v>7363</v>
      </c>
      <c r="CT130" s="262" t="s">
        <v>7364</v>
      </c>
      <c r="CU130" s="270"/>
      <c r="CV130" s="270"/>
      <c r="CW130" s="270"/>
      <c r="CX130" s="270"/>
      <c r="CY130" s="270"/>
      <c r="CZ130" s="270"/>
      <c r="DA130" s="270"/>
      <c r="DB130" s="270"/>
      <c r="DC130" s="262" t="s">
        <v>7365</v>
      </c>
      <c r="DD130" s="270"/>
      <c r="DE130" s="270"/>
    </row>
    <row r="131" spans="38:109" ht="15" hidden="1" customHeight="1">
      <c r="AL131" s="259" t="str">
        <f t="shared" si="3"/>
        <v>Perote</v>
      </c>
      <c r="AM131" s="259" t="str">
        <f t="shared" si="2"/>
        <v>30128</v>
      </c>
      <c r="AN131"/>
      <c r="AO131" s="268"/>
      <c r="AP131" s="3">
        <v>129</v>
      </c>
      <c r="AQ131" s="269"/>
      <c r="AR131" s="269"/>
      <c r="AS131" s="269"/>
      <c r="AT131" s="269"/>
      <c r="AU131" s="269"/>
      <c r="AV131" s="269"/>
      <c r="AW131" s="269"/>
      <c r="AX131" s="269"/>
      <c r="AY131" s="269"/>
      <c r="AZ131" s="269"/>
      <c r="BA131" s="269"/>
      <c r="BB131" s="269"/>
      <c r="BC131" s="269"/>
      <c r="BD131" s="269"/>
      <c r="BE131" s="269"/>
      <c r="BF131" s="269"/>
      <c r="BG131" s="269"/>
      <c r="BH131" s="269"/>
      <c r="BI131" s="269"/>
      <c r="BJ131" s="260" t="s">
        <v>7366</v>
      </c>
      <c r="BK131" s="260" t="s">
        <v>7367</v>
      </c>
      <c r="BL131" s="269"/>
      <c r="BM131" s="269"/>
      <c r="BN131" s="269"/>
      <c r="BO131" s="269"/>
      <c r="BP131" s="269"/>
      <c r="BQ131" s="269"/>
      <c r="BR131" s="269"/>
      <c r="BS131" s="269"/>
      <c r="BT131" s="260" t="s">
        <v>7368</v>
      </c>
      <c r="BU131" s="269"/>
      <c r="BV131" s="269"/>
      <c r="BW131" s="268"/>
      <c r="BX131" s="268"/>
      <c r="BY131" s="268"/>
      <c r="BZ131" s="270"/>
      <c r="CA131" s="270"/>
      <c r="CB131" s="270"/>
      <c r="CC131" s="270"/>
      <c r="CD131" s="270"/>
      <c r="CE131" s="270"/>
      <c r="CF131" s="270"/>
      <c r="CG131" s="270"/>
      <c r="CH131" s="270"/>
      <c r="CI131" s="270"/>
      <c r="CJ131" s="270"/>
      <c r="CK131" s="270"/>
      <c r="CL131" s="270"/>
      <c r="CM131" s="270"/>
      <c r="CN131" s="270"/>
      <c r="CO131" s="270"/>
      <c r="CP131" s="270"/>
      <c r="CQ131" s="270"/>
      <c r="CR131" s="270"/>
      <c r="CS131" s="262" t="s">
        <v>7369</v>
      </c>
      <c r="CT131" s="262" t="s">
        <v>7370</v>
      </c>
      <c r="CU131" s="270"/>
      <c r="CV131" s="270"/>
      <c r="CW131" s="270"/>
      <c r="CX131" s="270"/>
      <c r="CY131" s="270"/>
      <c r="CZ131" s="270"/>
      <c r="DA131" s="270"/>
      <c r="DB131" s="270"/>
      <c r="DC131" s="262" t="s">
        <v>7371</v>
      </c>
      <c r="DD131" s="270"/>
      <c r="DE131" s="270"/>
    </row>
    <row r="132" spans="38:109" ht="15" hidden="1" customHeight="1">
      <c r="AL132" s="259" t="str">
        <f t="shared" si="3"/>
        <v>Platón Sánchez</v>
      </c>
      <c r="AM132" s="259" t="str">
        <f t="shared" ref="AM132:AM195" si="4">IFERROR(IF(AL132="", "", HLOOKUP($N$8, $AQ$3:$BV$574, AP132, FALSE)), "")</f>
        <v>30129</v>
      </c>
      <c r="AN132"/>
      <c r="AO132" s="268"/>
      <c r="AP132" s="3">
        <v>130</v>
      </c>
      <c r="AQ132" s="269"/>
      <c r="AR132" s="269"/>
      <c r="AS132" s="269"/>
      <c r="AT132" s="269"/>
      <c r="AU132" s="269"/>
      <c r="AV132" s="269"/>
      <c r="AW132" s="269"/>
      <c r="AX132" s="269"/>
      <c r="AY132" s="269"/>
      <c r="AZ132" s="269"/>
      <c r="BA132" s="269"/>
      <c r="BB132" s="269"/>
      <c r="BC132" s="269"/>
      <c r="BD132" s="269"/>
      <c r="BE132" s="269"/>
      <c r="BF132" s="269"/>
      <c r="BG132" s="269"/>
      <c r="BH132" s="269"/>
      <c r="BI132" s="269"/>
      <c r="BJ132" s="260" t="s">
        <v>7372</v>
      </c>
      <c r="BK132" s="260" t="s">
        <v>7373</v>
      </c>
      <c r="BL132" s="269"/>
      <c r="BM132" s="269"/>
      <c r="BN132" s="269"/>
      <c r="BO132" s="269"/>
      <c r="BP132" s="269"/>
      <c r="BQ132" s="269"/>
      <c r="BR132" s="269"/>
      <c r="BS132" s="269"/>
      <c r="BT132" s="260" t="s">
        <v>7374</v>
      </c>
      <c r="BU132" s="269"/>
      <c r="BV132" s="269"/>
      <c r="BW132" s="268"/>
      <c r="BX132" s="268"/>
      <c r="BY132" s="268"/>
      <c r="BZ132" s="270"/>
      <c r="CA132" s="270"/>
      <c r="CB132" s="270"/>
      <c r="CC132" s="270"/>
      <c r="CD132" s="270"/>
      <c r="CE132" s="270"/>
      <c r="CF132" s="270"/>
      <c r="CG132" s="270"/>
      <c r="CH132" s="270"/>
      <c r="CI132" s="270"/>
      <c r="CJ132" s="270"/>
      <c r="CK132" s="270"/>
      <c r="CL132" s="270"/>
      <c r="CM132" s="270"/>
      <c r="CN132" s="270"/>
      <c r="CO132" s="270"/>
      <c r="CP132" s="270"/>
      <c r="CQ132" s="270"/>
      <c r="CR132" s="270"/>
      <c r="CS132" s="262" t="s">
        <v>7375</v>
      </c>
      <c r="CT132" s="262" t="s">
        <v>7376</v>
      </c>
      <c r="CU132" s="270"/>
      <c r="CV132" s="270"/>
      <c r="CW132" s="270"/>
      <c r="CX132" s="270"/>
      <c r="CY132" s="270"/>
      <c r="CZ132" s="270"/>
      <c r="DA132" s="270"/>
      <c r="DB132" s="270"/>
      <c r="DC132" s="262" t="s">
        <v>7377</v>
      </c>
      <c r="DD132" s="270"/>
      <c r="DE132" s="270"/>
    </row>
    <row r="133" spans="38:109" ht="15" hidden="1" customHeight="1">
      <c r="AL133" s="259" t="str">
        <f t="shared" ref="AL133:AL196" si="5">IFERROR(IF(HLOOKUP($N$8, $BZ$3:$DE$574, $AP133, FALSE )="", "", HLOOKUP($N$8, $BZ$3:$DE$574, $AP133, FALSE)), "")</f>
        <v>Playa Vicente</v>
      </c>
      <c r="AM133" s="259" t="str">
        <f t="shared" si="4"/>
        <v>30130</v>
      </c>
      <c r="AN133"/>
      <c r="AO133" s="268"/>
      <c r="AP133" s="3">
        <v>131</v>
      </c>
      <c r="AQ133" s="269"/>
      <c r="AR133" s="269"/>
      <c r="AS133" s="269"/>
      <c r="AT133" s="269"/>
      <c r="AU133" s="269"/>
      <c r="AV133" s="269"/>
      <c r="AW133" s="269"/>
      <c r="AX133" s="269"/>
      <c r="AY133" s="269"/>
      <c r="AZ133" s="269"/>
      <c r="BA133" s="269"/>
      <c r="BB133" s="269"/>
      <c r="BC133" s="269"/>
      <c r="BD133" s="269"/>
      <c r="BE133" s="269"/>
      <c r="BF133" s="269"/>
      <c r="BG133" s="269"/>
      <c r="BH133" s="269"/>
      <c r="BI133" s="269"/>
      <c r="BJ133" s="260" t="s">
        <v>7378</v>
      </c>
      <c r="BK133" s="260" t="s">
        <v>7379</v>
      </c>
      <c r="BL133" s="269"/>
      <c r="BM133" s="269"/>
      <c r="BN133" s="269"/>
      <c r="BO133" s="269"/>
      <c r="BP133" s="269"/>
      <c r="BQ133" s="269"/>
      <c r="BR133" s="269"/>
      <c r="BS133" s="269"/>
      <c r="BT133" s="260" t="s">
        <v>7380</v>
      </c>
      <c r="BU133" s="269"/>
      <c r="BV133" s="269"/>
      <c r="BW133" s="268"/>
      <c r="BX133" s="268"/>
      <c r="BY133" s="268"/>
      <c r="BZ133" s="270"/>
      <c r="CA133" s="270"/>
      <c r="CB133" s="270"/>
      <c r="CC133" s="270"/>
      <c r="CD133" s="270"/>
      <c r="CE133" s="270"/>
      <c r="CF133" s="270"/>
      <c r="CG133" s="270"/>
      <c r="CH133" s="270"/>
      <c r="CI133" s="270"/>
      <c r="CJ133" s="270"/>
      <c r="CK133" s="270"/>
      <c r="CL133" s="270"/>
      <c r="CM133" s="270"/>
      <c r="CN133" s="270"/>
      <c r="CO133" s="270"/>
      <c r="CP133" s="270"/>
      <c r="CQ133" s="270"/>
      <c r="CR133" s="270"/>
      <c r="CS133" s="262" t="s">
        <v>7381</v>
      </c>
      <c r="CT133" s="262" t="s">
        <v>7382</v>
      </c>
      <c r="CU133" s="270"/>
      <c r="CV133" s="270"/>
      <c r="CW133" s="270"/>
      <c r="CX133" s="270"/>
      <c r="CY133" s="270"/>
      <c r="CZ133" s="270"/>
      <c r="DA133" s="270"/>
      <c r="DB133" s="270"/>
      <c r="DC133" s="262" t="s">
        <v>7383</v>
      </c>
      <c r="DD133" s="270"/>
      <c r="DE133" s="270"/>
    </row>
    <row r="134" spans="38:109" ht="15" hidden="1" customHeight="1">
      <c r="AL134" s="259" t="str">
        <f t="shared" si="5"/>
        <v>Poza Rica de Hidalgo</v>
      </c>
      <c r="AM134" s="259" t="str">
        <f t="shared" si="4"/>
        <v>30131</v>
      </c>
      <c r="AN134"/>
      <c r="AO134" s="268"/>
      <c r="AP134" s="3">
        <v>132</v>
      </c>
      <c r="AQ134" s="269"/>
      <c r="AR134" s="269"/>
      <c r="AS134" s="269"/>
      <c r="AT134" s="269"/>
      <c r="AU134" s="269"/>
      <c r="AV134" s="269"/>
      <c r="AW134" s="269"/>
      <c r="AX134" s="269"/>
      <c r="AY134" s="269"/>
      <c r="AZ134" s="269"/>
      <c r="BA134" s="269"/>
      <c r="BB134" s="269"/>
      <c r="BC134" s="269"/>
      <c r="BD134" s="269"/>
      <c r="BE134" s="269"/>
      <c r="BF134" s="269"/>
      <c r="BG134" s="269"/>
      <c r="BH134" s="269"/>
      <c r="BI134" s="269"/>
      <c r="BJ134" s="260" t="s">
        <v>7384</v>
      </c>
      <c r="BK134" s="260" t="s">
        <v>7385</v>
      </c>
      <c r="BL134" s="269"/>
      <c r="BM134" s="269"/>
      <c r="BN134" s="269"/>
      <c r="BO134" s="269"/>
      <c r="BP134" s="269"/>
      <c r="BQ134" s="269"/>
      <c r="BR134" s="269"/>
      <c r="BS134" s="269"/>
      <c r="BT134" s="260" t="s">
        <v>7386</v>
      </c>
      <c r="BU134" s="269"/>
      <c r="BV134" s="269"/>
      <c r="BW134" s="268"/>
      <c r="BX134" s="268"/>
      <c r="BY134" s="268"/>
      <c r="BZ134" s="270"/>
      <c r="CA134" s="270"/>
      <c r="CB134" s="270"/>
      <c r="CC134" s="270"/>
      <c r="CD134" s="270"/>
      <c r="CE134" s="270"/>
      <c r="CF134" s="270"/>
      <c r="CG134" s="270"/>
      <c r="CH134" s="270"/>
      <c r="CI134" s="270"/>
      <c r="CJ134" s="270"/>
      <c r="CK134" s="270"/>
      <c r="CL134" s="270"/>
      <c r="CM134" s="270"/>
      <c r="CN134" s="270"/>
      <c r="CO134" s="270"/>
      <c r="CP134" s="270"/>
      <c r="CQ134" s="270"/>
      <c r="CR134" s="270"/>
      <c r="CS134" s="262" t="s">
        <v>7387</v>
      </c>
      <c r="CT134" s="262" t="s">
        <v>7388</v>
      </c>
      <c r="CU134" s="270"/>
      <c r="CV134" s="270"/>
      <c r="CW134" s="270"/>
      <c r="CX134" s="270"/>
      <c r="CY134" s="270"/>
      <c r="CZ134" s="270"/>
      <c r="DA134" s="270"/>
      <c r="DB134" s="270"/>
      <c r="DC134" s="262" t="s">
        <v>7389</v>
      </c>
      <c r="DD134" s="270"/>
      <c r="DE134" s="270"/>
    </row>
    <row r="135" spans="38:109" ht="150" hidden="1">
      <c r="AL135" s="259" t="str">
        <f t="shared" si="5"/>
        <v>Las Vigas de Ramírez</v>
      </c>
      <c r="AM135" s="259" t="str">
        <f t="shared" si="4"/>
        <v>30132</v>
      </c>
      <c r="AN135"/>
      <c r="AO135" s="268"/>
      <c r="AP135" s="3">
        <v>133</v>
      </c>
      <c r="AQ135" s="269"/>
      <c r="AR135" s="269"/>
      <c r="AS135" s="269"/>
      <c r="AT135" s="269"/>
      <c r="AU135" s="269"/>
      <c r="AV135" s="269"/>
      <c r="AW135" s="269"/>
      <c r="AX135" s="269"/>
      <c r="AY135" s="269"/>
      <c r="AZ135" s="269"/>
      <c r="BA135" s="269"/>
      <c r="BB135" s="269"/>
      <c r="BC135" s="269"/>
      <c r="BD135" s="269"/>
      <c r="BE135" s="269"/>
      <c r="BF135" s="269"/>
      <c r="BG135" s="269"/>
      <c r="BH135" s="269"/>
      <c r="BI135" s="269"/>
      <c r="BJ135" s="260" t="s">
        <v>7390</v>
      </c>
      <c r="BK135" s="260" t="s">
        <v>7391</v>
      </c>
      <c r="BL135" s="269"/>
      <c r="BM135" s="269"/>
      <c r="BN135" s="269"/>
      <c r="BO135" s="269"/>
      <c r="BP135" s="269"/>
      <c r="BQ135" s="269"/>
      <c r="BR135" s="269"/>
      <c r="BS135" s="269"/>
      <c r="BT135" s="260" t="s">
        <v>7392</v>
      </c>
      <c r="BU135" s="269"/>
      <c r="BV135" s="269"/>
      <c r="BW135" s="268"/>
      <c r="BX135" s="268"/>
      <c r="BY135" s="268"/>
      <c r="BZ135" s="270"/>
      <c r="CA135" s="270"/>
      <c r="CB135" s="270"/>
      <c r="CC135" s="270"/>
      <c r="CD135" s="270"/>
      <c r="CE135" s="270"/>
      <c r="CF135" s="270"/>
      <c r="CG135" s="270"/>
      <c r="CH135" s="270"/>
      <c r="CI135" s="270"/>
      <c r="CJ135" s="270"/>
      <c r="CK135" s="270"/>
      <c r="CL135" s="270"/>
      <c r="CM135" s="270"/>
      <c r="CN135" s="270"/>
      <c r="CO135" s="270"/>
      <c r="CP135" s="270"/>
      <c r="CQ135" s="270"/>
      <c r="CR135" s="270"/>
      <c r="CS135" s="262" t="s">
        <v>7393</v>
      </c>
      <c r="CT135" s="262" t="s">
        <v>7394</v>
      </c>
      <c r="CU135" s="270"/>
      <c r="CV135" s="270"/>
      <c r="CW135" s="270"/>
      <c r="CX135" s="270"/>
      <c r="CY135" s="270"/>
      <c r="CZ135" s="270"/>
      <c r="DA135" s="270"/>
      <c r="DB135" s="270"/>
      <c r="DC135" s="262" t="s">
        <v>7395</v>
      </c>
      <c r="DD135" s="270"/>
      <c r="DE135" s="270"/>
    </row>
    <row r="136" spans="38:109" ht="150" hidden="1">
      <c r="AL136" s="259" t="str">
        <f t="shared" si="5"/>
        <v>Pueblo Viejo</v>
      </c>
      <c r="AM136" s="259" t="str">
        <f t="shared" si="4"/>
        <v>30133</v>
      </c>
      <c r="AN136"/>
      <c r="AO136" s="268"/>
      <c r="AP136" s="3">
        <v>134</v>
      </c>
      <c r="AQ136" s="269"/>
      <c r="AR136" s="269"/>
      <c r="AS136" s="269"/>
      <c r="AT136" s="269"/>
      <c r="AU136" s="269"/>
      <c r="AV136" s="269"/>
      <c r="AW136" s="269"/>
      <c r="AX136" s="269"/>
      <c r="AY136" s="269"/>
      <c r="AZ136" s="269"/>
      <c r="BA136" s="269"/>
      <c r="BB136" s="269"/>
      <c r="BC136" s="269"/>
      <c r="BD136" s="269"/>
      <c r="BE136" s="269"/>
      <c r="BF136" s="269"/>
      <c r="BG136" s="269"/>
      <c r="BH136" s="269"/>
      <c r="BI136" s="269"/>
      <c r="BJ136" s="260" t="s">
        <v>7396</v>
      </c>
      <c r="BK136" s="260" t="s">
        <v>7397</v>
      </c>
      <c r="BL136" s="269"/>
      <c r="BM136" s="269"/>
      <c r="BN136" s="269"/>
      <c r="BO136" s="269"/>
      <c r="BP136" s="269"/>
      <c r="BQ136" s="269"/>
      <c r="BR136" s="269"/>
      <c r="BS136" s="269"/>
      <c r="BT136" s="260" t="s">
        <v>7398</v>
      </c>
      <c r="BU136" s="269"/>
      <c r="BV136" s="269"/>
      <c r="BW136" s="268"/>
      <c r="BX136" s="268"/>
      <c r="BY136" s="268"/>
      <c r="BZ136" s="270"/>
      <c r="CA136" s="270"/>
      <c r="CB136" s="270"/>
      <c r="CC136" s="270"/>
      <c r="CD136" s="270"/>
      <c r="CE136" s="270"/>
      <c r="CF136" s="270"/>
      <c r="CG136" s="270"/>
      <c r="CH136" s="270"/>
      <c r="CI136" s="270"/>
      <c r="CJ136" s="270"/>
      <c r="CK136" s="270"/>
      <c r="CL136" s="270"/>
      <c r="CM136" s="270"/>
      <c r="CN136" s="270"/>
      <c r="CO136" s="270"/>
      <c r="CP136" s="270"/>
      <c r="CQ136" s="270"/>
      <c r="CR136" s="270"/>
      <c r="CS136" s="262" t="s">
        <v>7399</v>
      </c>
      <c r="CT136" s="262" t="s">
        <v>7400</v>
      </c>
      <c r="CU136" s="270"/>
      <c r="CV136" s="270"/>
      <c r="CW136" s="270"/>
      <c r="CX136" s="270"/>
      <c r="CY136" s="270"/>
      <c r="CZ136" s="270"/>
      <c r="DA136" s="270"/>
      <c r="DB136" s="270"/>
      <c r="DC136" s="262" t="s">
        <v>7401</v>
      </c>
      <c r="DD136" s="270"/>
      <c r="DE136" s="270"/>
    </row>
    <row r="137" spans="38:109" ht="165" hidden="1">
      <c r="AL137" s="259" t="str">
        <f t="shared" si="5"/>
        <v>Puente Nacional</v>
      </c>
      <c r="AM137" s="259" t="str">
        <f t="shared" si="4"/>
        <v>30134</v>
      </c>
      <c r="AN137"/>
      <c r="AO137" s="268"/>
      <c r="AP137" s="3">
        <v>135</v>
      </c>
      <c r="AQ137" s="269"/>
      <c r="AR137" s="269"/>
      <c r="AS137" s="269"/>
      <c r="AT137" s="269"/>
      <c r="AU137" s="269"/>
      <c r="AV137" s="269"/>
      <c r="AW137" s="269"/>
      <c r="AX137" s="269"/>
      <c r="AY137" s="269"/>
      <c r="AZ137" s="269"/>
      <c r="BA137" s="269"/>
      <c r="BB137" s="269"/>
      <c r="BC137" s="269"/>
      <c r="BD137" s="269"/>
      <c r="BE137" s="269"/>
      <c r="BF137" s="269"/>
      <c r="BG137" s="269"/>
      <c r="BH137" s="269"/>
      <c r="BI137" s="269"/>
      <c r="BJ137" s="260" t="s">
        <v>7402</v>
      </c>
      <c r="BK137" s="260" t="s">
        <v>7403</v>
      </c>
      <c r="BL137" s="269"/>
      <c r="BM137" s="269"/>
      <c r="BN137" s="269"/>
      <c r="BO137" s="269"/>
      <c r="BP137" s="269"/>
      <c r="BQ137" s="269"/>
      <c r="BR137" s="269"/>
      <c r="BS137" s="269"/>
      <c r="BT137" s="260" t="s">
        <v>7404</v>
      </c>
      <c r="BU137" s="269"/>
      <c r="BV137" s="269"/>
      <c r="BW137" s="268"/>
      <c r="BX137" s="268"/>
      <c r="BY137" s="268"/>
      <c r="BZ137" s="270"/>
      <c r="CA137" s="270"/>
      <c r="CB137" s="270"/>
      <c r="CC137" s="270"/>
      <c r="CD137" s="270"/>
      <c r="CE137" s="270"/>
      <c r="CF137" s="270"/>
      <c r="CG137" s="270"/>
      <c r="CH137" s="270"/>
      <c r="CI137" s="270"/>
      <c r="CJ137" s="270"/>
      <c r="CK137" s="270"/>
      <c r="CL137" s="270"/>
      <c r="CM137" s="270"/>
      <c r="CN137" s="270"/>
      <c r="CO137" s="270"/>
      <c r="CP137" s="270"/>
      <c r="CQ137" s="270"/>
      <c r="CR137" s="270"/>
      <c r="CS137" s="262" t="s">
        <v>7405</v>
      </c>
      <c r="CT137" s="262" t="s">
        <v>7406</v>
      </c>
      <c r="CU137" s="270"/>
      <c r="CV137" s="270"/>
      <c r="CW137" s="270"/>
      <c r="CX137" s="270"/>
      <c r="CY137" s="270"/>
      <c r="CZ137" s="270"/>
      <c r="DA137" s="270"/>
      <c r="DB137" s="270"/>
      <c r="DC137" s="262" t="s">
        <v>7407</v>
      </c>
      <c r="DD137" s="270"/>
      <c r="DE137" s="270"/>
    </row>
    <row r="138" spans="38:109" ht="135" hidden="1">
      <c r="AL138" s="259" t="str">
        <f t="shared" si="5"/>
        <v>Rafael Delgado</v>
      </c>
      <c r="AM138" s="259" t="str">
        <f t="shared" si="4"/>
        <v>30135</v>
      </c>
      <c r="AN138"/>
      <c r="AO138" s="268"/>
      <c r="AP138" s="3">
        <v>136</v>
      </c>
      <c r="AQ138" s="269"/>
      <c r="AR138" s="269"/>
      <c r="AS138" s="269"/>
      <c r="AT138" s="269"/>
      <c r="AU138" s="269"/>
      <c r="AV138" s="269"/>
      <c r="AW138" s="269"/>
      <c r="AX138" s="269"/>
      <c r="AY138" s="269"/>
      <c r="AZ138" s="269"/>
      <c r="BA138" s="269"/>
      <c r="BB138" s="269"/>
      <c r="BC138" s="269"/>
      <c r="BD138" s="269"/>
      <c r="BE138" s="269"/>
      <c r="BF138" s="269"/>
      <c r="BG138" s="269"/>
      <c r="BH138" s="269"/>
      <c r="BI138" s="269"/>
      <c r="BJ138" s="260" t="s">
        <v>7408</v>
      </c>
      <c r="BK138" s="260" t="s">
        <v>7409</v>
      </c>
      <c r="BL138" s="269"/>
      <c r="BM138" s="269"/>
      <c r="BN138" s="269"/>
      <c r="BO138" s="269"/>
      <c r="BP138" s="269"/>
      <c r="BQ138" s="269"/>
      <c r="BR138" s="269"/>
      <c r="BS138" s="269"/>
      <c r="BT138" s="260" t="s">
        <v>7410</v>
      </c>
      <c r="BU138" s="269"/>
      <c r="BV138" s="269"/>
      <c r="BW138" s="268"/>
      <c r="BX138" s="268"/>
      <c r="BY138" s="268"/>
      <c r="BZ138" s="270"/>
      <c r="CA138" s="270"/>
      <c r="CB138" s="270"/>
      <c r="CC138" s="270"/>
      <c r="CD138" s="270"/>
      <c r="CE138" s="270"/>
      <c r="CF138" s="270"/>
      <c r="CG138" s="270"/>
      <c r="CH138" s="270"/>
      <c r="CI138" s="270"/>
      <c r="CJ138" s="270"/>
      <c r="CK138" s="270"/>
      <c r="CL138" s="270"/>
      <c r="CM138" s="270"/>
      <c r="CN138" s="270"/>
      <c r="CO138" s="270"/>
      <c r="CP138" s="270"/>
      <c r="CQ138" s="270"/>
      <c r="CR138" s="270"/>
      <c r="CS138" s="262" t="s">
        <v>7411</v>
      </c>
      <c r="CT138" s="262" t="s">
        <v>7412</v>
      </c>
      <c r="CU138" s="270"/>
      <c r="CV138" s="270"/>
      <c r="CW138" s="270"/>
      <c r="CX138" s="270"/>
      <c r="CY138" s="270"/>
      <c r="CZ138" s="270"/>
      <c r="DA138" s="270"/>
      <c r="DB138" s="270"/>
      <c r="DC138" s="262" t="s">
        <v>7413</v>
      </c>
      <c r="DD138" s="270"/>
      <c r="DE138" s="270"/>
    </row>
    <row r="139" spans="38:109" ht="120" hidden="1">
      <c r="AL139" s="259" t="str">
        <f t="shared" si="5"/>
        <v>Rafael Lucio</v>
      </c>
      <c r="AM139" s="259" t="str">
        <f t="shared" si="4"/>
        <v>30136</v>
      </c>
      <c r="AN139"/>
      <c r="AO139" s="268"/>
      <c r="AP139" s="3">
        <v>137</v>
      </c>
      <c r="AQ139" s="269"/>
      <c r="AR139" s="269"/>
      <c r="AS139" s="269"/>
      <c r="AT139" s="269"/>
      <c r="AU139" s="269"/>
      <c r="AV139" s="269"/>
      <c r="AW139" s="269"/>
      <c r="AX139" s="269"/>
      <c r="AY139" s="269"/>
      <c r="AZ139" s="269"/>
      <c r="BA139" s="269"/>
      <c r="BB139" s="269"/>
      <c r="BC139" s="269"/>
      <c r="BD139" s="269"/>
      <c r="BE139" s="269"/>
      <c r="BF139" s="269"/>
      <c r="BG139" s="269"/>
      <c r="BH139" s="269"/>
      <c r="BI139" s="269"/>
      <c r="BJ139" s="260" t="s">
        <v>7414</v>
      </c>
      <c r="BK139" s="260" t="s">
        <v>7415</v>
      </c>
      <c r="BL139" s="269"/>
      <c r="BM139" s="269"/>
      <c r="BN139" s="269"/>
      <c r="BO139" s="269"/>
      <c r="BP139" s="269"/>
      <c r="BQ139" s="269"/>
      <c r="BR139" s="269"/>
      <c r="BS139" s="269"/>
      <c r="BT139" s="260" t="s">
        <v>7416</v>
      </c>
      <c r="BU139" s="269"/>
      <c r="BV139" s="269"/>
      <c r="BW139" s="268"/>
      <c r="BX139" s="268"/>
      <c r="BY139" s="268"/>
      <c r="BZ139" s="270"/>
      <c r="CA139" s="270"/>
      <c r="CB139" s="270"/>
      <c r="CC139" s="270"/>
      <c r="CD139" s="270"/>
      <c r="CE139" s="270"/>
      <c r="CF139" s="270"/>
      <c r="CG139" s="270"/>
      <c r="CH139" s="270"/>
      <c r="CI139" s="270"/>
      <c r="CJ139" s="270"/>
      <c r="CK139" s="270"/>
      <c r="CL139" s="270"/>
      <c r="CM139" s="270"/>
      <c r="CN139" s="270"/>
      <c r="CO139" s="270"/>
      <c r="CP139" s="270"/>
      <c r="CQ139" s="270"/>
      <c r="CR139" s="270"/>
      <c r="CS139" s="262" t="s">
        <v>7417</v>
      </c>
      <c r="CT139" s="262" t="s">
        <v>7418</v>
      </c>
      <c r="CU139" s="270"/>
      <c r="CV139" s="270"/>
      <c r="CW139" s="270"/>
      <c r="CX139" s="270"/>
      <c r="CY139" s="270"/>
      <c r="CZ139" s="270"/>
      <c r="DA139" s="270"/>
      <c r="DB139" s="270"/>
      <c r="DC139" s="262" t="s">
        <v>7419</v>
      </c>
      <c r="DD139" s="270"/>
      <c r="DE139" s="270"/>
    </row>
    <row r="140" spans="38:109" ht="150" hidden="1">
      <c r="AL140" s="259" t="str">
        <f t="shared" si="5"/>
        <v>Los Reyes</v>
      </c>
      <c r="AM140" s="259" t="str">
        <f t="shared" si="4"/>
        <v>30137</v>
      </c>
      <c r="AN140"/>
      <c r="AO140" s="268"/>
      <c r="AP140" s="3">
        <v>138</v>
      </c>
      <c r="AQ140" s="269"/>
      <c r="AR140" s="269"/>
      <c r="AS140" s="269"/>
      <c r="AT140" s="269"/>
      <c r="AU140" s="269"/>
      <c r="AV140" s="269"/>
      <c r="AW140" s="269"/>
      <c r="AX140" s="269"/>
      <c r="AY140" s="269"/>
      <c r="AZ140" s="269"/>
      <c r="BA140" s="269"/>
      <c r="BB140" s="269"/>
      <c r="BC140" s="269"/>
      <c r="BD140" s="269"/>
      <c r="BE140" s="269"/>
      <c r="BF140" s="269"/>
      <c r="BG140" s="269"/>
      <c r="BH140" s="269"/>
      <c r="BI140" s="269"/>
      <c r="BJ140" s="260" t="s">
        <v>7420</v>
      </c>
      <c r="BK140" s="260" t="s">
        <v>7421</v>
      </c>
      <c r="BL140" s="269"/>
      <c r="BM140" s="269"/>
      <c r="BN140" s="269"/>
      <c r="BO140" s="269"/>
      <c r="BP140" s="269"/>
      <c r="BQ140" s="269"/>
      <c r="BR140" s="269"/>
      <c r="BS140" s="269"/>
      <c r="BT140" s="260" t="s">
        <v>7422</v>
      </c>
      <c r="BU140" s="269"/>
      <c r="BV140" s="269"/>
      <c r="BW140" s="268"/>
      <c r="BX140" s="268"/>
      <c r="BY140" s="268"/>
      <c r="BZ140" s="270"/>
      <c r="CA140" s="270"/>
      <c r="CB140" s="270"/>
      <c r="CC140" s="270"/>
      <c r="CD140" s="270"/>
      <c r="CE140" s="270"/>
      <c r="CF140" s="270"/>
      <c r="CG140" s="270"/>
      <c r="CH140" s="270"/>
      <c r="CI140" s="270"/>
      <c r="CJ140" s="270"/>
      <c r="CK140" s="270"/>
      <c r="CL140" s="270"/>
      <c r="CM140" s="270"/>
      <c r="CN140" s="270"/>
      <c r="CO140" s="270"/>
      <c r="CP140" s="270"/>
      <c r="CQ140" s="270"/>
      <c r="CR140" s="270"/>
      <c r="CS140" s="262" t="s">
        <v>7423</v>
      </c>
      <c r="CT140" s="262" t="s">
        <v>7424</v>
      </c>
      <c r="CU140" s="270"/>
      <c r="CV140" s="270"/>
      <c r="CW140" s="270"/>
      <c r="CX140" s="270"/>
      <c r="CY140" s="270"/>
      <c r="CZ140" s="270"/>
      <c r="DA140" s="270"/>
      <c r="DB140" s="270"/>
      <c r="DC140" s="262" t="s">
        <v>6598</v>
      </c>
      <c r="DD140" s="270"/>
      <c r="DE140" s="270"/>
    </row>
    <row r="141" spans="38:109" ht="165" hidden="1">
      <c r="AL141" s="259" t="str">
        <f t="shared" si="5"/>
        <v>Río Blanco</v>
      </c>
      <c r="AM141" s="259" t="str">
        <f t="shared" si="4"/>
        <v>30138</v>
      </c>
      <c r="AN141"/>
      <c r="AO141" s="268"/>
      <c r="AP141" s="3">
        <v>139</v>
      </c>
      <c r="AQ141" s="269"/>
      <c r="AR141" s="269"/>
      <c r="AS141" s="269"/>
      <c r="AT141" s="269"/>
      <c r="AU141" s="269"/>
      <c r="AV141" s="269"/>
      <c r="AW141" s="269"/>
      <c r="AX141" s="269"/>
      <c r="AY141" s="269"/>
      <c r="AZ141" s="269"/>
      <c r="BA141" s="269"/>
      <c r="BB141" s="269"/>
      <c r="BC141" s="269"/>
      <c r="BD141" s="269"/>
      <c r="BE141" s="269"/>
      <c r="BF141" s="269"/>
      <c r="BG141" s="269"/>
      <c r="BH141" s="269"/>
      <c r="BI141" s="269"/>
      <c r="BJ141" s="260" t="s">
        <v>7425</v>
      </c>
      <c r="BK141" s="260" t="s">
        <v>7426</v>
      </c>
      <c r="BL141" s="269"/>
      <c r="BM141" s="269"/>
      <c r="BN141" s="269"/>
      <c r="BO141" s="269"/>
      <c r="BP141" s="269"/>
      <c r="BQ141" s="269"/>
      <c r="BR141" s="269"/>
      <c r="BS141" s="269"/>
      <c r="BT141" s="260" t="s">
        <v>7427</v>
      </c>
      <c r="BU141" s="269"/>
      <c r="BV141" s="269"/>
      <c r="BW141" s="268"/>
      <c r="BX141" s="268"/>
      <c r="BY141" s="268"/>
      <c r="BZ141" s="270"/>
      <c r="CA141" s="270"/>
      <c r="CB141" s="270"/>
      <c r="CC141" s="270"/>
      <c r="CD141" s="270"/>
      <c r="CE141" s="270"/>
      <c r="CF141" s="270"/>
      <c r="CG141" s="270"/>
      <c r="CH141" s="270"/>
      <c r="CI141" s="270"/>
      <c r="CJ141" s="270"/>
      <c r="CK141" s="270"/>
      <c r="CL141" s="270"/>
      <c r="CM141" s="270"/>
      <c r="CN141" s="270"/>
      <c r="CO141" s="270"/>
      <c r="CP141" s="270"/>
      <c r="CQ141" s="270"/>
      <c r="CR141" s="270"/>
      <c r="CS141" s="262" t="s">
        <v>7428</v>
      </c>
      <c r="CT141" s="262" t="s">
        <v>7429</v>
      </c>
      <c r="CU141" s="270"/>
      <c r="CV141" s="270"/>
      <c r="CW141" s="270"/>
      <c r="CX141" s="270"/>
      <c r="CY141" s="270"/>
      <c r="CZ141" s="270"/>
      <c r="DA141" s="270"/>
      <c r="DB141" s="270"/>
      <c r="DC141" s="262" t="s">
        <v>7430</v>
      </c>
      <c r="DD141" s="270"/>
      <c r="DE141" s="270"/>
    </row>
    <row r="142" spans="38:109" ht="150" hidden="1">
      <c r="AL142" s="259" t="str">
        <f t="shared" si="5"/>
        <v>Saltabarranca</v>
      </c>
      <c r="AM142" s="259" t="str">
        <f t="shared" si="4"/>
        <v>30139</v>
      </c>
      <c r="AN142"/>
      <c r="AO142" s="268"/>
      <c r="AP142" s="3">
        <v>140</v>
      </c>
      <c r="AQ142" s="269"/>
      <c r="AR142" s="269"/>
      <c r="AS142" s="269"/>
      <c r="AT142" s="269"/>
      <c r="AU142" s="269"/>
      <c r="AV142" s="269"/>
      <c r="AW142" s="269"/>
      <c r="AX142" s="269"/>
      <c r="AY142" s="269"/>
      <c r="AZ142" s="269"/>
      <c r="BA142" s="269"/>
      <c r="BB142" s="269"/>
      <c r="BC142" s="269"/>
      <c r="BD142" s="269"/>
      <c r="BE142" s="269"/>
      <c r="BF142" s="269"/>
      <c r="BG142" s="269"/>
      <c r="BH142" s="269"/>
      <c r="BI142" s="269"/>
      <c r="BJ142" s="260" t="s">
        <v>7431</v>
      </c>
      <c r="BK142" s="260" t="s">
        <v>7432</v>
      </c>
      <c r="BL142" s="269"/>
      <c r="BM142" s="269"/>
      <c r="BN142" s="269"/>
      <c r="BO142" s="269"/>
      <c r="BP142" s="269"/>
      <c r="BQ142" s="269"/>
      <c r="BR142" s="269"/>
      <c r="BS142" s="269"/>
      <c r="BT142" s="260" t="s">
        <v>7433</v>
      </c>
      <c r="BU142" s="269"/>
      <c r="BV142" s="269"/>
      <c r="BW142" s="268"/>
      <c r="BX142" s="268"/>
      <c r="BY142" s="268"/>
      <c r="BZ142" s="270"/>
      <c r="CA142" s="270"/>
      <c r="CB142" s="270"/>
      <c r="CC142" s="270"/>
      <c r="CD142" s="270"/>
      <c r="CE142" s="270"/>
      <c r="CF142" s="270"/>
      <c r="CG142" s="270"/>
      <c r="CH142" s="270"/>
      <c r="CI142" s="270"/>
      <c r="CJ142" s="270"/>
      <c r="CK142" s="270"/>
      <c r="CL142" s="270"/>
      <c r="CM142" s="270"/>
      <c r="CN142" s="270"/>
      <c r="CO142" s="270"/>
      <c r="CP142" s="270"/>
      <c r="CQ142" s="270"/>
      <c r="CR142" s="270"/>
      <c r="CS142" s="262" t="s">
        <v>7434</v>
      </c>
      <c r="CT142" s="262" t="s">
        <v>7435</v>
      </c>
      <c r="CU142" s="270"/>
      <c r="CV142" s="270"/>
      <c r="CW142" s="270"/>
      <c r="CX142" s="270"/>
      <c r="CY142" s="270"/>
      <c r="CZ142" s="270"/>
      <c r="DA142" s="270"/>
      <c r="DB142" s="270"/>
      <c r="DC142" s="262" t="s">
        <v>7436</v>
      </c>
      <c r="DD142" s="270"/>
      <c r="DE142" s="270"/>
    </row>
    <row r="143" spans="38:109" ht="150" hidden="1">
      <c r="AL143" s="259" t="str">
        <f t="shared" si="5"/>
        <v>San Andrés Tenejapan</v>
      </c>
      <c r="AM143" s="259" t="str">
        <f t="shared" si="4"/>
        <v>30140</v>
      </c>
      <c r="AN143"/>
      <c r="AO143" s="268"/>
      <c r="AP143" s="3">
        <v>141</v>
      </c>
      <c r="AQ143" s="269"/>
      <c r="AR143" s="269"/>
      <c r="AS143" s="269"/>
      <c r="AT143" s="269"/>
      <c r="AU143" s="269"/>
      <c r="AV143" s="269"/>
      <c r="AW143" s="269"/>
      <c r="AX143" s="269"/>
      <c r="AY143" s="269"/>
      <c r="AZ143" s="269"/>
      <c r="BA143" s="269"/>
      <c r="BB143" s="269"/>
      <c r="BC143" s="269"/>
      <c r="BD143" s="269"/>
      <c r="BE143" s="269"/>
      <c r="BF143" s="269"/>
      <c r="BG143" s="269"/>
      <c r="BH143" s="269"/>
      <c r="BI143" s="269"/>
      <c r="BJ143" s="260" t="s">
        <v>7437</v>
      </c>
      <c r="BK143" s="260" t="s">
        <v>7438</v>
      </c>
      <c r="BL143" s="269"/>
      <c r="BM143" s="269"/>
      <c r="BN143" s="269"/>
      <c r="BO143" s="269"/>
      <c r="BP143" s="269"/>
      <c r="BQ143" s="269"/>
      <c r="BR143" s="269"/>
      <c r="BS143" s="269"/>
      <c r="BT143" s="260" t="s">
        <v>7439</v>
      </c>
      <c r="BU143" s="269"/>
      <c r="BV143" s="269"/>
      <c r="BW143" s="268"/>
      <c r="BX143" s="268"/>
      <c r="BY143" s="268"/>
      <c r="BZ143" s="270"/>
      <c r="CA143" s="270"/>
      <c r="CB143" s="270"/>
      <c r="CC143" s="270"/>
      <c r="CD143" s="270"/>
      <c r="CE143" s="270"/>
      <c r="CF143" s="270"/>
      <c r="CG143" s="270"/>
      <c r="CH143" s="270"/>
      <c r="CI143" s="270"/>
      <c r="CJ143" s="270"/>
      <c r="CK143" s="270"/>
      <c r="CL143" s="270"/>
      <c r="CM143" s="270"/>
      <c r="CN143" s="270"/>
      <c r="CO143" s="270"/>
      <c r="CP143" s="270"/>
      <c r="CQ143" s="270"/>
      <c r="CR143" s="270"/>
      <c r="CS143" s="262" t="s">
        <v>7440</v>
      </c>
      <c r="CT143" s="262" t="s">
        <v>7441</v>
      </c>
      <c r="CU143" s="270"/>
      <c r="CV143" s="270"/>
      <c r="CW143" s="270"/>
      <c r="CX143" s="270"/>
      <c r="CY143" s="270"/>
      <c r="CZ143" s="270"/>
      <c r="DA143" s="270"/>
      <c r="DB143" s="270"/>
      <c r="DC143" s="262" t="s">
        <v>7442</v>
      </c>
      <c r="DD143" s="270"/>
      <c r="DE143" s="270"/>
    </row>
    <row r="144" spans="38:109" ht="165" hidden="1">
      <c r="AL144" s="259" t="str">
        <f t="shared" si="5"/>
        <v>San Andrés Tuxtla</v>
      </c>
      <c r="AM144" s="259" t="str">
        <f t="shared" si="4"/>
        <v>30141</v>
      </c>
      <c r="AN144"/>
      <c r="AO144" s="268"/>
      <c r="AP144" s="3">
        <v>142</v>
      </c>
      <c r="AQ144" s="269"/>
      <c r="AR144" s="269"/>
      <c r="AS144" s="269"/>
      <c r="AT144" s="269"/>
      <c r="AU144" s="269"/>
      <c r="AV144" s="269"/>
      <c r="AW144" s="269"/>
      <c r="AX144" s="269"/>
      <c r="AY144" s="269"/>
      <c r="AZ144" s="269"/>
      <c r="BA144" s="269"/>
      <c r="BB144" s="269"/>
      <c r="BC144" s="269"/>
      <c r="BD144" s="269"/>
      <c r="BE144" s="269"/>
      <c r="BF144" s="269"/>
      <c r="BG144" s="269"/>
      <c r="BH144" s="269"/>
      <c r="BI144" s="269"/>
      <c r="BJ144" s="260" t="s">
        <v>7443</v>
      </c>
      <c r="BK144" s="260" t="s">
        <v>7444</v>
      </c>
      <c r="BL144" s="269"/>
      <c r="BM144" s="269"/>
      <c r="BN144" s="269"/>
      <c r="BO144" s="269"/>
      <c r="BP144" s="269"/>
      <c r="BQ144" s="269"/>
      <c r="BR144" s="269"/>
      <c r="BS144" s="269"/>
      <c r="BT144" s="260" t="s">
        <v>7445</v>
      </c>
      <c r="BU144" s="269"/>
      <c r="BV144" s="269"/>
      <c r="BW144" s="268"/>
      <c r="BX144" s="268"/>
      <c r="BY144" s="268"/>
      <c r="BZ144" s="270"/>
      <c r="CA144" s="270"/>
      <c r="CB144" s="270"/>
      <c r="CC144" s="270"/>
      <c r="CD144" s="270"/>
      <c r="CE144" s="270"/>
      <c r="CF144" s="270"/>
      <c r="CG144" s="270"/>
      <c r="CH144" s="270"/>
      <c r="CI144" s="270"/>
      <c r="CJ144" s="270"/>
      <c r="CK144" s="270"/>
      <c r="CL144" s="270"/>
      <c r="CM144" s="270"/>
      <c r="CN144" s="270"/>
      <c r="CO144" s="270"/>
      <c r="CP144" s="270"/>
      <c r="CQ144" s="270"/>
      <c r="CR144" s="270"/>
      <c r="CS144" s="262" t="s">
        <v>7446</v>
      </c>
      <c r="CT144" s="262" t="s">
        <v>7447</v>
      </c>
      <c r="CU144" s="270"/>
      <c r="CV144" s="270"/>
      <c r="CW144" s="270"/>
      <c r="CX144" s="270"/>
      <c r="CY144" s="270"/>
      <c r="CZ144" s="270"/>
      <c r="DA144" s="270"/>
      <c r="DB144" s="270"/>
      <c r="DC144" s="262" t="s">
        <v>7448</v>
      </c>
      <c r="DD144" s="270"/>
      <c r="DE144" s="270"/>
    </row>
    <row r="145" spans="38:109" ht="165" hidden="1">
      <c r="AL145" s="259" t="str">
        <f t="shared" si="5"/>
        <v>San Juan Evangelista</v>
      </c>
      <c r="AM145" s="259" t="str">
        <f t="shared" si="4"/>
        <v>30142</v>
      </c>
      <c r="AN145"/>
      <c r="AO145" s="268"/>
      <c r="AP145" s="3">
        <v>143</v>
      </c>
      <c r="AQ145" s="269"/>
      <c r="AR145" s="269"/>
      <c r="AS145" s="269"/>
      <c r="AT145" s="269"/>
      <c r="AU145" s="269"/>
      <c r="AV145" s="269"/>
      <c r="AW145" s="269"/>
      <c r="AX145" s="269"/>
      <c r="AY145" s="269"/>
      <c r="AZ145" s="269"/>
      <c r="BA145" s="269"/>
      <c r="BB145" s="269"/>
      <c r="BC145" s="269"/>
      <c r="BD145" s="269"/>
      <c r="BE145" s="269"/>
      <c r="BF145" s="269"/>
      <c r="BG145" s="269"/>
      <c r="BH145" s="269"/>
      <c r="BI145" s="269"/>
      <c r="BJ145" s="260" t="s">
        <v>7449</v>
      </c>
      <c r="BK145" s="260" t="s">
        <v>7450</v>
      </c>
      <c r="BL145" s="269"/>
      <c r="BM145" s="269"/>
      <c r="BN145" s="269"/>
      <c r="BO145" s="269"/>
      <c r="BP145" s="269"/>
      <c r="BQ145" s="269"/>
      <c r="BR145" s="269"/>
      <c r="BS145" s="269"/>
      <c r="BT145" s="260" t="s">
        <v>7451</v>
      </c>
      <c r="BU145" s="269"/>
      <c r="BV145" s="269"/>
      <c r="BW145" s="268"/>
      <c r="BX145" s="268"/>
      <c r="BY145" s="268"/>
      <c r="BZ145" s="270"/>
      <c r="CA145" s="270"/>
      <c r="CB145" s="270"/>
      <c r="CC145" s="270"/>
      <c r="CD145" s="270"/>
      <c r="CE145" s="270"/>
      <c r="CF145" s="270"/>
      <c r="CG145" s="270"/>
      <c r="CH145" s="270"/>
      <c r="CI145" s="270"/>
      <c r="CJ145" s="270"/>
      <c r="CK145" s="270"/>
      <c r="CL145" s="270"/>
      <c r="CM145" s="270"/>
      <c r="CN145" s="270"/>
      <c r="CO145" s="270"/>
      <c r="CP145" s="270"/>
      <c r="CQ145" s="270"/>
      <c r="CR145" s="270"/>
      <c r="CS145" s="262" t="s">
        <v>7452</v>
      </c>
      <c r="CT145" s="262" t="s">
        <v>7453</v>
      </c>
      <c r="CU145" s="270"/>
      <c r="CV145" s="270"/>
      <c r="CW145" s="270"/>
      <c r="CX145" s="270"/>
      <c r="CY145" s="270"/>
      <c r="CZ145" s="270"/>
      <c r="DA145" s="270"/>
      <c r="DB145" s="270"/>
      <c r="DC145" s="262" t="s">
        <v>7454</v>
      </c>
      <c r="DD145" s="270"/>
      <c r="DE145" s="270"/>
    </row>
    <row r="146" spans="38:109" ht="150" hidden="1">
      <c r="AL146" s="259" t="str">
        <f t="shared" si="5"/>
        <v>Santiago Tuxtla</v>
      </c>
      <c r="AM146" s="259" t="str">
        <f t="shared" si="4"/>
        <v>30143</v>
      </c>
      <c r="AN146"/>
      <c r="AO146" s="268"/>
      <c r="AP146" s="3">
        <v>144</v>
      </c>
      <c r="AQ146" s="269"/>
      <c r="AR146" s="269"/>
      <c r="AS146" s="269"/>
      <c r="AT146" s="269"/>
      <c r="AU146" s="269"/>
      <c r="AV146" s="269"/>
      <c r="AW146" s="269"/>
      <c r="AX146" s="269"/>
      <c r="AY146" s="269"/>
      <c r="AZ146" s="269"/>
      <c r="BA146" s="269"/>
      <c r="BB146" s="269"/>
      <c r="BC146" s="269"/>
      <c r="BD146" s="269"/>
      <c r="BE146" s="269"/>
      <c r="BF146" s="269"/>
      <c r="BG146" s="269"/>
      <c r="BH146" s="269"/>
      <c r="BI146" s="269"/>
      <c r="BJ146" s="260" t="s">
        <v>7455</v>
      </c>
      <c r="BK146" s="260" t="s">
        <v>7456</v>
      </c>
      <c r="BL146" s="269"/>
      <c r="BM146" s="269"/>
      <c r="BN146" s="269"/>
      <c r="BO146" s="269"/>
      <c r="BP146" s="269"/>
      <c r="BQ146" s="269"/>
      <c r="BR146" s="269"/>
      <c r="BS146" s="269"/>
      <c r="BT146" s="260" t="s">
        <v>7457</v>
      </c>
      <c r="BU146" s="269"/>
      <c r="BV146" s="269"/>
      <c r="BW146" s="268"/>
      <c r="BX146" s="268"/>
      <c r="BY146" s="268"/>
      <c r="BZ146" s="270"/>
      <c r="CA146" s="270"/>
      <c r="CB146" s="270"/>
      <c r="CC146" s="270"/>
      <c r="CD146" s="270"/>
      <c r="CE146" s="270"/>
      <c r="CF146" s="270"/>
      <c r="CG146" s="270"/>
      <c r="CH146" s="270"/>
      <c r="CI146" s="270"/>
      <c r="CJ146" s="270"/>
      <c r="CK146" s="270"/>
      <c r="CL146" s="270"/>
      <c r="CM146" s="270"/>
      <c r="CN146" s="270"/>
      <c r="CO146" s="270"/>
      <c r="CP146" s="270"/>
      <c r="CQ146" s="270"/>
      <c r="CR146" s="270"/>
      <c r="CS146" s="262" t="s">
        <v>7458</v>
      </c>
      <c r="CT146" s="262" t="s">
        <v>7459</v>
      </c>
      <c r="CU146" s="270"/>
      <c r="CV146" s="270"/>
      <c r="CW146" s="270"/>
      <c r="CX146" s="270"/>
      <c r="CY146" s="270"/>
      <c r="CZ146" s="270"/>
      <c r="DA146" s="270"/>
      <c r="DB146" s="270"/>
      <c r="DC146" s="262" t="s">
        <v>7460</v>
      </c>
      <c r="DD146" s="270"/>
      <c r="DE146" s="270"/>
    </row>
    <row r="147" spans="38:109" ht="180" hidden="1">
      <c r="AL147" s="259" t="str">
        <f t="shared" si="5"/>
        <v>Sayula de Alemán</v>
      </c>
      <c r="AM147" s="259" t="str">
        <f t="shared" si="4"/>
        <v>30144</v>
      </c>
      <c r="AN147"/>
      <c r="AO147" s="268"/>
      <c r="AP147" s="3">
        <v>145</v>
      </c>
      <c r="AQ147" s="269"/>
      <c r="AR147" s="269"/>
      <c r="AS147" s="269"/>
      <c r="AT147" s="269"/>
      <c r="AU147" s="269"/>
      <c r="AV147" s="269"/>
      <c r="AW147" s="269"/>
      <c r="AX147" s="269"/>
      <c r="AY147" s="269"/>
      <c r="AZ147" s="269"/>
      <c r="BA147" s="269"/>
      <c r="BB147" s="269"/>
      <c r="BC147" s="269"/>
      <c r="BD147" s="269"/>
      <c r="BE147" s="269"/>
      <c r="BF147" s="269"/>
      <c r="BG147" s="269"/>
      <c r="BH147" s="269"/>
      <c r="BI147" s="269"/>
      <c r="BJ147" s="260" t="s">
        <v>7461</v>
      </c>
      <c r="BK147" s="260" t="s">
        <v>7462</v>
      </c>
      <c r="BL147" s="269"/>
      <c r="BM147" s="269"/>
      <c r="BN147" s="269"/>
      <c r="BO147" s="269"/>
      <c r="BP147" s="269"/>
      <c r="BQ147" s="269"/>
      <c r="BR147" s="269"/>
      <c r="BS147" s="269"/>
      <c r="BT147" s="260" t="s">
        <v>7463</v>
      </c>
      <c r="BU147" s="269"/>
      <c r="BV147" s="269"/>
      <c r="BW147" s="268"/>
      <c r="BX147" s="268"/>
      <c r="BY147" s="268"/>
      <c r="BZ147" s="270"/>
      <c r="CA147" s="270"/>
      <c r="CB147" s="270"/>
      <c r="CC147" s="270"/>
      <c r="CD147" s="270"/>
      <c r="CE147" s="270"/>
      <c r="CF147" s="270"/>
      <c r="CG147" s="270"/>
      <c r="CH147" s="270"/>
      <c r="CI147" s="270"/>
      <c r="CJ147" s="270"/>
      <c r="CK147" s="270"/>
      <c r="CL147" s="270"/>
      <c r="CM147" s="270"/>
      <c r="CN147" s="270"/>
      <c r="CO147" s="270"/>
      <c r="CP147" s="270"/>
      <c r="CQ147" s="270"/>
      <c r="CR147" s="270"/>
      <c r="CS147" s="262" t="s">
        <v>7464</v>
      </c>
      <c r="CT147" s="262" t="s">
        <v>7465</v>
      </c>
      <c r="CU147" s="270"/>
      <c r="CV147" s="270"/>
      <c r="CW147" s="270"/>
      <c r="CX147" s="270"/>
      <c r="CY147" s="270"/>
      <c r="CZ147" s="270"/>
      <c r="DA147" s="270"/>
      <c r="DB147" s="270"/>
      <c r="DC147" s="262" t="s">
        <v>7466</v>
      </c>
      <c r="DD147" s="270"/>
      <c r="DE147" s="270"/>
    </row>
    <row r="148" spans="38:109" ht="150" hidden="1">
      <c r="AL148" s="259" t="str">
        <f t="shared" si="5"/>
        <v>Soconusco</v>
      </c>
      <c r="AM148" s="259" t="str">
        <f t="shared" si="4"/>
        <v>30145</v>
      </c>
      <c r="AN148"/>
      <c r="AO148" s="268"/>
      <c r="AP148" s="3">
        <v>146</v>
      </c>
      <c r="AQ148" s="269"/>
      <c r="AR148" s="269"/>
      <c r="AS148" s="269"/>
      <c r="AT148" s="269"/>
      <c r="AU148" s="269"/>
      <c r="AV148" s="269"/>
      <c r="AW148" s="269"/>
      <c r="AX148" s="269"/>
      <c r="AY148" s="269"/>
      <c r="AZ148" s="269"/>
      <c r="BA148" s="269"/>
      <c r="BB148" s="269"/>
      <c r="BC148" s="269"/>
      <c r="BD148" s="269"/>
      <c r="BE148" s="269"/>
      <c r="BF148" s="269"/>
      <c r="BG148" s="269"/>
      <c r="BH148" s="269"/>
      <c r="BI148" s="269"/>
      <c r="BJ148" s="260" t="s">
        <v>7467</v>
      </c>
      <c r="BK148" s="260" t="s">
        <v>7468</v>
      </c>
      <c r="BL148" s="269"/>
      <c r="BM148" s="269"/>
      <c r="BN148" s="269"/>
      <c r="BO148" s="269"/>
      <c r="BP148" s="269"/>
      <c r="BQ148" s="269"/>
      <c r="BR148" s="269"/>
      <c r="BS148" s="269"/>
      <c r="BT148" s="260" t="s">
        <v>7469</v>
      </c>
      <c r="BU148" s="269"/>
      <c r="BV148" s="269"/>
      <c r="BW148" s="268"/>
      <c r="BX148" s="268"/>
      <c r="BY148" s="268"/>
      <c r="BZ148" s="270"/>
      <c r="CA148" s="270"/>
      <c r="CB148" s="270"/>
      <c r="CC148" s="270"/>
      <c r="CD148" s="270"/>
      <c r="CE148" s="270"/>
      <c r="CF148" s="270"/>
      <c r="CG148" s="270"/>
      <c r="CH148" s="270"/>
      <c r="CI148" s="270"/>
      <c r="CJ148" s="270"/>
      <c r="CK148" s="270"/>
      <c r="CL148" s="270"/>
      <c r="CM148" s="270"/>
      <c r="CN148" s="270"/>
      <c r="CO148" s="270"/>
      <c r="CP148" s="270"/>
      <c r="CQ148" s="270"/>
      <c r="CR148" s="270"/>
      <c r="CS148" s="262" t="s">
        <v>7470</v>
      </c>
      <c r="CT148" s="262" t="s">
        <v>7471</v>
      </c>
      <c r="CU148" s="270"/>
      <c r="CV148" s="270"/>
      <c r="CW148" s="270"/>
      <c r="CX148" s="270"/>
      <c r="CY148" s="270"/>
      <c r="CZ148" s="270"/>
      <c r="DA148" s="270"/>
      <c r="DB148" s="270"/>
      <c r="DC148" s="262" t="s">
        <v>7472</v>
      </c>
      <c r="DD148" s="270"/>
      <c r="DE148" s="270"/>
    </row>
    <row r="149" spans="38:109" ht="165" hidden="1">
      <c r="AL149" s="259" t="str">
        <f t="shared" si="5"/>
        <v>Sochiapa</v>
      </c>
      <c r="AM149" s="259" t="str">
        <f t="shared" si="4"/>
        <v>30146</v>
      </c>
      <c r="AN149"/>
      <c r="AO149" s="268"/>
      <c r="AP149" s="3">
        <v>147</v>
      </c>
      <c r="AQ149" s="269"/>
      <c r="AR149" s="269"/>
      <c r="AS149" s="269"/>
      <c r="AT149" s="269"/>
      <c r="AU149" s="269"/>
      <c r="AV149" s="269"/>
      <c r="AW149" s="269"/>
      <c r="AX149" s="269"/>
      <c r="AY149" s="269"/>
      <c r="AZ149" s="269"/>
      <c r="BA149" s="269"/>
      <c r="BB149" s="269"/>
      <c r="BC149" s="269"/>
      <c r="BD149" s="269"/>
      <c r="BE149" s="269"/>
      <c r="BF149" s="269"/>
      <c r="BG149" s="269"/>
      <c r="BH149" s="269"/>
      <c r="BI149" s="269"/>
      <c r="BJ149" s="260" t="s">
        <v>7473</v>
      </c>
      <c r="BK149" s="260" t="s">
        <v>7474</v>
      </c>
      <c r="BL149" s="269"/>
      <c r="BM149" s="269"/>
      <c r="BN149" s="269"/>
      <c r="BO149" s="269"/>
      <c r="BP149" s="269"/>
      <c r="BQ149" s="269"/>
      <c r="BR149" s="269"/>
      <c r="BS149" s="269"/>
      <c r="BT149" s="260" t="s">
        <v>7475</v>
      </c>
      <c r="BU149" s="269"/>
      <c r="BV149" s="269"/>
      <c r="BW149" s="268"/>
      <c r="BX149" s="268"/>
      <c r="BY149" s="268"/>
      <c r="BZ149" s="270"/>
      <c r="CA149" s="270"/>
      <c r="CB149" s="270"/>
      <c r="CC149" s="270"/>
      <c r="CD149" s="270"/>
      <c r="CE149" s="270"/>
      <c r="CF149" s="270"/>
      <c r="CG149" s="270"/>
      <c r="CH149" s="270"/>
      <c r="CI149" s="270"/>
      <c r="CJ149" s="270"/>
      <c r="CK149" s="270"/>
      <c r="CL149" s="270"/>
      <c r="CM149" s="270"/>
      <c r="CN149" s="270"/>
      <c r="CO149" s="270"/>
      <c r="CP149" s="270"/>
      <c r="CQ149" s="270"/>
      <c r="CR149" s="270"/>
      <c r="CS149" s="262" t="s">
        <v>7476</v>
      </c>
      <c r="CT149" s="262" t="s">
        <v>7477</v>
      </c>
      <c r="CU149" s="270"/>
      <c r="CV149" s="270"/>
      <c r="CW149" s="270"/>
      <c r="CX149" s="270"/>
      <c r="CY149" s="270"/>
      <c r="CZ149" s="270"/>
      <c r="DA149" s="270"/>
      <c r="DB149" s="270"/>
      <c r="DC149" s="262" t="s">
        <v>7478</v>
      </c>
      <c r="DD149" s="270"/>
      <c r="DE149" s="270"/>
    </row>
    <row r="150" spans="38:109" ht="165" hidden="1">
      <c r="AL150" s="259" t="str">
        <f t="shared" si="5"/>
        <v>Soledad Atzompa</v>
      </c>
      <c r="AM150" s="259" t="str">
        <f t="shared" si="4"/>
        <v>30147</v>
      </c>
      <c r="AN150"/>
      <c r="AO150" s="268"/>
      <c r="AP150" s="3">
        <v>148</v>
      </c>
      <c r="AQ150" s="269"/>
      <c r="AR150" s="269"/>
      <c r="AS150" s="269"/>
      <c r="AT150" s="269"/>
      <c r="AU150" s="269"/>
      <c r="AV150" s="269"/>
      <c r="AW150" s="269"/>
      <c r="AX150" s="269"/>
      <c r="AY150" s="269"/>
      <c r="AZ150" s="269"/>
      <c r="BA150" s="269"/>
      <c r="BB150" s="269"/>
      <c r="BC150" s="269"/>
      <c r="BD150" s="269"/>
      <c r="BE150" s="269"/>
      <c r="BF150" s="269"/>
      <c r="BG150" s="269"/>
      <c r="BH150" s="269"/>
      <c r="BI150" s="269"/>
      <c r="BJ150" s="260" t="s">
        <v>7479</v>
      </c>
      <c r="BK150" s="260" t="s">
        <v>7480</v>
      </c>
      <c r="BL150" s="269"/>
      <c r="BM150" s="269"/>
      <c r="BN150" s="269"/>
      <c r="BO150" s="269"/>
      <c r="BP150" s="269"/>
      <c r="BQ150" s="269"/>
      <c r="BR150" s="269"/>
      <c r="BS150" s="269"/>
      <c r="BT150" s="260" t="s">
        <v>7481</v>
      </c>
      <c r="BU150" s="269"/>
      <c r="BV150" s="269"/>
      <c r="BW150" s="268"/>
      <c r="BX150" s="268"/>
      <c r="BY150" s="268"/>
      <c r="BZ150" s="270"/>
      <c r="CA150" s="270"/>
      <c r="CB150" s="270"/>
      <c r="CC150" s="270"/>
      <c r="CD150" s="270"/>
      <c r="CE150" s="270"/>
      <c r="CF150" s="270"/>
      <c r="CG150" s="270"/>
      <c r="CH150" s="270"/>
      <c r="CI150" s="270"/>
      <c r="CJ150" s="270"/>
      <c r="CK150" s="270"/>
      <c r="CL150" s="270"/>
      <c r="CM150" s="270"/>
      <c r="CN150" s="270"/>
      <c r="CO150" s="270"/>
      <c r="CP150" s="270"/>
      <c r="CQ150" s="270"/>
      <c r="CR150" s="270"/>
      <c r="CS150" s="262" t="s">
        <v>7482</v>
      </c>
      <c r="CT150" s="262" t="s">
        <v>7483</v>
      </c>
      <c r="CU150" s="270"/>
      <c r="CV150" s="270"/>
      <c r="CW150" s="270"/>
      <c r="CX150" s="270"/>
      <c r="CY150" s="270"/>
      <c r="CZ150" s="270"/>
      <c r="DA150" s="270"/>
      <c r="DB150" s="270"/>
      <c r="DC150" s="262" t="s">
        <v>7484</v>
      </c>
      <c r="DD150" s="270"/>
      <c r="DE150" s="270"/>
    </row>
    <row r="151" spans="38:109" ht="165" hidden="1">
      <c r="AL151" s="259" t="str">
        <f t="shared" si="5"/>
        <v>Soledad de Doblado</v>
      </c>
      <c r="AM151" s="259" t="str">
        <f t="shared" si="4"/>
        <v>30148</v>
      </c>
      <c r="AN151"/>
      <c r="AO151" s="268"/>
      <c r="AP151" s="3">
        <v>149</v>
      </c>
      <c r="AQ151" s="269"/>
      <c r="AR151" s="269"/>
      <c r="AS151" s="269"/>
      <c r="AT151" s="269"/>
      <c r="AU151" s="269"/>
      <c r="AV151" s="269"/>
      <c r="AW151" s="269"/>
      <c r="AX151" s="269"/>
      <c r="AY151" s="269"/>
      <c r="AZ151" s="269"/>
      <c r="BA151" s="269"/>
      <c r="BB151" s="269"/>
      <c r="BC151" s="269"/>
      <c r="BD151" s="269"/>
      <c r="BE151" s="269"/>
      <c r="BF151" s="269"/>
      <c r="BG151" s="269"/>
      <c r="BH151" s="269"/>
      <c r="BI151" s="269"/>
      <c r="BJ151" s="260" t="s">
        <v>7485</v>
      </c>
      <c r="BK151" s="260" t="s">
        <v>7486</v>
      </c>
      <c r="BL151" s="269"/>
      <c r="BM151" s="269"/>
      <c r="BN151" s="269"/>
      <c r="BO151" s="269"/>
      <c r="BP151" s="269"/>
      <c r="BQ151" s="269"/>
      <c r="BR151" s="269"/>
      <c r="BS151" s="269"/>
      <c r="BT151" s="260" t="s">
        <v>7487</v>
      </c>
      <c r="BU151" s="269"/>
      <c r="BV151" s="269"/>
      <c r="BW151" s="268"/>
      <c r="BX151" s="268"/>
      <c r="BY151" s="268"/>
      <c r="BZ151" s="270"/>
      <c r="CA151" s="270"/>
      <c r="CB151" s="270"/>
      <c r="CC151" s="270"/>
      <c r="CD151" s="270"/>
      <c r="CE151" s="270"/>
      <c r="CF151" s="270"/>
      <c r="CG151" s="270"/>
      <c r="CH151" s="270"/>
      <c r="CI151" s="270"/>
      <c r="CJ151" s="270"/>
      <c r="CK151" s="270"/>
      <c r="CL151" s="270"/>
      <c r="CM151" s="270"/>
      <c r="CN151" s="270"/>
      <c r="CO151" s="270"/>
      <c r="CP151" s="270"/>
      <c r="CQ151" s="270"/>
      <c r="CR151" s="270"/>
      <c r="CS151" s="262" t="s">
        <v>7488</v>
      </c>
      <c r="CT151" s="262" t="s">
        <v>7489</v>
      </c>
      <c r="CU151" s="270"/>
      <c r="CV151" s="270"/>
      <c r="CW151" s="270"/>
      <c r="CX151" s="270"/>
      <c r="CY151" s="270"/>
      <c r="CZ151" s="270"/>
      <c r="DA151" s="270"/>
      <c r="DB151" s="270"/>
      <c r="DC151" s="262" t="s">
        <v>7490</v>
      </c>
      <c r="DD151" s="270"/>
      <c r="DE151" s="270"/>
    </row>
    <row r="152" spans="38:109" ht="135" hidden="1">
      <c r="AL152" s="259" t="str">
        <f t="shared" si="5"/>
        <v>Soteapan</v>
      </c>
      <c r="AM152" s="259" t="str">
        <f t="shared" si="4"/>
        <v>30149</v>
      </c>
      <c r="AN152"/>
      <c r="AO152" s="268"/>
      <c r="AP152" s="3">
        <v>150</v>
      </c>
      <c r="AQ152" s="269"/>
      <c r="AR152" s="269"/>
      <c r="AS152" s="269"/>
      <c r="AT152" s="269"/>
      <c r="AU152" s="269"/>
      <c r="AV152" s="269"/>
      <c r="AW152" s="269"/>
      <c r="AX152" s="269"/>
      <c r="AY152" s="269"/>
      <c r="AZ152" s="269"/>
      <c r="BA152" s="269"/>
      <c r="BB152" s="269"/>
      <c r="BC152" s="269"/>
      <c r="BD152" s="269"/>
      <c r="BE152" s="269"/>
      <c r="BF152" s="269"/>
      <c r="BG152" s="269"/>
      <c r="BH152" s="269"/>
      <c r="BI152" s="269"/>
      <c r="BJ152" s="260" t="s">
        <v>7491</v>
      </c>
      <c r="BK152" s="260" t="s">
        <v>7492</v>
      </c>
      <c r="BL152" s="269"/>
      <c r="BM152" s="269"/>
      <c r="BN152" s="269"/>
      <c r="BO152" s="269"/>
      <c r="BP152" s="269"/>
      <c r="BQ152" s="269"/>
      <c r="BR152" s="269"/>
      <c r="BS152" s="269"/>
      <c r="BT152" s="260" t="s">
        <v>7493</v>
      </c>
      <c r="BU152" s="269"/>
      <c r="BV152" s="269"/>
      <c r="BW152" s="268"/>
      <c r="BX152" s="268"/>
      <c r="BY152" s="268"/>
      <c r="BZ152" s="270"/>
      <c r="CA152" s="270"/>
      <c r="CB152" s="270"/>
      <c r="CC152" s="270"/>
      <c r="CD152" s="270"/>
      <c r="CE152" s="270"/>
      <c r="CF152" s="270"/>
      <c r="CG152" s="270"/>
      <c r="CH152" s="270"/>
      <c r="CI152" s="270"/>
      <c r="CJ152" s="270"/>
      <c r="CK152" s="270"/>
      <c r="CL152" s="270"/>
      <c r="CM152" s="270"/>
      <c r="CN152" s="270"/>
      <c r="CO152" s="270"/>
      <c r="CP152" s="270"/>
      <c r="CQ152" s="270"/>
      <c r="CR152" s="270"/>
      <c r="CS152" s="262" t="s">
        <v>7494</v>
      </c>
      <c r="CT152" s="262" t="s">
        <v>7495</v>
      </c>
      <c r="CU152" s="270"/>
      <c r="CV152" s="270"/>
      <c r="CW152" s="270"/>
      <c r="CX152" s="270"/>
      <c r="CY152" s="270"/>
      <c r="CZ152" s="270"/>
      <c r="DA152" s="270"/>
      <c r="DB152" s="270"/>
      <c r="DC152" s="262" t="s">
        <v>7496</v>
      </c>
      <c r="DD152" s="270"/>
      <c r="DE152" s="270"/>
    </row>
    <row r="153" spans="38:109" ht="165" hidden="1">
      <c r="AL153" s="259" t="str">
        <f t="shared" si="5"/>
        <v>Tamalín</v>
      </c>
      <c r="AM153" s="259" t="str">
        <f t="shared" si="4"/>
        <v>30150</v>
      </c>
      <c r="AN153"/>
      <c r="AO153" s="268"/>
      <c r="AP153" s="3">
        <v>151</v>
      </c>
      <c r="AQ153" s="269"/>
      <c r="AR153" s="269"/>
      <c r="AS153" s="269"/>
      <c r="AT153" s="269"/>
      <c r="AU153" s="269"/>
      <c r="AV153" s="269"/>
      <c r="AW153" s="269"/>
      <c r="AX153" s="269"/>
      <c r="AY153" s="269"/>
      <c r="AZ153" s="269"/>
      <c r="BA153" s="269"/>
      <c r="BB153" s="269"/>
      <c r="BC153" s="269"/>
      <c r="BD153" s="269"/>
      <c r="BE153" s="269"/>
      <c r="BF153" s="269"/>
      <c r="BG153" s="269"/>
      <c r="BH153" s="269"/>
      <c r="BI153" s="269"/>
      <c r="BJ153" s="260" t="s">
        <v>7497</v>
      </c>
      <c r="BK153" s="260" t="s">
        <v>7498</v>
      </c>
      <c r="BL153" s="269"/>
      <c r="BM153" s="269"/>
      <c r="BN153" s="269"/>
      <c r="BO153" s="269"/>
      <c r="BP153" s="269"/>
      <c r="BQ153" s="269"/>
      <c r="BR153" s="269"/>
      <c r="BS153" s="269"/>
      <c r="BT153" s="260" t="s">
        <v>7499</v>
      </c>
      <c r="BU153" s="269"/>
      <c r="BV153" s="269"/>
      <c r="BW153" s="268"/>
      <c r="BX153" s="268"/>
      <c r="BY153" s="268"/>
      <c r="BZ153" s="270"/>
      <c r="CA153" s="270"/>
      <c r="CB153" s="270"/>
      <c r="CC153" s="270"/>
      <c r="CD153" s="270"/>
      <c r="CE153" s="270"/>
      <c r="CF153" s="270"/>
      <c r="CG153" s="270"/>
      <c r="CH153" s="270"/>
      <c r="CI153" s="270"/>
      <c r="CJ153" s="270"/>
      <c r="CK153" s="270"/>
      <c r="CL153" s="270"/>
      <c r="CM153" s="270"/>
      <c r="CN153" s="270"/>
      <c r="CO153" s="270"/>
      <c r="CP153" s="270"/>
      <c r="CQ153" s="270"/>
      <c r="CR153" s="270"/>
      <c r="CS153" s="262" t="s">
        <v>7500</v>
      </c>
      <c r="CT153" s="262" t="s">
        <v>7501</v>
      </c>
      <c r="CU153" s="270"/>
      <c r="CV153" s="270"/>
      <c r="CW153" s="270"/>
      <c r="CX153" s="270"/>
      <c r="CY153" s="270"/>
      <c r="CZ153" s="270"/>
      <c r="DA153" s="270"/>
      <c r="DB153" s="270"/>
      <c r="DC153" s="262" t="s">
        <v>7502</v>
      </c>
      <c r="DD153" s="270"/>
      <c r="DE153" s="270"/>
    </row>
    <row r="154" spans="38:109" ht="165" hidden="1">
      <c r="AL154" s="259" t="str">
        <f t="shared" si="5"/>
        <v>Tamiahua</v>
      </c>
      <c r="AM154" s="259" t="str">
        <f t="shared" si="4"/>
        <v>30151</v>
      </c>
      <c r="AN154"/>
      <c r="AO154" s="268"/>
      <c r="AP154" s="3">
        <v>152</v>
      </c>
      <c r="AQ154" s="269"/>
      <c r="AR154" s="269"/>
      <c r="AS154" s="269"/>
      <c r="AT154" s="269"/>
      <c r="AU154" s="269"/>
      <c r="AV154" s="269"/>
      <c r="AW154" s="269"/>
      <c r="AX154" s="269"/>
      <c r="AY154" s="269"/>
      <c r="AZ154" s="269"/>
      <c r="BA154" s="269"/>
      <c r="BB154" s="269"/>
      <c r="BC154" s="269"/>
      <c r="BD154" s="269"/>
      <c r="BE154" s="269"/>
      <c r="BF154" s="269"/>
      <c r="BG154" s="269"/>
      <c r="BH154" s="269"/>
      <c r="BI154" s="269"/>
      <c r="BJ154" s="260" t="s">
        <v>7503</v>
      </c>
      <c r="BK154" s="260" t="s">
        <v>7504</v>
      </c>
      <c r="BL154" s="269"/>
      <c r="BM154" s="269"/>
      <c r="BN154" s="269"/>
      <c r="BO154" s="269"/>
      <c r="BP154" s="269"/>
      <c r="BQ154" s="269"/>
      <c r="BR154" s="269"/>
      <c r="BS154" s="269"/>
      <c r="BT154" s="260" t="s">
        <v>7505</v>
      </c>
      <c r="BU154" s="269"/>
      <c r="BV154" s="269"/>
      <c r="BW154" s="268"/>
      <c r="BX154" s="268"/>
      <c r="BY154" s="268"/>
      <c r="BZ154" s="270"/>
      <c r="CA154" s="270"/>
      <c r="CB154" s="270"/>
      <c r="CC154" s="270"/>
      <c r="CD154" s="270"/>
      <c r="CE154" s="270"/>
      <c r="CF154" s="270"/>
      <c r="CG154" s="270"/>
      <c r="CH154" s="270"/>
      <c r="CI154" s="270"/>
      <c r="CJ154" s="270"/>
      <c r="CK154" s="270"/>
      <c r="CL154" s="270"/>
      <c r="CM154" s="270"/>
      <c r="CN154" s="270"/>
      <c r="CO154" s="270"/>
      <c r="CP154" s="270"/>
      <c r="CQ154" s="270"/>
      <c r="CR154" s="270"/>
      <c r="CS154" s="262" t="s">
        <v>7506</v>
      </c>
      <c r="CT154" s="262" t="s">
        <v>7507</v>
      </c>
      <c r="CU154" s="270"/>
      <c r="CV154" s="270"/>
      <c r="CW154" s="270"/>
      <c r="CX154" s="270"/>
      <c r="CY154" s="270"/>
      <c r="CZ154" s="270"/>
      <c r="DA154" s="270"/>
      <c r="DB154" s="270"/>
      <c r="DC154" s="262" t="s">
        <v>7508</v>
      </c>
      <c r="DD154" s="270"/>
      <c r="DE154" s="270"/>
    </row>
    <row r="155" spans="38:109" ht="165" hidden="1">
      <c r="AL155" s="259" t="str">
        <f t="shared" si="5"/>
        <v>Tampico Alto</v>
      </c>
      <c r="AM155" s="259" t="str">
        <f t="shared" si="4"/>
        <v>30152</v>
      </c>
      <c r="AN155"/>
      <c r="AO155" s="268"/>
      <c r="AP155" s="3">
        <v>153</v>
      </c>
      <c r="AQ155" s="269"/>
      <c r="AR155" s="269"/>
      <c r="AS155" s="269"/>
      <c r="AT155" s="269"/>
      <c r="AU155" s="269"/>
      <c r="AV155" s="269"/>
      <c r="AW155" s="269"/>
      <c r="AX155" s="269"/>
      <c r="AY155" s="269"/>
      <c r="AZ155" s="269"/>
      <c r="BA155" s="269"/>
      <c r="BB155" s="269"/>
      <c r="BC155" s="269"/>
      <c r="BD155" s="269"/>
      <c r="BE155" s="269"/>
      <c r="BF155" s="269"/>
      <c r="BG155" s="269"/>
      <c r="BH155" s="269"/>
      <c r="BI155" s="269"/>
      <c r="BJ155" s="260" t="s">
        <v>7509</v>
      </c>
      <c r="BK155" s="260" t="s">
        <v>7510</v>
      </c>
      <c r="BL155" s="269"/>
      <c r="BM155" s="269"/>
      <c r="BN155" s="269"/>
      <c r="BO155" s="269"/>
      <c r="BP155" s="269"/>
      <c r="BQ155" s="269"/>
      <c r="BR155" s="269"/>
      <c r="BS155" s="269"/>
      <c r="BT155" s="260" t="s">
        <v>7511</v>
      </c>
      <c r="BU155" s="269"/>
      <c r="BV155" s="269"/>
      <c r="BW155" s="268"/>
      <c r="BX155" s="268"/>
      <c r="BY155" s="268"/>
      <c r="BZ155" s="270"/>
      <c r="CA155" s="270"/>
      <c r="CB155" s="270"/>
      <c r="CC155" s="270"/>
      <c r="CD155" s="270"/>
      <c r="CE155" s="270"/>
      <c r="CF155" s="270"/>
      <c r="CG155" s="270"/>
      <c r="CH155" s="270"/>
      <c r="CI155" s="270"/>
      <c r="CJ155" s="270"/>
      <c r="CK155" s="270"/>
      <c r="CL155" s="270"/>
      <c r="CM155" s="270"/>
      <c r="CN155" s="270"/>
      <c r="CO155" s="270"/>
      <c r="CP155" s="270"/>
      <c r="CQ155" s="270"/>
      <c r="CR155" s="270"/>
      <c r="CS155" s="262" t="s">
        <v>7512</v>
      </c>
      <c r="CT155" s="262" t="s">
        <v>7513</v>
      </c>
      <c r="CU155" s="270"/>
      <c r="CV155" s="270"/>
      <c r="CW155" s="270"/>
      <c r="CX155" s="270"/>
      <c r="CY155" s="270"/>
      <c r="CZ155" s="270"/>
      <c r="DA155" s="270"/>
      <c r="DB155" s="270"/>
      <c r="DC155" s="262" t="s">
        <v>7514</v>
      </c>
      <c r="DD155" s="270"/>
      <c r="DE155" s="270"/>
    </row>
    <row r="156" spans="38:109" ht="135" hidden="1">
      <c r="AL156" s="259" t="str">
        <f t="shared" si="5"/>
        <v>Tancoco</v>
      </c>
      <c r="AM156" s="259" t="str">
        <f t="shared" si="4"/>
        <v>30153</v>
      </c>
      <c r="AN156"/>
      <c r="AO156" s="268"/>
      <c r="AP156" s="3">
        <v>154</v>
      </c>
      <c r="AQ156" s="269"/>
      <c r="AR156" s="269"/>
      <c r="AS156" s="269"/>
      <c r="AT156" s="269"/>
      <c r="AU156" s="269"/>
      <c r="AV156" s="269"/>
      <c r="AW156" s="269"/>
      <c r="AX156" s="269"/>
      <c r="AY156" s="269"/>
      <c r="AZ156" s="269"/>
      <c r="BA156" s="269"/>
      <c r="BB156" s="269"/>
      <c r="BC156" s="269"/>
      <c r="BD156" s="269"/>
      <c r="BE156" s="269"/>
      <c r="BF156" s="269"/>
      <c r="BG156" s="269"/>
      <c r="BH156" s="269"/>
      <c r="BI156" s="269"/>
      <c r="BJ156" s="260" t="s">
        <v>7515</v>
      </c>
      <c r="BK156" s="260" t="s">
        <v>7516</v>
      </c>
      <c r="BL156" s="269"/>
      <c r="BM156" s="269"/>
      <c r="BN156" s="269"/>
      <c r="BO156" s="269"/>
      <c r="BP156" s="269"/>
      <c r="BQ156" s="269"/>
      <c r="BR156" s="269"/>
      <c r="BS156" s="269"/>
      <c r="BT156" s="260" t="s">
        <v>7517</v>
      </c>
      <c r="BU156" s="269"/>
      <c r="BV156" s="269"/>
      <c r="BW156" s="268"/>
      <c r="BX156" s="268"/>
      <c r="BY156" s="268"/>
      <c r="BZ156" s="270"/>
      <c r="CA156" s="270"/>
      <c r="CB156" s="270"/>
      <c r="CC156" s="270"/>
      <c r="CD156" s="270"/>
      <c r="CE156" s="270"/>
      <c r="CF156" s="270"/>
      <c r="CG156" s="270"/>
      <c r="CH156" s="270"/>
      <c r="CI156" s="270"/>
      <c r="CJ156" s="270"/>
      <c r="CK156" s="270"/>
      <c r="CL156" s="270"/>
      <c r="CM156" s="270"/>
      <c r="CN156" s="270"/>
      <c r="CO156" s="270"/>
      <c r="CP156" s="270"/>
      <c r="CQ156" s="270"/>
      <c r="CR156" s="270"/>
      <c r="CS156" s="262" t="s">
        <v>7518</v>
      </c>
      <c r="CT156" s="262" t="s">
        <v>7519</v>
      </c>
      <c r="CU156" s="270"/>
      <c r="CV156" s="270"/>
      <c r="CW156" s="270"/>
      <c r="CX156" s="270"/>
      <c r="CY156" s="270"/>
      <c r="CZ156" s="270"/>
      <c r="DA156" s="270"/>
      <c r="DB156" s="270"/>
      <c r="DC156" s="262" t="s">
        <v>7520</v>
      </c>
      <c r="DD156" s="270"/>
      <c r="DE156" s="270"/>
    </row>
    <row r="157" spans="38:109" ht="150" hidden="1">
      <c r="AL157" s="259" t="str">
        <f t="shared" si="5"/>
        <v>Tantima</v>
      </c>
      <c r="AM157" s="259" t="str">
        <f t="shared" si="4"/>
        <v>30154</v>
      </c>
      <c r="AN157"/>
      <c r="AO157" s="268"/>
      <c r="AP157" s="3">
        <v>155</v>
      </c>
      <c r="AQ157" s="269"/>
      <c r="AR157" s="269"/>
      <c r="AS157" s="269"/>
      <c r="AT157" s="269"/>
      <c r="AU157" s="269"/>
      <c r="AV157" s="269"/>
      <c r="AW157" s="269"/>
      <c r="AX157" s="269"/>
      <c r="AY157" s="269"/>
      <c r="AZ157" s="269"/>
      <c r="BA157" s="269"/>
      <c r="BB157" s="269"/>
      <c r="BC157" s="269"/>
      <c r="BD157" s="269"/>
      <c r="BE157" s="269"/>
      <c r="BF157" s="269"/>
      <c r="BG157" s="269"/>
      <c r="BH157" s="269"/>
      <c r="BI157" s="269"/>
      <c r="BJ157" s="260" t="s">
        <v>7521</v>
      </c>
      <c r="BK157" s="260" t="s">
        <v>7522</v>
      </c>
      <c r="BL157" s="269"/>
      <c r="BM157" s="269"/>
      <c r="BN157" s="269"/>
      <c r="BO157" s="269"/>
      <c r="BP157" s="269"/>
      <c r="BQ157" s="269"/>
      <c r="BR157" s="269"/>
      <c r="BS157" s="269"/>
      <c r="BT157" s="260" t="s">
        <v>7523</v>
      </c>
      <c r="BU157" s="269"/>
      <c r="BV157" s="269"/>
      <c r="BW157" s="268"/>
      <c r="BX157" s="268"/>
      <c r="BY157" s="268"/>
      <c r="BZ157" s="270"/>
      <c r="CA157" s="270"/>
      <c r="CB157" s="270"/>
      <c r="CC157" s="270"/>
      <c r="CD157" s="270"/>
      <c r="CE157" s="270"/>
      <c r="CF157" s="270"/>
      <c r="CG157" s="270"/>
      <c r="CH157" s="270"/>
      <c r="CI157" s="270"/>
      <c r="CJ157" s="270"/>
      <c r="CK157" s="270"/>
      <c r="CL157" s="270"/>
      <c r="CM157" s="270"/>
      <c r="CN157" s="270"/>
      <c r="CO157" s="270"/>
      <c r="CP157" s="270"/>
      <c r="CQ157" s="270"/>
      <c r="CR157" s="270"/>
      <c r="CS157" s="262" t="s">
        <v>7524</v>
      </c>
      <c r="CT157" s="262" t="s">
        <v>7525</v>
      </c>
      <c r="CU157" s="270"/>
      <c r="CV157" s="270"/>
      <c r="CW157" s="270"/>
      <c r="CX157" s="270"/>
      <c r="CY157" s="270"/>
      <c r="CZ157" s="270"/>
      <c r="DA157" s="270"/>
      <c r="DB157" s="270"/>
      <c r="DC157" s="262" t="s">
        <v>7526</v>
      </c>
      <c r="DD157" s="270"/>
      <c r="DE157" s="270"/>
    </row>
    <row r="158" spans="38:109" ht="120" hidden="1">
      <c r="AL158" s="259" t="str">
        <f t="shared" si="5"/>
        <v>Tantoyuca</v>
      </c>
      <c r="AM158" s="259" t="str">
        <f t="shared" si="4"/>
        <v>30155</v>
      </c>
      <c r="AN158"/>
      <c r="AO158" s="268"/>
      <c r="AP158" s="3">
        <v>156</v>
      </c>
      <c r="AQ158" s="269"/>
      <c r="AR158" s="269"/>
      <c r="AS158" s="269"/>
      <c r="AT158" s="269"/>
      <c r="AU158" s="269"/>
      <c r="AV158" s="269"/>
      <c r="AW158" s="269"/>
      <c r="AX158" s="269"/>
      <c r="AY158" s="269"/>
      <c r="AZ158" s="269"/>
      <c r="BA158" s="269"/>
      <c r="BB158" s="269"/>
      <c r="BC158" s="269"/>
      <c r="BD158" s="269"/>
      <c r="BE158" s="269"/>
      <c r="BF158" s="269"/>
      <c r="BG158" s="269"/>
      <c r="BH158" s="269"/>
      <c r="BI158" s="269"/>
      <c r="BJ158" s="260" t="s">
        <v>7527</v>
      </c>
      <c r="BK158" s="260" t="s">
        <v>7528</v>
      </c>
      <c r="BL158" s="269"/>
      <c r="BM158" s="269"/>
      <c r="BN158" s="269"/>
      <c r="BO158" s="269"/>
      <c r="BP158" s="269"/>
      <c r="BQ158" s="269"/>
      <c r="BR158" s="269"/>
      <c r="BS158" s="269"/>
      <c r="BT158" s="260" t="s">
        <v>7529</v>
      </c>
      <c r="BU158" s="269"/>
      <c r="BV158" s="269"/>
      <c r="BW158" s="268"/>
      <c r="BX158" s="268"/>
      <c r="BY158" s="268"/>
      <c r="BZ158" s="270"/>
      <c r="CA158" s="270"/>
      <c r="CB158" s="270"/>
      <c r="CC158" s="270"/>
      <c r="CD158" s="270"/>
      <c r="CE158" s="270"/>
      <c r="CF158" s="270"/>
      <c r="CG158" s="270"/>
      <c r="CH158" s="270"/>
      <c r="CI158" s="270"/>
      <c r="CJ158" s="270"/>
      <c r="CK158" s="270"/>
      <c r="CL158" s="270"/>
      <c r="CM158" s="270"/>
      <c r="CN158" s="270"/>
      <c r="CO158" s="270"/>
      <c r="CP158" s="270"/>
      <c r="CQ158" s="270"/>
      <c r="CR158" s="270"/>
      <c r="CS158" s="262" t="s">
        <v>7530</v>
      </c>
      <c r="CT158" s="262" t="s">
        <v>7531</v>
      </c>
      <c r="CU158" s="270"/>
      <c r="CV158" s="270"/>
      <c r="CW158" s="270"/>
      <c r="CX158" s="270"/>
      <c r="CY158" s="270"/>
      <c r="CZ158" s="270"/>
      <c r="DA158" s="270"/>
      <c r="DB158" s="270"/>
      <c r="DC158" s="262" t="s">
        <v>7532</v>
      </c>
      <c r="DD158" s="270"/>
      <c r="DE158" s="270"/>
    </row>
    <row r="159" spans="38:109" ht="150" hidden="1">
      <c r="AL159" s="259" t="str">
        <f t="shared" si="5"/>
        <v>Tatatila</v>
      </c>
      <c r="AM159" s="259" t="str">
        <f t="shared" si="4"/>
        <v>30156</v>
      </c>
      <c r="AN159"/>
      <c r="AO159" s="268"/>
      <c r="AP159" s="3">
        <v>157</v>
      </c>
      <c r="AQ159" s="269"/>
      <c r="AR159" s="269"/>
      <c r="AS159" s="269"/>
      <c r="AT159" s="269"/>
      <c r="AU159" s="269"/>
      <c r="AV159" s="269"/>
      <c r="AW159" s="269"/>
      <c r="AX159" s="269"/>
      <c r="AY159" s="269"/>
      <c r="AZ159" s="269"/>
      <c r="BA159" s="269"/>
      <c r="BB159" s="269"/>
      <c r="BC159" s="269"/>
      <c r="BD159" s="269"/>
      <c r="BE159" s="269"/>
      <c r="BF159" s="269"/>
      <c r="BG159" s="269"/>
      <c r="BH159" s="269"/>
      <c r="BI159" s="269"/>
      <c r="BJ159" s="260" t="s">
        <v>7533</v>
      </c>
      <c r="BK159" s="260" t="s">
        <v>7534</v>
      </c>
      <c r="BL159" s="269"/>
      <c r="BM159" s="269"/>
      <c r="BN159" s="269"/>
      <c r="BO159" s="269"/>
      <c r="BP159" s="269"/>
      <c r="BQ159" s="269"/>
      <c r="BR159" s="269"/>
      <c r="BS159" s="269"/>
      <c r="BT159" s="260" t="s">
        <v>7535</v>
      </c>
      <c r="BU159" s="269"/>
      <c r="BV159" s="269"/>
      <c r="BW159" s="268"/>
      <c r="BX159" s="268"/>
      <c r="BY159" s="268"/>
      <c r="BZ159" s="270"/>
      <c r="CA159" s="270"/>
      <c r="CB159" s="270"/>
      <c r="CC159" s="270"/>
      <c r="CD159" s="270"/>
      <c r="CE159" s="270"/>
      <c r="CF159" s="270"/>
      <c r="CG159" s="270"/>
      <c r="CH159" s="270"/>
      <c r="CI159" s="270"/>
      <c r="CJ159" s="270"/>
      <c r="CK159" s="270"/>
      <c r="CL159" s="270"/>
      <c r="CM159" s="270"/>
      <c r="CN159" s="270"/>
      <c r="CO159" s="270"/>
      <c r="CP159" s="270"/>
      <c r="CQ159" s="270"/>
      <c r="CR159" s="270"/>
      <c r="CS159" s="262" t="s">
        <v>7536</v>
      </c>
      <c r="CT159" s="262" t="s">
        <v>7537</v>
      </c>
      <c r="CU159" s="270"/>
      <c r="CV159" s="270"/>
      <c r="CW159" s="270"/>
      <c r="CX159" s="270"/>
      <c r="CY159" s="270"/>
      <c r="CZ159" s="270"/>
      <c r="DA159" s="270"/>
      <c r="DB159" s="270"/>
      <c r="DC159" s="262" t="s">
        <v>7538</v>
      </c>
      <c r="DD159" s="270"/>
      <c r="DE159" s="270"/>
    </row>
    <row r="160" spans="38:109" ht="135" hidden="1">
      <c r="AL160" s="259" t="str">
        <f t="shared" si="5"/>
        <v>Castillo de Teayo</v>
      </c>
      <c r="AM160" s="259" t="str">
        <f t="shared" si="4"/>
        <v>30157</v>
      </c>
      <c r="AN160"/>
      <c r="AO160" s="268"/>
      <c r="AP160" s="3">
        <v>158</v>
      </c>
      <c r="AQ160" s="269"/>
      <c r="AR160" s="269"/>
      <c r="AS160" s="269"/>
      <c r="AT160" s="269"/>
      <c r="AU160" s="269"/>
      <c r="AV160" s="269"/>
      <c r="AW160" s="269"/>
      <c r="AX160" s="269"/>
      <c r="AY160" s="269"/>
      <c r="AZ160" s="269"/>
      <c r="BA160" s="269"/>
      <c r="BB160" s="269"/>
      <c r="BC160" s="269"/>
      <c r="BD160" s="269"/>
      <c r="BE160" s="269"/>
      <c r="BF160" s="269"/>
      <c r="BG160" s="269"/>
      <c r="BH160" s="269"/>
      <c r="BI160" s="269"/>
      <c r="BJ160" s="260" t="s">
        <v>7539</v>
      </c>
      <c r="BK160" s="260" t="s">
        <v>7540</v>
      </c>
      <c r="BL160" s="269"/>
      <c r="BM160" s="269"/>
      <c r="BN160" s="269"/>
      <c r="BO160" s="269"/>
      <c r="BP160" s="269"/>
      <c r="BQ160" s="269"/>
      <c r="BR160" s="269"/>
      <c r="BS160" s="269"/>
      <c r="BT160" s="260" t="s">
        <v>7541</v>
      </c>
      <c r="BU160" s="269"/>
      <c r="BV160" s="269"/>
      <c r="BW160" s="268"/>
      <c r="BX160" s="268"/>
      <c r="BY160" s="268"/>
      <c r="BZ160" s="270"/>
      <c r="CA160" s="270"/>
      <c r="CB160" s="270"/>
      <c r="CC160" s="270"/>
      <c r="CD160" s="270"/>
      <c r="CE160" s="270"/>
      <c r="CF160" s="270"/>
      <c r="CG160" s="270"/>
      <c r="CH160" s="270"/>
      <c r="CI160" s="270"/>
      <c r="CJ160" s="270"/>
      <c r="CK160" s="270"/>
      <c r="CL160" s="270"/>
      <c r="CM160" s="270"/>
      <c r="CN160" s="270"/>
      <c r="CO160" s="270"/>
      <c r="CP160" s="270"/>
      <c r="CQ160" s="270"/>
      <c r="CR160" s="270"/>
      <c r="CS160" s="262" t="s">
        <v>7542</v>
      </c>
      <c r="CT160" s="262" t="s">
        <v>7543</v>
      </c>
      <c r="CU160" s="270"/>
      <c r="CV160" s="270"/>
      <c r="CW160" s="270"/>
      <c r="CX160" s="270"/>
      <c r="CY160" s="270"/>
      <c r="CZ160" s="270"/>
      <c r="DA160" s="270"/>
      <c r="DB160" s="270"/>
      <c r="DC160" s="262" t="s">
        <v>7544</v>
      </c>
      <c r="DD160" s="270"/>
      <c r="DE160" s="270"/>
    </row>
    <row r="161" spans="38:109" ht="135" hidden="1">
      <c r="AL161" s="259" t="str">
        <f t="shared" si="5"/>
        <v>Tecolutla</v>
      </c>
      <c r="AM161" s="259" t="str">
        <f t="shared" si="4"/>
        <v>30158</v>
      </c>
      <c r="AN161"/>
      <c r="AO161" s="268"/>
      <c r="AP161" s="3">
        <v>159</v>
      </c>
      <c r="AQ161" s="269"/>
      <c r="AR161" s="269"/>
      <c r="AS161" s="269"/>
      <c r="AT161" s="269"/>
      <c r="AU161" s="269"/>
      <c r="AV161" s="269"/>
      <c r="AW161" s="269"/>
      <c r="AX161" s="269"/>
      <c r="AY161" s="269"/>
      <c r="AZ161" s="269"/>
      <c r="BA161" s="269"/>
      <c r="BB161" s="269"/>
      <c r="BC161" s="269"/>
      <c r="BD161" s="269"/>
      <c r="BE161" s="269"/>
      <c r="BF161" s="269"/>
      <c r="BG161" s="269"/>
      <c r="BH161" s="269"/>
      <c r="BI161" s="269"/>
      <c r="BJ161" s="260" t="s">
        <v>7545</v>
      </c>
      <c r="BK161" s="260" t="s">
        <v>7546</v>
      </c>
      <c r="BL161" s="269"/>
      <c r="BM161" s="269"/>
      <c r="BN161" s="269"/>
      <c r="BO161" s="269"/>
      <c r="BP161" s="269"/>
      <c r="BQ161" s="269"/>
      <c r="BR161" s="269"/>
      <c r="BS161" s="269"/>
      <c r="BT161" s="260" t="s">
        <v>7547</v>
      </c>
      <c r="BU161" s="269"/>
      <c r="BV161" s="269"/>
      <c r="BW161" s="268"/>
      <c r="BX161" s="268"/>
      <c r="BY161" s="268"/>
      <c r="BZ161" s="270"/>
      <c r="CA161" s="270"/>
      <c r="CB161" s="270"/>
      <c r="CC161" s="270"/>
      <c r="CD161" s="270"/>
      <c r="CE161" s="270"/>
      <c r="CF161" s="270"/>
      <c r="CG161" s="270"/>
      <c r="CH161" s="270"/>
      <c r="CI161" s="270"/>
      <c r="CJ161" s="270"/>
      <c r="CK161" s="270"/>
      <c r="CL161" s="270"/>
      <c r="CM161" s="270"/>
      <c r="CN161" s="270"/>
      <c r="CO161" s="270"/>
      <c r="CP161" s="270"/>
      <c r="CQ161" s="270"/>
      <c r="CR161" s="270"/>
      <c r="CS161" s="262" t="s">
        <v>7548</v>
      </c>
      <c r="CT161" s="262" t="s">
        <v>7549</v>
      </c>
      <c r="CU161" s="270"/>
      <c r="CV161" s="270"/>
      <c r="CW161" s="270"/>
      <c r="CX161" s="270"/>
      <c r="CY161" s="270"/>
      <c r="CZ161" s="270"/>
      <c r="DA161" s="270"/>
      <c r="DB161" s="270"/>
      <c r="DC161" s="262" t="s">
        <v>7550</v>
      </c>
      <c r="DD161" s="270"/>
      <c r="DE161" s="270"/>
    </row>
    <row r="162" spans="38:109" ht="135" hidden="1">
      <c r="AL162" s="259" t="str">
        <f t="shared" si="5"/>
        <v>Tehuipango</v>
      </c>
      <c r="AM162" s="259" t="str">
        <f t="shared" si="4"/>
        <v>30159</v>
      </c>
      <c r="AN162"/>
      <c r="AO162" s="268"/>
      <c r="AP162" s="3">
        <v>160</v>
      </c>
      <c r="AQ162" s="269"/>
      <c r="AR162" s="269"/>
      <c r="AS162" s="269"/>
      <c r="AT162" s="269"/>
      <c r="AU162" s="269"/>
      <c r="AV162" s="269"/>
      <c r="AW162" s="269"/>
      <c r="AX162" s="269"/>
      <c r="AY162" s="269"/>
      <c r="AZ162" s="269"/>
      <c r="BA162" s="269"/>
      <c r="BB162" s="269"/>
      <c r="BC162" s="269"/>
      <c r="BD162" s="269"/>
      <c r="BE162" s="269"/>
      <c r="BF162" s="269"/>
      <c r="BG162" s="269"/>
      <c r="BH162" s="269"/>
      <c r="BI162" s="269"/>
      <c r="BJ162" s="260" t="s">
        <v>7551</v>
      </c>
      <c r="BK162" s="260" t="s">
        <v>7552</v>
      </c>
      <c r="BL162" s="269"/>
      <c r="BM162" s="269"/>
      <c r="BN162" s="269"/>
      <c r="BO162" s="269"/>
      <c r="BP162" s="269"/>
      <c r="BQ162" s="269"/>
      <c r="BR162" s="269"/>
      <c r="BS162" s="269"/>
      <c r="BT162" s="260" t="s">
        <v>7553</v>
      </c>
      <c r="BU162" s="269"/>
      <c r="BV162" s="269"/>
      <c r="BW162" s="268"/>
      <c r="BX162" s="268"/>
      <c r="BY162" s="268"/>
      <c r="BZ162" s="270"/>
      <c r="CA162" s="270"/>
      <c r="CB162" s="270"/>
      <c r="CC162" s="270"/>
      <c r="CD162" s="270"/>
      <c r="CE162" s="270"/>
      <c r="CF162" s="270"/>
      <c r="CG162" s="270"/>
      <c r="CH162" s="270"/>
      <c r="CI162" s="270"/>
      <c r="CJ162" s="270"/>
      <c r="CK162" s="270"/>
      <c r="CL162" s="270"/>
      <c r="CM162" s="270"/>
      <c r="CN162" s="270"/>
      <c r="CO162" s="270"/>
      <c r="CP162" s="270"/>
      <c r="CQ162" s="270"/>
      <c r="CR162" s="270"/>
      <c r="CS162" s="262" t="s">
        <v>7554</v>
      </c>
      <c r="CT162" s="262" t="s">
        <v>7555</v>
      </c>
      <c r="CU162" s="270"/>
      <c r="CV162" s="270"/>
      <c r="CW162" s="270"/>
      <c r="CX162" s="270"/>
      <c r="CY162" s="270"/>
      <c r="CZ162" s="270"/>
      <c r="DA162" s="270"/>
      <c r="DB162" s="270"/>
      <c r="DC162" s="262" t="s">
        <v>7556</v>
      </c>
      <c r="DD162" s="270"/>
      <c r="DE162" s="270"/>
    </row>
    <row r="163" spans="38:109" ht="180" hidden="1">
      <c r="AL163" s="259" t="str">
        <f t="shared" si="5"/>
        <v>Álamo Temapache</v>
      </c>
      <c r="AM163" s="259" t="str">
        <f t="shared" si="4"/>
        <v>30160</v>
      </c>
      <c r="AN163"/>
      <c r="AO163" s="268"/>
      <c r="AP163" s="3">
        <v>161</v>
      </c>
      <c r="AQ163" s="269"/>
      <c r="AR163" s="269"/>
      <c r="AS163" s="269"/>
      <c r="AT163" s="269"/>
      <c r="AU163" s="269"/>
      <c r="AV163" s="269"/>
      <c r="AW163" s="269"/>
      <c r="AX163" s="269"/>
      <c r="AY163" s="269"/>
      <c r="AZ163" s="269"/>
      <c r="BA163" s="269"/>
      <c r="BB163" s="269"/>
      <c r="BC163" s="269"/>
      <c r="BD163" s="269"/>
      <c r="BE163" s="269"/>
      <c r="BF163" s="269"/>
      <c r="BG163" s="269"/>
      <c r="BH163" s="269"/>
      <c r="BI163" s="269"/>
      <c r="BJ163" s="260" t="s">
        <v>7557</v>
      </c>
      <c r="BK163" s="260" t="s">
        <v>7558</v>
      </c>
      <c r="BL163" s="269"/>
      <c r="BM163" s="269"/>
      <c r="BN163" s="269"/>
      <c r="BO163" s="269"/>
      <c r="BP163" s="269"/>
      <c r="BQ163" s="269"/>
      <c r="BR163" s="269"/>
      <c r="BS163" s="269"/>
      <c r="BT163" s="260" t="s">
        <v>7559</v>
      </c>
      <c r="BU163" s="269"/>
      <c r="BV163" s="269"/>
      <c r="BW163" s="268"/>
      <c r="BX163" s="268"/>
      <c r="BY163" s="268"/>
      <c r="BZ163" s="270"/>
      <c r="CA163" s="270"/>
      <c r="CB163" s="270"/>
      <c r="CC163" s="270"/>
      <c r="CD163" s="270"/>
      <c r="CE163" s="270"/>
      <c r="CF163" s="270"/>
      <c r="CG163" s="270"/>
      <c r="CH163" s="270"/>
      <c r="CI163" s="270"/>
      <c r="CJ163" s="270"/>
      <c r="CK163" s="270"/>
      <c r="CL163" s="270"/>
      <c r="CM163" s="270"/>
      <c r="CN163" s="270"/>
      <c r="CO163" s="270"/>
      <c r="CP163" s="270"/>
      <c r="CQ163" s="270"/>
      <c r="CR163" s="270"/>
      <c r="CS163" s="262" t="s">
        <v>7560</v>
      </c>
      <c r="CT163" s="262" t="s">
        <v>7561</v>
      </c>
      <c r="CU163" s="270"/>
      <c r="CV163" s="270"/>
      <c r="CW163" s="270"/>
      <c r="CX163" s="270"/>
      <c r="CY163" s="270"/>
      <c r="CZ163" s="270"/>
      <c r="DA163" s="270"/>
      <c r="DB163" s="270"/>
      <c r="DC163" s="262" t="s">
        <v>7562</v>
      </c>
      <c r="DD163" s="270"/>
      <c r="DE163" s="270"/>
    </row>
    <row r="164" spans="38:109" ht="135" hidden="1">
      <c r="AL164" s="259" t="str">
        <f t="shared" si="5"/>
        <v>Tempoal</v>
      </c>
      <c r="AM164" s="259" t="str">
        <f t="shared" si="4"/>
        <v>30161</v>
      </c>
      <c r="AN164"/>
      <c r="AO164" s="268"/>
      <c r="AP164" s="3">
        <v>162</v>
      </c>
      <c r="AQ164" s="269"/>
      <c r="AR164" s="269"/>
      <c r="AS164" s="269"/>
      <c r="AT164" s="269"/>
      <c r="AU164" s="269"/>
      <c r="AV164" s="269"/>
      <c r="AW164" s="269"/>
      <c r="AX164" s="269"/>
      <c r="AY164" s="269"/>
      <c r="AZ164" s="269"/>
      <c r="BA164" s="269"/>
      <c r="BB164" s="269"/>
      <c r="BC164" s="269"/>
      <c r="BD164" s="269"/>
      <c r="BE164" s="269"/>
      <c r="BF164" s="269"/>
      <c r="BG164" s="269"/>
      <c r="BH164" s="269"/>
      <c r="BI164" s="269"/>
      <c r="BJ164" s="260" t="s">
        <v>7563</v>
      </c>
      <c r="BK164" s="260" t="s">
        <v>7564</v>
      </c>
      <c r="BL164" s="269"/>
      <c r="BM164" s="269"/>
      <c r="BN164" s="269"/>
      <c r="BO164" s="269"/>
      <c r="BP164" s="269"/>
      <c r="BQ164" s="269"/>
      <c r="BR164" s="269"/>
      <c r="BS164" s="269"/>
      <c r="BT164" s="260" t="s">
        <v>7565</v>
      </c>
      <c r="BU164" s="269"/>
      <c r="BV164" s="269"/>
      <c r="BW164" s="268"/>
      <c r="BX164" s="268"/>
      <c r="BY164" s="268"/>
      <c r="BZ164" s="270"/>
      <c r="CA164" s="270"/>
      <c r="CB164" s="270"/>
      <c r="CC164" s="270"/>
      <c r="CD164" s="270"/>
      <c r="CE164" s="270"/>
      <c r="CF164" s="270"/>
      <c r="CG164" s="270"/>
      <c r="CH164" s="270"/>
      <c r="CI164" s="270"/>
      <c r="CJ164" s="270"/>
      <c r="CK164" s="270"/>
      <c r="CL164" s="270"/>
      <c r="CM164" s="270"/>
      <c r="CN164" s="270"/>
      <c r="CO164" s="270"/>
      <c r="CP164" s="270"/>
      <c r="CQ164" s="270"/>
      <c r="CR164" s="270"/>
      <c r="CS164" s="262" t="s">
        <v>7566</v>
      </c>
      <c r="CT164" s="262" t="s">
        <v>7567</v>
      </c>
      <c r="CU164" s="270"/>
      <c r="CV164" s="270"/>
      <c r="CW164" s="270"/>
      <c r="CX164" s="270"/>
      <c r="CY164" s="270"/>
      <c r="CZ164" s="270"/>
      <c r="DA164" s="270"/>
      <c r="DB164" s="270"/>
      <c r="DC164" s="262" t="s">
        <v>7568</v>
      </c>
      <c r="DD164" s="270"/>
      <c r="DE164" s="270"/>
    </row>
    <row r="165" spans="38:109" ht="135" hidden="1">
      <c r="AL165" s="259" t="str">
        <f t="shared" si="5"/>
        <v>Tenampa</v>
      </c>
      <c r="AM165" s="259" t="str">
        <f t="shared" si="4"/>
        <v>30162</v>
      </c>
      <c r="AN165"/>
      <c r="AO165" s="268"/>
      <c r="AP165" s="3">
        <v>163</v>
      </c>
      <c r="AQ165" s="269"/>
      <c r="AR165" s="269"/>
      <c r="AS165" s="269"/>
      <c r="AT165" s="269"/>
      <c r="AU165" s="269"/>
      <c r="AV165" s="269"/>
      <c r="AW165" s="269"/>
      <c r="AX165" s="269"/>
      <c r="AY165" s="269"/>
      <c r="AZ165" s="269"/>
      <c r="BA165" s="269"/>
      <c r="BB165" s="269"/>
      <c r="BC165" s="269"/>
      <c r="BD165" s="269"/>
      <c r="BE165" s="269"/>
      <c r="BF165" s="269"/>
      <c r="BG165" s="269"/>
      <c r="BH165" s="269"/>
      <c r="BI165" s="269"/>
      <c r="BJ165" s="260" t="s">
        <v>7569</v>
      </c>
      <c r="BK165" s="260" t="s">
        <v>7570</v>
      </c>
      <c r="BL165" s="269"/>
      <c r="BM165" s="269"/>
      <c r="BN165" s="269"/>
      <c r="BO165" s="269"/>
      <c r="BP165" s="269"/>
      <c r="BQ165" s="269"/>
      <c r="BR165" s="269"/>
      <c r="BS165" s="269"/>
      <c r="BT165" s="260" t="s">
        <v>7571</v>
      </c>
      <c r="BU165" s="269"/>
      <c r="BV165" s="269"/>
      <c r="BW165" s="268"/>
      <c r="BX165" s="268"/>
      <c r="BY165" s="268"/>
      <c r="BZ165" s="270"/>
      <c r="CA165" s="270"/>
      <c r="CB165" s="270"/>
      <c r="CC165" s="270"/>
      <c r="CD165" s="270"/>
      <c r="CE165" s="270"/>
      <c r="CF165" s="270"/>
      <c r="CG165" s="270"/>
      <c r="CH165" s="270"/>
      <c r="CI165" s="270"/>
      <c r="CJ165" s="270"/>
      <c r="CK165" s="270"/>
      <c r="CL165" s="270"/>
      <c r="CM165" s="270"/>
      <c r="CN165" s="270"/>
      <c r="CO165" s="270"/>
      <c r="CP165" s="270"/>
      <c r="CQ165" s="270"/>
      <c r="CR165" s="270"/>
      <c r="CS165" s="262" t="s">
        <v>7572</v>
      </c>
      <c r="CT165" s="262" t="s">
        <v>7573</v>
      </c>
      <c r="CU165" s="270"/>
      <c r="CV165" s="270"/>
      <c r="CW165" s="270"/>
      <c r="CX165" s="270"/>
      <c r="CY165" s="270"/>
      <c r="CZ165" s="270"/>
      <c r="DA165" s="270"/>
      <c r="DB165" s="270"/>
      <c r="DC165" s="262" t="s">
        <v>7574</v>
      </c>
      <c r="DD165" s="270"/>
      <c r="DE165" s="270"/>
    </row>
    <row r="166" spans="38:109" ht="135" hidden="1">
      <c r="AL166" s="259" t="str">
        <f t="shared" si="5"/>
        <v>Tenochtitlán</v>
      </c>
      <c r="AM166" s="259" t="str">
        <f t="shared" si="4"/>
        <v>30163</v>
      </c>
      <c r="AN166"/>
      <c r="AO166" s="268"/>
      <c r="AP166" s="3">
        <v>164</v>
      </c>
      <c r="AQ166" s="269"/>
      <c r="AR166" s="269"/>
      <c r="AS166" s="269"/>
      <c r="AT166" s="269"/>
      <c r="AU166" s="269"/>
      <c r="AV166" s="269"/>
      <c r="AW166" s="269"/>
      <c r="AX166" s="269"/>
      <c r="AY166" s="269"/>
      <c r="AZ166" s="269"/>
      <c r="BA166" s="269"/>
      <c r="BB166" s="269"/>
      <c r="BC166" s="269"/>
      <c r="BD166" s="269"/>
      <c r="BE166" s="269"/>
      <c r="BF166" s="269"/>
      <c r="BG166" s="269"/>
      <c r="BH166" s="269"/>
      <c r="BI166" s="269"/>
      <c r="BJ166" s="260" t="s">
        <v>7575</v>
      </c>
      <c r="BK166" s="260" t="s">
        <v>7576</v>
      </c>
      <c r="BL166" s="269"/>
      <c r="BM166" s="269"/>
      <c r="BN166" s="269"/>
      <c r="BO166" s="269"/>
      <c r="BP166" s="269"/>
      <c r="BQ166" s="269"/>
      <c r="BR166" s="269"/>
      <c r="BS166" s="269"/>
      <c r="BT166" s="260" t="s">
        <v>7577</v>
      </c>
      <c r="BU166" s="269"/>
      <c r="BV166" s="269"/>
      <c r="BW166" s="268"/>
      <c r="BX166" s="268"/>
      <c r="BY166" s="268"/>
      <c r="BZ166" s="270"/>
      <c r="CA166" s="270"/>
      <c r="CB166" s="270"/>
      <c r="CC166" s="270"/>
      <c r="CD166" s="270"/>
      <c r="CE166" s="270"/>
      <c r="CF166" s="270"/>
      <c r="CG166" s="270"/>
      <c r="CH166" s="270"/>
      <c r="CI166" s="270"/>
      <c r="CJ166" s="270"/>
      <c r="CK166" s="270"/>
      <c r="CL166" s="270"/>
      <c r="CM166" s="270"/>
      <c r="CN166" s="270"/>
      <c r="CO166" s="270"/>
      <c r="CP166" s="270"/>
      <c r="CQ166" s="270"/>
      <c r="CR166" s="270"/>
      <c r="CS166" s="262" t="s">
        <v>7578</v>
      </c>
      <c r="CT166" s="262" t="s">
        <v>7579</v>
      </c>
      <c r="CU166" s="270"/>
      <c r="CV166" s="270"/>
      <c r="CW166" s="270"/>
      <c r="CX166" s="270"/>
      <c r="CY166" s="270"/>
      <c r="CZ166" s="270"/>
      <c r="DA166" s="270"/>
      <c r="DB166" s="270"/>
      <c r="DC166" s="262" t="s">
        <v>7580</v>
      </c>
      <c r="DD166" s="270"/>
      <c r="DE166" s="270"/>
    </row>
    <row r="167" spans="38:109" ht="105" hidden="1">
      <c r="AL167" s="259" t="str">
        <f t="shared" si="5"/>
        <v>Teocelo</v>
      </c>
      <c r="AM167" s="259" t="str">
        <f t="shared" si="4"/>
        <v>30164</v>
      </c>
      <c r="AN167"/>
      <c r="AO167" s="268"/>
      <c r="AP167" s="3">
        <v>165</v>
      </c>
      <c r="AQ167" s="269"/>
      <c r="AR167" s="269"/>
      <c r="AS167" s="269"/>
      <c r="AT167" s="269"/>
      <c r="AU167" s="269"/>
      <c r="AV167" s="269"/>
      <c r="AW167" s="269"/>
      <c r="AX167" s="269"/>
      <c r="AY167" s="269"/>
      <c r="AZ167" s="269"/>
      <c r="BA167" s="269"/>
      <c r="BB167" s="269"/>
      <c r="BC167" s="269"/>
      <c r="BD167" s="269"/>
      <c r="BE167" s="269"/>
      <c r="BF167" s="269"/>
      <c r="BG167" s="269"/>
      <c r="BH167" s="269"/>
      <c r="BI167" s="269"/>
      <c r="BJ167" s="260" t="s">
        <v>7581</v>
      </c>
      <c r="BK167" s="260" t="s">
        <v>7582</v>
      </c>
      <c r="BL167" s="269"/>
      <c r="BM167" s="269"/>
      <c r="BN167" s="269"/>
      <c r="BO167" s="269"/>
      <c r="BP167" s="269"/>
      <c r="BQ167" s="269"/>
      <c r="BR167" s="269"/>
      <c r="BS167" s="269"/>
      <c r="BT167" s="260" t="s">
        <v>7583</v>
      </c>
      <c r="BU167" s="269"/>
      <c r="BV167" s="269"/>
      <c r="BW167" s="268"/>
      <c r="BX167" s="268"/>
      <c r="BY167" s="268"/>
      <c r="BZ167" s="270"/>
      <c r="CA167" s="270"/>
      <c r="CB167" s="270"/>
      <c r="CC167" s="270"/>
      <c r="CD167" s="270"/>
      <c r="CE167" s="270"/>
      <c r="CF167" s="270"/>
      <c r="CG167" s="270"/>
      <c r="CH167" s="270"/>
      <c r="CI167" s="270"/>
      <c r="CJ167" s="270"/>
      <c r="CK167" s="270"/>
      <c r="CL167" s="270"/>
      <c r="CM167" s="270"/>
      <c r="CN167" s="270"/>
      <c r="CO167" s="270"/>
      <c r="CP167" s="270"/>
      <c r="CQ167" s="270"/>
      <c r="CR167" s="270"/>
      <c r="CS167" s="262" t="s">
        <v>7584</v>
      </c>
      <c r="CT167" s="262" t="s">
        <v>7585</v>
      </c>
      <c r="CU167" s="270"/>
      <c r="CV167" s="270"/>
      <c r="CW167" s="270"/>
      <c r="CX167" s="270"/>
      <c r="CY167" s="270"/>
      <c r="CZ167" s="270"/>
      <c r="DA167" s="270"/>
      <c r="DB167" s="270"/>
      <c r="DC167" s="262" t="s">
        <v>7586</v>
      </c>
      <c r="DD167" s="270"/>
      <c r="DE167" s="270"/>
    </row>
    <row r="168" spans="38:109" ht="120" hidden="1">
      <c r="AL168" s="259" t="str">
        <f t="shared" si="5"/>
        <v>Tepatlaxco</v>
      </c>
      <c r="AM168" s="259" t="str">
        <f t="shared" si="4"/>
        <v>30165</v>
      </c>
      <c r="AN168"/>
      <c r="AO168" s="268"/>
      <c r="AP168" s="3">
        <v>166</v>
      </c>
      <c r="AQ168" s="269"/>
      <c r="AR168" s="269"/>
      <c r="AS168" s="269"/>
      <c r="AT168" s="269"/>
      <c r="AU168" s="269"/>
      <c r="AV168" s="269"/>
      <c r="AW168" s="269"/>
      <c r="AX168" s="269"/>
      <c r="AY168" s="269"/>
      <c r="AZ168" s="269"/>
      <c r="BA168" s="269"/>
      <c r="BB168" s="269"/>
      <c r="BC168" s="269"/>
      <c r="BD168" s="269"/>
      <c r="BE168" s="269"/>
      <c r="BF168" s="269"/>
      <c r="BG168" s="269"/>
      <c r="BH168" s="269"/>
      <c r="BI168" s="269"/>
      <c r="BJ168" s="260" t="s">
        <v>7587</v>
      </c>
      <c r="BK168" s="260" t="s">
        <v>7588</v>
      </c>
      <c r="BL168" s="269"/>
      <c r="BM168" s="269"/>
      <c r="BN168" s="269"/>
      <c r="BO168" s="269"/>
      <c r="BP168" s="269"/>
      <c r="BQ168" s="269"/>
      <c r="BR168" s="269"/>
      <c r="BS168" s="269"/>
      <c r="BT168" s="260" t="s">
        <v>7589</v>
      </c>
      <c r="BU168" s="269"/>
      <c r="BV168" s="269"/>
      <c r="BW168" s="268"/>
      <c r="BX168" s="268"/>
      <c r="BY168" s="268"/>
      <c r="BZ168" s="270"/>
      <c r="CA168" s="270"/>
      <c r="CB168" s="270"/>
      <c r="CC168" s="270"/>
      <c r="CD168" s="270"/>
      <c r="CE168" s="270"/>
      <c r="CF168" s="270"/>
      <c r="CG168" s="270"/>
      <c r="CH168" s="270"/>
      <c r="CI168" s="270"/>
      <c r="CJ168" s="270"/>
      <c r="CK168" s="270"/>
      <c r="CL168" s="270"/>
      <c r="CM168" s="270"/>
      <c r="CN168" s="270"/>
      <c r="CO168" s="270"/>
      <c r="CP168" s="270"/>
      <c r="CQ168" s="270"/>
      <c r="CR168" s="270"/>
      <c r="CS168" s="262" t="s">
        <v>7590</v>
      </c>
      <c r="CT168" s="262" t="s">
        <v>7591</v>
      </c>
      <c r="CU168" s="270"/>
      <c r="CV168" s="270"/>
      <c r="CW168" s="270"/>
      <c r="CX168" s="270"/>
      <c r="CY168" s="270"/>
      <c r="CZ168" s="270"/>
      <c r="DA168" s="270"/>
      <c r="DB168" s="270"/>
      <c r="DC168" s="262" t="s">
        <v>7592</v>
      </c>
      <c r="DD168" s="270"/>
      <c r="DE168" s="270"/>
    </row>
    <row r="169" spans="38:109" ht="120" hidden="1">
      <c r="AL169" s="259" t="str">
        <f t="shared" si="5"/>
        <v>Tepetlán</v>
      </c>
      <c r="AM169" s="259" t="str">
        <f t="shared" si="4"/>
        <v>30166</v>
      </c>
      <c r="AN169"/>
      <c r="AO169" s="268"/>
      <c r="AP169" s="3">
        <v>167</v>
      </c>
      <c r="AQ169" s="269"/>
      <c r="AR169" s="269"/>
      <c r="AS169" s="269"/>
      <c r="AT169" s="269"/>
      <c r="AU169" s="269"/>
      <c r="AV169" s="269"/>
      <c r="AW169" s="269"/>
      <c r="AX169" s="269"/>
      <c r="AY169" s="269"/>
      <c r="AZ169" s="269"/>
      <c r="BA169" s="269"/>
      <c r="BB169" s="269"/>
      <c r="BC169" s="269"/>
      <c r="BD169" s="269"/>
      <c r="BE169" s="269"/>
      <c r="BF169" s="269"/>
      <c r="BG169" s="269"/>
      <c r="BH169" s="269"/>
      <c r="BI169" s="269"/>
      <c r="BJ169" s="260" t="s">
        <v>7593</v>
      </c>
      <c r="BK169" s="260" t="s">
        <v>7594</v>
      </c>
      <c r="BL169" s="269"/>
      <c r="BM169" s="269"/>
      <c r="BN169" s="269"/>
      <c r="BO169" s="269"/>
      <c r="BP169" s="269"/>
      <c r="BQ169" s="269"/>
      <c r="BR169" s="269"/>
      <c r="BS169" s="269"/>
      <c r="BT169" s="260" t="s">
        <v>7595</v>
      </c>
      <c r="BU169" s="269"/>
      <c r="BV169" s="269"/>
      <c r="BW169" s="268"/>
      <c r="BX169" s="268"/>
      <c r="BY169" s="268"/>
      <c r="BZ169" s="270"/>
      <c r="CA169" s="270"/>
      <c r="CB169" s="270"/>
      <c r="CC169" s="270"/>
      <c r="CD169" s="270"/>
      <c r="CE169" s="270"/>
      <c r="CF169" s="270"/>
      <c r="CG169" s="270"/>
      <c r="CH169" s="270"/>
      <c r="CI169" s="270"/>
      <c r="CJ169" s="270"/>
      <c r="CK169" s="270"/>
      <c r="CL169" s="270"/>
      <c r="CM169" s="270"/>
      <c r="CN169" s="270"/>
      <c r="CO169" s="270"/>
      <c r="CP169" s="270"/>
      <c r="CQ169" s="270"/>
      <c r="CR169" s="270"/>
      <c r="CS169" s="262" t="s">
        <v>7596</v>
      </c>
      <c r="CT169" s="262" t="s">
        <v>7597</v>
      </c>
      <c r="CU169" s="270"/>
      <c r="CV169" s="270"/>
      <c r="CW169" s="270"/>
      <c r="CX169" s="270"/>
      <c r="CY169" s="270"/>
      <c r="CZ169" s="270"/>
      <c r="DA169" s="270"/>
      <c r="DB169" s="270"/>
      <c r="DC169" s="262" t="s">
        <v>7598</v>
      </c>
      <c r="DD169" s="270"/>
      <c r="DE169" s="270"/>
    </row>
    <row r="170" spans="38:109" ht="150" hidden="1">
      <c r="AL170" s="259" t="str">
        <f t="shared" si="5"/>
        <v>Tepetzintla</v>
      </c>
      <c r="AM170" s="259" t="str">
        <f t="shared" si="4"/>
        <v>30167</v>
      </c>
      <c r="AN170"/>
      <c r="AO170" s="268"/>
      <c r="AP170" s="3">
        <v>168</v>
      </c>
      <c r="AQ170" s="269"/>
      <c r="AR170" s="269"/>
      <c r="AS170" s="269"/>
      <c r="AT170" s="269"/>
      <c r="AU170" s="269"/>
      <c r="AV170" s="269"/>
      <c r="AW170" s="269"/>
      <c r="AX170" s="269"/>
      <c r="AY170" s="269"/>
      <c r="AZ170" s="269"/>
      <c r="BA170" s="269"/>
      <c r="BB170" s="269"/>
      <c r="BC170" s="269"/>
      <c r="BD170" s="269"/>
      <c r="BE170" s="269"/>
      <c r="BF170" s="269"/>
      <c r="BG170" s="269"/>
      <c r="BH170" s="269"/>
      <c r="BI170" s="269"/>
      <c r="BJ170" s="260" t="s">
        <v>7599</v>
      </c>
      <c r="BK170" s="260" t="s">
        <v>7600</v>
      </c>
      <c r="BL170" s="269"/>
      <c r="BM170" s="269"/>
      <c r="BN170" s="269"/>
      <c r="BO170" s="269"/>
      <c r="BP170" s="269"/>
      <c r="BQ170" s="269"/>
      <c r="BR170" s="269"/>
      <c r="BS170" s="269"/>
      <c r="BT170" s="260" t="s">
        <v>7601</v>
      </c>
      <c r="BU170" s="269"/>
      <c r="BV170" s="269"/>
      <c r="BW170" s="268"/>
      <c r="BX170" s="268"/>
      <c r="BY170" s="268"/>
      <c r="BZ170" s="270"/>
      <c r="CA170" s="270"/>
      <c r="CB170" s="270"/>
      <c r="CC170" s="270"/>
      <c r="CD170" s="270"/>
      <c r="CE170" s="270"/>
      <c r="CF170" s="270"/>
      <c r="CG170" s="270"/>
      <c r="CH170" s="270"/>
      <c r="CI170" s="270"/>
      <c r="CJ170" s="270"/>
      <c r="CK170" s="270"/>
      <c r="CL170" s="270"/>
      <c r="CM170" s="270"/>
      <c r="CN170" s="270"/>
      <c r="CO170" s="270"/>
      <c r="CP170" s="270"/>
      <c r="CQ170" s="270"/>
      <c r="CR170" s="270"/>
      <c r="CS170" s="262" t="s">
        <v>7602</v>
      </c>
      <c r="CT170" s="262" t="s">
        <v>7603</v>
      </c>
      <c r="CU170" s="270"/>
      <c r="CV170" s="270"/>
      <c r="CW170" s="270"/>
      <c r="CX170" s="270"/>
      <c r="CY170" s="270"/>
      <c r="CZ170" s="270"/>
      <c r="DA170" s="270"/>
      <c r="DB170" s="270"/>
      <c r="DC170" s="262" t="s">
        <v>7603</v>
      </c>
      <c r="DD170" s="270"/>
      <c r="DE170" s="270"/>
    </row>
    <row r="171" spans="38:109" ht="150" hidden="1">
      <c r="AL171" s="259" t="str">
        <f t="shared" si="5"/>
        <v>Tequila</v>
      </c>
      <c r="AM171" s="259" t="str">
        <f t="shared" si="4"/>
        <v>30168</v>
      </c>
      <c r="AN171"/>
      <c r="AO171" s="268"/>
      <c r="AP171" s="3">
        <v>169</v>
      </c>
      <c r="AQ171" s="269"/>
      <c r="AR171" s="269"/>
      <c r="AS171" s="269"/>
      <c r="AT171" s="269"/>
      <c r="AU171" s="269"/>
      <c r="AV171" s="269"/>
      <c r="AW171" s="269"/>
      <c r="AX171" s="269"/>
      <c r="AY171" s="269"/>
      <c r="AZ171" s="269"/>
      <c r="BA171" s="269"/>
      <c r="BB171" s="269"/>
      <c r="BC171" s="269"/>
      <c r="BD171" s="269"/>
      <c r="BE171" s="269"/>
      <c r="BF171" s="269"/>
      <c r="BG171" s="269"/>
      <c r="BH171" s="269"/>
      <c r="BI171" s="269"/>
      <c r="BJ171" s="260" t="s">
        <v>7604</v>
      </c>
      <c r="BK171" s="260" t="s">
        <v>7605</v>
      </c>
      <c r="BL171" s="269"/>
      <c r="BM171" s="269"/>
      <c r="BN171" s="269"/>
      <c r="BO171" s="269"/>
      <c r="BP171" s="269"/>
      <c r="BQ171" s="269"/>
      <c r="BR171" s="269"/>
      <c r="BS171" s="269"/>
      <c r="BT171" s="260" t="s">
        <v>7606</v>
      </c>
      <c r="BU171" s="269"/>
      <c r="BV171" s="269"/>
      <c r="BW171" s="268"/>
      <c r="BX171" s="268"/>
      <c r="BY171" s="268"/>
      <c r="BZ171" s="270"/>
      <c r="CA171" s="270"/>
      <c r="CB171" s="270"/>
      <c r="CC171" s="270"/>
      <c r="CD171" s="270"/>
      <c r="CE171" s="270"/>
      <c r="CF171" s="270"/>
      <c r="CG171" s="270"/>
      <c r="CH171" s="270"/>
      <c r="CI171" s="270"/>
      <c r="CJ171" s="270"/>
      <c r="CK171" s="270"/>
      <c r="CL171" s="270"/>
      <c r="CM171" s="270"/>
      <c r="CN171" s="270"/>
      <c r="CO171" s="270"/>
      <c r="CP171" s="270"/>
      <c r="CQ171" s="270"/>
      <c r="CR171" s="270"/>
      <c r="CS171" s="262" t="s">
        <v>7607</v>
      </c>
      <c r="CT171" s="262" t="s">
        <v>7608</v>
      </c>
      <c r="CU171" s="270"/>
      <c r="CV171" s="270"/>
      <c r="CW171" s="270"/>
      <c r="CX171" s="270"/>
      <c r="CY171" s="270"/>
      <c r="CZ171" s="270"/>
      <c r="DA171" s="270"/>
      <c r="DB171" s="270"/>
      <c r="DC171" s="262" t="s">
        <v>6932</v>
      </c>
      <c r="DD171" s="270"/>
      <c r="DE171" s="270"/>
    </row>
    <row r="172" spans="38:109" ht="150" hidden="1">
      <c r="AL172" s="259" t="str">
        <f t="shared" si="5"/>
        <v>José Azueta</v>
      </c>
      <c r="AM172" s="259" t="str">
        <f t="shared" si="4"/>
        <v>30169</v>
      </c>
      <c r="AN172"/>
      <c r="AO172" s="268"/>
      <c r="AP172" s="3">
        <v>170</v>
      </c>
      <c r="AQ172" s="269"/>
      <c r="AR172" s="269"/>
      <c r="AS172" s="269"/>
      <c r="AT172" s="269"/>
      <c r="AU172" s="269"/>
      <c r="AV172" s="269"/>
      <c r="AW172" s="269"/>
      <c r="AX172" s="269"/>
      <c r="AY172" s="269"/>
      <c r="AZ172" s="269"/>
      <c r="BA172" s="269"/>
      <c r="BB172" s="269"/>
      <c r="BC172" s="269"/>
      <c r="BD172" s="269"/>
      <c r="BE172" s="269"/>
      <c r="BF172" s="269"/>
      <c r="BG172" s="269"/>
      <c r="BH172" s="269"/>
      <c r="BI172" s="269"/>
      <c r="BJ172" s="260" t="s">
        <v>7609</v>
      </c>
      <c r="BK172" s="260" t="s">
        <v>7610</v>
      </c>
      <c r="BL172" s="269"/>
      <c r="BM172" s="269"/>
      <c r="BN172" s="269"/>
      <c r="BO172" s="269"/>
      <c r="BP172" s="269"/>
      <c r="BQ172" s="269"/>
      <c r="BR172" s="269"/>
      <c r="BS172" s="269"/>
      <c r="BT172" s="260" t="s">
        <v>7611</v>
      </c>
      <c r="BU172" s="269"/>
      <c r="BV172" s="269"/>
      <c r="BW172" s="268"/>
      <c r="BX172" s="268"/>
      <c r="BY172" s="268"/>
      <c r="BZ172" s="270"/>
      <c r="CA172" s="270"/>
      <c r="CB172" s="270"/>
      <c r="CC172" s="270"/>
      <c r="CD172" s="270"/>
      <c r="CE172" s="270"/>
      <c r="CF172" s="270"/>
      <c r="CG172" s="270"/>
      <c r="CH172" s="270"/>
      <c r="CI172" s="270"/>
      <c r="CJ172" s="270"/>
      <c r="CK172" s="270"/>
      <c r="CL172" s="270"/>
      <c r="CM172" s="270"/>
      <c r="CN172" s="270"/>
      <c r="CO172" s="270"/>
      <c r="CP172" s="270"/>
      <c r="CQ172" s="270"/>
      <c r="CR172" s="270"/>
      <c r="CS172" s="262" t="s">
        <v>7612</v>
      </c>
      <c r="CT172" s="262" t="s">
        <v>7613</v>
      </c>
      <c r="CU172" s="270"/>
      <c r="CV172" s="270"/>
      <c r="CW172" s="270"/>
      <c r="CX172" s="270"/>
      <c r="CY172" s="270"/>
      <c r="CZ172" s="270"/>
      <c r="DA172" s="270"/>
      <c r="DB172" s="270"/>
      <c r="DC172" s="262" t="s">
        <v>7614</v>
      </c>
      <c r="DD172" s="270"/>
      <c r="DE172" s="270"/>
    </row>
    <row r="173" spans="38:109" ht="120" hidden="1">
      <c r="AL173" s="259" t="str">
        <f t="shared" si="5"/>
        <v>Texcatepec</v>
      </c>
      <c r="AM173" s="259" t="str">
        <f t="shared" si="4"/>
        <v>30170</v>
      </c>
      <c r="AN173"/>
      <c r="AO173" s="268"/>
      <c r="AP173" s="3">
        <v>171</v>
      </c>
      <c r="AQ173" s="269"/>
      <c r="AR173" s="269"/>
      <c r="AS173" s="269"/>
      <c r="AT173" s="269"/>
      <c r="AU173" s="269"/>
      <c r="AV173" s="269"/>
      <c r="AW173" s="269"/>
      <c r="AX173" s="269"/>
      <c r="AY173" s="269"/>
      <c r="AZ173" s="269"/>
      <c r="BA173" s="269"/>
      <c r="BB173" s="269"/>
      <c r="BC173" s="269"/>
      <c r="BD173" s="269"/>
      <c r="BE173" s="269"/>
      <c r="BF173" s="269"/>
      <c r="BG173" s="269"/>
      <c r="BH173" s="269"/>
      <c r="BI173" s="269"/>
      <c r="BJ173" s="260" t="s">
        <v>7615</v>
      </c>
      <c r="BK173" s="260" t="s">
        <v>7616</v>
      </c>
      <c r="BL173" s="269"/>
      <c r="BM173" s="269"/>
      <c r="BN173" s="269"/>
      <c r="BO173" s="269"/>
      <c r="BP173" s="269"/>
      <c r="BQ173" s="269"/>
      <c r="BR173" s="269"/>
      <c r="BS173" s="269"/>
      <c r="BT173" s="260" t="s">
        <v>7617</v>
      </c>
      <c r="BU173" s="269"/>
      <c r="BV173" s="269"/>
      <c r="BW173" s="268"/>
      <c r="BX173" s="268"/>
      <c r="BY173" s="268"/>
      <c r="BZ173" s="270"/>
      <c r="CA173" s="270"/>
      <c r="CB173" s="270"/>
      <c r="CC173" s="270"/>
      <c r="CD173" s="270"/>
      <c r="CE173" s="270"/>
      <c r="CF173" s="270"/>
      <c r="CG173" s="270"/>
      <c r="CH173" s="270"/>
      <c r="CI173" s="270"/>
      <c r="CJ173" s="270"/>
      <c r="CK173" s="270"/>
      <c r="CL173" s="270"/>
      <c r="CM173" s="270"/>
      <c r="CN173" s="270"/>
      <c r="CO173" s="270"/>
      <c r="CP173" s="270"/>
      <c r="CQ173" s="270"/>
      <c r="CR173" s="270"/>
      <c r="CS173" s="262" t="s">
        <v>7618</v>
      </c>
      <c r="CT173" s="262" t="s">
        <v>7619</v>
      </c>
      <c r="CU173" s="270"/>
      <c r="CV173" s="270"/>
      <c r="CW173" s="270"/>
      <c r="CX173" s="270"/>
      <c r="CY173" s="270"/>
      <c r="CZ173" s="270"/>
      <c r="DA173" s="270"/>
      <c r="DB173" s="270"/>
      <c r="DC173" s="262" t="s">
        <v>7620</v>
      </c>
      <c r="DD173" s="270"/>
      <c r="DE173" s="270"/>
    </row>
    <row r="174" spans="38:109" ht="195" hidden="1">
      <c r="AL174" s="259" t="str">
        <f t="shared" si="5"/>
        <v>Texhuacán</v>
      </c>
      <c r="AM174" s="259" t="str">
        <f t="shared" si="4"/>
        <v>30171</v>
      </c>
      <c r="AN174"/>
      <c r="AO174" s="268"/>
      <c r="AP174" s="3">
        <v>172</v>
      </c>
      <c r="AQ174" s="269"/>
      <c r="AR174" s="269"/>
      <c r="AS174" s="269"/>
      <c r="AT174" s="269"/>
      <c r="AU174" s="269"/>
      <c r="AV174" s="269"/>
      <c r="AW174" s="269"/>
      <c r="AX174" s="269"/>
      <c r="AY174" s="269"/>
      <c r="AZ174" s="269"/>
      <c r="BA174" s="269"/>
      <c r="BB174" s="269"/>
      <c r="BC174" s="269"/>
      <c r="BD174" s="269"/>
      <c r="BE174" s="269"/>
      <c r="BF174" s="269"/>
      <c r="BG174" s="269"/>
      <c r="BH174" s="269"/>
      <c r="BI174" s="269"/>
      <c r="BJ174" s="260" t="s">
        <v>7621</v>
      </c>
      <c r="BK174" s="260" t="s">
        <v>7622</v>
      </c>
      <c r="BL174" s="269"/>
      <c r="BM174" s="269"/>
      <c r="BN174" s="269"/>
      <c r="BO174" s="269"/>
      <c r="BP174" s="269"/>
      <c r="BQ174" s="269"/>
      <c r="BR174" s="269"/>
      <c r="BS174" s="269"/>
      <c r="BT174" s="260" t="s">
        <v>7623</v>
      </c>
      <c r="BU174" s="269"/>
      <c r="BV174" s="269"/>
      <c r="BW174" s="268"/>
      <c r="BX174" s="268"/>
      <c r="BY174" s="268"/>
      <c r="BZ174" s="270"/>
      <c r="CA174" s="270"/>
      <c r="CB174" s="270"/>
      <c r="CC174" s="270"/>
      <c r="CD174" s="270"/>
      <c r="CE174" s="270"/>
      <c r="CF174" s="270"/>
      <c r="CG174" s="270"/>
      <c r="CH174" s="270"/>
      <c r="CI174" s="270"/>
      <c r="CJ174" s="270"/>
      <c r="CK174" s="270"/>
      <c r="CL174" s="270"/>
      <c r="CM174" s="270"/>
      <c r="CN174" s="270"/>
      <c r="CO174" s="270"/>
      <c r="CP174" s="270"/>
      <c r="CQ174" s="270"/>
      <c r="CR174" s="270"/>
      <c r="CS174" s="262" t="s">
        <v>7624</v>
      </c>
      <c r="CT174" s="262" t="s">
        <v>7625</v>
      </c>
      <c r="CU174" s="270"/>
      <c r="CV174" s="270"/>
      <c r="CW174" s="270"/>
      <c r="CX174" s="270"/>
      <c r="CY174" s="270"/>
      <c r="CZ174" s="270"/>
      <c r="DA174" s="270"/>
      <c r="DB174" s="270"/>
      <c r="DC174" s="262" t="s">
        <v>7626</v>
      </c>
      <c r="DD174" s="270"/>
      <c r="DE174" s="270"/>
    </row>
    <row r="175" spans="38:109" ht="120" hidden="1">
      <c r="AL175" s="259" t="str">
        <f t="shared" si="5"/>
        <v>Texistepec</v>
      </c>
      <c r="AM175" s="259" t="str">
        <f t="shared" si="4"/>
        <v>30172</v>
      </c>
      <c r="AN175"/>
      <c r="AO175" s="268"/>
      <c r="AP175" s="3">
        <v>173</v>
      </c>
      <c r="AQ175" s="269"/>
      <c r="AR175" s="269"/>
      <c r="AS175" s="269"/>
      <c r="AT175" s="269"/>
      <c r="AU175" s="269"/>
      <c r="AV175" s="269"/>
      <c r="AW175" s="269"/>
      <c r="AX175" s="269"/>
      <c r="AY175" s="269"/>
      <c r="AZ175" s="269"/>
      <c r="BA175" s="269"/>
      <c r="BB175" s="269"/>
      <c r="BC175" s="269"/>
      <c r="BD175" s="269"/>
      <c r="BE175" s="269"/>
      <c r="BF175" s="269"/>
      <c r="BG175" s="269"/>
      <c r="BH175" s="269"/>
      <c r="BI175" s="269"/>
      <c r="BJ175" s="260" t="s">
        <v>7627</v>
      </c>
      <c r="BK175" s="260" t="s">
        <v>7628</v>
      </c>
      <c r="BL175" s="269"/>
      <c r="BM175" s="269"/>
      <c r="BN175" s="269"/>
      <c r="BO175" s="269"/>
      <c r="BP175" s="269"/>
      <c r="BQ175" s="269"/>
      <c r="BR175" s="269"/>
      <c r="BS175" s="269"/>
      <c r="BT175" s="260" t="s">
        <v>7629</v>
      </c>
      <c r="BU175" s="269"/>
      <c r="BV175" s="269"/>
      <c r="BW175" s="268"/>
      <c r="BX175" s="268"/>
      <c r="BY175" s="268"/>
      <c r="BZ175" s="270"/>
      <c r="CA175" s="270"/>
      <c r="CB175" s="270"/>
      <c r="CC175" s="270"/>
      <c r="CD175" s="270"/>
      <c r="CE175" s="270"/>
      <c r="CF175" s="270"/>
      <c r="CG175" s="270"/>
      <c r="CH175" s="270"/>
      <c r="CI175" s="270"/>
      <c r="CJ175" s="270"/>
      <c r="CK175" s="270"/>
      <c r="CL175" s="270"/>
      <c r="CM175" s="270"/>
      <c r="CN175" s="270"/>
      <c r="CO175" s="270"/>
      <c r="CP175" s="270"/>
      <c r="CQ175" s="270"/>
      <c r="CR175" s="270"/>
      <c r="CS175" s="262" t="s">
        <v>7630</v>
      </c>
      <c r="CT175" s="262" t="s">
        <v>7631</v>
      </c>
      <c r="CU175" s="270"/>
      <c r="CV175" s="270"/>
      <c r="CW175" s="270"/>
      <c r="CX175" s="270"/>
      <c r="CY175" s="270"/>
      <c r="CZ175" s="270"/>
      <c r="DA175" s="270"/>
      <c r="DB175" s="270"/>
      <c r="DC175" s="262" t="s">
        <v>7632</v>
      </c>
      <c r="DD175" s="270"/>
      <c r="DE175" s="270"/>
    </row>
    <row r="176" spans="38:109" ht="135" hidden="1">
      <c r="AL176" s="259" t="str">
        <f t="shared" si="5"/>
        <v>Tezonapa</v>
      </c>
      <c r="AM176" s="259" t="str">
        <f t="shared" si="4"/>
        <v>30173</v>
      </c>
      <c r="AN176"/>
      <c r="AO176" s="268"/>
      <c r="AP176" s="3">
        <v>174</v>
      </c>
      <c r="AQ176" s="269"/>
      <c r="AR176" s="269"/>
      <c r="AS176" s="269"/>
      <c r="AT176" s="269"/>
      <c r="AU176" s="269"/>
      <c r="AV176" s="269"/>
      <c r="AW176" s="269"/>
      <c r="AX176" s="269"/>
      <c r="AY176" s="269"/>
      <c r="AZ176" s="269"/>
      <c r="BA176" s="269"/>
      <c r="BB176" s="269"/>
      <c r="BC176" s="269"/>
      <c r="BD176" s="269"/>
      <c r="BE176" s="269"/>
      <c r="BF176" s="269"/>
      <c r="BG176" s="269"/>
      <c r="BH176" s="269"/>
      <c r="BI176" s="269"/>
      <c r="BJ176" s="260" t="s">
        <v>7633</v>
      </c>
      <c r="BK176" s="260" t="s">
        <v>7634</v>
      </c>
      <c r="BL176" s="269"/>
      <c r="BM176" s="269"/>
      <c r="BN176" s="269"/>
      <c r="BO176" s="269"/>
      <c r="BP176" s="269"/>
      <c r="BQ176" s="269"/>
      <c r="BR176" s="269"/>
      <c r="BS176" s="269"/>
      <c r="BT176" s="260" t="s">
        <v>7635</v>
      </c>
      <c r="BU176" s="269"/>
      <c r="BV176" s="269"/>
      <c r="BW176" s="268"/>
      <c r="BX176" s="268"/>
      <c r="BY176" s="268"/>
      <c r="BZ176" s="270"/>
      <c r="CA176" s="270"/>
      <c r="CB176" s="270"/>
      <c r="CC176" s="270"/>
      <c r="CD176" s="270"/>
      <c r="CE176" s="270"/>
      <c r="CF176" s="270"/>
      <c r="CG176" s="270"/>
      <c r="CH176" s="270"/>
      <c r="CI176" s="270"/>
      <c r="CJ176" s="270"/>
      <c r="CK176" s="270"/>
      <c r="CL176" s="270"/>
      <c r="CM176" s="270"/>
      <c r="CN176" s="270"/>
      <c r="CO176" s="270"/>
      <c r="CP176" s="270"/>
      <c r="CQ176" s="270"/>
      <c r="CR176" s="270"/>
      <c r="CS176" s="262" t="s">
        <v>7636</v>
      </c>
      <c r="CT176" s="264" t="s">
        <v>7637</v>
      </c>
      <c r="CU176" s="270"/>
      <c r="CV176" s="270"/>
      <c r="CW176" s="270"/>
      <c r="CX176" s="270"/>
      <c r="CY176" s="270"/>
      <c r="CZ176" s="270"/>
      <c r="DA176" s="270"/>
      <c r="DB176" s="270"/>
      <c r="DC176" s="262" t="s">
        <v>7638</v>
      </c>
      <c r="DD176" s="270"/>
      <c r="DE176" s="270"/>
    </row>
    <row r="177" spans="38:109" ht="90" hidden="1">
      <c r="AL177" s="259" t="str">
        <f t="shared" si="5"/>
        <v>Tierra Blanca</v>
      </c>
      <c r="AM177" s="259" t="str">
        <f t="shared" si="4"/>
        <v>30174</v>
      </c>
      <c r="AN177"/>
      <c r="AO177" s="268"/>
      <c r="AP177" s="3">
        <v>175</v>
      </c>
      <c r="AQ177" s="269"/>
      <c r="AR177" s="269"/>
      <c r="AS177" s="269"/>
      <c r="AT177" s="269"/>
      <c r="AU177" s="269"/>
      <c r="AV177" s="269"/>
      <c r="AW177" s="269"/>
      <c r="AX177" s="269"/>
      <c r="AY177" s="269"/>
      <c r="AZ177" s="269"/>
      <c r="BA177" s="269"/>
      <c r="BB177" s="269"/>
      <c r="BC177" s="269"/>
      <c r="BD177" s="269"/>
      <c r="BE177" s="269"/>
      <c r="BF177" s="269"/>
      <c r="BG177" s="269"/>
      <c r="BH177" s="269"/>
      <c r="BI177" s="269"/>
      <c r="BJ177" s="260" t="s">
        <v>7639</v>
      </c>
      <c r="BK177" s="260" t="s">
        <v>7640</v>
      </c>
      <c r="BL177" s="269"/>
      <c r="BM177" s="269"/>
      <c r="BN177" s="269"/>
      <c r="BO177" s="269"/>
      <c r="BP177" s="269"/>
      <c r="BQ177" s="269"/>
      <c r="BR177" s="269"/>
      <c r="BS177" s="269"/>
      <c r="BT177" s="260" t="s">
        <v>7641</v>
      </c>
      <c r="BU177" s="269"/>
      <c r="BV177" s="269"/>
      <c r="BW177" s="268"/>
      <c r="BX177" s="268"/>
      <c r="BY177" s="268"/>
      <c r="BZ177" s="270"/>
      <c r="CA177" s="270"/>
      <c r="CB177" s="270"/>
      <c r="CC177" s="270"/>
      <c r="CD177" s="270"/>
      <c r="CE177" s="270"/>
      <c r="CF177" s="270"/>
      <c r="CG177" s="270"/>
      <c r="CH177" s="270"/>
      <c r="CI177" s="270"/>
      <c r="CJ177" s="270"/>
      <c r="CK177" s="270"/>
      <c r="CL177" s="270"/>
      <c r="CM177" s="270"/>
      <c r="CN177" s="270"/>
      <c r="CO177" s="270"/>
      <c r="CP177" s="270"/>
      <c r="CQ177" s="270"/>
      <c r="CR177" s="270"/>
      <c r="CS177" s="262" t="s">
        <v>7642</v>
      </c>
      <c r="CT177" s="262" t="s">
        <v>7643</v>
      </c>
      <c r="CU177" s="270"/>
      <c r="CV177" s="270"/>
      <c r="CW177" s="270"/>
      <c r="CX177" s="270"/>
      <c r="CY177" s="270"/>
      <c r="CZ177" s="270"/>
      <c r="DA177" s="270"/>
      <c r="DB177" s="270"/>
      <c r="DC177" s="262" t="s">
        <v>5664</v>
      </c>
      <c r="DD177" s="270"/>
      <c r="DE177" s="270"/>
    </row>
    <row r="178" spans="38:109" ht="180" hidden="1">
      <c r="AL178" s="259" t="str">
        <f t="shared" si="5"/>
        <v>Tihuatlán</v>
      </c>
      <c r="AM178" s="259" t="str">
        <f t="shared" si="4"/>
        <v>30175</v>
      </c>
      <c r="AN178"/>
      <c r="AO178" s="268"/>
      <c r="AP178" s="3">
        <v>176</v>
      </c>
      <c r="AQ178" s="269"/>
      <c r="AR178" s="269"/>
      <c r="AS178" s="269"/>
      <c r="AT178" s="269"/>
      <c r="AU178" s="269"/>
      <c r="AV178" s="269"/>
      <c r="AW178" s="269"/>
      <c r="AX178" s="269"/>
      <c r="AY178" s="269"/>
      <c r="AZ178" s="269"/>
      <c r="BA178" s="269"/>
      <c r="BB178" s="269"/>
      <c r="BC178" s="269"/>
      <c r="BD178" s="269"/>
      <c r="BE178" s="269"/>
      <c r="BF178" s="269"/>
      <c r="BG178" s="269"/>
      <c r="BH178" s="269"/>
      <c r="BI178" s="269"/>
      <c r="BJ178" s="260" t="s">
        <v>7644</v>
      </c>
      <c r="BK178" s="260" t="s">
        <v>7645</v>
      </c>
      <c r="BL178" s="269"/>
      <c r="BM178" s="269"/>
      <c r="BN178" s="269"/>
      <c r="BO178" s="269"/>
      <c r="BP178" s="269"/>
      <c r="BQ178" s="269"/>
      <c r="BR178" s="269"/>
      <c r="BS178" s="269"/>
      <c r="BT178" s="260" t="s">
        <v>7646</v>
      </c>
      <c r="BU178" s="269"/>
      <c r="BV178" s="269"/>
      <c r="BW178" s="268"/>
      <c r="BX178" s="268"/>
      <c r="BY178" s="268"/>
      <c r="BZ178" s="270"/>
      <c r="CA178" s="270"/>
      <c r="CB178" s="270"/>
      <c r="CC178" s="270"/>
      <c r="CD178" s="270"/>
      <c r="CE178" s="270"/>
      <c r="CF178" s="270"/>
      <c r="CG178" s="270"/>
      <c r="CH178" s="270"/>
      <c r="CI178" s="270"/>
      <c r="CJ178" s="270"/>
      <c r="CK178" s="270"/>
      <c r="CL178" s="270"/>
      <c r="CM178" s="270"/>
      <c r="CN178" s="270"/>
      <c r="CO178" s="270"/>
      <c r="CP178" s="270"/>
      <c r="CQ178" s="270"/>
      <c r="CR178" s="270"/>
      <c r="CS178" s="262" t="s">
        <v>7647</v>
      </c>
      <c r="CT178" s="262" t="s">
        <v>7648</v>
      </c>
      <c r="CU178" s="270"/>
      <c r="CV178" s="270"/>
      <c r="CW178" s="270"/>
      <c r="CX178" s="270"/>
      <c r="CY178" s="270"/>
      <c r="CZ178" s="270"/>
      <c r="DA178" s="270"/>
      <c r="DB178" s="270"/>
      <c r="DC178" s="262" t="s">
        <v>7649</v>
      </c>
      <c r="DD178" s="270"/>
      <c r="DE178" s="270"/>
    </row>
    <row r="179" spans="38:109" ht="180" hidden="1">
      <c r="AL179" s="259" t="str">
        <f t="shared" si="5"/>
        <v>Tlacojalpan</v>
      </c>
      <c r="AM179" s="259" t="str">
        <f t="shared" si="4"/>
        <v>30176</v>
      </c>
      <c r="AN179"/>
      <c r="AO179" s="268"/>
      <c r="AP179" s="3">
        <v>177</v>
      </c>
      <c r="AQ179" s="269"/>
      <c r="AR179" s="269"/>
      <c r="AS179" s="269"/>
      <c r="AT179" s="269"/>
      <c r="AU179" s="269"/>
      <c r="AV179" s="269"/>
      <c r="AW179" s="269"/>
      <c r="AX179" s="269"/>
      <c r="AY179" s="269"/>
      <c r="AZ179" s="269"/>
      <c r="BA179" s="269"/>
      <c r="BB179" s="269"/>
      <c r="BC179" s="269"/>
      <c r="BD179" s="269"/>
      <c r="BE179" s="269"/>
      <c r="BF179" s="269"/>
      <c r="BG179" s="269"/>
      <c r="BH179" s="269"/>
      <c r="BI179" s="269"/>
      <c r="BJ179" s="260" t="s">
        <v>7650</v>
      </c>
      <c r="BK179" s="260" t="s">
        <v>7651</v>
      </c>
      <c r="BL179" s="269"/>
      <c r="BM179" s="269"/>
      <c r="BN179" s="269"/>
      <c r="BO179" s="269"/>
      <c r="BP179" s="269"/>
      <c r="BQ179" s="269"/>
      <c r="BR179" s="269"/>
      <c r="BS179" s="269"/>
      <c r="BT179" s="260" t="s">
        <v>7652</v>
      </c>
      <c r="BU179" s="269"/>
      <c r="BV179" s="269"/>
      <c r="BW179" s="268"/>
      <c r="BX179" s="268"/>
      <c r="BY179" s="268"/>
      <c r="BZ179" s="270"/>
      <c r="CA179" s="270"/>
      <c r="CB179" s="270"/>
      <c r="CC179" s="270"/>
      <c r="CD179" s="270"/>
      <c r="CE179" s="270"/>
      <c r="CF179" s="270"/>
      <c r="CG179" s="270"/>
      <c r="CH179" s="270"/>
      <c r="CI179" s="270"/>
      <c r="CJ179" s="270"/>
      <c r="CK179" s="270"/>
      <c r="CL179" s="270"/>
      <c r="CM179" s="270"/>
      <c r="CN179" s="270"/>
      <c r="CO179" s="270"/>
      <c r="CP179" s="270"/>
      <c r="CQ179" s="270"/>
      <c r="CR179" s="270"/>
      <c r="CS179" s="262" t="s">
        <v>7653</v>
      </c>
      <c r="CT179" s="262" t="s">
        <v>7654</v>
      </c>
      <c r="CU179" s="270"/>
      <c r="CV179" s="270"/>
      <c r="CW179" s="270"/>
      <c r="CX179" s="270"/>
      <c r="CY179" s="270"/>
      <c r="CZ179" s="270"/>
      <c r="DA179" s="270"/>
      <c r="DB179" s="270"/>
      <c r="DC179" s="262" t="s">
        <v>7655</v>
      </c>
      <c r="DD179" s="270"/>
      <c r="DE179" s="270"/>
    </row>
    <row r="180" spans="38:109" ht="165" hidden="1">
      <c r="AL180" s="259" t="str">
        <f t="shared" si="5"/>
        <v>Tlacolulan</v>
      </c>
      <c r="AM180" s="259" t="str">
        <f t="shared" si="4"/>
        <v>30177</v>
      </c>
      <c r="AN180"/>
      <c r="AO180" s="268"/>
      <c r="AP180" s="3">
        <v>178</v>
      </c>
      <c r="AQ180" s="269"/>
      <c r="AR180" s="269"/>
      <c r="AS180" s="269"/>
      <c r="AT180" s="269"/>
      <c r="AU180" s="269"/>
      <c r="AV180" s="269"/>
      <c r="AW180" s="269"/>
      <c r="AX180" s="269"/>
      <c r="AY180" s="269"/>
      <c r="AZ180" s="269"/>
      <c r="BA180" s="269"/>
      <c r="BB180" s="269"/>
      <c r="BC180" s="269"/>
      <c r="BD180" s="269"/>
      <c r="BE180" s="269"/>
      <c r="BF180" s="269"/>
      <c r="BG180" s="269"/>
      <c r="BH180" s="269"/>
      <c r="BI180" s="269"/>
      <c r="BJ180" s="260" t="s">
        <v>7656</v>
      </c>
      <c r="BK180" s="260" t="s">
        <v>7657</v>
      </c>
      <c r="BL180" s="269"/>
      <c r="BM180" s="269"/>
      <c r="BN180" s="269"/>
      <c r="BO180" s="269"/>
      <c r="BP180" s="269"/>
      <c r="BQ180" s="269"/>
      <c r="BR180" s="269"/>
      <c r="BS180" s="269"/>
      <c r="BT180" s="260" t="s">
        <v>7658</v>
      </c>
      <c r="BU180" s="269"/>
      <c r="BV180" s="269"/>
      <c r="BW180" s="268"/>
      <c r="BX180" s="268"/>
      <c r="BY180" s="268"/>
      <c r="BZ180" s="270"/>
      <c r="CA180" s="270"/>
      <c r="CB180" s="270"/>
      <c r="CC180" s="270"/>
      <c r="CD180" s="270"/>
      <c r="CE180" s="270"/>
      <c r="CF180" s="270"/>
      <c r="CG180" s="270"/>
      <c r="CH180" s="270"/>
      <c r="CI180" s="270"/>
      <c r="CJ180" s="270"/>
      <c r="CK180" s="270"/>
      <c r="CL180" s="270"/>
      <c r="CM180" s="270"/>
      <c r="CN180" s="270"/>
      <c r="CO180" s="270"/>
      <c r="CP180" s="270"/>
      <c r="CQ180" s="270"/>
      <c r="CR180" s="270"/>
      <c r="CS180" s="262" t="s">
        <v>7659</v>
      </c>
      <c r="CT180" s="262" t="s">
        <v>7660</v>
      </c>
      <c r="CU180" s="270"/>
      <c r="CV180" s="270"/>
      <c r="CW180" s="270"/>
      <c r="CX180" s="270"/>
      <c r="CY180" s="270"/>
      <c r="CZ180" s="270"/>
      <c r="DA180" s="270"/>
      <c r="DB180" s="270"/>
      <c r="DC180" s="262" t="s">
        <v>7661</v>
      </c>
      <c r="DD180" s="270"/>
      <c r="DE180" s="270"/>
    </row>
    <row r="181" spans="38:109" ht="165" hidden="1">
      <c r="AL181" s="259" t="str">
        <f t="shared" si="5"/>
        <v>Tlacotalpan</v>
      </c>
      <c r="AM181" s="259" t="str">
        <f t="shared" si="4"/>
        <v>30178</v>
      </c>
      <c r="AN181"/>
      <c r="AO181" s="268"/>
      <c r="AP181" s="3">
        <v>179</v>
      </c>
      <c r="AQ181" s="269"/>
      <c r="AR181" s="269"/>
      <c r="AS181" s="269"/>
      <c r="AT181" s="269"/>
      <c r="AU181" s="269"/>
      <c r="AV181" s="269"/>
      <c r="AW181" s="269"/>
      <c r="AX181" s="269"/>
      <c r="AY181" s="269"/>
      <c r="AZ181" s="269"/>
      <c r="BA181" s="269"/>
      <c r="BB181" s="269"/>
      <c r="BC181" s="269"/>
      <c r="BD181" s="269"/>
      <c r="BE181" s="269"/>
      <c r="BF181" s="269"/>
      <c r="BG181" s="269"/>
      <c r="BH181" s="269"/>
      <c r="BI181" s="269"/>
      <c r="BJ181" s="260" t="s">
        <v>7662</v>
      </c>
      <c r="BK181" s="260" t="s">
        <v>7663</v>
      </c>
      <c r="BL181" s="269"/>
      <c r="BM181" s="269"/>
      <c r="BN181" s="269"/>
      <c r="BO181" s="269"/>
      <c r="BP181" s="269"/>
      <c r="BQ181" s="269"/>
      <c r="BR181" s="269"/>
      <c r="BS181" s="269"/>
      <c r="BT181" s="260" t="s">
        <v>7664</v>
      </c>
      <c r="BU181" s="269"/>
      <c r="BV181" s="269"/>
      <c r="BW181" s="268"/>
      <c r="BX181" s="268"/>
      <c r="BY181" s="268"/>
      <c r="BZ181" s="270"/>
      <c r="CA181" s="270"/>
      <c r="CB181" s="270"/>
      <c r="CC181" s="270"/>
      <c r="CD181" s="270"/>
      <c r="CE181" s="270"/>
      <c r="CF181" s="270"/>
      <c r="CG181" s="270"/>
      <c r="CH181" s="270"/>
      <c r="CI181" s="270"/>
      <c r="CJ181" s="270"/>
      <c r="CK181" s="270"/>
      <c r="CL181" s="270"/>
      <c r="CM181" s="270"/>
      <c r="CN181" s="270"/>
      <c r="CO181" s="270"/>
      <c r="CP181" s="270"/>
      <c r="CQ181" s="270"/>
      <c r="CR181" s="270"/>
      <c r="CS181" s="262" t="s">
        <v>7665</v>
      </c>
      <c r="CT181" s="262" t="s">
        <v>7666</v>
      </c>
      <c r="CU181" s="270"/>
      <c r="CV181" s="270"/>
      <c r="CW181" s="270"/>
      <c r="CX181" s="270"/>
      <c r="CY181" s="270"/>
      <c r="CZ181" s="270"/>
      <c r="DA181" s="270"/>
      <c r="DB181" s="270"/>
      <c r="DC181" s="262" t="s">
        <v>7667</v>
      </c>
      <c r="DD181" s="270"/>
      <c r="DE181" s="270"/>
    </row>
    <row r="182" spans="38:109" ht="165" hidden="1">
      <c r="AL182" s="259" t="str">
        <f t="shared" si="5"/>
        <v>Tlacotepec de Mejía</v>
      </c>
      <c r="AM182" s="259" t="str">
        <f t="shared" si="4"/>
        <v>30179</v>
      </c>
      <c r="AN182"/>
      <c r="AO182" s="268"/>
      <c r="AP182" s="3">
        <v>180</v>
      </c>
      <c r="AQ182" s="269"/>
      <c r="AR182" s="269"/>
      <c r="AS182" s="269"/>
      <c r="AT182" s="269"/>
      <c r="AU182" s="269"/>
      <c r="AV182" s="269"/>
      <c r="AW182" s="269"/>
      <c r="AX182" s="269"/>
      <c r="AY182" s="269"/>
      <c r="AZ182" s="269"/>
      <c r="BA182" s="269"/>
      <c r="BB182" s="269"/>
      <c r="BC182" s="269"/>
      <c r="BD182" s="269"/>
      <c r="BE182" s="269"/>
      <c r="BF182" s="269"/>
      <c r="BG182" s="269"/>
      <c r="BH182" s="269"/>
      <c r="BI182" s="269"/>
      <c r="BJ182" s="260" t="s">
        <v>7668</v>
      </c>
      <c r="BK182" s="260" t="s">
        <v>7669</v>
      </c>
      <c r="BL182" s="269"/>
      <c r="BM182" s="269"/>
      <c r="BN182" s="269"/>
      <c r="BO182" s="269"/>
      <c r="BP182" s="269"/>
      <c r="BQ182" s="269"/>
      <c r="BR182" s="269"/>
      <c r="BS182" s="269"/>
      <c r="BT182" s="260" t="s">
        <v>7670</v>
      </c>
      <c r="BU182" s="269"/>
      <c r="BV182" s="269"/>
      <c r="BW182" s="268"/>
      <c r="BX182" s="268"/>
      <c r="BY182" s="268"/>
      <c r="BZ182" s="270"/>
      <c r="CA182" s="270"/>
      <c r="CB182" s="270"/>
      <c r="CC182" s="270"/>
      <c r="CD182" s="270"/>
      <c r="CE182" s="270"/>
      <c r="CF182" s="270"/>
      <c r="CG182" s="270"/>
      <c r="CH182" s="270"/>
      <c r="CI182" s="270"/>
      <c r="CJ182" s="270"/>
      <c r="CK182" s="270"/>
      <c r="CL182" s="270"/>
      <c r="CM182" s="270"/>
      <c r="CN182" s="270"/>
      <c r="CO182" s="270"/>
      <c r="CP182" s="270"/>
      <c r="CQ182" s="270"/>
      <c r="CR182" s="270"/>
      <c r="CS182" s="262" t="s">
        <v>7671</v>
      </c>
      <c r="CT182" s="262" t="s">
        <v>7672</v>
      </c>
      <c r="CU182" s="270"/>
      <c r="CV182" s="270"/>
      <c r="CW182" s="270"/>
      <c r="CX182" s="270"/>
      <c r="CY182" s="270"/>
      <c r="CZ182" s="270"/>
      <c r="DA182" s="270"/>
      <c r="DB182" s="270"/>
      <c r="DC182" s="262" t="s">
        <v>7673</v>
      </c>
      <c r="DD182" s="270"/>
      <c r="DE182" s="270"/>
    </row>
    <row r="183" spans="38:109" ht="165" hidden="1">
      <c r="AL183" s="259" t="str">
        <f t="shared" si="5"/>
        <v>Tlachichilco</v>
      </c>
      <c r="AM183" s="259" t="str">
        <f t="shared" si="4"/>
        <v>30180</v>
      </c>
      <c r="AN183"/>
      <c r="AO183" s="268"/>
      <c r="AP183" s="3">
        <v>181</v>
      </c>
      <c r="AQ183" s="269"/>
      <c r="AR183" s="269"/>
      <c r="AS183" s="269"/>
      <c r="AT183" s="269"/>
      <c r="AU183" s="269"/>
      <c r="AV183" s="269"/>
      <c r="AW183" s="269"/>
      <c r="AX183" s="269"/>
      <c r="AY183" s="269"/>
      <c r="AZ183" s="269"/>
      <c r="BA183" s="269"/>
      <c r="BB183" s="269"/>
      <c r="BC183" s="269"/>
      <c r="BD183" s="269"/>
      <c r="BE183" s="269"/>
      <c r="BF183" s="269"/>
      <c r="BG183" s="269"/>
      <c r="BH183" s="269"/>
      <c r="BI183" s="269"/>
      <c r="BJ183" s="260" t="s">
        <v>7674</v>
      </c>
      <c r="BK183" s="260" t="s">
        <v>7675</v>
      </c>
      <c r="BL183" s="269"/>
      <c r="BM183" s="269"/>
      <c r="BN183" s="269"/>
      <c r="BO183" s="269"/>
      <c r="BP183" s="269"/>
      <c r="BQ183" s="269"/>
      <c r="BR183" s="269"/>
      <c r="BS183" s="269"/>
      <c r="BT183" s="260" t="s">
        <v>7676</v>
      </c>
      <c r="BU183" s="269"/>
      <c r="BV183" s="269"/>
      <c r="BW183" s="268"/>
      <c r="BX183" s="268"/>
      <c r="BY183" s="268"/>
      <c r="BZ183" s="270"/>
      <c r="CA183" s="270"/>
      <c r="CB183" s="270"/>
      <c r="CC183" s="270"/>
      <c r="CD183" s="270"/>
      <c r="CE183" s="270"/>
      <c r="CF183" s="270"/>
      <c r="CG183" s="270"/>
      <c r="CH183" s="270"/>
      <c r="CI183" s="270"/>
      <c r="CJ183" s="270"/>
      <c r="CK183" s="270"/>
      <c r="CL183" s="270"/>
      <c r="CM183" s="270"/>
      <c r="CN183" s="270"/>
      <c r="CO183" s="270"/>
      <c r="CP183" s="270"/>
      <c r="CQ183" s="270"/>
      <c r="CR183" s="270"/>
      <c r="CS183" s="262" t="s">
        <v>7677</v>
      </c>
      <c r="CT183" s="262" t="s">
        <v>7678</v>
      </c>
      <c r="CU183" s="270"/>
      <c r="CV183" s="270"/>
      <c r="CW183" s="270"/>
      <c r="CX183" s="270"/>
      <c r="CY183" s="270"/>
      <c r="CZ183" s="270"/>
      <c r="DA183" s="270"/>
      <c r="DB183" s="270"/>
      <c r="DC183" s="262" t="s">
        <v>7679</v>
      </c>
      <c r="DD183" s="270"/>
      <c r="DE183" s="270"/>
    </row>
    <row r="184" spans="38:109" ht="180" hidden="1">
      <c r="AL184" s="259" t="str">
        <f t="shared" si="5"/>
        <v>Tlalixcoyan</v>
      </c>
      <c r="AM184" s="259" t="str">
        <f t="shared" si="4"/>
        <v>30181</v>
      </c>
      <c r="AN184"/>
      <c r="AO184" s="268"/>
      <c r="AP184" s="3">
        <v>182</v>
      </c>
      <c r="AQ184" s="269"/>
      <c r="AR184" s="269"/>
      <c r="AS184" s="269"/>
      <c r="AT184" s="269"/>
      <c r="AU184" s="269"/>
      <c r="AV184" s="269"/>
      <c r="AW184" s="269"/>
      <c r="AX184" s="269"/>
      <c r="AY184" s="269"/>
      <c r="AZ184" s="269"/>
      <c r="BA184" s="269"/>
      <c r="BB184" s="269"/>
      <c r="BC184" s="269"/>
      <c r="BD184" s="269"/>
      <c r="BE184" s="269"/>
      <c r="BF184" s="269"/>
      <c r="BG184" s="269"/>
      <c r="BH184" s="269"/>
      <c r="BI184" s="269"/>
      <c r="BJ184" s="260" t="s">
        <v>7680</v>
      </c>
      <c r="BK184" s="260" t="s">
        <v>7681</v>
      </c>
      <c r="BL184" s="269"/>
      <c r="BM184" s="269"/>
      <c r="BN184" s="269"/>
      <c r="BO184" s="269"/>
      <c r="BP184" s="269"/>
      <c r="BQ184" s="269"/>
      <c r="BR184" s="269"/>
      <c r="BS184" s="269"/>
      <c r="BT184" s="260" t="s">
        <v>7682</v>
      </c>
      <c r="BU184" s="269"/>
      <c r="BV184" s="269"/>
      <c r="BW184" s="268"/>
      <c r="BX184" s="268"/>
      <c r="BY184" s="268"/>
      <c r="BZ184" s="270"/>
      <c r="CA184" s="270"/>
      <c r="CB184" s="270"/>
      <c r="CC184" s="270"/>
      <c r="CD184" s="270"/>
      <c r="CE184" s="270"/>
      <c r="CF184" s="270"/>
      <c r="CG184" s="270"/>
      <c r="CH184" s="270"/>
      <c r="CI184" s="270"/>
      <c r="CJ184" s="270"/>
      <c r="CK184" s="270"/>
      <c r="CL184" s="270"/>
      <c r="CM184" s="270"/>
      <c r="CN184" s="270"/>
      <c r="CO184" s="270"/>
      <c r="CP184" s="270"/>
      <c r="CQ184" s="270"/>
      <c r="CR184" s="270"/>
      <c r="CS184" s="262" t="s">
        <v>7683</v>
      </c>
      <c r="CT184" s="262" t="s">
        <v>7684</v>
      </c>
      <c r="CU184" s="270"/>
      <c r="CV184" s="270"/>
      <c r="CW184" s="270"/>
      <c r="CX184" s="270"/>
      <c r="CY184" s="270"/>
      <c r="CZ184" s="270"/>
      <c r="DA184" s="270"/>
      <c r="DB184" s="270"/>
      <c r="DC184" s="262" t="s">
        <v>7685</v>
      </c>
      <c r="DD184" s="270"/>
      <c r="DE184" s="270"/>
    </row>
    <row r="185" spans="38:109" ht="195" hidden="1">
      <c r="AL185" s="259" t="str">
        <f t="shared" si="5"/>
        <v>Tlalnelhuayocan</v>
      </c>
      <c r="AM185" s="259" t="str">
        <f t="shared" si="4"/>
        <v>30182</v>
      </c>
      <c r="AN185"/>
      <c r="AO185" s="268"/>
      <c r="AP185" s="3">
        <v>183</v>
      </c>
      <c r="AQ185" s="269"/>
      <c r="AR185" s="269"/>
      <c r="AS185" s="269"/>
      <c r="AT185" s="269"/>
      <c r="AU185" s="269"/>
      <c r="AV185" s="269"/>
      <c r="AW185" s="269"/>
      <c r="AX185" s="269"/>
      <c r="AY185" s="269"/>
      <c r="AZ185" s="269"/>
      <c r="BA185" s="269"/>
      <c r="BB185" s="269"/>
      <c r="BC185" s="269"/>
      <c r="BD185" s="269"/>
      <c r="BE185" s="269"/>
      <c r="BF185" s="269"/>
      <c r="BG185" s="269"/>
      <c r="BH185" s="269"/>
      <c r="BI185" s="269"/>
      <c r="BJ185" s="260" t="s">
        <v>7686</v>
      </c>
      <c r="BK185" s="260" t="s">
        <v>7687</v>
      </c>
      <c r="BL185" s="269"/>
      <c r="BM185" s="269"/>
      <c r="BN185" s="269"/>
      <c r="BO185" s="269"/>
      <c r="BP185" s="269"/>
      <c r="BQ185" s="269"/>
      <c r="BR185" s="269"/>
      <c r="BS185" s="269"/>
      <c r="BT185" s="260" t="s">
        <v>7688</v>
      </c>
      <c r="BU185" s="269"/>
      <c r="BV185" s="269"/>
      <c r="BW185" s="268"/>
      <c r="BX185" s="268"/>
      <c r="BY185" s="268"/>
      <c r="BZ185" s="270"/>
      <c r="CA185" s="270"/>
      <c r="CB185" s="270"/>
      <c r="CC185" s="270"/>
      <c r="CD185" s="270"/>
      <c r="CE185" s="270"/>
      <c r="CF185" s="270"/>
      <c r="CG185" s="270"/>
      <c r="CH185" s="270"/>
      <c r="CI185" s="270"/>
      <c r="CJ185" s="270"/>
      <c r="CK185" s="270"/>
      <c r="CL185" s="270"/>
      <c r="CM185" s="270"/>
      <c r="CN185" s="270"/>
      <c r="CO185" s="270"/>
      <c r="CP185" s="270"/>
      <c r="CQ185" s="270"/>
      <c r="CR185" s="270"/>
      <c r="CS185" s="262" t="s">
        <v>7689</v>
      </c>
      <c r="CT185" s="262" t="s">
        <v>7690</v>
      </c>
      <c r="CU185" s="270"/>
      <c r="CV185" s="270"/>
      <c r="CW185" s="270"/>
      <c r="CX185" s="270"/>
      <c r="CY185" s="270"/>
      <c r="CZ185" s="270"/>
      <c r="DA185" s="270"/>
      <c r="DB185" s="270"/>
      <c r="DC185" s="262" t="s">
        <v>7691</v>
      </c>
      <c r="DD185" s="270"/>
      <c r="DE185" s="270"/>
    </row>
    <row r="186" spans="38:109" ht="165" hidden="1">
      <c r="AL186" s="259" t="str">
        <f t="shared" si="5"/>
        <v>Tlapacoyan</v>
      </c>
      <c r="AM186" s="259" t="str">
        <f t="shared" si="4"/>
        <v>30183</v>
      </c>
      <c r="AN186"/>
      <c r="AO186" s="268"/>
      <c r="AP186" s="3">
        <v>184</v>
      </c>
      <c r="AQ186" s="269"/>
      <c r="AR186" s="269"/>
      <c r="AS186" s="269"/>
      <c r="AT186" s="269"/>
      <c r="AU186" s="269"/>
      <c r="AV186" s="269"/>
      <c r="AW186" s="269"/>
      <c r="AX186" s="269"/>
      <c r="AY186" s="269"/>
      <c r="AZ186" s="269"/>
      <c r="BA186" s="269"/>
      <c r="BB186" s="269"/>
      <c r="BC186" s="269"/>
      <c r="BD186" s="269"/>
      <c r="BE186" s="269"/>
      <c r="BF186" s="269"/>
      <c r="BG186" s="269"/>
      <c r="BH186" s="269"/>
      <c r="BI186" s="269"/>
      <c r="BJ186" s="260" t="s">
        <v>7692</v>
      </c>
      <c r="BK186" s="260" t="s">
        <v>7693</v>
      </c>
      <c r="BL186" s="269"/>
      <c r="BM186" s="269"/>
      <c r="BN186" s="269"/>
      <c r="BO186" s="269"/>
      <c r="BP186" s="269"/>
      <c r="BQ186" s="269"/>
      <c r="BR186" s="269"/>
      <c r="BS186" s="269"/>
      <c r="BT186" s="260" t="s">
        <v>7694</v>
      </c>
      <c r="BU186" s="269"/>
      <c r="BV186" s="269"/>
      <c r="BW186" s="268"/>
      <c r="BX186" s="268"/>
      <c r="BY186" s="268"/>
      <c r="BZ186" s="270"/>
      <c r="CA186" s="270"/>
      <c r="CB186" s="270"/>
      <c r="CC186" s="270"/>
      <c r="CD186" s="270"/>
      <c r="CE186" s="270"/>
      <c r="CF186" s="270"/>
      <c r="CG186" s="270"/>
      <c r="CH186" s="270"/>
      <c r="CI186" s="270"/>
      <c r="CJ186" s="270"/>
      <c r="CK186" s="270"/>
      <c r="CL186" s="270"/>
      <c r="CM186" s="270"/>
      <c r="CN186" s="270"/>
      <c r="CO186" s="270"/>
      <c r="CP186" s="270"/>
      <c r="CQ186" s="270"/>
      <c r="CR186" s="270"/>
      <c r="CS186" s="262" t="s">
        <v>7695</v>
      </c>
      <c r="CT186" s="262" t="s">
        <v>7696</v>
      </c>
      <c r="CU186" s="270"/>
      <c r="CV186" s="270"/>
      <c r="CW186" s="270"/>
      <c r="CX186" s="270"/>
      <c r="CY186" s="270"/>
      <c r="CZ186" s="270"/>
      <c r="DA186" s="270"/>
      <c r="DB186" s="270"/>
      <c r="DC186" s="262" t="s">
        <v>7697</v>
      </c>
      <c r="DD186" s="270"/>
      <c r="DE186" s="270"/>
    </row>
    <row r="187" spans="38:109" ht="165" hidden="1">
      <c r="AL187" s="259" t="str">
        <f t="shared" si="5"/>
        <v>Tlaquilpa</v>
      </c>
      <c r="AM187" s="259" t="str">
        <f t="shared" si="4"/>
        <v>30184</v>
      </c>
      <c r="AN187"/>
      <c r="AO187" s="268"/>
      <c r="AP187" s="3">
        <v>185</v>
      </c>
      <c r="AQ187" s="269"/>
      <c r="AR187" s="269"/>
      <c r="AS187" s="269"/>
      <c r="AT187" s="269"/>
      <c r="AU187" s="269"/>
      <c r="AV187" s="269"/>
      <c r="AW187" s="269"/>
      <c r="AX187" s="269"/>
      <c r="AY187" s="269"/>
      <c r="AZ187" s="269"/>
      <c r="BA187" s="269"/>
      <c r="BB187" s="269"/>
      <c r="BC187" s="269"/>
      <c r="BD187" s="269"/>
      <c r="BE187" s="269"/>
      <c r="BF187" s="269"/>
      <c r="BG187" s="269"/>
      <c r="BH187" s="269"/>
      <c r="BI187" s="269"/>
      <c r="BJ187" s="260" t="s">
        <v>7698</v>
      </c>
      <c r="BK187" s="260" t="s">
        <v>7699</v>
      </c>
      <c r="BL187" s="269"/>
      <c r="BM187" s="269"/>
      <c r="BN187" s="269"/>
      <c r="BO187" s="269"/>
      <c r="BP187" s="269"/>
      <c r="BQ187" s="269"/>
      <c r="BR187" s="269"/>
      <c r="BS187" s="269"/>
      <c r="BT187" s="260" t="s">
        <v>7700</v>
      </c>
      <c r="BU187" s="269"/>
      <c r="BV187" s="269"/>
      <c r="BW187" s="268"/>
      <c r="BX187" s="268"/>
      <c r="BY187" s="268"/>
      <c r="BZ187" s="270"/>
      <c r="CA187" s="270"/>
      <c r="CB187" s="270"/>
      <c r="CC187" s="270"/>
      <c r="CD187" s="270"/>
      <c r="CE187" s="270"/>
      <c r="CF187" s="270"/>
      <c r="CG187" s="270"/>
      <c r="CH187" s="270"/>
      <c r="CI187" s="270"/>
      <c r="CJ187" s="270"/>
      <c r="CK187" s="270"/>
      <c r="CL187" s="270"/>
      <c r="CM187" s="270"/>
      <c r="CN187" s="270"/>
      <c r="CO187" s="270"/>
      <c r="CP187" s="270"/>
      <c r="CQ187" s="270"/>
      <c r="CR187" s="270"/>
      <c r="CS187" s="262" t="s">
        <v>7701</v>
      </c>
      <c r="CT187" s="262" t="s">
        <v>7702</v>
      </c>
      <c r="CU187" s="270"/>
      <c r="CV187" s="270"/>
      <c r="CW187" s="270"/>
      <c r="CX187" s="270"/>
      <c r="CY187" s="270"/>
      <c r="CZ187" s="270"/>
      <c r="DA187" s="270"/>
      <c r="DB187" s="270"/>
      <c r="DC187" s="262" t="s">
        <v>7703</v>
      </c>
      <c r="DD187" s="270"/>
      <c r="DE187" s="270"/>
    </row>
    <row r="188" spans="38:109" ht="150" hidden="1">
      <c r="AL188" s="259" t="str">
        <f t="shared" si="5"/>
        <v>Tlilapan</v>
      </c>
      <c r="AM188" s="259" t="str">
        <f t="shared" si="4"/>
        <v>30185</v>
      </c>
      <c r="AN188"/>
      <c r="AO188" s="268"/>
      <c r="AP188" s="3">
        <v>186</v>
      </c>
      <c r="AQ188" s="269"/>
      <c r="AR188" s="269"/>
      <c r="AS188" s="269"/>
      <c r="AT188" s="269"/>
      <c r="AU188" s="269"/>
      <c r="AV188" s="269"/>
      <c r="AW188" s="269"/>
      <c r="AX188" s="269"/>
      <c r="AY188" s="269"/>
      <c r="AZ188" s="269"/>
      <c r="BA188" s="269"/>
      <c r="BB188" s="269"/>
      <c r="BC188" s="269"/>
      <c r="BD188" s="269"/>
      <c r="BE188" s="269"/>
      <c r="BF188" s="269"/>
      <c r="BG188" s="269"/>
      <c r="BH188" s="269"/>
      <c r="BI188" s="269"/>
      <c r="BJ188" s="260" t="s">
        <v>7704</v>
      </c>
      <c r="BK188" s="260" t="s">
        <v>7705</v>
      </c>
      <c r="BL188" s="269"/>
      <c r="BM188" s="269"/>
      <c r="BN188" s="269"/>
      <c r="BO188" s="269"/>
      <c r="BP188" s="269"/>
      <c r="BQ188" s="269"/>
      <c r="BR188" s="269"/>
      <c r="BS188" s="269"/>
      <c r="BT188" s="260" t="s">
        <v>7706</v>
      </c>
      <c r="BU188" s="269"/>
      <c r="BV188" s="269"/>
      <c r="BW188" s="268"/>
      <c r="BX188" s="268"/>
      <c r="BY188" s="268"/>
      <c r="BZ188" s="270"/>
      <c r="CA188" s="270"/>
      <c r="CB188" s="270"/>
      <c r="CC188" s="270"/>
      <c r="CD188" s="270"/>
      <c r="CE188" s="270"/>
      <c r="CF188" s="270"/>
      <c r="CG188" s="270"/>
      <c r="CH188" s="270"/>
      <c r="CI188" s="270"/>
      <c r="CJ188" s="270"/>
      <c r="CK188" s="270"/>
      <c r="CL188" s="270"/>
      <c r="CM188" s="270"/>
      <c r="CN188" s="270"/>
      <c r="CO188" s="270"/>
      <c r="CP188" s="270"/>
      <c r="CQ188" s="270"/>
      <c r="CR188" s="270"/>
      <c r="CS188" s="262" t="s">
        <v>7707</v>
      </c>
      <c r="CT188" s="262" t="s">
        <v>7708</v>
      </c>
      <c r="CU188" s="270"/>
      <c r="CV188" s="270"/>
      <c r="CW188" s="270"/>
      <c r="CX188" s="270"/>
      <c r="CY188" s="270"/>
      <c r="CZ188" s="270"/>
      <c r="DA188" s="270"/>
      <c r="DB188" s="270"/>
      <c r="DC188" s="262" t="s">
        <v>7709</v>
      </c>
      <c r="DD188" s="270"/>
      <c r="DE188" s="270"/>
    </row>
    <row r="189" spans="38:109" ht="135" hidden="1">
      <c r="AL189" s="259" t="str">
        <f t="shared" si="5"/>
        <v>Tomatlán</v>
      </c>
      <c r="AM189" s="259" t="str">
        <f t="shared" si="4"/>
        <v>30186</v>
      </c>
      <c r="AN189"/>
      <c r="AO189" s="268"/>
      <c r="AP189" s="3">
        <v>187</v>
      </c>
      <c r="AQ189" s="269"/>
      <c r="AR189" s="269"/>
      <c r="AS189" s="269"/>
      <c r="AT189" s="269"/>
      <c r="AU189" s="269"/>
      <c r="AV189" s="269"/>
      <c r="AW189" s="269"/>
      <c r="AX189" s="269"/>
      <c r="AY189" s="269"/>
      <c r="AZ189" s="269"/>
      <c r="BA189" s="269"/>
      <c r="BB189" s="269"/>
      <c r="BC189" s="269"/>
      <c r="BD189" s="269"/>
      <c r="BE189" s="269"/>
      <c r="BF189" s="269"/>
      <c r="BG189" s="269"/>
      <c r="BH189" s="269"/>
      <c r="BI189" s="269"/>
      <c r="BJ189" s="260" t="s">
        <v>7710</v>
      </c>
      <c r="BK189" s="260" t="s">
        <v>7711</v>
      </c>
      <c r="BL189" s="269"/>
      <c r="BM189" s="269"/>
      <c r="BN189" s="269"/>
      <c r="BO189" s="269"/>
      <c r="BP189" s="269"/>
      <c r="BQ189" s="269"/>
      <c r="BR189" s="269"/>
      <c r="BS189" s="269"/>
      <c r="BT189" s="260" t="s">
        <v>7712</v>
      </c>
      <c r="BU189" s="269"/>
      <c r="BV189" s="269"/>
      <c r="BW189" s="268"/>
      <c r="BX189" s="268"/>
      <c r="BY189" s="268"/>
      <c r="BZ189" s="270"/>
      <c r="CA189" s="270"/>
      <c r="CB189" s="270"/>
      <c r="CC189" s="270"/>
      <c r="CD189" s="270"/>
      <c r="CE189" s="270"/>
      <c r="CF189" s="270"/>
      <c r="CG189" s="270"/>
      <c r="CH189" s="270"/>
      <c r="CI189" s="270"/>
      <c r="CJ189" s="270"/>
      <c r="CK189" s="270"/>
      <c r="CL189" s="270"/>
      <c r="CM189" s="270"/>
      <c r="CN189" s="270"/>
      <c r="CO189" s="270"/>
      <c r="CP189" s="270"/>
      <c r="CQ189" s="270"/>
      <c r="CR189" s="270"/>
      <c r="CS189" s="262" t="s">
        <v>7713</v>
      </c>
      <c r="CT189" s="262" t="s">
        <v>7714</v>
      </c>
      <c r="CU189" s="270"/>
      <c r="CV189" s="270"/>
      <c r="CW189" s="270"/>
      <c r="CX189" s="270"/>
      <c r="CY189" s="270"/>
      <c r="CZ189" s="270"/>
      <c r="DA189" s="270"/>
      <c r="DB189" s="270"/>
      <c r="DC189" s="262" t="s">
        <v>7025</v>
      </c>
      <c r="DD189" s="270"/>
      <c r="DE189" s="270"/>
    </row>
    <row r="190" spans="38:109" ht="135" hidden="1">
      <c r="AL190" s="259" t="str">
        <f t="shared" si="5"/>
        <v>Tonayán</v>
      </c>
      <c r="AM190" s="259" t="str">
        <f t="shared" si="4"/>
        <v>30187</v>
      </c>
      <c r="AN190"/>
      <c r="AO190" s="268"/>
      <c r="AP190" s="3">
        <v>188</v>
      </c>
      <c r="AQ190" s="269"/>
      <c r="AR190" s="269"/>
      <c r="AS190" s="269"/>
      <c r="AT190" s="269"/>
      <c r="AU190" s="269"/>
      <c r="AV190" s="269"/>
      <c r="AW190" s="269"/>
      <c r="AX190" s="269"/>
      <c r="AY190" s="269"/>
      <c r="AZ190" s="269"/>
      <c r="BA190" s="269"/>
      <c r="BB190" s="269"/>
      <c r="BC190" s="269"/>
      <c r="BD190" s="269"/>
      <c r="BE190" s="269"/>
      <c r="BF190" s="269"/>
      <c r="BG190" s="269"/>
      <c r="BH190" s="269"/>
      <c r="BI190" s="269"/>
      <c r="BJ190" s="260" t="s">
        <v>7715</v>
      </c>
      <c r="BK190" s="260" t="s">
        <v>7716</v>
      </c>
      <c r="BL190" s="269"/>
      <c r="BM190" s="269"/>
      <c r="BN190" s="269"/>
      <c r="BO190" s="269"/>
      <c r="BP190" s="269"/>
      <c r="BQ190" s="269"/>
      <c r="BR190" s="269"/>
      <c r="BS190" s="269"/>
      <c r="BT190" s="260" t="s">
        <v>7717</v>
      </c>
      <c r="BU190" s="269"/>
      <c r="BV190" s="269"/>
      <c r="BW190" s="268"/>
      <c r="BX190" s="268"/>
      <c r="BY190" s="268"/>
      <c r="BZ190" s="270"/>
      <c r="CA190" s="270"/>
      <c r="CB190" s="270"/>
      <c r="CC190" s="270"/>
      <c r="CD190" s="270"/>
      <c r="CE190" s="270"/>
      <c r="CF190" s="270"/>
      <c r="CG190" s="270"/>
      <c r="CH190" s="270"/>
      <c r="CI190" s="270"/>
      <c r="CJ190" s="270"/>
      <c r="CK190" s="270"/>
      <c r="CL190" s="270"/>
      <c r="CM190" s="270"/>
      <c r="CN190" s="270"/>
      <c r="CO190" s="270"/>
      <c r="CP190" s="270"/>
      <c r="CQ190" s="270"/>
      <c r="CR190" s="270"/>
      <c r="CS190" s="262" t="s">
        <v>7718</v>
      </c>
      <c r="CT190" s="262" t="s">
        <v>5444</v>
      </c>
      <c r="CU190" s="270"/>
      <c r="CV190" s="270"/>
      <c r="CW190" s="270"/>
      <c r="CX190" s="270"/>
      <c r="CY190" s="270"/>
      <c r="CZ190" s="270"/>
      <c r="DA190" s="270"/>
      <c r="DB190" s="270"/>
      <c r="DC190" s="262" t="s">
        <v>7719</v>
      </c>
      <c r="DD190" s="270"/>
      <c r="DE190" s="270"/>
    </row>
    <row r="191" spans="38:109" ht="120" hidden="1">
      <c r="AL191" s="259" t="str">
        <f t="shared" si="5"/>
        <v>Totutla</v>
      </c>
      <c r="AM191" s="259" t="str">
        <f t="shared" si="4"/>
        <v>30188</v>
      </c>
      <c r="AN191"/>
      <c r="AO191" s="268"/>
      <c r="AP191" s="3">
        <v>189</v>
      </c>
      <c r="AQ191" s="269"/>
      <c r="AR191" s="269"/>
      <c r="AS191" s="269"/>
      <c r="AT191" s="269"/>
      <c r="AU191" s="269"/>
      <c r="AV191" s="269"/>
      <c r="AW191" s="269"/>
      <c r="AX191" s="269"/>
      <c r="AY191" s="269"/>
      <c r="AZ191" s="269"/>
      <c r="BA191" s="269"/>
      <c r="BB191" s="269"/>
      <c r="BC191" s="269"/>
      <c r="BD191" s="269"/>
      <c r="BE191" s="269"/>
      <c r="BF191" s="269"/>
      <c r="BG191" s="269"/>
      <c r="BH191" s="269"/>
      <c r="BI191" s="269"/>
      <c r="BJ191" s="260" t="s">
        <v>7720</v>
      </c>
      <c r="BK191" s="260" t="s">
        <v>7721</v>
      </c>
      <c r="BL191" s="269"/>
      <c r="BM191" s="269"/>
      <c r="BN191" s="269"/>
      <c r="BO191" s="269"/>
      <c r="BP191" s="269"/>
      <c r="BQ191" s="269"/>
      <c r="BR191" s="269"/>
      <c r="BS191" s="269"/>
      <c r="BT191" s="260" t="s">
        <v>7722</v>
      </c>
      <c r="BU191" s="269"/>
      <c r="BV191" s="269"/>
      <c r="BW191" s="268"/>
      <c r="BX191" s="268"/>
      <c r="BY191" s="268"/>
      <c r="BZ191" s="270"/>
      <c r="CA191" s="270"/>
      <c r="CB191" s="270"/>
      <c r="CC191" s="270"/>
      <c r="CD191" s="270"/>
      <c r="CE191" s="270"/>
      <c r="CF191" s="270"/>
      <c r="CG191" s="270"/>
      <c r="CH191" s="270"/>
      <c r="CI191" s="270"/>
      <c r="CJ191" s="270"/>
      <c r="CK191" s="270"/>
      <c r="CL191" s="270"/>
      <c r="CM191" s="270"/>
      <c r="CN191" s="270"/>
      <c r="CO191" s="270"/>
      <c r="CP191" s="270"/>
      <c r="CQ191" s="270"/>
      <c r="CR191" s="270"/>
      <c r="CS191" s="262" t="s">
        <v>7723</v>
      </c>
      <c r="CT191" s="262" t="s">
        <v>7724</v>
      </c>
      <c r="CU191" s="270"/>
      <c r="CV191" s="270"/>
      <c r="CW191" s="270"/>
      <c r="CX191" s="270"/>
      <c r="CY191" s="270"/>
      <c r="CZ191" s="270"/>
      <c r="DA191" s="270"/>
      <c r="DB191" s="270"/>
      <c r="DC191" s="262" t="s">
        <v>7725</v>
      </c>
      <c r="DD191" s="270"/>
      <c r="DE191" s="270"/>
    </row>
    <row r="192" spans="38:109" ht="135" hidden="1">
      <c r="AL192" s="259" t="str">
        <f t="shared" si="5"/>
        <v>Tuxpan</v>
      </c>
      <c r="AM192" s="259" t="str">
        <f t="shared" si="4"/>
        <v>30189</v>
      </c>
      <c r="AN192"/>
      <c r="AO192" s="268"/>
      <c r="AP192" s="3">
        <v>190</v>
      </c>
      <c r="AQ192" s="269"/>
      <c r="AR192" s="269"/>
      <c r="AS192" s="269"/>
      <c r="AT192" s="269"/>
      <c r="AU192" s="269"/>
      <c r="AV192" s="269"/>
      <c r="AW192" s="269"/>
      <c r="AX192" s="269"/>
      <c r="AY192" s="269"/>
      <c r="AZ192" s="269"/>
      <c r="BA192" s="269"/>
      <c r="BB192" s="269"/>
      <c r="BC192" s="269"/>
      <c r="BD192" s="269"/>
      <c r="BE192" s="269"/>
      <c r="BF192" s="269"/>
      <c r="BG192" s="269"/>
      <c r="BH192" s="269"/>
      <c r="BI192" s="269"/>
      <c r="BJ192" s="260" t="s">
        <v>7726</v>
      </c>
      <c r="BK192" s="260" t="s">
        <v>7727</v>
      </c>
      <c r="BL192" s="269"/>
      <c r="BM192" s="269"/>
      <c r="BN192" s="269"/>
      <c r="BO192" s="269"/>
      <c r="BP192" s="269"/>
      <c r="BQ192" s="269"/>
      <c r="BR192" s="269"/>
      <c r="BS192" s="269"/>
      <c r="BT192" s="260" t="s">
        <v>7728</v>
      </c>
      <c r="BU192" s="269"/>
      <c r="BV192" s="269"/>
      <c r="BW192" s="268"/>
      <c r="BX192" s="268"/>
      <c r="BY192" s="268"/>
      <c r="BZ192" s="270"/>
      <c r="CA192" s="270"/>
      <c r="CB192" s="270"/>
      <c r="CC192" s="270"/>
      <c r="CD192" s="270"/>
      <c r="CE192" s="270"/>
      <c r="CF192" s="270"/>
      <c r="CG192" s="270"/>
      <c r="CH192" s="270"/>
      <c r="CI192" s="270"/>
      <c r="CJ192" s="270"/>
      <c r="CK192" s="270"/>
      <c r="CL192" s="270"/>
      <c r="CM192" s="270"/>
      <c r="CN192" s="270"/>
      <c r="CO192" s="270"/>
      <c r="CP192" s="270"/>
      <c r="CQ192" s="270"/>
      <c r="CR192" s="270"/>
      <c r="CS192" s="262" t="s">
        <v>7729</v>
      </c>
      <c r="CT192" s="262" t="s">
        <v>7730</v>
      </c>
      <c r="CU192" s="270"/>
      <c r="CV192" s="270"/>
      <c r="CW192" s="270"/>
      <c r="CX192" s="270"/>
      <c r="CY192" s="270"/>
      <c r="CZ192" s="270"/>
      <c r="DA192" s="270"/>
      <c r="DB192" s="270"/>
      <c r="DC192" s="262" t="s">
        <v>4789</v>
      </c>
      <c r="DD192" s="270"/>
      <c r="DE192" s="270"/>
    </row>
    <row r="193" spans="38:109" ht="150" hidden="1">
      <c r="AL193" s="259" t="str">
        <f t="shared" si="5"/>
        <v>Tuxtilla</v>
      </c>
      <c r="AM193" s="259" t="str">
        <f t="shared" si="4"/>
        <v>30190</v>
      </c>
      <c r="AN193"/>
      <c r="AO193" s="268"/>
      <c r="AP193" s="3">
        <v>191</v>
      </c>
      <c r="AQ193" s="269"/>
      <c r="AR193" s="269"/>
      <c r="AS193" s="269"/>
      <c r="AT193" s="269"/>
      <c r="AU193" s="269"/>
      <c r="AV193" s="269"/>
      <c r="AW193" s="269"/>
      <c r="AX193" s="269"/>
      <c r="AY193" s="269"/>
      <c r="AZ193" s="269"/>
      <c r="BA193" s="269"/>
      <c r="BB193" s="269"/>
      <c r="BC193" s="269"/>
      <c r="BD193" s="269"/>
      <c r="BE193" s="269"/>
      <c r="BF193" s="269"/>
      <c r="BG193" s="269"/>
      <c r="BH193" s="269"/>
      <c r="BI193" s="269"/>
      <c r="BJ193" s="260" t="s">
        <v>7731</v>
      </c>
      <c r="BK193" s="260" t="s">
        <v>7732</v>
      </c>
      <c r="BL193" s="269"/>
      <c r="BM193" s="269"/>
      <c r="BN193" s="269"/>
      <c r="BO193" s="269"/>
      <c r="BP193" s="269"/>
      <c r="BQ193" s="269"/>
      <c r="BR193" s="269"/>
      <c r="BS193" s="269"/>
      <c r="BT193" s="260" t="s">
        <v>7733</v>
      </c>
      <c r="BU193" s="269"/>
      <c r="BV193" s="269"/>
      <c r="BW193" s="268"/>
      <c r="BX193" s="268"/>
      <c r="BY193" s="268"/>
      <c r="BZ193" s="270"/>
      <c r="CA193" s="270"/>
      <c r="CB193" s="270"/>
      <c r="CC193" s="270"/>
      <c r="CD193" s="270"/>
      <c r="CE193" s="270"/>
      <c r="CF193" s="270"/>
      <c r="CG193" s="270"/>
      <c r="CH193" s="270"/>
      <c r="CI193" s="270"/>
      <c r="CJ193" s="270"/>
      <c r="CK193" s="270"/>
      <c r="CL193" s="270"/>
      <c r="CM193" s="270"/>
      <c r="CN193" s="270"/>
      <c r="CO193" s="270"/>
      <c r="CP193" s="270"/>
      <c r="CQ193" s="270"/>
      <c r="CR193" s="270"/>
      <c r="CS193" s="262" t="s">
        <v>7734</v>
      </c>
      <c r="CT193" s="262" t="s">
        <v>7735</v>
      </c>
      <c r="CU193" s="270"/>
      <c r="CV193" s="270"/>
      <c r="CW193" s="270"/>
      <c r="CX193" s="270"/>
      <c r="CY193" s="270"/>
      <c r="CZ193" s="270"/>
      <c r="DA193" s="270"/>
      <c r="DB193" s="270"/>
      <c r="DC193" s="262" t="s">
        <v>7736</v>
      </c>
      <c r="DD193" s="270"/>
      <c r="DE193" s="270"/>
    </row>
    <row r="194" spans="38:109" ht="150" hidden="1">
      <c r="AL194" s="259" t="str">
        <f t="shared" si="5"/>
        <v>Ursulo Galván</v>
      </c>
      <c r="AM194" s="259" t="str">
        <f t="shared" si="4"/>
        <v>30191</v>
      </c>
      <c r="AN194"/>
      <c r="AO194" s="268"/>
      <c r="AP194" s="3">
        <v>192</v>
      </c>
      <c r="AQ194" s="269"/>
      <c r="AR194" s="269"/>
      <c r="AS194" s="269"/>
      <c r="AT194" s="269"/>
      <c r="AU194" s="269"/>
      <c r="AV194" s="269"/>
      <c r="AW194" s="269"/>
      <c r="AX194" s="269"/>
      <c r="AY194" s="269"/>
      <c r="AZ194" s="269"/>
      <c r="BA194" s="269"/>
      <c r="BB194" s="269"/>
      <c r="BC194" s="269"/>
      <c r="BD194" s="269"/>
      <c r="BE194" s="269"/>
      <c r="BF194" s="269"/>
      <c r="BG194" s="269"/>
      <c r="BH194" s="269"/>
      <c r="BI194" s="269"/>
      <c r="BJ194" s="260" t="s">
        <v>7737</v>
      </c>
      <c r="BK194" s="260" t="s">
        <v>7738</v>
      </c>
      <c r="BL194" s="269"/>
      <c r="BM194" s="269"/>
      <c r="BN194" s="269"/>
      <c r="BO194" s="269"/>
      <c r="BP194" s="269"/>
      <c r="BQ194" s="269"/>
      <c r="BR194" s="269"/>
      <c r="BS194" s="269"/>
      <c r="BT194" s="260" t="s">
        <v>7739</v>
      </c>
      <c r="BU194" s="269"/>
      <c r="BV194" s="269"/>
      <c r="BW194" s="268"/>
      <c r="BX194" s="268"/>
      <c r="BY194" s="268"/>
      <c r="BZ194" s="270"/>
      <c r="CA194" s="270"/>
      <c r="CB194" s="270"/>
      <c r="CC194" s="270"/>
      <c r="CD194" s="270"/>
      <c r="CE194" s="270"/>
      <c r="CF194" s="270"/>
      <c r="CG194" s="270"/>
      <c r="CH194" s="270"/>
      <c r="CI194" s="270"/>
      <c r="CJ194" s="270"/>
      <c r="CK194" s="270"/>
      <c r="CL194" s="270"/>
      <c r="CM194" s="270"/>
      <c r="CN194" s="270"/>
      <c r="CO194" s="270"/>
      <c r="CP194" s="270"/>
      <c r="CQ194" s="270"/>
      <c r="CR194" s="270"/>
      <c r="CS194" s="262" t="s">
        <v>7740</v>
      </c>
      <c r="CT194" s="262" t="s">
        <v>7741</v>
      </c>
      <c r="CU194" s="270"/>
      <c r="CV194" s="270"/>
      <c r="CW194" s="270"/>
      <c r="CX194" s="270"/>
      <c r="CY194" s="270"/>
      <c r="CZ194" s="270"/>
      <c r="DA194" s="270"/>
      <c r="DB194" s="270"/>
      <c r="DC194" s="262" t="s">
        <v>7742</v>
      </c>
      <c r="DD194" s="270"/>
      <c r="DE194" s="270"/>
    </row>
    <row r="195" spans="38:109" ht="135" hidden="1">
      <c r="AL195" s="259" t="str">
        <f t="shared" si="5"/>
        <v>Vega de Alatorre</v>
      </c>
      <c r="AM195" s="259" t="str">
        <f t="shared" si="4"/>
        <v>30192</v>
      </c>
      <c r="AN195"/>
      <c r="AO195" s="268"/>
      <c r="AP195" s="3">
        <v>193</v>
      </c>
      <c r="AQ195" s="269"/>
      <c r="AR195" s="269"/>
      <c r="AS195" s="269"/>
      <c r="AT195" s="269"/>
      <c r="AU195" s="269"/>
      <c r="AV195" s="269"/>
      <c r="AW195" s="269"/>
      <c r="AX195" s="269"/>
      <c r="AY195" s="269"/>
      <c r="AZ195" s="269"/>
      <c r="BA195" s="269"/>
      <c r="BB195" s="269"/>
      <c r="BC195" s="269"/>
      <c r="BD195" s="269"/>
      <c r="BE195" s="269"/>
      <c r="BF195" s="269"/>
      <c r="BG195" s="269"/>
      <c r="BH195" s="269"/>
      <c r="BI195" s="269"/>
      <c r="BJ195" s="260" t="s">
        <v>7743</v>
      </c>
      <c r="BK195" s="260" t="s">
        <v>7744</v>
      </c>
      <c r="BL195" s="269"/>
      <c r="BM195" s="269"/>
      <c r="BN195" s="269"/>
      <c r="BO195" s="269"/>
      <c r="BP195" s="269"/>
      <c r="BQ195" s="269"/>
      <c r="BR195" s="269"/>
      <c r="BS195" s="269"/>
      <c r="BT195" s="260" t="s">
        <v>7745</v>
      </c>
      <c r="BU195" s="269"/>
      <c r="BV195" s="269"/>
      <c r="BW195" s="268"/>
      <c r="BX195" s="268"/>
      <c r="BY195" s="268"/>
      <c r="BZ195" s="270"/>
      <c r="CA195" s="270"/>
      <c r="CB195" s="270"/>
      <c r="CC195" s="270"/>
      <c r="CD195" s="270"/>
      <c r="CE195" s="270"/>
      <c r="CF195" s="270"/>
      <c r="CG195" s="270"/>
      <c r="CH195" s="270"/>
      <c r="CI195" s="270"/>
      <c r="CJ195" s="270"/>
      <c r="CK195" s="270"/>
      <c r="CL195" s="270"/>
      <c r="CM195" s="270"/>
      <c r="CN195" s="270"/>
      <c r="CO195" s="270"/>
      <c r="CP195" s="270"/>
      <c r="CQ195" s="270"/>
      <c r="CR195" s="270"/>
      <c r="CS195" s="262" t="s">
        <v>7746</v>
      </c>
      <c r="CT195" s="262" t="s">
        <v>7747</v>
      </c>
      <c r="CU195" s="270"/>
      <c r="CV195" s="270"/>
      <c r="CW195" s="270"/>
      <c r="CX195" s="270"/>
      <c r="CY195" s="270"/>
      <c r="CZ195" s="270"/>
      <c r="DA195" s="270"/>
      <c r="DB195" s="270"/>
      <c r="DC195" s="262" t="s">
        <v>7748</v>
      </c>
      <c r="DD195" s="270"/>
      <c r="DE195" s="270"/>
    </row>
    <row r="196" spans="38:109" ht="135" hidden="1">
      <c r="AL196" s="259" t="str">
        <f t="shared" si="5"/>
        <v>Veracruz</v>
      </c>
      <c r="AM196" s="259" t="str">
        <f t="shared" ref="AM196:AM259" si="6">IFERROR(IF(AL196="", "", HLOOKUP($N$8, $AQ$3:$BV$574, AP196, FALSE)), "")</f>
        <v>30193</v>
      </c>
      <c r="AN196"/>
      <c r="AO196" s="268"/>
      <c r="AP196" s="3">
        <v>194</v>
      </c>
      <c r="AQ196" s="269"/>
      <c r="AR196" s="269"/>
      <c r="AS196" s="269"/>
      <c r="AT196" s="269"/>
      <c r="AU196" s="269"/>
      <c r="AV196" s="269"/>
      <c r="AW196" s="269"/>
      <c r="AX196" s="269"/>
      <c r="AY196" s="269"/>
      <c r="AZ196" s="269"/>
      <c r="BA196" s="269"/>
      <c r="BB196" s="269"/>
      <c r="BC196" s="269"/>
      <c r="BD196" s="269"/>
      <c r="BE196" s="269"/>
      <c r="BF196" s="269"/>
      <c r="BG196" s="269"/>
      <c r="BH196" s="269"/>
      <c r="BI196" s="269"/>
      <c r="BJ196" s="260" t="s">
        <v>7749</v>
      </c>
      <c r="BK196" s="260" t="s">
        <v>7750</v>
      </c>
      <c r="BL196" s="269"/>
      <c r="BM196" s="269"/>
      <c r="BN196" s="269"/>
      <c r="BO196" s="269"/>
      <c r="BP196" s="269"/>
      <c r="BQ196" s="269"/>
      <c r="BR196" s="269"/>
      <c r="BS196" s="269"/>
      <c r="BT196" s="260" t="s">
        <v>7751</v>
      </c>
      <c r="BU196" s="269"/>
      <c r="BV196" s="269"/>
      <c r="BW196" s="268"/>
      <c r="BX196" s="268"/>
      <c r="BY196" s="268"/>
      <c r="BZ196" s="270"/>
      <c r="CA196" s="270"/>
      <c r="CB196" s="270"/>
      <c r="CC196" s="270"/>
      <c r="CD196" s="270"/>
      <c r="CE196" s="270"/>
      <c r="CF196" s="270"/>
      <c r="CG196" s="270"/>
      <c r="CH196" s="270"/>
      <c r="CI196" s="270"/>
      <c r="CJ196" s="270"/>
      <c r="CK196" s="270"/>
      <c r="CL196" s="270"/>
      <c r="CM196" s="270"/>
      <c r="CN196" s="270"/>
      <c r="CO196" s="270"/>
      <c r="CP196" s="270"/>
      <c r="CQ196" s="270"/>
      <c r="CR196" s="270"/>
      <c r="CS196" s="262" t="s">
        <v>7752</v>
      </c>
      <c r="CT196" s="262" t="s">
        <v>7753</v>
      </c>
      <c r="CU196" s="270"/>
      <c r="CV196" s="270"/>
      <c r="CW196" s="270"/>
      <c r="CX196" s="270"/>
      <c r="CY196" s="270"/>
      <c r="CZ196" s="270"/>
      <c r="DA196" s="270"/>
      <c r="DB196" s="270"/>
      <c r="DC196" s="262" t="s">
        <v>7754</v>
      </c>
      <c r="DD196" s="270"/>
      <c r="DE196" s="270"/>
    </row>
    <row r="197" spans="38:109" ht="135" hidden="1">
      <c r="AL197" s="259" t="str">
        <f t="shared" ref="AL197:AL260" si="7">IFERROR(IF(HLOOKUP($N$8, $BZ$3:$DE$574, $AP197, FALSE )="", "", HLOOKUP($N$8, $BZ$3:$DE$574, $AP197, FALSE)), "")</f>
        <v>Villa Aldama</v>
      </c>
      <c r="AM197" s="259" t="str">
        <f t="shared" si="6"/>
        <v>30194</v>
      </c>
      <c r="AN197"/>
      <c r="AO197" s="268"/>
      <c r="AP197" s="3">
        <v>195</v>
      </c>
      <c r="AQ197" s="269"/>
      <c r="AR197" s="269"/>
      <c r="AS197" s="269"/>
      <c r="AT197" s="269"/>
      <c r="AU197" s="269"/>
      <c r="AV197" s="269"/>
      <c r="AW197" s="269"/>
      <c r="AX197" s="269"/>
      <c r="AY197" s="269"/>
      <c r="AZ197" s="269"/>
      <c r="BA197" s="269"/>
      <c r="BB197" s="269"/>
      <c r="BC197" s="269"/>
      <c r="BD197" s="269"/>
      <c r="BE197" s="269"/>
      <c r="BF197" s="269"/>
      <c r="BG197" s="269"/>
      <c r="BH197" s="269"/>
      <c r="BI197" s="269"/>
      <c r="BJ197" s="260" t="s">
        <v>7755</v>
      </c>
      <c r="BK197" s="260" t="s">
        <v>7756</v>
      </c>
      <c r="BL197" s="269"/>
      <c r="BM197" s="269"/>
      <c r="BN197" s="269"/>
      <c r="BO197" s="269"/>
      <c r="BP197" s="269"/>
      <c r="BQ197" s="269"/>
      <c r="BR197" s="269"/>
      <c r="BS197" s="269"/>
      <c r="BT197" s="260" t="s">
        <v>7757</v>
      </c>
      <c r="BU197" s="269"/>
      <c r="BV197" s="269"/>
      <c r="BW197" s="268"/>
      <c r="BX197" s="268"/>
      <c r="BY197" s="268"/>
      <c r="BZ197" s="270"/>
      <c r="CA197" s="270"/>
      <c r="CB197" s="270"/>
      <c r="CC197" s="270"/>
      <c r="CD197" s="270"/>
      <c r="CE197" s="270"/>
      <c r="CF197" s="270"/>
      <c r="CG197" s="270"/>
      <c r="CH197" s="270"/>
      <c r="CI197" s="270"/>
      <c r="CJ197" s="270"/>
      <c r="CK197" s="270"/>
      <c r="CL197" s="270"/>
      <c r="CM197" s="270"/>
      <c r="CN197" s="270"/>
      <c r="CO197" s="270"/>
      <c r="CP197" s="270"/>
      <c r="CQ197" s="270"/>
      <c r="CR197" s="270"/>
      <c r="CS197" s="262" t="s">
        <v>4697</v>
      </c>
      <c r="CT197" s="262" t="s">
        <v>4684</v>
      </c>
      <c r="CU197" s="270"/>
      <c r="CV197" s="270"/>
      <c r="CW197" s="270"/>
      <c r="CX197" s="270"/>
      <c r="CY197" s="270"/>
      <c r="CZ197" s="270"/>
      <c r="DA197" s="270"/>
      <c r="DB197" s="270"/>
      <c r="DC197" s="262" t="s">
        <v>7758</v>
      </c>
      <c r="DD197" s="270"/>
      <c r="DE197" s="270"/>
    </row>
    <row r="198" spans="38:109" ht="105" hidden="1">
      <c r="AL198" s="259" t="str">
        <f t="shared" si="7"/>
        <v>Xoxocotla</v>
      </c>
      <c r="AM198" s="259" t="str">
        <f t="shared" si="6"/>
        <v>30195</v>
      </c>
      <c r="AN198"/>
      <c r="AO198" s="268"/>
      <c r="AP198" s="3">
        <v>196</v>
      </c>
      <c r="AQ198" s="269"/>
      <c r="AR198" s="269"/>
      <c r="AS198" s="269"/>
      <c r="AT198" s="269"/>
      <c r="AU198" s="269"/>
      <c r="AV198" s="269"/>
      <c r="AW198" s="269"/>
      <c r="AX198" s="269"/>
      <c r="AY198" s="269"/>
      <c r="AZ198" s="269"/>
      <c r="BA198" s="269"/>
      <c r="BB198" s="269"/>
      <c r="BC198" s="269"/>
      <c r="BD198" s="269"/>
      <c r="BE198" s="269"/>
      <c r="BF198" s="269"/>
      <c r="BG198" s="269"/>
      <c r="BH198" s="269"/>
      <c r="BI198" s="269"/>
      <c r="BJ198" s="260" t="s">
        <v>7759</v>
      </c>
      <c r="BK198" s="260" t="s">
        <v>7760</v>
      </c>
      <c r="BL198" s="269"/>
      <c r="BM198" s="269"/>
      <c r="BN198" s="269"/>
      <c r="BO198" s="269"/>
      <c r="BP198" s="269"/>
      <c r="BQ198" s="269"/>
      <c r="BR198" s="269"/>
      <c r="BS198" s="269"/>
      <c r="BT198" s="260" t="s">
        <v>7761</v>
      </c>
      <c r="BU198" s="269"/>
      <c r="BV198" s="269"/>
      <c r="BW198" s="268"/>
      <c r="BX198" s="268"/>
      <c r="BY198" s="268"/>
      <c r="BZ198" s="270"/>
      <c r="CA198" s="270"/>
      <c r="CB198" s="270"/>
      <c r="CC198" s="270"/>
      <c r="CD198" s="270"/>
      <c r="CE198" s="270"/>
      <c r="CF198" s="270"/>
      <c r="CG198" s="270"/>
      <c r="CH198" s="270"/>
      <c r="CI198" s="270"/>
      <c r="CJ198" s="270"/>
      <c r="CK198" s="270"/>
      <c r="CL198" s="270"/>
      <c r="CM198" s="270"/>
      <c r="CN198" s="270"/>
      <c r="CO198" s="270"/>
      <c r="CP198" s="270"/>
      <c r="CQ198" s="270"/>
      <c r="CR198" s="270"/>
      <c r="CS198" s="262" t="s">
        <v>7762</v>
      </c>
      <c r="CT198" s="262" t="s">
        <v>5590</v>
      </c>
      <c r="CU198" s="270"/>
      <c r="CV198" s="270"/>
      <c r="CW198" s="270"/>
      <c r="CX198" s="270"/>
      <c r="CY198" s="270"/>
      <c r="CZ198" s="270"/>
      <c r="DA198" s="270"/>
      <c r="DB198" s="270"/>
      <c r="DC198" s="262" t="s">
        <v>5479</v>
      </c>
      <c r="DD198" s="270"/>
      <c r="DE198" s="270"/>
    </row>
    <row r="199" spans="38:109" ht="180" hidden="1">
      <c r="AL199" s="259" t="str">
        <f t="shared" si="7"/>
        <v>Yanga</v>
      </c>
      <c r="AM199" s="259" t="str">
        <f t="shared" si="6"/>
        <v>30196</v>
      </c>
      <c r="AN199"/>
      <c r="AO199" s="268"/>
      <c r="AP199" s="3">
        <v>197</v>
      </c>
      <c r="AQ199" s="269"/>
      <c r="AR199" s="269"/>
      <c r="AS199" s="269"/>
      <c r="AT199" s="269"/>
      <c r="AU199" s="269"/>
      <c r="AV199" s="269"/>
      <c r="AW199" s="269"/>
      <c r="AX199" s="269"/>
      <c r="AY199" s="269"/>
      <c r="AZ199" s="269"/>
      <c r="BA199" s="269"/>
      <c r="BB199" s="269"/>
      <c r="BC199" s="269"/>
      <c r="BD199" s="269"/>
      <c r="BE199" s="269"/>
      <c r="BF199" s="269"/>
      <c r="BG199" s="269"/>
      <c r="BH199" s="269"/>
      <c r="BI199" s="269"/>
      <c r="BJ199" s="260" t="s">
        <v>7763</v>
      </c>
      <c r="BK199" s="260" t="s">
        <v>7764</v>
      </c>
      <c r="BL199" s="269"/>
      <c r="BM199" s="269"/>
      <c r="BN199" s="269"/>
      <c r="BO199" s="269"/>
      <c r="BP199" s="269"/>
      <c r="BQ199" s="269"/>
      <c r="BR199" s="269"/>
      <c r="BS199" s="269"/>
      <c r="BT199" s="260" t="s">
        <v>7765</v>
      </c>
      <c r="BU199" s="269"/>
      <c r="BV199" s="269"/>
      <c r="BW199" s="268"/>
      <c r="BX199" s="268"/>
      <c r="BY199" s="268"/>
      <c r="BZ199" s="270"/>
      <c r="CA199" s="270"/>
      <c r="CB199" s="270"/>
      <c r="CC199" s="270"/>
      <c r="CD199" s="270"/>
      <c r="CE199" s="270"/>
      <c r="CF199" s="270"/>
      <c r="CG199" s="270"/>
      <c r="CH199" s="270"/>
      <c r="CI199" s="270"/>
      <c r="CJ199" s="270"/>
      <c r="CK199" s="270"/>
      <c r="CL199" s="270"/>
      <c r="CM199" s="270"/>
      <c r="CN199" s="270"/>
      <c r="CO199" s="270"/>
      <c r="CP199" s="270"/>
      <c r="CQ199" s="270"/>
      <c r="CR199" s="270"/>
      <c r="CS199" s="262" t="s">
        <v>7766</v>
      </c>
      <c r="CT199" s="262" t="s">
        <v>7767</v>
      </c>
      <c r="CU199" s="270"/>
      <c r="CV199" s="270"/>
      <c r="CW199" s="270"/>
      <c r="CX199" s="270"/>
      <c r="CY199" s="270"/>
      <c r="CZ199" s="270"/>
      <c r="DA199" s="270"/>
      <c r="DB199" s="270"/>
      <c r="DC199" s="262" t="s">
        <v>7768</v>
      </c>
      <c r="DD199" s="270"/>
      <c r="DE199" s="270"/>
    </row>
    <row r="200" spans="38:109" ht="105" hidden="1">
      <c r="AL200" s="259" t="str">
        <f t="shared" si="7"/>
        <v>Yecuatla</v>
      </c>
      <c r="AM200" s="259" t="str">
        <f t="shared" si="6"/>
        <v>30197</v>
      </c>
      <c r="AN200"/>
      <c r="AO200" s="268"/>
      <c r="AP200" s="3">
        <v>198</v>
      </c>
      <c r="AQ200" s="269"/>
      <c r="AR200" s="269"/>
      <c r="AS200" s="269"/>
      <c r="AT200" s="269"/>
      <c r="AU200" s="269"/>
      <c r="AV200" s="269"/>
      <c r="AW200" s="269"/>
      <c r="AX200" s="269"/>
      <c r="AY200" s="269"/>
      <c r="AZ200" s="269"/>
      <c r="BA200" s="269"/>
      <c r="BB200" s="269"/>
      <c r="BC200" s="269"/>
      <c r="BD200" s="269"/>
      <c r="BE200" s="269"/>
      <c r="BF200" s="269"/>
      <c r="BG200" s="269"/>
      <c r="BH200" s="269"/>
      <c r="BI200" s="269"/>
      <c r="BJ200" s="260" t="s">
        <v>7769</v>
      </c>
      <c r="BK200" s="260" t="s">
        <v>7770</v>
      </c>
      <c r="BL200" s="269"/>
      <c r="BM200" s="269"/>
      <c r="BN200" s="269"/>
      <c r="BO200" s="269"/>
      <c r="BP200" s="269"/>
      <c r="BQ200" s="269"/>
      <c r="BR200" s="269"/>
      <c r="BS200" s="269"/>
      <c r="BT200" s="260" t="s">
        <v>7771</v>
      </c>
      <c r="BU200" s="269"/>
      <c r="BV200" s="269"/>
      <c r="BW200" s="268"/>
      <c r="BX200" s="268"/>
      <c r="BY200" s="268"/>
      <c r="BZ200" s="270"/>
      <c r="CA200" s="270"/>
      <c r="CB200" s="270"/>
      <c r="CC200" s="270"/>
      <c r="CD200" s="270"/>
      <c r="CE200" s="270"/>
      <c r="CF200" s="270"/>
      <c r="CG200" s="270"/>
      <c r="CH200" s="270"/>
      <c r="CI200" s="270"/>
      <c r="CJ200" s="270"/>
      <c r="CK200" s="270"/>
      <c r="CL200" s="270"/>
      <c r="CM200" s="270"/>
      <c r="CN200" s="270"/>
      <c r="CO200" s="270"/>
      <c r="CP200" s="270"/>
      <c r="CQ200" s="270"/>
      <c r="CR200" s="270"/>
      <c r="CS200" s="262" t="s">
        <v>7772</v>
      </c>
      <c r="CT200" s="262" t="s">
        <v>7773</v>
      </c>
      <c r="CU200" s="270"/>
      <c r="CV200" s="270"/>
      <c r="CW200" s="270"/>
      <c r="CX200" s="270"/>
      <c r="CY200" s="270"/>
      <c r="CZ200" s="270"/>
      <c r="DA200" s="270"/>
      <c r="DB200" s="270"/>
      <c r="DC200" s="262" t="s">
        <v>7774</v>
      </c>
      <c r="DD200" s="270"/>
      <c r="DE200" s="270"/>
    </row>
    <row r="201" spans="38:109" ht="120" hidden="1">
      <c r="AL201" s="259" t="str">
        <f t="shared" si="7"/>
        <v>Zacualpan</v>
      </c>
      <c r="AM201" s="259" t="str">
        <f t="shared" si="6"/>
        <v>30198</v>
      </c>
      <c r="AN201"/>
      <c r="AO201" s="268"/>
      <c r="AP201" s="3">
        <v>199</v>
      </c>
      <c r="AQ201" s="269"/>
      <c r="AR201" s="269"/>
      <c r="AS201" s="269"/>
      <c r="AT201" s="269"/>
      <c r="AU201" s="269"/>
      <c r="AV201" s="269"/>
      <c r="AW201" s="269"/>
      <c r="AX201" s="269"/>
      <c r="AY201" s="269"/>
      <c r="AZ201" s="269"/>
      <c r="BA201" s="269"/>
      <c r="BB201" s="269"/>
      <c r="BC201" s="269"/>
      <c r="BD201" s="269"/>
      <c r="BE201" s="269"/>
      <c r="BF201" s="269"/>
      <c r="BG201" s="269"/>
      <c r="BH201" s="269"/>
      <c r="BI201" s="269"/>
      <c r="BJ201" s="260" t="s">
        <v>7775</v>
      </c>
      <c r="BK201" s="260" t="s">
        <v>7776</v>
      </c>
      <c r="BL201" s="269"/>
      <c r="BM201" s="269"/>
      <c r="BN201" s="269"/>
      <c r="BO201" s="269"/>
      <c r="BP201" s="269"/>
      <c r="BQ201" s="269"/>
      <c r="BR201" s="269"/>
      <c r="BS201" s="269"/>
      <c r="BT201" s="260" t="s">
        <v>7777</v>
      </c>
      <c r="BU201" s="269"/>
      <c r="BV201" s="269"/>
      <c r="BW201" s="268"/>
      <c r="BX201" s="268"/>
      <c r="BY201" s="268"/>
      <c r="BZ201" s="270"/>
      <c r="CA201" s="270"/>
      <c r="CB201" s="270"/>
      <c r="CC201" s="270"/>
      <c r="CD201" s="270"/>
      <c r="CE201" s="270"/>
      <c r="CF201" s="270"/>
      <c r="CG201" s="270"/>
      <c r="CH201" s="270"/>
      <c r="CI201" s="270"/>
      <c r="CJ201" s="270"/>
      <c r="CK201" s="270"/>
      <c r="CL201" s="270"/>
      <c r="CM201" s="270"/>
      <c r="CN201" s="270"/>
      <c r="CO201" s="270"/>
      <c r="CP201" s="270"/>
      <c r="CQ201" s="270"/>
      <c r="CR201" s="270"/>
      <c r="CS201" s="262" t="s">
        <v>7778</v>
      </c>
      <c r="CT201" s="262" t="s">
        <v>7779</v>
      </c>
      <c r="CU201" s="270"/>
      <c r="CV201" s="270"/>
      <c r="CW201" s="270"/>
      <c r="CX201" s="270"/>
      <c r="CY201" s="270"/>
      <c r="CZ201" s="270"/>
      <c r="DA201" s="270"/>
      <c r="DB201" s="270"/>
      <c r="DC201" s="262" t="s">
        <v>7257</v>
      </c>
      <c r="DD201" s="270"/>
      <c r="DE201" s="270"/>
    </row>
    <row r="202" spans="38:109" ht="135" hidden="1">
      <c r="AL202" s="259" t="str">
        <f t="shared" si="7"/>
        <v>Zaragoza</v>
      </c>
      <c r="AM202" s="259" t="str">
        <f t="shared" si="6"/>
        <v>30199</v>
      </c>
      <c r="AN202"/>
      <c r="AO202" s="268"/>
      <c r="AP202" s="3">
        <v>200</v>
      </c>
      <c r="AQ202" s="269"/>
      <c r="AR202" s="269"/>
      <c r="AS202" s="269"/>
      <c r="AT202" s="269"/>
      <c r="AU202" s="269"/>
      <c r="AV202" s="269"/>
      <c r="AW202" s="269"/>
      <c r="AX202" s="269"/>
      <c r="AY202" s="269"/>
      <c r="AZ202" s="269"/>
      <c r="BA202" s="269"/>
      <c r="BB202" s="269"/>
      <c r="BC202" s="269"/>
      <c r="BD202" s="269"/>
      <c r="BE202" s="269"/>
      <c r="BF202" s="269"/>
      <c r="BG202" s="269"/>
      <c r="BH202" s="269"/>
      <c r="BI202" s="269"/>
      <c r="BJ202" s="260" t="s">
        <v>7780</v>
      </c>
      <c r="BK202" s="260" t="s">
        <v>7781</v>
      </c>
      <c r="BL202" s="269"/>
      <c r="BM202" s="269"/>
      <c r="BN202" s="269"/>
      <c r="BO202" s="269"/>
      <c r="BP202" s="269"/>
      <c r="BQ202" s="269"/>
      <c r="BR202" s="269"/>
      <c r="BS202" s="269"/>
      <c r="BT202" s="260" t="s">
        <v>7782</v>
      </c>
      <c r="BU202" s="269"/>
      <c r="BV202" s="269"/>
      <c r="BW202" s="268"/>
      <c r="BX202" s="268"/>
      <c r="BY202" s="268"/>
      <c r="BZ202" s="270"/>
      <c r="CA202" s="270"/>
      <c r="CB202" s="270"/>
      <c r="CC202" s="270"/>
      <c r="CD202" s="270"/>
      <c r="CE202" s="270"/>
      <c r="CF202" s="270"/>
      <c r="CG202" s="270"/>
      <c r="CH202" s="270"/>
      <c r="CI202" s="270"/>
      <c r="CJ202" s="270"/>
      <c r="CK202" s="270"/>
      <c r="CL202" s="270"/>
      <c r="CM202" s="270"/>
      <c r="CN202" s="270"/>
      <c r="CO202" s="270"/>
      <c r="CP202" s="270"/>
      <c r="CQ202" s="270"/>
      <c r="CR202" s="270"/>
      <c r="CS202" s="262" t="s">
        <v>7783</v>
      </c>
      <c r="CT202" s="262" t="s">
        <v>7784</v>
      </c>
      <c r="CU202" s="270"/>
      <c r="CV202" s="270"/>
      <c r="CW202" s="270"/>
      <c r="CX202" s="270"/>
      <c r="CY202" s="270"/>
      <c r="CZ202" s="270"/>
      <c r="DA202" s="270"/>
      <c r="DB202" s="270"/>
      <c r="DC202" s="262" t="s">
        <v>5587</v>
      </c>
      <c r="DD202" s="270"/>
      <c r="DE202" s="270"/>
    </row>
    <row r="203" spans="38:109" ht="150" hidden="1">
      <c r="AL203" s="259" t="str">
        <f t="shared" si="7"/>
        <v>Zentla</v>
      </c>
      <c r="AM203" s="259" t="str">
        <f t="shared" si="6"/>
        <v>30200</v>
      </c>
      <c r="AN203"/>
      <c r="AO203" s="268"/>
      <c r="AP203" s="3">
        <v>201</v>
      </c>
      <c r="AQ203" s="269"/>
      <c r="AR203" s="269"/>
      <c r="AS203" s="269"/>
      <c r="AT203" s="269"/>
      <c r="AU203" s="269"/>
      <c r="AV203" s="269"/>
      <c r="AW203" s="269"/>
      <c r="AX203" s="269"/>
      <c r="AY203" s="269"/>
      <c r="AZ203" s="269"/>
      <c r="BA203" s="269"/>
      <c r="BB203" s="269"/>
      <c r="BC203" s="269"/>
      <c r="BD203" s="269"/>
      <c r="BE203" s="269"/>
      <c r="BF203" s="269"/>
      <c r="BG203" s="269"/>
      <c r="BH203" s="269"/>
      <c r="BI203" s="269"/>
      <c r="BJ203" s="260" t="s">
        <v>7785</v>
      </c>
      <c r="BK203" s="260" t="s">
        <v>7786</v>
      </c>
      <c r="BL203" s="269"/>
      <c r="BM203" s="269"/>
      <c r="BN203" s="269"/>
      <c r="BO203" s="269"/>
      <c r="BP203" s="269"/>
      <c r="BQ203" s="269"/>
      <c r="BR203" s="269"/>
      <c r="BS203" s="269"/>
      <c r="BT203" s="260" t="s">
        <v>7787</v>
      </c>
      <c r="BU203" s="269"/>
      <c r="BV203" s="269"/>
      <c r="BW203" s="268"/>
      <c r="BX203" s="268"/>
      <c r="BY203" s="268"/>
      <c r="BZ203" s="270"/>
      <c r="CA203" s="270"/>
      <c r="CB203" s="270"/>
      <c r="CC203" s="270"/>
      <c r="CD203" s="270"/>
      <c r="CE203" s="270"/>
      <c r="CF203" s="270"/>
      <c r="CG203" s="270"/>
      <c r="CH203" s="270"/>
      <c r="CI203" s="270"/>
      <c r="CJ203" s="270"/>
      <c r="CK203" s="270"/>
      <c r="CL203" s="270"/>
      <c r="CM203" s="270"/>
      <c r="CN203" s="270"/>
      <c r="CO203" s="270"/>
      <c r="CP203" s="270"/>
      <c r="CQ203" s="270"/>
      <c r="CR203" s="270"/>
      <c r="CS203" s="262" t="s">
        <v>7788</v>
      </c>
      <c r="CT203" s="262" t="s">
        <v>7789</v>
      </c>
      <c r="CU203" s="270"/>
      <c r="CV203" s="270"/>
      <c r="CW203" s="270"/>
      <c r="CX203" s="270"/>
      <c r="CY203" s="270"/>
      <c r="CZ203" s="270"/>
      <c r="DA203" s="270"/>
      <c r="DB203" s="270"/>
      <c r="DC203" s="262" t="s">
        <v>7790</v>
      </c>
      <c r="DD203" s="270"/>
      <c r="DE203" s="270"/>
    </row>
    <row r="204" spans="38:109" ht="150" hidden="1">
      <c r="AL204" s="259" t="str">
        <f t="shared" si="7"/>
        <v>Zongolica</v>
      </c>
      <c r="AM204" s="259" t="str">
        <f t="shared" si="6"/>
        <v>30201</v>
      </c>
      <c r="AN204"/>
      <c r="AO204" s="268"/>
      <c r="AP204" s="3">
        <v>202</v>
      </c>
      <c r="AQ204" s="269"/>
      <c r="AR204" s="269"/>
      <c r="AS204" s="269"/>
      <c r="AT204" s="269"/>
      <c r="AU204" s="269"/>
      <c r="AV204" s="269"/>
      <c r="AW204" s="269"/>
      <c r="AX204" s="269"/>
      <c r="AY204" s="269"/>
      <c r="AZ204" s="269"/>
      <c r="BA204" s="269"/>
      <c r="BB204" s="269"/>
      <c r="BC204" s="269"/>
      <c r="BD204" s="269"/>
      <c r="BE204" s="269"/>
      <c r="BF204" s="269"/>
      <c r="BG204" s="269"/>
      <c r="BH204" s="269"/>
      <c r="BI204" s="269"/>
      <c r="BJ204" s="260" t="s">
        <v>7791</v>
      </c>
      <c r="BK204" s="260" t="s">
        <v>7792</v>
      </c>
      <c r="BL204" s="269"/>
      <c r="BM204" s="269"/>
      <c r="BN204" s="269"/>
      <c r="BO204" s="269"/>
      <c r="BP204" s="269"/>
      <c r="BQ204" s="269"/>
      <c r="BR204" s="269"/>
      <c r="BS204" s="269"/>
      <c r="BT204" s="260" t="s">
        <v>7793</v>
      </c>
      <c r="BU204" s="269"/>
      <c r="BV204" s="269"/>
      <c r="BW204" s="268"/>
      <c r="BX204" s="268"/>
      <c r="BY204" s="268"/>
      <c r="BZ204" s="270"/>
      <c r="CA204" s="270"/>
      <c r="CB204" s="270"/>
      <c r="CC204" s="270"/>
      <c r="CD204" s="270"/>
      <c r="CE204" s="270"/>
      <c r="CF204" s="270"/>
      <c r="CG204" s="270"/>
      <c r="CH204" s="270"/>
      <c r="CI204" s="270"/>
      <c r="CJ204" s="270"/>
      <c r="CK204" s="270"/>
      <c r="CL204" s="270"/>
      <c r="CM204" s="270"/>
      <c r="CN204" s="270"/>
      <c r="CO204" s="270"/>
      <c r="CP204" s="270"/>
      <c r="CQ204" s="270"/>
      <c r="CR204" s="270"/>
      <c r="CS204" s="262" t="s">
        <v>7794</v>
      </c>
      <c r="CT204" s="262" t="s">
        <v>7795</v>
      </c>
      <c r="CU204" s="270"/>
      <c r="CV204" s="270"/>
      <c r="CW204" s="270"/>
      <c r="CX204" s="270"/>
      <c r="CY204" s="270"/>
      <c r="CZ204" s="270"/>
      <c r="DA204" s="270"/>
      <c r="DB204" s="270"/>
      <c r="DC204" s="262" t="s">
        <v>7796</v>
      </c>
      <c r="DD204" s="270"/>
      <c r="DE204" s="270"/>
    </row>
    <row r="205" spans="38:109" ht="210" hidden="1">
      <c r="AL205" s="259" t="str">
        <f t="shared" si="7"/>
        <v>Zontecomatlán de López y Fuentes</v>
      </c>
      <c r="AM205" s="259" t="str">
        <f t="shared" si="6"/>
        <v>30202</v>
      </c>
      <c r="AN205"/>
      <c r="AO205" s="268"/>
      <c r="AP205" s="3">
        <v>203</v>
      </c>
      <c r="AQ205" s="269"/>
      <c r="AR205" s="269"/>
      <c r="AS205" s="269"/>
      <c r="AT205" s="269"/>
      <c r="AU205" s="269"/>
      <c r="AV205" s="269"/>
      <c r="AW205" s="269"/>
      <c r="AX205" s="269"/>
      <c r="AY205" s="269"/>
      <c r="AZ205" s="269"/>
      <c r="BA205" s="269"/>
      <c r="BB205" s="269"/>
      <c r="BC205" s="269"/>
      <c r="BD205" s="269"/>
      <c r="BE205" s="269"/>
      <c r="BF205" s="269"/>
      <c r="BG205" s="269"/>
      <c r="BH205" s="269"/>
      <c r="BI205" s="269"/>
      <c r="BJ205" s="260" t="s">
        <v>7797</v>
      </c>
      <c r="BK205" s="260" t="s">
        <v>7798</v>
      </c>
      <c r="BL205" s="269"/>
      <c r="BM205" s="269"/>
      <c r="BN205" s="269"/>
      <c r="BO205" s="269"/>
      <c r="BP205" s="269"/>
      <c r="BQ205" s="269"/>
      <c r="BR205" s="269"/>
      <c r="BS205" s="269"/>
      <c r="BT205" s="260" t="s">
        <v>7799</v>
      </c>
      <c r="BU205" s="269"/>
      <c r="BV205" s="269"/>
      <c r="BW205" s="268"/>
      <c r="BX205" s="268"/>
      <c r="BY205" s="268"/>
      <c r="BZ205" s="270"/>
      <c r="CA205" s="270"/>
      <c r="CB205" s="270"/>
      <c r="CC205" s="270"/>
      <c r="CD205" s="270"/>
      <c r="CE205" s="270"/>
      <c r="CF205" s="270"/>
      <c r="CG205" s="270"/>
      <c r="CH205" s="270"/>
      <c r="CI205" s="270"/>
      <c r="CJ205" s="270"/>
      <c r="CK205" s="270"/>
      <c r="CL205" s="270"/>
      <c r="CM205" s="270"/>
      <c r="CN205" s="270"/>
      <c r="CO205" s="270"/>
      <c r="CP205" s="270"/>
      <c r="CQ205" s="270"/>
      <c r="CR205" s="270"/>
      <c r="CS205" s="262" t="s">
        <v>7800</v>
      </c>
      <c r="CT205" s="262" t="s">
        <v>7801</v>
      </c>
      <c r="CU205" s="270"/>
      <c r="CV205" s="270"/>
      <c r="CW205" s="270"/>
      <c r="CX205" s="270"/>
      <c r="CY205" s="270"/>
      <c r="CZ205" s="270"/>
      <c r="DA205" s="270"/>
      <c r="DB205" s="270"/>
      <c r="DC205" s="262" t="s">
        <v>7802</v>
      </c>
      <c r="DD205" s="270"/>
      <c r="DE205" s="270"/>
    </row>
    <row r="206" spans="38:109" ht="150" hidden="1">
      <c r="AL206" s="259" t="str">
        <f t="shared" si="7"/>
        <v>Zozocolco de Hidalgo</v>
      </c>
      <c r="AM206" s="259" t="str">
        <f t="shared" si="6"/>
        <v>30203</v>
      </c>
      <c r="AN206"/>
      <c r="AO206" s="268"/>
      <c r="AP206" s="3">
        <v>204</v>
      </c>
      <c r="AQ206" s="269"/>
      <c r="AR206" s="269"/>
      <c r="AS206" s="269"/>
      <c r="AT206" s="269"/>
      <c r="AU206" s="269"/>
      <c r="AV206" s="269"/>
      <c r="AW206" s="269"/>
      <c r="AX206" s="269"/>
      <c r="AY206" s="269"/>
      <c r="AZ206" s="269"/>
      <c r="BA206" s="269"/>
      <c r="BB206" s="269"/>
      <c r="BC206" s="269"/>
      <c r="BD206" s="269"/>
      <c r="BE206" s="269"/>
      <c r="BF206" s="269"/>
      <c r="BG206" s="269"/>
      <c r="BH206" s="269"/>
      <c r="BI206" s="269"/>
      <c r="BJ206" s="260" t="s">
        <v>7803</v>
      </c>
      <c r="BK206" s="260" t="s">
        <v>7804</v>
      </c>
      <c r="BL206" s="269"/>
      <c r="BM206" s="269"/>
      <c r="BN206" s="269"/>
      <c r="BO206" s="269"/>
      <c r="BP206" s="269"/>
      <c r="BQ206" s="269"/>
      <c r="BR206" s="269"/>
      <c r="BS206" s="269"/>
      <c r="BT206" s="260" t="s">
        <v>7805</v>
      </c>
      <c r="BU206" s="269"/>
      <c r="BV206" s="269"/>
      <c r="BW206" s="268"/>
      <c r="BX206" s="268"/>
      <c r="BY206" s="268"/>
      <c r="BZ206" s="270"/>
      <c r="CA206" s="270"/>
      <c r="CB206" s="270"/>
      <c r="CC206" s="270"/>
      <c r="CD206" s="270"/>
      <c r="CE206" s="270"/>
      <c r="CF206" s="270"/>
      <c r="CG206" s="270"/>
      <c r="CH206" s="270"/>
      <c r="CI206" s="270"/>
      <c r="CJ206" s="270"/>
      <c r="CK206" s="270"/>
      <c r="CL206" s="270"/>
      <c r="CM206" s="270"/>
      <c r="CN206" s="270"/>
      <c r="CO206" s="270"/>
      <c r="CP206" s="270"/>
      <c r="CQ206" s="270"/>
      <c r="CR206" s="270"/>
      <c r="CS206" s="262" t="s">
        <v>7806</v>
      </c>
      <c r="CT206" s="262" t="s">
        <v>7807</v>
      </c>
      <c r="CU206" s="270"/>
      <c r="CV206" s="270"/>
      <c r="CW206" s="270"/>
      <c r="CX206" s="270"/>
      <c r="CY206" s="270"/>
      <c r="CZ206" s="270"/>
      <c r="DA206" s="270"/>
      <c r="DB206" s="270"/>
      <c r="DC206" s="262" t="s">
        <v>7808</v>
      </c>
      <c r="DD206" s="270"/>
      <c r="DE206" s="270"/>
    </row>
    <row r="207" spans="38:109" ht="105" hidden="1">
      <c r="AL207" s="259" t="str">
        <f t="shared" si="7"/>
        <v>Agua Dulce</v>
      </c>
      <c r="AM207" s="259" t="str">
        <f t="shared" si="6"/>
        <v>30204</v>
      </c>
      <c r="AN207"/>
      <c r="AO207" s="268"/>
      <c r="AP207" s="3">
        <v>205</v>
      </c>
      <c r="AQ207" s="269"/>
      <c r="AR207" s="269"/>
      <c r="AS207" s="269"/>
      <c r="AT207" s="269"/>
      <c r="AU207" s="269"/>
      <c r="AV207" s="269"/>
      <c r="AW207" s="269"/>
      <c r="AX207" s="269"/>
      <c r="AY207" s="269"/>
      <c r="AZ207" s="269"/>
      <c r="BA207" s="269"/>
      <c r="BB207" s="269"/>
      <c r="BC207" s="269"/>
      <c r="BD207" s="269"/>
      <c r="BE207" s="269"/>
      <c r="BF207" s="269"/>
      <c r="BG207" s="269"/>
      <c r="BH207" s="269"/>
      <c r="BI207" s="269"/>
      <c r="BJ207" s="260" t="s">
        <v>7809</v>
      </c>
      <c r="BK207" s="260" t="s">
        <v>7810</v>
      </c>
      <c r="BL207" s="269"/>
      <c r="BM207" s="269"/>
      <c r="BN207" s="269"/>
      <c r="BO207" s="269"/>
      <c r="BP207" s="269"/>
      <c r="BQ207" s="269"/>
      <c r="BR207" s="269"/>
      <c r="BS207" s="269"/>
      <c r="BT207" s="260" t="s">
        <v>7811</v>
      </c>
      <c r="BU207" s="269"/>
      <c r="BV207" s="269"/>
      <c r="BW207" s="268"/>
      <c r="BX207" s="268"/>
      <c r="BY207" s="268"/>
      <c r="BZ207" s="270"/>
      <c r="CA207" s="270"/>
      <c r="CB207" s="270"/>
      <c r="CC207" s="270"/>
      <c r="CD207" s="270"/>
      <c r="CE207" s="270"/>
      <c r="CF207" s="270"/>
      <c r="CG207" s="270"/>
      <c r="CH207" s="270"/>
      <c r="CI207" s="270"/>
      <c r="CJ207" s="270"/>
      <c r="CK207" s="270"/>
      <c r="CL207" s="270"/>
      <c r="CM207" s="270"/>
      <c r="CN207" s="270"/>
      <c r="CO207" s="270"/>
      <c r="CP207" s="270"/>
      <c r="CQ207" s="270"/>
      <c r="CR207" s="270"/>
      <c r="CS207" s="262" t="s">
        <v>7812</v>
      </c>
      <c r="CT207" s="262" t="s">
        <v>7813</v>
      </c>
      <c r="CU207" s="270"/>
      <c r="CV207" s="270"/>
      <c r="CW207" s="270"/>
      <c r="CX207" s="270"/>
      <c r="CY207" s="270"/>
      <c r="CZ207" s="270"/>
      <c r="DA207" s="270"/>
      <c r="DB207" s="270"/>
      <c r="DC207" s="262" t="s">
        <v>7814</v>
      </c>
      <c r="DD207" s="270"/>
      <c r="DE207" s="270"/>
    </row>
    <row r="208" spans="38:109" ht="105" hidden="1">
      <c r="AL208" s="259" t="str">
        <f t="shared" si="7"/>
        <v>El Higo</v>
      </c>
      <c r="AM208" s="259" t="str">
        <f t="shared" si="6"/>
        <v>30205</v>
      </c>
      <c r="AN208"/>
      <c r="AO208" s="268"/>
      <c r="AP208" s="3">
        <v>206</v>
      </c>
      <c r="AQ208" s="269"/>
      <c r="AR208" s="269"/>
      <c r="AS208" s="269"/>
      <c r="AT208" s="269"/>
      <c r="AU208" s="269"/>
      <c r="AV208" s="269"/>
      <c r="AW208" s="269"/>
      <c r="AX208" s="269"/>
      <c r="AY208" s="269"/>
      <c r="AZ208" s="269"/>
      <c r="BA208" s="269"/>
      <c r="BB208" s="269"/>
      <c r="BC208" s="269"/>
      <c r="BD208" s="269"/>
      <c r="BE208" s="269"/>
      <c r="BF208" s="269"/>
      <c r="BG208" s="269"/>
      <c r="BH208" s="269"/>
      <c r="BI208" s="269"/>
      <c r="BJ208" s="260" t="s">
        <v>7815</v>
      </c>
      <c r="BK208" s="260" t="s">
        <v>7816</v>
      </c>
      <c r="BL208" s="269"/>
      <c r="BM208" s="269"/>
      <c r="BN208" s="269"/>
      <c r="BO208" s="269"/>
      <c r="BP208" s="269"/>
      <c r="BQ208" s="269"/>
      <c r="BR208" s="269"/>
      <c r="BS208" s="269"/>
      <c r="BT208" s="260" t="s">
        <v>7817</v>
      </c>
      <c r="BU208" s="269"/>
      <c r="BV208" s="269"/>
      <c r="BW208" s="268"/>
      <c r="BX208" s="268"/>
      <c r="BY208" s="268"/>
      <c r="BZ208" s="270"/>
      <c r="CA208" s="270"/>
      <c r="CB208" s="270"/>
      <c r="CC208" s="270"/>
      <c r="CD208" s="270"/>
      <c r="CE208" s="270"/>
      <c r="CF208" s="270"/>
      <c r="CG208" s="270"/>
      <c r="CH208" s="270"/>
      <c r="CI208" s="270"/>
      <c r="CJ208" s="270"/>
      <c r="CK208" s="270"/>
      <c r="CL208" s="270"/>
      <c r="CM208" s="270"/>
      <c r="CN208" s="270"/>
      <c r="CO208" s="270"/>
      <c r="CP208" s="270"/>
      <c r="CQ208" s="270"/>
      <c r="CR208" s="270"/>
      <c r="CS208" s="262" t="s">
        <v>7818</v>
      </c>
      <c r="CT208" s="262" t="s">
        <v>7819</v>
      </c>
      <c r="CU208" s="270"/>
      <c r="CV208" s="270"/>
      <c r="CW208" s="270"/>
      <c r="CX208" s="270"/>
      <c r="CY208" s="270"/>
      <c r="CZ208" s="270"/>
      <c r="DA208" s="270"/>
      <c r="DB208" s="270"/>
      <c r="DC208" s="262" t="s">
        <v>7820</v>
      </c>
      <c r="DD208" s="270"/>
      <c r="DE208" s="270"/>
    </row>
    <row r="209" spans="38:109" ht="225" hidden="1">
      <c r="AL209" s="259" t="str">
        <f t="shared" si="7"/>
        <v>Nanchital de Lázaro Cárdenas del Río</v>
      </c>
      <c r="AM209" s="259" t="str">
        <f t="shared" si="6"/>
        <v>30206</v>
      </c>
      <c r="AN209"/>
      <c r="AO209" s="268"/>
      <c r="AP209" s="3">
        <v>207</v>
      </c>
      <c r="AQ209" s="269"/>
      <c r="AR209" s="269"/>
      <c r="AS209" s="269"/>
      <c r="AT209" s="269"/>
      <c r="AU209" s="269"/>
      <c r="AV209" s="269"/>
      <c r="AW209" s="269"/>
      <c r="AX209" s="269"/>
      <c r="AY209" s="269"/>
      <c r="AZ209" s="269"/>
      <c r="BA209" s="269"/>
      <c r="BB209" s="269"/>
      <c r="BC209" s="269"/>
      <c r="BD209" s="269"/>
      <c r="BE209" s="269"/>
      <c r="BF209" s="269"/>
      <c r="BG209" s="269"/>
      <c r="BH209" s="269"/>
      <c r="BI209" s="269"/>
      <c r="BJ209" s="260" t="s">
        <v>7821</v>
      </c>
      <c r="BK209" s="260" t="s">
        <v>7822</v>
      </c>
      <c r="BL209" s="269"/>
      <c r="BM209" s="269"/>
      <c r="BN209" s="269"/>
      <c r="BO209" s="269"/>
      <c r="BP209" s="269"/>
      <c r="BQ209" s="269"/>
      <c r="BR209" s="269"/>
      <c r="BS209" s="269"/>
      <c r="BT209" s="260" t="s">
        <v>7823</v>
      </c>
      <c r="BU209" s="269"/>
      <c r="BV209" s="269"/>
      <c r="BW209" s="268"/>
      <c r="BX209" s="268"/>
      <c r="BY209" s="268"/>
      <c r="BZ209" s="270"/>
      <c r="CA209" s="270"/>
      <c r="CB209" s="270"/>
      <c r="CC209" s="270"/>
      <c r="CD209" s="270"/>
      <c r="CE209" s="270"/>
      <c r="CF209" s="270"/>
      <c r="CG209" s="270"/>
      <c r="CH209" s="270"/>
      <c r="CI209" s="270"/>
      <c r="CJ209" s="270"/>
      <c r="CK209" s="270"/>
      <c r="CL209" s="270"/>
      <c r="CM209" s="270"/>
      <c r="CN209" s="270"/>
      <c r="CO209" s="270"/>
      <c r="CP209" s="270"/>
      <c r="CQ209" s="270"/>
      <c r="CR209" s="270"/>
      <c r="CS209" s="262" t="s">
        <v>7824</v>
      </c>
      <c r="CT209" s="262" t="s">
        <v>7825</v>
      </c>
      <c r="CU209" s="270"/>
      <c r="CV209" s="270"/>
      <c r="CW209" s="270"/>
      <c r="CX209" s="270"/>
      <c r="CY209" s="270"/>
      <c r="CZ209" s="270"/>
      <c r="DA209" s="270"/>
      <c r="DB209" s="270"/>
      <c r="DC209" s="262" t="s">
        <v>7826</v>
      </c>
      <c r="DD209" s="270"/>
      <c r="DE209" s="270"/>
    </row>
    <row r="210" spans="38:109" ht="105" hidden="1">
      <c r="AL210" s="259" t="str">
        <f t="shared" si="7"/>
        <v>Tres Valles</v>
      </c>
      <c r="AM210" s="259" t="str">
        <f t="shared" si="6"/>
        <v>30207</v>
      </c>
      <c r="AN210"/>
      <c r="AO210" s="268"/>
      <c r="AP210" s="3">
        <v>208</v>
      </c>
      <c r="AQ210" s="269"/>
      <c r="AR210" s="269"/>
      <c r="AS210" s="269"/>
      <c r="AT210" s="269"/>
      <c r="AU210" s="269"/>
      <c r="AV210" s="269"/>
      <c r="AW210" s="269"/>
      <c r="AX210" s="269"/>
      <c r="AY210" s="269"/>
      <c r="AZ210" s="269"/>
      <c r="BA210" s="269"/>
      <c r="BB210" s="269"/>
      <c r="BC210" s="269"/>
      <c r="BD210" s="269"/>
      <c r="BE210" s="269"/>
      <c r="BF210" s="269"/>
      <c r="BG210" s="269"/>
      <c r="BH210" s="269"/>
      <c r="BI210" s="269"/>
      <c r="BJ210" s="260" t="s">
        <v>7827</v>
      </c>
      <c r="BK210" s="260" t="s">
        <v>7828</v>
      </c>
      <c r="BL210" s="269"/>
      <c r="BM210" s="269"/>
      <c r="BN210" s="269"/>
      <c r="BO210" s="269"/>
      <c r="BP210" s="269"/>
      <c r="BQ210" s="269"/>
      <c r="BR210" s="269"/>
      <c r="BS210" s="269"/>
      <c r="BT210" s="260" t="s">
        <v>7829</v>
      </c>
      <c r="BU210" s="269"/>
      <c r="BV210" s="269"/>
      <c r="BW210" s="268"/>
      <c r="BX210" s="268"/>
      <c r="BY210" s="268"/>
      <c r="BZ210" s="270"/>
      <c r="CA210" s="270"/>
      <c r="CB210" s="270"/>
      <c r="CC210" s="270"/>
      <c r="CD210" s="270"/>
      <c r="CE210" s="270"/>
      <c r="CF210" s="270"/>
      <c r="CG210" s="270"/>
      <c r="CH210" s="270"/>
      <c r="CI210" s="270"/>
      <c r="CJ210" s="270"/>
      <c r="CK210" s="270"/>
      <c r="CL210" s="270"/>
      <c r="CM210" s="270"/>
      <c r="CN210" s="270"/>
      <c r="CO210" s="270"/>
      <c r="CP210" s="270"/>
      <c r="CQ210" s="270"/>
      <c r="CR210" s="270"/>
      <c r="CS210" s="262" t="s">
        <v>7830</v>
      </c>
      <c r="CT210" s="262" t="s">
        <v>7831</v>
      </c>
      <c r="CU210" s="270"/>
      <c r="CV210" s="270"/>
      <c r="CW210" s="270"/>
      <c r="CX210" s="270"/>
      <c r="CY210" s="270"/>
      <c r="CZ210" s="270"/>
      <c r="DA210" s="270"/>
      <c r="DB210" s="270"/>
      <c r="DC210" s="262" t="s">
        <v>7832</v>
      </c>
      <c r="DD210" s="270"/>
      <c r="DE210" s="270"/>
    </row>
    <row r="211" spans="38:109" ht="165" hidden="1">
      <c r="AL211" s="259" t="str">
        <f t="shared" si="7"/>
        <v>Carlos A. Carrillo</v>
      </c>
      <c r="AM211" s="259" t="str">
        <f t="shared" si="6"/>
        <v>30208</v>
      </c>
      <c r="AN211"/>
      <c r="AO211" s="268"/>
      <c r="AP211" s="3">
        <v>209</v>
      </c>
      <c r="AQ211" s="269"/>
      <c r="AR211" s="269"/>
      <c r="AS211" s="269"/>
      <c r="AT211" s="269"/>
      <c r="AU211" s="269"/>
      <c r="AV211" s="269"/>
      <c r="AW211" s="269"/>
      <c r="AX211" s="269"/>
      <c r="AY211" s="269"/>
      <c r="AZ211" s="269"/>
      <c r="BA211" s="269"/>
      <c r="BB211" s="269"/>
      <c r="BC211" s="269"/>
      <c r="BD211" s="269"/>
      <c r="BE211" s="269"/>
      <c r="BF211" s="269"/>
      <c r="BG211" s="269"/>
      <c r="BH211" s="269"/>
      <c r="BI211" s="269"/>
      <c r="BJ211" s="260" t="s">
        <v>7833</v>
      </c>
      <c r="BK211" s="260" t="s">
        <v>7834</v>
      </c>
      <c r="BL211" s="269"/>
      <c r="BM211" s="269"/>
      <c r="BN211" s="269"/>
      <c r="BO211" s="269"/>
      <c r="BP211" s="269"/>
      <c r="BQ211" s="269"/>
      <c r="BR211" s="269"/>
      <c r="BS211" s="269"/>
      <c r="BT211" s="260" t="s">
        <v>7835</v>
      </c>
      <c r="BU211" s="269"/>
      <c r="BV211" s="269"/>
      <c r="BW211" s="268"/>
      <c r="BX211" s="268"/>
      <c r="BY211" s="268"/>
      <c r="BZ211" s="270"/>
      <c r="CA211" s="270"/>
      <c r="CB211" s="270"/>
      <c r="CC211" s="270"/>
      <c r="CD211" s="270"/>
      <c r="CE211" s="270"/>
      <c r="CF211" s="270"/>
      <c r="CG211" s="270"/>
      <c r="CH211" s="270"/>
      <c r="CI211" s="270"/>
      <c r="CJ211" s="270"/>
      <c r="CK211" s="270"/>
      <c r="CL211" s="270"/>
      <c r="CM211" s="270"/>
      <c r="CN211" s="270"/>
      <c r="CO211" s="270"/>
      <c r="CP211" s="270"/>
      <c r="CQ211" s="270"/>
      <c r="CR211" s="270"/>
      <c r="CS211" s="274" t="s">
        <v>7836</v>
      </c>
      <c r="CT211" s="262" t="s">
        <v>7837</v>
      </c>
      <c r="CU211" s="270"/>
      <c r="CV211" s="270"/>
      <c r="CW211" s="270"/>
      <c r="CX211" s="270"/>
      <c r="CY211" s="270"/>
      <c r="CZ211" s="270"/>
      <c r="DA211" s="270"/>
      <c r="DB211" s="270"/>
      <c r="DC211" s="262" t="s">
        <v>7838</v>
      </c>
      <c r="DD211" s="270"/>
      <c r="DE211" s="270"/>
    </row>
    <row r="212" spans="38:109" ht="165" hidden="1">
      <c r="AL212" s="259" t="str">
        <f t="shared" si="7"/>
        <v>Tatahuicapan de Juárez</v>
      </c>
      <c r="AM212" s="259" t="str">
        <f t="shared" si="6"/>
        <v>30209</v>
      </c>
      <c r="AN212"/>
      <c r="AO212" s="268"/>
      <c r="AP212" s="3">
        <v>210</v>
      </c>
      <c r="AQ212" s="269"/>
      <c r="AR212" s="269"/>
      <c r="AS212" s="269"/>
      <c r="AT212" s="269"/>
      <c r="AU212" s="269"/>
      <c r="AV212" s="269"/>
      <c r="AW212" s="269"/>
      <c r="AX212" s="269"/>
      <c r="AY212" s="269"/>
      <c r="AZ212" s="269"/>
      <c r="BA212" s="269"/>
      <c r="BB212" s="269"/>
      <c r="BC212" s="269"/>
      <c r="BD212" s="269"/>
      <c r="BE212" s="269"/>
      <c r="BF212" s="269"/>
      <c r="BG212" s="269"/>
      <c r="BH212" s="269"/>
      <c r="BI212" s="269"/>
      <c r="BJ212" s="260" t="s">
        <v>7839</v>
      </c>
      <c r="BK212" s="260" t="s">
        <v>7840</v>
      </c>
      <c r="BL212" s="269"/>
      <c r="BM212" s="269"/>
      <c r="BN212" s="269"/>
      <c r="BO212" s="269"/>
      <c r="BP212" s="269"/>
      <c r="BQ212" s="269"/>
      <c r="BR212" s="269"/>
      <c r="BS212" s="269"/>
      <c r="BT212" s="260" t="s">
        <v>7841</v>
      </c>
      <c r="BU212" s="269"/>
      <c r="BV212" s="269"/>
      <c r="BW212" s="268"/>
      <c r="BX212" s="268"/>
      <c r="BY212" s="268"/>
      <c r="BZ212" s="270"/>
      <c r="CA212" s="270"/>
      <c r="CB212" s="270"/>
      <c r="CC212" s="270"/>
      <c r="CD212" s="270"/>
      <c r="CE212" s="270"/>
      <c r="CF212" s="270"/>
      <c r="CG212" s="270"/>
      <c r="CH212" s="270"/>
      <c r="CI212" s="270"/>
      <c r="CJ212" s="270"/>
      <c r="CK212" s="270"/>
      <c r="CL212" s="270"/>
      <c r="CM212" s="270"/>
      <c r="CN212" s="270"/>
      <c r="CO212" s="270"/>
      <c r="CP212" s="270"/>
      <c r="CQ212" s="270"/>
      <c r="CR212" s="270"/>
      <c r="CS212" s="274" t="s">
        <v>7842</v>
      </c>
      <c r="CT212" s="262" t="s">
        <v>7843</v>
      </c>
      <c r="CU212" s="270"/>
      <c r="CV212" s="270"/>
      <c r="CW212" s="270"/>
      <c r="CX212" s="270"/>
      <c r="CY212" s="270"/>
      <c r="CZ212" s="270"/>
      <c r="DA212" s="270"/>
      <c r="DB212" s="270"/>
      <c r="DC212" s="262" t="s">
        <v>7844</v>
      </c>
      <c r="DD212" s="270"/>
      <c r="DE212" s="270"/>
    </row>
    <row r="213" spans="38:109" ht="135" hidden="1">
      <c r="AL213" s="259" t="str">
        <f t="shared" si="7"/>
        <v>Uxpanapa</v>
      </c>
      <c r="AM213" s="259" t="str">
        <f t="shared" si="6"/>
        <v>30210</v>
      </c>
      <c r="AN213"/>
      <c r="AO213" s="268"/>
      <c r="AP213" s="3">
        <v>211</v>
      </c>
      <c r="AQ213" s="269"/>
      <c r="AR213" s="269"/>
      <c r="AS213" s="269"/>
      <c r="AT213" s="269"/>
      <c r="AU213" s="269"/>
      <c r="AV213" s="269"/>
      <c r="AW213" s="269"/>
      <c r="AX213" s="269"/>
      <c r="AY213" s="269"/>
      <c r="AZ213" s="269"/>
      <c r="BA213" s="269"/>
      <c r="BB213" s="269"/>
      <c r="BC213" s="269"/>
      <c r="BD213" s="269"/>
      <c r="BE213" s="269"/>
      <c r="BF213" s="269"/>
      <c r="BG213" s="269"/>
      <c r="BH213" s="269"/>
      <c r="BI213" s="269"/>
      <c r="BJ213" s="260" t="s">
        <v>7845</v>
      </c>
      <c r="BK213" s="260" t="s">
        <v>7846</v>
      </c>
      <c r="BL213" s="269"/>
      <c r="BM213" s="269"/>
      <c r="BN213" s="269"/>
      <c r="BO213" s="269"/>
      <c r="BP213" s="269"/>
      <c r="BQ213" s="269"/>
      <c r="BR213" s="269"/>
      <c r="BS213" s="269"/>
      <c r="BT213" s="260" t="s">
        <v>7847</v>
      </c>
      <c r="BU213" s="269"/>
      <c r="BV213" s="269"/>
      <c r="BW213" s="268"/>
      <c r="BX213" s="268"/>
      <c r="BY213" s="268"/>
      <c r="BZ213" s="270"/>
      <c r="CA213" s="270"/>
      <c r="CB213" s="270"/>
      <c r="CC213" s="270"/>
      <c r="CD213" s="270"/>
      <c r="CE213" s="270"/>
      <c r="CF213" s="270"/>
      <c r="CG213" s="270"/>
      <c r="CH213" s="270"/>
      <c r="CI213" s="270"/>
      <c r="CJ213" s="270"/>
      <c r="CK213" s="270"/>
      <c r="CL213" s="270"/>
      <c r="CM213" s="270"/>
      <c r="CN213" s="270"/>
      <c r="CO213" s="270"/>
      <c r="CP213" s="270"/>
      <c r="CQ213" s="270"/>
      <c r="CR213" s="270"/>
      <c r="CS213" s="262" t="s">
        <v>7848</v>
      </c>
      <c r="CT213" s="262" t="s">
        <v>7849</v>
      </c>
      <c r="CU213" s="270"/>
      <c r="CV213" s="270"/>
      <c r="CW213" s="270"/>
      <c r="CX213" s="270"/>
      <c r="CY213" s="270"/>
      <c r="CZ213" s="270"/>
      <c r="DA213" s="270"/>
      <c r="DB213" s="270"/>
      <c r="DC213" s="262" t="s">
        <v>7850</v>
      </c>
      <c r="DD213" s="270"/>
      <c r="DE213" s="270"/>
    </row>
    <row r="214" spans="38:109" ht="135" hidden="1">
      <c r="AL214" s="259" t="str">
        <f t="shared" si="7"/>
        <v>San Rafael</v>
      </c>
      <c r="AM214" s="259" t="str">
        <f t="shared" si="6"/>
        <v>30211</v>
      </c>
      <c r="AN214"/>
      <c r="AO214" s="268"/>
      <c r="AP214" s="3">
        <v>212</v>
      </c>
      <c r="AQ214" s="269"/>
      <c r="AR214" s="269"/>
      <c r="AS214" s="269"/>
      <c r="AT214" s="269"/>
      <c r="AU214" s="269"/>
      <c r="AV214" s="269"/>
      <c r="AW214" s="269"/>
      <c r="AX214" s="269"/>
      <c r="AY214" s="269"/>
      <c r="AZ214" s="269"/>
      <c r="BA214" s="269"/>
      <c r="BB214" s="269"/>
      <c r="BC214" s="269"/>
      <c r="BD214" s="269"/>
      <c r="BE214" s="269"/>
      <c r="BF214" s="269"/>
      <c r="BG214" s="269"/>
      <c r="BH214" s="269"/>
      <c r="BI214" s="269"/>
      <c r="BJ214" s="260" t="s">
        <v>7851</v>
      </c>
      <c r="BK214" s="260" t="s">
        <v>7852</v>
      </c>
      <c r="BL214" s="269"/>
      <c r="BM214" s="269"/>
      <c r="BN214" s="269"/>
      <c r="BO214" s="269"/>
      <c r="BP214" s="269"/>
      <c r="BQ214" s="269"/>
      <c r="BR214" s="269"/>
      <c r="BS214" s="269"/>
      <c r="BT214" s="260" t="s">
        <v>7853</v>
      </c>
      <c r="BU214" s="269"/>
      <c r="BV214" s="269"/>
      <c r="BW214" s="268"/>
      <c r="BX214" s="268"/>
      <c r="BY214" s="268"/>
      <c r="BZ214" s="270"/>
      <c r="CA214" s="270"/>
      <c r="CB214" s="270"/>
      <c r="CC214" s="270"/>
      <c r="CD214" s="270"/>
      <c r="CE214" s="270"/>
      <c r="CF214" s="270"/>
      <c r="CG214" s="270"/>
      <c r="CH214" s="270"/>
      <c r="CI214" s="270"/>
      <c r="CJ214" s="270"/>
      <c r="CK214" s="270"/>
      <c r="CL214" s="270"/>
      <c r="CM214" s="270"/>
      <c r="CN214" s="270"/>
      <c r="CO214" s="270"/>
      <c r="CP214" s="270"/>
      <c r="CQ214" s="270"/>
      <c r="CR214" s="270"/>
      <c r="CS214" s="262" t="s">
        <v>7854</v>
      </c>
      <c r="CT214" s="262" t="s">
        <v>5587</v>
      </c>
      <c r="CU214" s="270"/>
      <c r="CV214" s="270"/>
      <c r="CW214" s="270"/>
      <c r="CX214" s="270"/>
      <c r="CY214" s="270"/>
      <c r="CZ214" s="270"/>
      <c r="DA214" s="270"/>
      <c r="DB214" s="270"/>
      <c r="DC214" s="262" t="s">
        <v>7855</v>
      </c>
      <c r="DD214" s="270"/>
      <c r="DE214" s="270"/>
    </row>
    <row r="215" spans="38:109" ht="120" hidden="1">
      <c r="AL215" s="259" t="str">
        <f t="shared" si="7"/>
        <v>Santiago Sochiapan</v>
      </c>
      <c r="AM215" s="259" t="str">
        <f t="shared" si="6"/>
        <v>30212</v>
      </c>
      <c r="AN215"/>
      <c r="AO215" s="268"/>
      <c r="AP215" s="3">
        <v>213</v>
      </c>
      <c r="AQ215" s="269"/>
      <c r="AR215" s="269"/>
      <c r="AS215" s="269"/>
      <c r="AT215" s="269"/>
      <c r="AU215" s="269"/>
      <c r="AV215" s="269"/>
      <c r="AW215" s="269"/>
      <c r="AX215" s="269"/>
      <c r="AY215" s="269"/>
      <c r="AZ215" s="269"/>
      <c r="BA215" s="269"/>
      <c r="BB215" s="269"/>
      <c r="BC215" s="269"/>
      <c r="BD215" s="269"/>
      <c r="BE215" s="269"/>
      <c r="BF215" s="269"/>
      <c r="BG215" s="269"/>
      <c r="BH215" s="269"/>
      <c r="BI215" s="269"/>
      <c r="BJ215" s="260" t="s">
        <v>7856</v>
      </c>
      <c r="BK215" s="260" t="s">
        <v>7857</v>
      </c>
      <c r="BL215" s="269"/>
      <c r="BM215" s="269"/>
      <c r="BN215" s="269"/>
      <c r="BO215" s="269"/>
      <c r="BP215" s="269"/>
      <c r="BQ215" s="269"/>
      <c r="BR215" s="269"/>
      <c r="BS215" s="269"/>
      <c r="BT215" s="260" t="s">
        <v>7858</v>
      </c>
      <c r="BU215" s="269"/>
      <c r="BV215" s="269"/>
      <c r="BW215" s="268"/>
      <c r="BX215" s="268"/>
      <c r="BY215" s="268"/>
      <c r="BZ215" s="270"/>
      <c r="CA215" s="270"/>
      <c r="CB215" s="270"/>
      <c r="CC215" s="270"/>
      <c r="CD215" s="270"/>
      <c r="CE215" s="270"/>
      <c r="CF215" s="270"/>
      <c r="CG215" s="270"/>
      <c r="CH215" s="270"/>
      <c r="CI215" s="270"/>
      <c r="CJ215" s="270"/>
      <c r="CK215" s="270"/>
      <c r="CL215" s="270"/>
      <c r="CM215" s="270"/>
      <c r="CN215" s="270"/>
      <c r="CO215" s="270"/>
      <c r="CP215" s="270"/>
      <c r="CQ215" s="270"/>
      <c r="CR215" s="270"/>
      <c r="CS215" s="262" t="s">
        <v>7859</v>
      </c>
      <c r="CT215" s="262" t="s">
        <v>7860</v>
      </c>
      <c r="CU215" s="270"/>
      <c r="CV215" s="270"/>
      <c r="CW215" s="270"/>
      <c r="CX215" s="270"/>
      <c r="CY215" s="270"/>
      <c r="CZ215" s="270"/>
      <c r="DA215" s="270"/>
      <c r="DB215" s="270"/>
      <c r="DC215" s="262" t="s">
        <v>7861</v>
      </c>
      <c r="DD215" s="270"/>
      <c r="DE215" s="270"/>
    </row>
    <row r="216" spans="38:109" ht="105" hidden="1">
      <c r="AL216" s="259" t="str">
        <f t="shared" si="7"/>
        <v>No identificado</v>
      </c>
      <c r="AM216" s="259">
        <f t="shared" si="6"/>
        <v>30999</v>
      </c>
      <c r="AN216"/>
      <c r="AO216" s="268"/>
      <c r="AP216" s="3">
        <v>214</v>
      </c>
      <c r="AQ216" s="269"/>
      <c r="AR216" s="269"/>
      <c r="AS216" s="269"/>
      <c r="AT216" s="269"/>
      <c r="AU216" s="269"/>
      <c r="AV216" s="269"/>
      <c r="AW216" s="269"/>
      <c r="AX216" s="269"/>
      <c r="AY216" s="269"/>
      <c r="AZ216" s="269"/>
      <c r="BA216" s="269"/>
      <c r="BB216" s="269"/>
      <c r="BC216" s="269"/>
      <c r="BD216" s="269"/>
      <c r="BE216" s="269"/>
      <c r="BF216" s="269"/>
      <c r="BG216" s="269"/>
      <c r="BH216" s="269"/>
      <c r="BI216" s="269"/>
      <c r="BJ216" s="260" t="s">
        <v>7862</v>
      </c>
      <c r="BK216" s="260" t="s">
        <v>7863</v>
      </c>
      <c r="BL216" s="269"/>
      <c r="BM216" s="269"/>
      <c r="BN216" s="269"/>
      <c r="BO216" s="269"/>
      <c r="BP216" s="269"/>
      <c r="BQ216" s="269"/>
      <c r="BR216" s="269"/>
      <c r="BS216" s="269"/>
      <c r="BT216" s="269">
        <v>30999</v>
      </c>
      <c r="BU216" s="269"/>
      <c r="BV216" s="269"/>
      <c r="BW216" s="268"/>
      <c r="BX216" s="268"/>
      <c r="BY216" s="268"/>
      <c r="BZ216" s="270"/>
      <c r="CA216" s="270"/>
      <c r="CB216" s="270"/>
      <c r="CC216" s="270"/>
      <c r="CD216" s="270"/>
      <c r="CE216" s="270"/>
      <c r="CF216" s="270"/>
      <c r="CG216" s="270"/>
      <c r="CH216" s="270"/>
      <c r="CI216" s="270"/>
      <c r="CJ216" s="270"/>
      <c r="CK216" s="270"/>
      <c r="CL216" s="270"/>
      <c r="CM216" s="270"/>
      <c r="CN216" s="270"/>
      <c r="CO216" s="270"/>
      <c r="CP216" s="270"/>
      <c r="CQ216" s="270"/>
      <c r="CR216" s="270"/>
      <c r="CS216" s="262" t="s">
        <v>7864</v>
      </c>
      <c r="CT216" s="262" t="s">
        <v>7865</v>
      </c>
      <c r="CU216" s="270"/>
      <c r="CV216" s="270"/>
      <c r="CW216" s="270"/>
      <c r="CX216" s="270"/>
      <c r="CY216" s="270"/>
      <c r="CZ216" s="270"/>
      <c r="DA216" s="270"/>
      <c r="DB216" s="270"/>
      <c r="DC216" s="262" t="s">
        <v>550</v>
      </c>
      <c r="DD216" s="270"/>
      <c r="DE216" s="270"/>
    </row>
    <row r="217" spans="38:109" ht="120" hidden="1">
      <c r="AL217" s="259" t="str">
        <f t="shared" si="7"/>
        <v/>
      </c>
      <c r="AM217" s="259" t="str">
        <f t="shared" si="6"/>
        <v/>
      </c>
      <c r="AN217"/>
      <c r="AO217" s="268"/>
      <c r="AP217" s="3">
        <v>215</v>
      </c>
      <c r="AQ217" s="269"/>
      <c r="AR217" s="269"/>
      <c r="AS217" s="269"/>
      <c r="AT217" s="269"/>
      <c r="AU217" s="269"/>
      <c r="AV217" s="269"/>
      <c r="AW217" s="269"/>
      <c r="AX217" s="269"/>
      <c r="AY217" s="269"/>
      <c r="AZ217" s="269"/>
      <c r="BA217" s="269"/>
      <c r="BB217" s="269"/>
      <c r="BC217" s="269"/>
      <c r="BD217" s="269"/>
      <c r="BE217" s="269"/>
      <c r="BF217" s="269"/>
      <c r="BG217" s="269"/>
      <c r="BH217" s="269"/>
      <c r="BI217" s="269"/>
      <c r="BJ217" s="260" t="s">
        <v>7866</v>
      </c>
      <c r="BK217" s="260" t="s">
        <v>7867</v>
      </c>
      <c r="BL217" s="269"/>
      <c r="BM217" s="269"/>
      <c r="BN217" s="269"/>
      <c r="BO217" s="269"/>
      <c r="BP217" s="269"/>
      <c r="BQ217" s="269"/>
      <c r="BR217" s="269"/>
      <c r="BS217" s="269"/>
      <c r="BT217" s="269"/>
      <c r="BU217" s="269"/>
      <c r="BV217" s="269"/>
      <c r="BW217" s="268"/>
      <c r="BX217" s="268"/>
      <c r="BY217" s="268"/>
      <c r="BZ217" s="270"/>
      <c r="CA217" s="270"/>
      <c r="CB217" s="270"/>
      <c r="CC217" s="270"/>
      <c r="CD217" s="270"/>
      <c r="CE217" s="270"/>
      <c r="CF217" s="270"/>
      <c r="CG217" s="270"/>
      <c r="CH217" s="270"/>
      <c r="CI217" s="270"/>
      <c r="CJ217" s="270"/>
      <c r="CK217" s="270"/>
      <c r="CL217" s="270"/>
      <c r="CM217" s="270"/>
      <c r="CN217" s="270"/>
      <c r="CO217" s="270"/>
      <c r="CP217" s="270"/>
      <c r="CQ217" s="270"/>
      <c r="CR217" s="270"/>
      <c r="CS217" s="262" t="s">
        <v>7868</v>
      </c>
      <c r="CT217" s="262" t="s">
        <v>7869</v>
      </c>
      <c r="CU217" s="270"/>
      <c r="CV217" s="270"/>
      <c r="CW217" s="270"/>
      <c r="CX217" s="270"/>
      <c r="CY217" s="270"/>
      <c r="CZ217" s="270"/>
      <c r="DA217" s="270"/>
      <c r="DB217" s="270"/>
      <c r="DC217" s="270"/>
      <c r="DD217" s="270"/>
      <c r="DE217" s="270"/>
    </row>
    <row r="218" spans="38:109" ht="135" hidden="1">
      <c r="AL218" s="259" t="str">
        <f t="shared" si="7"/>
        <v/>
      </c>
      <c r="AM218" s="259" t="str">
        <f t="shared" si="6"/>
        <v/>
      </c>
      <c r="AN218"/>
      <c r="AO218" s="268"/>
      <c r="AP218" s="3">
        <v>216</v>
      </c>
      <c r="AQ218" s="269"/>
      <c r="AR218" s="269"/>
      <c r="AS218" s="269"/>
      <c r="AT218" s="269"/>
      <c r="AU218" s="269"/>
      <c r="AV218" s="269"/>
      <c r="AW218" s="269"/>
      <c r="AX218" s="269"/>
      <c r="AY218" s="269"/>
      <c r="AZ218" s="269"/>
      <c r="BA218" s="269"/>
      <c r="BB218" s="269"/>
      <c r="BC218" s="269"/>
      <c r="BD218" s="269"/>
      <c r="BE218" s="269"/>
      <c r="BF218" s="269"/>
      <c r="BG218" s="269"/>
      <c r="BH218" s="269"/>
      <c r="BI218" s="269"/>
      <c r="BJ218" s="260" t="s">
        <v>7870</v>
      </c>
      <c r="BK218" s="260" t="s">
        <v>7871</v>
      </c>
      <c r="BL218" s="269"/>
      <c r="BM218" s="269"/>
      <c r="BN218" s="269"/>
      <c r="BO218" s="269"/>
      <c r="BP218" s="269"/>
      <c r="BQ218" s="269"/>
      <c r="BR218" s="269"/>
      <c r="BS218" s="269"/>
      <c r="BT218" s="269"/>
      <c r="BU218" s="269"/>
      <c r="BV218" s="269"/>
      <c r="BW218" s="268"/>
      <c r="BX218" s="268"/>
      <c r="BY218" s="268"/>
      <c r="BZ218" s="270"/>
      <c r="CA218" s="270"/>
      <c r="CB218" s="270"/>
      <c r="CC218" s="270"/>
      <c r="CD218" s="270"/>
      <c r="CE218" s="270"/>
      <c r="CF218" s="270"/>
      <c r="CG218" s="270"/>
      <c r="CH218" s="270"/>
      <c r="CI218" s="270"/>
      <c r="CJ218" s="270"/>
      <c r="CK218" s="270"/>
      <c r="CL218" s="270"/>
      <c r="CM218" s="270"/>
      <c r="CN218" s="270"/>
      <c r="CO218" s="270"/>
      <c r="CP218" s="270"/>
      <c r="CQ218" s="270"/>
      <c r="CR218" s="270"/>
      <c r="CS218" s="262" t="s">
        <v>7872</v>
      </c>
      <c r="CT218" s="262" t="s">
        <v>7873</v>
      </c>
      <c r="CU218" s="270"/>
      <c r="CV218" s="270"/>
      <c r="CW218" s="270"/>
      <c r="CX218" s="270"/>
      <c r="CY218" s="270"/>
      <c r="CZ218" s="270"/>
      <c r="DA218" s="270"/>
      <c r="DB218" s="270"/>
      <c r="DC218" s="270"/>
      <c r="DD218" s="270"/>
      <c r="DE218" s="270"/>
    </row>
    <row r="219" spans="38:109" ht="105" hidden="1">
      <c r="AL219" s="259" t="str">
        <f t="shared" si="7"/>
        <v/>
      </c>
      <c r="AM219" s="259" t="str">
        <f t="shared" si="6"/>
        <v/>
      </c>
      <c r="AN219"/>
      <c r="AO219" s="268"/>
      <c r="AP219" s="3">
        <v>217</v>
      </c>
      <c r="AQ219" s="269"/>
      <c r="AR219" s="269"/>
      <c r="AS219" s="269"/>
      <c r="AT219" s="269"/>
      <c r="AU219" s="269"/>
      <c r="AV219" s="269"/>
      <c r="AW219" s="269"/>
      <c r="AX219" s="269"/>
      <c r="AY219" s="269"/>
      <c r="AZ219" s="269"/>
      <c r="BA219" s="269"/>
      <c r="BB219" s="269"/>
      <c r="BC219" s="269"/>
      <c r="BD219" s="269"/>
      <c r="BE219" s="269"/>
      <c r="BF219" s="269"/>
      <c r="BG219" s="269"/>
      <c r="BH219" s="269"/>
      <c r="BI219" s="269"/>
      <c r="BJ219" s="260" t="s">
        <v>7874</v>
      </c>
      <c r="BK219" s="260" t="s">
        <v>7875</v>
      </c>
      <c r="BL219" s="269"/>
      <c r="BM219" s="269"/>
      <c r="BN219" s="269"/>
      <c r="BO219" s="269"/>
      <c r="BP219" s="269"/>
      <c r="BQ219" s="269"/>
      <c r="BR219" s="269"/>
      <c r="BS219" s="269"/>
      <c r="BT219" s="269"/>
      <c r="BU219" s="269"/>
      <c r="BV219" s="269"/>
      <c r="BW219" s="268"/>
      <c r="BX219" s="268"/>
      <c r="BY219" s="268"/>
      <c r="BZ219" s="270"/>
      <c r="CA219" s="270"/>
      <c r="CB219" s="270"/>
      <c r="CC219" s="270"/>
      <c r="CD219" s="270"/>
      <c r="CE219" s="270"/>
      <c r="CF219" s="270"/>
      <c r="CG219" s="270"/>
      <c r="CH219" s="270"/>
      <c r="CI219" s="270"/>
      <c r="CJ219" s="270"/>
      <c r="CK219" s="270"/>
      <c r="CL219" s="270"/>
      <c r="CM219" s="270"/>
      <c r="CN219" s="270"/>
      <c r="CO219" s="270"/>
      <c r="CP219" s="270"/>
      <c r="CQ219" s="270"/>
      <c r="CR219" s="270"/>
      <c r="CS219" s="262" t="s">
        <v>7876</v>
      </c>
      <c r="CT219" s="262" t="s">
        <v>7877</v>
      </c>
      <c r="CU219" s="270"/>
      <c r="CV219" s="270"/>
      <c r="CW219" s="270"/>
      <c r="CX219" s="270"/>
      <c r="CY219" s="270"/>
      <c r="CZ219" s="270"/>
      <c r="DA219" s="270"/>
      <c r="DB219" s="270"/>
      <c r="DC219" s="270"/>
      <c r="DD219" s="270"/>
      <c r="DE219" s="270"/>
    </row>
    <row r="220" spans="38:109" ht="120" hidden="1">
      <c r="AL220" s="259" t="str">
        <f t="shared" si="7"/>
        <v/>
      </c>
      <c r="AM220" s="259" t="str">
        <f t="shared" si="6"/>
        <v/>
      </c>
      <c r="AN220"/>
      <c r="AO220" s="268"/>
      <c r="AP220" s="3">
        <v>218</v>
      </c>
      <c r="AQ220" s="269"/>
      <c r="AR220" s="269"/>
      <c r="AS220" s="269"/>
      <c r="AT220" s="269"/>
      <c r="AU220" s="269"/>
      <c r="AV220" s="269"/>
      <c r="AW220" s="269"/>
      <c r="AX220" s="269"/>
      <c r="AY220" s="269"/>
      <c r="AZ220" s="269"/>
      <c r="BA220" s="269"/>
      <c r="BB220" s="269"/>
      <c r="BC220" s="269"/>
      <c r="BD220" s="269"/>
      <c r="BE220" s="269"/>
      <c r="BF220" s="269"/>
      <c r="BG220" s="269"/>
      <c r="BH220" s="269"/>
      <c r="BI220" s="269"/>
      <c r="BJ220" s="260" t="s">
        <v>7878</v>
      </c>
      <c r="BK220" s="260" t="s">
        <v>7879</v>
      </c>
      <c r="BL220" s="269"/>
      <c r="BM220" s="269"/>
      <c r="BN220" s="269"/>
      <c r="BO220" s="269"/>
      <c r="BP220" s="269"/>
      <c r="BQ220" s="269"/>
      <c r="BR220" s="269"/>
      <c r="BS220" s="269"/>
      <c r="BT220" s="269"/>
      <c r="BU220" s="269"/>
      <c r="BV220" s="269"/>
      <c r="BW220" s="268"/>
      <c r="BX220" s="268"/>
      <c r="BY220" s="268"/>
      <c r="BZ220" s="270"/>
      <c r="CA220" s="270"/>
      <c r="CB220" s="270"/>
      <c r="CC220" s="270"/>
      <c r="CD220" s="270"/>
      <c r="CE220" s="270"/>
      <c r="CF220" s="270"/>
      <c r="CG220" s="270"/>
      <c r="CH220" s="270"/>
      <c r="CI220" s="270"/>
      <c r="CJ220" s="270"/>
      <c r="CK220" s="270"/>
      <c r="CL220" s="270"/>
      <c r="CM220" s="270"/>
      <c r="CN220" s="270"/>
      <c r="CO220" s="270"/>
      <c r="CP220" s="270"/>
      <c r="CQ220" s="270"/>
      <c r="CR220" s="270"/>
      <c r="CS220" s="262" t="s">
        <v>7880</v>
      </c>
      <c r="CT220" s="262" t="s">
        <v>7881</v>
      </c>
      <c r="CU220" s="270"/>
      <c r="CV220" s="270"/>
      <c r="CW220" s="270"/>
      <c r="CX220" s="270"/>
      <c r="CY220" s="270"/>
      <c r="CZ220" s="270"/>
      <c r="DA220" s="270"/>
      <c r="DB220" s="270"/>
      <c r="DC220" s="270"/>
      <c r="DD220" s="270"/>
      <c r="DE220" s="270"/>
    </row>
    <row r="221" spans="38:109" ht="90" hidden="1">
      <c r="AL221" s="259" t="str">
        <f t="shared" si="7"/>
        <v/>
      </c>
      <c r="AM221" s="259" t="str">
        <f t="shared" si="6"/>
        <v/>
      </c>
      <c r="AN221"/>
      <c r="AO221" s="268"/>
      <c r="AP221" s="3">
        <v>219</v>
      </c>
      <c r="AQ221" s="269"/>
      <c r="AR221" s="269"/>
      <c r="AS221" s="269"/>
      <c r="AT221" s="269"/>
      <c r="AU221" s="269"/>
      <c r="AV221" s="269"/>
      <c r="AW221" s="269"/>
      <c r="AX221" s="269"/>
      <c r="AY221" s="269"/>
      <c r="AZ221" s="269"/>
      <c r="BA221" s="269"/>
      <c r="BB221" s="269"/>
      <c r="BC221" s="269"/>
      <c r="BD221" s="269"/>
      <c r="BE221" s="269"/>
      <c r="BF221" s="269"/>
      <c r="BG221" s="269"/>
      <c r="BH221" s="269"/>
      <c r="BI221" s="269"/>
      <c r="BJ221" s="260" t="s">
        <v>7882</v>
      </c>
      <c r="BK221" s="269">
        <v>21999</v>
      </c>
      <c r="BL221" s="269"/>
      <c r="BM221" s="269"/>
      <c r="BN221" s="269"/>
      <c r="BO221" s="269"/>
      <c r="BP221" s="269"/>
      <c r="BQ221" s="269"/>
      <c r="BR221" s="269"/>
      <c r="BS221" s="269"/>
      <c r="BT221" s="269"/>
      <c r="BU221" s="269"/>
      <c r="BV221" s="269"/>
      <c r="BW221" s="268"/>
      <c r="BX221" s="268"/>
      <c r="BY221" s="268"/>
      <c r="BZ221" s="270"/>
      <c r="CA221" s="270"/>
      <c r="CB221" s="270"/>
      <c r="CC221" s="270"/>
      <c r="CD221" s="270"/>
      <c r="CE221" s="270"/>
      <c r="CF221" s="270"/>
      <c r="CG221" s="270"/>
      <c r="CH221" s="270"/>
      <c r="CI221" s="270"/>
      <c r="CJ221" s="270"/>
      <c r="CK221" s="270"/>
      <c r="CL221" s="270"/>
      <c r="CM221" s="270"/>
      <c r="CN221" s="270"/>
      <c r="CO221" s="270"/>
      <c r="CP221" s="270"/>
      <c r="CQ221" s="270"/>
      <c r="CR221" s="270"/>
      <c r="CS221" s="262" t="s">
        <v>7883</v>
      </c>
      <c r="CT221" s="262" t="s">
        <v>550</v>
      </c>
      <c r="CU221" s="270"/>
      <c r="CV221" s="270"/>
      <c r="CW221" s="270"/>
      <c r="CX221" s="270"/>
      <c r="CY221" s="270"/>
      <c r="CZ221" s="270"/>
      <c r="DA221" s="270"/>
      <c r="DB221" s="270"/>
      <c r="DC221" s="270"/>
      <c r="DD221" s="270"/>
      <c r="DE221" s="270"/>
    </row>
    <row r="222" spans="38:109" ht="105" hidden="1">
      <c r="AL222" s="259" t="str">
        <f t="shared" si="7"/>
        <v/>
      </c>
      <c r="AM222" s="259" t="str">
        <f t="shared" si="6"/>
        <v/>
      </c>
      <c r="AN222"/>
      <c r="AO222" s="268"/>
      <c r="AP222" s="3">
        <v>220</v>
      </c>
      <c r="AQ222" s="269"/>
      <c r="AR222" s="269"/>
      <c r="AS222" s="269"/>
      <c r="AT222" s="269"/>
      <c r="AU222" s="269"/>
      <c r="AV222" s="269"/>
      <c r="AW222" s="269"/>
      <c r="AX222" s="269"/>
      <c r="AY222" s="269"/>
      <c r="AZ222" s="269"/>
      <c r="BA222" s="269"/>
      <c r="BB222" s="269"/>
      <c r="BC222" s="269"/>
      <c r="BD222" s="269"/>
      <c r="BE222" s="269"/>
      <c r="BF222" s="269"/>
      <c r="BG222" s="269"/>
      <c r="BH222" s="269"/>
      <c r="BI222" s="269"/>
      <c r="BJ222" s="260" t="s">
        <v>7884</v>
      </c>
      <c r="BK222" s="269"/>
      <c r="BL222" s="269"/>
      <c r="BM222" s="269"/>
      <c r="BN222" s="269"/>
      <c r="BO222" s="269"/>
      <c r="BP222" s="269"/>
      <c r="BQ222" s="269"/>
      <c r="BR222" s="269"/>
      <c r="BS222" s="269"/>
      <c r="BT222" s="269"/>
      <c r="BU222" s="269"/>
      <c r="BV222" s="269"/>
      <c r="BW222" s="268"/>
      <c r="BX222" s="268"/>
      <c r="BY222" s="268"/>
      <c r="BZ222" s="270"/>
      <c r="CA222" s="270"/>
      <c r="CB222" s="270"/>
      <c r="CC222" s="270"/>
      <c r="CD222" s="270"/>
      <c r="CE222" s="270"/>
      <c r="CF222" s="270"/>
      <c r="CG222" s="270"/>
      <c r="CH222" s="270"/>
      <c r="CI222" s="270"/>
      <c r="CJ222" s="270"/>
      <c r="CK222" s="270"/>
      <c r="CL222" s="270"/>
      <c r="CM222" s="270"/>
      <c r="CN222" s="270"/>
      <c r="CO222" s="270"/>
      <c r="CP222" s="270"/>
      <c r="CQ222" s="270"/>
      <c r="CR222" s="270"/>
      <c r="CS222" s="262" t="s">
        <v>7885</v>
      </c>
      <c r="CT222" s="270"/>
      <c r="CU222" s="270"/>
      <c r="CV222" s="270"/>
      <c r="CW222" s="270"/>
      <c r="CX222" s="270"/>
      <c r="CY222" s="270"/>
      <c r="CZ222" s="270"/>
      <c r="DA222" s="270"/>
      <c r="DB222" s="270"/>
      <c r="DC222" s="270"/>
      <c r="DD222" s="270"/>
      <c r="DE222" s="270"/>
    </row>
    <row r="223" spans="38:109" ht="120" hidden="1">
      <c r="AL223" s="259" t="str">
        <f t="shared" si="7"/>
        <v/>
      </c>
      <c r="AM223" s="259" t="str">
        <f t="shared" si="6"/>
        <v/>
      </c>
      <c r="AN223"/>
      <c r="AO223" s="268"/>
      <c r="AP223" s="3">
        <v>221</v>
      </c>
      <c r="AQ223" s="269"/>
      <c r="AR223" s="269"/>
      <c r="AS223" s="269"/>
      <c r="AT223" s="269"/>
      <c r="AU223" s="269"/>
      <c r="AV223" s="269"/>
      <c r="AW223" s="269"/>
      <c r="AX223" s="269"/>
      <c r="AY223" s="269"/>
      <c r="AZ223" s="269"/>
      <c r="BA223" s="269"/>
      <c r="BB223" s="269"/>
      <c r="BC223" s="269"/>
      <c r="BD223" s="269"/>
      <c r="BE223" s="269"/>
      <c r="BF223" s="269"/>
      <c r="BG223" s="269"/>
      <c r="BH223" s="269"/>
      <c r="BI223" s="269"/>
      <c r="BJ223" s="260" t="s">
        <v>7886</v>
      </c>
      <c r="BK223" s="269"/>
      <c r="BL223" s="269"/>
      <c r="BM223" s="269"/>
      <c r="BN223" s="269"/>
      <c r="BO223" s="269"/>
      <c r="BP223" s="269"/>
      <c r="BQ223" s="269"/>
      <c r="BR223" s="269"/>
      <c r="BS223" s="269"/>
      <c r="BT223" s="269"/>
      <c r="BU223" s="269"/>
      <c r="BV223" s="269"/>
      <c r="BW223" s="268"/>
      <c r="BX223" s="268"/>
      <c r="BY223" s="268"/>
      <c r="BZ223" s="270"/>
      <c r="CA223" s="270"/>
      <c r="CB223" s="270"/>
      <c r="CC223" s="270"/>
      <c r="CD223" s="270"/>
      <c r="CE223" s="270"/>
      <c r="CF223" s="270"/>
      <c r="CG223" s="270"/>
      <c r="CH223" s="270"/>
      <c r="CI223" s="270"/>
      <c r="CJ223" s="270"/>
      <c r="CK223" s="270"/>
      <c r="CL223" s="270"/>
      <c r="CM223" s="270"/>
      <c r="CN223" s="270"/>
      <c r="CO223" s="270"/>
      <c r="CP223" s="270"/>
      <c r="CQ223" s="270"/>
      <c r="CR223" s="270"/>
      <c r="CS223" s="262" t="s">
        <v>7887</v>
      </c>
      <c r="CT223" s="270"/>
      <c r="CU223" s="270"/>
      <c r="CV223" s="270"/>
      <c r="CW223" s="270"/>
      <c r="CX223" s="270"/>
      <c r="CY223" s="270"/>
      <c r="CZ223" s="270"/>
      <c r="DA223" s="270"/>
      <c r="DB223" s="270"/>
      <c r="DC223" s="270"/>
      <c r="DD223" s="270"/>
      <c r="DE223" s="270"/>
    </row>
    <row r="224" spans="38:109" ht="135" hidden="1">
      <c r="AL224" s="259" t="str">
        <f t="shared" si="7"/>
        <v/>
      </c>
      <c r="AM224" s="259" t="str">
        <f t="shared" si="6"/>
        <v/>
      </c>
      <c r="AN224"/>
      <c r="AO224" s="268"/>
      <c r="AP224" s="3">
        <v>222</v>
      </c>
      <c r="AQ224" s="269"/>
      <c r="AR224" s="269"/>
      <c r="AS224" s="269"/>
      <c r="AT224" s="269"/>
      <c r="AU224" s="269"/>
      <c r="AV224" s="269"/>
      <c r="AW224" s="269"/>
      <c r="AX224" s="269"/>
      <c r="AY224" s="269"/>
      <c r="AZ224" s="269"/>
      <c r="BA224" s="269"/>
      <c r="BB224" s="269"/>
      <c r="BC224" s="269"/>
      <c r="BD224" s="269"/>
      <c r="BE224" s="269"/>
      <c r="BF224" s="269"/>
      <c r="BG224" s="269"/>
      <c r="BH224" s="269"/>
      <c r="BI224" s="269"/>
      <c r="BJ224" s="260" t="s">
        <v>7888</v>
      </c>
      <c r="BK224" s="269"/>
      <c r="BL224" s="269"/>
      <c r="BM224" s="269"/>
      <c r="BN224" s="269"/>
      <c r="BO224" s="269"/>
      <c r="BP224" s="269"/>
      <c r="BQ224" s="269"/>
      <c r="BR224" s="269"/>
      <c r="BS224" s="269"/>
      <c r="BT224" s="269"/>
      <c r="BU224" s="269"/>
      <c r="BV224" s="269"/>
      <c r="BW224" s="268"/>
      <c r="BX224" s="268"/>
      <c r="BY224" s="268"/>
      <c r="BZ224" s="270"/>
      <c r="CA224" s="270"/>
      <c r="CB224" s="270"/>
      <c r="CC224" s="270"/>
      <c r="CD224" s="270"/>
      <c r="CE224" s="270"/>
      <c r="CF224" s="270"/>
      <c r="CG224" s="270"/>
      <c r="CH224" s="270"/>
      <c r="CI224" s="270"/>
      <c r="CJ224" s="270"/>
      <c r="CK224" s="270"/>
      <c r="CL224" s="270"/>
      <c r="CM224" s="270"/>
      <c r="CN224" s="270"/>
      <c r="CO224" s="270"/>
      <c r="CP224" s="270"/>
      <c r="CQ224" s="270"/>
      <c r="CR224" s="270"/>
      <c r="CS224" s="262" t="s">
        <v>7889</v>
      </c>
      <c r="CT224" s="270"/>
      <c r="CU224" s="270"/>
      <c r="CV224" s="270"/>
      <c r="CW224" s="270"/>
      <c r="CX224" s="270"/>
      <c r="CY224" s="270"/>
      <c r="CZ224" s="270"/>
      <c r="DA224" s="270"/>
      <c r="DB224" s="270"/>
      <c r="DC224" s="270"/>
      <c r="DD224" s="270"/>
      <c r="DE224" s="270"/>
    </row>
    <row r="225" spans="38:109" ht="90" hidden="1">
      <c r="AL225" s="259" t="str">
        <f t="shared" si="7"/>
        <v/>
      </c>
      <c r="AM225" s="259" t="str">
        <f t="shared" si="6"/>
        <v/>
      </c>
      <c r="AN225"/>
      <c r="AO225" s="268"/>
      <c r="AP225" s="3">
        <v>223</v>
      </c>
      <c r="AQ225" s="269"/>
      <c r="AR225" s="269"/>
      <c r="AS225" s="269"/>
      <c r="AT225" s="269"/>
      <c r="AU225" s="269"/>
      <c r="AV225" s="269"/>
      <c r="AW225" s="269"/>
      <c r="AX225" s="269"/>
      <c r="AY225" s="269"/>
      <c r="AZ225" s="269"/>
      <c r="BA225" s="269"/>
      <c r="BB225" s="269"/>
      <c r="BC225" s="269"/>
      <c r="BD225" s="269"/>
      <c r="BE225" s="269"/>
      <c r="BF225" s="269"/>
      <c r="BG225" s="269"/>
      <c r="BH225" s="269"/>
      <c r="BI225" s="269"/>
      <c r="BJ225" s="260" t="s">
        <v>7890</v>
      </c>
      <c r="BK225" s="269"/>
      <c r="BL225" s="269"/>
      <c r="BM225" s="269"/>
      <c r="BN225" s="269"/>
      <c r="BO225" s="269"/>
      <c r="BP225" s="269"/>
      <c r="BQ225" s="269"/>
      <c r="BR225" s="269"/>
      <c r="BS225" s="269"/>
      <c r="BT225" s="269"/>
      <c r="BU225" s="269"/>
      <c r="BV225" s="269"/>
      <c r="BW225" s="268"/>
      <c r="BX225" s="268"/>
      <c r="BY225" s="268"/>
      <c r="BZ225" s="270"/>
      <c r="CA225" s="270"/>
      <c r="CB225" s="270"/>
      <c r="CC225" s="270"/>
      <c r="CD225" s="270"/>
      <c r="CE225" s="270"/>
      <c r="CF225" s="270"/>
      <c r="CG225" s="270"/>
      <c r="CH225" s="270"/>
      <c r="CI225" s="270"/>
      <c r="CJ225" s="270"/>
      <c r="CK225" s="270"/>
      <c r="CL225" s="270"/>
      <c r="CM225" s="270"/>
      <c r="CN225" s="270"/>
      <c r="CO225" s="270"/>
      <c r="CP225" s="270"/>
      <c r="CQ225" s="270"/>
      <c r="CR225" s="270"/>
      <c r="CS225" s="262" t="s">
        <v>7891</v>
      </c>
      <c r="CT225" s="270"/>
      <c r="CU225" s="270"/>
      <c r="CV225" s="270"/>
      <c r="CW225" s="270"/>
      <c r="CX225" s="270"/>
      <c r="CY225" s="270"/>
      <c r="CZ225" s="270"/>
      <c r="DA225" s="270"/>
      <c r="DB225" s="270"/>
      <c r="DC225" s="270"/>
      <c r="DD225" s="270"/>
      <c r="DE225" s="270"/>
    </row>
    <row r="226" spans="38:109" ht="105" hidden="1">
      <c r="AL226" s="259" t="str">
        <f t="shared" si="7"/>
        <v/>
      </c>
      <c r="AM226" s="259" t="str">
        <f t="shared" si="6"/>
        <v/>
      </c>
      <c r="AN226"/>
      <c r="AO226" s="268"/>
      <c r="AP226" s="3">
        <v>224</v>
      </c>
      <c r="AQ226" s="269"/>
      <c r="AR226" s="269"/>
      <c r="AS226" s="269"/>
      <c r="AT226" s="269"/>
      <c r="AU226" s="269"/>
      <c r="AV226" s="269"/>
      <c r="AW226" s="269"/>
      <c r="AX226" s="269"/>
      <c r="AY226" s="269"/>
      <c r="AZ226" s="269"/>
      <c r="BA226" s="269"/>
      <c r="BB226" s="269"/>
      <c r="BC226" s="269"/>
      <c r="BD226" s="269"/>
      <c r="BE226" s="269"/>
      <c r="BF226" s="269"/>
      <c r="BG226" s="269"/>
      <c r="BH226" s="269"/>
      <c r="BI226" s="269"/>
      <c r="BJ226" s="260" t="s">
        <v>7892</v>
      </c>
      <c r="BK226" s="269"/>
      <c r="BL226" s="269"/>
      <c r="BM226" s="269"/>
      <c r="BN226" s="269"/>
      <c r="BO226" s="269"/>
      <c r="BP226" s="269"/>
      <c r="BQ226" s="269"/>
      <c r="BR226" s="269"/>
      <c r="BS226" s="269"/>
      <c r="BT226" s="269"/>
      <c r="BU226" s="269"/>
      <c r="BV226" s="269"/>
      <c r="BW226" s="268"/>
      <c r="BX226" s="268"/>
      <c r="BY226" s="268"/>
      <c r="BZ226" s="270"/>
      <c r="CA226" s="270"/>
      <c r="CB226" s="270"/>
      <c r="CC226" s="270"/>
      <c r="CD226" s="270"/>
      <c r="CE226" s="270"/>
      <c r="CF226" s="270"/>
      <c r="CG226" s="270"/>
      <c r="CH226" s="270"/>
      <c r="CI226" s="270"/>
      <c r="CJ226" s="270"/>
      <c r="CK226" s="270"/>
      <c r="CL226" s="270"/>
      <c r="CM226" s="270"/>
      <c r="CN226" s="270"/>
      <c r="CO226" s="270"/>
      <c r="CP226" s="270"/>
      <c r="CQ226" s="270"/>
      <c r="CR226" s="270"/>
      <c r="CS226" s="262" t="s">
        <v>7893</v>
      </c>
      <c r="CT226" s="270"/>
      <c r="CU226" s="270"/>
      <c r="CV226" s="270"/>
      <c r="CW226" s="270"/>
      <c r="CX226" s="270"/>
      <c r="CY226" s="270"/>
      <c r="CZ226" s="270"/>
      <c r="DA226" s="270"/>
      <c r="DB226" s="270"/>
      <c r="DC226" s="270"/>
      <c r="DD226" s="270"/>
      <c r="DE226" s="270"/>
    </row>
    <row r="227" spans="38:109" ht="105" hidden="1">
      <c r="AL227" s="259" t="str">
        <f t="shared" si="7"/>
        <v/>
      </c>
      <c r="AM227" s="259" t="str">
        <f t="shared" si="6"/>
        <v/>
      </c>
      <c r="AN227"/>
      <c r="AO227" s="268"/>
      <c r="AP227" s="3">
        <v>225</v>
      </c>
      <c r="AQ227" s="269"/>
      <c r="AR227" s="269"/>
      <c r="AS227" s="269"/>
      <c r="AT227" s="269"/>
      <c r="AU227" s="269"/>
      <c r="AV227" s="269"/>
      <c r="AW227" s="269"/>
      <c r="AX227" s="269"/>
      <c r="AY227" s="269"/>
      <c r="AZ227" s="269"/>
      <c r="BA227" s="269"/>
      <c r="BB227" s="269"/>
      <c r="BC227" s="269"/>
      <c r="BD227" s="269"/>
      <c r="BE227" s="269"/>
      <c r="BF227" s="269"/>
      <c r="BG227" s="269"/>
      <c r="BH227" s="269"/>
      <c r="BI227" s="269"/>
      <c r="BJ227" s="260" t="s">
        <v>7894</v>
      </c>
      <c r="BK227" s="269"/>
      <c r="BL227" s="269"/>
      <c r="BM227" s="269"/>
      <c r="BN227" s="269"/>
      <c r="BO227" s="269"/>
      <c r="BP227" s="269"/>
      <c r="BQ227" s="269"/>
      <c r="BR227" s="269"/>
      <c r="BS227" s="269"/>
      <c r="BT227" s="269"/>
      <c r="BU227" s="269"/>
      <c r="BV227" s="269"/>
      <c r="BW227" s="268"/>
      <c r="BX227" s="268"/>
      <c r="BY227" s="268"/>
      <c r="BZ227" s="270"/>
      <c r="CA227" s="270"/>
      <c r="CB227" s="270"/>
      <c r="CC227" s="270"/>
      <c r="CD227" s="270"/>
      <c r="CE227" s="270"/>
      <c r="CF227" s="270"/>
      <c r="CG227" s="270"/>
      <c r="CH227" s="270"/>
      <c r="CI227" s="270"/>
      <c r="CJ227" s="270"/>
      <c r="CK227" s="270"/>
      <c r="CL227" s="270"/>
      <c r="CM227" s="270"/>
      <c r="CN227" s="270"/>
      <c r="CO227" s="270"/>
      <c r="CP227" s="270"/>
      <c r="CQ227" s="270"/>
      <c r="CR227" s="270"/>
      <c r="CS227" s="262" t="s">
        <v>7895</v>
      </c>
      <c r="CT227" s="270"/>
      <c r="CU227" s="270"/>
      <c r="CV227" s="270"/>
      <c r="CW227" s="270"/>
      <c r="CX227" s="270"/>
      <c r="CY227" s="270"/>
      <c r="CZ227" s="270"/>
      <c r="DA227" s="270"/>
      <c r="DB227" s="270"/>
      <c r="DC227" s="270"/>
      <c r="DD227" s="270"/>
      <c r="DE227" s="270"/>
    </row>
    <row r="228" spans="38:109" ht="75" hidden="1">
      <c r="AL228" s="259" t="str">
        <f t="shared" si="7"/>
        <v/>
      </c>
      <c r="AM228" s="259" t="str">
        <f t="shared" si="6"/>
        <v/>
      </c>
      <c r="AN228"/>
      <c r="AO228" s="268"/>
      <c r="AP228" s="3">
        <v>226</v>
      </c>
      <c r="AQ228" s="269"/>
      <c r="AR228" s="269"/>
      <c r="AS228" s="269"/>
      <c r="AT228" s="269"/>
      <c r="AU228" s="269"/>
      <c r="AV228" s="269"/>
      <c r="AW228" s="269"/>
      <c r="AX228" s="269"/>
      <c r="AY228" s="269"/>
      <c r="AZ228" s="269"/>
      <c r="BA228" s="269"/>
      <c r="BB228" s="269"/>
      <c r="BC228" s="269"/>
      <c r="BD228" s="269"/>
      <c r="BE228" s="269"/>
      <c r="BF228" s="269"/>
      <c r="BG228" s="269"/>
      <c r="BH228" s="269"/>
      <c r="BI228" s="269"/>
      <c r="BJ228" s="260" t="s">
        <v>7896</v>
      </c>
      <c r="BK228" s="269"/>
      <c r="BL228" s="269"/>
      <c r="BM228" s="269"/>
      <c r="BN228" s="269"/>
      <c r="BO228" s="269"/>
      <c r="BP228" s="269"/>
      <c r="BQ228" s="269"/>
      <c r="BR228" s="269"/>
      <c r="BS228" s="269"/>
      <c r="BT228" s="269"/>
      <c r="BU228" s="269"/>
      <c r="BV228" s="269"/>
      <c r="BW228" s="268"/>
      <c r="BX228" s="268"/>
      <c r="BY228" s="268"/>
      <c r="BZ228" s="270"/>
      <c r="CA228" s="270"/>
      <c r="CB228" s="270"/>
      <c r="CC228" s="270"/>
      <c r="CD228" s="270"/>
      <c r="CE228" s="270"/>
      <c r="CF228" s="270"/>
      <c r="CG228" s="270"/>
      <c r="CH228" s="270"/>
      <c r="CI228" s="270"/>
      <c r="CJ228" s="270"/>
      <c r="CK228" s="270"/>
      <c r="CL228" s="270"/>
      <c r="CM228" s="270"/>
      <c r="CN228" s="270"/>
      <c r="CO228" s="270"/>
      <c r="CP228" s="270"/>
      <c r="CQ228" s="270"/>
      <c r="CR228" s="270"/>
      <c r="CS228" s="262" t="s">
        <v>7897</v>
      </c>
      <c r="CT228" s="270"/>
      <c r="CU228" s="270"/>
      <c r="CV228" s="270"/>
      <c r="CW228" s="270"/>
      <c r="CX228" s="270"/>
      <c r="CY228" s="270"/>
      <c r="CZ228" s="270"/>
      <c r="DA228" s="270"/>
      <c r="DB228" s="270"/>
      <c r="DC228" s="270"/>
      <c r="DD228" s="270"/>
      <c r="DE228" s="270"/>
    </row>
    <row r="229" spans="38:109" ht="150" hidden="1">
      <c r="AL229" s="259" t="str">
        <f t="shared" si="7"/>
        <v/>
      </c>
      <c r="AM229" s="259" t="str">
        <f t="shared" si="6"/>
        <v/>
      </c>
      <c r="AN229"/>
      <c r="AO229" s="268"/>
      <c r="AP229" s="3">
        <v>227</v>
      </c>
      <c r="AQ229" s="269"/>
      <c r="AR229" s="269"/>
      <c r="AS229" s="269"/>
      <c r="AT229" s="269"/>
      <c r="AU229" s="269"/>
      <c r="AV229" s="269"/>
      <c r="AW229" s="269"/>
      <c r="AX229" s="269"/>
      <c r="AY229" s="269"/>
      <c r="AZ229" s="269"/>
      <c r="BA229" s="269"/>
      <c r="BB229" s="269"/>
      <c r="BC229" s="269"/>
      <c r="BD229" s="269"/>
      <c r="BE229" s="269"/>
      <c r="BF229" s="269"/>
      <c r="BG229" s="269"/>
      <c r="BH229" s="269"/>
      <c r="BI229" s="269"/>
      <c r="BJ229" s="260" t="s">
        <v>7898</v>
      </c>
      <c r="BK229" s="269"/>
      <c r="BL229" s="269"/>
      <c r="BM229" s="269"/>
      <c r="BN229" s="269"/>
      <c r="BO229" s="269"/>
      <c r="BP229" s="269"/>
      <c r="BQ229" s="269"/>
      <c r="BR229" s="269"/>
      <c r="BS229" s="269"/>
      <c r="BT229" s="269"/>
      <c r="BU229" s="269"/>
      <c r="BV229" s="269"/>
      <c r="BW229" s="268"/>
      <c r="BX229" s="268"/>
      <c r="BY229" s="268"/>
      <c r="BZ229" s="270"/>
      <c r="CA229" s="270"/>
      <c r="CB229" s="270"/>
      <c r="CC229" s="270"/>
      <c r="CD229" s="270"/>
      <c r="CE229" s="270"/>
      <c r="CF229" s="270"/>
      <c r="CG229" s="270"/>
      <c r="CH229" s="270"/>
      <c r="CI229" s="270"/>
      <c r="CJ229" s="270"/>
      <c r="CK229" s="270"/>
      <c r="CL229" s="270"/>
      <c r="CM229" s="270"/>
      <c r="CN229" s="270"/>
      <c r="CO229" s="270"/>
      <c r="CP229" s="270"/>
      <c r="CQ229" s="270"/>
      <c r="CR229" s="270"/>
      <c r="CS229" s="262" t="s">
        <v>7899</v>
      </c>
      <c r="CT229" s="270"/>
      <c r="CU229" s="270"/>
      <c r="CV229" s="270"/>
      <c r="CW229" s="270"/>
      <c r="CX229" s="270"/>
      <c r="CY229" s="270"/>
      <c r="CZ229" s="270"/>
      <c r="DA229" s="270"/>
      <c r="DB229" s="270"/>
      <c r="DC229" s="270"/>
      <c r="DD229" s="270"/>
      <c r="DE229" s="270"/>
    </row>
    <row r="230" spans="38:109" ht="150" hidden="1">
      <c r="AL230" s="259" t="str">
        <f t="shared" si="7"/>
        <v/>
      </c>
      <c r="AM230" s="259" t="str">
        <f t="shared" si="6"/>
        <v/>
      </c>
      <c r="AN230"/>
      <c r="AO230" s="268"/>
      <c r="AP230" s="3">
        <v>228</v>
      </c>
      <c r="AQ230" s="269"/>
      <c r="AR230" s="269"/>
      <c r="AS230" s="269"/>
      <c r="AT230" s="269"/>
      <c r="AU230" s="269"/>
      <c r="AV230" s="269"/>
      <c r="AW230" s="269"/>
      <c r="AX230" s="269"/>
      <c r="AY230" s="269"/>
      <c r="AZ230" s="269"/>
      <c r="BA230" s="269"/>
      <c r="BB230" s="269"/>
      <c r="BC230" s="269"/>
      <c r="BD230" s="269"/>
      <c r="BE230" s="269"/>
      <c r="BF230" s="269"/>
      <c r="BG230" s="269"/>
      <c r="BH230" s="269"/>
      <c r="BI230" s="269"/>
      <c r="BJ230" s="260" t="s">
        <v>7900</v>
      </c>
      <c r="BK230" s="269"/>
      <c r="BL230" s="269"/>
      <c r="BM230" s="269"/>
      <c r="BN230" s="269"/>
      <c r="BO230" s="269"/>
      <c r="BP230" s="269"/>
      <c r="BQ230" s="269"/>
      <c r="BR230" s="269"/>
      <c r="BS230" s="269"/>
      <c r="BT230" s="269"/>
      <c r="BU230" s="269"/>
      <c r="BV230" s="269"/>
      <c r="BW230" s="268"/>
      <c r="BX230" s="268"/>
      <c r="BY230" s="268"/>
      <c r="BZ230" s="270"/>
      <c r="CA230" s="270"/>
      <c r="CB230" s="270"/>
      <c r="CC230" s="270"/>
      <c r="CD230" s="270"/>
      <c r="CE230" s="270"/>
      <c r="CF230" s="270"/>
      <c r="CG230" s="270"/>
      <c r="CH230" s="270"/>
      <c r="CI230" s="270"/>
      <c r="CJ230" s="270"/>
      <c r="CK230" s="270"/>
      <c r="CL230" s="270"/>
      <c r="CM230" s="270"/>
      <c r="CN230" s="270"/>
      <c r="CO230" s="270"/>
      <c r="CP230" s="270"/>
      <c r="CQ230" s="270"/>
      <c r="CR230" s="270"/>
      <c r="CS230" s="262" t="s">
        <v>7901</v>
      </c>
      <c r="CT230" s="270"/>
      <c r="CU230" s="270"/>
      <c r="CV230" s="270"/>
      <c r="CW230" s="270"/>
      <c r="CX230" s="270"/>
      <c r="CY230" s="270"/>
      <c r="CZ230" s="270"/>
      <c r="DA230" s="270"/>
      <c r="DB230" s="270"/>
      <c r="DC230" s="270"/>
      <c r="DD230" s="270"/>
      <c r="DE230" s="270"/>
    </row>
    <row r="231" spans="38:109" ht="165" hidden="1">
      <c r="AL231" s="259" t="str">
        <f t="shared" si="7"/>
        <v/>
      </c>
      <c r="AM231" s="259" t="str">
        <f t="shared" si="6"/>
        <v/>
      </c>
      <c r="AN231"/>
      <c r="AO231" s="268"/>
      <c r="AP231" s="3">
        <v>229</v>
      </c>
      <c r="AQ231" s="269"/>
      <c r="AR231" s="269"/>
      <c r="AS231" s="269"/>
      <c r="AT231" s="269"/>
      <c r="AU231" s="269"/>
      <c r="AV231" s="269"/>
      <c r="AW231" s="269"/>
      <c r="AX231" s="269"/>
      <c r="AY231" s="269"/>
      <c r="AZ231" s="269"/>
      <c r="BA231" s="269"/>
      <c r="BB231" s="269"/>
      <c r="BC231" s="269"/>
      <c r="BD231" s="269"/>
      <c r="BE231" s="269"/>
      <c r="BF231" s="269"/>
      <c r="BG231" s="269"/>
      <c r="BH231" s="269"/>
      <c r="BI231" s="269"/>
      <c r="BJ231" s="260" t="s">
        <v>7902</v>
      </c>
      <c r="BK231" s="269"/>
      <c r="BL231" s="269"/>
      <c r="BM231" s="269"/>
      <c r="BN231" s="269"/>
      <c r="BO231" s="269"/>
      <c r="BP231" s="269"/>
      <c r="BQ231" s="269"/>
      <c r="BR231" s="269"/>
      <c r="BS231" s="269"/>
      <c r="BT231" s="269"/>
      <c r="BU231" s="269"/>
      <c r="BV231" s="269"/>
      <c r="BW231" s="268"/>
      <c r="BX231" s="268"/>
      <c r="BY231" s="268"/>
      <c r="BZ231" s="270"/>
      <c r="CA231" s="270"/>
      <c r="CB231" s="270"/>
      <c r="CC231" s="270"/>
      <c r="CD231" s="270"/>
      <c r="CE231" s="270"/>
      <c r="CF231" s="270"/>
      <c r="CG231" s="270"/>
      <c r="CH231" s="270"/>
      <c r="CI231" s="270"/>
      <c r="CJ231" s="270"/>
      <c r="CK231" s="270"/>
      <c r="CL231" s="270"/>
      <c r="CM231" s="270"/>
      <c r="CN231" s="270"/>
      <c r="CO231" s="270"/>
      <c r="CP231" s="270"/>
      <c r="CQ231" s="270"/>
      <c r="CR231" s="270"/>
      <c r="CS231" s="262" t="s">
        <v>7903</v>
      </c>
      <c r="CT231" s="270"/>
      <c r="CU231" s="270"/>
      <c r="CV231" s="270"/>
      <c r="CW231" s="270"/>
      <c r="CX231" s="270"/>
      <c r="CY231" s="270"/>
      <c r="CZ231" s="270"/>
      <c r="DA231" s="270"/>
      <c r="DB231" s="270"/>
      <c r="DC231" s="270"/>
      <c r="DD231" s="270"/>
      <c r="DE231" s="270"/>
    </row>
    <row r="232" spans="38:109" ht="150" hidden="1">
      <c r="AL232" s="259" t="str">
        <f t="shared" si="7"/>
        <v/>
      </c>
      <c r="AM232" s="259" t="str">
        <f t="shared" si="6"/>
        <v/>
      </c>
      <c r="AN232"/>
      <c r="AO232" s="268"/>
      <c r="AP232" s="3">
        <v>230</v>
      </c>
      <c r="AQ232" s="269"/>
      <c r="AR232" s="269"/>
      <c r="AS232" s="269"/>
      <c r="AT232" s="269"/>
      <c r="AU232" s="269"/>
      <c r="AV232" s="269"/>
      <c r="AW232" s="269"/>
      <c r="AX232" s="269"/>
      <c r="AY232" s="269"/>
      <c r="AZ232" s="269"/>
      <c r="BA232" s="269"/>
      <c r="BB232" s="269"/>
      <c r="BC232" s="269"/>
      <c r="BD232" s="269"/>
      <c r="BE232" s="269"/>
      <c r="BF232" s="269"/>
      <c r="BG232" s="269"/>
      <c r="BH232" s="269"/>
      <c r="BI232" s="269"/>
      <c r="BJ232" s="260" t="s">
        <v>7904</v>
      </c>
      <c r="BK232" s="269"/>
      <c r="BL232" s="269"/>
      <c r="BM232" s="269"/>
      <c r="BN232" s="269"/>
      <c r="BO232" s="269"/>
      <c r="BP232" s="269"/>
      <c r="BQ232" s="269"/>
      <c r="BR232" s="269"/>
      <c r="BS232" s="269"/>
      <c r="BT232" s="269"/>
      <c r="BU232" s="269"/>
      <c r="BV232" s="269"/>
      <c r="BW232" s="268"/>
      <c r="BX232" s="268"/>
      <c r="BY232" s="268"/>
      <c r="BZ232" s="270"/>
      <c r="CA232" s="270"/>
      <c r="CB232" s="270"/>
      <c r="CC232" s="270"/>
      <c r="CD232" s="270"/>
      <c r="CE232" s="270"/>
      <c r="CF232" s="270"/>
      <c r="CG232" s="270"/>
      <c r="CH232" s="270"/>
      <c r="CI232" s="270"/>
      <c r="CJ232" s="270"/>
      <c r="CK232" s="270"/>
      <c r="CL232" s="270"/>
      <c r="CM232" s="270"/>
      <c r="CN232" s="270"/>
      <c r="CO232" s="270"/>
      <c r="CP232" s="270"/>
      <c r="CQ232" s="270"/>
      <c r="CR232" s="270"/>
      <c r="CS232" s="262" t="s">
        <v>7905</v>
      </c>
      <c r="CT232" s="270"/>
      <c r="CU232" s="270"/>
      <c r="CV232" s="270"/>
      <c r="CW232" s="270"/>
      <c r="CX232" s="270"/>
      <c r="CY232" s="270"/>
      <c r="CZ232" s="270"/>
      <c r="DA232" s="270"/>
      <c r="DB232" s="270"/>
      <c r="DC232" s="270"/>
      <c r="DD232" s="270"/>
      <c r="DE232" s="270"/>
    </row>
    <row r="233" spans="38:109" ht="120" hidden="1">
      <c r="AL233" s="259" t="str">
        <f t="shared" si="7"/>
        <v/>
      </c>
      <c r="AM233" s="259" t="str">
        <f t="shared" si="6"/>
        <v/>
      </c>
      <c r="AN233"/>
      <c r="AO233" s="268"/>
      <c r="AP233" s="3">
        <v>231</v>
      </c>
      <c r="AQ233" s="269"/>
      <c r="AR233" s="269"/>
      <c r="AS233" s="269"/>
      <c r="AT233" s="269"/>
      <c r="AU233" s="269"/>
      <c r="AV233" s="269"/>
      <c r="AW233" s="269"/>
      <c r="AX233" s="269"/>
      <c r="AY233" s="269"/>
      <c r="AZ233" s="269"/>
      <c r="BA233" s="269"/>
      <c r="BB233" s="269"/>
      <c r="BC233" s="269"/>
      <c r="BD233" s="269"/>
      <c r="BE233" s="269"/>
      <c r="BF233" s="269"/>
      <c r="BG233" s="269"/>
      <c r="BH233" s="269"/>
      <c r="BI233" s="269"/>
      <c r="BJ233" s="260" t="s">
        <v>7906</v>
      </c>
      <c r="BK233" s="269"/>
      <c r="BL233" s="269"/>
      <c r="BM233" s="269"/>
      <c r="BN233" s="269"/>
      <c r="BO233" s="269"/>
      <c r="BP233" s="269"/>
      <c r="BQ233" s="269"/>
      <c r="BR233" s="269"/>
      <c r="BS233" s="269"/>
      <c r="BT233" s="269"/>
      <c r="BU233" s="269"/>
      <c r="BV233" s="269"/>
      <c r="BW233" s="268"/>
      <c r="BX233" s="268"/>
      <c r="BY233" s="268"/>
      <c r="BZ233" s="270"/>
      <c r="CA233" s="270"/>
      <c r="CB233" s="270"/>
      <c r="CC233" s="270"/>
      <c r="CD233" s="270"/>
      <c r="CE233" s="270"/>
      <c r="CF233" s="270"/>
      <c r="CG233" s="270"/>
      <c r="CH233" s="270"/>
      <c r="CI233" s="270"/>
      <c r="CJ233" s="270"/>
      <c r="CK233" s="270"/>
      <c r="CL233" s="270"/>
      <c r="CM233" s="270"/>
      <c r="CN233" s="270"/>
      <c r="CO233" s="270"/>
      <c r="CP233" s="270"/>
      <c r="CQ233" s="270"/>
      <c r="CR233" s="270"/>
      <c r="CS233" s="262" t="s">
        <v>7907</v>
      </c>
      <c r="CT233" s="270"/>
      <c r="CU233" s="270"/>
      <c r="CV233" s="270"/>
      <c r="CW233" s="270"/>
      <c r="CX233" s="270"/>
      <c r="CY233" s="270"/>
      <c r="CZ233" s="270"/>
      <c r="DA233" s="270"/>
      <c r="DB233" s="270"/>
      <c r="DC233" s="270"/>
      <c r="DD233" s="270"/>
      <c r="DE233" s="270"/>
    </row>
    <row r="234" spans="38:109" ht="120" hidden="1">
      <c r="AL234" s="259" t="str">
        <f t="shared" si="7"/>
        <v/>
      </c>
      <c r="AM234" s="259" t="str">
        <f t="shared" si="6"/>
        <v/>
      </c>
      <c r="AN234"/>
      <c r="AO234" s="268"/>
      <c r="AP234" s="3">
        <v>232</v>
      </c>
      <c r="AQ234" s="269"/>
      <c r="AR234" s="269"/>
      <c r="AS234" s="269"/>
      <c r="AT234" s="269"/>
      <c r="AU234" s="269"/>
      <c r="AV234" s="269"/>
      <c r="AW234" s="269"/>
      <c r="AX234" s="269"/>
      <c r="AY234" s="269"/>
      <c r="AZ234" s="269"/>
      <c r="BA234" s="269"/>
      <c r="BB234" s="269"/>
      <c r="BC234" s="269"/>
      <c r="BD234" s="269"/>
      <c r="BE234" s="269"/>
      <c r="BF234" s="269"/>
      <c r="BG234" s="269"/>
      <c r="BH234" s="269"/>
      <c r="BI234" s="269"/>
      <c r="BJ234" s="260" t="s">
        <v>7908</v>
      </c>
      <c r="BK234" s="269"/>
      <c r="BL234" s="269"/>
      <c r="BM234" s="269"/>
      <c r="BN234" s="269"/>
      <c r="BO234" s="269"/>
      <c r="BP234" s="269"/>
      <c r="BQ234" s="269"/>
      <c r="BR234" s="269"/>
      <c r="BS234" s="269"/>
      <c r="BT234" s="269"/>
      <c r="BU234" s="269"/>
      <c r="BV234" s="269"/>
      <c r="BW234" s="268"/>
      <c r="BX234" s="268"/>
      <c r="BY234" s="268"/>
      <c r="BZ234" s="270"/>
      <c r="CA234" s="270"/>
      <c r="CB234" s="270"/>
      <c r="CC234" s="270"/>
      <c r="CD234" s="270"/>
      <c r="CE234" s="270"/>
      <c r="CF234" s="270"/>
      <c r="CG234" s="270"/>
      <c r="CH234" s="270"/>
      <c r="CI234" s="270"/>
      <c r="CJ234" s="270"/>
      <c r="CK234" s="270"/>
      <c r="CL234" s="270"/>
      <c r="CM234" s="270"/>
      <c r="CN234" s="270"/>
      <c r="CO234" s="270"/>
      <c r="CP234" s="270"/>
      <c r="CQ234" s="270"/>
      <c r="CR234" s="270"/>
      <c r="CS234" s="262" t="s">
        <v>7909</v>
      </c>
      <c r="CT234" s="270"/>
      <c r="CU234" s="270"/>
      <c r="CV234" s="270"/>
      <c r="CW234" s="270"/>
      <c r="CX234" s="270"/>
      <c r="CY234" s="270"/>
      <c r="CZ234" s="270"/>
      <c r="DA234" s="270"/>
      <c r="DB234" s="270"/>
      <c r="DC234" s="270"/>
      <c r="DD234" s="270"/>
      <c r="DE234" s="270"/>
    </row>
    <row r="235" spans="38:109" ht="105" hidden="1">
      <c r="AL235" s="259" t="str">
        <f t="shared" si="7"/>
        <v/>
      </c>
      <c r="AM235" s="259" t="str">
        <f t="shared" si="6"/>
        <v/>
      </c>
      <c r="AN235"/>
      <c r="AO235" s="268"/>
      <c r="AP235" s="3">
        <v>233</v>
      </c>
      <c r="AQ235" s="269"/>
      <c r="AR235" s="269"/>
      <c r="AS235" s="269"/>
      <c r="AT235" s="269"/>
      <c r="AU235" s="269"/>
      <c r="AV235" s="269"/>
      <c r="AW235" s="269"/>
      <c r="AX235" s="269"/>
      <c r="AY235" s="269"/>
      <c r="AZ235" s="269"/>
      <c r="BA235" s="269"/>
      <c r="BB235" s="269"/>
      <c r="BC235" s="269"/>
      <c r="BD235" s="269"/>
      <c r="BE235" s="269"/>
      <c r="BF235" s="269"/>
      <c r="BG235" s="269"/>
      <c r="BH235" s="269"/>
      <c r="BI235" s="269"/>
      <c r="BJ235" s="260" t="s">
        <v>7910</v>
      </c>
      <c r="BK235" s="269"/>
      <c r="BL235" s="269"/>
      <c r="BM235" s="269"/>
      <c r="BN235" s="269"/>
      <c r="BO235" s="269"/>
      <c r="BP235" s="269"/>
      <c r="BQ235" s="269"/>
      <c r="BR235" s="269"/>
      <c r="BS235" s="269"/>
      <c r="BT235" s="269"/>
      <c r="BU235" s="269"/>
      <c r="BV235" s="269"/>
      <c r="BW235" s="268"/>
      <c r="BX235" s="268"/>
      <c r="BY235" s="268"/>
      <c r="BZ235" s="270"/>
      <c r="CA235" s="270"/>
      <c r="CB235" s="270"/>
      <c r="CC235" s="270"/>
      <c r="CD235" s="270"/>
      <c r="CE235" s="270"/>
      <c r="CF235" s="270"/>
      <c r="CG235" s="270"/>
      <c r="CH235" s="270"/>
      <c r="CI235" s="270"/>
      <c r="CJ235" s="270"/>
      <c r="CK235" s="270"/>
      <c r="CL235" s="270"/>
      <c r="CM235" s="270"/>
      <c r="CN235" s="270"/>
      <c r="CO235" s="270"/>
      <c r="CP235" s="270"/>
      <c r="CQ235" s="270"/>
      <c r="CR235" s="270"/>
      <c r="CS235" s="262" t="s">
        <v>7911</v>
      </c>
      <c r="CT235" s="270"/>
      <c r="CU235" s="270"/>
      <c r="CV235" s="270"/>
      <c r="CW235" s="270"/>
      <c r="CX235" s="270"/>
      <c r="CY235" s="270"/>
      <c r="CZ235" s="270"/>
      <c r="DA235" s="270"/>
      <c r="DB235" s="270"/>
      <c r="DC235" s="270"/>
      <c r="DD235" s="270"/>
      <c r="DE235" s="270"/>
    </row>
    <row r="236" spans="38:109" ht="105" hidden="1">
      <c r="AL236" s="259" t="str">
        <f t="shared" si="7"/>
        <v/>
      </c>
      <c r="AM236" s="259" t="str">
        <f t="shared" si="6"/>
        <v/>
      </c>
      <c r="AN236"/>
      <c r="AO236" s="268"/>
      <c r="AP236" s="3">
        <v>234</v>
      </c>
      <c r="AQ236" s="269"/>
      <c r="AR236" s="269"/>
      <c r="AS236" s="269"/>
      <c r="AT236" s="269"/>
      <c r="AU236" s="269"/>
      <c r="AV236" s="269"/>
      <c r="AW236" s="269"/>
      <c r="AX236" s="269"/>
      <c r="AY236" s="269"/>
      <c r="AZ236" s="269"/>
      <c r="BA236" s="269"/>
      <c r="BB236" s="269"/>
      <c r="BC236" s="269"/>
      <c r="BD236" s="269"/>
      <c r="BE236" s="269"/>
      <c r="BF236" s="269"/>
      <c r="BG236" s="269"/>
      <c r="BH236" s="269"/>
      <c r="BI236" s="269"/>
      <c r="BJ236" s="260" t="s">
        <v>7912</v>
      </c>
      <c r="BK236" s="269"/>
      <c r="BL236" s="269"/>
      <c r="BM236" s="269"/>
      <c r="BN236" s="269"/>
      <c r="BO236" s="269"/>
      <c r="BP236" s="269"/>
      <c r="BQ236" s="269"/>
      <c r="BR236" s="269"/>
      <c r="BS236" s="269"/>
      <c r="BT236" s="269"/>
      <c r="BU236" s="269"/>
      <c r="BV236" s="269"/>
      <c r="BW236" s="268"/>
      <c r="BX236" s="268"/>
      <c r="BY236" s="268"/>
      <c r="BZ236" s="270"/>
      <c r="CA236" s="270"/>
      <c r="CB236" s="270"/>
      <c r="CC236" s="270"/>
      <c r="CD236" s="270"/>
      <c r="CE236" s="270"/>
      <c r="CF236" s="270"/>
      <c r="CG236" s="270"/>
      <c r="CH236" s="270"/>
      <c r="CI236" s="270"/>
      <c r="CJ236" s="270"/>
      <c r="CK236" s="270"/>
      <c r="CL236" s="270"/>
      <c r="CM236" s="270"/>
      <c r="CN236" s="270"/>
      <c r="CO236" s="270"/>
      <c r="CP236" s="270"/>
      <c r="CQ236" s="270"/>
      <c r="CR236" s="270"/>
      <c r="CS236" s="262" t="s">
        <v>7913</v>
      </c>
      <c r="CT236" s="270"/>
      <c r="CU236" s="270"/>
      <c r="CV236" s="270"/>
      <c r="CW236" s="270"/>
      <c r="CX236" s="270"/>
      <c r="CY236" s="270"/>
      <c r="CZ236" s="270"/>
      <c r="DA236" s="270"/>
      <c r="DB236" s="270"/>
      <c r="DC236" s="270"/>
      <c r="DD236" s="270"/>
      <c r="DE236" s="270"/>
    </row>
    <row r="237" spans="38:109" ht="120" hidden="1">
      <c r="AL237" s="259" t="str">
        <f t="shared" si="7"/>
        <v/>
      </c>
      <c r="AM237" s="259" t="str">
        <f t="shared" si="6"/>
        <v/>
      </c>
      <c r="AN237"/>
      <c r="AO237" s="268"/>
      <c r="AP237" s="3">
        <v>235</v>
      </c>
      <c r="AQ237" s="269"/>
      <c r="AR237" s="269"/>
      <c r="AS237" s="269"/>
      <c r="AT237" s="269"/>
      <c r="AU237" s="269"/>
      <c r="AV237" s="269"/>
      <c r="AW237" s="269"/>
      <c r="AX237" s="269"/>
      <c r="AY237" s="269"/>
      <c r="AZ237" s="269"/>
      <c r="BA237" s="269"/>
      <c r="BB237" s="269"/>
      <c r="BC237" s="269"/>
      <c r="BD237" s="269"/>
      <c r="BE237" s="269"/>
      <c r="BF237" s="269"/>
      <c r="BG237" s="269"/>
      <c r="BH237" s="269"/>
      <c r="BI237" s="269"/>
      <c r="BJ237" s="260" t="s">
        <v>7914</v>
      </c>
      <c r="BK237" s="269"/>
      <c r="BL237" s="269"/>
      <c r="BM237" s="269"/>
      <c r="BN237" s="269"/>
      <c r="BO237" s="269"/>
      <c r="BP237" s="269"/>
      <c r="BQ237" s="269"/>
      <c r="BR237" s="269"/>
      <c r="BS237" s="269"/>
      <c r="BT237" s="269"/>
      <c r="BU237" s="269"/>
      <c r="BV237" s="269"/>
      <c r="BW237" s="268"/>
      <c r="BX237" s="268"/>
      <c r="BY237" s="268"/>
      <c r="BZ237" s="270"/>
      <c r="CA237" s="270"/>
      <c r="CB237" s="270"/>
      <c r="CC237" s="270"/>
      <c r="CD237" s="270"/>
      <c r="CE237" s="270"/>
      <c r="CF237" s="270"/>
      <c r="CG237" s="270"/>
      <c r="CH237" s="270"/>
      <c r="CI237" s="270"/>
      <c r="CJ237" s="270"/>
      <c r="CK237" s="270"/>
      <c r="CL237" s="270"/>
      <c r="CM237" s="270"/>
      <c r="CN237" s="270"/>
      <c r="CO237" s="270"/>
      <c r="CP237" s="270"/>
      <c r="CQ237" s="270"/>
      <c r="CR237" s="270"/>
      <c r="CS237" s="262" t="s">
        <v>7915</v>
      </c>
      <c r="CT237" s="270"/>
      <c r="CU237" s="270"/>
      <c r="CV237" s="270"/>
      <c r="CW237" s="270"/>
      <c r="CX237" s="270"/>
      <c r="CY237" s="270"/>
      <c r="CZ237" s="270"/>
      <c r="DA237" s="270"/>
      <c r="DB237" s="270"/>
      <c r="DC237" s="270"/>
      <c r="DD237" s="270"/>
      <c r="DE237" s="270"/>
    </row>
    <row r="238" spans="38:109" ht="120" hidden="1">
      <c r="AL238" s="259" t="str">
        <f t="shared" si="7"/>
        <v/>
      </c>
      <c r="AM238" s="259" t="str">
        <f t="shared" si="6"/>
        <v/>
      </c>
      <c r="AN238"/>
      <c r="AO238" s="268"/>
      <c r="AP238" s="3">
        <v>236</v>
      </c>
      <c r="AQ238" s="269"/>
      <c r="AR238" s="269"/>
      <c r="AS238" s="269"/>
      <c r="AT238" s="269"/>
      <c r="AU238" s="269"/>
      <c r="AV238" s="269"/>
      <c r="AW238" s="269"/>
      <c r="AX238" s="269"/>
      <c r="AY238" s="269"/>
      <c r="AZ238" s="269"/>
      <c r="BA238" s="269"/>
      <c r="BB238" s="269"/>
      <c r="BC238" s="269"/>
      <c r="BD238" s="269"/>
      <c r="BE238" s="269"/>
      <c r="BF238" s="269"/>
      <c r="BG238" s="269"/>
      <c r="BH238" s="269"/>
      <c r="BI238" s="269"/>
      <c r="BJ238" s="260" t="s">
        <v>7916</v>
      </c>
      <c r="BK238" s="269"/>
      <c r="BL238" s="269"/>
      <c r="BM238" s="269"/>
      <c r="BN238" s="269"/>
      <c r="BO238" s="269"/>
      <c r="BP238" s="269"/>
      <c r="BQ238" s="269"/>
      <c r="BR238" s="269"/>
      <c r="BS238" s="269"/>
      <c r="BT238" s="269"/>
      <c r="BU238" s="269"/>
      <c r="BV238" s="269"/>
      <c r="BW238" s="268"/>
      <c r="BX238" s="268"/>
      <c r="BY238" s="268"/>
      <c r="BZ238" s="270"/>
      <c r="CA238" s="270"/>
      <c r="CB238" s="270"/>
      <c r="CC238" s="270"/>
      <c r="CD238" s="270"/>
      <c r="CE238" s="270"/>
      <c r="CF238" s="270"/>
      <c r="CG238" s="270"/>
      <c r="CH238" s="270"/>
      <c r="CI238" s="270"/>
      <c r="CJ238" s="270"/>
      <c r="CK238" s="270"/>
      <c r="CL238" s="270"/>
      <c r="CM238" s="270"/>
      <c r="CN238" s="270"/>
      <c r="CO238" s="270"/>
      <c r="CP238" s="270"/>
      <c r="CQ238" s="270"/>
      <c r="CR238" s="270"/>
      <c r="CS238" s="262" t="s">
        <v>7917</v>
      </c>
      <c r="CT238" s="270"/>
      <c r="CU238" s="270"/>
      <c r="CV238" s="270"/>
      <c r="CW238" s="270"/>
      <c r="CX238" s="270"/>
      <c r="CY238" s="270"/>
      <c r="CZ238" s="270"/>
      <c r="DA238" s="270"/>
      <c r="DB238" s="270"/>
      <c r="DC238" s="270"/>
      <c r="DD238" s="270"/>
      <c r="DE238" s="270"/>
    </row>
    <row r="239" spans="38:109" ht="150" hidden="1">
      <c r="AL239" s="259" t="str">
        <f t="shared" si="7"/>
        <v/>
      </c>
      <c r="AM239" s="259" t="str">
        <f t="shared" si="6"/>
        <v/>
      </c>
      <c r="AN239"/>
      <c r="AO239" s="268"/>
      <c r="AP239" s="3">
        <v>237</v>
      </c>
      <c r="AQ239" s="269"/>
      <c r="AR239" s="269"/>
      <c r="AS239" s="269"/>
      <c r="AT239" s="269"/>
      <c r="AU239" s="269"/>
      <c r="AV239" s="269"/>
      <c r="AW239" s="269"/>
      <c r="AX239" s="269"/>
      <c r="AY239" s="269"/>
      <c r="AZ239" s="269"/>
      <c r="BA239" s="269"/>
      <c r="BB239" s="269"/>
      <c r="BC239" s="269"/>
      <c r="BD239" s="269"/>
      <c r="BE239" s="269"/>
      <c r="BF239" s="269"/>
      <c r="BG239" s="269"/>
      <c r="BH239" s="269"/>
      <c r="BI239" s="269"/>
      <c r="BJ239" s="260" t="s">
        <v>7918</v>
      </c>
      <c r="BK239" s="269"/>
      <c r="BL239" s="269"/>
      <c r="BM239" s="269"/>
      <c r="BN239" s="269"/>
      <c r="BO239" s="269"/>
      <c r="BP239" s="269"/>
      <c r="BQ239" s="269"/>
      <c r="BR239" s="269"/>
      <c r="BS239" s="269"/>
      <c r="BT239" s="269"/>
      <c r="BU239" s="269"/>
      <c r="BV239" s="269"/>
      <c r="BW239" s="268"/>
      <c r="BX239" s="268"/>
      <c r="BY239" s="268"/>
      <c r="BZ239" s="270"/>
      <c r="CA239" s="270"/>
      <c r="CB239" s="270"/>
      <c r="CC239" s="270"/>
      <c r="CD239" s="270"/>
      <c r="CE239" s="270"/>
      <c r="CF239" s="270"/>
      <c r="CG239" s="270"/>
      <c r="CH239" s="270"/>
      <c r="CI239" s="270"/>
      <c r="CJ239" s="270"/>
      <c r="CK239" s="270"/>
      <c r="CL239" s="270"/>
      <c r="CM239" s="270"/>
      <c r="CN239" s="270"/>
      <c r="CO239" s="270"/>
      <c r="CP239" s="270"/>
      <c r="CQ239" s="270"/>
      <c r="CR239" s="270"/>
      <c r="CS239" s="262" t="s">
        <v>7919</v>
      </c>
      <c r="CT239" s="270"/>
      <c r="CU239" s="270"/>
      <c r="CV239" s="270"/>
      <c r="CW239" s="270"/>
      <c r="CX239" s="270"/>
      <c r="CY239" s="270"/>
      <c r="CZ239" s="270"/>
      <c r="DA239" s="270"/>
      <c r="DB239" s="270"/>
      <c r="DC239" s="270"/>
      <c r="DD239" s="270"/>
      <c r="DE239" s="270"/>
    </row>
    <row r="240" spans="38:109" ht="120" hidden="1">
      <c r="AL240" s="259" t="str">
        <f t="shared" si="7"/>
        <v/>
      </c>
      <c r="AM240" s="259" t="str">
        <f t="shared" si="6"/>
        <v/>
      </c>
      <c r="AN240"/>
      <c r="AO240" s="268"/>
      <c r="AP240" s="3">
        <v>238</v>
      </c>
      <c r="AQ240" s="269"/>
      <c r="AR240" s="269"/>
      <c r="AS240" s="269"/>
      <c r="AT240" s="269"/>
      <c r="AU240" s="269"/>
      <c r="AV240" s="269"/>
      <c r="AW240" s="269"/>
      <c r="AX240" s="269"/>
      <c r="AY240" s="269"/>
      <c r="AZ240" s="269"/>
      <c r="BA240" s="269"/>
      <c r="BB240" s="269"/>
      <c r="BC240" s="269"/>
      <c r="BD240" s="269"/>
      <c r="BE240" s="269"/>
      <c r="BF240" s="269"/>
      <c r="BG240" s="269"/>
      <c r="BH240" s="269"/>
      <c r="BI240" s="269"/>
      <c r="BJ240" s="260" t="s">
        <v>7920</v>
      </c>
      <c r="BK240" s="269"/>
      <c r="BL240" s="269"/>
      <c r="BM240" s="269"/>
      <c r="BN240" s="269"/>
      <c r="BO240" s="269"/>
      <c r="BP240" s="269"/>
      <c r="BQ240" s="269"/>
      <c r="BR240" s="269"/>
      <c r="BS240" s="269"/>
      <c r="BT240" s="269"/>
      <c r="BU240" s="269"/>
      <c r="BV240" s="269"/>
      <c r="BW240" s="268"/>
      <c r="BX240" s="268"/>
      <c r="BY240" s="268"/>
      <c r="BZ240" s="270"/>
      <c r="CA240" s="270"/>
      <c r="CB240" s="270"/>
      <c r="CC240" s="270"/>
      <c r="CD240" s="270"/>
      <c r="CE240" s="270"/>
      <c r="CF240" s="270"/>
      <c r="CG240" s="270"/>
      <c r="CH240" s="270"/>
      <c r="CI240" s="270"/>
      <c r="CJ240" s="270"/>
      <c r="CK240" s="270"/>
      <c r="CL240" s="270"/>
      <c r="CM240" s="270"/>
      <c r="CN240" s="270"/>
      <c r="CO240" s="270"/>
      <c r="CP240" s="270"/>
      <c r="CQ240" s="270"/>
      <c r="CR240" s="270"/>
      <c r="CS240" s="262" t="s">
        <v>7921</v>
      </c>
      <c r="CT240" s="270"/>
      <c r="CU240" s="270"/>
      <c r="CV240" s="270"/>
      <c r="CW240" s="270"/>
      <c r="CX240" s="270"/>
      <c r="CY240" s="270"/>
      <c r="CZ240" s="270"/>
      <c r="DA240" s="270"/>
      <c r="DB240" s="270"/>
      <c r="DC240" s="270"/>
      <c r="DD240" s="270"/>
      <c r="DE240" s="270"/>
    </row>
    <row r="241" spans="38:109" ht="165" hidden="1">
      <c r="AL241" s="259" t="str">
        <f t="shared" si="7"/>
        <v/>
      </c>
      <c r="AM241" s="259" t="str">
        <f t="shared" si="6"/>
        <v/>
      </c>
      <c r="AN241"/>
      <c r="AO241" s="268"/>
      <c r="AP241" s="3">
        <v>239</v>
      </c>
      <c r="AQ241" s="269"/>
      <c r="AR241" s="269"/>
      <c r="AS241" s="269"/>
      <c r="AT241" s="269"/>
      <c r="AU241" s="269"/>
      <c r="AV241" s="269"/>
      <c r="AW241" s="269"/>
      <c r="AX241" s="269"/>
      <c r="AY241" s="269"/>
      <c r="AZ241" s="269"/>
      <c r="BA241" s="269"/>
      <c r="BB241" s="269"/>
      <c r="BC241" s="269"/>
      <c r="BD241" s="269"/>
      <c r="BE241" s="269"/>
      <c r="BF241" s="269"/>
      <c r="BG241" s="269"/>
      <c r="BH241" s="269"/>
      <c r="BI241" s="269"/>
      <c r="BJ241" s="260" t="s">
        <v>7922</v>
      </c>
      <c r="BK241" s="269"/>
      <c r="BL241" s="269"/>
      <c r="BM241" s="269"/>
      <c r="BN241" s="269"/>
      <c r="BO241" s="269"/>
      <c r="BP241" s="269"/>
      <c r="BQ241" s="269"/>
      <c r="BR241" s="269"/>
      <c r="BS241" s="269"/>
      <c r="BT241" s="269"/>
      <c r="BU241" s="269"/>
      <c r="BV241" s="269"/>
      <c r="BW241" s="268"/>
      <c r="BX241" s="268"/>
      <c r="BY241" s="268"/>
      <c r="BZ241" s="270"/>
      <c r="CA241" s="270"/>
      <c r="CB241" s="270"/>
      <c r="CC241" s="270"/>
      <c r="CD241" s="270"/>
      <c r="CE241" s="270"/>
      <c r="CF241" s="270"/>
      <c r="CG241" s="270"/>
      <c r="CH241" s="270"/>
      <c r="CI241" s="270"/>
      <c r="CJ241" s="270"/>
      <c r="CK241" s="270"/>
      <c r="CL241" s="270"/>
      <c r="CM241" s="270"/>
      <c r="CN241" s="270"/>
      <c r="CO241" s="270"/>
      <c r="CP241" s="270"/>
      <c r="CQ241" s="270"/>
      <c r="CR241" s="270"/>
      <c r="CS241" s="262" t="s">
        <v>7923</v>
      </c>
      <c r="CT241" s="270"/>
      <c r="CU241" s="270"/>
      <c r="CV241" s="270"/>
      <c r="CW241" s="270"/>
      <c r="CX241" s="270"/>
      <c r="CY241" s="270"/>
      <c r="CZ241" s="270"/>
      <c r="DA241" s="270"/>
      <c r="DB241" s="270"/>
      <c r="DC241" s="270"/>
      <c r="DD241" s="270"/>
      <c r="DE241" s="270"/>
    </row>
    <row r="242" spans="38:109" ht="165" hidden="1">
      <c r="AL242" s="259" t="str">
        <f t="shared" si="7"/>
        <v/>
      </c>
      <c r="AM242" s="259" t="str">
        <f t="shared" si="6"/>
        <v/>
      </c>
      <c r="AN242"/>
      <c r="AO242" s="268"/>
      <c r="AP242" s="3">
        <v>240</v>
      </c>
      <c r="AQ242" s="269"/>
      <c r="AR242" s="269"/>
      <c r="AS242" s="269"/>
      <c r="AT242" s="269"/>
      <c r="AU242" s="269"/>
      <c r="AV242" s="269"/>
      <c r="AW242" s="269"/>
      <c r="AX242" s="269"/>
      <c r="AY242" s="269"/>
      <c r="AZ242" s="269"/>
      <c r="BA242" s="269"/>
      <c r="BB242" s="269"/>
      <c r="BC242" s="269"/>
      <c r="BD242" s="269"/>
      <c r="BE242" s="269"/>
      <c r="BF242" s="269"/>
      <c r="BG242" s="269"/>
      <c r="BH242" s="269"/>
      <c r="BI242" s="269"/>
      <c r="BJ242" s="260" t="s">
        <v>7924</v>
      </c>
      <c r="BK242" s="269"/>
      <c r="BL242" s="269"/>
      <c r="BM242" s="269"/>
      <c r="BN242" s="269"/>
      <c r="BO242" s="269"/>
      <c r="BP242" s="269"/>
      <c r="BQ242" s="269"/>
      <c r="BR242" s="269"/>
      <c r="BS242" s="269"/>
      <c r="BT242" s="269"/>
      <c r="BU242" s="269"/>
      <c r="BV242" s="269"/>
      <c r="BW242" s="268"/>
      <c r="BX242" s="268"/>
      <c r="BY242" s="268"/>
      <c r="BZ242" s="270"/>
      <c r="CA242" s="270"/>
      <c r="CB242" s="270"/>
      <c r="CC242" s="270"/>
      <c r="CD242" s="270"/>
      <c r="CE242" s="270"/>
      <c r="CF242" s="270"/>
      <c r="CG242" s="270"/>
      <c r="CH242" s="270"/>
      <c r="CI242" s="270"/>
      <c r="CJ242" s="270"/>
      <c r="CK242" s="270"/>
      <c r="CL242" s="270"/>
      <c r="CM242" s="270"/>
      <c r="CN242" s="270"/>
      <c r="CO242" s="270"/>
      <c r="CP242" s="270"/>
      <c r="CQ242" s="270"/>
      <c r="CR242" s="270"/>
      <c r="CS242" s="262" t="s">
        <v>7925</v>
      </c>
      <c r="CT242" s="270"/>
      <c r="CU242" s="270"/>
      <c r="CV242" s="270"/>
      <c r="CW242" s="270"/>
      <c r="CX242" s="270"/>
      <c r="CY242" s="270"/>
      <c r="CZ242" s="270"/>
      <c r="DA242" s="270"/>
      <c r="DB242" s="270"/>
      <c r="DC242" s="270"/>
      <c r="DD242" s="270"/>
      <c r="DE242" s="270"/>
    </row>
    <row r="243" spans="38:109" ht="135" hidden="1">
      <c r="AL243" s="259" t="str">
        <f t="shared" si="7"/>
        <v/>
      </c>
      <c r="AM243" s="259" t="str">
        <f t="shared" si="6"/>
        <v/>
      </c>
      <c r="AN243"/>
      <c r="AO243" s="268"/>
      <c r="AP243" s="3">
        <v>241</v>
      </c>
      <c r="AQ243" s="269"/>
      <c r="AR243" s="269"/>
      <c r="AS243" s="269"/>
      <c r="AT243" s="269"/>
      <c r="AU243" s="269"/>
      <c r="AV243" s="269"/>
      <c r="AW243" s="269"/>
      <c r="AX243" s="269"/>
      <c r="AY243" s="269"/>
      <c r="AZ243" s="269"/>
      <c r="BA243" s="269"/>
      <c r="BB243" s="269"/>
      <c r="BC243" s="269"/>
      <c r="BD243" s="269"/>
      <c r="BE243" s="269"/>
      <c r="BF243" s="269"/>
      <c r="BG243" s="269"/>
      <c r="BH243" s="269"/>
      <c r="BI243" s="269"/>
      <c r="BJ243" s="260" t="s">
        <v>7926</v>
      </c>
      <c r="BK243" s="269"/>
      <c r="BL243" s="269"/>
      <c r="BM243" s="269"/>
      <c r="BN243" s="269"/>
      <c r="BO243" s="269"/>
      <c r="BP243" s="269"/>
      <c r="BQ243" s="269"/>
      <c r="BR243" s="269"/>
      <c r="BS243" s="269"/>
      <c r="BT243" s="269"/>
      <c r="BU243" s="269"/>
      <c r="BV243" s="269"/>
      <c r="BW243" s="268"/>
      <c r="BX243" s="268"/>
      <c r="BY243" s="268"/>
      <c r="BZ243" s="270"/>
      <c r="CA243" s="270"/>
      <c r="CB243" s="270"/>
      <c r="CC243" s="270"/>
      <c r="CD243" s="270"/>
      <c r="CE243" s="270"/>
      <c r="CF243" s="270"/>
      <c r="CG243" s="270"/>
      <c r="CH243" s="270"/>
      <c r="CI243" s="270"/>
      <c r="CJ243" s="270"/>
      <c r="CK243" s="270"/>
      <c r="CL243" s="270"/>
      <c r="CM243" s="270"/>
      <c r="CN243" s="270"/>
      <c r="CO243" s="270"/>
      <c r="CP243" s="270"/>
      <c r="CQ243" s="270"/>
      <c r="CR243" s="270"/>
      <c r="CS243" s="262" t="s">
        <v>7927</v>
      </c>
      <c r="CT243" s="270"/>
      <c r="CU243" s="270"/>
      <c r="CV243" s="270"/>
      <c r="CW243" s="270"/>
      <c r="CX243" s="270"/>
      <c r="CY243" s="270"/>
      <c r="CZ243" s="270"/>
      <c r="DA243" s="270"/>
      <c r="DB243" s="270"/>
      <c r="DC243" s="270"/>
      <c r="DD243" s="270"/>
      <c r="DE243" s="270"/>
    </row>
    <row r="244" spans="38:109" ht="120" hidden="1">
      <c r="AL244" s="259" t="str">
        <f t="shared" si="7"/>
        <v/>
      </c>
      <c r="AM244" s="259" t="str">
        <f t="shared" si="6"/>
        <v/>
      </c>
      <c r="AN244"/>
      <c r="AO244" s="268"/>
      <c r="AP244" s="3">
        <v>242</v>
      </c>
      <c r="AQ244" s="269"/>
      <c r="AR244" s="269"/>
      <c r="AS244" s="269"/>
      <c r="AT244" s="269"/>
      <c r="AU244" s="269"/>
      <c r="AV244" s="269"/>
      <c r="AW244" s="269"/>
      <c r="AX244" s="269"/>
      <c r="AY244" s="269"/>
      <c r="AZ244" s="269"/>
      <c r="BA244" s="269"/>
      <c r="BB244" s="269"/>
      <c r="BC244" s="269"/>
      <c r="BD244" s="269"/>
      <c r="BE244" s="269"/>
      <c r="BF244" s="269"/>
      <c r="BG244" s="269"/>
      <c r="BH244" s="269"/>
      <c r="BI244" s="269"/>
      <c r="BJ244" s="260" t="s">
        <v>7928</v>
      </c>
      <c r="BK244" s="269"/>
      <c r="BL244" s="269"/>
      <c r="BM244" s="269"/>
      <c r="BN244" s="269"/>
      <c r="BO244" s="269"/>
      <c r="BP244" s="269"/>
      <c r="BQ244" s="269"/>
      <c r="BR244" s="269"/>
      <c r="BS244" s="269"/>
      <c r="BT244" s="269"/>
      <c r="BU244" s="269"/>
      <c r="BV244" s="269"/>
      <c r="BW244" s="268"/>
      <c r="BX244" s="268"/>
      <c r="BY244" s="268"/>
      <c r="BZ244" s="270"/>
      <c r="CA244" s="270"/>
      <c r="CB244" s="270"/>
      <c r="CC244" s="270"/>
      <c r="CD244" s="270"/>
      <c r="CE244" s="270"/>
      <c r="CF244" s="270"/>
      <c r="CG244" s="270"/>
      <c r="CH244" s="270"/>
      <c r="CI244" s="270"/>
      <c r="CJ244" s="270"/>
      <c r="CK244" s="270"/>
      <c r="CL244" s="270"/>
      <c r="CM244" s="270"/>
      <c r="CN244" s="270"/>
      <c r="CO244" s="270"/>
      <c r="CP244" s="270"/>
      <c r="CQ244" s="270"/>
      <c r="CR244" s="270"/>
      <c r="CS244" s="262" t="s">
        <v>7929</v>
      </c>
      <c r="CT244" s="270"/>
      <c r="CU244" s="270"/>
      <c r="CV244" s="270"/>
      <c r="CW244" s="270"/>
      <c r="CX244" s="270"/>
      <c r="CY244" s="270"/>
      <c r="CZ244" s="270"/>
      <c r="DA244" s="270"/>
      <c r="DB244" s="270"/>
      <c r="DC244" s="270"/>
      <c r="DD244" s="270"/>
      <c r="DE244" s="270"/>
    </row>
    <row r="245" spans="38:109" ht="105" hidden="1">
      <c r="AL245" s="259" t="str">
        <f t="shared" si="7"/>
        <v/>
      </c>
      <c r="AM245" s="259" t="str">
        <f t="shared" si="6"/>
        <v/>
      </c>
      <c r="AN245"/>
      <c r="AO245" s="268"/>
      <c r="AP245" s="3">
        <v>243</v>
      </c>
      <c r="AQ245" s="269"/>
      <c r="AR245" s="269"/>
      <c r="AS245" s="269"/>
      <c r="AT245" s="269"/>
      <c r="AU245" s="269"/>
      <c r="AV245" s="269"/>
      <c r="AW245" s="269"/>
      <c r="AX245" s="269"/>
      <c r="AY245" s="269"/>
      <c r="AZ245" s="269"/>
      <c r="BA245" s="269"/>
      <c r="BB245" s="269"/>
      <c r="BC245" s="269"/>
      <c r="BD245" s="269"/>
      <c r="BE245" s="269"/>
      <c r="BF245" s="269"/>
      <c r="BG245" s="269"/>
      <c r="BH245" s="269"/>
      <c r="BI245" s="269"/>
      <c r="BJ245" s="260" t="s">
        <v>7930</v>
      </c>
      <c r="BK245" s="269"/>
      <c r="BL245" s="269"/>
      <c r="BM245" s="269"/>
      <c r="BN245" s="269"/>
      <c r="BO245" s="269"/>
      <c r="BP245" s="269"/>
      <c r="BQ245" s="269"/>
      <c r="BR245" s="269"/>
      <c r="BS245" s="269"/>
      <c r="BT245" s="269"/>
      <c r="BU245" s="269"/>
      <c r="BV245" s="269"/>
      <c r="BW245" s="268"/>
      <c r="BX245" s="268"/>
      <c r="BY245" s="268"/>
      <c r="BZ245" s="270"/>
      <c r="CA245" s="270"/>
      <c r="CB245" s="270"/>
      <c r="CC245" s="270"/>
      <c r="CD245" s="270"/>
      <c r="CE245" s="270"/>
      <c r="CF245" s="270"/>
      <c r="CG245" s="270"/>
      <c r="CH245" s="270"/>
      <c r="CI245" s="270"/>
      <c r="CJ245" s="270"/>
      <c r="CK245" s="270"/>
      <c r="CL245" s="270"/>
      <c r="CM245" s="270"/>
      <c r="CN245" s="270"/>
      <c r="CO245" s="270"/>
      <c r="CP245" s="270"/>
      <c r="CQ245" s="270"/>
      <c r="CR245" s="270"/>
      <c r="CS245" s="262" t="s">
        <v>7931</v>
      </c>
      <c r="CT245" s="270"/>
      <c r="CU245" s="270"/>
      <c r="CV245" s="270"/>
      <c r="CW245" s="270"/>
      <c r="CX245" s="270"/>
      <c r="CY245" s="270"/>
      <c r="CZ245" s="270"/>
      <c r="DA245" s="270"/>
      <c r="DB245" s="270"/>
      <c r="DC245" s="270"/>
      <c r="DD245" s="270"/>
      <c r="DE245" s="270"/>
    </row>
    <row r="246" spans="38:109" ht="135" hidden="1">
      <c r="AL246" s="259" t="str">
        <f t="shared" si="7"/>
        <v/>
      </c>
      <c r="AM246" s="259" t="str">
        <f t="shared" si="6"/>
        <v/>
      </c>
      <c r="AN246"/>
      <c r="AO246" s="268"/>
      <c r="AP246" s="3">
        <v>244</v>
      </c>
      <c r="AQ246" s="269"/>
      <c r="AR246" s="269"/>
      <c r="AS246" s="269"/>
      <c r="AT246" s="269"/>
      <c r="AU246" s="269"/>
      <c r="AV246" s="269"/>
      <c r="AW246" s="269"/>
      <c r="AX246" s="269"/>
      <c r="AY246" s="269"/>
      <c r="AZ246" s="269"/>
      <c r="BA246" s="269"/>
      <c r="BB246" s="269"/>
      <c r="BC246" s="269"/>
      <c r="BD246" s="269"/>
      <c r="BE246" s="269"/>
      <c r="BF246" s="269"/>
      <c r="BG246" s="269"/>
      <c r="BH246" s="269"/>
      <c r="BI246" s="269"/>
      <c r="BJ246" s="260" t="s">
        <v>7932</v>
      </c>
      <c r="BK246" s="269"/>
      <c r="BL246" s="269"/>
      <c r="BM246" s="269"/>
      <c r="BN246" s="269"/>
      <c r="BO246" s="269"/>
      <c r="BP246" s="269"/>
      <c r="BQ246" s="269"/>
      <c r="BR246" s="269"/>
      <c r="BS246" s="269"/>
      <c r="BT246" s="269"/>
      <c r="BU246" s="269"/>
      <c r="BV246" s="269"/>
      <c r="BW246" s="268"/>
      <c r="BX246" s="268"/>
      <c r="BY246" s="268"/>
      <c r="BZ246" s="270"/>
      <c r="CA246" s="270"/>
      <c r="CB246" s="270"/>
      <c r="CC246" s="270"/>
      <c r="CD246" s="270"/>
      <c r="CE246" s="270"/>
      <c r="CF246" s="270"/>
      <c r="CG246" s="270"/>
      <c r="CH246" s="270"/>
      <c r="CI246" s="270"/>
      <c r="CJ246" s="270"/>
      <c r="CK246" s="270"/>
      <c r="CL246" s="270"/>
      <c r="CM246" s="270"/>
      <c r="CN246" s="270"/>
      <c r="CO246" s="270"/>
      <c r="CP246" s="270"/>
      <c r="CQ246" s="270"/>
      <c r="CR246" s="270"/>
      <c r="CS246" s="262" t="s">
        <v>7933</v>
      </c>
      <c r="CT246" s="270"/>
      <c r="CU246" s="270"/>
      <c r="CV246" s="270"/>
      <c r="CW246" s="270"/>
      <c r="CX246" s="270"/>
      <c r="CY246" s="270"/>
      <c r="CZ246" s="270"/>
      <c r="DA246" s="270"/>
      <c r="DB246" s="270"/>
      <c r="DC246" s="270"/>
      <c r="DD246" s="270"/>
      <c r="DE246" s="270"/>
    </row>
    <row r="247" spans="38:109" ht="135" hidden="1">
      <c r="AL247" s="259" t="str">
        <f t="shared" si="7"/>
        <v/>
      </c>
      <c r="AM247" s="259" t="str">
        <f t="shared" si="6"/>
        <v/>
      </c>
      <c r="AN247"/>
      <c r="AO247" s="268"/>
      <c r="AP247" s="3">
        <v>245</v>
      </c>
      <c r="AQ247" s="269"/>
      <c r="AR247" s="269"/>
      <c r="AS247" s="269"/>
      <c r="AT247" s="269"/>
      <c r="AU247" s="269"/>
      <c r="AV247" s="269"/>
      <c r="AW247" s="269"/>
      <c r="AX247" s="269"/>
      <c r="AY247" s="269"/>
      <c r="AZ247" s="269"/>
      <c r="BA247" s="269"/>
      <c r="BB247" s="269"/>
      <c r="BC247" s="269"/>
      <c r="BD247" s="269"/>
      <c r="BE247" s="269"/>
      <c r="BF247" s="269"/>
      <c r="BG247" s="269"/>
      <c r="BH247" s="269"/>
      <c r="BI247" s="269"/>
      <c r="BJ247" s="260" t="s">
        <v>7934</v>
      </c>
      <c r="BK247" s="269"/>
      <c r="BL247" s="269"/>
      <c r="BM247" s="269"/>
      <c r="BN247" s="269"/>
      <c r="BO247" s="269"/>
      <c r="BP247" s="269"/>
      <c r="BQ247" s="269"/>
      <c r="BR247" s="269"/>
      <c r="BS247" s="269"/>
      <c r="BT247" s="269"/>
      <c r="BU247" s="269"/>
      <c r="BV247" s="269"/>
      <c r="BW247" s="268"/>
      <c r="BX247" s="268"/>
      <c r="BY247" s="268"/>
      <c r="BZ247" s="270"/>
      <c r="CA247" s="270"/>
      <c r="CB247" s="270"/>
      <c r="CC247" s="270"/>
      <c r="CD247" s="270"/>
      <c r="CE247" s="270"/>
      <c r="CF247" s="270"/>
      <c r="CG247" s="270"/>
      <c r="CH247" s="270"/>
      <c r="CI247" s="270"/>
      <c r="CJ247" s="270"/>
      <c r="CK247" s="270"/>
      <c r="CL247" s="270"/>
      <c r="CM247" s="270"/>
      <c r="CN247" s="270"/>
      <c r="CO247" s="270"/>
      <c r="CP247" s="270"/>
      <c r="CQ247" s="270"/>
      <c r="CR247" s="270"/>
      <c r="CS247" s="262" t="s">
        <v>7935</v>
      </c>
      <c r="CT247" s="270"/>
      <c r="CU247" s="270"/>
      <c r="CV247" s="270"/>
      <c r="CW247" s="270"/>
      <c r="CX247" s="270"/>
      <c r="CY247" s="270"/>
      <c r="CZ247" s="270"/>
      <c r="DA247" s="270"/>
      <c r="DB247" s="270"/>
      <c r="DC247" s="270"/>
      <c r="DD247" s="270"/>
      <c r="DE247" s="270"/>
    </row>
    <row r="248" spans="38:109" ht="135" hidden="1">
      <c r="AL248" s="259" t="str">
        <f t="shared" si="7"/>
        <v/>
      </c>
      <c r="AM248" s="259" t="str">
        <f t="shared" si="6"/>
        <v/>
      </c>
      <c r="AN248"/>
      <c r="AO248" s="268"/>
      <c r="AP248" s="3">
        <v>246</v>
      </c>
      <c r="AQ248" s="269"/>
      <c r="AR248" s="269"/>
      <c r="AS248" s="269"/>
      <c r="AT248" s="269"/>
      <c r="AU248" s="269"/>
      <c r="AV248" s="269"/>
      <c r="AW248" s="269"/>
      <c r="AX248" s="269"/>
      <c r="AY248" s="269"/>
      <c r="AZ248" s="269"/>
      <c r="BA248" s="269"/>
      <c r="BB248" s="269"/>
      <c r="BC248" s="269"/>
      <c r="BD248" s="269"/>
      <c r="BE248" s="269"/>
      <c r="BF248" s="269"/>
      <c r="BG248" s="269"/>
      <c r="BH248" s="269"/>
      <c r="BI248" s="269"/>
      <c r="BJ248" s="260" t="s">
        <v>7936</v>
      </c>
      <c r="BK248" s="269"/>
      <c r="BL248" s="269"/>
      <c r="BM248" s="269"/>
      <c r="BN248" s="269"/>
      <c r="BO248" s="269"/>
      <c r="BP248" s="269"/>
      <c r="BQ248" s="269"/>
      <c r="BR248" s="269"/>
      <c r="BS248" s="269"/>
      <c r="BT248" s="269"/>
      <c r="BU248" s="269"/>
      <c r="BV248" s="269"/>
      <c r="BW248" s="268"/>
      <c r="BX248" s="268"/>
      <c r="BY248" s="268"/>
      <c r="BZ248" s="270"/>
      <c r="CA248" s="270"/>
      <c r="CB248" s="270"/>
      <c r="CC248" s="270"/>
      <c r="CD248" s="270"/>
      <c r="CE248" s="270"/>
      <c r="CF248" s="270"/>
      <c r="CG248" s="270"/>
      <c r="CH248" s="270"/>
      <c r="CI248" s="270"/>
      <c r="CJ248" s="270"/>
      <c r="CK248" s="270"/>
      <c r="CL248" s="270"/>
      <c r="CM248" s="270"/>
      <c r="CN248" s="270"/>
      <c r="CO248" s="270"/>
      <c r="CP248" s="270"/>
      <c r="CQ248" s="270"/>
      <c r="CR248" s="270"/>
      <c r="CS248" s="262" t="s">
        <v>7937</v>
      </c>
      <c r="CT248" s="270"/>
      <c r="CU248" s="270"/>
      <c r="CV248" s="270"/>
      <c r="CW248" s="270"/>
      <c r="CX248" s="270"/>
      <c r="CY248" s="270"/>
      <c r="CZ248" s="270"/>
      <c r="DA248" s="270"/>
      <c r="DB248" s="270"/>
      <c r="DC248" s="270"/>
      <c r="DD248" s="270"/>
      <c r="DE248" s="270"/>
    </row>
    <row r="249" spans="38:109" ht="120" hidden="1">
      <c r="AL249" s="259" t="str">
        <f t="shared" si="7"/>
        <v/>
      </c>
      <c r="AM249" s="259" t="str">
        <f t="shared" si="6"/>
        <v/>
      </c>
      <c r="AN249"/>
      <c r="AO249" s="268"/>
      <c r="AP249" s="3">
        <v>247</v>
      </c>
      <c r="AQ249" s="269"/>
      <c r="AR249" s="269"/>
      <c r="AS249" s="269"/>
      <c r="AT249" s="269"/>
      <c r="AU249" s="269"/>
      <c r="AV249" s="269"/>
      <c r="AW249" s="269"/>
      <c r="AX249" s="269"/>
      <c r="AY249" s="269"/>
      <c r="AZ249" s="269"/>
      <c r="BA249" s="269"/>
      <c r="BB249" s="269"/>
      <c r="BC249" s="269"/>
      <c r="BD249" s="269"/>
      <c r="BE249" s="269"/>
      <c r="BF249" s="269"/>
      <c r="BG249" s="269"/>
      <c r="BH249" s="269"/>
      <c r="BI249" s="269"/>
      <c r="BJ249" s="260" t="s">
        <v>7938</v>
      </c>
      <c r="BK249" s="269"/>
      <c r="BL249" s="269"/>
      <c r="BM249" s="269"/>
      <c r="BN249" s="269"/>
      <c r="BO249" s="269"/>
      <c r="BP249" s="269"/>
      <c r="BQ249" s="269"/>
      <c r="BR249" s="269"/>
      <c r="BS249" s="269"/>
      <c r="BT249" s="269"/>
      <c r="BU249" s="269"/>
      <c r="BV249" s="269"/>
      <c r="BW249" s="268"/>
      <c r="BX249" s="268"/>
      <c r="BY249" s="268"/>
      <c r="BZ249" s="270"/>
      <c r="CA249" s="270"/>
      <c r="CB249" s="270"/>
      <c r="CC249" s="270"/>
      <c r="CD249" s="270"/>
      <c r="CE249" s="270"/>
      <c r="CF249" s="270"/>
      <c r="CG249" s="270"/>
      <c r="CH249" s="270"/>
      <c r="CI249" s="270"/>
      <c r="CJ249" s="270"/>
      <c r="CK249" s="270"/>
      <c r="CL249" s="270"/>
      <c r="CM249" s="270"/>
      <c r="CN249" s="270"/>
      <c r="CO249" s="270"/>
      <c r="CP249" s="270"/>
      <c r="CQ249" s="270"/>
      <c r="CR249" s="270"/>
      <c r="CS249" s="262" t="s">
        <v>7939</v>
      </c>
      <c r="CT249" s="270"/>
      <c r="CU249" s="270"/>
      <c r="CV249" s="270"/>
      <c r="CW249" s="270"/>
      <c r="CX249" s="270"/>
      <c r="CY249" s="270"/>
      <c r="CZ249" s="270"/>
      <c r="DA249" s="270"/>
      <c r="DB249" s="270"/>
      <c r="DC249" s="270"/>
      <c r="DD249" s="270"/>
      <c r="DE249" s="270"/>
    </row>
    <row r="250" spans="38:109" ht="150" hidden="1">
      <c r="AL250" s="259" t="str">
        <f t="shared" si="7"/>
        <v/>
      </c>
      <c r="AM250" s="259" t="str">
        <f t="shared" si="6"/>
        <v/>
      </c>
      <c r="AN250"/>
      <c r="AO250" s="268"/>
      <c r="AP250" s="3">
        <v>248</v>
      </c>
      <c r="AQ250" s="269"/>
      <c r="AR250" s="269"/>
      <c r="AS250" s="269"/>
      <c r="AT250" s="269"/>
      <c r="AU250" s="269"/>
      <c r="AV250" s="269"/>
      <c r="AW250" s="269"/>
      <c r="AX250" s="269"/>
      <c r="AY250" s="269"/>
      <c r="AZ250" s="269"/>
      <c r="BA250" s="269"/>
      <c r="BB250" s="269"/>
      <c r="BC250" s="269"/>
      <c r="BD250" s="269"/>
      <c r="BE250" s="269"/>
      <c r="BF250" s="269"/>
      <c r="BG250" s="269"/>
      <c r="BH250" s="269"/>
      <c r="BI250" s="269"/>
      <c r="BJ250" s="260" t="s">
        <v>7940</v>
      </c>
      <c r="BK250" s="269"/>
      <c r="BL250" s="269"/>
      <c r="BM250" s="269"/>
      <c r="BN250" s="269"/>
      <c r="BO250" s="269"/>
      <c r="BP250" s="269"/>
      <c r="BQ250" s="269"/>
      <c r="BR250" s="269"/>
      <c r="BS250" s="269"/>
      <c r="BT250" s="269"/>
      <c r="BU250" s="269"/>
      <c r="BV250" s="269"/>
      <c r="BW250" s="268"/>
      <c r="BX250" s="268"/>
      <c r="BY250" s="268"/>
      <c r="BZ250" s="270"/>
      <c r="CA250" s="270"/>
      <c r="CB250" s="270"/>
      <c r="CC250" s="270"/>
      <c r="CD250" s="270"/>
      <c r="CE250" s="270"/>
      <c r="CF250" s="270"/>
      <c r="CG250" s="270"/>
      <c r="CH250" s="270"/>
      <c r="CI250" s="270"/>
      <c r="CJ250" s="270"/>
      <c r="CK250" s="270"/>
      <c r="CL250" s="270"/>
      <c r="CM250" s="270"/>
      <c r="CN250" s="270"/>
      <c r="CO250" s="270"/>
      <c r="CP250" s="270"/>
      <c r="CQ250" s="270"/>
      <c r="CR250" s="270"/>
      <c r="CS250" s="262" t="s">
        <v>7941</v>
      </c>
      <c r="CT250" s="270"/>
      <c r="CU250" s="270"/>
      <c r="CV250" s="270"/>
      <c r="CW250" s="270"/>
      <c r="CX250" s="270"/>
      <c r="CY250" s="270"/>
      <c r="CZ250" s="270"/>
      <c r="DA250" s="270"/>
      <c r="DB250" s="270"/>
      <c r="DC250" s="270"/>
      <c r="DD250" s="270"/>
      <c r="DE250" s="270"/>
    </row>
    <row r="251" spans="38:109" ht="135" hidden="1">
      <c r="AL251" s="259" t="str">
        <f t="shared" si="7"/>
        <v/>
      </c>
      <c r="AM251" s="259" t="str">
        <f t="shared" si="6"/>
        <v/>
      </c>
      <c r="AN251"/>
      <c r="AO251" s="268"/>
      <c r="AP251" s="3">
        <v>249</v>
      </c>
      <c r="AQ251" s="269"/>
      <c r="AR251" s="269"/>
      <c r="AS251" s="269"/>
      <c r="AT251" s="269"/>
      <c r="AU251" s="269"/>
      <c r="AV251" s="269"/>
      <c r="AW251" s="269"/>
      <c r="AX251" s="269"/>
      <c r="AY251" s="269"/>
      <c r="AZ251" s="269"/>
      <c r="BA251" s="269"/>
      <c r="BB251" s="269"/>
      <c r="BC251" s="269"/>
      <c r="BD251" s="269"/>
      <c r="BE251" s="269"/>
      <c r="BF251" s="269"/>
      <c r="BG251" s="269"/>
      <c r="BH251" s="269"/>
      <c r="BI251" s="269"/>
      <c r="BJ251" s="260" t="s">
        <v>7942</v>
      </c>
      <c r="BK251" s="269"/>
      <c r="BL251" s="269"/>
      <c r="BM251" s="269"/>
      <c r="BN251" s="269"/>
      <c r="BO251" s="269"/>
      <c r="BP251" s="269"/>
      <c r="BQ251" s="269"/>
      <c r="BR251" s="269"/>
      <c r="BS251" s="269"/>
      <c r="BT251" s="269"/>
      <c r="BU251" s="269"/>
      <c r="BV251" s="269"/>
      <c r="BW251" s="268"/>
      <c r="BX251" s="268"/>
      <c r="BY251" s="268"/>
      <c r="BZ251" s="270"/>
      <c r="CA251" s="270"/>
      <c r="CB251" s="270"/>
      <c r="CC251" s="270"/>
      <c r="CD251" s="270"/>
      <c r="CE251" s="270"/>
      <c r="CF251" s="270"/>
      <c r="CG251" s="270"/>
      <c r="CH251" s="270"/>
      <c r="CI251" s="270"/>
      <c r="CJ251" s="270"/>
      <c r="CK251" s="270"/>
      <c r="CL251" s="270"/>
      <c r="CM251" s="270"/>
      <c r="CN251" s="270"/>
      <c r="CO251" s="270"/>
      <c r="CP251" s="270"/>
      <c r="CQ251" s="270"/>
      <c r="CR251" s="270"/>
      <c r="CS251" s="262" t="s">
        <v>7943</v>
      </c>
      <c r="CT251" s="270"/>
      <c r="CU251" s="270"/>
      <c r="CV251" s="270"/>
      <c r="CW251" s="270"/>
      <c r="CX251" s="270"/>
      <c r="CY251" s="270"/>
      <c r="CZ251" s="270"/>
      <c r="DA251" s="270"/>
      <c r="DB251" s="270"/>
      <c r="DC251" s="270"/>
      <c r="DD251" s="270"/>
      <c r="DE251" s="270"/>
    </row>
    <row r="252" spans="38:109" ht="150" hidden="1">
      <c r="AL252" s="259" t="str">
        <f t="shared" si="7"/>
        <v/>
      </c>
      <c r="AM252" s="259" t="str">
        <f t="shared" si="6"/>
        <v/>
      </c>
      <c r="AN252"/>
      <c r="AO252" s="268"/>
      <c r="AP252" s="3">
        <v>250</v>
      </c>
      <c r="AQ252" s="269"/>
      <c r="AR252" s="269"/>
      <c r="AS252" s="269"/>
      <c r="AT252" s="269"/>
      <c r="AU252" s="269"/>
      <c r="AV252" s="269"/>
      <c r="AW252" s="269"/>
      <c r="AX252" s="269"/>
      <c r="AY252" s="269"/>
      <c r="AZ252" s="269"/>
      <c r="BA252" s="269"/>
      <c r="BB252" s="269"/>
      <c r="BC252" s="269"/>
      <c r="BD252" s="269"/>
      <c r="BE252" s="269"/>
      <c r="BF252" s="269"/>
      <c r="BG252" s="269"/>
      <c r="BH252" s="269"/>
      <c r="BI252" s="269"/>
      <c r="BJ252" s="260" t="s">
        <v>7944</v>
      </c>
      <c r="BK252" s="269"/>
      <c r="BL252" s="269"/>
      <c r="BM252" s="269"/>
      <c r="BN252" s="269"/>
      <c r="BO252" s="269"/>
      <c r="BP252" s="269"/>
      <c r="BQ252" s="269"/>
      <c r="BR252" s="269"/>
      <c r="BS252" s="269"/>
      <c r="BT252" s="269"/>
      <c r="BU252" s="269"/>
      <c r="BV252" s="269"/>
      <c r="BW252" s="268"/>
      <c r="BX252" s="268"/>
      <c r="BY252" s="268"/>
      <c r="BZ252" s="270"/>
      <c r="CA252" s="270"/>
      <c r="CB252" s="270"/>
      <c r="CC252" s="270"/>
      <c r="CD252" s="270"/>
      <c r="CE252" s="270"/>
      <c r="CF252" s="270"/>
      <c r="CG252" s="270"/>
      <c r="CH252" s="270"/>
      <c r="CI252" s="270"/>
      <c r="CJ252" s="270"/>
      <c r="CK252" s="270"/>
      <c r="CL252" s="270"/>
      <c r="CM252" s="270"/>
      <c r="CN252" s="270"/>
      <c r="CO252" s="270"/>
      <c r="CP252" s="270"/>
      <c r="CQ252" s="270"/>
      <c r="CR252" s="270"/>
      <c r="CS252" s="262" t="s">
        <v>7945</v>
      </c>
      <c r="CT252" s="270"/>
      <c r="CU252" s="270"/>
      <c r="CV252" s="270"/>
      <c r="CW252" s="270"/>
      <c r="CX252" s="270"/>
      <c r="CY252" s="270"/>
      <c r="CZ252" s="270"/>
      <c r="DA252" s="270"/>
      <c r="DB252" s="270"/>
      <c r="DC252" s="270"/>
      <c r="DD252" s="270"/>
      <c r="DE252" s="270"/>
    </row>
    <row r="253" spans="38:109" ht="135" hidden="1">
      <c r="AL253" s="259" t="str">
        <f t="shared" si="7"/>
        <v/>
      </c>
      <c r="AM253" s="259" t="str">
        <f t="shared" si="6"/>
        <v/>
      </c>
      <c r="AN253"/>
      <c r="AO253" s="268"/>
      <c r="AP253" s="3">
        <v>251</v>
      </c>
      <c r="AQ253" s="269"/>
      <c r="AR253" s="269"/>
      <c r="AS253" s="269"/>
      <c r="AT253" s="269"/>
      <c r="AU253" s="269"/>
      <c r="AV253" s="269"/>
      <c r="AW253" s="269"/>
      <c r="AX253" s="269"/>
      <c r="AY253" s="269"/>
      <c r="AZ253" s="269"/>
      <c r="BA253" s="269"/>
      <c r="BB253" s="269"/>
      <c r="BC253" s="269"/>
      <c r="BD253" s="269"/>
      <c r="BE253" s="269"/>
      <c r="BF253" s="269"/>
      <c r="BG253" s="269"/>
      <c r="BH253" s="269"/>
      <c r="BI253" s="269"/>
      <c r="BJ253" s="260" t="s">
        <v>7946</v>
      </c>
      <c r="BK253" s="269"/>
      <c r="BL253" s="269"/>
      <c r="BM253" s="269"/>
      <c r="BN253" s="269"/>
      <c r="BO253" s="269"/>
      <c r="BP253" s="269"/>
      <c r="BQ253" s="269"/>
      <c r="BR253" s="269"/>
      <c r="BS253" s="269"/>
      <c r="BT253" s="269"/>
      <c r="BU253" s="269"/>
      <c r="BV253" s="269"/>
      <c r="BW253" s="268"/>
      <c r="BX253" s="268"/>
      <c r="BY253" s="268"/>
      <c r="BZ253" s="270"/>
      <c r="CA253" s="270"/>
      <c r="CB253" s="270"/>
      <c r="CC253" s="270"/>
      <c r="CD253" s="270"/>
      <c r="CE253" s="270"/>
      <c r="CF253" s="270"/>
      <c r="CG253" s="270"/>
      <c r="CH253" s="270"/>
      <c r="CI253" s="270"/>
      <c r="CJ253" s="270"/>
      <c r="CK253" s="270"/>
      <c r="CL253" s="270"/>
      <c r="CM253" s="270"/>
      <c r="CN253" s="270"/>
      <c r="CO253" s="270"/>
      <c r="CP253" s="270"/>
      <c r="CQ253" s="270"/>
      <c r="CR253" s="270"/>
      <c r="CS253" s="262" t="s">
        <v>7947</v>
      </c>
      <c r="CT253" s="270"/>
      <c r="CU253" s="270"/>
      <c r="CV253" s="270"/>
      <c r="CW253" s="270"/>
      <c r="CX253" s="270"/>
      <c r="CY253" s="270"/>
      <c r="CZ253" s="270"/>
      <c r="DA253" s="270"/>
      <c r="DB253" s="270"/>
      <c r="DC253" s="270"/>
      <c r="DD253" s="270"/>
      <c r="DE253" s="270"/>
    </row>
    <row r="254" spans="38:109" ht="120" hidden="1">
      <c r="AL254" s="259" t="str">
        <f t="shared" si="7"/>
        <v/>
      </c>
      <c r="AM254" s="259" t="str">
        <f t="shared" si="6"/>
        <v/>
      </c>
      <c r="AN254"/>
      <c r="AO254" s="268"/>
      <c r="AP254" s="3">
        <v>252</v>
      </c>
      <c r="AQ254" s="269"/>
      <c r="AR254" s="269"/>
      <c r="AS254" s="269"/>
      <c r="AT254" s="269"/>
      <c r="AU254" s="269"/>
      <c r="AV254" s="269"/>
      <c r="AW254" s="269"/>
      <c r="AX254" s="269"/>
      <c r="AY254" s="269"/>
      <c r="AZ254" s="269"/>
      <c r="BA254" s="269"/>
      <c r="BB254" s="269"/>
      <c r="BC254" s="269"/>
      <c r="BD254" s="269"/>
      <c r="BE254" s="269"/>
      <c r="BF254" s="269"/>
      <c r="BG254" s="269"/>
      <c r="BH254" s="269"/>
      <c r="BI254" s="269"/>
      <c r="BJ254" s="260" t="s">
        <v>7948</v>
      </c>
      <c r="BK254" s="269"/>
      <c r="BL254" s="269"/>
      <c r="BM254" s="269"/>
      <c r="BN254" s="269"/>
      <c r="BO254" s="269"/>
      <c r="BP254" s="269"/>
      <c r="BQ254" s="269"/>
      <c r="BR254" s="269"/>
      <c r="BS254" s="269"/>
      <c r="BT254" s="269"/>
      <c r="BU254" s="269"/>
      <c r="BV254" s="269"/>
      <c r="BW254" s="268"/>
      <c r="BX254" s="268"/>
      <c r="BY254" s="268"/>
      <c r="BZ254" s="270"/>
      <c r="CA254" s="270"/>
      <c r="CB254" s="270"/>
      <c r="CC254" s="270"/>
      <c r="CD254" s="270"/>
      <c r="CE254" s="270"/>
      <c r="CF254" s="270"/>
      <c r="CG254" s="270"/>
      <c r="CH254" s="270"/>
      <c r="CI254" s="270"/>
      <c r="CJ254" s="270"/>
      <c r="CK254" s="270"/>
      <c r="CL254" s="270"/>
      <c r="CM254" s="270"/>
      <c r="CN254" s="270"/>
      <c r="CO254" s="270"/>
      <c r="CP254" s="270"/>
      <c r="CQ254" s="270"/>
      <c r="CR254" s="270"/>
      <c r="CS254" s="262" t="s">
        <v>7949</v>
      </c>
      <c r="CT254" s="270"/>
      <c r="CU254" s="270"/>
      <c r="CV254" s="270"/>
      <c r="CW254" s="270"/>
      <c r="CX254" s="270"/>
      <c r="CY254" s="270"/>
      <c r="CZ254" s="270"/>
      <c r="DA254" s="270"/>
      <c r="DB254" s="270"/>
      <c r="DC254" s="270"/>
      <c r="DD254" s="270"/>
      <c r="DE254" s="270"/>
    </row>
    <row r="255" spans="38:109" ht="135" hidden="1">
      <c r="AL255" s="259" t="str">
        <f t="shared" si="7"/>
        <v/>
      </c>
      <c r="AM255" s="259" t="str">
        <f t="shared" si="6"/>
        <v/>
      </c>
      <c r="AN255"/>
      <c r="AO255" s="268"/>
      <c r="AP255" s="3">
        <v>253</v>
      </c>
      <c r="AQ255" s="269"/>
      <c r="AR255" s="269"/>
      <c r="AS255" s="269"/>
      <c r="AT255" s="269"/>
      <c r="AU255" s="269"/>
      <c r="AV255" s="269"/>
      <c r="AW255" s="269"/>
      <c r="AX255" s="269"/>
      <c r="AY255" s="269"/>
      <c r="AZ255" s="269"/>
      <c r="BA255" s="269"/>
      <c r="BB255" s="269"/>
      <c r="BC255" s="269"/>
      <c r="BD255" s="269"/>
      <c r="BE255" s="269"/>
      <c r="BF255" s="269"/>
      <c r="BG255" s="269"/>
      <c r="BH255" s="269"/>
      <c r="BI255" s="269"/>
      <c r="BJ255" s="260" t="s">
        <v>7950</v>
      </c>
      <c r="BK255" s="269"/>
      <c r="BL255" s="269"/>
      <c r="BM255" s="269"/>
      <c r="BN255" s="269"/>
      <c r="BO255" s="269"/>
      <c r="BP255" s="269"/>
      <c r="BQ255" s="269"/>
      <c r="BR255" s="269"/>
      <c r="BS255" s="269"/>
      <c r="BT255" s="269"/>
      <c r="BU255" s="269"/>
      <c r="BV255" s="269"/>
      <c r="BW255" s="268"/>
      <c r="BX255" s="268"/>
      <c r="BY255" s="268"/>
      <c r="BZ255" s="270"/>
      <c r="CA255" s="270"/>
      <c r="CB255" s="270"/>
      <c r="CC255" s="270"/>
      <c r="CD255" s="270"/>
      <c r="CE255" s="270"/>
      <c r="CF255" s="270"/>
      <c r="CG255" s="270"/>
      <c r="CH255" s="270"/>
      <c r="CI255" s="270"/>
      <c r="CJ255" s="270"/>
      <c r="CK255" s="270"/>
      <c r="CL255" s="270"/>
      <c r="CM255" s="270"/>
      <c r="CN255" s="270"/>
      <c r="CO255" s="270"/>
      <c r="CP255" s="270"/>
      <c r="CQ255" s="270"/>
      <c r="CR255" s="270"/>
      <c r="CS255" s="262" t="s">
        <v>7951</v>
      </c>
      <c r="CT255" s="270"/>
      <c r="CU255" s="270"/>
      <c r="CV255" s="270"/>
      <c r="CW255" s="270"/>
      <c r="CX255" s="270"/>
      <c r="CY255" s="270"/>
      <c r="CZ255" s="270"/>
      <c r="DA255" s="270"/>
      <c r="DB255" s="270"/>
      <c r="DC255" s="270"/>
      <c r="DD255" s="270"/>
      <c r="DE255" s="270"/>
    </row>
    <row r="256" spans="38:109" ht="120" hidden="1">
      <c r="AL256" s="259" t="str">
        <f t="shared" si="7"/>
        <v/>
      </c>
      <c r="AM256" s="259" t="str">
        <f t="shared" si="6"/>
        <v/>
      </c>
      <c r="AN256"/>
      <c r="AO256" s="268"/>
      <c r="AP256" s="3">
        <v>254</v>
      </c>
      <c r="AQ256" s="269"/>
      <c r="AR256" s="269"/>
      <c r="AS256" s="269"/>
      <c r="AT256" s="269"/>
      <c r="AU256" s="269"/>
      <c r="AV256" s="269"/>
      <c r="AW256" s="269"/>
      <c r="AX256" s="269"/>
      <c r="AY256" s="269"/>
      <c r="AZ256" s="269"/>
      <c r="BA256" s="269"/>
      <c r="BB256" s="269"/>
      <c r="BC256" s="269"/>
      <c r="BD256" s="269"/>
      <c r="BE256" s="269"/>
      <c r="BF256" s="269"/>
      <c r="BG256" s="269"/>
      <c r="BH256" s="269"/>
      <c r="BI256" s="269"/>
      <c r="BJ256" s="260" t="s">
        <v>7952</v>
      </c>
      <c r="BK256" s="269"/>
      <c r="BL256" s="269"/>
      <c r="BM256" s="269"/>
      <c r="BN256" s="269"/>
      <c r="BO256" s="269"/>
      <c r="BP256" s="269"/>
      <c r="BQ256" s="269"/>
      <c r="BR256" s="269"/>
      <c r="BS256" s="269"/>
      <c r="BT256" s="269"/>
      <c r="BU256" s="269"/>
      <c r="BV256" s="269"/>
      <c r="BW256" s="268"/>
      <c r="BX256" s="268"/>
      <c r="BY256" s="268"/>
      <c r="BZ256" s="270"/>
      <c r="CA256" s="270"/>
      <c r="CB256" s="270"/>
      <c r="CC256" s="270"/>
      <c r="CD256" s="270"/>
      <c r="CE256" s="270"/>
      <c r="CF256" s="270"/>
      <c r="CG256" s="270"/>
      <c r="CH256" s="270"/>
      <c r="CI256" s="270"/>
      <c r="CJ256" s="270"/>
      <c r="CK256" s="270"/>
      <c r="CL256" s="270"/>
      <c r="CM256" s="270"/>
      <c r="CN256" s="270"/>
      <c r="CO256" s="270"/>
      <c r="CP256" s="270"/>
      <c r="CQ256" s="270"/>
      <c r="CR256" s="270"/>
      <c r="CS256" s="262" t="s">
        <v>7953</v>
      </c>
      <c r="CT256" s="270"/>
      <c r="CU256" s="270"/>
      <c r="CV256" s="270"/>
      <c r="CW256" s="270"/>
      <c r="CX256" s="270"/>
      <c r="CY256" s="270"/>
      <c r="CZ256" s="270"/>
      <c r="DA256" s="270"/>
      <c r="DB256" s="270"/>
      <c r="DC256" s="270"/>
      <c r="DD256" s="270"/>
      <c r="DE256" s="270"/>
    </row>
    <row r="257" spans="38:109" ht="135" hidden="1">
      <c r="AL257" s="259" t="str">
        <f t="shared" si="7"/>
        <v/>
      </c>
      <c r="AM257" s="259" t="str">
        <f t="shared" si="6"/>
        <v/>
      </c>
      <c r="AN257"/>
      <c r="AO257" s="268"/>
      <c r="AP257" s="3">
        <v>255</v>
      </c>
      <c r="AQ257" s="269"/>
      <c r="AR257" s="269"/>
      <c r="AS257" s="269"/>
      <c r="AT257" s="269"/>
      <c r="AU257" s="269"/>
      <c r="AV257" s="269"/>
      <c r="AW257" s="269"/>
      <c r="AX257" s="269"/>
      <c r="AY257" s="269"/>
      <c r="AZ257" s="269"/>
      <c r="BA257" s="269"/>
      <c r="BB257" s="269"/>
      <c r="BC257" s="269"/>
      <c r="BD257" s="269"/>
      <c r="BE257" s="269"/>
      <c r="BF257" s="269"/>
      <c r="BG257" s="269"/>
      <c r="BH257" s="269"/>
      <c r="BI257" s="269"/>
      <c r="BJ257" s="260" t="s">
        <v>7954</v>
      </c>
      <c r="BK257" s="269"/>
      <c r="BL257" s="269"/>
      <c r="BM257" s="269"/>
      <c r="BN257" s="269"/>
      <c r="BO257" s="269"/>
      <c r="BP257" s="269"/>
      <c r="BQ257" s="269"/>
      <c r="BR257" s="269"/>
      <c r="BS257" s="269"/>
      <c r="BT257" s="269"/>
      <c r="BU257" s="269"/>
      <c r="BV257" s="269"/>
      <c r="BW257" s="268"/>
      <c r="BX257" s="268"/>
      <c r="BY257" s="268"/>
      <c r="BZ257" s="270"/>
      <c r="CA257" s="270"/>
      <c r="CB257" s="270"/>
      <c r="CC257" s="270"/>
      <c r="CD257" s="270"/>
      <c r="CE257" s="270"/>
      <c r="CF257" s="270"/>
      <c r="CG257" s="270"/>
      <c r="CH257" s="270"/>
      <c r="CI257" s="270"/>
      <c r="CJ257" s="270"/>
      <c r="CK257" s="270"/>
      <c r="CL257" s="270"/>
      <c r="CM257" s="270"/>
      <c r="CN257" s="270"/>
      <c r="CO257" s="270"/>
      <c r="CP257" s="270"/>
      <c r="CQ257" s="270"/>
      <c r="CR257" s="270"/>
      <c r="CS257" s="262" t="s">
        <v>7955</v>
      </c>
      <c r="CT257" s="270"/>
      <c r="CU257" s="270"/>
      <c r="CV257" s="270"/>
      <c r="CW257" s="270"/>
      <c r="CX257" s="270"/>
      <c r="CY257" s="270"/>
      <c r="CZ257" s="270"/>
      <c r="DA257" s="270"/>
      <c r="DB257" s="270"/>
      <c r="DC257" s="270"/>
      <c r="DD257" s="270"/>
      <c r="DE257" s="270"/>
    </row>
    <row r="258" spans="38:109" ht="135" hidden="1">
      <c r="AL258" s="259" t="str">
        <f t="shared" si="7"/>
        <v/>
      </c>
      <c r="AM258" s="259" t="str">
        <f t="shared" si="6"/>
        <v/>
      </c>
      <c r="AN258"/>
      <c r="AO258" s="268"/>
      <c r="AP258" s="3">
        <v>256</v>
      </c>
      <c r="AQ258" s="269"/>
      <c r="AR258" s="269"/>
      <c r="AS258" s="269"/>
      <c r="AT258" s="269"/>
      <c r="AU258" s="269"/>
      <c r="AV258" s="269"/>
      <c r="AW258" s="269"/>
      <c r="AX258" s="269"/>
      <c r="AY258" s="269"/>
      <c r="AZ258" s="269"/>
      <c r="BA258" s="269"/>
      <c r="BB258" s="269"/>
      <c r="BC258" s="269"/>
      <c r="BD258" s="269"/>
      <c r="BE258" s="269"/>
      <c r="BF258" s="269"/>
      <c r="BG258" s="269"/>
      <c r="BH258" s="269"/>
      <c r="BI258" s="269"/>
      <c r="BJ258" s="260" t="s">
        <v>7956</v>
      </c>
      <c r="BK258" s="269"/>
      <c r="BL258" s="269"/>
      <c r="BM258" s="269"/>
      <c r="BN258" s="269"/>
      <c r="BO258" s="269"/>
      <c r="BP258" s="269"/>
      <c r="BQ258" s="269"/>
      <c r="BR258" s="269"/>
      <c r="BS258" s="269"/>
      <c r="BT258" s="269"/>
      <c r="BU258" s="269"/>
      <c r="BV258" s="269"/>
      <c r="BW258" s="268"/>
      <c r="BX258" s="268"/>
      <c r="BY258" s="268"/>
      <c r="BZ258" s="270"/>
      <c r="CA258" s="270"/>
      <c r="CB258" s="270"/>
      <c r="CC258" s="270"/>
      <c r="CD258" s="270"/>
      <c r="CE258" s="270"/>
      <c r="CF258" s="270"/>
      <c r="CG258" s="270"/>
      <c r="CH258" s="270"/>
      <c r="CI258" s="270"/>
      <c r="CJ258" s="270"/>
      <c r="CK258" s="270"/>
      <c r="CL258" s="270"/>
      <c r="CM258" s="270"/>
      <c r="CN258" s="270"/>
      <c r="CO258" s="270"/>
      <c r="CP258" s="270"/>
      <c r="CQ258" s="270"/>
      <c r="CR258" s="270"/>
      <c r="CS258" s="262" t="s">
        <v>7957</v>
      </c>
      <c r="CT258" s="270"/>
      <c r="CU258" s="270"/>
      <c r="CV258" s="270"/>
      <c r="CW258" s="270"/>
      <c r="CX258" s="270"/>
      <c r="CY258" s="270"/>
      <c r="CZ258" s="270"/>
      <c r="DA258" s="270"/>
      <c r="DB258" s="270"/>
      <c r="DC258" s="270"/>
      <c r="DD258" s="270"/>
      <c r="DE258" s="270"/>
    </row>
    <row r="259" spans="38:109" ht="150" hidden="1">
      <c r="AL259" s="259" t="str">
        <f t="shared" si="7"/>
        <v/>
      </c>
      <c r="AM259" s="259" t="str">
        <f t="shared" si="6"/>
        <v/>
      </c>
      <c r="AN259"/>
      <c r="AO259" s="268"/>
      <c r="AP259" s="3">
        <v>257</v>
      </c>
      <c r="AQ259" s="269"/>
      <c r="AR259" s="269"/>
      <c r="AS259" s="269"/>
      <c r="AT259" s="269"/>
      <c r="AU259" s="269"/>
      <c r="AV259" s="269"/>
      <c r="AW259" s="269"/>
      <c r="AX259" s="269"/>
      <c r="AY259" s="269"/>
      <c r="AZ259" s="269"/>
      <c r="BA259" s="269"/>
      <c r="BB259" s="269"/>
      <c r="BC259" s="269"/>
      <c r="BD259" s="269"/>
      <c r="BE259" s="269"/>
      <c r="BF259" s="269"/>
      <c r="BG259" s="269"/>
      <c r="BH259" s="269"/>
      <c r="BI259" s="269"/>
      <c r="BJ259" s="260" t="s">
        <v>7958</v>
      </c>
      <c r="BK259" s="269"/>
      <c r="BL259" s="269"/>
      <c r="BM259" s="269"/>
      <c r="BN259" s="269"/>
      <c r="BO259" s="269"/>
      <c r="BP259" s="269"/>
      <c r="BQ259" s="269"/>
      <c r="BR259" s="269"/>
      <c r="BS259" s="269"/>
      <c r="BT259" s="269"/>
      <c r="BU259" s="269"/>
      <c r="BV259" s="269"/>
      <c r="BW259" s="268"/>
      <c r="BX259" s="268"/>
      <c r="BY259" s="268"/>
      <c r="BZ259" s="270"/>
      <c r="CA259" s="270"/>
      <c r="CB259" s="270"/>
      <c r="CC259" s="270"/>
      <c r="CD259" s="270"/>
      <c r="CE259" s="270"/>
      <c r="CF259" s="270"/>
      <c r="CG259" s="270"/>
      <c r="CH259" s="270"/>
      <c r="CI259" s="270"/>
      <c r="CJ259" s="270"/>
      <c r="CK259" s="270"/>
      <c r="CL259" s="270"/>
      <c r="CM259" s="270"/>
      <c r="CN259" s="270"/>
      <c r="CO259" s="270"/>
      <c r="CP259" s="270"/>
      <c r="CQ259" s="270"/>
      <c r="CR259" s="270"/>
      <c r="CS259" s="262" t="s">
        <v>7959</v>
      </c>
      <c r="CT259" s="270"/>
      <c r="CU259" s="270"/>
      <c r="CV259" s="270"/>
      <c r="CW259" s="270"/>
      <c r="CX259" s="270"/>
      <c r="CY259" s="270"/>
      <c r="CZ259" s="270"/>
      <c r="DA259" s="270"/>
      <c r="DB259" s="270"/>
      <c r="DC259" s="270"/>
      <c r="DD259" s="270"/>
      <c r="DE259" s="270"/>
    </row>
    <row r="260" spans="38:109" ht="135" hidden="1">
      <c r="AL260" s="259" t="str">
        <f t="shared" si="7"/>
        <v/>
      </c>
      <c r="AM260" s="259" t="str">
        <f t="shared" ref="AM260:AM323" si="8">IFERROR(IF(AL260="", "", HLOOKUP($N$8, $AQ$3:$BV$574, AP260, FALSE)), "")</f>
        <v/>
      </c>
      <c r="AN260"/>
      <c r="AO260" s="268"/>
      <c r="AP260" s="3">
        <v>258</v>
      </c>
      <c r="AQ260" s="269"/>
      <c r="AR260" s="269"/>
      <c r="AS260" s="269"/>
      <c r="AT260" s="269"/>
      <c r="AU260" s="269"/>
      <c r="AV260" s="269"/>
      <c r="AW260" s="269"/>
      <c r="AX260" s="269"/>
      <c r="AY260" s="269"/>
      <c r="AZ260" s="269"/>
      <c r="BA260" s="269"/>
      <c r="BB260" s="269"/>
      <c r="BC260" s="269"/>
      <c r="BD260" s="269"/>
      <c r="BE260" s="269"/>
      <c r="BF260" s="269"/>
      <c r="BG260" s="269"/>
      <c r="BH260" s="269"/>
      <c r="BI260" s="269"/>
      <c r="BJ260" s="260" t="s">
        <v>7960</v>
      </c>
      <c r="BK260" s="269"/>
      <c r="BL260" s="269"/>
      <c r="BM260" s="269"/>
      <c r="BN260" s="269"/>
      <c r="BO260" s="269"/>
      <c r="BP260" s="269"/>
      <c r="BQ260" s="269"/>
      <c r="BR260" s="269"/>
      <c r="BS260" s="269"/>
      <c r="BT260" s="269"/>
      <c r="BU260" s="269"/>
      <c r="BV260" s="269"/>
      <c r="BW260" s="268"/>
      <c r="BX260" s="268"/>
      <c r="BY260" s="268"/>
      <c r="BZ260" s="270"/>
      <c r="CA260" s="270"/>
      <c r="CB260" s="270"/>
      <c r="CC260" s="270"/>
      <c r="CD260" s="270"/>
      <c r="CE260" s="270"/>
      <c r="CF260" s="270"/>
      <c r="CG260" s="270"/>
      <c r="CH260" s="270"/>
      <c r="CI260" s="270"/>
      <c r="CJ260" s="270"/>
      <c r="CK260" s="270"/>
      <c r="CL260" s="270"/>
      <c r="CM260" s="270"/>
      <c r="CN260" s="270"/>
      <c r="CO260" s="270"/>
      <c r="CP260" s="270"/>
      <c r="CQ260" s="270"/>
      <c r="CR260" s="270"/>
      <c r="CS260" s="262" t="s">
        <v>7961</v>
      </c>
      <c r="CT260" s="270"/>
      <c r="CU260" s="270"/>
      <c r="CV260" s="270"/>
      <c r="CW260" s="270"/>
      <c r="CX260" s="270"/>
      <c r="CY260" s="270"/>
      <c r="CZ260" s="270"/>
      <c r="DA260" s="270"/>
      <c r="DB260" s="270"/>
      <c r="DC260" s="270"/>
      <c r="DD260" s="270"/>
      <c r="DE260" s="270"/>
    </row>
    <row r="261" spans="38:109" ht="135" hidden="1">
      <c r="AL261" s="259" t="str">
        <f t="shared" ref="AL261:AL324" si="9">IFERROR(IF(HLOOKUP($N$8, $BZ$3:$DE$574, $AP261, FALSE )="", "", HLOOKUP($N$8, $BZ$3:$DE$574, $AP261, FALSE)), "")</f>
        <v/>
      </c>
      <c r="AM261" s="259" t="str">
        <f t="shared" si="8"/>
        <v/>
      </c>
      <c r="AN261"/>
      <c r="AO261" s="268"/>
      <c r="AP261" s="3">
        <v>259</v>
      </c>
      <c r="AQ261" s="269"/>
      <c r="AR261" s="269"/>
      <c r="AS261" s="269"/>
      <c r="AT261" s="269"/>
      <c r="AU261" s="269"/>
      <c r="AV261" s="269"/>
      <c r="AW261" s="269"/>
      <c r="AX261" s="269"/>
      <c r="AY261" s="269"/>
      <c r="AZ261" s="269"/>
      <c r="BA261" s="269"/>
      <c r="BB261" s="269"/>
      <c r="BC261" s="269"/>
      <c r="BD261" s="269"/>
      <c r="BE261" s="269"/>
      <c r="BF261" s="269"/>
      <c r="BG261" s="269"/>
      <c r="BH261" s="269"/>
      <c r="BI261" s="269"/>
      <c r="BJ261" s="260" t="s">
        <v>7962</v>
      </c>
      <c r="BK261" s="269"/>
      <c r="BL261" s="269"/>
      <c r="BM261" s="269"/>
      <c r="BN261" s="269"/>
      <c r="BO261" s="269"/>
      <c r="BP261" s="269"/>
      <c r="BQ261" s="269"/>
      <c r="BR261" s="269"/>
      <c r="BS261" s="269"/>
      <c r="BT261" s="269"/>
      <c r="BU261" s="269"/>
      <c r="BV261" s="269"/>
      <c r="BW261" s="268"/>
      <c r="BX261" s="268"/>
      <c r="BY261" s="268"/>
      <c r="BZ261" s="270"/>
      <c r="CA261" s="270"/>
      <c r="CB261" s="270"/>
      <c r="CC261" s="270"/>
      <c r="CD261" s="270"/>
      <c r="CE261" s="270"/>
      <c r="CF261" s="270"/>
      <c r="CG261" s="270"/>
      <c r="CH261" s="270"/>
      <c r="CI261" s="270"/>
      <c r="CJ261" s="270"/>
      <c r="CK261" s="270"/>
      <c r="CL261" s="270"/>
      <c r="CM261" s="270"/>
      <c r="CN261" s="270"/>
      <c r="CO261" s="270"/>
      <c r="CP261" s="270"/>
      <c r="CQ261" s="270"/>
      <c r="CR261" s="270"/>
      <c r="CS261" s="262" t="s">
        <v>7963</v>
      </c>
      <c r="CT261" s="270"/>
      <c r="CU261" s="270"/>
      <c r="CV261" s="270"/>
      <c r="CW261" s="270"/>
      <c r="CX261" s="270"/>
      <c r="CY261" s="270"/>
      <c r="CZ261" s="270"/>
      <c r="DA261" s="270"/>
      <c r="DB261" s="270"/>
      <c r="DC261" s="270"/>
      <c r="DD261" s="270"/>
      <c r="DE261" s="270"/>
    </row>
    <row r="262" spans="38:109" ht="165" hidden="1">
      <c r="AL262" s="259" t="str">
        <f t="shared" si="9"/>
        <v/>
      </c>
      <c r="AM262" s="259" t="str">
        <f t="shared" si="8"/>
        <v/>
      </c>
      <c r="AN262"/>
      <c r="AO262" s="268"/>
      <c r="AP262" s="3">
        <v>260</v>
      </c>
      <c r="AQ262" s="269"/>
      <c r="AR262" s="269"/>
      <c r="AS262" s="269"/>
      <c r="AT262" s="269"/>
      <c r="AU262" s="269"/>
      <c r="AV262" s="269"/>
      <c r="AW262" s="269"/>
      <c r="AX262" s="269"/>
      <c r="AY262" s="269"/>
      <c r="AZ262" s="269"/>
      <c r="BA262" s="269"/>
      <c r="BB262" s="269"/>
      <c r="BC262" s="269"/>
      <c r="BD262" s="269"/>
      <c r="BE262" s="269"/>
      <c r="BF262" s="269"/>
      <c r="BG262" s="269"/>
      <c r="BH262" s="269"/>
      <c r="BI262" s="269"/>
      <c r="BJ262" s="260" t="s">
        <v>7964</v>
      </c>
      <c r="BK262" s="269"/>
      <c r="BL262" s="269"/>
      <c r="BM262" s="269"/>
      <c r="BN262" s="269"/>
      <c r="BO262" s="269"/>
      <c r="BP262" s="269"/>
      <c r="BQ262" s="269"/>
      <c r="BR262" s="269"/>
      <c r="BS262" s="269"/>
      <c r="BT262" s="269"/>
      <c r="BU262" s="269"/>
      <c r="BV262" s="269"/>
      <c r="BW262" s="268"/>
      <c r="BX262" s="268"/>
      <c r="BY262" s="268"/>
      <c r="BZ262" s="270"/>
      <c r="CA262" s="270"/>
      <c r="CB262" s="270"/>
      <c r="CC262" s="270"/>
      <c r="CD262" s="270"/>
      <c r="CE262" s="270"/>
      <c r="CF262" s="270"/>
      <c r="CG262" s="270"/>
      <c r="CH262" s="270"/>
      <c r="CI262" s="270"/>
      <c r="CJ262" s="270"/>
      <c r="CK262" s="270"/>
      <c r="CL262" s="270"/>
      <c r="CM262" s="270"/>
      <c r="CN262" s="270"/>
      <c r="CO262" s="270"/>
      <c r="CP262" s="270"/>
      <c r="CQ262" s="270"/>
      <c r="CR262" s="270"/>
      <c r="CS262" s="262" t="s">
        <v>7965</v>
      </c>
      <c r="CT262" s="270"/>
      <c r="CU262" s="270"/>
      <c r="CV262" s="270"/>
      <c r="CW262" s="270"/>
      <c r="CX262" s="270"/>
      <c r="CY262" s="270"/>
      <c r="CZ262" s="270"/>
      <c r="DA262" s="270"/>
      <c r="DB262" s="270"/>
      <c r="DC262" s="270"/>
      <c r="DD262" s="270"/>
      <c r="DE262" s="270"/>
    </row>
    <row r="263" spans="38:109" ht="135" hidden="1">
      <c r="AL263" s="259" t="str">
        <f t="shared" si="9"/>
        <v/>
      </c>
      <c r="AM263" s="259" t="str">
        <f t="shared" si="8"/>
        <v/>
      </c>
      <c r="AN263"/>
      <c r="AO263" s="268"/>
      <c r="AP263" s="3">
        <v>261</v>
      </c>
      <c r="AQ263" s="269"/>
      <c r="AR263" s="269"/>
      <c r="AS263" s="269"/>
      <c r="AT263" s="269"/>
      <c r="AU263" s="269"/>
      <c r="AV263" s="269"/>
      <c r="AW263" s="269"/>
      <c r="AX263" s="269"/>
      <c r="AY263" s="269"/>
      <c r="AZ263" s="269"/>
      <c r="BA263" s="269"/>
      <c r="BB263" s="269"/>
      <c r="BC263" s="269"/>
      <c r="BD263" s="269"/>
      <c r="BE263" s="269"/>
      <c r="BF263" s="269"/>
      <c r="BG263" s="269"/>
      <c r="BH263" s="269"/>
      <c r="BI263" s="269"/>
      <c r="BJ263" s="260" t="s">
        <v>7966</v>
      </c>
      <c r="BK263" s="269"/>
      <c r="BL263" s="269"/>
      <c r="BM263" s="269"/>
      <c r="BN263" s="269"/>
      <c r="BO263" s="269"/>
      <c r="BP263" s="269"/>
      <c r="BQ263" s="269"/>
      <c r="BR263" s="269"/>
      <c r="BS263" s="269"/>
      <c r="BT263" s="269"/>
      <c r="BU263" s="269"/>
      <c r="BV263" s="269"/>
      <c r="BW263" s="268"/>
      <c r="BX263" s="268"/>
      <c r="BY263" s="268"/>
      <c r="BZ263" s="270"/>
      <c r="CA263" s="270"/>
      <c r="CB263" s="270"/>
      <c r="CC263" s="270"/>
      <c r="CD263" s="270"/>
      <c r="CE263" s="270"/>
      <c r="CF263" s="270"/>
      <c r="CG263" s="270"/>
      <c r="CH263" s="270"/>
      <c r="CI263" s="270"/>
      <c r="CJ263" s="270"/>
      <c r="CK263" s="270"/>
      <c r="CL263" s="270"/>
      <c r="CM263" s="270"/>
      <c r="CN263" s="270"/>
      <c r="CO263" s="270"/>
      <c r="CP263" s="270"/>
      <c r="CQ263" s="270"/>
      <c r="CR263" s="270"/>
      <c r="CS263" s="262" t="s">
        <v>7967</v>
      </c>
      <c r="CT263" s="270"/>
      <c r="CU263" s="270"/>
      <c r="CV263" s="270"/>
      <c r="CW263" s="270"/>
      <c r="CX263" s="270"/>
      <c r="CY263" s="270"/>
      <c r="CZ263" s="270"/>
      <c r="DA263" s="270"/>
      <c r="DB263" s="270"/>
      <c r="DC263" s="270"/>
      <c r="DD263" s="270"/>
      <c r="DE263" s="270"/>
    </row>
    <row r="264" spans="38:109" ht="135" hidden="1">
      <c r="AL264" s="259" t="str">
        <f t="shared" si="9"/>
        <v/>
      </c>
      <c r="AM264" s="259" t="str">
        <f t="shared" si="8"/>
        <v/>
      </c>
      <c r="AN264"/>
      <c r="AO264" s="268"/>
      <c r="AP264" s="3">
        <v>262</v>
      </c>
      <c r="AQ264" s="269"/>
      <c r="AR264" s="269"/>
      <c r="AS264" s="269"/>
      <c r="AT264" s="269"/>
      <c r="AU264" s="269"/>
      <c r="AV264" s="269"/>
      <c r="AW264" s="269"/>
      <c r="AX264" s="269"/>
      <c r="AY264" s="269"/>
      <c r="AZ264" s="269"/>
      <c r="BA264" s="269"/>
      <c r="BB264" s="269"/>
      <c r="BC264" s="269"/>
      <c r="BD264" s="269"/>
      <c r="BE264" s="269"/>
      <c r="BF264" s="269"/>
      <c r="BG264" s="269"/>
      <c r="BH264" s="269"/>
      <c r="BI264" s="269"/>
      <c r="BJ264" s="260" t="s">
        <v>7968</v>
      </c>
      <c r="BK264" s="269"/>
      <c r="BL264" s="269"/>
      <c r="BM264" s="269"/>
      <c r="BN264" s="269"/>
      <c r="BO264" s="269"/>
      <c r="BP264" s="269"/>
      <c r="BQ264" s="269"/>
      <c r="BR264" s="269"/>
      <c r="BS264" s="269"/>
      <c r="BT264" s="269"/>
      <c r="BU264" s="269"/>
      <c r="BV264" s="269"/>
      <c r="BW264" s="268"/>
      <c r="BX264" s="268"/>
      <c r="BY264" s="268"/>
      <c r="BZ264" s="270"/>
      <c r="CA264" s="270"/>
      <c r="CB264" s="270"/>
      <c r="CC264" s="270"/>
      <c r="CD264" s="270"/>
      <c r="CE264" s="270"/>
      <c r="CF264" s="270"/>
      <c r="CG264" s="270"/>
      <c r="CH264" s="270"/>
      <c r="CI264" s="270"/>
      <c r="CJ264" s="270"/>
      <c r="CK264" s="270"/>
      <c r="CL264" s="270"/>
      <c r="CM264" s="270"/>
      <c r="CN264" s="270"/>
      <c r="CO264" s="270"/>
      <c r="CP264" s="270"/>
      <c r="CQ264" s="270"/>
      <c r="CR264" s="270"/>
      <c r="CS264" s="262" t="s">
        <v>7969</v>
      </c>
      <c r="CT264" s="270"/>
      <c r="CU264" s="270"/>
      <c r="CV264" s="270"/>
      <c r="CW264" s="270"/>
      <c r="CX264" s="270"/>
      <c r="CY264" s="270"/>
      <c r="CZ264" s="270"/>
      <c r="DA264" s="270"/>
      <c r="DB264" s="270"/>
      <c r="DC264" s="270"/>
      <c r="DD264" s="270"/>
      <c r="DE264" s="270"/>
    </row>
    <row r="265" spans="38:109" ht="135" hidden="1">
      <c r="AL265" s="259" t="str">
        <f t="shared" si="9"/>
        <v/>
      </c>
      <c r="AM265" s="259" t="str">
        <f t="shared" si="8"/>
        <v/>
      </c>
      <c r="AN265"/>
      <c r="AO265" s="268"/>
      <c r="AP265" s="3">
        <v>263</v>
      </c>
      <c r="AQ265" s="269"/>
      <c r="AR265" s="269"/>
      <c r="AS265" s="269"/>
      <c r="AT265" s="269"/>
      <c r="AU265" s="269"/>
      <c r="AV265" s="269"/>
      <c r="AW265" s="269"/>
      <c r="AX265" s="269"/>
      <c r="AY265" s="269"/>
      <c r="AZ265" s="269"/>
      <c r="BA265" s="269"/>
      <c r="BB265" s="269"/>
      <c r="BC265" s="269"/>
      <c r="BD265" s="269"/>
      <c r="BE265" s="269"/>
      <c r="BF265" s="269"/>
      <c r="BG265" s="269"/>
      <c r="BH265" s="269"/>
      <c r="BI265" s="269"/>
      <c r="BJ265" s="260" t="s">
        <v>7970</v>
      </c>
      <c r="BK265" s="269"/>
      <c r="BL265" s="269"/>
      <c r="BM265" s="269"/>
      <c r="BN265" s="269"/>
      <c r="BO265" s="269"/>
      <c r="BP265" s="269"/>
      <c r="BQ265" s="269"/>
      <c r="BR265" s="269"/>
      <c r="BS265" s="269"/>
      <c r="BT265" s="269"/>
      <c r="BU265" s="269"/>
      <c r="BV265" s="269"/>
      <c r="BW265" s="268"/>
      <c r="BX265" s="268"/>
      <c r="BY265" s="268"/>
      <c r="BZ265" s="270"/>
      <c r="CA265" s="270"/>
      <c r="CB265" s="270"/>
      <c r="CC265" s="270"/>
      <c r="CD265" s="270"/>
      <c r="CE265" s="270"/>
      <c r="CF265" s="270"/>
      <c r="CG265" s="270"/>
      <c r="CH265" s="270"/>
      <c r="CI265" s="270"/>
      <c r="CJ265" s="270"/>
      <c r="CK265" s="270"/>
      <c r="CL265" s="270"/>
      <c r="CM265" s="270"/>
      <c r="CN265" s="270"/>
      <c r="CO265" s="270"/>
      <c r="CP265" s="270"/>
      <c r="CQ265" s="270"/>
      <c r="CR265" s="270"/>
      <c r="CS265" s="262" t="s">
        <v>7971</v>
      </c>
      <c r="CT265" s="270"/>
      <c r="CU265" s="270"/>
      <c r="CV265" s="270"/>
      <c r="CW265" s="270"/>
      <c r="CX265" s="270"/>
      <c r="CY265" s="270"/>
      <c r="CZ265" s="270"/>
      <c r="DA265" s="270"/>
      <c r="DB265" s="270"/>
      <c r="DC265" s="270"/>
      <c r="DD265" s="270"/>
      <c r="DE265" s="270"/>
    </row>
    <row r="266" spans="38:109" ht="120" hidden="1">
      <c r="AL266" s="259" t="str">
        <f t="shared" si="9"/>
        <v/>
      </c>
      <c r="AM266" s="259" t="str">
        <f t="shared" si="8"/>
        <v/>
      </c>
      <c r="AN266"/>
      <c r="AO266" s="268"/>
      <c r="AP266" s="3">
        <v>264</v>
      </c>
      <c r="AQ266" s="269"/>
      <c r="AR266" s="269"/>
      <c r="AS266" s="269"/>
      <c r="AT266" s="269"/>
      <c r="AU266" s="269"/>
      <c r="AV266" s="269"/>
      <c r="AW266" s="269"/>
      <c r="AX266" s="269"/>
      <c r="AY266" s="269"/>
      <c r="AZ266" s="269"/>
      <c r="BA266" s="269"/>
      <c r="BB266" s="269"/>
      <c r="BC266" s="269"/>
      <c r="BD266" s="269"/>
      <c r="BE266" s="269"/>
      <c r="BF266" s="269"/>
      <c r="BG266" s="269"/>
      <c r="BH266" s="269"/>
      <c r="BI266" s="269"/>
      <c r="BJ266" s="260" t="s">
        <v>7972</v>
      </c>
      <c r="BK266" s="269"/>
      <c r="BL266" s="269"/>
      <c r="BM266" s="269"/>
      <c r="BN266" s="269"/>
      <c r="BO266" s="269"/>
      <c r="BP266" s="269"/>
      <c r="BQ266" s="269"/>
      <c r="BR266" s="269"/>
      <c r="BS266" s="269"/>
      <c r="BT266" s="269"/>
      <c r="BU266" s="269"/>
      <c r="BV266" s="269"/>
      <c r="BW266" s="268"/>
      <c r="BX266" s="268"/>
      <c r="BY266" s="268"/>
      <c r="BZ266" s="270"/>
      <c r="CA266" s="270"/>
      <c r="CB266" s="270"/>
      <c r="CC266" s="270"/>
      <c r="CD266" s="270"/>
      <c r="CE266" s="270"/>
      <c r="CF266" s="270"/>
      <c r="CG266" s="270"/>
      <c r="CH266" s="270"/>
      <c r="CI266" s="270"/>
      <c r="CJ266" s="270"/>
      <c r="CK266" s="270"/>
      <c r="CL266" s="270"/>
      <c r="CM266" s="270"/>
      <c r="CN266" s="270"/>
      <c r="CO266" s="270"/>
      <c r="CP266" s="270"/>
      <c r="CQ266" s="270"/>
      <c r="CR266" s="270"/>
      <c r="CS266" s="262" t="s">
        <v>7973</v>
      </c>
      <c r="CT266" s="270"/>
      <c r="CU266" s="270"/>
      <c r="CV266" s="270"/>
      <c r="CW266" s="270"/>
      <c r="CX266" s="270"/>
      <c r="CY266" s="270"/>
      <c r="CZ266" s="270"/>
      <c r="DA266" s="270"/>
      <c r="DB266" s="270"/>
      <c r="DC266" s="270"/>
      <c r="DD266" s="270"/>
      <c r="DE266" s="270"/>
    </row>
    <row r="267" spans="38:109" ht="135" hidden="1">
      <c r="AL267" s="259" t="str">
        <f t="shared" si="9"/>
        <v/>
      </c>
      <c r="AM267" s="259" t="str">
        <f t="shared" si="8"/>
        <v/>
      </c>
      <c r="AN267"/>
      <c r="AO267" s="268"/>
      <c r="AP267" s="3">
        <v>265</v>
      </c>
      <c r="AQ267" s="269"/>
      <c r="AR267" s="269"/>
      <c r="AS267" s="269"/>
      <c r="AT267" s="269"/>
      <c r="AU267" s="269"/>
      <c r="AV267" s="269"/>
      <c r="AW267" s="269"/>
      <c r="AX267" s="269"/>
      <c r="AY267" s="269"/>
      <c r="AZ267" s="269"/>
      <c r="BA267" s="269"/>
      <c r="BB267" s="269"/>
      <c r="BC267" s="269"/>
      <c r="BD267" s="269"/>
      <c r="BE267" s="269"/>
      <c r="BF267" s="269"/>
      <c r="BG267" s="269"/>
      <c r="BH267" s="269"/>
      <c r="BI267" s="269"/>
      <c r="BJ267" s="260" t="s">
        <v>7974</v>
      </c>
      <c r="BK267" s="269"/>
      <c r="BL267" s="269"/>
      <c r="BM267" s="269"/>
      <c r="BN267" s="269"/>
      <c r="BO267" s="269"/>
      <c r="BP267" s="269"/>
      <c r="BQ267" s="269"/>
      <c r="BR267" s="269"/>
      <c r="BS267" s="269"/>
      <c r="BT267" s="269"/>
      <c r="BU267" s="269"/>
      <c r="BV267" s="269"/>
      <c r="BW267" s="268"/>
      <c r="BX267" s="268"/>
      <c r="BY267" s="268"/>
      <c r="BZ267" s="270"/>
      <c r="CA267" s="270"/>
      <c r="CB267" s="270"/>
      <c r="CC267" s="270"/>
      <c r="CD267" s="270"/>
      <c r="CE267" s="270"/>
      <c r="CF267" s="270"/>
      <c r="CG267" s="270"/>
      <c r="CH267" s="270"/>
      <c r="CI267" s="270"/>
      <c r="CJ267" s="270"/>
      <c r="CK267" s="270"/>
      <c r="CL267" s="270"/>
      <c r="CM267" s="270"/>
      <c r="CN267" s="270"/>
      <c r="CO267" s="270"/>
      <c r="CP267" s="270"/>
      <c r="CQ267" s="270"/>
      <c r="CR267" s="270"/>
      <c r="CS267" s="262" t="s">
        <v>7975</v>
      </c>
      <c r="CT267" s="270"/>
      <c r="CU267" s="270"/>
      <c r="CV267" s="270"/>
      <c r="CW267" s="270"/>
      <c r="CX267" s="270"/>
      <c r="CY267" s="270"/>
      <c r="CZ267" s="270"/>
      <c r="DA267" s="270"/>
      <c r="DB267" s="270"/>
      <c r="DC267" s="270"/>
      <c r="DD267" s="270"/>
      <c r="DE267" s="270"/>
    </row>
    <row r="268" spans="38:109" ht="135" hidden="1">
      <c r="AL268" s="259" t="str">
        <f t="shared" si="9"/>
        <v/>
      </c>
      <c r="AM268" s="259" t="str">
        <f t="shared" si="8"/>
        <v/>
      </c>
      <c r="AN268"/>
      <c r="AO268" s="268"/>
      <c r="AP268" s="3">
        <v>266</v>
      </c>
      <c r="AQ268" s="269"/>
      <c r="AR268" s="269"/>
      <c r="AS268" s="269"/>
      <c r="AT268" s="269"/>
      <c r="AU268" s="269"/>
      <c r="AV268" s="269"/>
      <c r="AW268" s="269"/>
      <c r="AX268" s="269"/>
      <c r="AY268" s="269"/>
      <c r="AZ268" s="269"/>
      <c r="BA268" s="269"/>
      <c r="BB268" s="269"/>
      <c r="BC268" s="269"/>
      <c r="BD268" s="269"/>
      <c r="BE268" s="269"/>
      <c r="BF268" s="269"/>
      <c r="BG268" s="269"/>
      <c r="BH268" s="269"/>
      <c r="BI268" s="269"/>
      <c r="BJ268" s="260" t="s">
        <v>7976</v>
      </c>
      <c r="BK268" s="269"/>
      <c r="BL268" s="269"/>
      <c r="BM268" s="269"/>
      <c r="BN268" s="269"/>
      <c r="BO268" s="269"/>
      <c r="BP268" s="269"/>
      <c r="BQ268" s="269"/>
      <c r="BR268" s="269"/>
      <c r="BS268" s="269"/>
      <c r="BT268" s="269"/>
      <c r="BU268" s="269"/>
      <c r="BV268" s="269"/>
      <c r="BW268" s="268"/>
      <c r="BX268" s="268"/>
      <c r="BY268" s="268"/>
      <c r="BZ268" s="270"/>
      <c r="CA268" s="270"/>
      <c r="CB268" s="270"/>
      <c r="CC268" s="270"/>
      <c r="CD268" s="270"/>
      <c r="CE268" s="270"/>
      <c r="CF268" s="270"/>
      <c r="CG268" s="270"/>
      <c r="CH268" s="270"/>
      <c r="CI268" s="270"/>
      <c r="CJ268" s="270"/>
      <c r="CK268" s="270"/>
      <c r="CL268" s="270"/>
      <c r="CM268" s="270"/>
      <c r="CN268" s="270"/>
      <c r="CO268" s="270"/>
      <c r="CP268" s="270"/>
      <c r="CQ268" s="270"/>
      <c r="CR268" s="270"/>
      <c r="CS268" s="262" t="s">
        <v>7977</v>
      </c>
      <c r="CT268" s="270"/>
      <c r="CU268" s="270"/>
      <c r="CV268" s="270"/>
      <c r="CW268" s="270"/>
      <c r="CX268" s="270"/>
      <c r="CY268" s="270"/>
      <c r="CZ268" s="270"/>
      <c r="DA268" s="270"/>
      <c r="DB268" s="270"/>
      <c r="DC268" s="270"/>
      <c r="DD268" s="270"/>
      <c r="DE268" s="270"/>
    </row>
    <row r="269" spans="38:109" ht="150" hidden="1">
      <c r="AL269" s="259" t="str">
        <f t="shared" si="9"/>
        <v/>
      </c>
      <c r="AM269" s="259" t="str">
        <f t="shared" si="8"/>
        <v/>
      </c>
      <c r="AN269"/>
      <c r="AO269" s="268"/>
      <c r="AP269" s="3">
        <v>267</v>
      </c>
      <c r="AQ269" s="269"/>
      <c r="AR269" s="269"/>
      <c r="AS269" s="269"/>
      <c r="AT269" s="269"/>
      <c r="AU269" s="269"/>
      <c r="AV269" s="269"/>
      <c r="AW269" s="269"/>
      <c r="AX269" s="269"/>
      <c r="AY269" s="269"/>
      <c r="AZ269" s="269"/>
      <c r="BA269" s="269"/>
      <c r="BB269" s="269"/>
      <c r="BC269" s="269"/>
      <c r="BD269" s="269"/>
      <c r="BE269" s="269"/>
      <c r="BF269" s="269"/>
      <c r="BG269" s="269"/>
      <c r="BH269" s="269"/>
      <c r="BI269" s="269"/>
      <c r="BJ269" s="260" t="s">
        <v>7978</v>
      </c>
      <c r="BK269" s="269"/>
      <c r="BL269" s="269"/>
      <c r="BM269" s="269"/>
      <c r="BN269" s="269"/>
      <c r="BO269" s="269"/>
      <c r="BP269" s="269"/>
      <c r="BQ269" s="269"/>
      <c r="BR269" s="269"/>
      <c r="BS269" s="269"/>
      <c r="BT269" s="269"/>
      <c r="BU269" s="269"/>
      <c r="BV269" s="269"/>
      <c r="BW269" s="268"/>
      <c r="BX269" s="268"/>
      <c r="BY269" s="268"/>
      <c r="BZ269" s="270"/>
      <c r="CA269" s="270"/>
      <c r="CB269" s="270"/>
      <c r="CC269" s="270"/>
      <c r="CD269" s="270"/>
      <c r="CE269" s="270"/>
      <c r="CF269" s="270"/>
      <c r="CG269" s="270"/>
      <c r="CH269" s="270"/>
      <c r="CI269" s="270"/>
      <c r="CJ269" s="270"/>
      <c r="CK269" s="270"/>
      <c r="CL269" s="270"/>
      <c r="CM269" s="270"/>
      <c r="CN269" s="270"/>
      <c r="CO269" s="270"/>
      <c r="CP269" s="270"/>
      <c r="CQ269" s="270"/>
      <c r="CR269" s="270"/>
      <c r="CS269" s="262" t="s">
        <v>7979</v>
      </c>
      <c r="CT269" s="270"/>
      <c r="CU269" s="270"/>
      <c r="CV269" s="270"/>
      <c r="CW269" s="270"/>
      <c r="CX269" s="270"/>
      <c r="CY269" s="270"/>
      <c r="CZ269" s="270"/>
      <c r="DA269" s="270"/>
      <c r="DB269" s="270"/>
      <c r="DC269" s="270"/>
      <c r="DD269" s="270"/>
      <c r="DE269" s="270"/>
    </row>
    <row r="270" spans="38:109" ht="120" hidden="1">
      <c r="AL270" s="259" t="str">
        <f t="shared" si="9"/>
        <v/>
      </c>
      <c r="AM270" s="259" t="str">
        <f t="shared" si="8"/>
        <v/>
      </c>
      <c r="AN270"/>
      <c r="AO270" s="268"/>
      <c r="AP270" s="3">
        <v>268</v>
      </c>
      <c r="AQ270" s="269"/>
      <c r="AR270" s="269"/>
      <c r="AS270" s="269"/>
      <c r="AT270" s="269"/>
      <c r="AU270" s="269"/>
      <c r="AV270" s="269"/>
      <c r="AW270" s="269"/>
      <c r="AX270" s="269"/>
      <c r="AY270" s="269"/>
      <c r="AZ270" s="269"/>
      <c r="BA270" s="269"/>
      <c r="BB270" s="269"/>
      <c r="BC270" s="269"/>
      <c r="BD270" s="269"/>
      <c r="BE270" s="269"/>
      <c r="BF270" s="269"/>
      <c r="BG270" s="269"/>
      <c r="BH270" s="269"/>
      <c r="BI270" s="269"/>
      <c r="BJ270" s="260" t="s">
        <v>7980</v>
      </c>
      <c r="BK270" s="269"/>
      <c r="BL270" s="269"/>
      <c r="BM270" s="269"/>
      <c r="BN270" s="269"/>
      <c r="BO270" s="269"/>
      <c r="BP270" s="269"/>
      <c r="BQ270" s="269"/>
      <c r="BR270" s="269"/>
      <c r="BS270" s="269"/>
      <c r="BT270" s="269"/>
      <c r="BU270" s="269"/>
      <c r="BV270" s="269"/>
      <c r="BW270" s="268"/>
      <c r="BX270" s="268"/>
      <c r="BY270" s="268"/>
      <c r="BZ270" s="270"/>
      <c r="CA270" s="270"/>
      <c r="CB270" s="270"/>
      <c r="CC270" s="270"/>
      <c r="CD270" s="270"/>
      <c r="CE270" s="270"/>
      <c r="CF270" s="270"/>
      <c r="CG270" s="270"/>
      <c r="CH270" s="270"/>
      <c r="CI270" s="270"/>
      <c r="CJ270" s="270"/>
      <c r="CK270" s="270"/>
      <c r="CL270" s="270"/>
      <c r="CM270" s="270"/>
      <c r="CN270" s="270"/>
      <c r="CO270" s="270"/>
      <c r="CP270" s="270"/>
      <c r="CQ270" s="270"/>
      <c r="CR270" s="270"/>
      <c r="CS270" s="262" t="s">
        <v>7981</v>
      </c>
      <c r="CT270" s="270"/>
      <c r="CU270" s="270"/>
      <c r="CV270" s="270"/>
      <c r="CW270" s="270"/>
      <c r="CX270" s="270"/>
      <c r="CY270" s="270"/>
      <c r="CZ270" s="270"/>
      <c r="DA270" s="270"/>
      <c r="DB270" s="270"/>
      <c r="DC270" s="270"/>
      <c r="DD270" s="270"/>
      <c r="DE270" s="270"/>
    </row>
    <row r="271" spans="38:109" ht="105" hidden="1">
      <c r="AL271" s="259" t="str">
        <f t="shared" si="9"/>
        <v/>
      </c>
      <c r="AM271" s="259" t="str">
        <f t="shared" si="8"/>
        <v/>
      </c>
      <c r="AN271"/>
      <c r="AO271" s="268"/>
      <c r="AP271" s="3">
        <v>269</v>
      </c>
      <c r="AQ271" s="269"/>
      <c r="AR271" s="269"/>
      <c r="AS271" s="269"/>
      <c r="AT271" s="269"/>
      <c r="AU271" s="269"/>
      <c r="AV271" s="269"/>
      <c r="AW271" s="269"/>
      <c r="AX271" s="269"/>
      <c r="AY271" s="269"/>
      <c r="AZ271" s="269"/>
      <c r="BA271" s="269"/>
      <c r="BB271" s="269"/>
      <c r="BC271" s="269"/>
      <c r="BD271" s="269"/>
      <c r="BE271" s="269"/>
      <c r="BF271" s="269"/>
      <c r="BG271" s="269"/>
      <c r="BH271" s="269"/>
      <c r="BI271" s="269"/>
      <c r="BJ271" s="260" t="s">
        <v>7982</v>
      </c>
      <c r="BK271" s="269"/>
      <c r="BL271" s="269"/>
      <c r="BM271" s="269"/>
      <c r="BN271" s="269"/>
      <c r="BO271" s="269"/>
      <c r="BP271" s="269"/>
      <c r="BQ271" s="269"/>
      <c r="BR271" s="269"/>
      <c r="BS271" s="269"/>
      <c r="BT271" s="269"/>
      <c r="BU271" s="269"/>
      <c r="BV271" s="269"/>
      <c r="BW271" s="268"/>
      <c r="BX271" s="268"/>
      <c r="BY271" s="268"/>
      <c r="BZ271" s="270"/>
      <c r="CA271" s="270"/>
      <c r="CB271" s="270"/>
      <c r="CC271" s="270"/>
      <c r="CD271" s="270"/>
      <c r="CE271" s="270"/>
      <c r="CF271" s="270"/>
      <c r="CG271" s="270"/>
      <c r="CH271" s="270"/>
      <c r="CI271" s="270"/>
      <c r="CJ271" s="270"/>
      <c r="CK271" s="270"/>
      <c r="CL271" s="270"/>
      <c r="CM271" s="270"/>
      <c r="CN271" s="270"/>
      <c r="CO271" s="270"/>
      <c r="CP271" s="270"/>
      <c r="CQ271" s="270"/>
      <c r="CR271" s="270"/>
      <c r="CS271" s="262" t="s">
        <v>7983</v>
      </c>
      <c r="CT271" s="270"/>
      <c r="CU271" s="270"/>
      <c r="CV271" s="270"/>
      <c r="CW271" s="270"/>
      <c r="CX271" s="270"/>
      <c r="CY271" s="270"/>
      <c r="CZ271" s="270"/>
      <c r="DA271" s="270"/>
      <c r="DB271" s="270"/>
      <c r="DC271" s="270"/>
      <c r="DD271" s="270"/>
      <c r="DE271" s="270"/>
    </row>
    <row r="272" spans="38:109" ht="135" hidden="1">
      <c r="AL272" s="259" t="str">
        <f t="shared" si="9"/>
        <v/>
      </c>
      <c r="AM272" s="259" t="str">
        <f t="shared" si="8"/>
        <v/>
      </c>
      <c r="AN272"/>
      <c r="AO272" s="268"/>
      <c r="AP272" s="3">
        <v>270</v>
      </c>
      <c r="AQ272" s="269"/>
      <c r="AR272" s="269"/>
      <c r="AS272" s="269"/>
      <c r="AT272" s="269"/>
      <c r="AU272" s="269"/>
      <c r="AV272" s="269"/>
      <c r="AW272" s="269"/>
      <c r="AX272" s="269"/>
      <c r="AY272" s="269"/>
      <c r="AZ272" s="269"/>
      <c r="BA272" s="269"/>
      <c r="BB272" s="269"/>
      <c r="BC272" s="269"/>
      <c r="BD272" s="269"/>
      <c r="BE272" s="269"/>
      <c r="BF272" s="269"/>
      <c r="BG272" s="269"/>
      <c r="BH272" s="269"/>
      <c r="BI272" s="269"/>
      <c r="BJ272" s="260" t="s">
        <v>7984</v>
      </c>
      <c r="BK272" s="269"/>
      <c r="BL272" s="269"/>
      <c r="BM272" s="269"/>
      <c r="BN272" s="269"/>
      <c r="BO272" s="269"/>
      <c r="BP272" s="269"/>
      <c r="BQ272" s="269"/>
      <c r="BR272" s="269"/>
      <c r="BS272" s="269"/>
      <c r="BT272" s="269"/>
      <c r="BU272" s="269"/>
      <c r="BV272" s="269"/>
      <c r="BW272" s="268"/>
      <c r="BX272" s="268"/>
      <c r="BY272" s="268"/>
      <c r="BZ272" s="270"/>
      <c r="CA272" s="270"/>
      <c r="CB272" s="270"/>
      <c r="CC272" s="270"/>
      <c r="CD272" s="270"/>
      <c r="CE272" s="270"/>
      <c r="CF272" s="270"/>
      <c r="CG272" s="270"/>
      <c r="CH272" s="270"/>
      <c r="CI272" s="270"/>
      <c r="CJ272" s="270"/>
      <c r="CK272" s="270"/>
      <c r="CL272" s="270"/>
      <c r="CM272" s="270"/>
      <c r="CN272" s="270"/>
      <c r="CO272" s="270"/>
      <c r="CP272" s="270"/>
      <c r="CQ272" s="270"/>
      <c r="CR272" s="270"/>
      <c r="CS272" s="262" t="s">
        <v>7985</v>
      </c>
      <c r="CT272" s="270"/>
      <c r="CU272" s="270"/>
      <c r="CV272" s="270"/>
      <c r="CW272" s="270"/>
      <c r="CX272" s="270"/>
      <c r="CY272" s="270"/>
      <c r="CZ272" s="270"/>
      <c r="DA272" s="270"/>
      <c r="DB272" s="270"/>
      <c r="DC272" s="270"/>
      <c r="DD272" s="270"/>
      <c r="DE272" s="270"/>
    </row>
    <row r="273" spans="38:109" ht="120" hidden="1">
      <c r="AL273" s="259" t="str">
        <f t="shared" si="9"/>
        <v/>
      </c>
      <c r="AM273" s="259" t="str">
        <f t="shared" si="8"/>
        <v/>
      </c>
      <c r="AN273"/>
      <c r="AO273" s="268"/>
      <c r="AP273" s="3">
        <v>271</v>
      </c>
      <c r="AQ273" s="269"/>
      <c r="AR273" s="269"/>
      <c r="AS273" s="269"/>
      <c r="AT273" s="269"/>
      <c r="AU273" s="269"/>
      <c r="AV273" s="269"/>
      <c r="AW273" s="269"/>
      <c r="AX273" s="269"/>
      <c r="AY273" s="269"/>
      <c r="AZ273" s="269"/>
      <c r="BA273" s="269"/>
      <c r="BB273" s="269"/>
      <c r="BC273" s="269"/>
      <c r="BD273" s="269"/>
      <c r="BE273" s="269"/>
      <c r="BF273" s="269"/>
      <c r="BG273" s="269"/>
      <c r="BH273" s="269"/>
      <c r="BI273" s="269"/>
      <c r="BJ273" s="260" t="s">
        <v>7986</v>
      </c>
      <c r="BK273" s="269"/>
      <c r="BL273" s="269"/>
      <c r="BM273" s="269"/>
      <c r="BN273" s="269"/>
      <c r="BO273" s="269"/>
      <c r="BP273" s="269"/>
      <c r="BQ273" s="269"/>
      <c r="BR273" s="269"/>
      <c r="BS273" s="269"/>
      <c r="BT273" s="269"/>
      <c r="BU273" s="269"/>
      <c r="BV273" s="269"/>
      <c r="BW273" s="268"/>
      <c r="BX273" s="268"/>
      <c r="BY273" s="268"/>
      <c r="BZ273" s="270"/>
      <c r="CA273" s="270"/>
      <c r="CB273" s="270"/>
      <c r="CC273" s="270"/>
      <c r="CD273" s="270"/>
      <c r="CE273" s="270"/>
      <c r="CF273" s="270"/>
      <c r="CG273" s="270"/>
      <c r="CH273" s="270"/>
      <c r="CI273" s="270"/>
      <c r="CJ273" s="270"/>
      <c r="CK273" s="270"/>
      <c r="CL273" s="270"/>
      <c r="CM273" s="270"/>
      <c r="CN273" s="270"/>
      <c r="CO273" s="270"/>
      <c r="CP273" s="270"/>
      <c r="CQ273" s="270"/>
      <c r="CR273" s="270"/>
      <c r="CS273" s="262" t="s">
        <v>7987</v>
      </c>
      <c r="CT273" s="270"/>
      <c r="CU273" s="270"/>
      <c r="CV273" s="270"/>
      <c r="CW273" s="270"/>
      <c r="CX273" s="270"/>
      <c r="CY273" s="270"/>
      <c r="CZ273" s="270"/>
      <c r="DA273" s="270"/>
      <c r="DB273" s="270"/>
      <c r="DC273" s="270"/>
      <c r="DD273" s="270"/>
      <c r="DE273" s="270"/>
    </row>
    <row r="274" spans="38:109" ht="135" hidden="1">
      <c r="AL274" s="259" t="str">
        <f t="shared" si="9"/>
        <v/>
      </c>
      <c r="AM274" s="259" t="str">
        <f t="shared" si="8"/>
        <v/>
      </c>
      <c r="AN274"/>
      <c r="AO274" s="268"/>
      <c r="AP274" s="3">
        <v>272</v>
      </c>
      <c r="AQ274" s="269"/>
      <c r="AR274" s="269"/>
      <c r="AS274" s="269"/>
      <c r="AT274" s="269"/>
      <c r="AU274" s="269"/>
      <c r="AV274" s="269"/>
      <c r="AW274" s="269"/>
      <c r="AX274" s="269"/>
      <c r="AY274" s="269"/>
      <c r="AZ274" s="269"/>
      <c r="BA274" s="269"/>
      <c r="BB274" s="269"/>
      <c r="BC274" s="269"/>
      <c r="BD274" s="269"/>
      <c r="BE274" s="269"/>
      <c r="BF274" s="269"/>
      <c r="BG274" s="269"/>
      <c r="BH274" s="269"/>
      <c r="BI274" s="269"/>
      <c r="BJ274" s="260" t="s">
        <v>7988</v>
      </c>
      <c r="BK274" s="269"/>
      <c r="BL274" s="269"/>
      <c r="BM274" s="269"/>
      <c r="BN274" s="269"/>
      <c r="BO274" s="269"/>
      <c r="BP274" s="269"/>
      <c r="BQ274" s="269"/>
      <c r="BR274" s="269"/>
      <c r="BS274" s="269"/>
      <c r="BT274" s="269"/>
      <c r="BU274" s="269"/>
      <c r="BV274" s="269"/>
      <c r="BW274" s="268"/>
      <c r="BX274" s="268"/>
      <c r="BY274" s="268"/>
      <c r="BZ274" s="270"/>
      <c r="CA274" s="270"/>
      <c r="CB274" s="270"/>
      <c r="CC274" s="270"/>
      <c r="CD274" s="270"/>
      <c r="CE274" s="270"/>
      <c r="CF274" s="270"/>
      <c r="CG274" s="270"/>
      <c r="CH274" s="270"/>
      <c r="CI274" s="270"/>
      <c r="CJ274" s="270"/>
      <c r="CK274" s="270"/>
      <c r="CL274" s="270"/>
      <c r="CM274" s="270"/>
      <c r="CN274" s="270"/>
      <c r="CO274" s="270"/>
      <c r="CP274" s="270"/>
      <c r="CQ274" s="270"/>
      <c r="CR274" s="270"/>
      <c r="CS274" s="262" t="s">
        <v>7989</v>
      </c>
      <c r="CT274" s="270"/>
      <c r="CU274" s="270"/>
      <c r="CV274" s="270"/>
      <c r="CW274" s="270"/>
      <c r="CX274" s="270"/>
      <c r="CY274" s="270"/>
      <c r="CZ274" s="270"/>
      <c r="DA274" s="270"/>
      <c r="DB274" s="270"/>
      <c r="DC274" s="270"/>
      <c r="DD274" s="270"/>
      <c r="DE274" s="270"/>
    </row>
    <row r="275" spans="38:109" ht="165" hidden="1">
      <c r="AL275" s="259" t="str">
        <f t="shared" si="9"/>
        <v/>
      </c>
      <c r="AM275" s="259" t="str">
        <f t="shared" si="8"/>
        <v/>
      </c>
      <c r="AN275"/>
      <c r="AO275" s="268"/>
      <c r="AP275" s="3">
        <v>273</v>
      </c>
      <c r="AQ275" s="269"/>
      <c r="AR275" s="269"/>
      <c r="AS275" s="269"/>
      <c r="AT275" s="269"/>
      <c r="AU275" s="269"/>
      <c r="AV275" s="269"/>
      <c r="AW275" s="269"/>
      <c r="AX275" s="269"/>
      <c r="AY275" s="269"/>
      <c r="AZ275" s="269"/>
      <c r="BA275" s="269"/>
      <c r="BB275" s="269"/>
      <c r="BC275" s="269"/>
      <c r="BD275" s="269"/>
      <c r="BE275" s="269"/>
      <c r="BF275" s="269"/>
      <c r="BG275" s="269"/>
      <c r="BH275" s="269"/>
      <c r="BI275" s="269"/>
      <c r="BJ275" s="260" t="s">
        <v>7990</v>
      </c>
      <c r="BK275" s="269"/>
      <c r="BL275" s="269"/>
      <c r="BM275" s="269"/>
      <c r="BN275" s="269"/>
      <c r="BO275" s="269"/>
      <c r="BP275" s="269"/>
      <c r="BQ275" s="269"/>
      <c r="BR275" s="269"/>
      <c r="BS275" s="269"/>
      <c r="BT275" s="269"/>
      <c r="BU275" s="269"/>
      <c r="BV275" s="269"/>
      <c r="BW275" s="268"/>
      <c r="BX275" s="268"/>
      <c r="BY275" s="268"/>
      <c r="BZ275" s="270"/>
      <c r="CA275" s="270"/>
      <c r="CB275" s="270"/>
      <c r="CC275" s="270"/>
      <c r="CD275" s="270"/>
      <c r="CE275" s="270"/>
      <c r="CF275" s="270"/>
      <c r="CG275" s="270"/>
      <c r="CH275" s="270"/>
      <c r="CI275" s="270"/>
      <c r="CJ275" s="270"/>
      <c r="CK275" s="270"/>
      <c r="CL275" s="270"/>
      <c r="CM275" s="270"/>
      <c r="CN275" s="270"/>
      <c r="CO275" s="270"/>
      <c r="CP275" s="270"/>
      <c r="CQ275" s="270"/>
      <c r="CR275" s="270"/>
      <c r="CS275" s="262" t="s">
        <v>7991</v>
      </c>
      <c r="CT275" s="270"/>
      <c r="CU275" s="270"/>
      <c r="CV275" s="270"/>
      <c r="CW275" s="270"/>
      <c r="CX275" s="270"/>
      <c r="CY275" s="270"/>
      <c r="CZ275" s="270"/>
      <c r="DA275" s="270"/>
      <c r="DB275" s="270"/>
      <c r="DC275" s="270"/>
      <c r="DD275" s="270"/>
      <c r="DE275" s="270"/>
    </row>
    <row r="276" spans="38:109" ht="105" hidden="1">
      <c r="AL276" s="259" t="str">
        <f t="shared" si="9"/>
        <v/>
      </c>
      <c r="AM276" s="259" t="str">
        <f t="shared" si="8"/>
        <v/>
      </c>
      <c r="AN276"/>
      <c r="AO276" s="268"/>
      <c r="AP276" s="3">
        <v>274</v>
      </c>
      <c r="AQ276" s="269"/>
      <c r="AR276" s="269"/>
      <c r="AS276" s="269"/>
      <c r="AT276" s="269"/>
      <c r="AU276" s="269"/>
      <c r="AV276" s="269"/>
      <c r="AW276" s="269"/>
      <c r="AX276" s="269"/>
      <c r="AY276" s="269"/>
      <c r="AZ276" s="269"/>
      <c r="BA276" s="269"/>
      <c r="BB276" s="269"/>
      <c r="BC276" s="269"/>
      <c r="BD276" s="269"/>
      <c r="BE276" s="269"/>
      <c r="BF276" s="269"/>
      <c r="BG276" s="269"/>
      <c r="BH276" s="269"/>
      <c r="BI276" s="269"/>
      <c r="BJ276" s="260" t="s">
        <v>7992</v>
      </c>
      <c r="BK276" s="269"/>
      <c r="BL276" s="269"/>
      <c r="BM276" s="269"/>
      <c r="BN276" s="269"/>
      <c r="BO276" s="269"/>
      <c r="BP276" s="269"/>
      <c r="BQ276" s="269"/>
      <c r="BR276" s="269"/>
      <c r="BS276" s="269"/>
      <c r="BT276" s="269"/>
      <c r="BU276" s="269"/>
      <c r="BV276" s="269"/>
      <c r="BW276" s="268"/>
      <c r="BX276" s="268"/>
      <c r="BY276" s="268"/>
      <c r="BZ276" s="270"/>
      <c r="CA276" s="270"/>
      <c r="CB276" s="270"/>
      <c r="CC276" s="270"/>
      <c r="CD276" s="270"/>
      <c r="CE276" s="270"/>
      <c r="CF276" s="270"/>
      <c r="CG276" s="270"/>
      <c r="CH276" s="270"/>
      <c r="CI276" s="270"/>
      <c r="CJ276" s="270"/>
      <c r="CK276" s="270"/>
      <c r="CL276" s="270"/>
      <c r="CM276" s="270"/>
      <c r="CN276" s="270"/>
      <c r="CO276" s="270"/>
      <c r="CP276" s="270"/>
      <c r="CQ276" s="270"/>
      <c r="CR276" s="270"/>
      <c r="CS276" s="262" t="s">
        <v>7993</v>
      </c>
      <c r="CT276" s="270"/>
      <c r="CU276" s="270"/>
      <c r="CV276" s="270"/>
      <c r="CW276" s="270"/>
      <c r="CX276" s="270"/>
      <c r="CY276" s="270"/>
      <c r="CZ276" s="270"/>
      <c r="DA276" s="270"/>
      <c r="DB276" s="270"/>
      <c r="DC276" s="270"/>
      <c r="DD276" s="270"/>
      <c r="DE276" s="270"/>
    </row>
    <row r="277" spans="38:109" ht="120" hidden="1">
      <c r="AL277" s="259" t="str">
        <f t="shared" si="9"/>
        <v/>
      </c>
      <c r="AM277" s="259" t="str">
        <f t="shared" si="8"/>
        <v/>
      </c>
      <c r="AN277"/>
      <c r="AO277" s="268"/>
      <c r="AP277" s="3">
        <v>275</v>
      </c>
      <c r="AQ277" s="269"/>
      <c r="AR277" s="269"/>
      <c r="AS277" s="269"/>
      <c r="AT277" s="269"/>
      <c r="AU277" s="269"/>
      <c r="AV277" s="269"/>
      <c r="AW277" s="269"/>
      <c r="AX277" s="269"/>
      <c r="AY277" s="269"/>
      <c r="AZ277" s="269"/>
      <c r="BA277" s="269"/>
      <c r="BB277" s="269"/>
      <c r="BC277" s="269"/>
      <c r="BD277" s="269"/>
      <c r="BE277" s="269"/>
      <c r="BF277" s="269"/>
      <c r="BG277" s="269"/>
      <c r="BH277" s="269"/>
      <c r="BI277" s="269"/>
      <c r="BJ277" s="260" t="s">
        <v>7994</v>
      </c>
      <c r="BK277" s="269"/>
      <c r="BL277" s="269"/>
      <c r="BM277" s="269"/>
      <c r="BN277" s="269"/>
      <c r="BO277" s="269"/>
      <c r="BP277" s="269"/>
      <c r="BQ277" s="269"/>
      <c r="BR277" s="269"/>
      <c r="BS277" s="269"/>
      <c r="BT277" s="269"/>
      <c r="BU277" s="269"/>
      <c r="BV277" s="269"/>
      <c r="BW277" s="268"/>
      <c r="BX277" s="268"/>
      <c r="BY277" s="268"/>
      <c r="BZ277" s="270"/>
      <c r="CA277" s="270"/>
      <c r="CB277" s="270"/>
      <c r="CC277" s="270"/>
      <c r="CD277" s="270"/>
      <c r="CE277" s="270"/>
      <c r="CF277" s="270"/>
      <c r="CG277" s="270"/>
      <c r="CH277" s="270"/>
      <c r="CI277" s="270"/>
      <c r="CJ277" s="270"/>
      <c r="CK277" s="270"/>
      <c r="CL277" s="270"/>
      <c r="CM277" s="270"/>
      <c r="CN277" s="270"/>
      <c r="CO277" s="270"/>
      <c r="CP277" s="270"/>
      <c r="CQ277" s="270"/>
      <c r="CR277" s="270"/>
      <c r="CS277" s="262" t="s">
        <v>7995</v>
      </c>
      <c r="CT277" s="270"/>
      <c r="CU277" s="270"/>
      <c r="CV277" s="270"/>
      <c r="CW277" s="270"/>
      <c r="CX277" s="270"/>
      <c r="CY277" s="270"/>
      <c r="CZ277" s="270"/>
      <c r="DA277" s="270"/>
      <c r="DB277" s="270"/>
      <c r="DC277" s="270"/>
      <c r="DD277" s="270"/>
      <c r="DE277" s="270"/>
    </row>
    <row r="278" spans="38:109" ht="150" hidden="1">
      <c r="AL278" s="259" t="str">
        <f t="shared" si="9"/>
        <v/>
      </c>
      <c r="AM278" s="259" t="str">
        <f t="shared" si="8"/>
        <v/>
      </c>
      <c r="AN278"/>
      <c r="AO278" s="268"/>
      <c r="AP278" s="3">
        <v>276</v>
      </c>
      <c r="AQ278" s="269"/>
      <c r="AR278" s="269"/>
      <c r="AS278" s="269"/>
      <c r="AT278" s="269"/>
      <c r="AU278" s="269"/>
      <c r="AV278" s="269"/>
      <c r="AW278" s="269"/>
      <c r="AX278" s="269"/>
      <c r="AY278" s="269"/>
      <c r="AZ278" s="269"/>
      <c r="BA278" s="269"/>
      <c r="BB278" s="269"/>
      <c r="BC278" s="269"/>
      <c r="BD278" s="269"/>
      <c r="BE278" s="269"/>
      <c r="BF278" s="269"/>
      <c r="BG278" s="269"/>
      <c r="BH278" s="269"/>
      <c r="BI278" s="269"/>
      <c r="BJ278" s="260" t="s">
        <v>7996</v>
      </c>
      <c r="BK278" s="269"/>
      <c r="BL278" s="269"/>
      <c r="BM278" s="269"/>
      <c r="BN278" s="269"/>
      <c r="BO278" s="269"/>
      <c r="BP278" s="269"/>
      <c r="BQ278" s="269"/>
      <c r="BR278" s="269"/>
      <c r="BS278" s="269"/>
      <c r="BT278" s="269"/>
      <c r="BU278" s="269"/>
      <c r="BV278" s="269"/>
      <c r="BW278" s="268"/>
      <c r="BX278" s="268"/>
      <c r="BY278" s="268"/>
      <c r="BZ278" s="270"/>
      <c r="CA278" s="270"/>
      <c r="CB278" s="270"/>
      <c r="CC278" s="270"/>
      <c r="CD278" s="270"/>
      <c r="CE278" s="270"/>
      <c r="CF278" s="270"/>
      <c r="CG278" s="270"/>
      <c r="CH278" s="270"/>
      <c r="CI278" s="270"/>
      <c r="CJ278" s="270"/>
      <c r="CK278" s="270"/>
      <c r="CL278" s="270"/>
      <c r="CM278" s="270"/>
      <c r="CN278" s="270"/>
      <c r="CO278" s="270"/>
      <c r="CP278" s="270"/>
      <c r="CQ278" s="270"/>
      <c r="CR278" s="270"/>
      <c r="CS278" s="262" t="s">
        <v>7997</v>
      </c>
      <c r="CT278" s="270"/>
      <c r="CU278" s="270"/>
      <c r="CV278" s="270"/>
      <c r="CW278" s="270"/>
      <c r="CX278" s="270"/>
      <c r="CY278" s="270"/>
      <c r="CZ278" s="270"/>
      <c r="DA278" s="270"/>
      <c r="DB278" s="270"/>
      <c r="DC278" s="270"/>
      <c r="DD278" s="270"/>
      <c r="DE278" s="270"/>
    </row>
    <row r="279" spans="38:109" ht="150" hidden="1">
      <c r="AL279" s="259" t="str">
        <f t="shared" si="9"/>
        <v/>
      </c>
      <c r="AM279" s="259" t="str">
        <f t="shared" si="8"/>
        <v/>
      </c>
      <c r="AN279"/>
      <c r="AO279" s="268"/>
      <c r="AP279" s="3">
        <v>277</v>
      </c>
      <c r="AQ279" s="269"/>
      <c r="AR279" s="269"/>
      <c r="AS279" s="269"/>
      <c r="AT279" s="269"/>
      <c r="AU279" s="269"/>
      <c r="AV279" s="269"/>
      <c r="AW279" s="269"/>
      <c r="AX279" s="269"/>
      <c r="AY279" s="269"/>
      <c r="AZ279" s="269"/>
      <c r="BA279" s="269"/>
      <c r="BB279" s="269"/>
      <c r="BC279" s="269"/>
      <c r="BD279" s="269"/>
      <c r="BE279" s="269"/>
      <c r="BF279" s="269"/>
      <c r="BG279" s="269"/>
      <c r="BH279" s="269"/>
      <c r="BI279" s="269"/>
      <c r="BJ279" s="260" t="s">
        <v>7998</v>
      </c>
      <c r="BK279" s="269"/>
      <c r="BL279" s="269"/>
      <c r="BM279" s="269"/>
      <c r="BN279" s="269"/>
      <c r="BO279" s="269"/>
      <c r="BP279" s="269"/>
      <c r="BQ279" s="269"/>
      <c r="BR279" s="269"/>
      <c r="BS279" s="269"/>
      <c r="BT279" s="269"/>
      <c r="BU279" s="269"/>
      <c r="BV279" s="269"/>
      <c r="BW279" s="268"/>
      <c r="BX279" s="268"/>
      <c r="BY279" s="268"/>
      <c r="BZ279" s="270"/>
      <c r="CA279" s="270"/>
      <c r="CB279" s="270"/>
      <c r="CC279" s="270"/>
      <c r="CD279" s="270"/>
      <c r="CE279" s="270"/>
      <c r="CF279" s="270"/>
      <c r="CG279" s="270"/>
      <c r="CH279" s="270"/>
      <c r="CI279" s="270"/>
      <c r="CJ279" s="270"/>
      <c r="CK279" s="270"/>
      <c r="CL279" s="270"/>
      <c r="CM279" s="270"/>
      <c r="CN279" s="270"/>
      <c r="CO279" s="270"/>
      <c r="CP279" s="270"/>
      <c r="CQ279" s="270"/>
      <c r="CR279" s="270"/>
      <c r="CS279" s="262" t="s">
        <v>7999</v>
      </c>
      <c r="CT279" s="270"/>
      <c r="CU279" s="270"/>
      <c r="CV279" s="270"/>
      <c r="CW279" s="270"/>
      <c r="CX279" s="270"/>
      <c r="CY279" s="270"/>
      <c r="CZ279" s="270"/>
      <c r="DA279" s="270"/>
      <c r="DB279" s="270"/>
      <c r="DC279" s="270"/>
      <c r="DD279" s="270"/>
      <c r="DE279" s="270"/>
    </row>
    <row r="280" spans="38:109" ht="105" hidden="1">
      <c r="AL280" s="259" t="str">
        <f t="shared" si="9"/>
        <v/>
      </c>
      <c r="AM280" s="259" t="str">
        <f t="shared" si="8"/>
        <v/>
      </c>
      <c r="AN280"/>
      <c r="AO280" s="268"/>
      <c r="AP280" s="3">
        <v>278</v>
      </c>
      <c r="AQ280" s="269"/>
      <c r="AR280" s="269"/>
      <c r="AS280" s="269"/>
      <c r="AT280" s="269"/>
      <c r="AU280" s="269"/>
      <c r="AV280" s="269"/>
      <c r="AW280" s="269"/>
      <c r="AX280" s="269"/>
      <c r="AY280" s="269"/>
      <c r="AZ280" s="269"/>
      <c r="BA280" s="269"/>
      <c r="BB280" s="269"/>
      <c r="BC280" s="269"/>
      <c r="BD280" s="269"/>
      <c r="BE280" s="269"/>
      <c r="BF280" s="269"/>
      <c r="BG280" s="269"/>
      <c r="BH280" s="269"/>
      <c r="BI280" s="269"/>
      <c r="BJ280" s="260" t="s">
        <v>8000</v>
      </c>
      <c r="BK280" s="269"/>
      <c r="BL280" s="269"/>
      <c r="BM280" s="269"/>
      <c r="BN280" s="269"/>
      <c r="BO280" s="269"/>
      <c r="BP280" s="269"/>
      <c r="BQ280" s="269"/>
      <c r="BR280" s="269"/>
      <c r="BS280" s="269"/>
      <c r="BT280" s="269"/>
      <c r="BU280" s="269"/>
      <c r="BV280" s="269"/>
      <c r="BW280" s="268"/>
      <c r="BX280" s="268"/>
      <c r="BY280" s="268"/>
      <c r="BZ280" s="270"/>
      <c r="CA280" s="270"/>
      <c r="CB280" s="270"/>
      <c r="CC280" s="270"/>
      <c r="CD280" s="270"/>
      <c r="CE280" s="270"/>
      <c r="CF280" s="270"/>
      <c r="CG280" s="270"/>
      <c r="CH280" s="270"/>
      <c r="CI280" s="270"/>
      <c r="CJ280" s="270"/>
      <c r="CK280" s="270"/>
      <c r="CL280" s="270"/>
      <c r="CM280" s="270"/>
      <c r="CN280" s="270"/>
      <c r="CO280" s="270"/>
      <c r="CP280" s="270"/>
      <c r="CQ280" s="270"/>
      <c r="CR280" s="270"/>
      <c r="CS280" s="262" t="s">
        <v>8001</v>
      </c>
      <c r="CT280" s="270"/>
      <c r="CU280" s="270"/>
      <c r="CV280" s="270"/>
      <c r="CW280" s="270"/>
      <c r="CX280" s="270"/>
      <c r="CY280" s="270"/>
      <c r="CZ280" s="270"/>
      <c r="DA280" s="270"/>
      <c r="DB280" s="270"/>
      <c r="DC280" s="270"/>
      <c r="DD280" s="270"/>
      <c r="DE280" s="270"/>
    </row>
    <row r="281" spans="38:109" ht="150" hidden="1">
      <c r="AL281" s="259" t="str">
        <f t="shared" si="9"/>
        <v/>
      </c>
      <c r="AM281" s="259" t="str">
        <f t="shared" si="8"/>
        <v/>
      </c>
      <c r="AN281"/>
      <c r="AO281" s="268"/>
      <c r="AP281" s="3">
        <v>279</v>
      </c>
      <c r="AQ281" s="269"/>
      <c r="AR281" s="269"/>
      <c r="AS281" s="269"/>
      <c r="AT281" s="269"/>
      <c r="AU281" s="269"/>
      <c r="AV281" s="269"/>
      <c r="AW281" s="269"/>
      <c r="AX281" s="269"/>
      <c r="AY281" s="269"/>
      <c r="AZ281" s="269"/>
      <c r="BA281" s="269"/>
      <c r="BB281" s="269"/>
      <c r="BC281" s="269"/>
      <c r="BD281" s="269"/>
      <c r="BE281" s="269"/>
      <c r="BF281" s="269"/>
      <c r="BG281" s="269"/>
      <c r="BH281" s="269"/>
      <c r="BI281" s="269"/>
      <c r="BJ281" s="260" t="s">
        <v>8002</v>
      </c>
      <c r="BK281" s="269"/>
      <c r="BL281" s="269"/>
      <c r="BM281" s="269"/>
      <c r="BN281" s="269"/>
      <c r="BO281" s="269"/>
      <c r="BP281" s="269"/>
      <c r="BQ281" s="269"/>
      <c r="BR281" s="269"/>
      <c r="BS281" s="269"/>
      <c r="BT281" s="269"/>
      <c r="BU281" s="269"/>
      <c r="BV281" s="269"/>
      <c r="BW281" s="268"/>
      <c r="BX281" s="268"/>
      <c r="BY281" s="268"/>
      <c r="BZ281" s="270"/>
      <c r="CA281" s="270"/>
      <c r="CB281" s="270"/>
      <c r="CC281" s="270"/>
      <c r="CD281" s="270"/>
      <c r="CE281" s="270"/>
      <c r="CF281" s="270"/>
      <c r="CG281" s="270"/>
      <c r="CH281" s="270"/>
      <c r="CI281" s="270"/>
      <c r="CJ281" s="270"/>
      <c r="CK281" s="270"/>
      <c r="CL281" s="270"/>
      <c r="CM281" s="270"/>
      <c r="CN281" s="270"/>
      <c r="CO281" s="270"/>
      <c r="CP281" s="270"/>
      <c r="CQ281" s="270"/>
      <c r="CR281" s="270"/>
      <c r="CS281" s="262" t="s">
        <v>8003</v>
      </c>
      <c r="CT281" s="270"/>
      <c r="CU281" s="270"/>
      <c r="CV281" s="270"/>
      <c r="CW281" s="270"/>
      <c r="CX281" s="270"/>
      <c r="CY281" s="270"/>
      <c r="CZ281" s="270"/>
      <c r="DA281" s="270"/>
      <c r="DB281" s="270"/>
      <c r="DC281" s="270"/>
      <c r="DD281" s="270"/>
      <c r="DE281" s="270"/>
    </row>
    <row r="282" spans="38:109" ht="150" hidden="1">
      <c r="AL282" s="259" t="str">
        <f t="shared" si="9"/>
        <v/>
      </c>
      <c r="AM282" s="259" t="str">
        <f t="shared" si="8"/>
        <v/>
      </c>
      <c r="AN282"/>
      <c r="AO282" s="268"/>
      <c r="AP282" s="3">
        <v>280</v>
      </c>
      <c r="AQ282" s="269"/>
      <c r="AR282" s="269"/>
      <c r="AS282" s="269"/>
      <c r="AT282" s="269"/>
      <c r="AU282" s="269"/>
      <c r="AV282" s="269"/>
      <c r="AW282" s="269"/>
      <c r="AX282" s="269"/>
      <c r="AY282" s="269"/>
      <c r="AZ282" s="269"/>
      <c r="BA282" s="269"/>
      <c r="BB282" s="269"/>
      <c r="BC282" s="269"/>
      <c r="BD282" s="269"/>
      <c r="BE282" s="269"/>
      <c r="BF282" s="269"/>
      <c r="BG282" s="269"/>
      <c r="BH282" s="269"/>
      <c r="BI282" s="269"/>
      <c r="BJ282" s="260" t="s">
        <v>8004</v>
      </c>
      <c r="BK282" s="269"/>
      <c r="BL282" s="269"/>
      <c r="BM282" s="269"/>
      <c r="BN282" s="269"/>
      <c r="BO282" s="269"/>
      <c r="BP282" s="269"/>
      <c r="BQ282" s="269"/>
      <c r="BR282" s="269"/>
      <c r="BS282" s="269"/>
      <c r="BT282" s="269"/>
      <c r="BU282" s="269"/>
      <c r="BV282" s="269"/>
      <c r="BW282" s="268"/>
      <c r="BX282" s="268"/>
      <c r="BY282" s="268"/>
      <c r="BZ282" s="270"/>
      <c r="CA282" s="270"/>
      <c r="CB282" s="270"/>
      <c r="CC282" s="270"/>
      <c r="CD282" s="270"/>
      <c r="CE282" s="270"/>
      <c r="CF282" s="270"/>
      <c r="CG282" s="270"/>
      <c r="CH282" s="270"/>
      <c r="CI282" s="270"/>
      <c r="CJ282" s="270"/>
      <c r="CK282" s="270"/>
      <c r="CL282" s="270"/>
      <c r="CM282" s="270"/>
      <c r="CN282" s="270"/>
      <c r="CO282" s="270"/>
      <c r="CP282" s="270"/>
      <c r="CQ282" s="270"/>
      <c r="CR282" s="270"/>
      <c r="CS282" s="262" t="s">
        <v>8005</v>
      </c>
      <c r="CT282" s="270"/>
      <c r="CU282" s="270"/>
      <c r="CV282" s="270"/>
      <c r="CW282" s="270"/>
      <c r="CX282" s="270"/>
      <c r="CY282" s="270"/>
      <c r="CZ282" s="270"/>
      <c r="DA282" s="270"/>
      <c r="DB282" s="270"/>
      <c r="DC282" s="270"/>
      <c r="DD282" s="270"/>
      <c r="DE282" s="270"/>
    </row>
    <row r="283" spans="38:109" ht="120" hidden="1">
      <c r="AL283" s="259" t="str">
        <f t="shared" si="9"/>
        <v/>
      </c>
      <c r="AM283" s="259" t="str">
        <f t="shared" si="8"/>
        <v/>
      </c>
      <c r="AN283"/>
      <c r="AO283" s="268"/>
      <c r="AP283" s="3">
        <v>281</v>
      </c>
      <c r="AQ283" s="269"/>
      <c r="AR283" s="269"/>
      <c r="AS283" s="269"/>
      <c r="AT283" s="269"/>
      <c r="AU283" s="269"/>
      <c r="AV283" s="269"/>
      <c r="AW283" s="269"/>
      <c r="AX283" s="269"/>
      <c r="AY283" s="269"/>
      <c r="AZ283" s="269"/>
      <c r="BA283" s="269"/>
      <c r="BB283" s="269"/>
      <c r="BC283" s="269"/>
      <c r="BD283" s="269"/>
      <c r="BE283" s="269"/>
      <c r="BF283" s="269"/>
      <c r="BG283" s="269"/>
      <c r="BH283" s="269"/>
      <c r="BI283" s="269"/>
      <c r="BJ283" s="260" t="s">
        <v>8006</v>
      </c>
      <c r="BK283" s="269"/>
      <c r="BL283" s="269"/>
      <c r="BM283" s="269"/>
      <c r="BN283" s="269"/>
      <c r="BO283" s="269"/>
      <c r="BP283" s="269"/>
      <c r="BQ283" s="269"/>
      <c r="BR283" s="269"/>
      <c r="BS283" s="269"/>
      <c r="BT283" s="269"/>
      <c r="BU283" s="269"/>
      <c r="BV283" s="269"/>
      <c r="BW283" s="268"/>
      <c r="BX283" s="268"/>
      <c r="BY283" s="268"/>
      <c r="BZ283" s="270"/>
      <c r="CA283" s="270"/>
      <c r="CB283" s="270"/>
      <c r="CC283" s="270"/>
      <c r="CD283" s="270"/>
      <c r="CE283" s="270"/>
      <c r="CF283" s="270"/>
      <c r="CG283" s="270"/>
      <c r="CH283" s="270"/>
      <c r="CI283" s="270"/>
      <c r="CJ283" s="270"/>
      <c r="CK283" s="270"/>
      <c r="CL283" s="270"/>
      <c r="CM283" s="270"/>
      <c r="CN283" s="270"/>
      <c r="CO283" s="270"/>
      <c r="CP283" s="270"/>
      <c r="CQ283" s="270"/>
      <c r="CR283" s="270"/>
      <c r="CS283" s="262" t="s">
        <v>8007</v>
      </c>
      <c r="CT283" s="270"/>
      <c r="CU283" s="270"/>
      <c r="CV283" s="270"/>
      <c r="CW283" s="270"/>
      <c r="CX283" s="270"/>
      <c r="CY283" s="270"/>
      <c r="CZ283" s="270"/>
      <c r="DA283" s="270"/>
      <c r="DB283" s="270"/>
      <c r="DC283" s="270"/>
      <c r="DD283" s="270"/>
      <c r="DE283" s="270"/>
    </row>
    <row r="284" spans="38:109" ht="150" hidden="1">
      <c r="AL284" s="259" t="str">
        <f t="shared" si="9"/>
        <v/>
      </c>
      <c r="AM284" s="259" t="str">
        <f t="shared" si="8"/>
        <v/>
      </c>
      <c r="AN284"/>
      <c r="AO284" s="268"/>
      <c r="AP284" s="3">
        <v>282</v>
      </c>
      <c r="AQ284" s="269"/>
      <c r="AR284" s="269"/>
      <c r="AS284" s="269"/>
      <c r="AT284" s="269"/>
      <c r="AU284" s="269"/>
      <c r="AV284" s="269"/>
      <c r="AW284" s="269"/>
      <c r="AX284" s="269"/>
      <c r="AY284" s="269"/>
      <c r="AZ284" s="269"/>
      <c r="BA284" s="269"/>
      <c r="BB284" s="269"/>
      <c r="BC284" s="269"/>
      <c r="BD284" s="269"/>
      <c r="BE284" s="269"/>
      <c r="BF284" s="269"/>
      <c r="BG284" s="269"/>
      <c r="BH284" s="269"/>
      <c r="BI284" s="269"/>
      <c r="BJ284" s="260" t="s">
        <v>8008</v>
      </c>
      <c r="BK284" s="269"/>
      <c r="BL284" s="269"/>
      <c r="BM284" s="269"/>
      <c r="BN284" s="269"/>
      <c r="BO284" s="269"/>
      <c r="BP284" s="269"/>
      <c r="BQ284" s="269"/>
      <c r="BR284" s="269"/>
      <c r="BS284" s="269"/>
      <c r="BT284" s="269"/>
      <c r="BU284" s="269"/>
      <c r="BV284" s="269"/>
      <c r="BW284" s="268"/>
      <c r="BX284" s="268"/>
      <c r="BY284" s="268"/>
      <c r="BZ284" s="270"/>
      <c r="CA284" s="270"/>
      <c r="CB284" s="270"/>
      <c r="CC284" s="270"/>
      <c r="CD284" s="270"/>
      <c r="CE284" s="270"/>
      <c r="CF284" s="270"/>
      <c r="CG284" s="270"/>
      <c r="CH284" s="270"/>
      <c r="CI284" s="270"/>
      <c r="CJ284" s="270"/>
      <c r="CK284" s="270"/>
      <c r="CL284" s="270"/>
      <c r="CM284" s="270"/>
      <c r="CN284" s="270"/>
      <c r="CO284" s="270"/>
      <c r="CP284" s="270"/>
      <c r="CQ284" s="270"/>
      <c r="CR284" s="270"/>
      <c r="CS284" s="262" t="s">
        <v>8009</v>
      </c>
      <c r="CT284" s="270"/>
      <c r="CU284" s="270"/>
      <c r="CV284" s="270"/>
      <c r="CW284" s="270"/>
      <c r="CX284" s="270"/>
      <c r="CY284" s="270"/>
      <c r="CZ284" s="270"/>
      <c r="DA284" s="270"/>
      <c r="DB284" s="270"/>
      <c r="DC284" s="270"/>
      <c r="DD284" s="270"/>
      <c r="DE284" s="270"/>
    </row>
    <row r="285" spans="38:109" ht="135" hidden="1">
      <c r="AL285" s="259" t="str">
        <f t="shared" si="9"/>
        <v/>
      </c>
      <c r="AM285" s="259" t="str">
        <f t="shared" si="8"/>
        <v/>
      </c>
      <c r="AN285"/>
      <c r="AO285" s="268"/>
      <c r="AP285" s="3">
        <v>283</v>
      </c>
      <c r="AQ285" s="269"/>
      <c r="AR285" s="269"/>
      <c r="AS285" s="269"/>
      <c r="AT285" s="269"/>
      <c r="AU285" s="269"/>
      <c r="AV285" s="269"/>
      <c r="AW285" s="269"/>
      <c r="AX285" s="269"/>
      <c r="AY285" s="269"/>
      <c r="AZ285" s="269"/>
      <c r="BA285" s="269"/>
      <c r="BB285" s="269"/>
      <c r="BC285" s="269"/>
      <c r="BD285" s="269"/>
      <c r="BE285" s="269"/>
      <c r="BF285" s="269"/>
      <c r="BG285" s="269"/>
      <c r="BH285" s="269"/>
      <c r="BI285" s="269"/>
      <c r="BJ285" s="260" t="s">
        <v>8010</v>
      </c>
      <c r="BK285" s="269"/>
      <c r="BL285" s="269"/>
      <c r="BM285" s="269"/>
      <c r="BN285" s="269"/>
      <c r="BO285" s="269"/>
      <c r="BP285" s="269"/>
      <c r="BQ285" s="269"/>
      <c r="BR285" s="269"/>
      <c r="BS285" s="269"/>
      <c r="BT285" s="269"/>
      <c r="BU285" s="269"/>
      <c r="BV285" s="269"/>
      <c r="BW285" s="268"/>
      <c r="BX285" s="268"/>
      <c r="BY285" s="268"/>
      <c r="BZ285" s="270"/>
      <c r="CA285" s="270"/>
      <c r="CB285" s="270"/>
      <c r="CC285" s="270"/>
      <c r="CD285" s="270"/>
      <c r="CE285" s="270"/>
      <c r="CF285" s="270"/>
      <c r="CG285" s="270"/>
      <c r="CH285" s="270"/>
      <c r="CI285" s="270"/>
      <c r="CJ285" s="270"/>
      <c r="CK285" s="270"/>
      <c r="CL285" s="270"/>
      <c r="CM285" s="270"/>
      <c r="CN285" s="270"/>
      <c r="CO285" s="270"/>
      <c r="CP285" s="270"/>
      <c r="CQ285" s="270"/>
      <c r="CR285" s="270"/>
      <c r="CS285" s="262" t="s">
        <v>8011</v>
      </c>
      <c r="CT285" s="270"/>
      <c r="CU285" s="270"/>
      <c r="CV285" s="270"/>
      <c r="CW285" s="270"/>
      <c r="CX285" s="270"/>
      <c r="CY285" s="270"/>
      <c r="CZ285" s="270"/>
      <c r="DA285" s="270"/>
      <c r="DB285" s="270"/>
      <c r="DC285" s="270"/>
      <c r="DD285" s="270"/>
      <c r="DE285" s="270"/>
    </row>
    <row r="286" spans="38:109" ht="150" hidden="1">
      <c r="AL286" s="259" t="str">
        <f t="shared" si="9"/>
        <v/>
      </c>
      <c r="AM286" s="259" t="str">
        <f t="shared" si="8"/>
        <v/>
      </c>
      <c r="AN286"/>
      <c r="AO286" s="268"/>
      <c r="AP286" s="3">
        <v>284</v>
      </c>
      <c r="AQ286" s="269"/>
      <c r="AR286" s="269"/>
      <c r="AS286" s="269"/>
      <c r="AT286" s="269"/>
      <c r="AU286" s="269"/>
      <c r="AV286" s="269"/>
      <c r="AW286" s="269"/>
      <c r="AX286" s="269"/>
      <c r="AY286" s="269"/>
      <c r="AZ286" s="269"/>
      <c r="BA286" s="269"/>
      <c r="BB286" s="269"/>
      <c r="BC286" s="269"/>
      <c r="BD286" s="269"/>
      <c r="BE286" s="269"/>
      <c r="BF286" s="269"/>
      <c r="BG286" s="269"/>
      <c r="BH286" s="269"/>
      <c r="BI286" s="269"/>
      <c r="BJ286" s="260" t="s">
        <v>8012</v>
      </c>
      <c r="BK286" s="269"/>
      <c r="BL286" s="269"/>
      <c r="BM286" s="269"/>
      <c r="BN286" s="269"/>
      <c r="BO286" s="269"/>
      <c r="BP286" s="269"/>
      <c r="BQ286" s="269"/>
      <c r="BR286" s="269"/>
      <c r="BS286" s="269"/>
      <c r="BT286" s="269"/>
      <c r="BU286" s="269"/>
      <c r="BV286" s="269"/>
      <c r="BW286" s="268"/>
      <c r="BX286" s="268"/>
      <c r="BY286" s="268"/>
      <c r="BZ286" s="270"/>
      <c r="CA286" s="270"/>
      <c r="CB286" s="270"/>
      <c r="CC286" s="270"/>
      <c r="CD286" s="270"/>
      <c r="CE286" s="270"/>
      <c r="CF286" s="270"/>
      <c r="CG286" s="270"/>
      <c r="CH286" s="270"/>
      <c r="CI286" s="270"/>
      <c r="CJ286" s="270"/>
      <c r="CK286" s="270"/>
      <c r="CL286" s="270"/>
      <c r="CM286" s="270"/>
      <c r="CN286" s="270"/>
      <c r="CO286" s="270"/>
      <c r="CP286" s="270"/>
      <c r="CQ286" s="270"/>
      <c r="CR286" s="270"/>
      <c r="CS286" s="262" t="s">
        <v>8013</v>
      </c>
      <c r="CT286" s="270"/>
      <c r="CU286" s="270"/>
      <c r="CV286" s="270"/>
      <c r="CW286" s="270"/>
      <c r="CX286" s="270"/>
      <c r="CY286" s="270"/>
      <c r="CZ286" s="270"/>
      <c r="DA286" s="270"/>
      <c r="DB286" s="270"/>
      <c r="DC286" s="270"/>
      <c r="DD286" s="270"/>
      <c r="DE286" s="270"/>
    </row>
    <row r="287" spans="38:109" ht="135" hidden="1">
      <c r="AL287" s="259" t="str">
        <f t="shared" si="9"/>
        <v/>
      </c>
      <c r="AM287" s="259" t="str">
        <f t="shared" si="8"/>
        <v/>
      </c>
      <c r="AN287"/>
      <c r="AO287" s="268"/>
      <c r="AP287" s="3">
        <v>285</v>
      </c>
      <c r="AQ287" s="269"/>
      <c r="AR287" s="269"/>
      <c r="AS287" s="269"/>
      <c r="AT287" s="269"/>
      <c r="AU287" s="269"/>
      <c r="AV287" s="269"/>
      <c r="AW287" s="269"/>
      <c r="AX287" s="269"/>
      <c r="AY287" s="269"/>
      <c r="AZ287" s="269"/>
      <c r="BA287" s="269"/>
      <c r="BB287" s="269"/>
      <c r="BC287" s="269"/>
      <c r="BD287" s="269"/>
      <c r="BE287" s="269"/>
      <c r="BF287" s="269"/>
      <c r="BG287" s="269"/>
      <c r="BH287" s="269"/>
      <c r="BI287" s="269"/>
      <c r="BJ287" s="260" t="s">
        <v>8014</v>
      </c>
      <c r="BK287" s="269"/>
      <c r="BL287" s="269"/>
      <c r="BM287" s="269"/>
      <c r="BN287" s="269"/>
      <c r="BO287" s="269"/>
      <c r="BP287" s="269"/>
      <c r="BQ287" s="269"/>
      <c r="BR287" s="269"/>
      <c r="BS287" s="269"/>
      <c r="BT287" s="269"/>
      <c r="BU287" s="269"/>
      <c r="BV287" s="269"/>
      <c r="BW287" s="268"/>
      <c r="BX287" s="268"/>
      <c r="BY287" s="268"/>
      <c r="BZ287" s="270"/>
      <c r="CA287" s="270"/>
      <c r="CB287" s="270"/>
      <c r="CC287" s="270"/>
      <c r="CD287" s="270"/>
      <c r="CE287" s="270"/>
      <c r="CF287" s="270"/>
      <c r="CG287" s="270"/>
      <c r="CH287" s="270"/>
      <c r="CI287" s="270"/>
      <c r="CJ287" s="270"/>
      <c r="CK287" s="270"/>
      <c r="CL287" s="270"/>
      <c r="CM287" s="270"/>
      <c r="CN287" s="270"/>
      <c r="CO287" s="270"/>
      <c r="CP287" s="270"/>
      <c r="CQ287" s="270"/>
      <c r="CR287" s="270"/>
      <c r="CS287" s="262" t="s">
        <v>8015</v>
      </c>
      <c r="CT287" s="270"/>
      <c r="CU287" s="270"/>
      <c r="CV287" s="270"/>
      <c r="CW287" s="270"/>
      <c r="CX287" s="270"/>
      <c r="CY287" s="270"/>
      <c r="CZ287" s="270"/>
      <c r="DA287" s="270"/>
      <c r="DB287" s="270"/>
      <c r="DC287" s="270"/>
      <c r="DD287" s="270"/>
      <c r="DE287" s="270"/>
    </row>
    <row r="288" spans="38:109" ht="135" hidden="1">
      <c r="AL288" s="259" t="str">
        <f t="shared" si="9"/>
        <v/>
      </c>
      <c r="AM288" s="259" t="str">
        <f t="shared" si="8"/>
        <v/>
      </c>
      <c r="AN288"/>
      <c r="AO288" s="268"/>
      <c r="AP288" s="3">
        <v>286</v>
      </c>
      <c r="AQ288" s="269"/>
      <c r="AR288" s="269"/>
      <c r="AS288" s="269"/>
      <c r="AT288" s="269"/>
      <c r="AU288" s="269"/>
      <c r="AV288" s="269"/>
      <c r="AW288" s="269"/>
      <c r="AX288" s="269"/>
      <c r="AY288" s="269"/>
      <c r="AZ288" s="269"/>
      <c r="BA288" s="269"/>
      <c r="BB288" s="269"/>
      <c r="BC288" s="269"/>
      <c r="BD288" s="269"/>
      <c r="BE288" s="269"/>
      <c r="BF288" s="269"/>
      <c r="BG288" s="269"/>
      <c r="BH288" s="269"/>
      <c r="BI288" s="269"/>
      <c r="BJ288" s="260" t="s">
        <v>8016</v>
      </c>
      <c r="BK288" s="269"/>
      <c r="BL288" s="269"/>
      <c r="BM288" s="269"/>
      <c r="BN288" s="269"/>
      <c r="BO288" s="269"/>
      <c r="BP288" s="269"/>
      <c r="BQ288" s="269"/>
      <c r="BR288" s="269"/>
      <c r="BS288" s="269"/>
      <c r="BT288" s="269"/>
      <c r="BU288" s="269"/>
      <c r="BV288" s="269"/>
      <c r="BW288" s="268"/>
      <c r="BX288" s="268"/>
      <c r="BY288" s="268"/>
      <c r="BZ288" s="270"/>
      <c r="CA288" s="270"/>
      <c r="CB288" s="270"/>
      <c r="CC288" s="270"/>
      <c r="CD288" s="270"/>
      <c r="CE288" s="270"/>
      <c r="CF288" s="270"/>
      <c r="CG288" s="270"/>
      <c r="CH288" s="270"/>
      <c r="CI288" s="270"/>
      <c r="CJ288" s="270"/>
      <c r="CK288" s="270"/>
      <c r="CL288" s="270"/>
      <c r="CM288" s="270"/>
      <c r="CN288" s="270"/>
      <c r="CO288" s="270"/>
      <c r="CP288" s="270"/>
      <c r="CQ288" s="270"/>
      <c r="CR288" s="270"/>
      <c r="CS288" s="262" t="s">
        <v>8017</v>
      </c>
      <c r="CT288" s="270"/>
      <c r="CU288" s="270"/>
      <c r="CV288" s="270"/>
      <c r="CW288" s="270"/>
      <c r="CX288" s="270"/>
      <c r="CY288" s="270"/>
      <c r="CZ288" s="270"/>
      <c r="DA288" s="270"/>
      <c r="DB288" s="270"/>
      <c r="DC288" s="270"/>
      <c r="DD288" s="270"/>
      <c r="DE288" s="270"/>
    </row>
    <row r="289" spans="38:109" ht="135" hidden="1">
      <c r="AL289" s="259" t="str">
        <f t="shared" si="9"/>
        <v/>
      </c>
      <c r="AM289" s="259" t="str">
        <f t="shared" si="8"/>
        <v/>
      </c>
      <c r="AN289"/>
      <c r="AO289" s="268"/>
      <c r="AP289" s="3">
        <v>287</v>
      </c>
      <c r="AQ289" s="269"/>
      <c r="AR289" s="269"/>
      <c r="AS289" s="269"/>
      <c r="AT289" s="269"/>
      <c r="AU289" s="269"/>
      <c r="AV289" s="269"/>
      <c r="AW289" s="269"/>
      <c r="AX289" s="269"/>
      <c r="AY289" s="269"/>
      <c r="AZ289" s="269"/>
      <c r="BA289" s="269"/>
      <c r="BB289" s="269"/>
      <c r="BC289" s="269"/>
      <c r="BD289" s="269"/>
      <c r="BE289" s="269"/>
      <c r="BF289" s="269"/>
      <c r="BG289" s="269"/>
      <c r="BH289" s="269"/>
      <c r="BI289" s="269"/>
      <c r="BJ289" s="260" t="s">
        <v>8018</v>
      </c>
      <c r="BK289" s="269"/>
      <c r="BL289" s="269"/>
      <c r="BM289" s="269"/>
      <c r="BN289" s="269"/>
      <c r="BO289" s="269"/>
      <c r="BP289" s="269"/>
      <c r="BQ289" s="269"/>
      <c r="BR289" s="269"/>
      <c r="BS289" s="269"/>
      <c r="BT289" s="269"/>
      <c r="BU289" s="269"/>
      <c r="BV289" s="269"/>
      <c r="BW289" s="268"/>
      <c r="BX289" s="268"/>
      <c r="BY289" s="268"/>
      <c r="BZ289" s="270"/>
      <c r="CA289" s="270"/>
      <c r="CB289" s="270"/>
      <c r="CC289" s="270"/>
      <c r="CD289" s="270"/>
      <c r="CE289" s="270"/>
      <c r="CF289" s="270"/>
      <c r="CG289" s="270"/>
      <c r="CH289" s="270"/>
      <c r="CI289" s="270"/>
      <c r="CJ289" s="270"/>
      <c r="CK289" s="270"/>
      <c r="CL289" s="270"/>
      <c r="CM289" s="270"/>
      <c r="CN289" s="270"/>
      <c r="CO289" s="270"/>
      <c r="CP289" s="270"/>
      <c r="CQ289" s="270"/>
      <c r="CR289" s="270"/>
      <c r="CS289" s="262" t="s">
        <v>8019</v>
      </c>
      <c r="CT289" s="270"/>
      <c r="CU289" s="270"/>
      <c r="CV289" s="270"/>
      <c r="CW289" s="270"/>
      <c r="CX289" s="270"/>
      <c r="CY289" s="270"/>
      <c r="CZ289" s="270"/>
      <c r="DA289" s="270"/>
      <c r="DB289" s="270"/>
      <c r="DC289" s="270"/>
      <c r="DD289" s="270"/>
      <c r="DE289" s="270"/>
    </row>
    <row r="290" spans="38:109" ht="135" hidden="1">
      <c r="AL290" s="259" t="str">
        <f t="shared" si="9"/>
        <v/>
      </c>
      <c r="AM290" s="259" t="str">
        <f t="shared" si="8"/>
        <v/>
      </c>
      <c r="AN290"/>
      <c r="AO290" s="268"/>
      <c r="AP290" s="3">
        <v>288</v>
      </c>
      <c r="AQ290" s="269"/>
      <c r="AR290" s="269"/>
      <c r="AS290" s="269"/>
      <c r="AT290" s="269"/>
      <c r="AU290" s="269"/>
      <c r="AV290" s="269"/>
      <c r="AW290" s="269"/>
      <c r="AX290" s="269"/>
      <c r="AY290" s="269"/>
      <c r="AZ290" s="269"/>
      <c r="BA290" s="269"/>
      <c r="BB290" s="269"/>
      <c r="BC290" s="269"/>
      <c r="BD290" s="269"/>
      <c r="BE290" s="269"/>
      <c r="BF290" s="269"/>
      <c r="BG290" s="269"/>
      <c r="BH290" s="269"/>
      <c r="BI290" s="269"/>
      <c r="BJ290" s="260" t="s">
        <v>8020</v>
      </c>
      <c r="BK290" s="269"/>
      <c r="BL290" s="269"/>
      <c r="BM290" s="269"/>
      <c r="BN290" s="269"/>
      <c r="BO290" s="269"/>
      <c r="BP290" s="269"/>
      <c r="BQ290" s="269"/>
      <c r="BR290" s="269"/>
      <c r="BS290" s="269"/>
      <c r="BT290" s="269"/>
      <c r="BU290" s="269"/>
      <c r="BV290" s="269"/>
      <c r="BW290" s="268"/>
      <c r="BX290" s="268"/>
      <c r="BY290" s="268"/>
      <c r="BZ290" s="270"/>
      <c r="CA290" s="270"/>
      <c r="CB290" s="270"/>
      <c r="CC290" s="270"/>
      <c r="CD290" s="270"/>
      <c r="CE290" s="270"/>
      <c r="CF290" s="270"/>
      <c r="CG290" s="270"/>
      <c r="CH290" s="270"/>
      <c r="CI290" s="270"/>
      <c r="CJ290" s="270"/>
      <c r="CK290" s="270"/>
      <c r="CL290" s="270"/>
      <c r="CM290" s="270"/>
      <c r="CN290" s="270"/>
      <c r="CO290" s="270"/>
      <c r="CP290" s="270"/>
      <c r="CQ290" s="270"/>
      <c r="CR290" s="270"/>
      <c r="CS290" s="262" t="s">
        <v>8021</v>
      </c>
      <c r="CT290" s="270"/>
      <c r="CU290" s="270"/>
      <c r="CV290" s="270"/>
      <c r="CW290" s="270"/>
      <c r="CX290" s="270"/>
      <c r="CY290" s="270"/>
      <c r="CZ290" s="270"/>
      <c r="DA290" s="270"/>
      <c r="DB290" s="270"/>
      <c r="DC290" s="270"/>
      <c r="DD290" s="270"/>
      <c r="DE290" s="270"/>
    </row>
    <row r="291" spans="38:109" ht="120" hidden="1">
      <c r="AL291" s="259" t="str">
        <f t="shared" si="9"/>
        <v/>
      </c>
      <c r="AM291" s="259" t="str">
        <f t="shared" si="8"/>
        <v/>
      </c>
      <c r="AN291"/>
      <c r="AO291" s="268"/>
      <c r="AP291" s="3">
        <v>289</v>
      </c>
      <c r="AQ291" s="269"/>
      <c r="AR291" s="269"/>
      <c r="AS291" s="269"/>
      <c r="AT291" s="269"/>
      <c r="AU291" s="269"/>
      <c r="AV291" s="269"/>
      <c r="AW291" s="269"/>
      <c r="AX291" s="269"/>
      <c r="AY291" s="269"/>
      <c r="AZ291" s="269"/>
      <c r="BA291" s="269"/>
      <c r="BB291" s="269"/>
      <c r="BC291" s="269"/>
      <c r="BD291" s="269"/>
      <c r="BE291" s="269"/>
      <c r="BF291" s="269"/>
      <c r="BG291" s="269"/>
      <c r="BH291" s="269"/>
      <c r="BI291" s="269"/>
      <c r="BJ291" s="260" t="s">
        <v>8022</v>
      </c>
      <c r="BK291" s="269"/>
      <c r="BL291" s="269"/>
      <c r="BM291" s="269"/>
      <c r="BN291" s="269"/>
      <c r="BO291" s="269"/>
      <c r="BP291" s="269"/>
      <c r="BQ291" s="269"/>
      <c r="BR291" s="269"/>
      <c r="BS291" s="269"/>
      <c r="BT291" s="269"/>
      <c r="BU291" s="269"/>
      <c r="BV291" s="269"/>
      <c r="BW291" s="268"/>
      <c r="BX291" s="268"/>
      <c r="BY291" s="268"/>
      <c r="BZ291" s="270"/>
      <c r="CA291" s="270"/>
      <c r="CB291" s="270"/>
      <c r="CC291" s="270"/>
      <c r="CD291" s="270"/>
      <c r="CE291" s="270"/>
      <c r="CF291" s="270"/>
      <c r="CG291" s="270"/>
      <c r="CH291" s="270"/>
      <c r="CI291" s="270"/>
      <c r="CJ291" s="270"/>
      <c r="CK291" s="270"/>
      <c r="CL291" s="270"/>
      <c r="CM291" s="270"/>
      <c r="CN291" s="270"/>
      <c r="CO291" s="270"/>
      <c r="CP291" s="270"/>
      <c r="CQ291" s="270"/>
      <c r="CR291" s="270"/>
      <c r="CS291" s="262" t="s">
        <v>8023</v>
      </c>
      <c r="CT291" s="270"/>
      <c r="CU291" s="270"/>
      <c r="CV291" s="270"/>
      <c r="CW291" s="270"/>
      <c r="CX291" s="270"/>
      <c r="CY291" s="270"/>
      <c r="CZ291" s="270"/>
      <c r="DA291" s="270"/>
      <c r="DB291" s="270"/>
      <c r="DC291" s="270"/>
      <c r="DD291" s="270"/>
      <c r="DE291" s="270"/>
    </row>
    <row r="292" spans="38:109" ht="75" hidden="1">
      <c r="AL292" s="259" t="str">
        <f t="shared" si="9"/>
        <v/>
      </c>
      <c r="AM292" s="259" t="str">
        <f t="shared" si="8"/>
        <v/>
      </c>
      <c r="AN292"/>
      <c r="AO292" s="268"/>
      <c r="AP292" s="3">
        <v>290</v>
      </c>
      <c r="AQ292" s="269"/>
      <c r="AR292" s="269"/>
      <c r="AS292" s="269"/>
      <c r="AT292" s="269"/>
      <c r="AU292" s="269"/>
      <c r="AV292" s="269"/>
      <c r="AW292" s="269"/>
      <c r="AX292" s="269"/>
      <c r="AY292" s="269"/>
      <c r="AZ292" s="269"/>
      <c r="BA292" s="269"/>
      <c r="BB292" s="269"/>
      <c r="BC292" s="269"/>
      <c r="BD292" s="269"/>
      <c r="BE292" s="269"/>
      <c r="BF292" s="269"/>
      <c r="BG292" s="269"/>
      <c r="BH292" s="269"/>
      <c r="BI292" s="269"/>
      <c r="BJ292" s="260" t="s">
        <v>8024</v>
      </c>
      <c r="BK292" s="269"/>
      <c r="BL292" s="269"/>
      <c r="BM292" s="269"/>
      <c r="BN292" s="269"/>
      <c r="BO292" s="269"/>
      <c r="BP292" s="269"/>
      <c r="BQ292" s="269"/>
      <c r="BR292" s="269"/>
      <c r="BS292" s="269"/>
      <c r="BT292" s="269"/>
      <c r="BU292" s="269"/>
      <c r="BV292" s="269"/>
      <c r="BW292" s="268"/>
      <c r="BX292" s="268"/>
      <c r="BY292" s="268"/>
      <c r="BZ292" s="270"/>
      <c r="CA292" s="270"/>
      <c r="CB292" s="270"/>
      <c r="CC292" s="270"/>
      <c r="CD292" s="270"/>
      <c r="CE292" s="270"/>
      <c r="CF292" s="270"/>
      <c r="CG292" s="270"/>
      <c r="CH292" s="270"/>
      <c r="CI292" s="270"/>
      <c r="CJ292" s="270"/>
      <c r="CK292" s="270"/>
      <c r="CL292" s="270"/>
      <c r="CM292" s="270"/>
      <c r="CN292" s="270"/>
      <c r="CO292" s="270"/>
      <c r="CP292" s="270"/>
      <c r="CQ292" s="270"/>
      <c r="CR292" s="270"/>
      <c r="CS292" s="262" t="s">
        <v>5524</v>
      </c>
      <c r="CT292" s="270"/>
      <c r="CU292" s="270"/>
      <c r="CV292" s="270"/>
      <c r="CW292" s="270"/>
      <c r="CX292" s="270"/>
      <c r="CY292" s="270"/>
      <c r="CZ292" s="270"/>
      <c r="DA292" s="270"/>
      <c r="DB292" s="270"/>
      <c r="DC292" s="270"/>
      <c r="DD292" s="270"/>
      <c r="DE292" s="270"/>
    </row>
    <row r="293" spans="38:109" ht="120" hidden="1">
      <c r="AL293" s="259" t="str">
        <f t="shared" si="9"/>
        <v/>
      </c>
      <c r="AM293" s="259" t="str">
        <f t="shared" si="8"/>
        <v/>
      </c>
      <c r="AN293"/>
      <c r="AO293" s="268"/>
      <c r="AP293" s="3">
        <v>291</v>
      </c>
      <c r="AQ293" s="269"/>
      <c r="AR293" s="269"/>
      <c r="AS293" s="269"/>
      <c r="AT293" s="269"/>
      <c r="AU293" s="269"/>
      <c r="AV293" s="269"/>
      <c r="AW293" s="269"/>
      <c r="AX293" s="269"/>
      <c r="AY293" s="269"/>
      <c r="AZ293" s="269"/>
      <c r="BA293" s="269"/>
      <c r="BB293" s="269"/>
      <c r="BC293" s="269"/>
      <c r="BD293" s="269"/>
      <c r="BE293" s="269"/>
      <c r="BF293" s="269"/>
      <c r="BG293" s="269"/>
      <c r="BH293" s="269"/>
      <c r="BI293" s="269"/>
      <c r="BJ293" s="260" t="s">
        <v>8025</v>
      </c>
      <c r="BK293" s="269"/>
      <c r="BL293" s="269"/>
      <c r="BM293" s="269"/>
      <c r="BN293" s="269"/>
      <c r="BO293" s="269"/>
      <c r="BP293" s="269"/>
      <c r="BQ293" s="269"/>
      <c r="BR293" s="269"/>
      <c r="BS293" s="269"/>
      <c r="BT293" s="269"/>
      <c r="BU293" s="269"/>
      <c r="BV293" s="269"/>
      <c r="BW293" s="268"/>
      <c r="BX293" s="268"/>
      <c r="BY293" s="268"/>
      <c r="BZ293" s="270"/>
      <c r="CA293" s="270"/>
      <c r="CB293" s="270"/>
      <c r="CC293" s="270"/>
      <c r="CD293" s="270"/>
      <c r="CE293" s="270"/>
      <c r="CF293" s="270"/>
      <c r="CG293" s="270"/>
      <c r="CH293" s="270"/>
      <c r="CI293" s="270"/>
      <c r="CJ293" s="270"/>
      <c r="CK293" s="270"/>
      <c r="CL293" s="270"/>
      <c r="CM293" s="270"/>
      <c r="CN293" s="270"/>
      <c r="CO293" s="270"/>
      <c r="CP293" s="270"/>
      <c r="CQ293" s="270"/>
      <c r="CR293" s="270"/>
      <c r="CS293" s="262" t="s">
        <v>8026</v>
      </c>
      <c r="CT293" s="270"/>
      <c r="CU293" s="270"/>
      <c r="CV293" s="270"/>
      <c r="CW293" s="270"/>
      <c r="CX293" s="270"/>
      <c r="CY293" s="270"/>
      <c r="CZ293" s="270"/>
      <c r="DA293" s="270"/>
      <c r="DB293" s="270"/>
      <c r="DC293" s="270"/>
      <c r="DD293" s="270"/>
      <c r="DE293" s="270"/>
    </row>
    <row r="294" spans="38:109" ht="120" hidden="1">
      <c r="AL294" s="259" t="str">
        <f t="shared" si="9"/>
        <v/>
      </c>
      <c r="AM294" s="259" t="str">
        <f t="shared" si="8"/>
        <v/>
      </c>
      <c r="AN294"/>
      <c r="AO294" s="268"/>
      <c r="AP294" s="3">
        <v>292</v>
      </c>
      <c r="AQ294" s="269"/>
      <c r="AR294" s="269"/>
      <c r="AS294" s="269"/>
      <c r="AT294" s="269"/>
      <c r="AU294" s="269"/>
      <c r="AV294" s="269"/>
      <c r="AW294" s="269"/>
      <c r="AX294" s="269"/>
      <c r="AY294" s="269"/>
      <c r="AZ294" s="269"/>
      <c r="BA294" s="269"/>
      <c r="BB294" s="269"/>
      <c r="BC294" s="269"/>
      <c r="BD294" s="269"/>
      <c r="BE294" s="269"/>
      <c r="BF294" s="269"/>
      <c r="BG294" s="269"/>
      <c r="BH294" s="269"/>
      <c r="BI294" s="269"/>
      <c r="BJ294" s="260" t="s">
        <v>8027</v>
      </c>
      <c r="BK294" s="269"/>
      <c r="BL294" s="269"/>
      <c r="BM294" s="269"/>
      <c r="BN294" s="269"/>
      <c r="BO294" s="269"/>
      <c r="BP294" s="269"/>
      <c r="BQ294" s="269"/>
      <c r="BR294" s="269"/>
      <c r="BS294" s="269"/>
      <c r="BT294" s="269"/>
      <c r="BU294" s="269"/>
      <c r="BV294" s="269"/>
      <c r="BW294" s="268"/>
      <c r="BX294" s="268"/>
      <c r="BY294" s="268"/>
      <c r="BZ294" s="270"/>
      <c r="CA294" s="270"/>
      <c r="CB294" s="270"/>
      <c r="CC294" s="270"/>
      <c r="CD294" s="270"/>
      <c r="CE294" s="270"/>
      <c r="CF294" s="270"/>
      <c r="CG294" s="270"/>
      <c r="CH294" s="270"/>
      <c r="CI294" s="270"/>
      <c r="CJ294" s="270"/>
      <c r="CK294" s="270"/>
      <c r="CL294" s="270"/>
      <c r="CM294" s="270"/>
      <c r="CN294" s="270"/>
      <c r="CO294" s="270"/>
      <c r="CP294" s="270"/>
      <c r="CQ294" s="270"/>
      <c r="CR294" s="270"/>
      <c r="CS294" s="262" t="s">
        <v>8028</v>
      </c>
      <c r="CT294" s="270"/>
      <c r="CU294" s="270"/>
      <c r="CV294" s="270"/>
      <c r="CW294" s="270"/>
      <c r="CX294" s="270"/>
      <c r="CY294" s="270"/>
      <c r="CZ294" s="270"/>
      <c r="DA294" s="270"/>
      <c r="DB294" s="270"/>
      <c r="DC294" s="270"/>
      <c r="DD294" s="270"/>
      <c r="DE294" s="270"/>
    </row>
    <row r="295" spans="38:109" ht="180" hidden="1">
      <c r="AL295" s="259" t="str">
        <f t="shared" si="9"/>
        <v/>
      </c>
      <c r="AM295" s="259" t="str">
        <f t="shared" si="8"/>
        <v/>
      </c>
      <c r="AN295"/>
      <c r="AO295" s="268"/>
      <c r="AP295" s="3">
        <v>293</v>
      </c>
      <c r="AQ295" s="269"/>
      <c r="AR295" s="269"/>
      <c r="AS295" s="269"/>
      <c r="AT295" s="269"/>
      <c r="AU295" s="269"/>
      <c r="AV295" s="269"/>
      <c r="AW295" s="269"/>
      <c r="AX295" s="269"/>
      <c r="AY295" s="269"/>
      <c r="AZ295" s="269"/>
      <c r="BA295" s="269"/>
      <c r="BB295" s="269"/>
      <c r="BC295" s="269"/>
      <c r="BD295" s="269"/>
      <c r="BE295" s="269"/>
      <c r="BF295" s="269"/>
      <c r="BG295" s="269"/>
      <c r="BH295" s="269"/>
      <c r="BI295" s="269"/>
      <c r="BJ295" s="260" t="s">
        <v>8029</v>
      </c>
      <c r="BK295" s="269"/>
      <c r="BL295" s="269"/>
      <c r="BM295" s="269"/>
      <c r="BN295" s="269"/>
      <c r="BO295" s="269"/>
      <c r="BP295" s="269"/>
      <c r="BQ295" s="269"/>
      <c r="BR295" s="269"/>
      <c r="BS295" s="269"/>
      <c r="BT295" s="269"/>
      <c r="BU295" s="269"/>
      <c r="BV295" s="269"/>
      <c r="BW295" s="268"/>
      <c r="BX295" s="268"/>
      <c r="BY295" s="268"/>
      <c r="BZ295" s="270"/>
      <c r="CA295" s="270"/>
      <c r="CB295" s="270"/>
      <c r="CC295" s="270"/>
      <c r="CD295" s="270"/>
      <c r="CE295" s="270"/>
      <c r="CF295" s="270"/>
      <c r="CG295" s="270"/>
      <c r="CH295" s="270"/>
      <c r="CI295" s="270"/>
      <c r="CJ295" s="270"/>
      <c r="CK295" s="270"/>
      <c r="CL295" s="270"/>
      <c r="CM295" s="270"/>
      <c r="CN295" s="270"/>
      <c r="CO295" s="270"/>
      <c r="CP295" s="270"/>
      <c r="CQ295" s="270"/>
      <c r="CR295" s="270"/>
      <c r="CS295" s="262" t="s">
        <v>8030</v>
      </c>
      <c r="CT295" s="270"/>
      <c r="CU295" s="270"/>
      <c r="CV295" s="270"/>
      <c r="CW295" s="270"/>
      <c r="CX295" s="270"/>
      <c r="CY295" s="270"/>
      <c r="CZ295" s="270"/>
      <c r="DA295" s="270"/>
      <c r="DB295" s="270"/>
      <c r="DC295" s="270"/>
      <c r="DD295" s="270"/>
      <c r="DE295" s="270"/>
    </row>
    <row r="296" spans="38:109" ht="105" hidden="1">
      <c r="AL296" s="259" t="str">
        <f t="shared" si="9"/>
        <v/>
      </c>
      <c r="AM296" s="259" t="str">
        <f t="shared" si="8"/>
        <v/>
      </c>
      <c r="AN296"/>
      <c r="AO296" s="268"/>
      <c r="AP296" s="3">
        <v>294</v>
      </c>
      <c r="AQ296" s="269"/>
      <c r="AR296" s="269"/>
      <c r="AS296" s="269"/>
      <c r="AT296" s="269"/>
      <c r="AU296" s="269"/>
      <c r="AV296" s="269"/>
      <c r="AW296" s="269"/>
      <c r="AX296" s="269"/>
      <c r="AY296" s="269"/>
      <c r="AZ296" s="269"/>
      <c r="BA296" s="269"/>
      <c r="BB296" s="269"/>
      <c r="BC296" s="269"/>
      <c r="BD296" s="269"/>
      <c r="BE296" s="269"/>
      <c r="BF296" s="269"/>
      <c r="BG296" s="269"/>
      <c r="BH296" s="269"/>
      <c r="BI296" s="269"/>
      <c r="BJ296" s="260" t="s">
        <v>8031</v>
      </c>
      <c r="BK296" s="269"/>
      <c r="BL296" s="269"/>
      <c r="BM296" s="269"/>
      <c r="BN296" s="269"/>
      <c r="BO296" s="269"/>
      <c r="BP296" s="269"/>
      <c r="BQ296" s="269"/>
      <c r="BR296" s="269"/>
      <c r="BS296" s="269"/>
      <c r="BT296" s="269"/>
      <c r="BU296" s="269"/>
      <c r="BV296" s="269"/>
      <c r="BW296" s="268"/>
      <c r="BX296" s="268"/>
      <c r="BY296" s="268"/>
      <c r="BZ296" s="270"/>
      <c r="CA296" s="270"/>
      <c r="CB296" s="270"/>
      <c r="CC296" s="270"/>
      <c r="CD296" s="270"/>
      <c r="CE296" s="270"/>
      <c r="CF296" s="270"/>
      <c r="CG296" s="270"/>
      <c r="CH296" s="270"/>
      <c r="CI296" s="270"/>
      <c r="CJ296" s="270"/>
      <c r="CK296" s="270"/>
      <c r="CL296" s="270"/>
      <c r="CM296" s="270"/>
      <c r="CN296" s="270"/>
      <c r="CO296" s="270"/>
      <c r="CP296" s="270"/>
      <c r="CQ296" s="270"/>
      <c r="CR296" s="270"/>
      <c r="CS296" s="262" t="s">
        <v>8032</v>
      </c>
      <c r="CT296" s="270"/>
      <c r="CU296" s="270"/>
      <c r="CV296" s="270"/>
      <c r="CW296" s="270"/>
      <c r="CX296" s="270"/>
      <c r="CY296" s="270"/>
      <c r="CZ296" s="270"/>
      <c r="DA296" s="270"/>
      <c r="DB296" s="270"/>
      <c r="DC296" s="270"/>
      <c r="DD296" s="270"/>
      <c r="DE296" s="270"/>
    </row>
    <row r="297" spans="38:109" ht="120" hidden="1">
      <c r="AL297" s="259" t="str">
        <f t="shared" si="9"/>
        <v/>
      </c>
      <c r="AM297" s="259" t="str">
        <f t="shared" si="8"/>
        <v/>
      </c>
      <c r="AN297"/>
      <c r="AO297" s="268"/>
      <c r="AP297" s="3">
        <v>295</v>
      </c>
      <c r="AQ297" s="269"/>
      <c r="AR297" s="269"/>
      <c r="AS297" s="269"/>
      <c r="AT297" s="269"/>
      <c r="AU297" s="269"/>
      <c r="AV297" s="269"/>
      <c r="AW297" s="269"/>
      <c r="AX297" s="269"/>
      <c r="AY297" s="269"/>
      <c r="AZ297" s="269"/>
      <c r="BA297" s="269"/>
      <c r="BB297" s="269"/>
      <c r="BC297" s="269"/>
      <c r="BD297" s="269"/>
      <c r="BE297" s="269"/>
      <c r="BF297" s="269"/>
      <c r="BG297" s="269"/>
      <c r="BH297" s="269"/>
      <c r="BI297" s="269"/>
      <c r="BJ297" s="260" t="s">
        <v>8033</v>
      </c>
      <c r="BK297" s="269"/>
      <c r="BL297" s="269"/>
      <c r="BM297" s="269"/>
      <c r="BN297" s="269"/>
      <c r="BO297" s="269"/>
      <c r="BP297" s="269"/>
      <c r="BQ297" s="269"/>
      <c r="BR297" s="269"/>
      <c r="BS297" s="269"/>
      <c r="BT297" s="269"/>
      <c r="BU297" s="269"/>
      <c r="BV297" s="269"/>
      <c r="BW297" s="268"/>
      <c r="BX297" s="268"/>
      <c r="BY297" s="268"/>
      <c r="BZ297" s="270"/>
      <c r="CA297" s="270"/>
      <c r="CB297" s="270"/>
      <c r="CC297" s="270"/>
      <c r="CD297" s="270"/>
      <c r="CE297" s="270"/>
      <c r="CF297" s="270"/>
      <c r="CG297" s="270"/>
      <c r="CH297" s="270"/>
      <c r="CI297" s="270"/>
      <c r="CJ297" s="270"/>
      <c r="CK297" s="270"/>
      <c r="CL297" s="270"/>
      <c r="CM297" s="270"/>
      <c r="CN297" s="270"/>
      <c r="CO297" s="270"/>
      <c r="CP297" s="270"/>
      <c r="CQ297" s="270"/>
      <c r="CR297" s="270"/>
      <c r="CS297" s="262" t="s">
        <v>8034</v>
      </c>
      <c r="CT297" s="270"/>
      <c r="CU297" s="270"/>
      <c r="CV297" s="270"/>
      <c r="CW297" s="270"/>
      <c r="CX297" s="270"/>
      <c r="CY297" s="270"/>
      <c r="CZ297" s="270"/>
      <c r="DA297" s="270"/>
      <c r="DB297" s="270"/>
      <c r="DC297" s="270"/>
      <c r="DD297" s="270"/>
      <c r="DE297" s="270"/>
    </row>
    <row r="298" spans="38:109" ht="135" hidden="1">
      <c r="AL298" s="259" t="str">
        <f t="shared" si="9"/>
        <v/>
      </c>
      <c r="AM298" s="259" t="str">
        <f t="shared" si="8"/>
        <v/>
      </c>
      <c r="AN298"/>
      <c r="AO298" s="268"/>
      <c r="AP298" s="3">
        <v>296</v>
      </c>
      <c r="AQ298" s="269"/>
      <c r="AR298" s="269"/>
      <c r="AS298" s="269"/>
      <c r="AT298" s="269"/>
      <c r="AU298" s="269"/>
      <c r="AV298" s="269"/>
      <c r="AW298" s="269"/>
      <c r="AX298" s="269"/>
      <c r="AY298" s="269"/>
      <c r="AZ298" s="269"/>
      <c r="BA298" s="269"/>
      <c r="BB298" s="269"/>
      <c r="BC298" s="269"/>
      <c r="BD298" s="269"/>
      <c r="BE298" s="269"/>
      <c r="BF298" s="269"/>
      <c r="BG298" s="269"/>
      <c r="BH298" s="269"/>
      <c r="BI298" s="269"/>
      <c r="BJ298" s="260" t="s">
        <v>8035</v>
      </c>
      <c r="BK298" s="269"/>
      <c r="BL298" s="269"/>
      <c r="BM298" s="269"/>
      <c r="BN298" s="269"/>
      <c r="BO298" s="269"/>
      <c r="BP298" s="269"/>
      <c r="BQ298" s="269"/>
      <c r="BR298" s="269"/>
      <c r="BS298" s="269"/>
      <c r="BT298" s="269"/>
      <c r="BU298" s="269"/>
      <c r="BV298" s="269"/>
      <c r="BW298" s="268"/>
      <c r="BX298" s="268"/>
      <c r="BY298" s="268"/>
      <c r="BZ298" s="270"/>
      <c r="CA298" s="270"/>
      <c r="CB298" s="270"/>
      <c r="CC298" s="270"/>
      <c r="CD298" s="270"/>
      <c r="CE298" s="270"/>
      <c r="CF298" s="270"/>
      <c r="CG298" s="270"/>
      <c r="CH298" s="270"/>
      <c r="CI298" s="270"/>
      <c r="CJ298" s="270"/>
      <c r="CK298" s="270"/>
      <c r="CL298" s="270"/>
      <c r="CM298" s="270"/>
      <c r="CN298" s="270"/>
      <c r="CO298" s="270"/>
      <c r="CP298" s="270"/>
      <c r="CQ298" s="270"/>
      <c r="CR298" s="270"/>
      <c r="CS298" s="262" t="s">
        <v>8036</v>
      </c>
      <c r="CT298" s="270"/>
      <c r="CU298" s="270"/>
      <c r="CV298" s="270"/>
      <c r="CW298" s="270"/>
      <c r="CX298" s="270"/>
      <c r="CY298" s="270"/>
      <c r="CZ298" s="270"/>
      <c r="DA298" s="270"/>
      <c r="DB298" s="270"/>
      <c r="DC298" s="270"/>
      <c r="DD298" s="270"/>
      <c r="DE298" s="270"/>
    </row>
    <row r="299" spans="38:109" ht="165" hidden="1">
      <c r="AL299" s="259" t="str">
        <f t="shared" si="9"/>
        <v/>
      </c>
      <c r="AM299" s="259" t="str">
        <f t="shared" si="8"/>
        <v/>
      </c>
      <c r="AN299"/>
      <c r="AO299" s="268"/>
      <c r="AP299" s="3">
        <v>297</v>
      </c>
      <c r="AQ299" s="269"/>
      <c r="AR299" s="269"/>
      <c r="AS299" s="269"/>
      <c r="AT299" s="269"/>
      <c r="AU299" s="269"/>
      <c r="AV299" s="269"/>
      <c r="AW299" s="269"/>
      <c r="AX299" s="269"/>
      <c r="AY299" s="269"/>
      <c r="AZ299" s="269"/>
      <c r="BA299" s="269"/>
      <c r="BB299" s="269"/>
      <c r="BC299" s="269"/>
      <c r="BD299" s="269"/>
      <c r="BE299" s="269"/>
      <c r="BF299" s="269"/>
      <c r="BG299" s="269"/>
      <c r="BH299" s="269"/>
      <c r="BI299" s="269"/>
      <c r="BJ299" s="260" t="s">
        <v>8037</v>
      </c>
      <c r="BK299" s="269"/>
      <c r="BL299" s="269"/>
      <c r="BM299" s="269"/>
      <c r="BN299" s="269"/>
      <c r="BO299" s="269"/>
      <c r="BP299" s="269"/>
      <c r="BQ299" s="269"/>
      <c r="BR299" s="269"/>
      <c r="BS299" s="269"/>
      <c r="BT299" s="269"/>
      <c r="BU299" s="269"/>
      <c r="BV299" s="269"/>
      <c r="BW299" s="268"/>
      <c r="BX299" s="268"/>
      <c r="BY299" s="268"/>
      <c r="BZ299" s="270"/>
      <c r="CA299" s="270"/>
      <c r="CB299" s="270"/>
      <c r="CC299" s="270"/>
      <c r="CD299" s="270"/>
      <c r="CE299" s="270"/>
      <c r="CF299" s="270"/>
      <c r="CG299" s="270"/>
      <c r="CH299" s="270"/>
      <c r="CI299" s="270"/>
      <c r="CJ299" s="270"/>
      <c r="CK299" s="270"/>
      <c r="CL299" s="270"/>
      <c r="CM299" s="270"/>
      <c r="CN299" s="270"/>
      <c r="CO299" s="270"/>
      <c r="CP299" s="270"/>
      <c r="CQ299" s="270"/>
      <c r="CR299" s="270"/>
      <c r="CS299" s="262" t="s">
        <v>8038</v>
      </c>
      <c r="CT299" s="270"/>
      <c r="CU299" s="270"/>
      <c r="CV299" s="270"/>
      <c r="CW299" s="270"/>
      <c r="CX299" s="270"/>
      <c r="CY299" s="270"/>
      <c r="CZ299" s="270"/>
      <c r="DA299" s="270"/>
      <c r="DB299" s="270"/>
      <c r="DC299" s="270"/>
      <c r="DD299" s="270"/>
      <c r="DE299" s="270"/>
    </row>
    <row r="300" spans="38:109" ht="135" hidden="1">
      <c r="AL300" s="259" t="str">
        <f t="shared" si="9"/>
        <v/>
      </c>
      <c r="AM300" s="259" t="str">
        <f t="shared" si="8"/>
        <v/>
      </c>
      <c r="AN300"/>
      <c r="AO300" s="268"/>
      <c r="AP300" s="3">
        <v>298</v>
      </c>
      <c r="AQ300" s="269"/>
      <c r="AR300" s="269"/>
      <c r="AS300" s="269"/>
      <c r="AT300" s="269"/>
      <c r="AU300" s="269"/>
      <c r="AV300" s="269"/>
      <c r="AW300" s="269"/>
      <c r="AX300" s="269"/>
      <c r="AY300" s="269"/>
      <c r="AZ300" s="269"/>
      <c r="BA300" s="269"/>
      <c r="BB300" s="269"/>
      <c r="BC300" s="269"/>
      <c r="BD300" s="269"/>
      <c r="BE300" s="269"/>
      <c r="BF300" s="269"/>
      <c r="BG300" s="269"/>
      <c r="BH300" s="269"/>
      <c r="BI300" s="269"/>
      <c r="BJ300" s="260" t="s">
        <v>8039</v>
      </c>
      <c r="BK300" s="269"/>
      <c r="BL300" s="269"/>
      <c r="BM300" s="269"/>
      <c r="BN300" s="269"/>
      <c r="BO300" s="269"/>
      <c r="BP300" s="269"/>
      <c r="BQ300" s="269"/>
      <c r="BR300" s="269"/>
      <c r="BS300" s="269"/>
      <c r="BT300" s="269"/>
      <c r="BU300" s="269"/>
      <c r="BV300" s="269"/>
      <c r="BW300" s="268"/>
      <c r="BX300" s="268"/>
      <c r="BY300" s="268"/>
      <c r="BZ300" s="270"/>
      <c r="CA300" s="270"/>
      <c r="CB300" s="270"/>
      <c r="CC300" s="270"/>
      <c r="CD300" s="270"/>
      <c r="CE300" s="270"/>
      <c r="CF300" s="270"/>
      <c r="CG300" s="270"/>
      <c r="CH300" s="270"/>
      <c r="CI300" s="270"/>
      <c r="CJ300" s="270"/>
      <c r="CK300" s="270"/>
      <c r="CL300" s="270"/>
      <c r="CM300" s="270"/>
      <c r="CN300" s="270"/>
      <c r="CO300" s="270"/>
      <c r="CP300" s="270"/>
      <c r="CQ300" s="270"/>
      <c r="CR300" s="270"/>
      <c r="CS300" s="262" t="s">
        <v>8040</v>
      </c>
      <c r="CT300" s="270"/>
      <c r="CU300" s="270"/>
      <c r="CV300" s="270"/>
      <c r="CW300" s="270"/>
      <c r="CX300" s="270"/>
      <c r="CY300" s="270"/>
      <c r="CZ300" s="270"/>
      <c r="DA300" s="270"/>
      <c r="DB300" s="270"/>
      <c r="DC300" s="270"/>
      <c r="DD300" s="270"/>
      <c r="DE300" s="270"/>
    </row>
    <row r="301" spans="38:109" ht="150" hidden="1">
      <c r="AL301" s="259" t="str">
        <f t="shared" si="9"/>
        <v/>
      </c>
      <c r="AM301" s="259" t="str">
        <f t="shared" si="8"/>
        <v/>
      </c>
      <c r="AN301"/>
      <c r="AO301" s="268"/>
      <c r="AP301" s="3">
        <v>299</v>
      </c>
      <c r="AQ301" s="269"/>
      <c r="AR301" s="269"/>
      <c r="AS301" s="269"/>
      <c r="AT301" s="269"/>
      <c r="AU301" s="269"/>
      <c r="AV301" s="269"/>
      <c r="AW301" s="269"/>
      <c r="AX301" s="269"/>
      <c r="AY301" s="269"/>
      <c r="AZ301" s="269"/>
      <c r="BA301" s="269"/>
      <c r="BB301" s="269"/>
      <c r="BC301" s="269"/>
      <c r="BD301" s="269"/>
      <c r="BE301" s="269"/>
      <c r="BF301" s="269"/>
      <c r="BG301" s="269"/>
      <c r="BH301" s="269"/>
      <c r="BI301" s="269"/>
      <c r="BJ301" s="260" t="s">
        <v>8041</v>
      </c>
      <c r="BK301" s="269"/>
      <c r="BL301" s="269"/>
      <c r="BM301" s="269"/>
      <c r="BN301" s="269"/>
      <c r="BO301" s="269"/>
      <c r="BP301" s="269"/>
      <c r="BQ301" s="269"/>
      <c r="BR301" s="269"/>
      <c r="BS301" s="269"/>
      <c r="BT301" s="269"/>
      <c r="BU301" s="269"/>
      <c r="BV301" s="269"/>
      <c r="BW301" s="268"/>
      <c r="BX301" s="268"/>
      <c r="BY301" s="268"/>
      <c r="BZ301" s="270"/>
      <c r="CA301" s="270"/>
      <c r="CB301" s="270"/>
      <c r="CC301" s="270"/>
      <c r="CD301" s="270"/>
      <c r="CE301" s="270"/>
      <c r="CF301" s="270"/>
      <c r="CG301" s="270"/>
      <c r="CH301" s="270"/>
      <c r="CI301" s="270"/>
      <c r="CJ301" s="270"/>
      <c r="CK301" s="270"/>
      <c r="CL301" s="270"/>
      <c r="CM301" s="270"/>
      <c r="CN301" s="270"/>
      <c r="CO301" s="270"/>
      <c r="CP301" s="270"/>
      <c r="CQ301" s="270"/>
      <c r="CR301" s="270"/>
      <c r="CS301" s="262" t="s">
        <v>8042</v>
      </c>
      <c r="CT301" s="270"/>
      <c r="CU301" s="270"/>
      <c r="CV301" s="270"/>
      <c r="CW301" s="270"/>
      <c r="CX301" s="270"/>
      <c r="CY301" s="270"/>
      <c r="CZ301" s="270"/>
      <c r="DA301" s="270"/>
      <c r="DB301" s="270"/>
      <c r="DC301" s="270"/>
      <c r="DD301" s="270"/>
      <c r="DE301" s="270"/>
    </row>
    <row r="302" spans="38:109" ht="135" hidden="1">
      <c r="AL302" s="259" t="str">
        <f t="shared" si="9"/>
        <v/>
      </c>
      <c r="AM302" s="259" t="str">
        <f t="shared" si="8"/>
        <v/>
      </c>
      <c r="AN302"/>
      <c r="AO302" s="268"/>
      <c r="AP302" s="3">
        <v>300</v>
      </c>
      <c r="AQ302" s="269"/>
      <c r="AR302" s="269"/>
      <c r="AS302" s="269"/>
      <c r="AT302" s="269"/>
      <c r="AU302" s="269"/>
      <c r="AV302" s="269"/>
      <c r="AW302" s="269"/>
      <c r="AX302" s="269"/>
      <c r="AY302" s="269"/>
      <c r="AZ302" s="269"/>
      <c r="BA302" s="269"/>
      <c r="BB302" s="269"/>
      <c r="BC302" s="269"/>
      <c r="BD302" s="269"/>
      <c r="BE302" s="269"/>
      <c r="BF302" s="269"/>
      <c r="BG302" s="269"/>
      <c r="BH302" s="269"/>
      <c r="BI302" s="269"/>
      <c r="BJ302" s="260" t="s">
        <v>8043</v>
      </c>
      <c r="BK302" s="269"/>
      <c r="BL302" s="269"/>
      <c r="BM302" s="269"/>
      <c r="BN302" s="269"/>
      <c r="BO302" s="269"/>
      <c r="BP302" s="269"/>
      <c r="BQ302" s="269"/>
      <c r="BR302" s="269"/>
      <c r="BS302" s="269"/>
      <c r="BT302" s="269"/>
      <c r="BU302" s="269"/>
      <c r="BV302" s="269"/>
      <c r="BW302" s="268"/>
      <c r="BX302" s="268"/>
      <c r="BY302" s="268"/>
      <c r="BZ302" s="270"/>
      <c r="CA302" s="270"/>
      <c r="CB302" s="270"/>
      <c r="CC302" s="270"/>
      <c r="CD302" s="270"/>
      <c r="CE302" s="270"/>
      <c r="CF302" s="270"/>
      <c r="CG302" s="270"/>
      <c r="CH302" s="270"/>
      <c r="CI302" s="270"/>
      <c r="CJ302" s="270"/>
      <c r="CK302" s="270"/>
      <c r="CL302" s="270"/>
      <c r="CM302" s="270"/>
      <c r="CN302" s="270"/>
      <c r="CO302" s="270"/>
      <c r="CP302" s="270"/>
      <c r="CQ302" s="270"/>
      <c r="CR302" s="270"/>
      <c r="CS302" s="262" t="s">
        <v>8044</v>
      </c>
      <c r="CT302" s="270"/>
      <c r="CU302" s="270"/>
      <c r="CV302" s="270"/>
      <c r="CW302" s="270"/>
      <c r="CX302" s="270"/>
      <c r="CY302" s="270"/>
      <c r="CZ302" s="270"/>
      <c r="DA302" s="270"/>
      <c r="DB302" s="270"/>
      <c r="DC302" s="270"/>
      <c r="DD302" s="270"/>
      <c r="DE302" s="270"/>
    </row>
    <row r="303" spans="38:109" ht="150" hidden="1">
      <c r="AL303" s="259" t="str">
        <f t="shared" si="9"/>
        <v/>
      </c>
      <c r="AM303" s="259" t="str">
        <f t="shared" si="8"/>
        <v/>
      </c>
      <c r="AN303"/>
      <c r="AO303" s="268"/>
      <c r="AP303" s="3">
        <v>301</v>
      </c>
      <c r="AQ303" s="269"/>
      <c r="AR303" s="269"/>
      <c r="AS303" s="269"/>
      <c r="AT303" s="269"/>
      <c r="AU303" s="269"/>
      <c r="AV303" s="269"/>
      <c r="AW303" s="269"/>
      <c r="AX303" s="269"/>
      <c r="AY303" s="269"/>
      <c r="AZ303" s="269"/>
      <c r="BA303" s="269"/>
      <c r="BB303" s="269"/>
      <c r="BC303" s="269"/>
      <c r="BD303" s="269"/>
      <c r="BE303" s="269"/>
      <c r="BF303" s="269"/>
      <c r="BG303" s="269"/>
      <c r="BH303" s="269"/>
      <c r="BI303" s="269"/>
      <c r="BJ303" s="260" t="s">
        <v>8045</v>
      </c>
      <c r="BK303" s="269"/>
      <c r="BL303" s="269"/>
      <c r="BM303" s="269"/>
      <c r="BN303" s="269"/>
      <c r="BO303" s="269"/>
      <c r="BP303" s="269"/>
      <c r="BQ303" s="269"/>
      <c r="BR303" s="269"/>
      <c r="BS303" s="269"/>
      <c r="BT303" s="269"/>
      <c r="BU303" s="269"/>
      <c r="BV303" s="269"/>
      <c r="BW303" s="268"/>
      <c r="BX303" s="268"/>
      <c r="BY303" s="268"/>
      <c r="BZ303" s="270"/>
      <c r="CA303" s="270"/>
      <c r="CB303" s="270"/>
      <c r="CC303" s="270"/>
      <c r="CD303" s="270"/>
      <c r="CE303" s="270"/>
      <c r="CF303" s="270"/>
      <c r="CG303" s="270"/>
      <c r="CH303" s="270"/>
      <c r="CI303" s="270"/>
      <c r="CJ303" s="270"/>
      <c r="CK303" s="270"/>
      <c r="CL303" s="270"/>
      <c r="CM303" s="270"/>
      <c r="CN303" s="270"/>
      <c r="CO303" s="270"/>
      <c r="CP303" s="270"/>
      <c r="CQ303" s="270"/>
      <c r="CR303" s="270"/>
      <c r="CS303" s="262" t="s">
        <v>8046</v>
      </c>
      <c r="CT303" s="270"/>
      <c r="CU303" s="270"/>
      <c r="CV303" s="270"/>
      <c r="CW303" s="270"/>
      <c r="CX303" s="270"/>
      <c r="CY303" s="270"/>
      <c r="CZ303" s="270"/>
      <c r="DA303" s="270"/>
      <c r="DB303" s="270"/>
      <c r="DC303" s="270"/>
      <c r="DD303" s="270"/>
      <c r="DE303" s="270"/>
    </row>
    <row r="304" spans="38:109" ht="120" hidden="1">
      <c r="AL304" s="259" t="str">
        <f t="shared" si="9"/>
        <v/>
      </c>
      <c r="AM304" s="259" t="str">
        <f t="shared" si="8"/>
        <v/>
      </c>
      <c r="AN304"/>
      <c r="AO304" s="268"/>
      <c r="AP304" s="3">
        <v>302</v>
      </c>
      <c r="AQ304" s="269"/>
      <c r="AR304" s="269"/>
      <c r="AS304" s="269"/>
      <c r="AT304" s="269"/>
      <c r="AU304" s="269"/>
      <c r="AV304" s="269"/>
      <c r="AW304" s="269"/>
      <c r="AX304" s="269"/>
      <c r="AY304" s="269"/>
      <c r="AZ304" s="269"/>
      <c r="BA304" s="269"/>
      <c r="BB304" s="269"/>
      <c r="BC304" s="269"/>
      <c r="BD304" s="269"/>
      <c r="BE304" s="269"/>
      <c r="BF304" s="269"/>
      <c r="BG304" s="269"/>
      <c r="BH304" s="269"/>
      <c r="BI304" s="269"/>
      <c r="BJ304" s="260" t="s">
        <v>8047</v>
      </c>
      <c r="BK304" s="269"/>
      <c r="BL304" s="269"/>
      <c r="BM304" s="269"/>
      <c r="BN304" s="269"/>
      <c r="BO304" s="269"/>
      <c r="BP304" s="269"/>
      <c r="BQ304" s="269"/>
      <c r="BR304" s="269"/>
      <c r="BS304" s="269"/>
      <c r="BT304" s="269"/>
      <c r="BU304" s="269"/>
      <c r="BV304" s="269"/>
      <c r="BW304" s="268"/>
      <c r="BX304" s="268"/>
      <c r="BY304" s="268"/>
      <c r="BZ304" s="270"/>
      <c r="CA304" s="270"/>
      <c r="CB304" s="270"/>
      <c r="CC304" s="270"/>
      <c r="CD304" s="270"/>
      <c r="CE304" s="270"/>
      <c r="CF304" s="270"/>
      <c r="CG304" s="270"/>
      <c r="CH304" s="270"/>
      <c r="CI304" s="270"/>
      <c r="CJ304" s="270"/>
      <c r="CK304" s="270"/>
      <c r="CL304" s="270"/>
      <c r="CM304" s="270"/>
      <c r="CN304" s="270"/>
      <c r="CO304" s="270"/>
      <c r="CP304" s="270"/>
      <c r="CQ304" s="270"/>
      <c r="CR304" s="270"/>
      <c r="CS304" s="262" t="s">
        <v>8048</v>
      </c>
      <c r="CT304" s="270"/>
      <c r="CU304" s="270"/>
      <c r="CV304" s="270"/>
      <c r="CW304" s="270"/>
      <c r="CX304" s="270"/>
      <c r="CY304" s="270"/>
      <c r="CZ304" s="270"/>
      <c r="DA304" s="270"/>
      <c r="DB304" s="270"/>
      <c r="DC304" s="270"/>
      <c r="DD304" s="270"/>
      <c r="DE304" s="270"/>
    </row>
    <row r="305" spans="38:109" ht="120" hidden="1">
      <c r="AL305" s="259" t="str">
        <f t="shared" si="9"/>
        <v/>
      </c>
      <c r="AM305" s="259" t="str">
        <f t="shared" si="8"/>
        <v/>
      </c>
      <c r="AN305"/>
      <c r="AO305" s="268"/>
      <c r="AP305" s="3">
        <v>303</v>
      </c>
      <c r="AQ305" s="269"/>
      <c r="AR305" s="269"/>
      <c r="AS305" s="269"/>
      <c r="AT305" s="269"/>
      <c r="AU305" s="269"/>
      <c r="AV305" s="269"/>
      <c r="AW305" s="269"/>
      <c r="AX305" s="269"/>
      <c r="AY305" s="269"/>
      <c r="AZ305" s="269"/>
      <c r="BA305" s="269"/>
      <c r="BB305" s="269"/>
      <c r="BC305" s="269"/>
      <c r="BD305" s="269"/>
      <c r="BE305" s="269"/>
      <c r="BF305" s="269"/>
      <c r="BG305" s="269"/>
      <c r="BH305" s="269"/>
      <c r="BI305" s="269"/>
      <c r="BJ305" s="260" t="s">
        <v>8049</v>
      </c>
      <c r="BK305" s="269"/>
      <c r="BL305" s="269"/>
      <c r="BM305" s="269"/>
      <c r="BN305" s="269"/>
      <c r="BO305" s="269"/>
      <c r="BP305" s="269"/>
      <c r="BQ305" s="269"/>
      <c r="BR305" s="269"/>
      <c r="BS305" s="269"/>
      <c r="BT305" s="269"/>
      <c r="BU305" s="269"/>
      <c r="BV305" s="269"/>
      <c r="BW305" s="268"/>
      <c r="BX305" s="268"/>
      <c r="BY305" s="268"/>
      <c r="BZ305" s="270"/>
      <c r="CA305" s="270"/>
      <c r="CB305" s="270"/>
      <c r="CC305" s="270"/>
      <c r="CD305" s="270"/>
      <c r="CE305" s="270"/>
      <c r="CF305" s="270"/>
      <c r="CG305" s="270"/>
      <c r="CH305" s="270"/>
      <c r="CI305" s="270"/>
      <c r="CJ305" s="270"/>
      <c r="CK305" s="270"/>
      <c r="CL305" s="270"/>
      <c r="CM305" s="270"/>
      <c r="CN305" s="270"/>
      <c r="CO305" s="270"/>
      <c r="CP305" s="270"/>
      <c r="CQ305" s="270"/>
      <c r="CR305" s="270"/>
      <c r="CS305" s="262" t="s">
        <v>8050</v>
      </c>
      <c r="CT305" s="270"/>
      <c r="CU305" s="270"/>
      <c r="CV305" s="270"/>
      <c r="CW305" s="270"/>
      <c r="CX305" s="270"/>
      <c r="CY305" s="270"/>
      <c r="CZ305" s="270"/>
      <c r="DA305" s="270"/>
      <c r="DB305" s="270"/>
      <c r="DC305" s="270"/>
      <c r="DD305" s="270"/>
      <c r="DE305" s="270"/>
    </row>
    <row r="306" spans="38:109" ht="120" hidden="1">
      <c r="AL306" s="259" t="str">
        <f t="shared" si="9"/>
        <v/>
      </c>
      <c r="AM306" s="259" t="str">
        <f t="shared" si="8"/>
        <v/>
      </c>
      <c r="AN306"/>
      <c r="AO306" s="268"/>
      <c r="AP306" s="3">
        <v>304</v>
      </c>
      <c r="AQ306" s="269"/>
      <c r="AR306" s="269"/>
      <c r="AS306" s="269"/>
      <c r="AT306" s="269"/>
      <c r="AU306" s="269"/>
      <c r="AV306" s="269"/>
      <c r="AW306" s="269"/>
      <c r="AX306" s="269"/>
      <c r="AY306" s="269"/>
      <c r="AZ306" s="269"/>
      <c r="BA306" s="269"/>
      <c r="BB306" s="269"/>
      <c r="BC306" s="269"/>
      <c r="BD306" s="269"/>
      <c r="BE306" s="269"/>
      <c r="BF306" s="269"/>
      <c r="BG306" s="269"/>
      <c r="BH306" s="269"/>
      <c r="BI306" s="269"/>
      <c r="BJ306" s="260" t="s">
        <v>8051</v>
      </c>
      <c r="BK306" s="269"/>
      <c r="BL306" s="269"/>
      <c r="BM306" s="269"/>
      <c r="BN306" s="269"/>
      <c r="BO306" s="269"/>
      <c r="BP306" s="269"/>
      <c r="BQ306" s="269"/>
      <c r="BR306" s="269"/>
      <c r="BS306" s="269"/>
      <c r="BT306" s="269"/>
      <c r="BU306" s="269"/>
      <c r="BV306" s="269"/>
      <c r="BW306" s="268"/>
      <c r="BX306" s="268"/>
      <c r="BY306" s="268"/>
      <c r="BZ306" s="270"/>
      <c r="CA306" s="270"/>
      <c r="CB306" s="270"/>
      <c r="CC306" s="270"/>
      <c r="CD306" s="270"/>
      <c r="CE306" s="270"/>
      <c r="CF306" s="270"/>
      <c r="CG306" s="270"/>
      <c r="CH306" s="270"/>
      <c r="CI306" s="270"/>
      <c r="CJ306" s="270"/>
      <c r="CK306" s="270"/>
      <c r="CL306" s="270"/>
      <c r="CM306" s="270"/>
      <c r="CN306" s="270"/>
      <c r="CO306" s="270"/>
      <c r="CP306" s="270"/>
      <c r="CQ306" s="270"/>
      <c r="CR306" s="270"/>
      <c r="CS306" s="262" t="s">
        <v>8052</v>
      </c>
      <c r="CT306" s="270"/>
      <c r="CU306" s="270"/>
      <c r="CV306" s="270"/>
      <c r="CW306" s="270"/>
      <c r="CX306" s="270"/>
      <c r="CY306" s="270"/>
      <c r="CZ306" s="270"/>
      <c r="DA306" s="270"/>
      <c r="DB306" s="270"/>
      <c r="DC306" s="270"/>
      <c r="DD306" s="270"/>
      <c r="DE306" s="270"/>
    </row>
    <row r="307" spans="38:109" ht="210" hidden="1">
      <c r="AL307" s="259" t="str">
        <f t="shared" si="9"/>
        <v/>
      </c>
      <c r="AM307" s="259" t="str">
        <f t="shared" si="8"/>
        <v/>
      </c>
      <c r="AN307"/>
      <c r="AO307" s="268"/>
      <c r="AP307" s="3">
        <v>305</v>
      </c>
      <c r="AQ307" s="269"/>
      <c r="AR307" s="269"/>
      <c r="AS307" s="269"/>
      <c r="AT307" s="269"/>
      <c r="AU307" s="269"/>
      <c r="AV307" s="269"/>
      <c r="AW307" s="269"/>
      <c r="AX307" s="269"/>
      <c r="AY307" s="269"/>
      <c r="AZ307" s="269"/>
      <c r="BA307" s="269"/>
      <c r="BB307" s="269"/>
      <c r="BC307" s="269"/>
      <c r="BD307" s="269"/>
      <c r="BE307" s="269"/>
      <c r="BF307" s="269"/>
      <c r="BG307" s="269"/>
      <c r="BH307" s="269"/>
      <c r="BI307" s="269"/>
      <c r="BJ307" s="260" t="s">
        <v>8053</v>
      </c>
      <c r="BK307" s="269"/>
      <c r="BL307" s="269"/>
      <c r="BM307" s="269"/>
      <c r="BN307" s="269"/>
      <c r="BO307" s="269"/>
      <c r="BP307" s="269"/>
      <c r="BQ307" s="269"/>
      <c r="BR307" s="269"/>
      <c r="BS307" s="269"/>
      <c r="BT307" s="269"/>
      <c r="BU307" s="269"/>
      <c r="BV307" s="269"/>
      <c r="BW307" s="268"/>
      <c r="BX307" s="268"/>
      <c r="BY307" s="268"/>
      <c r="BZ307" s="270"/>
      <c r="CA307" s="270"/>
      <c r="CB307" s="270"/>
      <c r="CC307" s="270"/>
      <c r="CD307" s="270"/>
      <c r="CE307" s="270"/>
      <c r="CF307" s="270"/>
      <c r="CG307" s="270"/>
      <c r="CH307" s="270"/>
      <c r="CI307" s="270"/>
      <c r="CJ307" s="270"/>
      <c r="CK307" s="270"/>
      <c r="CL307" s="270"/>
      <c r="CM307" s="270"/>
      <c r="CN307" s="270"/>
      <c r="CO307" s="270"/>
      <c r="CP307" s="270"/>
      <c r="CQ307" s="270"/>
      <c r="CR307" s="270"/>
      <c r="CS307" s="262" t="s">
        <v>8054</v>
      </c>
      <c r="CT307" s="270"/>
      <c r="CU307" s="270"/>
      <c r="CV307" s="270"/>
      <c r="CW307" s="270"/>
      <c r="CX307" s="270"/>
      <c r="CY307" s="270"/>
      <c r="CZ307" s="270"/>
      <c r="DA307" s="270"/>
      <c r="DB307" s="270"/>
      <c r="DC307" s="270"/>
      <c r="DD307" s="270"/>
      <c r="DE307" s="270"/>
    </row>
    <row r="308" spans="38:109" ht="150" hidden="1">
      <c r="AL308" s="259" t="str">
        <f t="shared" si="9"/>
        <v/>
      </c>
      <c r="AM308" s="259" t="str">
        <f t="shared" si="8"/>
        <v/>
      </c>
      <c r="AN308"/>
      <c r="AO308" s="268"/>
      <c r="AP308" s="3">
        <v>306</v>
      </c>
      <c r="AQ308" s="269"/>
      <c r="AR308" s="269"/>
      <c r="AS308" s="269"/>
      <c r="AT308" s="269"/>
      <c r="AU308" s="269"/>
      <c r="AV308" s="269"/>
      <c r="AW308" s="269"/>
      <c r="AX308" s="269"/>
      <c r="AY308" s="269"/>
      <c r="AZ308" s="269"/>
      <c r="BA308" s="269"/>
      <c r="BB308" s="269"/>
      <c r="BC308" s="269"/>
      <c r="BD308" s="269"/>
      <c r="BE308" s="269"/>
      <c r="BF308" s="269"/>
      <c r="BG308" s="269"/>
      <c r="BH308" s="269"/>
      <c r="BI308" s="269"/>
      <c r="BJ308" s="260" t="s">
        <v>8055</v>
      </c>
      <c r="BK308" s="269"/>
      <c r="BL308" s="269"/>
      <c r="BM308" s="269"/>
      <c r="BN308" s="269"/>
      <c r="BO308" s="269"/>
      <c r="BP308" s="269"/>
      <c r="BQ308" s="269"/>
      <c r="BR308" s="269"/>
      <c r="BS308" s="269"/>
      <c r="BT308" s="269"/>
      <c r="BU308" s="269"/>
      <c r="BV308" s="269"/>
      <c r="BW308" s="268"/>
      <c r="BX308" s="268"/>
      <c r="BY308" s="268"/>
      <c r="BZ308" s="270"/>
      <c r="CA308" s="270"/>
      <c r="CB308" s="270"/>
      <c r="CC308" s="270"/>
      <c r="CD308" s="270"/>
      <c r="CE308" s="270"/>
      <c r="CF308" s="270"/>
      <c r="CG308" s="270"/>
      <c r="CH308" s="270"/>
      <c r="CI308" s="270"/>
      <c r="CJ308" s="270"/>
      <c r="CK308" s="270"/>
      <c r="CL308" s="270"/>
      <c r="CM308" s="270"/>
      <c r="CN308" s="270"/>
      <c r="CO308" s="270"/>
      <c r="CP308" s="270"/>
      <c r="CQ308" s="270"/>
      <c r="CR308" s="270"/>
      <c r="CS308" s="262" t="s">
        <v>8056</v>
      </c>
      <c r="CT308" s="270"/>
      <c r="CU308" s="270"/>
      <c r="CV308" s="270"/>
      <c r="CW308" s="270"/>
      <c r="CX308" s="270"/>
      <c r="CY308" s="270"/>
      <c r="CZ308" s="270"/>
      <c r="DA308" s="270"/>
      <c r="DB308" s="270"/>
      <c r="DC308" s="270"/>
      <c r="DD308" s="270"/>
      <c r="DE308" s="270"/>
    </row>
    <row r="309" spans="38:109" ht="120" hidden="1">
      <c r="AL309" s="259" t="str">
        <f t="shared" si="9"/>
        <v/>
      </c>
      <c r="AM309" s="259" t="str">
        <f t="shared" si="8"/>
        <v/>
      </c>
      <c r="AN309"/>
      <c r="AO309" s="268"/>
      <c r="AP309" s="3">
        <v>307</v>
      </c>
      <c r="AQ309" s="269"/>
      <c r="AR309" s="269"/>
      <c r="AS309" s="269"/>
      <c r="AT309" s="269"/>
      <c r="AU309" s="269"/>
      <c r="AV309" s="269"/>
      <c r="AW309" s="269"/>
      <c r="AX309" s="269"/>
      <c r="AY309" s="269"/>
      <c r="AZ309" s="269"/>
      <c r="BA309" s="269"/>
      <c r="BB309" s="269"/>
      <c r="BC309" s="269"/>
      <c r="BD309" s="269"/>
      <c r="BE309" s="269"/>
      <c r="BF309" s="269"/>
      <c r="BG309" s="269"/>
      <c r="BH309" s="269"/>
      <c r="BI309" s="269"/>
      <c r="BJ309" s="260" t="s">
        <v>8057</v>
      </c>
      <c r="BK309" s="269"/>
      <c r="BL309" s="269"/>
      <c r="BM309" s="269"/>
      <c r="BN309" s="269"/>
      <c r="BO309" s="269"/>
      <c r="BP309" s="269"/>
      <c r="BQ309" s="269"/>
      <c r="BR309" s="269"/>
      <c r="BS309" s="269"/>
      <c r="BT309" s="269"/>
      <c r="BU309" s="269"/>
      <c r="BV309" s="269"/>
      <c r="BW309" s="268"/>
      <c r="BX309" s="268"/>
      <c r="BY309" s="268"/>
      <c r="BZ309" s="270"/>
      <c r="CA309" s="270"/>
      <c r="CB309" s="270"/>
      <c r="CC309" s="270"/>
      <c r="CD309" s="270"/>
      <c r="CE309" s="270"/>
      <c r="CF309" s="270"/>
      <c r="CG309" s="270"/>
      <c r="CH309" s="270"/>
      <c r="CI309" s="270"/>
      <c r="CJ309" s="270"/>
      <c r="CK309" s="270"/>
      <c r="CL309" s="270"/>
      <c r="CM309" s="270"/>
      <c r="CN309" s="270"/>
      <c r="CO309" s="270"/>
      <c r="CP309" s="270"/>
      <c r="CQ309" s="270"/>
      <c r="CR309" s="270"/>
      <c r="CS309" s="262" t="s">
        <v>8058</v>
      </c>
      <c r="CT309" s="270"/>
      <c r="CU309" s="270"/>
      <c r="CV309" s="270"/>
      <c r="CW309" s="270"/>
      <c r="CX309" s="270"/>
      <c r="CY309" s="270"/>
      <c r="CZ309" s="270"/>
      <c r="DA309" s="270"/>
      <c r="DB309" s="270"/>
      <c r="DC309" s="270"/>
      <c r="DD309" s="270"/>
      <c r="DE309" s="270"/>
    </row>
    <row r="310" spans="38:109" ht="135" hidden="1">
      <c r="AL310" s="259" t="str">
        <f t="shared" si="9"/>
        <v/>
      </c>
      <c r="AM310" s="259" t="str">
        <f t="shared" si="8"/>
        <v/>
      </c>
      <c r="AN310"/>
      <c r="AO310" s="268"/>
      <c r="AP310" s="3">
        <v>308</v>
      </c>
      <c r="AQ310" s="269"/>
      <c r="AR310" s="269"/>
      <c r="AS310" s="269"/>
      <c r="AT310" s="269"/>
      <c r="AU310" s="269"/>
      <c r="AV310" s="269"/>
      <c r="AW310" s="269"/>
      <c r="AX310" s="269"/>
      <c r="AY310" s="269"/>
      <c r="AZ310" s="269"/>
      <c r="BA310" s="269"/>
      <c r="BB310" s="269"/>
      <c r="BC310" s="269"/>
      <c r="BD310" s="269"/>
      <c r="BE310" s="269"/>
      <c r="BF310" s="269"/>
      <c r="BG310" s="269"/>
      <c r="BH310" s="269"/>
      <c r="BI310" s="269"/>
      <c r="BJ310" s="260" t="s">
        <v>8059</v>
      </c>
      <c r="BK310" s="269"/>
      <c r="BL310" s="269"/>
      <c r="BM310" s="269"/>
      <c r="BN310" s="269"/>
      <c r="BO310" s="269"/>
      <c r="BP310" s="269"/>
      <c r="BQ310" s="269"/>
      <c r="BR310" s="269"/>
      <c r="BS310" s="269"/>
      <c r="BT310" s="269"/>
      <c r="BU310" s="269"/>
      <c r="BV310" s="269"/>
      <c r="BW310" s="268"/>
      <c r="BX310" s="268"/>
      <c r="BY310" s="268"/>
      <c r="BZ310" s="270"/>
      <c r="CA310" s="270"/>
      <c r="CB310" s="270"/>
      <c r="CC310" s="270"/>
      <c r="CD310" s="270"/>
      <c r="CE310" s="270"/>
      <c r="CF310" s="270"/>
      <c r="CG310" s="270"/>
      <c r="CH310" s="270"/>
      <c r="CI310" s="270"/>
      <c r="CJ310" s="270"/>
      <c r="CK310" s="270"/>
      <c r="CL310" s="270"/>
      <c r="CM310" s="270"/>
      <c r="CN310" s="270"/>
      <c r="CO310" s="270"/>
      <c r="CP310" s="270"/>
      <c r="CQ310" s="270"/>
      <c r="CR310" s="270"/>
      <c r="CS310" s="262" t="s">
        <v>8060</v>
      </c>
      <c r="CT310" s="270"/>
      <c r="CU310" s="270"/>
      <c r="CV310" s="270"/>
      <c r="CW310" s="270"/>
      <c r="CX310" s="270"/>
      <c r="CY310" s="270"/>
      <c r="CZ310" s="270"/>
      <c r="DA310" s="270"/>
      <c r="DB310" s="270"/>
      <c r="DC310" s="270"/>
      <c r="DD310" s="270"/>
      <c r="DE310" s="270"/>
    </row>
    <row r="311" spans="38:109" ht="150" hidden="1">
      <c r="AL311" s="259" t="str">
        <f t="shared" si="9"/>
        <v/>
      </c>
      <c r="AM311" s="259" t="str">
        <f t="shared" si="8"/>
        <v/>
      </c>
      <c r="AN311"/>
      <c r="AO311" s="268"/>
      <c r="AP311" s="3">
        <v>309</v>
      </c>
      <c r="AQ311" s="269"/>
      <c r="AR311" s="269"/>
      <c r="AS311" s="269"/>
      <c r="AT311" s="269"/>
      <c r="AU311" s="269"/>
      <c r="AV311" s="269"/>
      <c r="AW311" s="269"/>
      <c r="AX311" s="269"/>
      <c r="AY311" s="269"/>
      <c r="AZ311" s="269"/>
      <c r="BA311" s="269"/>
      <c r="BB311" s="269"/>
      <c r="BC311" s="269"/>
      <c r="BD311" s="269"/>
      <c r="BE311" s="269"/>
      <c r="BF311" s="269"/>
      <c r="BG311" s="269"/>
      <c r="BH311" s="269"/>
      <c r="BI311" s="269"/>
      <c r="BJ311" s="260" t="s">
        <v>8061</v>
      </c>
      <c r="BK311" s="269"/>
      <c r="BL311" s="269"/>
      <c r="BM311" s="269"/>
      <c r="BN311" s="269"/>
      <c r="BO311" s="269"/>
      <c r="BP311" s="269"/>
      <c r="BQ311" s="269"/>
      <c r="BR311" s="269"/>
      <c r="BS311" s="269"/>
      <c r="BT311" s="269"/>
      <c r="BU311" s="269"/>
      <c r="BV311" s="269"/>
      <c r="BW311" s="268"/>
      <c r="BX311" s="268"/>
      <c r="BY311" s="268"/>
      <c r="BZ311" s="270"/>
      <c r="CA311" s="270"/>
      <c r="CB311" s="270"/>
      <c r="CC311" s="270"/>
      <c r="CD311" s="270"/>
      <c r="CE311" s="270"/>
      <c r="CF311" s="270"/>
      <c r="CG311" s="270"/>
      <c r="CH311" s="270"/>
      <c r="CI311" s="270"/>
      <c r="CJ311" s="270"/>
      <c r="CK311" s="270"/>
      <c r="CL311" s="270"/>
      <c r="CM311" s="270"/>
      <c r="CN311" s="270"/>
      <c r="CO311" s="270"/>
      <c r="CP311" s="270"/>
      <c r="CQ311" s="270"/>
      <c r="CR311" s="270"/>
      <c r="CS311" s="262" t="s">
        <v>8062</v>
      </c>
      <c r="CT311" s="270"/>
      <c r="CU311" s="270"/>
      <c r="CV311" s="270"/>
      <c r="CW311" s="270"/>
      <c r="CX311" s="270"/>
      <c r="CY311" s="270"/>
      <c r="CZ311" s="270"/>
      <c r="DA311" s="270"/>
      <c r="DB311" s="270"/>
      <c r="DC311" s="270"/>
      <c r="DD311" s="270"/>
      <c r="DE311" s="270"/>
    </row>
    <row r="312" spans="38:109" ht="120" hidden="1">
      <c r="AL312" s="259" t="str">
        <f t="shared" si="9"/>
        <v/>
      </c>
      <c r="AM312" s="259" t="str">
        <f t="shared" si="8"/>
        <v/>
      </c>
      <c r="AN312"/>
      <c r="AO312" s="268"/>
      <c r="AP312" s="3">
        <v>310</v>
      </c>
      <c r="AQ312" s="269"/>
      <c r="AR312" s="269"/>
      <c r="AS312" s="269"/>
      <c r="AT312" s="269"/>
      <c r="AU312" s="269"/>
      <c r="AV312" s="269"/>
      <c r="AW312" s="269"/>
      <c r="AX312" s="269"/>
      <c r="AY312" s="269"/>
      <c r="AZ312" s="269"/>
      <c r="BA312" s="269"/>
      <c r="BB312" s="269"/>
      <c r="BC312" s="269"/>
      <c r="BD312" s="269"/>
      <c r="BE312" s="269"/>
      <c r="BF312" s="269"/>
      <c r="BG312" s="269"/>
      <c r="BH312" s="269"/>
      <c r="BI312" s="269"/>
      <c r="BJ312" s="260" t="s">
        <v>8063</v>
      </c>
      <c r="BK312" s="269"/>
      <c r="BL312" s="269"/>
      <c r="BM312" s="269"/>
      <c r="BN312" s="269"/>
      <c r="BO312" s="269"/>
      <c r="BP312" s="269"/>
      <c r="BQ312" s="269"/>
      <c r="BR312" s="269"/>
      <c r="BS312" s="269"/>
      <c r="BT312" s="269"/>
      <c r="BU312" s="269"/>
      <c r="BV312" s="269"/>
      <c r="BW312" s="268"/>
      <c r="BX312" s="268"/>
      <c r="BY312" s="268"/>
      <c r="BZ312" s="270"/>
      <c r="CA312" s="270"/>
      <c r="CB312" s="270"/>
      <c r="CC312" s="270"/>
      <c r="CD312" s="270"/>
      <c r="CE312" s="270"/>
      <c r="CF312" s="270"/>
      <c r="CG312" s="270"/>
      <c r="CH312" s="270"/>
      <c r="CI312" s="270"/>
      <c r="CJ312" s="270"/>
      <c r="CK312" s="270"/>
      <c r="CL312" s="270"/>
      <c r="CM312" s="270"/>
      <c r="CN312" s="270"/>
      <c r="CO312" s="270"/>
      <c r="CP312" s="270"/>
      <c r="CQ312" s="270"/>
      <c r="CR312" s="270"/>
      <c r="CS312" s="262" t="s">
        <v>8064</v>
      </c>
      <c r="CT312" s="270"/>
      <c r="CU312" s="270"/>
      <c r="CV312" s="270"/>
      <c r="CW312" s="270"/>
      <c r="CX312" s="270"/>
      <c r="CY312" s="270"/>
      <c r="CZ312" s="270"/>
      <c r="DA312" s="270"/>
      <c r="DB312" s="270"/>
      <c r="DC312" s="270"/>
      <c r="DD312" s="270"/>
      <c r="DE312" s="270"/>
    </row>
    <row r="313" spans="38:109" ht="135" hidden="1">
      <c r="AL313" s="259" t="str">
        <f t="shared" si="9"/>
        <v/>
      </c>
      <c r="AM313" s="259" t="str">
        <f t="shared" si="8"/>
        <v/>
      </c>
      <c r="AN313"/>
      <c r="AO313" s="268"/>
      <c r="AP313" s="3">
        <v>311</v>
      </c>
      <c r="AQ313" s="269"/>
      <c r="AR313" s="269"/>
      <c r="AS313" s="269"/>
      <c r="AT313" s="269"/>
      <c r="AU313" s="269"/>
      <c r="AV313" s="269"/>
      <c r="AW313" s="269"/>
      <c r="AX313" s="269"/>
      <c r="AY313" s="269"/>
      <c r="AZ313" s="269"/>
      <c r="BA313" s="269"/>
      <c r="BB313" s="269"/>
      <c r="BC313" s="269"/>
      <c r="BD313" s="269"/>
      <c r="BE313" s="269"/>
      <c r="BF313" s="269"/>
      <c r="BG313" s="269"/>
      <c r="BH313" s="269"/>
      <c r="BI313" s="269"/>
      <c r="BJ313" s="260" t="s">
        <v>8065</v>
      </c>
      <c r="BK313" s="269"/>
      <c r="BL313" s="269"/>
      <c r="BM313" s="269"/>
      <c r="BN313" s="269"/>
      <c r="BO313" s="269"/>
      <c r="BP313" s="269"/>
      <c r="BQ313" s="269"/>
      <c r="BR313" s="269"/>
      <c r="BS313" s="269"/>
      <c r="BT313" s="269"/>
      <c r="BU313" s="269"/>
      <c r="BV313" s="269"/>
      <c r="BW313" s="268"/>
      <c r="BX313" s="268"/>
      <c r="BY313" s="268"/>
      <c r="BZ313" s="270"/>
      <c r="CA313" s="270"/>
      <c r="CB313" s="270"/>
      <c r="CC313" s="270"/>
      <c r="CD313" s="270"/>
      <c r="CE313" s="270"/>
      <c r="CF313" s="270"/>
      <c r="CG313" s="270"/>
      <c r="CH313" s="270"/>
      <c r="CI313" s="270"/>
      <c r="CJ313" s="270"/>
      <c r="CK313" s="270"/>
      <c r="CL313" s="270"/>
      <c r="CM313" s="270"/>
      <c r="CN313" s="270"/>
      <c r="CO313" s="270"/>
      <c r="CP313" s="270"/>
      <c r="CQ313" s="270"/>
      <c r="CR313" s="270"/>
      <c r="CS313" s="262" t="s">
        <v>8066</v>
      </c>
      <c r="CT313" s="270"/>
      <c r="CU313" s="270"/>
      <c r="CV313" s="270"/>
      <c r="CW313" s="270"/>
      <c r="CX313" s="270"/>
      <c r="CY313" s="270"/>
      <c r="CZ313" s="270"/>
      <c r="DA313" s="270"/>
      <c r="DB313" s="270"/>
      <c r="DC313" s="270"/>
      <c r="DD313" s="270"/>
      <c r="DE313" s="270"/>
    </row>
    <row r="314" spans="38:109" ht="165" hidden="1">
      <c r="AL314" s="259" t="str">
        <f t="shared" si="9"/>
        <v/>
      </c>
      <c r="AM314" s="259" t="str">
        <f t="shared" si="8"/>
        <v/>
      </c>
      <c r="AN314"/>
      <c r="AO314" s="268"/>
      <c r="AP314" s="3">
        <v>312</v>
      </c>
      <c r="AQ314" s="269"/>
      <c r="AR314" s="269"/>
      <c r="AS314" s="269"/>
      <c r="AT314" s="269"/>
      <c r="AU314" s="269"/>
      <c r="AV314" s="269"/>
      <c r="AW314" s="269"/>
      <c r="AX314" s="269"/>
      <c r="AY314" s="269"/>
      <c r="AZ314" s="269"/>
      <c r="BA314" s="269"/>
      <c r="BB314" s="269"/>
      <c r="BC314" s="269"/>
      <c r="BD314" s="269"/>
      <c r="BE314" s="269"/>
      <c r="BF314" s="269"/>
      <c r="BG314" s="269"/>
      <c r="BH314" s="269"/>
      <c r="BI314" s="269"/>
      <c r="BJ314" s="260" t="s">
        <v>8067</v>
      </c>
      <c r="BK314" s="269"/>
      <c r="BL314" s="269"/>
      <c r="BM314" s="269"/>
      <c r="BN314" s="269"/>
      <c r="BO314" s="269"/>
      <c r="BP314" s="269"/>
      <c r="BQ314" s="269"/>
      <c r="BR314" s="269"/>
      <c r="BS314" s="269"/>
      <c r="BT314" s="269"/>
      <c r="BU314" s="269"/>
      <c r="BV314" s="269"/>
      <c r="BW314" s="268"/>
      <c r="BX314" s="268"/>
      <c r="BY314" s="268"/>
      <c r="BZ314" s="270"/>
      <c r="CA314" s="270"/>
      <c r="CB314" s="270"/>
      <c r="CC314" s="270"/>
      <c r="CD314" s="270"/>
      <c r="CE314" s="270"/>
      <c r="CF314" s="270"/>
      <c r="CG314" s="270"/>
      <c r="CH314" s="270"/>
      <c r="CI314" s="270"/>
      <c r="CJ314" s="270"/>
      <c r="CK314" s="270"/>
      <c r="CL314" s="270"/>
      <c r="CM314" s="270"/>
      <c r="CN314" s="270"/>
      <c r="CO314" s="270"/>
      <c r="CP314" s="270"/>
      <c r="CQ314" s="270"/>
      <c r="CR314" s="270"/>
      <c r="CS314" s="262" t="s">
        <v>8068</v>
      </c>
      <c r="CT314" s="270"/>
      <c r="CU314" s="270"/>
      <c r="CV314" s="270"/>
      <c r="CW314" s="270"/>
      <c r="CX314" s="270"/>
      <c r="CY314" s="270"/>
      <c r="CZ314" s="270"/>
      <c r="DA314" s="270"/>
      <c r="DB314" s="270"/>
      <c r="DC314" s="270"/>
      <c r="DD314" s="270"/>
      <c r="DE314" s="270"/>
    </row>
    <row r="315" spans="38:109" ht="120" hidden="1">
      <c r="AL315" s="259" t="str">
        <f t="shared" si="9"/>
        <v/>
      </c>
      <c r="AM315" s="259" t="str">
        <f t="shared" si="8"/>
        <v/>
      </c>
      <c r="AN315"/>
      <c r="AO315" s="268"/>
      <c r="AP315" s="3">
        <v>313</v>
      </c>
      <c r="AQ315" s="269"/>
      <c r="AR315" s="269"/>
      <c r="AS315" s="269"/>
      <c r="AT315" s="269"/>
      <c r="AU315" s="269"/>
      <c r="AV315" s="269"/>
      <c r="AW315" s="269"/>
      <c r="AX315" s="269"/>
      <c r="AY315" s="269"/>
      <c r="AZ315" s="269"/>
      <c r="BA315" s="269"/>
      <c r="BB315" s="269"/>
      <c r="BC315" s="269"/>
      <c r="BD315" s="269"/>
      <c r="BE315" s="269"/>
      <c r="BF315" s="269"/>
      <c r="BG315" s="269"/>
      <c r="BH315" s="269"/>
      <c r="BI315" s="269"/>
      <c r="BJ315" s="260" t="s">
        <v>8069</v>
      </c>
      <c r="BK315" s="269"/>
      <c r="BL315" s="269"/>
      <c r="BM315" s="269"/>
      <c r="BN315" s="269"/>
      <c r="BO315" s="269"/>
      <c r="BP315" s="269"/>
      <c r="BQ315" s="269"/>
      <c r="BR315" s="269"/>
      <c r="BS315" s="269"/>
      <c r="BT315" s="269"/>
      <c r="BU315" s="269"/>
      <c r="BV315" s="269"/>
      <c r="BW315" s="268"/>
      <c r="BX315" s="268"/>
      <c r="BY315" s="268"/>
      <c r="BZ315" s="270"/>
      <c r="CA315" s="270"/>
      <c r="CB315" s="270"/>
      <c r="CC315" s="270"/>
      <c r="CD315" s="270"/>
      <c r="CE315" s="270"/>
      <c r="CF315" s="270"/>
      <c r="CG315" s="270"/>
      <c r="CH315" s="270"/>
      <c r="CI315" s="270"/>
      <c r="CJ315" s="270"/>
      <c r="CK315" s="270"/>
      <c r="CL315" s="270"/>
      <c r="CM315" s="270"/>
      <c r="CN315" s="270"/>
      <c r="CO315" s="270"/>
      <c r="CP315" s="270"/>
      <c r="CQ315" s="270"/>
      <c r="CR315" s="270"/>
      <c r="CS315" s="262" t="s">
        <v>8070</v>
      </c>
      <c r="CT315" s="270"/>
      <c r="CU315" s="270"/>
      <c r="CV315" s="270"/>
      <c r="CW315" s="270"/>
      <c r="CX315" s="270"/>
      <c r="CY315" s="270"/>
      <c r="CZ315" s="270"/>
      <c r="DA315" s="270"/>
      <c r="DB315" s="270"/>
      <c r="DC315" s="270"/>
      <c r="DD315" s="270"/>
      <c r="DE315" s="270"/>
    </row>
    <row r="316" spans="38:109" ht="135" hidden="1">
      <c r="AL316" s="259" t="str">
        <f t="shared" si="9"/>
        <v/>
      </c>
      <c r="AM316" s="259" t="str">
        <f t="shared" si="8"/>
        <v/>
      </c>
      <c r="AN316"/>
      <c r="AO316" s="268"/>
      <c r="AP316" s="3">
        <v>314</v>
      </c>
      <c r="AQ316" s="269"/>
      <c r="AR316" s="269"/>
      <c r="AS316" s="269"/>
      <c r="AT316" s="269"/>
      <c r="AU316" s="269"/>
      <c r="AV316" s="269"/>
      <c r="AW316" s="269"/>
      <c r="AX316" s="269"/>
      <c r="AY316" s="269"/>
      <c r="AZ316" s="269"/>
      <c r="BA316" s="269"/>
      <c r="BB316" s="269"/>
      <c r="BC316" s="269"/>
      <c r="BD316" s="269"/>
      <c r="BE316" s="269"/>
      <c r="BF316" s="269"/>
      <c r="BG316" s="269"/>
      <c r="BH316" s="269"/>
      <c r="BI316" s="269"/>
      <c r="BJ316" s="260" t="s">
        <v>8071</v>
      </c>
      <c r="BK316" s="269"/>
      <c r="BL316" s="269"/>
      <c r="BM316" s="269"/>
      <c r="BN316" s="269"/>
      <c r="BO316" s="269"/>
      <c r="BP316" s="269"/>
      <c r="BQ316" s="269"/>
      <c r="BR316" s="269"/>
      <c r="BS316" s="269"/>
      <c r="BT316" s="269"/>
      <c r="BU316" s="269"/>
      <c r="BV316" s="269"/>
      <c r="BW316" s="268"/>
      <c r="BX316" s="268"/>
      <c r="BY316" s="268"/>
      <c r="BZ316" s="270"/>
      <c r="CA316" s="270"/>
      <c r="CB316" s="270"/>
      <c r="CC316" s="270"/>
      <c r="CD316" s="270"/>
      <c r="CE316" s="270"/>
      <c r="CF316" s="270"/>
      <c r="CG316" s="270"/>
      <c r="CH316" s="270"/>
      <c r="CI316" s="270"/>
      <c r="CJ316" s="270"/>
      <c r="CK316" s="270"/>
      <c r="CL316" s="270"/>
      <c r="CM316" s="270"/>
      <c r="CN316" s="270"/>
      <c r="CO316" s="270"/>
      <c r="CP316" s="270"/>
      <c r="CQ316" s="270"/>
      <c r="CR316" s="270"/>
      <c r="CS316" s="262" t="s">
        <v>8072</v>
      </c>
      <c r="CT316" s="270"/>
      <c r="CU316" s="270"/>
      <c r="CV316" s="270"/>
      <c r="CW316" s="270"/>
      <c r="CX316" s="270"/>
      <c r="CY316" s="270"/>
      <c r="CZ316" s="270"/>
      <c r="DA316" s="270"/>
      <c r="DB316" s="270"/>
      <c r="DC316" s="270"/>
      <c r="DD316" s="270"/>
      <c r="DE316" s="270"/>
    </row>
    <row r="317" spans="38:109" ht="150" hidden="1">
      <c r="AL317" s="259" t="str">
        <f t="shared" si="9"/>
        <v/>
      </c>
      <c r="AM317" s="259" t="str">
        <f t="shared" si="8"/>
        <v/>
      </c>
      <c r="AN317"/>
      <c r="AO317" s="268"/>
      <c r="AP317" s="3">
        <v>315</v>
      </c>
      <c r="AQ317" s="269"/>
      <c r="AR317" s="269"/>
      <c r="AS317" s="269"/>
      <c r="AT317" s="269"/>
      <c r="AU317" s="269"/>
      <c r="AV317" s="269"/>
      <c r="AW317" s="269"/>
      <c r="AX317" s="269"/>
      <c r="AY317" s="269"/>
      <c r="AZ317" s="269"/>
      <c r="BA317" s="269"/>
      <c r="BB317" s="269"/>
      <c r="BC317" s="269"/>
      <c r="BD317" s="269"/>
      <c r="BE317" s="269"/>
      <c r="BF317" s="269"/>
      <c r="BG317" s="269"/>
      <c r="BH317" s="269"/>
      <c r="BI317" s="269"/>
      <c r="BJ317" s="260" t="s">
        <v>8073</v>
      </c>
      <c r="BK317" s="269"/>
      <c r="BL317" s="269"/>
      <c r="BM317" s="269"/>
      <c r="BN317" s="269"/>
      <c r="BO317" s="269"/>
      <c r="BP317" s="269"/>
      <c r="BQ317" s="269"/>
      <c r="BR317" s="269"/>
      <c r="BS317" s="269"/>
      <c r="BT317" s="269"/>
      <c r="BU317" s="269"/>
      <c r="BV317" s="269"/>
      <c r="BW317" s="268"/>
      <c r="BX317" s="268"/>
      <c r="BY317" s="268"/>
      <c r="BZ317" s="270"/>
      <c r="CA317" s="270"/>
      <c r="CB317" s="270"/>
      <c r="CC317" s="270"/>
      <c r="CD317" s="270"/>
      <c r="CE317" s="270"/>
      <c r="CF317" s="270"/>
      <c r="CG317" s="270"/>
      <c r="CH317" s="270"/>
      <c r="CI317" s="270"/>
      <c r="CJ317" s="270"/>
      <c r="CK317" s="270"/>
      <c r="CL317" s="270"/>
      <c r="CM317" s="270"/>
      <c r="CN317" s="270"/>
      <c r="CO317" s="270"/>
      <c r="CP317" s="270"/>
      <c r="CQ317" s="270"/>
      <c r="CR317" s="270"/>
      <c r="CS317" s="262" t="s">
        <v>8074</v>
      </c>
      <c r="CT317" s="270"/>
      <c r="CU317" s="270"/>
      <c r="CV317" s="270"/>
      <c r="CW317" s="270"/>
      <c r="CX317" s="270"/>
      <c r="CY317" s="270"/>
      <c r="CZ317" s="270"/>
      <c r="DA317" s="270"/>
      <c r="DB317" s="270"/>
      <c r="DC317" s="270"/>
      <c r="DD317" s="270"/>
      <c r="DE317" s="270"/>
    </row>
    <row r="318" spans="38:109" ht="105" hidden="1">
      <c r="AL318" s="259" t="str">
        <f t="shared" si="9"/>
        <v/>
      </c>
      <c r="AM318" s="259" t="str">
        <f t="shared" si="8"/>
        <v/>
      </c>
      <c r="AN318"/>
      <c r="AO318" s="268"/>
      <c r="AP318" s="3">
        <v>316</v>
      </c>
      <c r="AQ318" s="269"/>
      <c r="AR318" s="269"/>
      <c r="AS318" s="269"/>
      <c r="AT318" s="269"/>
      <c r="AU318" s="269"/>
      <c r="AV318" s="269"/>
      <c r="AW318" s="269"/>
      <c r="AX318" s="269"/>
      <c r="AY318" s="269"/>
      <c r="AZ318" s="269"/>
      <c r="BA318" s="269"/>
      <c r="BB318" s="269"/>
      <c r="BC318" s="269"/>
      <c r="BD318" s="269"/>
      <c r="BE318" s="269"/>
      <c r="BF318" s="269"/>
      <c r="BG318" s="269"/>
      <c r="BH318" s="269"/>
      <c r="BI318" s="269"/>
      <c r="BJ318" s="260" t="s">
        <v>8075</v>
      </c>
      <c r="BK318" s="269"/>
      <c r="BL318" s="269"/>
      <c r="BM318" s="269"/>
      <c r="BN318" s="269"/>
      <c r="BO318" s="269"/>
      <c r="BP318" s="269"/>
      <c r="BQ318" s="269"/>
      <c r="BR318" s="269"/>
      <c r="BS318" s="269"/>
      <c r="BT318" s="269"/>
      <c r="BU318" s="269"/>
      <c r="BV318" s="269"/>
      <c r="BW318" s="268"/>
      <c r="BX318" s="268"/>
      <c r="BY318" s="268"/>
      <c r="BZ318" s="270"/>
      <c r="CA318" s="270"/>
      <c r="CB318" s="270"/>
      <c r="CC318" s="270"/>
      <c r="CD318" s="270"/>
      <c r="CE318" s="270"/>
      <c r="CF318" s="270"/>
      <c r="CG318" s="270"/>
      <c r="CH318" s="270"/>
      <c r="CI318" s="270"/>
      <c r="CJ318" s="270"/>
      <c r="CK318" s="270"/>
      <c r="CL318" s="270"/>
      <c r="CM318" s="270"/>
      <c r="CN318" s="270"/>
      <c r="CO318" s="270"/>
      <c r="CP318" s="270"/>
      <c r="CQ318" s="270"/>
      <c r="CR318" s="270"/>
      <c r="CS318" s="262" t="s">
        <v>8076</v>
      </c>
      <c r="CT318" s="270"/>
      <c r="CU318" s="270"/>
      <c r="CV318" s="270"/>
      <c r="CW318" s="270"/>
      <c r="CX318" s="270"/>
      <c r="CY318" s="270"/>
      <c r="CZ318" s="270"/>
      <c r="DA318" s="270"/>
      <c r="DB318" s="270"/>
      <c r="DC318" s="270"/>
      <c r="DD318" s="270"/>
      <c r="DE318" s="270"/>
    </row>
    <row r="319" spans="38:109" ht="165" hidden="1">
      <c r="AL319" s="259" t="str">
        <f t="shared" si="9"/>
        <v/>
      </c>
      <c r="AM319" s="259" t="str">
        <f t="shared" si="8"/>
        <v/>
      </c>
      <c r="AN319"/>
      <c r="AO319" s="268"/>
      <c r="AP319" s="3">
        <v>317</v>
      </c>
      <c r="AQ319" s="269"/>
      <c r="AR319" s="269"/>
      <c r="AS319" s="269"/>
      <c r="AT319" s="269"/>
      <c r="AU319" s="269"/>
      <c r="AV319" s="269"/>
      <c r="AW319" s="269"/>
      <c r="AX319" s="269"/>
      <c r="AY319" s="269"/>
      <c r="AZ319" s="269"/>
      <c r="BA319" s="269"/>
      <c r="BB319" s="269"/>
      <c r="BC319" s="269"/>
      <c r="BD319" s="269"/>
      <c r="BE319" s="269"/>
      <c r="BF319" s="269"/>
      <c r="BG319" s="269"/>
      <c r="BH319" s="269"/>
      <c r="BI319" s="269"/>
      <c r="BJ319" s="260" t="s">
        <v>8077</v>
      </c>
      <c r="BK319" s="269"/>
      <c r="BL319" s="269"/>
      <c r="BM319" s="269"/>
      <c r="BN319" s="269"/>
      <c r="BO319" s="269"/>
      <c r="BP319" s="269"/>
      <c r="BQ319" s="269"/>
      <c r="BR319" s="269"/>
      <c r="BS319" s="269"/>
      <c r="BT319" s="269"/>
      <c r="BU319" s="269"/>
      <c r="BV319" s="269"/>
      <c r="BW319" s="268"/>
      <c r="BX319" s="268"/>
      <c r="BY319" s="268"/>
      <c r="BZ319" s="270"/>
      <c r="CA319" s="270"/>
      <c r="CB319" s="270"/>
      <c r="CC319" s="270"/>
      <c r="CD319" s="270"/>
      <c r="CE319" s="270"/>
      <c r="CF319" s="270"/>
      <c r="CG319" s="270"/>
      <c r="CH319" s="270"/>
      <c r="CI319" s="270"/>
      <c r="CJ319" s="270"/>
      <c r="CK319" s="270"/>
      <c r="CL319" s="270"/>
      <c r="CM319" s="270"/>
      <c r="CN319" s="270"/>
      <c r="CO319" s="270"/>
      <c r="CP319" s="270"/>
      <c r="CQ319" s="270"/>
      <c r="CR319" s="270"/>
      <c r="CS319" s="262" t="s">
        <v>8078</v>
      </c>
      <c r="CT319" s="270"/>
      <c r="CU319" s="270"/>
      <c r="CV319" s="270"/>
      <c r="CW319" s="270"/>
      <c r="CX319" s="270"/>
      <c r="CY319" s="270"/>
      <c r="CZ319" s="270"/>
      <c r="DA319" s="270"/>
      <c r="DB319" s="270"/>
      <c r="DC319" s="270"/>
      <c r="DD319" s="270"/>
      <c r="DE319" s="270"/>
    </row>
    <row r="320" spans="38:109" ht="165" hidden="1">
      <c r="AL320" s="259" t="str">
        <f t="shared" si="9"/>
        <v/>
      </c>
      <c r="AM320" s="259" t="str">
        <f t="shared" si="8"/>
        <v/>
      </c>
      <c r="AN320"/>
      <c r="AO320" s="268"/>
      <c r="AP320" s="3">
        <v>318</v>
      </c>
      <c r="AQ320" s="269"/>
      <c r="AR320" s="269"/>
      <c r="AS320" s="269"/>
      <c r="AT320" s="269"/>
      <c r="AU320" s="269"/>
      <c r="AV320" s="269"/>
      <c r="AW320" s="269"/>
      <c r="AX320" s="269"/>
      <c r="AY320" s="269"/>
      <c r="AZ320" s="269"/>
      <c r="BA320" s="269"/>
      <c r="BB320" s="269"/>
      <c r="BC320" s="269"/>
      <c r="BD320" s="269"/>
      <c r="BE320" s="269"/>
      <c r="BF320" s="269"/>
      <c r="BG320" s="269"/>
      <c r="BH320" s="269"/>
      <c r="BI320" s="269"/>
      <c r="BJ320" s="260" t="s">
        <v>8079</v>
      </c>
      <c r="BK320" s="269"/>
      <c r="BL320" s="269"/>
      <c r="BM320" s="269"/>
      <c r="BN320" s="269"/>
      <c r="BO320" s="269"/>
      <c r="BP320" s="269"/>
      <c r="BQ320" s="269"/>
      <c r="BR320" s="269"/>
      <c r="BS320" s="269"/>
      <c r="BT320" s="269"/>
      <c r="BU320" s="269"/>
      <c r="BV320" s="269"/>
      <c r="BW320" s="268"/>
      <c r="BX320" s="268"/>
      <c r="BY320" s="268"/>
      <c r="BZ320" s="270"/>
      <c r="CA320" s="270"/>
      <c r="CB320" s="270"/>
      <c r="CC320" s="270"/>
      <c r="CD320" s="270"/>
      <c r="CE320" s="270"/>
      <c r="CF320" s="270"/>
      <c r="CG320" s="270"/>
      <c r="CH320" s="270"/>
      <c r="CI320" s="270"/>
      <c r="CJ320" s="270"/>
      <c r="CK320" s="270"/>
      <c r="CL320" s="270"/>
      <c r="CM320" s="270"/>
      <c r="CN320" s="270"/>
      <c r="CO320" s="270"/>
      <c r="CP320" s="270"/>
      <c r="CQ320" s="270"/>
      <c r="CR320" s="270"/>
      <c r="CS320" s="262" t="s">
        <v>8080</v>
      </c>
      <c r="CT320" s="270"/>
      <c r="CU320" s="270"/>
      <c r="CV320" s="270"/>
      <c r="CW320" s="270"/>
      <c r="CX320" s="270"/>
      <c r="CY320" s="270"/>
      <c r="CZ320" s="270"/>
      <c r="DA320" s="270"/>
      <c r="DB320" s="270"/>
      <c r="DC320" s="270"/>
      <c r="DD320" s="270"/>
      <c r="DE320" s="270"/>
    </row>
    <row r="321" spans="38:109" ht="180" hidden="1">
      <c r="AL321" s="259" t="str">
        <f t="shared" si="9"/>
        <v/>
      </c>
      <c r="AM321" s="259" t="str">
        <f t="shared" si="8"/>
        <v/>
      </c>
      <c r="AN321"/>
      <c r="AO321" s="268"/>
      <c r="AP321" s="3">
        <v>319</v>
      </c>
      <c r="AQ321" s="269"/>
      <c r="AR321" s="269"/>
      <c r="AS321" s="269"/>
      <c r="AT321" s="269"/>
      <c r="AU321" s="269"/>
      <c r="AV321" s="269"/>
      <c r="AW321" s="269"/>
      <c r="AX321" s="269"/>
      <c r="AY321" s="269"/>
      <c r="AZ321" s="269"/>
      <c r="BA321" s="269"/>
      <c r="BB321" s="269"/>
      <c r="BC321" s="269"/>
      <c r="BD321" s="269"/>
      <c r="BE321" s="269"/>
      <c r="BF321" s="269"/>
      <c r="BG321" s="269"/>
      <c r="BH321" s="269"/>
      <c r="BI321" s="269"/>
      <c r="BJ321" s="260" t="s">
        <v>8081</v>
      </c>
      <c r="BK321" s="269"/>
      <c r="BL321" s="269"/>
      <c r="BM321" s="269"/>
      <c r="BN321" s="269"/>
      <c r="BO321" s="269"/>
      <c r="BP321" s="269"/>
      <c r="BQ321" s="269"/>
      <c r="BR321" s="269"/>
      <c r="BS321" s="269"/>
      <c r="BT321" s="269"/>
      <c r="BU321" s="269"/>
      <c r="BV321" s="269"/>
      <c r="BW321" s="268"/>
      <c r="BX321" s="268"/>
      <c r="BY321" s="268"/>
      <c r="BZ321" s="270"/>
      <c r="CA321" s="270"/>
      <c r="CB321" s="270"/>
      <c r="CC321" s="270"/>
      <c r="CD321" s="270"/>
      <c r="CE321" s="270"/>
      <c r="CF321" s="270"/>
      <c r="CG321" s="270"/>
      <c r="CH321" s="270"/>
      <c r="CI321" s="270"/>
      <c r="CJ321" s="270"/>
      <c r="CK321" s="270"/>
      <c r="CL321" s="270"/>
      <c r="CM321" s="270"/>
      <c r="CN321" s="270"/>
      <c r="CO321" s="270"/>
      <c r="CP321" s="270"/>
      <c r="CQ321" s="270"/>
      <c r="CR321" s="270"/>
      <c r="CS321" s="274" t="s">
        <v>8082</v>
      </c>
      <c r="CT321" s="270"/>
      <c r="CU321" s="270"/>
      <c r="CV321" s="270"/>
      <c r="CW321" s="270"/>
      <c r="CX321" s="270"/>
      <c r="CY321" s="270"/>
      <c r="CZ321" s="270"/>
      <c r="DA321" s="270"/>
      <c r="DB321" s="270"/>
      <c r="DC321" s="270"/>
      <c r="DD321" s="270"/>
      <c r="DE321" s="270"/>
    </row>
    <row r="322" spans="38:109" ht="180" hidden="1">
      <c r="AL322" s="259" t="str">
        <f t="shared" si="9"/>
        <v/>
      </c>
      <c r="AM322" s="259" t="str">
        <f t="shared" si="8"/>
        <v/>
      </c>
      <c r="AN322"/>
      <c r="AO322" s="268"/>
      <c r="AP322" s="3">
        <v>320</v>
      </c>
      <c r="AQ322" s="269"/>
      <c r="AR322" s="269"/>
      <c r="AS322" s="269"/>
      <c r="AT322" s="269"/>
      <c r="AU322" s="269"/>
      <c r="AV322" s="269"/>
      <c r="AW322" s="269"/>
      <c r="AX322" s="269"/>
      <c r="AY322" s="269"/>
      <c r="AZ322" s="269"/>
      <c r="BA322" s="269"/>
      <c r="BB322" s="269"/>
      <c r="BC322" s="269"/>
      <c r="BD322" s="269"/>
      <c r="BE322" s="269"/>
      <c r="BF322" s="269"/>
      <c r="BG322" s="269"/>
      <c r="BH322" s="269"/>
      <c r="BI322" s="269"/>
      <c r="BJ322" s="260" t="s">
        <v>8083</v>
      </c>
      <c r="BK322" s="269"/>
      <c r="BL322" s="269"/>
      <c r="BM322" s="269"/>
      <c r="BN322" s="269"/>
      <c r="BO322" s="269"/>
      <c r="BP322" s="269"/>
      <c r="BQ322" s="269"/>
      <c r="BR322" s="269"/>
      <c r="BS322" s="269"/>
      <c r="BT322" s="269"/>
      <c r="BU322" s="269"/>
      <c r="BV322" s="269"/>
      <c r="BW322" s="268"/>
      <c r="BX322" s="268"/>
      <c r="BY322" s="268"/>
      <c r="BZ322" s="270"/>
      <c r="CA322" s="270"/>
      <c r="CB322" s="270"/>
      <c r="CC322" s="270"/>
      <c r="CD322" s="270"/>
      <c r="CE322" s="270"/>
      <c r="CF322" s="270"/>
      <c r="CG322" s="270"/>
      <c r="CH322" s="270"/>
      <c r="CI322" s="270"/>
      <c r="CJ322" s="270"/>
      <c r="CK322" s="270"/>
      <c r="CL322" s="270"/>
      <c r="CM322" s="270"/>
      <c r="CN322" s="270"/>
      <c r="CO322" s="270"/>
      <c r="CP322" s="270"/>
      <c r="CQ322" s="270"/>
      <c r="CR322" s="270"/>
      <c r="CS322" s="274" t="s">
        <v>8084</v>
      </c>
      <c r="CT322" s="270"/>
      <c r="CU322" s="270"/>
      <c r="CV322" s="270"/>
      <c r="CW322" s="270"/>
      <c r="CX322" s="270"/>
      <c r="CY322" s="270"/>
      <c r="CZ322" s="270"/>
      <c r="DA322" s="270"/>
      <c r="DB322" s="270"/>
      <c r="DC322" s="270"/>
      <c r="DD322" s="270"/>
      <c r="DE322" s="270"/>
    </row>
    <row r="323" spans="38:109" ht="135" hidden="1">
      <c r="AL323" s="259" t="str">
        <f t="shared" si="9"/>
        <v/>
      </c>
      <c r="AM323" s="259" t="str">
        <f t="shared" si="8"/>
        <v/>
      </c>
      <c r="AN323"/>
      <c r="AO323" s="268"/>
      <c r="AP323" s="3">
        <v>321</v>
      </c>
      <c r="AQ323" s="269"/>
      <c r="AR323" s="269"/>
      <c r="AS323" s="269"/>
      <c r="AT323" s="269"/>
      <c r="AU323" s="269"/>
      <c r="AV323" s="269"/>
      <c r="AW323" s="269"/>
      <c r="AX323" s="269"/>
      <c r="AY323" s="269"/>
      <c r="AZ323" s="269"/>
      <c r="BA323" s="269"/>
      <c r="BB323" s="269"/>
      <c r="BC323" s="269"/>
      <c r="BD323" s="269"/>
      <c r="BE323" s="269"/>
      <c r="BF323" s="269"/>
      <c r="BG323" s="269"/>
      <c r="BH323" s="269"/>
      <c r="BI323" s="269"/>
      <c r="BJ323" s="260" t="s">
        <v>8085</v>
      </c>
      <c r="BK323" s="269"/>
      <c r="BL323" s="269"/>
      <c r="BM323" s="269"/>
      <c r="BN323" s="269"/>
      <c r="BO323" s="269"/>
      <c r="BP323" s="269"/>
      <c r="BQ323" s="269"/>
      <c r="BR323" s="269"/>
      <c r="BS323" s="269"/>
      <c r="BT323" s="269"/>
      <c r="BU323" s="269"/>
      <c r="BV323" s="269"/>
      <c r="BW323" s="268"/>
      <c r="BX323" s="268"/>
      <c r="BY323" s="268"/>
      <c r="BZ323" s="270"/>
      <c r="CA323" s="270"/>
      <c r="CB323" s="270"/>
      <c r="CC323" s="270"/>
      <c r="CD323" s="270"/>
      <c r="CE323" s="270"/>
      <c r="CF323" s="270"/>
      <c r="CG323" s="270"/>
      <c r="CH323" s="270"/>
      <c r="CI323" s="270"/>
      <c r="CJ323" s="270"/>
      <c r="CK323" s="270"/>
      <c r="CL323" s="270"/>
      <c r="CM323" s="270"/>
      <c r="CN323" s="270"/>
      <c r="CO323" s="270"/>
      <c r="CP323" s="270"/>
      <c r="CQ323" s="270"/>
      <c r="CR323" s="270"/>
      <c r="CS323" s="262" t="s">
        <v>8086</v>
      </c>
      <c r="CT323" s="270"/>
      <c r="CU323" s="270"/>
      <c r="CV323" s="270"/>
      <c r="CW323" s="270"/>
      <c r="CX323" s="270"/>
      <c r="CY323" s="270"/>
      <c r="CZ323" s="270"/>
      <c r="DA323" s="270"/>
      <c r="DB323" s="270"/>
      <c r="DC323" s="270"/>
      <c r="DD323" s="270"/>
      <c r="DE323" s="270"/>
    </row>
    <row r="324" spans="38:109" ht="120" hidden="1">
      <c r="AL324" s="259" t="str">
        <f t="shared" si="9"/>
        <v/>
      </c>
      <c r="AM324" s="259" t="str">
        <f t="shared" ref="AM324:AM387" si="10">IFERROR(IF(AL324="", "", HLOOKUP($N$8, $AQ$3:$BV$574, AP324, FALSE)), "")</f>
        <v/>
      </c>
      <c r="AN324"/>
      <c r="AO324" s="268"/>
      <c r="AP324" s="3">
        <v>322</v>
      </c>
      <c r="AQ324" s="269"/>
      <c r="AR324" s="269"/>
      <c r="AS324" s="269"/>
      <c r="AT324" s="269"/>
      <c r="AU324" s="269"/>
      <c r="AV324" s="269"/>
      <c r="AW324" s="269"/>
      <c r="AX324" s="269"/>
      <c r="AY324" s="269"/>
      <c r="AZ324" s="269"/>
      <c r="BA324" s="269"/>
      <c r="BB324" s="269"/>
      <c r="BC324" s="269"/>
      <c r="BD324" s="269"/>
      <c r="BE324" s="269"/>
      <c r="BF324" s="269"/>
      <c r="BG324" s="269"/>
      <c r="BH324" s="269"/>
      <c r="BI324" s="269"/>
      <c r="BJ324" s="260" t="s">
        <v>8087</v>
      </c>
      <c r="BK324" s="269"/>
      <c r="BL324" s="269"/>
      <c r="BM324" s="269"/>
      <c r="BN324" s="269"/>
      <c r="BO324" s="269"/>
      <c r="BP324" s="269"/>
      <c r="BQ324" s="269"/>
      <c r="BR324" s="269"/>
      <c r="BS324" s="269"/>
      <c r="BT324" s="269"/>
      <c r="BU324" s="269"/>
      <c r="BV324" s="269"/>
      <c r="BW324" s="268"/>
      <c r="BX324" s="268"/>
      <c r="BY324" s="268"/>
      <c r="BZ324" s="270"/>
      <c r="CA324" s="270"/>
      <c r="CB324" s="270"/>
      <c r="CC324" s="270"/>
      <c r="CD324" s="270"/>
      <c r="CE324" s="270"/>
      <c r="CF324" s="270"/>
      <c r="CG324" s="270"/>
      <c r="CH324" s="270"/>
      <c r="CI324" s="270"/>
      <c r="CJ324" s="270"/>
      <c r="CK324" s="270"/>
      <c r="CL324" s="270"/>
      <c r="CM324" s="270"/>
      <c r="CN324" s="270"/>
      <c r="CO324" s="270"/>
      <c r="CP324" s="270"/>
      <c r="CQ324" s="270"/>
      <c r="CR324" s="270"/>
      <c r="CS324" s="262" t="s">
        <v>8088</v>
      </c>
      <c r="CT324" s="270"/>
      <c r="CU324" s="270"/>
      <c r="CV324" s="270"/>
      <c r="CW324" s="270"/>
      <c r="CX324" s="270"/>
      <c r="CY324" s="270"/>
      <c r="CZ324" s="270"/>
      <c r="DA324" s="270"/>
      <c r="DB324" s="270"/>
      <c r="DC324" s="270"/>
      <c r="DD324" s="270"/>
      <c r="DE324" s="270"/>
    </row>
    <row r="325" spans="38:109" ht="150" hidden="1">
      <c r="AL325" s="259" t="str">
        <f t="shared" ref="AL325:AL388" si="11">IFERROR(IF(HLOOKUP($N$8, $BZ$3:$DE$574, $AP325, FALSE )="", "", HLOOKUP($N$8, $BZ$3:$DE$574, $AP325, FALSE)), "")</f>
        <v/>
      </c>
      <c r="AM325" s="259" t="str">
        <f t="shared" si="10"/>
        <v/>
      </c>
      <c r="AN325"/>
      <c r="AO325" s="275"/>
      <c r="AP325" s="3">
        <v>323</v>
      </c>
      <c r="AQ325" s="276"/>
      <c r="AR325" s="276"/>
      <c r="AS325" s="276"/>
      <c r="AT325" s="276"/>
      <c r="AU325" s="276"/>
      <c r="AV325" s="276"/>
      <c r="AW325" s="276"/>
      <c r="AX325" s="276"/>
      <c r="AY325" s="276"/>
      <c r="AZ325" s="276"/>
      <c r="BA325" s="276"/>
      <c r="BB325" s="276"/>
      <c r="BC325" s="276"/>
      <c r="BD325" s="276"/>
      <c r="BE325" s="276"/>
      <c r="BF325" s="276"/>
      <c r="BG325" s="276"/>
      <c r="BH325" s="276"/>
      <c r="BI325" s="276"/>
      <c r="BJ325" s="260" t="s">
        <v>8089</v>
      </c>
      <c r="BK325" s="276"/>
      <c r="BL325" s="276"/>
      <c r="BM325" s="276"/>
      <c r="BN325" s="276"/>
      <c r="BO325" s="276"/>
      <c r="BP325" s="276"/>
      <c r="BQ325" s="276"/>
      <c r="BR325" s="276"/>
      <c r="BS325" s="276"/>
      <c r="BT325" s="276"/>
      <c r="BU325" s="276"/>
      <c r="BV325" s="276"/>
      <c r="BW325" s="275"/>
      <c r="BX325" s="275"/>
      <c r="BY325" s="275"/>
      <c r="BZ325" s="277"/>
      <c r="CA325" s="277"/>
      <c r="CB325" s="277"/>
      <c r="CC325" s="277"/>
      <c r="CD325" s="277"/>
      <c r="CE325" s="277"/>
      <c r="CF325" s="277"/>
      <c r="CG325" s="277"/>
      <c r="CH325" s="277"/>
      <c r="CI325" s="277"/>
      <c r="CJ325" s="277"/>
      <c r="CK325" s="277"/>
      <c r="CL325" s="277"/>
      <c r="CM325" s="277"/>
      <c r="CN325" s="277"/>
      <c r="CO325" s="277"/>
      <c r="CP325" s="277"/>
      <c r="CQ325" s="277"/>
      <c r="CR325" s="277"/>
      <c r="CS325" s="262" t="s">
        <v>8090</v>
      </c>
      <c r="CT325" s="277"/>
      <c r="CU325" s="277"/>
      <c r="CV325" s="277"/>
      <c r="CW325" s="277"/>
      <c r="CX325" s="277"/>
      <c r="CY325" s="277"/>
      <c r="CZ325" s="277"/>
      <c r="DA325" s="277"/>
      <c r="DB325" s="277"/>
      <c r="DC325" s="277"/>
      <c r="DD325" s="277"/>
      <c r="DE325" s="277"/>
    </row>
    <row r="326" spans="38:109" ht="135" hidden="1">
      <c r="AL326" s="259" t="str">
        <f t="shared" si="11"/>
        <v/>
      </c>
      <c r="AM326" s="259" t="str">
        <f t="shared" si="10"/>
        <v/>
      </c>
      <c r="AN326"/>
      <c r="AO326" s="275"/>
      <c r="AP326" s="3">
        <v>324</v>
      </c>
      <c r="AQ326" s="276"/>
      <c r="AR326" s="276"/>
      <c r="AS326" s="276"/>
      <c r="AT326" s="276"/>
      <c r="AU326" s="276"/>
      <c r="AV326" s="276"/>
      <c r="AW326" s="276"/>
      <c r="AX326" s="276"/>
      <c r="AY326" s="276"/>
      <c r="AZ326" s="276"/>
      <c r="BA326" s="276"/>
      <c r="BB326" s="276"/>
      <c r="BC326" s="276"/>
      <c r="BD326" s="276"/>
      <c r="BE326" s="276"/>
      <c r="BF326" s="276"/>
      <c r="BG326" s="276"/>
      <c r="BH326" s="276"/>
      <c r="BI326" s="276"/>
      <c r="BJ326" s="260" t="s">
        <v>8091</v>
      </c>
      <c r="BK326" s="276"/>
      <c r="BL326" s="276"/>
      <c r="BM326" s="276"/>
      <c r="BN326" s="276"/>
      <c r="BO326" s="276"/>
      <c r="BP326" s="276"/>
      <c r="BQ326" s="276"/>
      <c r="BR326" s="276"/>
      <c r="BS326" s="276"/>
      <c r="BT326" s="276"/>
      <c r="BU326" s="276"/>
      <c r="BV326" s="276"/>
      <c r="BW326" s="275"/>
      <c r="BX326" s="275"/>
      <c r="BY326" s="275"/>
      <c r="BZ326" s="277"/>
      <c r="CA326" s="277"/>
      <c r="CB326" s="277"/>
      <c r="CC326" s="277"/>
      <c r="CD326" s="277"/>
      <c r="CE326" s="277"/>
      <c r="CF326" s="277"/>
      <c r="CG326" s="277"/>
      <c r="CH326" s="277"/>
      <c r="CI326" s="277"/>
      <c r="CJ326" s="277"/>
      <c r="CK326" s="277"/>
      <c r="CL326" s="277"/>
      <c r="CM326" s="277"/>
      <c r="CN326" s="277"/>
      <c r="CO326" s="277"/>
      <c r="CP326" s="277"/>
      <c r="CQ326" s="277"/>
      <c r="CR326" s="277"/>
      <c r="CS326" s="262" t="s">
        <v>8092</v>
      </c>
      <c r="CT326" s="277"/>
      <c r="CU326" s="277"/>
      <c r="CV326" s="277"/>
      <c r="CW326" s="277"/>
      <c r="CX326" s="277"/>
      <c r="CY326" s="277"/>
      <c r="CZ326" s="277"/>
      <c r="DA326" s="277"/>
      <c r="DB326" s="277"/>
      <c r="DC326" s="277"/>
      <c r="DD326" s="277"/>
      <c r="DE326" s="277"/>
    </row>
    <row r="327" spans="38:109" ht="135" hidden="1">
      <c r="AL327" s="259" t="str">
        <f t="shared" si="11"/>
        <v/>
      </c>
      <c r="AM327" s="259" t="str">
        <f t="shared" si="10"/>
        <v/>
      </c>
      <c r="AN327"/>
      <c r="AO327" s="268"/>
      <c r="AP327" s="3">
        <v>325</v>
      </c>
      <c r="AQ327" s="269"/>
      <c r="AR327" s="269"/>
      <c r="AS327" s="269"/>
      <c r="AT327" s="269"/>
      <c r="AU327" s="269"/>
      <c r="AV327" s="269"/>
      <c r="AW327" s="269"/>
      <c r="AX327" s="269"/>
      <c r="AY327" s="269"/>
      <c r="AZ327" s="269"/>
      <c r="BA327" s="269"/>
      <c r="BB327" s="269"/>
      <c r="BC327" s="269"/>
      <c r="BD327" s="269"/>
      <c r="BE327" s="269"/>
      <c r="BF327" s="269"/>
      <c r="BG327" s="269"/>
      <c r="BH327" s="269"/>
      <c r="BI327" s="269"/>
      <c r="BJ327" s="260" t="s">
        <v>8093</v>
      </c>
      <c r="BK327" s="269"/>
      <c r="BL327" s="269"/>
      <c r="BM327" s="269"/>
      <c r="BN327" s="269"/>
      <c r="BO327" s="269"/>
      <c r="BP327" s="269"/>
      <c r="BQ327" s="269"/>
      <c r="BR327" s="269"/>
      <c r="BS327" s="269"/>
      <c r="BT327" s="269"/>
      <c r="BU327" s="269"/>
      <c r="BV327" s="269"/>
      <c r="BW327" s="268"/>
      <c r="BX327" s="268"/>
      <c r="BY327" s="268"/>
      <c r="BZ327" s="270"/>
      <c r="CA327" s="270"/>
      <c r="CB327" s="270"/>
      <c r="CC327" s="270"/>
      <c r="CD327" s="270"/>
      <c r="CE327" s="270"/>
      <c r="CF327" s="270"/>
      <c r="CG327" s="270"/>
      <c r="CH327" s="270"/>
      <c r="CI327" s="270"/>
      <c r="CJ327" s="270"/>
      <c r="CK327" s="270"/>
      <c r="CL327" s="270"/>
      <c r="CM327" s="270"/>
      <c r="CN327" s="270"/>
      <c r="CO327" s="270"/>
      <c r="CP327" s="270"/>
      <c r="CQ327" s="270"/>
      <c r="CR327" s="270"/>
      <c r="CS327" s="262" t="s">
        <v>8094</v>
      </c>
      <c r="CT327" s="270"/>
      <c r="CU327" s="270"/>
      <c r="CV327" s="270"/>
      <c r="CW327" s="270"/>
      <c r="CX327" s="270"/>
      <c r="CY327" s="270"/>
      <c r="CZ327" s="270"/>
      <c r="DA327" s="270"/>
      <c r="DB327" s="270"/>
      <c r="DC327" s="270"/>
      <c r="DD327" s="270"/>
      <c r="DE327" s="270"/>
    </row>
    <row r="328" spans="38:109" ht="135" hidden="1">
      <c r="AL328" s="259" t="str">
        <f t="shared" si="11"/>
        <v/>
      </c>
      <c r="AM328" s="259" t="str">
        <f t="shared" si="10"/>
        <v/>
      </c>
      <c r="AN328"/>
      <c r="AO328" s="268"/>
      <c r="AP328" s="3">
        <v>326</v>
      </c>
      <c r="AQ328" s="269"/>
      <c r="AR328" s="269"/>
      <c r="AS328" s="269"/>
      <c r="AT328" s="269"/>
      <c r="AU328" s="269"/>
      <c r="AV328" s="269"/>
      <c r="AW328" s="269"/>
      <c r="AX328" s="269"/>
      <c r="AY328" s="269"/>
      <c r="AZ328" s="269"/>
      <c r="BA328" s="269"/>
      <c r="BB328" s="269"/>
      <c r="BC328" s="269"/>
      <c r="BD328" s="269"/>
      <c r="BE328" s="269"/>
      <c r="BF328" s="269"/>
      <c r="BG328" s="269"/>
      <c r="BH328" s="269"/>
      <c r="BI328" s="269"/>
      <c r="BJ328" s="260" t="s">
        <v>8095</v>
      </c>
      <c r="BK328" s="269"/>
      <c r="BL328" s="269"/>
      <c r="BM328" s="269"/>
      <c r="BN328" s="269"/>
      <c r="BO328" s="269"/>
      <c r="BP328" s="269"/>
      <c r="BQ328" s="269"/>
      <c r="BR328" s="269"/>
      <c r="BS328" s="269"/>
      <c r="BT328" s="269"/>
      <c r="BU328" s="269"/>
      <c r="BV328" s="269"/>
      <c r="BW328" s="268"/>
      <c r="BX328" s="268"/>
      <c r="BY328" s="268"/>
      <c r="BZ328" s="270"/>
      <c r="CA328" s="270"/>
      <c r="CB328" s="270"/>
      <c r="CC328" s="270"/>
      <c r="CD328" s="270"/>
      <c r="CE328" s="270"/>
      <c r="CF328" s="270"/>
      <c r="CG328" s="270"/>
      <c r="CH328" s="270"/>
      <c r="CI328" s="270"/>
      <c r="CJ328" s="270"/>
      <c r="CK328" s="270"/>
      <c r="CL328" s="270"/>
      <c r="CM328" s="270"/>
      <c r="CN328" s="270"/>
      <c r="CO328" s="270"/>
      <c r="CP328" s="270"/>
      <c r="CQ328" s="270"/>
      <c r="CR328" s="270"/>
      <c r="CS328" s="262" t="s">
        <v>8096</v>
      </c>
      <c r="CT328" s="270"/>
      <c r="CU328" s="270"/>
      <c r="CV328" s="270"/>
      <c r="CW328" s="270"/>
      <c r="CX328" s="270"/>
      <c r="CY328" s="270"/>
      <c r="CZ328" s="270"/>
      <c r="DA328" s="270"/>
      <c r="DB328" s="270"/>
      <c r="DC328" s="270"/>
      <c r="DD328" s="270"/>
      <c r="DE328" s="270"/>
    </row>
    <row r="329" spans="38:109" ht="135" hidden="1">
      <c r="AL329" s="259" t="str">
        <f t="shared" si="11"/>
        <v/>
      </c>
      <c r="AM329" s="259" t="str">
        <f t="shared" si="10"/>
        <v/>
      </c>
      <c r="AN329"/>
      <c r="AO329" s="268"/>
      <c r="AP329" s="3">
        <v>327</v>
      </c>
      <c r="AQ329" s="269"/>
      <c r="AR329" s="269"/>
      <c r="AS329" s="269"/>
      <c r="AT329" s="269"/>
      <c r="AU329" s="269"/>
      <c r="AV329" s="269"/>
      <c r="AW329" s="269"/>
      <c r="AX329" s="269"/>
      <c r="AY329" s="269"/>
      <c r="AZ329" s="269"/>
      <c r="BA329" s="269"/>
      <c r="BB329" s="269"/>
      <c r="BC329" s="269"/>
      <c r="BD329" s="269"/>
      <c r="BE329" s="269"/>
      <c r="BF329" s="269"/>
      <c r="BG329" s="269"/>
      <c r="BH329" s="269"/>
      <c r="BI329" s="269"/>
      <c r="BJ329" s="260" t="s">
        <v>8097</v>
      </c>
      <c r="BK329" s="269"/>
      <c r="BL329" s="269"/>
      <c r="BM329" s="269"/>
      <c r="BN329" s="269"/>
      <c r="BO329" s="269"/>
      <c r="BP329" s="269"/>
      <c r="BQ329" s="269"/>
      <c r="BR329" s="269"/>
      <c r="BS329" s="269"/>
      <c r="BT329" s="269"/>
      <c r="BU329" s="269"/>
      <c r="BV329" s="269"/>
      <c r="BW329" s="268"/>
      <c r="BX329" s="268"/>
      <c r="BY329" s="268"/>
      <c r="BZ329" s="270"/>
      <c r="CA329" s="270"/>
      <c r="CB329" s="270"/>
      <c r="CC329" s="270"/>
      <c r="CD329" s="270"/>
      <c r="CE329" s="270"/>
      <c r="CF329" s="270"/>
      <c r="CG329" s="270"/>
      <c r="CH329" s="270"/>
      <c r="CI329" s="270"/>
      <c r="CJ329" s="270"/>
      <c r="CK329" s="270"/>
      <c r="CL329" s="270"/>
      <c r="CM329" s="270"/>
      <c r="CN329" s="270"/>
      <c r="CO329" s="270"/>
      <c r="CP329" s="270"/>
      <c r="CQ329" s="270"/>
      <c r="CR329" s="270"/>
      <c r="CS329" s="262" t="s">
        <v>8098</v>
      </c>
      <c r="CT329" s="270"/>
      <c r="CU329" s="270"/>
      <c r="CV329" s="270"/>
      <c r="CW329" s="270"/>
      <c r="CX329" s="270"/>
      <c r="CY329" s="270"/>
      <c r="CZ329" s="270"/>
      <c r="DA329" s="270"/>
      <c r="DB329" s="270"/>
      <c r="DC329" s="270"/>
      <c r="DD329" s="270"/>
      <c r="DE329" s="270"/>
    </row>
    <row r="330" spans="38:109" ht="165" hidden="1">
      <c r="AL330" s="259" t="str">
        <f t="shared" si="11"/>
        <v/>
      </c>
      <c r="AM330" s="259" t="str">
        <f t="shared" si="10"/>
        <v/>
      </c>
      <c r="AN330"/>
      <c r="AO330" s="268"/>
      <c r="AP330" s="3">
        <v>328</v>
      </c>
      <c r="AQ330" s="269"/>
      <c r="AR330" s="269"/>
      <c r="AS330" s="269"/>
      <c r="AT330" s="269"/>
      <c r="AU330" s="269"/>
      <c r="AV330" s="269"/>
      <c r="AW330" s="269"/>
      <c r="AX330" s="269"/>
      <c r="AY330" s="269"/>
      <c r="AZ330" s="269"/>
      <c r="BA330" s="269"/>
      <c r="BB330" s="269"/>
      <c r="BC330" s="269"/>
      <c r="BD330" s="269"/>
      <c r="BE330" s="269"/>
      <c r="BF330" s="269"/>
      <c r="BG330" s="269"/>
      <c r="BH330" s="269"/>
      <c r="BI330" s="269"/>
      <c r="BJ330" s="260" t="s">
        <v>8099</v>
      </c>
      <c r="BK330" s="269"/>
      <c r="BL330" s="269"/>
      <c r="BM330" s="269"/>
      <c r="BN330" s="269"/>
      <c r="BO330" s="269"/>
      <c r="BP330" s="269"/>
      <c r="BQ330" s="269"/>
      <c r="BR330" s="269"/>
      <c r="BS330" s="269"/>
      <c r="BT330" s="269"/>
      <c r="BU330" s="269"/>
      <c r="BV330" s="269"/>
      <c r="BW330" s="268"/>
      <c r="BX330" s="268"/>
      <c r="BY330" s="268"/>
      <c r="BZ330" s="270"/>
      <c r="CA330" s="270"/>
      <c r="CB330" s="270"/>
      <c r="CC330" s="270"/>
      <c r="CD330" s="270"/>
      <c r="CE330" s="270"/>
      <c r="CF330" s="270"/>
      <c r="CG330" s="270"/>
      <c r="CH330" s="270"/>
      <c r="CI330" s="270"/>
      <c r="CJ330" s="270"/>
      <c r="CK330" s="270"/>
      <c r="CL330" s="270"/>
      <c r="CM330" s="270"/>
      <c r="CN330" s="270"/>
      <c r="CO330" s="270"/>
      <c r="CP330" s="270"/>
      <c r="CQ330" s="270"/>
      <c r="CR330" s="270"/>
      <c r="CS330" s="262" t="s">
        <v>8100</v>
      </c>
      <c r="CT330" s="270"/>
      <c r="CU330" s="270"/>
      <c r="CV330" s="270"/>
      <c r="CW330" s="270"/>
      <c r="CX330" s="270"/>
      <c r="CY330" s="270"/>
      <c r="CZ330" s="270"/>
      <c r="DA330" s="270"/>
      <c r="DB330" s="270"/>
      <c r="DC330" s="270"/>
      <c r="DD330" s="270"/>
      <c r="DE330" s="270"/>
    </row>
    <row r="331" spans="38:109" ht="120" hidden="1">
      <c r="AL331" s="259" t="str">
        <f t="shared" si="11"/>
        <v/>
      </c>
      <c r="AM331" s="259" t="str">
        <f t="shared" si="10"/>
        <v/>
      </c>
      <c r="AN331"/>
      <c r="AO331" s="268"/>
      <c r="AP331" s="3">
        <v>329</v>
      </c>
      <c r="AQ331" s="269"/>
      <c r="AR331" s="269"/>
      <c r="AS331" s="269"/>
      <c r="AT331" s="269"/>
      <c r="AU331" s="269"/>
      <c r="AV331" s="269"/>
      <c r="AW331" s="269"/>
      <c r="AX331" s="269"/>
      <c r="AY331" s="269"/>
      <c r="AZ331" s="269"/>
      <c r="BA331" s="269"/>
      <c r="BB331" s="269"/>
      <c r="BC331" s="269"/>
      <c r="BD331" s="269"/>
      <c r="BE331" s="269"/>
      <c r="BF331" s="269"/>
      <c r="BG331" s="269"/>
      <c r="BH331" s="269"/>
      <c r="BI331" s="269"/>
      <c r="BJ331" s="260" t="s">
        <v>8101</v>
      </c>
      <c r="BK331" s="269"/>
      <c r="BL331" s="269"/>
      <c r="BM331" s="269"/>
      <c r="BN331" s="269"/>
      <c r="BO331" s="269"/>
      <c r="BP331" s="269"/>
      <c r="BQ331" s="269"/>
      <c r="BR331" s="269"/>
      <c r="BS331" s="269"/>
      <c r="BT331" s="269"/>
      <c r="BU331" s="269"/>
      <c r="BV331" s="269"/>
      <c r="BW331" s="268"/>
      <c r="BX331" s="268"/>
      <c r="BY331" s="268"/>
      <c r="BZ331" s="270"/>
      <c r="CA331" s="270"/>
      <c r="CB331" s="270"/>
      <c r="CC331" s="270"/>
      <c r="CD331" s="270"/>
      <c r="CE331" s="270"/>
      <c r="CF331" s="270"/>
      <c r="CG331" s="270"/>
      <c r="CH331" s="270"/>
      <c r="CI331" s="270"/>
      <c r="CJ331" s="270"/>
      <c r="CK331" s="270"/>
      <c r="CL331" s="270"/>
      <c r="CM331" s="270"/>
      <c r="CN331" s="270"/>
      <c r="CO331" s="270"/>
      <c r="CP331" s="270"/>
      <c r="CQ331" s="270"/>
      <c r="CR331" s="270"/>
      <c r="CS331" s="262" t="s">
        <v>8102</v>
      </c>
      <c r="CT331" s="270"/>
      <c r="CU331" s="270"/>
      <c r="CV331" s="270"/>
      <c r="CW331" s="270"/>
      <c r="CX331" s="270"/>
      <c r="CY331" s="270"/>
      <c r="CZ331" s="270"/>
      <c r="DA331" s="270"/>
      <c r="DB331" s="270"/>
      <c r="DC331" s="270"/>
      <c r="DD331" s="270"/>
      <c r="DE331" s="270"/>
    </row>
    <row r="332" spans="38:109" ht="150" hidden="1">
      <c r="AL332" s="259" t="str">
        <f t="shared" si="11"/>
        <v/>
      </c>
      <c r="AM332" s="259" t="str">
        <f t="shared" si="10"/>
        <v/>
      </c>
      <c r="AN332"/>
      <c r="AO332" s="268"/>
      <c r="AP332" s="3">
        <v>330</v>
      </c>
      <c r="AQ332" s="269"/>
      <c r="AR332" s="269"/>
      <c r="AS332" s="269"/>
      <c r="AT332" s="269"/>
      <c r="AU332" s="269"/>
      <c r="AV332" s="269"/>
      <c r="AW332" s="269"/>
      <c r="AX332" s="269"/>
      <c r="AY332" s="269"/>
      <c r="AZ332" s="269"/>
      <c r="BA332" s="269"/>
      <c r="BB332" s="269"/>
      <c r="BC332" s="269"/>
      <c r="BD332" s="269"/>
      <c r="BE332" s="269"/>
      <c r="BF332" s="269"/>
      <c r="BG332" s="269"/>
      <c r="BH332" s="269"/>
      <c r="BI332" s="269"/>
      <c r="BJ332" s="260" t="s">
        <v>8103</v>
      </c>
      <c r="BK332" s="269"/>
      <c r="BL332" s="269"/>
      <c r="BM332" s="269"/>
      <c r="BN332" s="269"/>
      <c r="BO332" s="269"/>
      <c r="BP332" s="269"/>
      <c r="BQ332" s="269"/>
      <c r="BR332" s="269"/>
      <c r="BS332" s="269"/>
      <c r="BT332" s="269"/>
      <c r="BU332" s="269"/>
      <c r="BV332" s="269"/>
      <c r="BW332" s="268"/>
      <c r="BX332" s="268"/>
      <c r="BY332" s="268"/>
      <c r="BZ332" s="270"/>
      <c r="CA332" s="270"/>
      <c r="CB332" s="270"/>
      <c r="CC332" s="270"/>
      <c r="CD332" s="270"/>
      <c r="CE332" s="270"/>
      <c r="CF332" s="270"/>
      <c r="CG332" s="270"/>
      <c r="CH332" s="270"/>
      <c r="CI332" s="270"/>
      <c r="CJ332" s="270"/>
      <c r="CK332" s="270"/>
      <c r="CL332" s="270"/>
      <c r="CM332" s="270"/>
      <c r="CN332" s="270"/>
      <c r="CO332" s="270"/>
      <c r="CP332" s="270"/>
      <c r="CQ332" s="270"/>
      <c r="CR332" s="270"/>
      <c r="CS332" s="262" t="s">
        <v>8104</v>
      </c>
      <c r="CT332" s="270"/>
      <c r="CU332" s="270"/>
      <c r="CV332" s="270"/>
      <c r="CW332" s="270"/>
      <c r="CX332" s="270"/>
      <c r="CY332" s="270"/>
      <c r="CZ332" s="270"/>
      <c r="DA332" s="270"/>
      <c r="DB332" s="270"/>
      <c r="DC332" s="270"/>
      <c r="DD332" s="270"/>
      <c r="DE332" s="270"/>
    </row>
    <row r="333" spans="38:109" ht="120" hidden="1">
      <c r="AL333" s="259" t="str">
        <f t="shared" si="11"/>
        <v/>
      </c>
      <c r="AM333" s="259" t="str">
        <f t="shared" si="10"/>
        <v/>
      </c>
      <c r="AN333"/>
      <c r="AO333" s="268"/>
      <c r="AP333" s="3">
        <v>331</v>
      </c>
      <c r="AQ333" s="269"/>
      <c r="AR333" s="269"/>
      <c r="AS333" s="269"/>
      <c r="AT333" s="269"/>
      <c r="AU333" s="269"/>
      <c r="AV333" s="269"/>
      <c r="AW333" s="269"/>
      <c r="AX333" s="269"/>
      <c r="AY333" s="269"/>
      <c r="AZ333" s="269"/>
      <c r="BA333" s="269"/>
      <c r="BB333" s="269"/>
      <c r="BC333" s="269"/>
      <c r="BD333" s="269"/>
      <c r="BE333" s="269"/>
      <c r="BF333" s="269"/>
      <c r="BG333" s="269"/>
      <c r="BH333" s="269"/>
      <c r="BI333" s="269"/>
      <c r="BJ333" s="260" t="s">
        <v>8105</v>
      </c>
      <c r="BK333" s="269"/>
      <c r="BL333" s="269"/>
      <c r="BM333" s="269"/>
      <c r="BN333" s="269"/>
      <c r="BO333" s="269"/>
      <c r="BP333" s="269"/>
      <c r="BQ333" s="269"/>
      <c r="BR333" s="269"/>
      <c r="BS333" s="269"/>
      <c r="BT333" s="269"/>
      <c r="BU333" s="269"/>
      <c r="BV333" s="269"/>
      <c r="BW333" s="268"/>
      <c r="BX333" s="268"/>
      <c r="BY333" s="268"/>
      <c r="BZ333" s="270"/>
      <c r="CA333" s="270"/>
      <c r="CB333" s="270"/>
      <c r="CC333" s="270"/>
      <c r="CD333" s="270"/>
      <c r="CE333" s="270"/>
      <c r="CF333" s="270"/>
      <c r="CG333" s="270"/>
      <c r="CH333" s="270"/>
      <c r="CI333" s="270"/>
      <c r="CJ333" s="270"/>
      <c r="CK333" s="270"/>
      <c r="CL333" s="270"/>
      <c r="CM333" s="270"/>
      <c r="CN333" s="270"/>
      <c r="CO333" s="270"/>
      <c r="CP333" s="270"/>
      <c r="CQ333" s="270"/>
      <c r="CR333" s="270"/>
      <c r="CS333" s="262" t="s">
        <v>8106</v>
      </c>
      <c r="CT333" s="270"/>
      <c r="CU333" s="270"/>
      <c r="CV333" s="270"/>
      <c r="CW333" s="270"/>
      <c r="CX333" s="270"/>
      <c r="CY333" s="270"/>
      <c r="CZ333" s="270"/>
      <c r="DA333" s="270"/>
      <c r="DB333" s="270"/>
      <c r="DC333" s="270"/>
      <c r="DD333" s="270"/>
      <c r="DE333" s="270"/>
    </row>
    <row r="334" spans="38:109" ht="105" hidden="1">
      <c r="AL334" s="259" t="str">
        <f t="shared" si="11"/>
        <v/>
      </c>
      <c r="AM334" s="259" t="str">
        <f t="shared" si="10"/>
        <v/>
      </c>
      <c r="AN334"/>
      <c r="AO334" s="268"/>
      <c r="AP334" s="3">
        <v>332</v>
      </c>
      <c r="AQ334" s="269"/>
      <c r="AR334" s="269"/>
      <c r="AS334" s="269"/>
      <c r="AT334" s="269"/>
      <c r="AU334" s="269"/>
      <c r="AV334" s="269"/>
      <c r="AW334" s="269"/>
      <c r="AX334" s="269"/>
      <c r="AY334" s="269"/>
      <c r="AZ334" s="269"/>
      <c r="BA334" s="269"/>
      <c r="BB334" s="269"/>
      <c r="BC334" s="269"/>
      <c r="BD334" s="269"/>
      <c r="BE334" s="269"/>
      <c r="BF334" s="269"/>
      <c r="BG334" s="269"/>
      <c r="BH334" s="269"/>
      <c r="BI334" s="269"/>
      <c r="BJ334" s="260" t="s">
        <v>8107</v>
      </c>
      <c r="BK334" s="269"/>
      <c r="BL334" s="269"/>
      <c r="BM334" s="269"/>
      <c r="BN334" s="269"/>
      <c r="BO334" s="269"/>
      <c r="BP334" s="269"/>
      <c r="BQ334" s="269"/>
      <c r="BR334" s="269"/>
      <c r="BS334" s="269"/>
      <c r="BT334" s="269"/>
      <c r="BU334" s="269"/>
      <c r="BV334" s="269"/>
      <c r="BW334" s="268"/>
      <c r="BX334" s="268"/>
      <c r="BY334" s="268"/>
      <c r="BZ334" s="270"/>
      <c r="CA334" s="270"/>
      <c r="CB334" s="270"/>
      <c r="CC334" s="270"/>
      <c r="CD334" s="270"/>
      <c r="CE334" s="270"/>
      <c r="CF334" s="270"/>
      <c r="CG334" s="270"/>
      <c r="CH334" s="270"/>
      <c r="CI334" s="270"/>
      <c r="CJ334" s="270"/>
      <c r="CK334" s="270"/>
      <c r="CL334" s="270"/>
      <c r="CM334" s="270"/>
      <c r="CN334" s="270"/>
      <c r="CO334" s="270"/>
      <c r="CP334" s="270"/>
      <c r="CQ334" s="270"/>
      <c r="CR334" s="270"/>
      <c r="CS334" s="262" t="s">
        <v>8108</v>
      </c>
      <c r="CT334" s="270"/>
      <c r="CU334" s="270"/>
      <c r="CV334" s="270"/>
      <c r="CW334" s="270"/>
      <c r="CX334" s="270"/>
      <c r="CY334" s="270"/>
      <c r="CZ334" s="270"/>
      <c r="DA334" s="270"/>
      <c r="DB334" s="270"/>
      <c r="DC334" s="270"/>
      <c r="DD334" s="270"/>
      <c r="DE334" s="270"/>
    </row>
    <row r="335" spans="38:109" ht="150" hidden="1">
      <c r="AL335" s="259" t="str">
        <f t="shared" si="11"/>
        <v/>
      </c>
      <c r="AM335" s="259" t="str">
        <f t="shared" si="10"/>
        <v/>
      </c>
      <c r="AN335"/>
      <c r="AO335" s="268"/>
      <c r="AP335" s="3">
        <v>333</v>
      </c>
      <c r="AQ335" s="269"/>
      <c r="AR335" s="269"/>
      <c r="AS335" s="269"/>
      <c r="AT335" s="269"/>
      <c r="AU335" s="269"/>
      <c r="AV335" s="269"/>
      <c r="AW335" s="269"/>
      <c r="AX335" s="269"/>
      <c r="AY335" s="269"/>
      <c r="AZ335" s="269"/>
      <c r="BA335" s="269"/>
      <c r="BB335" s="269"/>
      <c r="BC335" s="269"/>
      <c r="BD335" s="269"/>
      <c r="BE335" s="269"/>
      <c r="BF335" s="269"/>
      <c r="BG335" s="269"/>
      <c r="BH335" s="269"/>
      <c r="BI335" s="269"/>
      <c r="BJ335" s="260" t="s">
        <v>8109</v>
      </c>
      <c r="BK335" s="269"/>
      <c r="BL335" s="269"/>
      <c r="BM335" s="269"/>
      <c r="BN335" s="269"/>
      <c r="BO335" s="269"/>
      <c r="BP335" s="269"/>
      <c r="BQ335" s="269"/>
      <c r="BR335" s="269"/>
      <c r="BS335" s="269"/>
      <c r="BT335" s="269"/>
      <c r="BU335" s="269"/>
      <c r="BV335" s="269"/>
      <c r="BW335" s="268"/>
      <c r="BX335" s="268"/>
      <c r="BY335" s="268"/>
      <c r="BZ335" s="270"/>
      <c r="CA335" s="270"/>
      <c r="CB335" s="270"/>
      <c r="CC335" s="270"/>
      <c r="CD335" s="270"/>
      <c r="CE335" s="270"/>
      <c r="CF335" s="270"/>
      <c r="CG335" s="270"/>
      <c r="CH335" s="270"/>
      <c r="CI335" s="270"/>
      <c r="CJ335" s="270"/>
      <c r="CK335" s="270"/>
      <c r="CL335" s="270"/>
      <c r="CM335" s="270"/>
      <c r="CN335" s="270"/>
      <c r="CO335" s="270"/>
      <c r="CP335" s="270"/>
      <c r="CQ335" s="270"/>
      <c r="CR335" s="270"/>
      <c r="CS335" s="262" t="s">
        <v>8110</v>
      </c>
      <c r="CT335" s="270"/>
      <c r="CU335" s="270"/>
      <c r="CV335" s="270"/>
      <c r="CW335" s="270"/>
      <c r="CX335" s="270"/>
      <c r="CY335" s="270"/>
      <c r="CZ335" s="270"/>
      <c r="DA335" s="270"/>
      <c r="DB335" s="270"/>
      <c r="DC335" s="270"/>
      <c r="DD335" s="270"/>
      <c r="DE335" s="270"/>
    </row>
    <row r="336" spans="38:109" ht="135" hidden="1">
      <c r="AL336" s="259" t="str">
        <f t="shared" si="11"/>
        <v/>
      </c>
      <c r="AM336" s="259" t="str">
        <f t="shared" si="10"/>
        <v/>
      </c>
      <c r="AN336"/>
      <c r="AO336" s="268"/>
      <c r="AP336" s="3">
        <v>334</v>
      </c>
      <c r="AQ336" s="269"/>
      <c r="AR336" s="269"/>
      <c r="AS336" s="269"/>
      <c r="AT336" s="269"/>
      <c r="AU336" s="269"/>
      <c r="AV336" s="269"/>
      <c r="AW336" s="269"/>
      <c r="AX336" s="269"/>
      <c r="AY336" s="269"/>
      <c r="AZ336" s="269"/>
      <c r="BA336" s="269"/>
      <c r="BB336" s="269"/>
      <c r="BC336" s="269"/>
      <c r="BD336" s="269"/>
      <c r="BE336" s="269"/>
      <c r="BF336" s="269"/>
      <c r="BG336" s="269"/>
      <c r="BH336" s="269"/>
      <c r="BI336" s="269"/>
      <c r="BJ336" s="260" t="s">
        <v>8111</v>
      </c>
      <c r="BK336" s="269"/>
      <c r="BL336" s="269"/>
      <c r="BM336" s="269"/>
      <c r="BN336" s="269"/>
      <c r="BO336" s="269"/>
      <c r="BP336" s="269"/>
      <c r="BQ336" s="269"/>
      <c r="BR336" s="269"/>
      <c r="BS336" s="269"/>
      <c r="BT336" s="269"/>
      <c r="BU336" s="269"/>
      <c r="BV336" s="269"/>
      <c r="BW336" s="268"/>
      <c r="BX336" s="268"/>
      <c r="BY336" s="268"/>
      <c r="BZ336" s="270"/>
      <c r="CA336" s="270"/>
      <c r="CB336" s="270"/>
      <c r="CC336" s="270"/>
      <c r="CD336" s="270"/>
      <c r="CE336" s="270"/>
      <c r="CF336" s="270"/>
      <c r="CG336" s="270"/>
      <c r="CH336" s="270"/>
      <c r="CI336" s="270"/>
      <c r="CJ336" s="270"/>
      <c r="CK336" s="270"/>
      <c r="CL336" s="270"/>
      <c r="CM336" s="270"/>
      <c r="CN336" s="270"/>
      <c r="CO336" s="270"/>
      <c r="CP336" s="270"/>
      <c r="CQ336" s="270"/>
      <c r="CR336" s="270"/>
      <c r="CS336" s="262" t="s">
        <v>8112</v>
      </c>
      <c r="CT336" s="270"/>
      <c r="CU336" s="270"/>
      <c r="CV336" s="270"/>
      <c r="CW336" s="270"/>
      <c r="CX336" s="270"/>
      <c r="CY336" s="270"/>
      <c r="CZ336" s="270"/>
      <c r="DA336" s="270"/>
      <c r="DB336" s="270"/>
      <c r="DC336" s="270"/>
      <c r="DD336" s="270"/>
      <c r="DE336" s="270"/>
    </row>
    <row r="337" spans="38:109" ht="105" hidden="1">
      <c r="AL337" s="259" t="str">
        <f t="shared" si="11"/>
        <v/>
      </c>
      <c r="AM337" s="259" t="str">
        <f t="shared" si="10"/>
        <v/>
      </c>
      <c r="AN337"/>
      <c r="AO337" s="268"/>
      <c r="AP337" s="3">
        <v>335</v>
      </c>
      <c r="AQ337" s="269"/>
      <c r="AR337" s="269"/>
      <c r="AS337" s="269"/>
      <c r="AT337" s="269"/>
      <c r="AU337" s="269"/>
      <c r="AV337" s="269"/>
      <c r="AW337" s="269"/>
      <c r="AX337" s="269"/>
      <c r="AY337" s="269"/>
      <c r="AZ337" s="269"/>
      <c r="BA337" s="269"/>
      <c r="BB337" s="269"/>
      <c r="BC337" s="269"/>
      <c r="BD337" s="269"/>
      <c r="BE337" s="269"/>
      <c r="BF337" s="269"/>
      <c r="BG337" s="269"/>
      <c r="BH337" s="269"/>
      <c r="BI337" s="269"/>
      <c r="BJ337" s="260" t="s">
        <v>8113</v>
      </c>
      <c r="BK337" s="269"/>
      <c r="BL337" s="269"/>
      <c r="BM337" s="269"/>
      <c r="BN337" s="269"/>
      <c r="BO337" s="269"/>
      <c r="BP337" s="269"/>
      <c r="BQ337" s="269"/>
      <c r="BR337" s="269"/>
      <c r="BS337" s="269"/>
      <c r="BT337" s="269"/>
      <c r="BU337" s="269"/>
      <c r="BV337" s="269"/>
      <c r="BW337" s="268"/>
      <c r="BX337" s="268"/>
      <c r="BY337" s="268"/>
      <c r="BZ337" s="270"/>
      <c r="CA337" s="270"/>
      <c r="CB337" s="270"/>
      <c r="CC337" s="270"/>
      <c r="CD337" s="270"/>
      <c r="CE337" s="270"/>
      <c r="CF337" s="270"/>
      <c r="CG337" s="270"/>
      <c r="CH337" s="270"/>
      <c r="CI337" s="270"/>
      <c r="CJ337" s="270"/>
      <c r="CK337" s="270"/>
      <c r="CL337" s="270"/>
      <c r="CM337" s="270"/>
      <c r="CN337" s="270"/>
      <c r="CO337" s="270"/>
      <c r="CP337" s="270"/>
      <c r="CQ337" s="270"/>
      <c r="CR337" s="270"/>
      <c r="CS337" s="264" t="s">
        <v>8114</v>
      </c>
      <c r="CT337" s="270"/>
      <c r="CU337" s="270"/>
      <c r="CV337" s="270"/>
      <c r="CW337" s="270"/>
      <c r="CX337" s="270"/>
      <c r="CY337" s="270"/>
      <c r="CZ337" s="270"/>
      <c r="DA337" s="270"/>
      <c r="DB337" s="270"/>
      <c r="DC337" s="270"/>
      <c r="DD337" s="270"/>
      <c r="DE337" s="270"/>
    </row>
    <row r="338" spans="38:109" ht="120" hidden="1">
      <c r="AL338" s="259" t="str">
        <f t="shared" si="11"/>
        <v/>
      </c>
      <c r="AM338" s="259" t="str">
        <f t="shared" si="10"/>
        <v/>
      </c>
      <c r="AN338"/>
      <c r="AO338" s="268"/>
      <c r="AP338" s="3">
        <v>336</v>
      </c>
      <c r="AQ338" s="269"/>
      <c r="AR338" s="269"/>
      <c r="AS338" s="269"/>
      <c r="AT338" s="269"/>
      <c r="AU338" s="269"/>
      <c r="AV338" s="269"/>
      <c r="AW338" s="269"/>
      <c r="AX338" s="269"/>
      <c r="AY338" s="269"/>
      <c r="AZ338" s="269"/>
      <c r="BA338" s="269"/>
      <c r="BB338" s="269"/>
      <c r="BC338" s="269"/>
      <c r="BD338" s="269"/>
      <c r="BE338" s="269"/>
      <c r="BF338" s="269"/>
      <c r="BG338" s="269"/>
      <c r="BH338" s="269"/>
      <c r="BI338" s="269"/>
      <c r="BJ338" s="260" t="s">
        <v>8115</v>
      </c>
      <c r="BK338" s="269"/>
      <c r="BL338" s="269"/>
      <c r="BM338" s="269"/>
      <c r="BN338" s="269"/>
      <c r="BO338" s="269"/>
      <c r="BP338" s="269"/>
      <c r="BQ338" s="269"/>
      <c r="BR338" s="269"/>
      <c r="BS338" s="269"/>
      <c r="BT338" s="269"/>
      <c r="BU338" s="269"/>
      <c r="BV338" s="269"/>
      <c r="BW338" s="268"/>
      <c r="BX338" s="268"/>
      <c r="BY338" s="268"/>
      <c r="BZ338" s="270"/>
      <c r="CA338" s="270"/>
      <c r="CB338" s="270"/>
      <c r="CC338" s="270"/>
      <c r="CD338" s="270"/>
      <c r="CE338" s="270"/>
      <c r="CF338" s="270"/>
      <c r="CG338" s="270"/>
      <c r="CH338" s="270"/>
      <c r="CI338" s="270"/>
      <c r="CJ338" s="270"/>
      <c r="CK338" s="270"/>
      <c r="CL338" s="270"/>
      <c r="CM338" s="270"/>
      <c r="CN338" s="270"/>
      <c r="CO338" s="270"/>
      <c r="CP338" s="270"/>
      <c r="CQ338" s="270"/>
      <c r="CR338" s="270"/>
      <c r="CS338" s="262" t="s">
        <v>8116</v>
      </c>
      <c r="CT338" s="270"/>
      <c r="CU338" s="270"/>
      <c r="CV338" s="270"/>
      <c r="CW338" s="270"/>
      <c r="CX338" s="270"/>
      <c r="CY338" s="270"/>
      <c r="CZ338" s="270"/>
      <c r="DA338" s="270"/>
      <c r="DB338" s="270"/>
      <c r="DC338" s="270"/>
      <c r="DD338" s="270"/>
      <c r="DE338" s="270"/>
    </row>
    <row r="339" spans="38:109" ht="105" hidden="1">
      <c r="AL339" s="259" t="str">
        <f t="shared" si="11"/>
        <v/>
      </c>
      <c r="AM339" s="259" t="str">
        <f t="shared" si="10"/>
        <v/>
      </c>
      <c r="AN339"/>
      <c r="AO339" s="268"/>
      <c r="AP339" s="3">
        <v>337</v>
      </c>
      <c r="AQ339" s="269"/>
      <c r="AR339" s="269"/>
      <c r="AS339" s="269"/>
      <c r="AT339" s="269"/>
      <c r="AU339" s="269"/>
      <c r="AV339" s="269"/>
      <c r="AW339" s="269"/>
      <c r="AX339" s="269"/>
      <c r="AY339" s="269"/>
      <c r="AZ339" s="269"/>
      <c r="BA339" s="269"/>
      <c r="BB339" s="269"/>
      <c r="BC339" s="269"/>
      <c r="BD339" s="269"/>
      <c r="BE339" s="269"/>
      <c r="BF339" s="269"/>
      <c r="BG339" s="269"/>
      <c r="BH339" s="269"/>
      <c r="BI339" s="269"/>
      <c r="BJ339" s="260" t="s">
        <v>8117</v>
      </c>
      <c r="BK339" s="269"/>
      <c r="BL339" s="269"/>
      <c r="BM339" s="269"/>
      <c r="BN339" s="269"/>
      <c r="BO339" s="269"/>
      <c r="BP339" s="269"/>
      <c r="BQ339" s="269"/>
      <c r="BR339" s="269"/>
      <c r="BS339" s="269"/>
      <c r="BT339" s="269"/>
      <c r="BU339" s="269"/>
      <c r="BV339" s="269"/>
      <c r="BW339" s="268"/>
      <c r="BX339" s="268"/>
      <c r="BY339" s="268"/>
      <c r="BZ339" s="270"/>
      <c r="CA339" s="270"/>
      <c r="CB339" s="270"/>
      <c r="CC339" s="270"/>
      <c r="CD339" s="270"/>
      <c r="CE339" s="270"/>
      <c r="CF339" s="270"/>
      <c r="CG339" s="270"/>
      <c r="CH339" s="270"/>
      <c r="CI339" s="270"/>
      <c r="CJ339" s="270"/>
      <c r="CK339" s="270"/>
      <c r="CL339" s="270"/>
      <c r="CM339" s="270"/>
      <c r="CN339" s="270"/>
      <c r="CO339" s="270"/>
      <c r="CP339" s="270"/>
      <c r="CQ339" s="270"/>
      <c r="CR339" s="270"/>
      <c r="CS339" s="262" t="s">
        <v>8118</v>
      </c>
      <c r="CT339" s="270"/>
      <c r="CU339" s="270"/>
      <c r="CV339" s="270"/>
      <c r="CW339" s="270"/>
      <c r="CX339" s="270"/>
      <c r="CY339" s="270"/>
      <c r="CZ339" s="270"/>
      <c r="DA339" s="270"/>
      <c r="DB339" s="270"/>
      <c r="DC339" s="270"/>
      <c r="DD339" s="270"/>
      <c r="DE339" s="270"/>
    </row>
    <row r="340" spans="38:109" ht="195" hidden="1">
      <c r="AL340" s="259" t="str">
        <f t="shared" si="11"/>
        <v/>
      </c>
      <c r="AM340" s="259" t="str">
        <f t="shared" si="10"/>
        <v/>
      </c>
      <c r="AN340"/>
      <c r="AO340" s="268"/>
      <c r="AP340" s="3">
        <v>338</v>
      </c>
      <c r="AQ340" s="269"/>
      <c r="AR340" s="269"/>
      <c r="AS340" s="269"/>
      <c r="AT340" s="269"/>
      <c r="AU340" s="269"/>
      <c r="AV340" s="269"/>
      <c r="AW340" s="269"/>
      <c r="AX340" s="269"/>
      <c r="AY340" s="269"/>
      <c r="AZ340" s="269"/>
      <c r="BA340" s="269"/>
      <c r="BB340" s="269"/>
      <c r="BC340" s="269"/>
      <c r="BD340" s="269"/>
      <c r="BE340" s="269"/>
      <c r="BF340" s="269"/>
      <c r="BG340" s="269"/>
      <c r="BH340" s="269"/>
      <c r="BI340" s="269"/>
      <c r="BJ340" s="260" t="s">
        <v>8119</v>
      </c>
      <c r="BK340" s="269"/>
      <c r="BL340" s="269"/>
      <c r="BM340" s="269"/>
      <c r="BN340" s="269"/>
      <c r="BO340" s="269"/>
      <c r="BP340" s="269"/>
      <c r="BQ340" s="269"/>
      <c r="BR340" s="269"/>
      <c r="BS340" s="269"/>
      <c r="BT340" s="269"/>
      <c r="BU340" s="269"/>
      <c r="BV340" s="269"/>
      <c r="BW340" s="268"/>
      <c r="BX340" s="268"/>
      <c r="BY340" s="268"/>
      <c r="BZ340" s="270"/>
      <c r="CA340" s="270"/>
      <c r="CB340" s="270"/>
      <c r="CC340" s="270"/>
      <c r="CD340" s="270"/>
      <c r="CE340" s="270"/>
      <c r="CF340" s="270"/>
      <c r="CG340" s="270"/>
      <c r="CH340" s="270"/>
      <c r="CI340" s="270"/>
      <c r="CJ340" s="270"/>
      <c r="CK340" s="270"/>
      <c r="CL340" s="270"/>
      <c r="CM340" s="270"/>
      <c r="CN340" s="270"/>
      <c r="CO340" s="270"/>
      <c r="CP340" s="270"/>
      <c r="CQ340" s="270"/>
      <c r="CR340" s="270"/>
      <c r="CS340" s="262" t="s">
        <v>8120</v>
      </c>
      <c r="CT340" s="270"/>
      <c r="CU340" s="270"/>
      <c r="CV340" s="270"/>
      <c r="CW340" s="270"/>
      <c r="CX340" s="270"/>
      <c r="CY340" s="270"/>
      <c r="CZ340" s="270"/>
      <c r="DA340" s="270"/>
      <c r="DB340" s="270"/>
      <c r="DC340" s="270"/>
      <c r="DD340" s="270"/>
      <c r="DE340" s="270"/>
    </row>
    <row r="341" spans="38:109" ht="75" hidden="1">
      <c r="AL341" s="259" t="str">
        <f t="shared" si="11"/>
        <v/>
      </c>
      <c r="AM341" s="259" t="str">
        <f t="shared" si="10"/>
        <v/>
      </c>
      <c r="AN341"/>
      <c r="AO341" s="268"/>
      <c r="AP341" s="3">
        <v>339</v>
      </c>
      <c r="AQ341" s="269"/>
      <c r="AR341" s="269"/>
      <c r="AS341" s="269"/>
      <c r="AT341" s="269"/>
      <c r="AU341" s="269"/>
      <c r="AV341" s="269"/>
      <c r="AW341" s="269"/>
      <c r="AX341" s="269"/>
      <c r="AY341" s="269"/>
      <c r="AZ341" s="269"/>
      <c r="BA341" s="269"/>
      <c r="BB341" s="269"/>
      <c r="BC341" s="269"/>
      <c r="BD341" s="269"/>
      <c r="BE341" s="269"/>
      <c r="BF341" s="269"/>
      <c r="BG341" s="269"/>
      <c r="BH341" s="269"/>
      <c r="BI341" s="269"/>
      <c r="BJ341" s="260" t="s">
        <v>8121</v>
      </c>
      <c r="BK341" s="269"/>
      <c r="BL341" s="269"/>
      <c r="BM341" s="269"/>
      <c r="BN341" s="269"/>
      <c r="BO341" s="269"/>
      <c r="BP341" s="269"/>
      <c r="BQ341" s="269"/>
      <c r="BR341" s="269"/>
      <c r="BS341" s="269"/>
      <c r="BT341" s="269"/>
      <c r="BU341" s="269"/>
      <c r="BV341" s="269"/>
      <c r="BW341" s="268"/>
      <c r="BX341" s="268"/>
      <c r="BY341" s="268"/>
      <c r="BZ341" s="270"/>
      <c r="CA341" s="270"/>
      <c r="CB341" s="270"/>
      <c r="CC341" s="270"/>
      <c r="CD341" s="270"/>
      <c r="CE341" s="270"/>
      <c r="CF341" s="270"/>
      <c r="CG341" s="270"/>
      <c r="CH341" s="270"/>
      <c r="CI341" s="270"/>
      <c r="CJ341" s="270"/>
      <c r="CK341" s="270"/>
      <c r="CL341" s="270"/>
      <c r="CM341" s="270"/>
      <c r="CN341" s="270"/>
      <c r="CO341" s="270"/>
      <c r="CP341" s="270"/>
      <c r="CQ341" s="270"/>
      <c r="CR341" s="270"/>
      <c r="CS341" s="262" t="s">
        <v>8122</v>
      </c>
      <c r="CT341" s="270"/>
      <c r="CU341" s="270"/>
      <c r="CV341" s="270"/>
      <c r="CW341" s="270"/>
      <c r="CX341" s="270"/>
      <c r="CY341" s="270"/>
      <c r="CZ341" s="270"/>
      <c r="DA341" s="270"/>
      <c r="DB341" s="270"/>
      <c r="DC341" s="270"/>
      <c r="DD341" s="270"/>
      <c r="DE341" s="270"/>
    </row>
    <row r="342" spans="38:109" ht="225" hidden="1">
      <c r="AL342" s="259" t="str">
        <f t="shared" si="11"/>
        <v/>
      </c>
      <c r="AM342" s="259" t="str">
        <f t="shared" si="10"/>
        <v/>
      </c>
      <c r="AN342"/>
      <c r="AO342" s="268"/>
      <c r="AP342" s="3">
        <v>340</v>
      </c>
      <c r="AQ342" s="269"/>
      <c r="AR342" s="269"/>
      <c r="AS342" s="269"/>
      <c r="AT342" s="269"/>
      <c r="AU342" s="269"/>
      <c r="AV342" s="269"/>
      <c r="AW342" s="269"/>
      <c r="AX342" s="269"/>
      <c r="AY342" s="269"/>
      <c r="AZ342" s="269"/>
      <c r="BA342" s="269"/>
      <c r="BB342" s="269"/>
      <c r="BC342" s="269"/>
      <c r="BD342" s="269"/>
      <c r="BE342" s="269"/>
      <c r="BF342" s="269"/>
      <c r="BG342" s="269"/>
      <c r="BH342" s="269"/>
      <c r="BI342" s="269"/>
      <c r="BJ342" s="260" t="s">
        <v>8123</v>
      </c>
      <c r="BK342" s="269"/>
      <c r="BL342" s="269"/>
      <c r="BM342" s="269"/>
      <c r="BN342" s="269"/>
      <c r="BO342" s="269"/>
      <c r="BP342" s="269"/>
      <c r="BQ342" s="269"/>
      <c r="BR342" s="269"/>
      <c r="BS342" s="269"/>
      <c r="BT342" s="269"/>
      <c r="BU342" s="269"/>
      <c r="BV342" s="269"/>
      <c r="BW342" s="268"/>
      <c r="BX342" s="268"/>
      <c r="BY342" s="268"/>
      <c r="BZ342" s="270"/>
      <c r="CA342" s="270"/>
      <c r="CB342" s="270"/>
      <c r="CC342" s="270"/>
      <c r="CD342" s="270"/>
      <c r="CE342" s="270"/>
      <c r="CF342" s="270"/>
      <c r="CG342" s="270"/>
      <c r="CH342" s="270"/>
      <c r="CI342" s="270"/>
      <c r="CJ342" s="270"/>
      <c r="CK342" s="270"/>
      <c r="CL342" s="270"/>
      <c r="CM342" s="270"/>
      <c r="CN342" s="270"/>
      <c r="CO342" s="270"/>
      <c r="CP342" s="270"/>
      <c r="CQ342" s="270"/>
      <c r="CR342" s="270"/>
      <c r="CS342" s="262" t="s">
        <v>8124</v>
      </c>
      <c r="CT342" s="270"/>
      <c r="CU342" s="270"/>
      <c r="CV342" s="270"/>
      <c r="CW342" s="270"/>
      <c r="CX342" s="270"/>
      <c r="CY342" s="270"/>
      <c r="CZ342" s="270"/>
      <c r="DA342" s="270"/>
      <c r="DB342" s="270"/>
      <c r="DC342" s="270"/>
      <c r="DD342" s="270"/>
      <c r="DE342" s="270"/>
    </row>
    <row r="343" spans="38:109" ht="225" hidden="1">
      <c r="AL343" s="259" t="str">
        <f t="shared" si="11"/>
        <v/>
      </c>
      <c r="AM343" s="259" t="str">
        <f t="shared" si="10"/>
        <v/>
      </c>
      <c r="AN343"/>
      <c r="AO343" s="268"/>
      <c r="AP343" s="3">
        <v>341</v>
      </c>
      <c r="AQ343" s="269"/>
      <c r="AR343" s="269"/>
      <c r="AS343" s="269"/>
      <c r="AT343" s="269"/>
      <c r="AU343" s="269"/>
      <c r="AV343" s="269"/>
      <c r="AW343" s="269"/>
      <c r="AX343" s="269"/>
      <c r="AY343" s="269"/>
      <c r="AZ343" s="269"/>
      <c r="BA343" s="269"/>
      <c r="BB343" s="269"/>
      <c r="BC343" s="269"/>
      <c r="BD343" s="269"/>
      <c r="BE343" s="269"/>
      <c r="BF343" s="269"/>
      <c r="BG343" s="269"/>
      <c r="BH343" s="269"/>
      <c r="BI343" s="269"/>
      <c r="BJ343" s="260" t="s">
        <v>8125</v>
      </c>
      <c r="BK343" s="269"/>
      <c r="BL343" s="269"/>
      <c r="BM343" s="269"/>
      <c r="BN343" s="269"/>
      <c r="BO343" s="269"/>
      <c r="BP343" s="269"/>
      <c r="BQ343" s="269"/>
      <c r="BR343" s="269"/>
      <c r="BS343" s="269"/>
      <c r="BT343" s="269"/>
      <c r="BU343" s="269"/>
      <c r="BV343" s="269"/>
      <c r="BW343" s="268"/>
      <c r="BX343" s="268"/>
      <c r="BY343" s="268"/>
      <c r="BZ343" s="270"/>
      <c r="CA343" s="270"/>
      <c r="CB343" s="270"/>
      <c r="CC343" s="270"/>
      <c r="CD343" s="270"/>
      <c r="CE343" s="270"/>
      <c r="CF343" s="270"/>
      <c r="CG343" s="270"/>
      <c r="CH343" s="270"/>
      <c r="CI343" s="270"/>
      <c r="CJ343" s="270"/>
      <c r="CK343" s="270"/>
      <c r="CL343" s="270"/>
      <c r="CM343" s="270"/>
      <c r="CN343" s="270"/>
      <c r="CO343" s="270"/>
      <c r="CP343" s="270"/>
      <c r="CQ343" s="270"/>
      <c r="CR343" s="270"/>
      <c r="CS343" s="262" t="s">
        <v>8126</v>
      </c>
      <c r="CT343" s="270"/>
      <c r="CU343" s="270"/>
      <c r="CV343" s="270"/>
      <c r="CW343" s="270"/>
      <c r="CX343" s="270"/>
      <c r="CY343" s="270"/>
      <c r="CZ343" s="270"/>
      <c r="DA343" s="270"/>
      <c r="DB343" s="270"/>
      <c r="DC343" s="270"/>
      <c r="DD343" s="270"/>
      <c r="DE343" s="270"/>
    </row>
    <row r="344" spans="38:109" ht="135" hidden="1">
      <c r="AL344" s="259" t="str">
        <f t="shared" si="11"/>
        <v/>
      </c>
      <c r="AM344" s="259" t="str">
        <f t="shared" si="10"/>
        <v/>
      </c>
      <c r="AN344"/>
      <c r="AO344" s="268"/>
      <c r="AP344" s="3">
        <v>342</v>
      </c>
      <c r="AQ344" s="269"/>
      <c r="AR344" s="269"/>
      <c r="AS344" s="269"/>
      <c r="AT344" s="269"/>
      <c r="AU344" s="269"/>
      <c r="AV344" s="269"/>
      <c r="AW344" s="269"/>
      <c r="AX344" s="269"/>
      <c r="AY344" s="269"/>
      <c r="AZ344" s="269"/>
      <c r="BA344" s="269"/>
      <c r="BB344" s="269"/>
      <c r="BC344" s="269"/>
      <c r="BD344" s="269"/>
      <c r="BE344" s="269"/>
      <c r="BF344" s="269"/>
      <c r="BG344" s="269"/>
      <c r="BH344" s="269"/>
      <c r="BI344" s="269"/>
      <c r="BJ344" s="260" t="s">
        <v>8127</v>
      </c>
      <c r="BK344" s="269"/>
      <c r="BL344" s="269"/>
      <c r="BM344" s="269"/>
      <c r="BN344" s="269"/>
      <c r="BO344" s="269"/>
      <c r="BP344" s="269"/>
      <c r="BQ344" s="269"/>
      <c r="BR344" s="269"/>
      <c r="BS344" s="269"/>
      <c r="BT344" s="269"/>
      <c r="BU344" s="269"/>
      <c r="BV344" s="269"/>
      <c r="BW344" s="268"/>
      <c r="BX344" s="268"/>
      <c r="BY344" s="268"/>
      <c r="BZ344" s="270"/>
      <c r="CA344" s="270"/>
      <c r="CB344" s="270"/>
      <c r="CC344" s="270"/>
      <c r="CD344" s="270"/>
      <c r="CE344" s="270"/>
      <c r="CF344" s="270"/>
      <c r="CG344" s="270"/>
      <c r="CH344" s="270"/>
      <c r="CI344" s="270"/>
      <c r="CJ344" s="270"/>
      <c r="CK344" s="270"/>
      <c r="CL344" s="270"/>
      <c r="CM344" s="270"/>
      <c r="CN344" s="270"/>
      <c r="CO344" s="270"/>
      <c r="CP344" s="270"/>
      <c r="CQ344" s="270"/>
      <c r="CR344" s="270"/>
      <c r="CS344" s="262" t="s">
        <v>8128</v>
      </c>
      <c r="CT344" s="270"/>
      <c r="CU344" s="270"/>
      <c r="CV344" s="270"/>
      <c r="CW344" s="270"/>
      <c r="CX344" s="270"/>
      <c r="CY344" s="270"/>
      <c r="CZ344" s="270"/>
      <c r="DA344" s="270"/>
      <c r="DB344" s="270"/>
      <c r="DC344" s="270"/>
      <c r="DD344" s="270"/>
      <c r="DE344" s="270"/>
    </row>
    <row r="345" spans="38:109" ht="135" hidden="1">
      <c r="AL345" s="259" t="str">
        <f t="shared" si="11"/>
        <v/>
      </c>
      <c r="AM345" s="259" t="str">
        <f t="shared" si="10"/>
        <v/>
      </c>
      <c r="AN345"/>
      <c r="AO345" s="268"/>
      <c r="AP345" s="3">
        <v>343</v>
      </c>
      <c r="AQ345" s="269"/>
      <c r="AR345" s="269"/>
      <c r="AS345" s="269"/>
      <c r="AT345" s="269"/>
      <c r="AU345" s="269"/>
      <c r="AV345" s="269"/>
      <c r="AW345" s="269"/>
      <c r="AX345" s="269"/>
      <c r="AY345" s="269"/>
      <c r="AZ345" s="269"/>
      <c r="BA345" s="269"/>
      <c r="BB345" s="269"/>
      <c r="BC345" s="269"/>
      <c r="BD345" s="269"/>
      <c r="BE345" s="269"/>
      <c r="BF345" s="269"/>
      <c r="BG345" s="269"/>
      <c r="BH345" s="269"/>
      <c r="BI345" s="269"/>
      <c r="BJ345" s="260" t="s">
        <v>8129</v>
      </c>
      <c r="BK345" s="269"/>
      <c r="BL345" s="269"/>
      <c r="BM345" s="269"/>
      <c r="BN345" s="269"/>
      <c r="BO345" s="269"/>
      <c r="BP345" s="269"/>
      <c r="BQ345" s="269"/>
      <c r="BR345" s="269"/>
      <c r="BS345" s="269"/>
      <c r="BT345" s="269"/>
      <c r="BU345" s="269"/>
      <c r="BV345" s="269"/>
      <c r="BW345" s="268"/>
      <c r="BX345" s="268"/>
      <c r="BY345" s="268"/>
      <c r="BZ345" s="270"/>
      <c r="CA345" s="270"/>
      <c r="CB345" s="270"/>
      <c r="CC345" s="270"/>
      <c r="CD345" s="270"/>
      <c r="CE345" s="270"/>
      <c r="CF345" s="270"/>
      <c r="CG345" s="270"/>
      <c r="CH345" s="270"/>
      <c r="CI345" s="270"/>
      <c r="CJ345" s="270"/>
      <c r="CK345" s="270"/>
      <c r="CL345" s="270"/>
      <c r="CM345" s="270"/>
      <c r="CN345" s="270"/>
      <c r="CO345" s="270"/>
      <c r="CP345" s="270"/>
      <c r="CQ345" s="270"/>
      <c r="CR345" s="270"/>
      <c r="CS345" s="262" t="s">
        <v>8130</v>
      </c>
      <c r="CT345" s="270"/>
      <c r="CU345" s="270"/>
      <c r="CV345" s="270"/>
      <c r="CW345" s="270"/>
      <c r="CX345" s="270"/>
      <c r="CY345" s="270"/>
      <c r="CZ345" s="270"/>
      <c r="DA345" s="270"/>
      <c r="DB345" s="270"/>
      <c r="DC345" s="270"/>
      <c r="DD345" s="270"/>
      <c r="DE345" s="270"/>
    </row>
    <row r="346" spans="38:109" ht="150" hidden="1">
      <c r="AL346" s="259" t="str">
        <f t="shared" si="11"/>
        <v/>
      </c>
      <c r="AM346" s="259" t="str">
        <f t="shared" si="10"/>
        <v/>
      </c>
      <c r="AN346"/>
      <c r="AO346" s="268"/>
      <c r="AP346" s="3">
        <v>344</v>
      </c>
      <c r="AQ346" s="269"/>
      <c r="AR346" s="269"/>
      <c r="AS346" s="269"/>
      <c r="AT346" s="269"/>
      <c r="AU346" s="269"/>
      <c r="AV346" s="269"/>
      <c r="AW346" s="269"/>
      <c r="AX346" s="269"/>
      <c r="AY346" s="269"/>
      <c r="AZ346" s="269"/>
      <c r="BA346" s="269"/>
      <c r="BB346" s="269"/>
      <c r="BC346" s="269"/>
      <c r="BD346" s="269"/>
      <c r="BE346" s="269"/>
      <c r="BF346" s="269"/>
      <c r="BG346" s="269"/>
      <c r="BH346" s="269"/>
      <c r="BI346" s="269"/>
      <c r="BJ346" s="260" t="s">
        <v>8131</v>
      </c>
      <c r="BK346" s="269"/>
      <c r="BL346" s="269"/>
      <c r="BM346" s="269"/>
      <c r="BN346" s="269"/>
      <c r="BO346" s="269"/>
      <c r="BP346" s="269"/>
      <c r="BQ346" s="269"/>
      <c r="BR346" s="269"/>
      <c r="BS346" s="269"/>
      <c r="BT346" s="269"/>
      <c r="BU346" s="269"/>
      <c r="BV346" s="269"/>
      <c r="BW346" s="268"/>
      <c r="BX346" s="268"/>
      <c r="BY346" s="268"/>
      <c r="BZ346" s="270"/>
      <c r="CA346" s="270"/>
      <c r="CB346" s="270"/>
      <c r="CC346" s="270"/>
      <c r="CD346" s="270"/>
      <c r="CE346" s="270"/>
      <c r="CF346" s="270"/>
      <c r="CG346" s="270"/>
      <c r="CH346" s="270"/>
      <c r="CI346" s="270"/>
      <c r="CJ346" s="270"/>
      <c r="CK346" s="270"/>
      <c r="CL346" s="270"/>
      <c r="CM346" s="270"/>
      <c r="CN346" s="270"/>
      <c r="CO346" s="270"/>
      <c r="CP346" s="270"/>
      <c r="CQ346" s="270"/>
      <c r="CR346" s="270"/>
      <c r="CS346" s="262" t="s">
        <v>8132</v>
      </c>
      <c r="CT346" s="270"/>
      <c r="CU346" s="270"/>
      <c r="CV346" s="270"/>
      <c r="CW346" s="270"/>
      <c r="CX346" s="270"/>
      <c r="CY346" s="270"/>
      <c r="CZ346" s="270"/>
      <c r="DA346" s="270"/>
      <c r="DB346" s="270"/>
      <c r="DC346" s="270"/>
      <c r="DD346" s="270"/>
      <c r="DE346" s="270"/>
    </row>
    <row r="347" spans="38:109" ht="135" hidden="1">
      <c r="AL347" s="259" t="str">
        <f t="shared" si="11"/>
        <v/>
      </c>
      <c r="AM347" s="259" t="str">
        <f t="shared" si="10"/>
        <v/>
      </c>
      <c r="AN347"/>
      <c r="AO347" s="268"/>
      <c r="AP347" s="3">
        <v>345</v>
      </c>
      <c r="AQ347" s="269"/>
      <c r="AR347" s="269"/>
      <c r="AS347" s="269"/>
      <c r="AT347" s="269"/>
      <c r="AU347" s="269"/>
      <c r="AV347" s="269"/>
      <c r="AW347" s="269"/>
      <c r="AX347" s="269"/>
      <c r="AY347" s="269"/>
      <c r="AZ347" s="269"/>
      <c r="BA347" s="269"/>
      <c r="BB347" s="269"/>
      <c r="BC347" s="269"/>
      <c r="BD347" s="269"/>
      <c r="BE347" s="269"/>
      <c r="BF347" s="269"/>
      <c r="BG347" s="269"/>
      <c r="BH347" s="269"/>
      <c r="BI347" s="269"/>
      <c r="BJ347" s="260" t="s">
        <v>8133</v>
      </c>
      <c r="BK347" s="269"/>
      <c r="BL347" s="269"/>
      <c r="BM347" s="269"/>
      <c r="BN347" s="269"/>
      <c r="BO347" s="269"/>
      <c r="BP347" s="269"/>
      <c r="BQ347" s="269"/>
      <c r="BR347" s="269"/>
      <c r="BS347" s="269"/>
      <c r="BT347" s="269"/>
      <c r="BU347" s="269"/>
      <c r="BV347" s="269"/>
      <c r="BW347" s="268"/>
      <c r="BX347" s="268"/>
      <c r="BY347" s="268"/>
      <c r="BZ347" s="270"/>
      <c r="CA347" s="270"/>
      <c r="CB347" s="270"/>
      <c r="CC347" s="270"/>
      <c r="CD347" s="270"/>
      <c r="CE347" s="270"/>
      <c r="CF347" s="270"/>
      <c r="CG347" s="270"/>
      <c r="CH347" s="270"/>
      <c r="CI347" s="270"/>
      <c r="CJ347" s="270"/>
      <c r="CK347" s="270"/>
      <c r="CL347" s="270"/>
      <c r="CM347" s="270"/>
      <c r="CN347" s="270"/>
      <c r="CO347" s="270"/>
      <c r="CP347" s="270"/>
      <c r="CQ347" s="270"/>
      <c r="CR347" s="270"/>
      <c r="CS347" s="262" t="s">
        <v>8134</v>
      </c>
      <c r="CT347" s="270"/>
      <c r="CU347" s="270"/>
      <c r="CV347" s="270"/>
      <c r="CW347" s="270"/>
      <c r="CX347" s="270"/>
      <c r="CY347" s="270"/>
      <c r="CZ347" s="270"/>
      <c r="DA347" s="270"/>
      <c r="DB347" s="270"/>
      <c r="DC347" s="270"/>
      <c r="DD347" s="270"/>
      <c r="DE347" s="270"/>
    </row>
    <row r="348" spans="38:109" ht="135" hidden="1">
      <c r="AL348" s="259" t="str">
        <f t="shared" si="11"/>
        <v/>
      </c>
      <c r="AM348" s="259" t="str">
        <f t="shared" si="10"/>
        <v/>
      </c>
      <c r="AN348"/>
      <c r="AO348" s="268"/>
      <c r="AP348" s="3">
        <v>346</v>
      </c>
      <c r="AQ348" s="269"/>
      <c r="AR348" s="269"/>
      <c r="AS348" s="269"/>
      <c r="AT348" s="269"/>
      <c r="AU348" s="269"/>
      <c r="AV348" s="269"/>
      <c r="AW348" s="269"/>
      <c r="AX348" s="269"/>
      <c r="AY348" s="269"/>
      <c r="AZ348" s="269"/>
      <c r="BA348" s="269"/>
      <c r="BB348" s="269"/>
      <c r="BC348" s="269"/>
      <c r="BD348" s="269"/>
      <c r="BE348" s="269"/>
      <c r="BF348" s="269"/>
      <c r="BG348" s="269"/>
      <c r="BH348" s="269"/>
      <c r="BI348" s="269"/>
      <c r="BJ348" s="260" t="s">
        <v>8135</v>
      </c>
      <c r="BK348" s="269"/>
      <c r="BL348" s="269"/>
      <c r="BM348" s="269"/>
      <c r="BN348" s="269"/>
      <c r="BO348" s="269"/>
      <c r="BP348" s="269"/>
      <c r="BQ348" s="269"/>
      <c r="BR348" s="269"/>
      <c r="BS348" s="269"/>
      <c r="BT348" s="269"/>
      <c r="BU348" s="269"/>
      <c r="BV348" s="269"/>
      <c r="BW348" s="268"/>
      <c r="BX348" s="268"/>
      <c r="BY348" s="268"/>
      <c r="BZ348" s="270"/>
      <c r="CA348" s="270"/>
      <c r="CB348" s="270"/>
      <c r="CC348" s="270"/>
      <c r="CD348" s="270"/>
      <c r="CE348" s="270"/>
      <c r="CF348" s="270"/>
      <c r="CG348" s="270"/>
      <c r="CH348" s="270"/>
      <c r="CI348" s="270"/>
      <c r="CJ348" s="270"/>
      <c r="CK348" s="270"/>
      <c r="CL348" s="270"/>
      <c r="CM348" s="270"/>
      <c r="CN348" s="270"/>
      <c r="CO348" s="270"/>
      <c r="CP348" s="270"/>
      <c r="CQ348" s="270"/>
      <c r="CR348" s="270"/>
      <c r="CS348" s="262" t="s">
        <v>8136</v>
      </c>
      <c r="CT348" s="270"/>
      <c r="CU348" s="270"/>
      <c r="CV348" s="270"/>
      <c r="CW348" s="270"/>
      <c r="CX348" s="270"/>
      <c r="CY348" s="270"/>
      <c r="CZ348" s="270"/>
      <c r="DA348" s="270"/>
      <c r="DB348" s="270"/>
      <c r="DC348" s="270"/>
      <c r="DD348" s="270"/>
      <c r="DE348" s="270"/>
    </row>
    <row r="349" spans="38:109" ht="180" hidden="1">
      <c r="AL349" s="259" t="str">
        <f t="shared" si="11"/>
        <v/>
      </c>
      <c r="AM349" s="259" t="str">
        <f t="shared" si="10"/>
        <v/>
      </c>
      <c r="AN349"/>
      <c r="AO349" s="268"/>
      <c r="AP349" s="3">
        <v>347</v>
      </c>
      <c r="AQ349" s="269"/>
      <c r="AR349" s="269"/>
      <c r="AS349" s="269"/>
      <c r="AT349" s="269"/>
      <c r="AU349" s="269"/>
      <c r="AV349" s="269"/>
      <c r="AW349" s="269"/>
      <c r="AX349" s="269"/>
      <c r="AY349" s="269"/>
      <c r="AZ349" s="269"/>
      <c r="BA349" s="269"/>
      <c r="BB349" s="269"/>
      <c r="BC349" s="269"/>
      <c r="BD349" s="269"/>
      <c r="BE349" s="269"/>
      <c r="BF349" s="269"/>
      <c r="BG349" s="269"/>
      <c r="BH349" s="269"/>
      <c r="BI349" s="269"/>
      <c r="BJ349" s="260" t="s">
        <v>8137</v>
      </c>
      <c r="BK349" s="269"/>
      <c r="BL349" s="269"/>
      <c r="BM349" s="269"/>
      <c r="BN349" s="269"/>
      <c r="BO349" s="269"/>
      <c r="BP349" s="269"/>
      <c r="BQ349" s="269"/>
      <c r="BR349" s="269"/>
      <c r="BS349" s="269"/>
      <c r="BT349" s="269"/>
      <c r="BU349" s="269"/>
      <c r="BV349" s="269"/>
      <c r="BW349" s="268"/>
      <c r="BX349" s="268"/>
      <c r="BY349" s="268"/>
      <c r="BZ349" s="270"/>
      <c r="CA349" s="270"/>
      <c r="CB349" s="270"/>
      <c r="CC349" s="270"/>
      <c r="CD349" s="270"/>
      <c r="CE349" s="270"/>
      <c r="CF349" s="270"/>
      <c r="CG349" s="270"/>
      <c r="CH349" s="270"/>
      <c r="CI349" s="270"/>
      <c r="CJ349" s="270"/>
      <c r="CK349" s="270"/>
      <c r="CL349" s="270"/>
      <c r="CM349" s="270"/>
      <c r="CN349" s="270"/>
      <c r="CO349" s="270"/>
      <c r="CP349" s="270"/>
      <c r="CQ349" s="270"/>
      <c r="CR349" s="270"/>
      <c r="CS349" s="262" t="s">
        <v>8138</v>
      </c>
      <c r="CT349" s="270"/>
      <c r="CU349" s="270"/>
      <c r="CV349" s="270"/>
      <c r="CW349" s="270"/>
      <c r="CX349" s="270"/>
      <c r="CY349" s="270"/>
      <c r="CZ349" s="270"/>
      <c r="DA349" s="270"/>
      <c r="DB349" s="270"/>
      <c r="DC349" s="270"/>
      <c r="DD349" s="270"/>
      <c r="DE349" s="270"/>
    </row>
    <row r="350" spans="38:109" ht="150" hidden="1">
      <c r="AL350" s="259" t="str">
        <f t="shared" si="11"/>
        <v/>
      </c>
      <c r="AM350" s="259" t="str">
        <f t="shared" si="10"/>
        <v/>
      </c>
      <c r="AN350"/>
      <c r="AO350" s="268"/>
      <c r="AP350" s="3">
        <v>348</v>
      </c>
      <c r="AQ350" s="269"/>
      <c r="AR350" s="269"/>
      <c r="AS350" s="269"/>
      <c r="AT350" s="269"/>
      <c r="AU350" s="269"/>
      <c r="AV350" s="269"/>
      <c r="AW350" s="269"/>
      <c r="AX350" s="269"/>
      <c r="AY350" s="269"/>
      <c r="AZ350" s="269"/>
      <c r="BA350" s="269"/>
      <c r="BB350" s="269"/>
      <c r="BC350" s="269"/>
      <c r="BD350" s="269"/>
      <c r="BE350" s="269"/>
      <c r="BF350" s="269"/>
      <c r="BG350" s="269"/>
      <c r="BH350" s="269"/>
      <c r="BI350" s="269"/>
      <c r="BJ350" s="260" t="s">
        <v>8139</v>
      </c>
      <c r="BK350" s="269"/>
      <c r="BL350" s="269"/>
      <c r="BM350" s="269"/>
      <c r="BN350" s="269"/>
      <c r="BO350" s="269"/>
      <c r="BP350" s="269"/>
      <c r="BQ350" s="269"/>
      <c r="BR350" s="269"/>
      <c r="BS350" s="269"/>
      <c r="BT350" s="269"/>
      <c r="BU350" s="269"/>
      <c r="BV350" s="269"/>
      <c r="BW350" s="268"/>
      <c r="BX350" s="268"/>
      <c r="BY350" s="268"/>
      <c r="BZ350" s="270"/>
      <c r="CA350" s="270"/>
      <c r="CB350" s="270"/>
      <c r="CC350" s="270"/>
      <c r="CD350" s="270"/>
      <c r="CE350" s="270"/>
      <c r="CF350" s="270"/>
      <c r="CG350" s="270"/>
      <c r="CH350" s="270"/>
      <c r="CI350" s="270"/>
      <c r="CJ350" s="270"/>
      <c r="CK350" s="270"/>
      <c r="CL350" s="270"/>
      <c r="CM350" s="270"/>
      <c r="CN350" s="270"/>
      <c r="CO350" s="270"/>
      <c r="CP350" s="270"/>
      <c r="CQ350" s="270"/>
      <c r="CR350" s="270"/>
      <c r="CS350" s="262" t="s">
        <v>8140</v>
      </c>
      <c r="CT350" s="270"/>
      <c r="CU350" s="270"/>
      <c r="CV350" s="270"/>
      <c r="CW350" s="270"/>
      <c r="CX350" s="270"/>
      <c r="CY350" s="270"/>
      <c r="CZ350" s="270"/>
      <c r="DA350" s="270"/>
      <c r="DB350" s="270"/>
      <c r="DC350" s="270"/>
      <c r="DD350" s="270"/>
      <c r="DE350" s="270"/>
    </row>
    <row r="351" spans="38:109" ht="195" hidden="1">
      <c r="AL351" s="259" t="str">
        <f t="shared" si="11"/>
        <v/>
      </c>
      <c r="AM351" s="259" t="str">
        <f t="shared" si="10"/>
        <v/>
      </c>
      <c r="AN351"/>
      <c r="AO351" s="268"/>
      <c r="AP351" s="3">
        <v>349</v>
      </c>
      <c r="AQ351" s="269"/>
      <c r="AR351" s="269"/>
      <c r="AS351" s="269"/>
      <c r="AT351" s="269"/>
      <c r="AU351" s="269"/>
      <c r="AV351" s="269"/>
      <c r="AW351" s="269"/>
      <c r="AX351" s="269"/>
      <c r="AY351" s="269"/>
      <c r="AZ351" s="269"/>
      <c r="BA351" s="269"/>
      <c r="BB351" s="269"/>
      <c r="BC351" s="269"/>
      <c r="BD351" s="269"/>
      <c r="BE351" s="269"/>
      <c r="BF351" s="269"/>
      <c r="BG351" s="269"/>
      <c r="BH351" s="269"/>
      <c r="BI351" s="269"/>
      <c r="BJ351" s="260" t="s">
        <v>8141</v>
      </c>
      <c r="BK351" s="269"/>
      <c r="BL351" s="269"/>
      <c r="BM351" s="269"/>
      <c r="BN351" s="269"/>
      <c r="BO351" s="269"/>
      <c r="BP351" s="269"/>
      <c r="BQ351" s="269"/>
      <c r="BR351" s="269"/>
      <c r="BS351" s="269"/>
      <c r="BT351" s="269"/>
      <c r="BU351" s="269"/>
      <c r="BV351" s="269"/>
      <c r="BW351" s="268"/>
      <c r="BX351" s="268"/>
      <c r="BY351" s="268"/>
      <c r="BZ351" s="270"/>
      <c r="CA351" s="270"/>
      <c r="CB351" s="270"/>
      <c r="CC351" s="270"/>
      <c r="CD351" s="270"/>
      <c r="CE351" s="270"/>
      <c r="CF351" s="270"/>
      <c r="CG351" s="270"/>
      <c r="CH351" s="270"/>
      <c r="CI351" s="270"/>
      <c r="CJ351" s="270"/>
      <c r="CK351" s="270"/>
      <c r="CL351" s="270"/>
      <c r="CM351" s="270"/>
      <c r="CN351" s="270"/>
      <c r="CO351" s="270"/>
      <c r="CP351" s="270"/>
      <c r="CQ351" s="270"/>
      <c r="CR351" s="270"/>
      <c r="CS351" s="262" t="s">
        <v>8142</v>
      </c>
      <c r="CT351" s="270"/>
      <c r="CU351" s="270"/>
      <c r="CV351" s="270"/>
      <c r="CW351" s="270"/>
      <c r="CX351" s="270"/>
      <c r="CY351" s="270"/>
      <c r="CZ351" s="270"/>
      <c r="DA351" s="270"/>
      <c r="DB351" s="270"/>
      <c r="DC351" s="270"/>
      <c r="DD351" s="270"/>
      <c r="DE351" s="270"/>
    </row>
    <row r="352" spans="38:109" ht="135" hidden="1">
      <c r="AL352" s="259" t="str">
        <f t="shared" si="11"/>
        <v/>
      </c>
      <c r="AM352" s="259" t="str">
        <f t="shared" si="10"/>
        <v/>
      </c>
      <c r="AN352"/>
      <c r="AO352" s="268"/>
      <c r="AP352" s="3">
        <v>350</v>
      </c>
      <c r="AQ352" s="269"/>
      <c r="AR352" s="269"/>
      <c r="AS352" s="269"/>
      <c r="AT352" s="269"/>
      <c r="AU352" s="269"/>
      <c r="AV352" s="269"/>
      <c r="AW352" s="269"/>
      <c r="AX352" s="269"/>
      <c r="AY352" s="269"/>
      <c r="AZ352" s="269"/>
      <c r="BA352" s="269"/>
      <c r="BB352" s="269"/>
      <c r="BC352" s="269"/>
      <c r="BD352" s="269"/>
      <c r="BE352" s="269"/>
      <c r="BF352" s="269"/>
      <c r="BG352" s="269"/>
      <c r="BH352" s="269"/>
      <c r="BI352" s="269"/>
      <c r="BJ352" s="260" t="s">
        <v>8143</v>
      </c>
      <c r="BK352" s="269"/>
      <c r="BL352" s="269"/>
      <c r="BM352" s="269"/>
      <c r="BN352" s="269"/>
      <c r="BO352" s="269"/>
      <c r="BP352" s="269"/>
      <c r="BQ352" s="269"/>
      <c r="BR352" s="269"/>
      <c r="BS352" s="269"/>
      <c r="BT352" s="269"/>
      <c r="BU352" s="269"/>
      <c r="BV352" s="269"/>
      <c r="BW352" s="268"/>
      <c r="BX352" s="268"/>
      <c r="BY352" s="268"/>
      <c r="BZ352" s="270"/>
      <c r="CA352" s="270"/>
      <c r="CB352" s="270"/>
      <c r="CC352" s="270"/>
      <c r="CD352" s="270"/>
      <c r="CE352" s="270"/>
      <c r="CF352" s="270"/>
      <c r="CG352" s="270"/>
      <c r="CH352" s="270"/>
      <c r="CI352" s="270"/>
      <c r="CJ352" s="270"/>
      <c r="CK352" s="270"/>
      <c r="CL352" s="270"/>
      <c r="CM352" s="270"/>
      <c r="CN352" s="270"/>
      <c r="CO352" s="270"/>
      <c r="CP352" s="270"/>
      <c r="CQ352" s="270"/>
      <c r="CR352" s="270"/>
      <c r="CS352" s="262" t="s">
        <v>8144</v>
      </c>
      <c r="CT352" s="270"/>
      <c r="CU352" s="270"/>
      <c r="CV352" s="270"/>
      <c r="CW352" s="270"/>
      <c r="CX352" s="270"/>
      <c r="CY352" s="270"/>
      <c r="CZ352" s="270"/>
      <c r="DA352" s="270"/>
      <c r="DB352" s="270"/>
      <c r="DC352" s="270"/>
      <c r="DD352" s="270"/>
      <c r="DE352" s="270"/>
    </row>
    <row r="353" spans="38:109" ht="120" hidden="1">
      <c r="AL353" s="259" t="str">
        <f t="shared" si="11"/>
        <v/>
      </c>
      <c r="AM353" s="259" t="str">
        <f t="shared" si="10"/>
        <v/>
      </c>
      <c r="AN353"/>
      <c r="AO353" s="3"/>
      <c r="AP353" s="3">
        <v>351</v>
      </c>
      <c r="AQ353" s="260"/>
      <c r="AR353" s="260"/>
      <c r="AS353" s="260"/>
      <c r="AT353" s="260"/>
      <c r="AU353" s="260"/>
      <c r="AV353" s="260"/>
      <c r="AW353" s="260"/>
      <c r="AX353" s="260"/>
      <c r="AY353" s="260"/>
      <c r="AZ353" s="260"/>
      <c r="BA353" s="260"/>
      <c r="BB353" s="260"/>
      <c r="BC353" s="260"/>
      <c r="BD353" s="260"/>
      <c r="BE353" s="260"/>
      <c r="BF353" s="260"/>
      <c r="BG353" s="260"/>
      <c r="BH353" s="260"/>
      <c r="BI353" s="260"/>
      <c r="BJ353" s="260" t="s">
        <v>8145</v>
      </c>
      <c r="BK353" s="260"/>
      <c r="BL353" s="260"/>
      <c r="BM353" s="260"/>
      <c r="BN353" s="260"/>
      <c r="BO353" s="260"/>
      <c r="BP353" s="260"/>
      <c r="BQ353" s="260"/>
      <c r="BR353" s="260"/>
      <c r="BS353" s="260"/>
      <c r="BT353" s="260"/>
      <c r="BU353" s="260"/>
      <c r="BV353" s="260"/>
      <c r="BW353" s="3"/>
      <c r="BX353" s="3"/>
      <c r="BY353" s="3"/>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t="s">
        <v>8146</v>
      </c>
      <c r="CT353" s="262"/>
      <c r="CU353" s="262"/>
      <c r="CV353" s="262"/>
      <c r="CW353" s="262"/>
      <c r="CX353" s="262"/>
      <c r="CY353" s="262"/>
      <c r="CZ353" s="262"/>
      <c r="DA353" s="262"/>
      <c r="DB353" s="262"/>
      <c r="DC353" s="262"/>
      <c r="DD353" s="262"/>
      <c r="DE353" s="262"/>
    </row>
    <row r="354" spans="38:109" ht="165" hidden="1">
      <c r="AL354" s="259" t="str">
        <f t="shared" si="11"/>
        <v/>
      </c>
      <c r="AM354" s="259" t="str">
        <f t="shared" si="10"/>
        <v/>
      </c>
      <c r="AN354"/>
      <c r="AO354" s="3"/>
      <c r="AP354" s="3">
        <v>352</v>
      </c>
      <c r="AQ354" s="260"/>
      <c r="AR354" s="260"/>
      <c r="AS354" s="260"/>
      <c r="AT354" s="260"/>
      <c r="AU354" s="260"/>
      <c r="AV354" s="260"/>
      <c r="AW354" s="260"/>
      <c r="AX354" s="260"/>
      <c r="AY354" s="260"/>
      <c r="AZ354" s="260"/>
      <c r="BA354" s="260"/>
      <c r="BB354" s="260"/>
      <c r="BC354" s="260"/>
      <c r="BD354" s="260"/>
      <c r="BE354" s="260"/>
      <c r="BF354" s="260"/>
      <c r="BG354" s="260"/>
      <c r="BH354" s="260"/>
      <c r="BI354" s="260"/>
      <c r="BJ354" s="260" t="s">
        <v>8147</v>
      </c>
      <c r="BK354" s="260"/>
      <c r="BL354" s="260"/>
      <c r="BM354" s="260"/>
      <c r="BN354" s="260"/>
      <c r="BO354" s="260"/>
      <c r="BP354" s="260"/>
      <c r="BQ354" s="260"/>
      <c r="BR354" s="260"/>
      <c r="BS354" s="260"/>
      <c r="BT354" s="260"/>
      <c r="BU354" s="260"/>
      <c r="BV354" s="260"/>
      <c r="BW354" s="3"/>
      <c r="BX354" s="3"/>
      <c r="BY354" s="3"/>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t="s">
        <v>8148</v>
      </c>
      <c r="CT354" s="262"/>
      <c r="CU354" s="262"/>
      <c r="CV354" s="262"/>
      <c r="CW354" s="262"/>
      <c r="CX354" s="262"/>
      <c r="CY354" s="262"/>
      <c r="CZ354" s="262"/>
      <c r="DA354" s="262"/>
      <c r="DB354" s="262"/>
      <c r="DC354" s="262"/>
      <c r="DD354" s="262"/>
      <c r="DE354" s="262"/>
    </row>
    <row r="355" spans="38:109" ht="135" hidden="1">
      <c r="AL355" s="259" t="str">
        <f t="shared" si="11"/>
        <v/>
      </c>
      <c r="AM355" s="259" t="str">
        <f t="shared" si="10"/>
        <v/>
      </c>
      <c r="AN355"/>
      <c r="AO355" s="3"/>
      <c r="AP355" s="3">
        <v>353</v>
      </c>
      <c r="AQ355" s="260"/>
      <c r="AR355" s="260"/>
      <c r="AS355" s="260"/>
      <c r="AT355" s="260"/>
      <c r="AU355" s="260"/>
      <c r="AV355" s="260"/>
      <c r="AW355" s="260"/>
      <c r="AX355" s="260"/>
      <c r="AY355" s="260"/>
      <c r="AZ355" s="260"/>
      <c r="BA355" s="260"/>
      <c r="BB355" s="260"/>
      <c r="BC355" s="260"/>
      <c r="BD355" s="260"/>
      <c r="BE355" s="260"/>
      <c r="BF355" s="260"/>
      <c r="BG355" s="260"/>
      <c r="BH355" s="260"/>
      <c r="BI355" s="260"/>
      <c r="BJ355" s="260" t="s">
        <v>8149</v>
      </c>
      <c r="BK355" s="260"/>
      <c r="BL355" s="260"/>
      <c r="BM355" s="260"/>
      <c r="BN355" s="260"/>
      <c r="BO355" s="260"/>
      <c r="BP355" s="260"/>
      <c r="BQ355" s="260"/>
      <c r="BR355" s="260"/>
      <c r="BS355" s="260"/>
      <c r="BT355" s="260"/>
      <c r="BU355" s="260"/>
      <c r="BV355" s="260"/>
      <c r="BW355" s="3"/>
      <c r="BX355" s="3"/>
      <c r="BY355" s="3"/>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t="s">
        <v>8150</v>
      </c>
      <c r="CT355" s="262"/>
      <c r="CU355" s="262"/>
      <c r="CV355" s="262"/>
      <c r="CW355" s="262"/>
      <c r="CX355" s="262"/>
      <c r="CY355" s="262"/>
      <c r="CZ355" s="262"/>
      <c r="DA355" s="262"/>
      <c r="DB355" s="262"/>
      <c r="DC355" s="262"/>
      <c r="DD355" s="262"/>
      <c r="DE355" s="262"/>
    </row>
    <row r="356" spans="38:109" ht="75" hidden="1">
      <c r="AL356" s="259" t="str">
        <f t="shared" si="11"/>
        <v/>
      </c>
      <c r="AM356" s="259" t="str">
        <f t="shared" si="10"/>
        <v/>
      </c>
      <c r="AN356"/>
      <c r="AO356" s="268"/>
      <c r="AP356" s="3">
        <v>354</v>
      </c>
      <c r="AQ356" s="269"/>
      <c r="AR356" s="269"/>
      <c r="AS356" s="269"/>
      <c r="AT356" s="269"/>
      <c r="AU356" s="269"/>
      <c r="AV356" s="269"/>
      <c r="AW356" s="269"/>
      <c r="AX356" s="269"/>
      <c r="AY356" s="269"/>
      <c r="AZ356" s="269"/>
      <c r="BA356" s="269"/>
      <c r="BB356" s="269"/>
      <c r="BC356" s="269"/>
      <c r="BD356" s="269"/>
      <c r="BE356" s="269"/>
      <c r="BF356" s="269"/>
      <c r="BG356" s="269"/>
      <c r="BH356" s="269"/>
      <c r="BI356" s="269"/>
      <c r="BJ356" s="260" t="s">
        <v>8151</v>
      </c>
      <c r="BK356" s="269"/>
      <c r="BL356" s="269"/>
      <c r="BM356" s="269"/>
      <c r="BN356" s="269"/>
      <c r="BO356" s="269"/>
      <c r="BP356" s="269"/>
      <c r="BQ356" s="269"/>
      <c r="BR356" s="269"/>
      <c r="BS356" s="269"/>
      <c r="BT356" s="269"/>
      <c r="BU356" s="269"/>
      <c r="BV356" s="269"/>
      <c r="BW356" s="268"/>
      <c r="BX356" s="268"/>
      <c r="BY356" s="268"/>
      <c r="BZ356" s="270"/>
      <c r="CA356" s="270"/>
      <c r="CB356" s="270"/>
      <c r="CC356" s="270"/>
      <c r="CD356" s="270"/>
      <c r="CE356" s="270"/>
      <c r="CF356" s="270"/>
      <c r="CG356" s="270"/>
      <c r="CH356" s="270"/>
      <c r="CI356" s="270"/>
      <c r="CJ356" s="270"/>
      <c r="CK356" s="270"/>
      <c r="CL356" s="270"/>
      <c r="CM356" s="270"/>
      <c r="CN356" s="270"/>
      <c r="CO356" s="270"/>
      <c r="CP356" s="270"/>
      <c r="CQ356" s="270"/>
      <c r="CR356" s="270"/>
      <c r="CS356" s="262" t="s">
        <v>6223</v>
      </c>
      <c r="CT356" s="270"/>
      <c r="CU356" s="270"/>
      <c r="CV356" s="270"/>
      <c r="CW356" s="270"/>
      <c r="CX356" s="270"/>
      <c r="CY356" s="270"/>
      <c r="CZ356" s="270"/>
      <c r="DA356" s="270"/>
      <c r="DB356" s="270"/>
      <c r="DC356" s="270"/>
      <c r="DD356" s="270"/>
      <c r="DE356" s="270"/>
    </row>
    <row r="357" spans="38:109" ht="165" hidden="1">
      <c r="AL357" s="259" t="str">
        <f t="shared" si="11"/>
        <v/>
      </c>
      <c r="AM357" s="259" t="str">
        <f t="shared" si="10"/>
        <v/>
      </c>
      <c r="AN357"/>
      <c r="AO357" s="268"/>
      <c r="AP357" s="3">
        <v>355</v>
      </c>
      <c r="AQ357" s="269"/>
      <c r="AR357" s="269"/>
      <c r="AS357" s="269"/>
      <c r="AT357" s="269"/>
      <c r="AU357" s="269"/>
      <c r="AV357" s="269"/>
      <c r="AW357" s="269"/>
      <c r="AX357" s="269"/>
      <c r="AY357" s="269"/>
      <c r="AZ357" s="269"/>
      <c r="BA357" s="269"/>
      <c r="BB357" s="269"/>
      <c r="BC357" s="269"/>
      <c r="BD357" s="269"/>
      <c r="BE357" s="269"/>
      <c r="BF357" s="269"/>
      <c r="BG357" s="269"/>
      <c r="BH357" s="269"/>
      <c r="BI357" s="269"/>
      <c r="BJ357" s="260" t="s">
        <v>8152</v>
      </c>
      <c r="BK357" s="269"/>
      <c r="BL357" s="269"/>
      <c r="BM357" s="269"/>
      <c r="BN357" s="269"/>
      <c r="BO357" s="269"/>
      <c r="BP357" s="269"/>
      <c r="BQ357" s="269"/>
      <c r="BR357" s="269"/>
      <c r="BS357" s="269"/>
      <c r="BT357" s="269"/>
      <c r="BU357" s="269"/>
      <c r="BV357" s="269"/>
      <c r="BW357" s="268"/>
      <c r="BX357" s="268"/>
      <c r="BY357" s="268"/>
      <c r="BZ357" s="270"/>
      <c r="CA357" s="270"/>
      <c r="CB357" s="270"/>
      <c r="CC357" s="270"/>
      <c r="CD357" s="270"/>
      <c r="CE357" s="270"/>
      <c r="CF357" s="270"/>
      <c r="CG357" s="270"/>
      <c r="CH357" s="270"/>
      <c r="CI357" s="270"/>
      <c r="CJ357" s="270"/>
      <c r="CK357" s="270"/>
      <c r="CL357" s="270"/>
      <c r="CM357" s="270"/>
      <c r="CN357" s="270"/>
      <c r="CO357" s="270"/>
      <c r="CP357" s="270"/>
      <c r="CQ357" s="270"/>
      <c r="CR357" s="270"/>
      <c r="CS357" s="262" t="s">
        <v>8153</v>
      </c>
      <c r="CT357" s="270"/>
      <c r="CU357" s="270"/>
      <c r="CV357" s="270"/>
      <c r="CW357" s="270"/>
      <c r="CX357" s="270"/>
      <c r="CY357" s="270"/>
      <c r="CZ357" s="270"/>
      <c r="DA357" s="270"/>
      <c r="DB357" s="270"/>
      <c r="DC357" s="270"/>
      <c r="DD357" s="270"/>
      <c r="DE357" s="270"/>
    </row>
    <row r="358" spans="38:109" ht="165" hidden="1">
      <c r="AL358" s="259" t="str">
        <f t="shared" si="11"/>
        <v/>
      </c>
      <c r="AM358" s="259" t="str">
        <f t="shared" si="10"/>
        <v/>
      </c>
      <c r="AN358"/>
      <c r="AO358" s="268"/>
      <c r="AP358" s="3">
        <v>356</v>
      </c>
      <c r="AQ358" s="269"/>
      <c r="AR358" s="269"/>
      <c r="AS358" s="269"/>
      <c r="AT358" s="269"/>
      <c r="AU358" s="269"/>
      <c r="AV358" s="269"/>
      <c r="AW358" s="269"/>
      <c r="AX358" s="269"/>
      <c r="AY358" s="269"/>
      <c r="AZ358" s="269"/>
      <c r="BA358" s="269"/>
      <c r="BB358" s="269"/>
      <c r="BC358" s="269"/>
      <c r="BD358" s="269"/>
      <c r="BE358" s="269"/>
      <c r="BF358" s="269"/>
      <c r="BG358" s="269"/>
      <c r="BH358" s="269"/>
      <c r="BI358" s="269"/>
      <c r="BJ358" s="260" t="s">
        <v>8154</v>
      </c>
      <c r="BK358" s="269"/>
      <c r="BL358" s="269"/>
      <c r="BM358" s="269"/>
      <c r="BN358" s="269"/>
      <c r="BO358" s="269"/>
      <c r="BP358" s="269"/>
      <c r="BQ358" s="269"/>
      <c r="BR358" s="269"/>
      <c r="BS358" s="269"/>
      <c r="BT358" s="269"/>
      <c r="BU358" s="269"/>
      <c r="BV358" s="269"/>
      <c r="BW358" s="268"/>
      <c r="BX358" s="268"/>
      <c r="BY358" s="268"/>
      <c r="BZ358" s="270"/>
      <c r="CA358" s="270"/>
      <c r="CB358" s="270"/>
      <c r="CC358" s="270"/>
      <c r="CD358" s="270"/>
      <c r="CE358" s="270"/>
      <c r="CF358" s="270"/>
      <c r="CG358" s="270"/>
      <c r="CH358" s="270"/>
      <c r="CI358" s="270"/>
      <c r="CJ358" s="270"/>
      <c r="CK358" s="270"/>
      <c r="CL358" s="270"/>
      <c r="CM358" s="270"/>
      <c r="CN358" s="270"/>
      <c r="CO358" s="270"/>
      <c r="CP358" s="270"/>
      <c r="CQ358" s="270"/>
      <c r="CR358" s="270"/>
      <c r="CS358" s="262" t="s">
        <v>8155</v>
      </c>
      <c r="CT358" s="270"/>
      <c r="CU358" s="270"/>
      <c r="CV358" s="270"/>
      <c r="CW358" s="270"/>
      <c r="CX358" s="270"/>
      <c r="CY358" s="270"/>
      <c r="CZ358" s="270"/>
      <c r="DA358" s="270"/>
      <c r="DB358" s="270"/>
      <c r="DC358" s="270"/>
      <c r="DD358" s="270"/>
      <c r="DE358" s="270"/>
    </row>
    <row r="359" spans="38:109" ht="135" hidden="1">
      <c r="AL359" s="259" t="str">
        <f t="shared" si="11"/>
        <v/>
      </c>
      <c r="AM359" s="259" t="str">
        <f t="shared" si="10"/>
        <v/>
      </c>
      <c r="AN359"/>
      <c r="AO359" s="268"/>
      <c r="AP359" s="3">
        <v>357</v>
      </c>
      <c r="AQ359" s="269"/>
      <c r="AR359" s="269"/>
      <c r="AS359" s="269"/>
      <c r="AT359" s="269"/>
      <c r="AU359" s="269"/>
      <c r="AV359" s="269"/>
      <c r="AW359" s="269"/>
      <c r="AX359" s="269"/>
      <c r="AY359" s="269"/>
      <c r="AZ359" s="269"/>
      <c r="BA359" s="269"/>
      <c r="BB359" s="269"/>
      <c r="BC359" s="269"/>
      <c r="BD359" s="269"/>
      <c r="BE359" s="269"/>
      <c r="BF359" s="269"/>
      <c r="BG359" s="269"/>
      <c r="BH359" s="269"/>
      <c r="BI359" s="269"/>
      <c r="BJ359" s="260" t="s">
        <v>8156</v>
      </c>
      <c r="BK359" s="269"/>
      <c r="BL359" s="269"/>
      <c r="BM359" s="269"/>
      <c r="BN359" s="269"/>
      <c r="BO359" s="269"/>
      <c r="BP359" s="269"/>
      <c r="BQ359" s="269"/>
      <c r="BR359" s="269"/>
      <c r="BS359" s="269"/>
      <c r="BT359" s="269"/>
      <c r="BU359" s="269"/>
      <c r="BV359" s="269"/>
      <c r="BW359" s="268"/>
      <c r="BX359" s="268"/>
      <c r="BY359" s="268"/>
      <c r="BZ359" s="270"/>
      <c r="CA359" s="270"/>
      <c r="CB359" s="270"/>
      <c r="CC359" s="270"/>
      <c r="CD359" s="270"/>
      <c r="CE359" s="270"/>
      <c r="CF359" s="270"/>
      <c r="CG359" s="270"/>
      <c r="CH359" s="270"/>
      <c r="CI359" s="270"/>
      <c r="CJ359" s="270"/>
      <c r="CK359" s="270"/>
      <c r="CL359" s="270"/>
      <c r="CM359" s="270"/>
      <c r="CN359" s="270"/>
      <c r="CO359" s="270"/>
      <c r="CP359" s="270"/>
      <c r="CQ359" s="270"/>
      <c r="CR359" s="270"/>
      <c r="CS359" s="262" t="s">
        <v>8157</v>
      </c>
      <c r="CT359" s="270"/>
      <c r="CU359" s="270"/>
      <c r="CV359" s="270"/>
      <c r="CW359" s="270"/>
      <c r="CX359" s="270"/>
      <c r="CY359" s="270"/>
      <c r="CZ359" s="270"/>
      <c r="DA359" s="270"/>
      <c r="DB359" s="270"/>
      <c r="DC359" s="270"/>
      <c r="DD359" s="270"/>
      <c r="DE359" s="270"/>
    </row>
    <row r="360" spans="38:109" ht="120" hidden="1">
      <c r="AL360" s="259" t="str">
        <f t="shared" si="11"/>
        <v/>
      </c>
      <c r="AM360" s="259" t="str">
        <f t="shared" si="10"/>
        <v/>
      </c>
      <c r="AN360"/>
      <c r="AO360" s="268"/>
      <c r="AP360" s="3">
        <v>358</v>
      </c>
      <c r="AQ360" s="269"/>
      <c r="AR360" s="269"/>
      <c r="AS360" s="269"/>
      <c r="AT360" s="269"/>
      <c r="AU360" s="269"/>
      <c r="AV360" s="269"/>
      <c r="AW360" s="269"/>
      <c r="AX360" s="269"/>
      <c r="AY360" s="269"/>
      <c r="AZ360" s="269"/>
      <c r="BA360" s="269"/>
      <c r="BB360" s="269"/>
      <c r="BC360" s="269"/>
      <c r="BD360" s="269"/>
      <c r="BE360" s="269"/>
      <c r="BF360" s="269"/>
      <c r="BG360" s="269"/>
      <c r="BH360" s="269"/>
      <c r="BI360" s="269"/>
      <c r="BJ360" s="260" t="s">
        <v>8158</v>
      </c>
      <c r="BK360" s="269"/>
      <c r="BL360" s="269"/>
      <c r="BM360" s="269"/>
      <c r="BN360" s="269"/>
      <c r="BO360" s="269"/>
      <c r="BP360" s="269"/>
      <c r="BQ360" s="269"/>
      <c r="BR360" s="269"/>
      <c r="BS360" s="269"/>
      <c r="BT360" s="269"/>
      <c r="BU360" s="269"/>
      <c r="BV360" s="269"/>
      <c r="BW360" s="268"/>
      <c r="BX360" s="268"/>
      <c r="BY360" s="268"/>
      <c r="BZ360" s="270"/>
      <c r="CA360" s="270"/>
      <c r="CB360" s="270"/>
      <c r="CC360" s="270"/>
      <c r="CD360" s="270"/>
      <c r="CE360" s="270"/>
      <c r="CF360" s="270"/>
      <c r="CG360" s="270"/>
      <c r="CH360" s="270"/>
      <c r="CI360" s="270"/>
      <c r="CJ360" s="270"/>
      <c r="CK360" s="270"/>
      <c r="CL360" s="270"/>
      <c r="CM360" s="270"/>
      <c r="CN360" s="270"/>
      <c r="CO360" s="270"/>
      <c r="CP360" s="270"/>
      <c r="CQ360" s="270"/>
      <c r="CR360" s="270"/>
      <c r="CS360" s="262" t="s">
        <v>8159</v>
      </c>
      <c r="CT360" s="270"/>
      <c r="CU360" s="270"/>
      <c r="CV360" s="270"/>
      <c r="CW360" s="270"/>
      <c r="CX360" s="270"/>
      <c r="CY360" s="270"/>
      <c r="CZ360" s="270"/>
      <c r="DA360" s="270"/>
      <c r="DB360" s="270"/>
      <c r="DC360" s="270"/>
      <c r="DD360" s="270"/>
      <c r="DE360" s="270"/>
    </row>
    <row r="361" spans="38:109" ht="150" hidden="1">
      <c r="AL361" s="259" t="str">
        <f t="shared" si="11"/>
        <v/>
      </c>
      <c r="AM361" s="259" t="str">
        <f t="shared" si="10"/>
        <v/>
      </c>
      <c r="AN361"/>
      <c r="AO361" s="268"/>
      <c r="AP361" s="3">
        <v>359</v>
      </c>
      <c r="AQ361" s="269"/>
      <c r="AR361" s="269"/>
      <c r="AS361" s="269"/>
      <c r="AT361" s="269"/>
      <c r="AU361" s="269"/>
      <c r="AV361" s="269"/>
      <c r="AW361" s="269"/>
      <c r="AX361" s="269"/>
      <c r="AY361" s="269"/>
      <c r="AZ361" s="269"/>
      <c r="BA361" s="269"/>
      <c r="BB361" s="269"/>
      <c r="BC361" s="269"/>
      <c r="BD361" s="269"/>
      <c r="BE361" s="269"/>
      <c r="BF361" s="269"/>
      <c r="BG361" s="269"/>
      <c r="BH361" s="269"/>
      <c r="BI361" s="269"/>
      <c r="BJ361" s="260" t="s">
        <v>8160</v>
      </c>
      <c r="BK361" s="269"/>
      <c r="BL361" s="269"/>
      <c r="BM361" s="269"/>
      <c r="BN361" s="269"/>
      <c r="BO361" s="269"/>
      <c r="BP361" s="269"/>
      <c r="BQ361" s="269"/>
      <c r="BR361" s="269"/>
      <c r="BS361" s="269"/>
      <c r="BT361" s="269"/>
      <c r="BU361" s="269"/>
      <c r="BV361" s="269"/>
      <c r="BW361" s="268"/>
      <c r="BX361" s="268"/>
      <c r="BY361" s="268"/>
      <c r="BZ361" s="270"/>
      <c r="CA361" s="270"/>
      <c r="CB361" s="270"/>
      <c r="CC361" s="270"/>
      <c r="CD361" s="270"/>
      <c r="CE361" s="270"/>
      <c r="CF361" s="270"/>
      <c r="CG361" s="270"/>
      <c r="CH361" s="270"/>
      <c r="CI361" s="270"/>
      <c r="CJ361" s="270"/>
      <c r="CK361" s="270"/>
      <c r="CL361" s="270"/>
      <c r="CM361" s="270"/>
      <c r="CN361" s="270"/>
      <c r="CO361" s="270"/>
      <c r="CP361" s="270"/>
      <c r="CQ361" s="270"/>
      <c r="CR361" s="270"/>
      <c r="CS361" s="262" t="s">
        <v>8161</v>
      </c>
      <c r="CT361" s="270"/>
      <c r="CU361" s="270"/>
      <c r="CV361" s="270"/>
      <c r="CW361" s="270"/>
      <c r="CX361" s="270"/>
      <c r="CY361" s="270"/>
      <c r="CZ361" s="270"/>
      <c r="DA361" s="270"/>
      <c r="DB361" s="270"/>
      <c r="DC361" s="270"/>
      <c r="DD361" s="270"/>
      <c r="DE361" s="270"/>
    </row>
    <row r="362" spans="38:109" ht="120" hidden="1">
      <c r="AL362" s="259" t="str">
        <f t="shared" si="11"/>
        <v/>
      </c>
      <c r="AM362" s="259" t="str">
        <f t="shared" si="10"/>
        <v/>
      </c>
      <c r="AN362"/>
      <c r="AO362" s="268"/>
      <c r="AP362" s="3">
        <v>360</v>
      </c>
      <c r="AQ362" s="269"/>
      <c r="AR362" s="269"/>
      <c r="AS362" s="269"/>
      <c r="AT362" s="269"/>
      <c r="AU362" s="269"/>
      <c r="AV362" s="269"/>
      <c r="AW362" s="269"/>
      <c r="AX362" s="269"/>
      <c r="AY362" s="269"/>
      <c r="AZ362" s="269"/>
      <c r="BA362" s="269"/>
      <c r="BB362" s="269"/>
      <c r="BC362" s="269"/>
      <c r="BD362" s="269"/>
      <c r="BE362" s="269"/>
      <c r="BF362" s="269"/>
      <c r="BG362" s="269"/>
      <c r="BH362" s="269"/>
      <c r="BI362" s="269"/>
      <c r="BJ362" s="260" t="s">
        <v>8162</v>
      </c>
      <c r="BK362" s="269"/>
      <c r="BL362" s="269"/>
      <c r="BM362" s="269"/>
      <c r="BN362" s="269"/>
      <c r="BO362" s="269"/>
      <c r="BP362" s="269"/>
      <c r="BQ362" s="269"/>
      <c r="BR362" s="269"/>
      <c r="BS362" s="269"/>
      <c r="BT362" s="269"/>
      <c r="BU362" s="269"/>
      <c r="BV362" s="269"/>
      <c r="BW362" s="268"/>
      <c r="BX362" s="268"/>
      <c r="BY362" s="268"/>
      <c r="BZ362" s="270"/>
      <c r="CA362" s="270"/>
      <c r="CB362" s="270"/>
      <c r="CC362" s="270"/>
      <c r="CD362" s="270"/>
      <c r="CE362" s="270"/>
      <c r="CF362" s="270"/>
      <c r="CG362" s="270"/>
      <c r="CH362" s="270"/>
      <c r="CI362" s="270"/>
      <c r="CJ362" s="270"/>
      <c r="CK362" s="270"/>
      <c r="CL362" s="270"/>
      <c r="CM362" s="270"/>
      <c r="CN362" s="270"/>
      <c r="CO362" s="270"/>
      <c r="CP362" s="270"/>
      <c r="CQ362" s="270"/>
      <c r="CR362" s="270"/>
      <c r="CS362" s="262" t="s">
        <v>8163</v>
      </c>
      <c r="CT362" s="270"/>
      <c r="CU362" s="270"/>
      <c r="CV362" s="270"/>
      <c r="CW362" s="270"/>
      <c r="CX362" s="270"/>
      <c r="CY362" s="270"/>
      <c r="CZ362" s="270"/>
      <c r="DA362" s="270"/>
      <c r="DB362" s="270"/>
      <c r="DC362" s="270"/>
      <c r="DD362" s="270"/>
      <c r="DE362" s="270"/>
    </row>
    <row r="363" spans="38:109" ht="135" hidden="1">
      <c r="AL363" s="259" t="str">
        <f t="shared" si="11"/>
        <v/>
      </c>
      <c r="AM363" s="259" t="str">
        <f t="shared" si="10"/>
        <v/>
      </c>
      <c r="AN363"/>
      <c r="AO363" s="268"/>
      <c r="AP363" s="3">
        <v>361</v>
      </c>
      <c r="AQ363" s="269"/>
      <c r="AR363" s="269"/>
      <c r="AS363" s="269"/>
      <c r="AT363" s="269"/>
      <c r="AU363" s="269"/>
      <c r="AV363" s="269"/>
      <c r="AW363" s="269"/>
      <c r="AX363" s="269"/>
      <c r="AY363" s="269"/>
      <c r="AZ363" s="269"/>
      <c r="BA363" s="269"/>
      <c r="BB363" s="269"/>
      <c r="BC363" s="269"/>
      <c r="BD363" s="269"/>
      <c r="BE363" s="269"/>
      <c r="BF363" s="269"/>
      <c r="BG363" s="269"/>
      <c r="BH363" s="269"/>
      <c r="BI363" s="269"/>
      <c r="BJ363" s="260" t="s">
        <v>8164</v>
      </c>
      <c r="BK363" s="269"/>
      <c r="BL363" s="269"/>
      <c r="BM363" s="269"/>
      <c r="BN363" s="269"/>
      <c r="BO363" s="269"/>
      <c r="BP363" s="269"/>
      <c r="BQ363" s="269"/>
      <c r="BR363" s="269"/>
      <c r="BS363" s="269"/>
      <c r="BT363" s="269"/>
      <c r="BU363" s="269"/>
      <c r="BV363" s="269"/>
      <c r="BW363" s="268"/>
      <c r="BX363" s="268"/>
      <c r="BY363" s="268"/>
      <c r="BZ363" s="270"/>
      <c r="CA363" s="270"/>
      <c r="CB363" s="270"/>
      <c r="CC363" s="270"/>
      <c r="CD363" s="270"/>
      <c r="CE363" s="270"/>
      <c r="CF363" s="270"/>
      <c r="CG363" s="270"/>
      <c r="CH363" s="270"/>
      <c r="CI363" s="270"/>
      <c r="CJ363" s="270"/>
      <c r="CK363" s="270"/>
      <c r="CL363" s="270"/>
      <c r="CM363" s="270"/>
      <c r="CN363" s="270"/>
      <c r="CO363" s="270"/>
      <c r="CP363" s="270"/>
      <c r="CQ363" s="270"/>
      <c r="CR363" s="270"/>
      <c r="CS363" s="262" t="s">
        <v>8165</v>
      </c>
      <c r="CT363" s="270"/>
      <c r="CU363" s="270"/>
      <c r="CV363" s="270"/>
      <c r="CW363" s="270"/>
      <c r="CX363" s="270"/>
      <c r="CY363" s="270"/>
      <c r="CZ363" s="270"/>
      <c r="DA363" s="270"/>
      <c r="DB363" s="270"/>
      <c r="DC363" s="270"/>
      <c r="DD363" s="270"/>
      <c r="DE363" s="270"/>
    </row>
    <row r="364" spans="38:109" ht="135" hidden="1">
      <c r="AL364" s="259" t="str">
        <f t="shared" si="11"/>
        <v/>
      </c>
      <c r="AM364" s="259" t="str">
        <f t="shared" si="10"/>
        <v/>
      </c>
      <c r="AN364"/>
      <c r="AO364" s="268"/>
      <c r="AP364" s="3">
        <v>362</v>
      </c>
      <c r="AQ364" s="269"/>
      <c r="AR364" s="269"/>
      <c r="AS364" s="269"/>
      <c r="AT364" s="269"/>
      <c r="AU364" s="269"/>
      <c r="AV364" s="269"/>
      <c r="AW364" s="269"/>
      <c r="AX364" s="269"/>
      <c r="AY364" s="269"/>
      <c r="AZ364" s="269"/>
      <c r="BA364" s="269"/>
      <c r="BB364" s="269"/>
      <c r="BC364" s="269"/>
      <c r="BD364" s="269"/>
      <c r="BE364" s="269"/>
      <c r="BF364" s="269"/>
      <c r="BG364" s="269"/>
      <c r="BH364" s="269"/>
      <c r="BI364" s="269"/>
      <c r="BJ364" s="260" t="s">
        <v>8166</v>
      </c>
      <c r="BK364" s="269"/>
      <c r="BL364" s="269"/>
      <c r="BM364" s="269"/>
      <c r="BN364" s="269"/>
      <c r="BO364" s="269"/>
      <c r="BP364" s="269"/>
      <c r="BQ364" s="269"/>
      <c r="BR364" s="269"/>
      <c r="BS364" s="269"/>
      <c r="BT364" s="269"/>
      <c r="BU364" s="269"/>
      <c r="BV364" s="269"/>
      <c r="BW364" s="268"/>
      <c r="BX364" s="268"/>
      <c r="BY364" s="268"/>
      <c r="BZ364" s="270"/>
      <c r="CA364" s="270"/>
      <c r="CB364" s="270"/>
      <c r="CC364" s="270"/>
      <c r="CD364" s="270"/>
      <c r="CE364" s="270"/>
      <c r="CF364" s="270"/>
      <c r="CG364" s="270"/>
      <c r="CH364" s="270"/>
      <c r="CI364" s="270"/>
      <c r="CJ364" s="270"/>
      <c r="CK364" s="270"/>
      <c r="CL364" s="270"/>
      <c r="CM364" s="270"/>
      <c r="CN364" s="270"/>
      <c r="CO364" s="270"/>
      <c r="CP364" s="270"/>
      <c r="CQ364" s="270"/>
      <c r="CR364" s="270"/>
      <c r="CS364" s="262" t="s">
        <v>8167</v>
      </c>
      <c r="CT364" s="270"/>
      <c r="CU364" s="270"/>
      <c r="CV364" s="270"/>
      <c r="CW364" s="270"/>
      <c r="CX364" s="270"/>
      <c r="CY364" s="270"/>
      <c r="CZ364" s="270"/>
      <c r="DA364" s="270"/>
      <c r="DB364" s="270"/>
      <c r="DC364" s="270"/>
      <c r="DD364" s="270"/>
      <c r="DE364" s="270"/>
    </row>
    <row r="365" spans="38:109" ht="135" hidden="1">
      <c r="AL365" s="259" t="str">
        <f t="shared" si="11"/>
        <v/>
      </c>
      <c r="AM365" s="259" t="str">
        <f t="shared" si="10"/>
        <v/>
      </c>
      <c r="AN365"/>
      <c r="AO365" s="268"/>
      <c r="AP365" s="3">
        <v>363</v>
      </c>
      <c r="AQ365" s="269"/>
      <c r="AR365" s="269"/>
      <c r="AS365" s="269"/>
      <c r="AT365" s="269"/>
      <c r="AU365" s="269"/>
      <c r="AV365" s="269"/>
      <c r="AW365" s="269"/>
      <c r="AX365" s="269"/>
      <c r="AY365" s="269"/>
      <c r="AZ365" s="269"/>
      <c r="BA365" s="269"/>
      <c r="BB365" s="269"/>
      <c r="BC365" s="269"/>
      <c r="BD365" s="269"/>
      <c r="BE365" s="269"/>
      <c r="BF365" s="269"/>
      <c r="BG365" s="269"/>
      <c r="BH365" s="269"/>
      <c r="BI365" s="269"/>
      <c r="BJ365" s="260" t="s">
        <v>8168</v>
      </c>
      <c r="BK365" s="269"/>
      <c r="BL365" s="269"/>
      <c r="BM365" s="269"/>
      <c r="BN365" s="269"/>
      <c r="BO365" s="269"/>
      <c r="BP365" s="269"/>
      <c r="BQ365" s="269"/>
      <c r="BR365" s="269"/>
      <c r="BS365" s="269"/>
      <c r="BT365" s="269"/>
      <c r="BU365" s="269"/>
      <c r="BV365" s="269"/>
      <c r="BW365" s="268"/>
      <c r="BX365" s="268"/>
      <c r="BY365" s="268"/>
      <c r="BZ365" s="270"/>
      <c r="CA365" s="270"/>
      <c r="CB365" s="270"/>
      <c r="CC365" s="270"/>
      <c r="CD365" s="270"/>
      <c r="CE365" s="270"/>
      <c r="CF365" s="270"/>
      <c r="CG365" s="270"/>
      <c r="CH365" s="270"/>
      <c r="CI365" s="270"/>
      <c r="CJ365" s="270"/>
      <c r="CK365" s="270"/>
      <c r="CL365" s="270"/>
      <c r="CM365" s="270"/>
      <c r="CN365" s="270"/>
      <c r="CO365" s="270"/>
      <c r="CP365" s="270"/>
      <c r="CQ365" s="270"/>
      <c r="CR365" s="270"/>
      <c r="CS365" s="262" t="s">
        <v>8169</v>
      </c>
      <c r="CT365" s="270"/>
      <c r="CU365" s="270"/>
      <c r="CV365" s="270"/>
      <c r="CW365" s="270"/>
      <c r="CX365" s="270"/>
      <c r="CY365" s="270"/>
      <c r="CZ365" s="270"/>
      <c r="DA365" s="270"/>
      <c r="DB365" s="270"/>
      <c r="DC365" s="270"/>
      <c r="DD365" s="270"/>
      <c r="DE365" s="270"/>
    </row>
    <row r="366" spans="38:109" ht="135" hidden="1">
      <c r="AL366" s="259" t="str">
        <f t="shared" si="11"/>
        <v/>
      </c>
      <c r="AM366" s="259" t="str">
        <f t="shared" si="10"/>
        <v/>
      </c>
      <c r="AN366"/>
      <c r="AO366" s="268"/>
      <c r="AP366" s="3">
        <v>364</v>
      </c>
      <c r="AQ366" s="269"/>
      <c r="AR366" s="269"/>
      <c r="AS366" s="269"/>
      <c r="AT366" s="269"/>
      <c r="AU366" s="269"/>
      <c r="AV366" s="269"/>
      <c r="AW366" s="269"/>
      <c r="AX366" s="269"/>
      <c r="AY366" s="269"/>
      <c r="AZ366" s="269"/>
      <c r="BA366" s="269"/>
      <c r="BB366" s="269"/>
      <c r="BC366" s="269"/>
      <c r="BD366" s="269"/>
      <c r="BE366" s="269"/>
      <c r="BF366" s="269"/>
      <c r="BG366" s="269"/>
      <c r="BH366" s="269"/>
      <c r="BI366" s="269"/>
      <c r="BJ366" s="260" t="s">
        <v>8170</v>
      </c>
      <c r="BK366" s="269"/>
      <c r="BL366" s="269"/>
      <c r="BM366" s="269"/>
      <c r="BN366" s="269"/>
      <c r="BO366" s="269"/>
      <c r="BP366" s="269"/>
      <c r="BQ366" s="269"/>
      <c r="BR366" s="269"/>
      <c r="BS366" s="269"/>
      <c r="BT366" s="269"/>
      <c r="BU366" s="269"/>
      <c r="BV366" s="269"/>
      <c r="BW366" s="268"/>
      <c r="BX366" s="268"/>
      <c r="BY366" s="268"/>
      <c r="BZ366" s="270"/>
      <c r="CA366" s="270"/>
      <c r="CB366" s="270"/>
      <c r="CC366" s="270"/>
      <c r="CD366" s="270"/>
      <c r="CE366" s="270"/>
      <c r="CF366" s="270"/>
      <c r="CG366" s="270"/>
      <c r="CH366" s="270"/>
      <c r="CI366" s="270"/>
      <c r="CJ366" s="270"/>
      <c r="CK366" s="270"/>
      <c r="CL366" s="270"/>
      <c r="CM366" s="270"/>
      <c r="CN366" s="270"/>
      <c r="CO366" s="270"/>
      <c r="CP366" s="270"/>
      <c r="CQ366" s="270"/>
      <c r="CR366" s="270"/>
      <c r="CS366" s="262" t="s">
        <v>8171</v>
      </c>
      <c r="CT366" s="270"/>
      <c r="CU366" s="270"/>
      <c r="CV366" s="270"/>
      <c r="CW366" s="270"/>
      <c r="CX366" s="270"/>
      <c r="CY366" s="270"/>
      <c r="CZ366" s="270"/>
      <c r="DA366" s="270"/>
      <c r="DB366" s="270"/>
      <c r="DC366" s="270"/>
      <c r="DD366" s="270"/>
      <c r="DE366" s="270"/>
    </row>
    <row r="367" spans="38:109" ht="135" hidden="1">
      <c r="AL367" s="259" t="str">
        <f t="shared" si="11"/>
        <v/>
      </c>
      <c r="AM367" s="259" t="str">
        <f t="shared" si="10"/>
        <v/>
      </c>
      <c r="AN367"/>
      <c r="AO367" s="268"/>
      <c r="AP367" s="3">
        <v>365</v>
      </c>
      <c r="AQ367" s="269"/>
      <c r="AR367" s="269"/>
      <c r="AS367" s="269"/>
      <c r="AT367" s="269"/>
      <c r="AU367" s="269"/>
      <c r="AV367" s="269"/>
      <c r="AW367" s="269"/>
      <c r="AX367" s="269"/>
      <c r="AY367" s="269"/>
      <c r="AZ367" s="269"/>
      <c r="BA367" s="269"/>
      <c r="BB367" s="269"/>
      <c r="BC367" s="269"/>
      <c r="BD367" s="269"/>
      <c r="BE367" s="269"/>
      <c r="BF367" s="269"/>
      <c r="BG367" s="269"/>
      <c r="BH367" s="269"/>
      <c r="BI367" s="269"/>
      <c r="BJ367" s="260" t="s">
        <v>8172</v>
      </c>
      <c r="BK367" s="269"/>
      <c r="BL367" s="269"/>
      <c r="BM367" s="269"/>
      <c r="BN367" s="269"/>
      <c r="BO367" s="269"/>
      <c r="BP367" s="269"/>
      <c r="BQ367" s="269"/>
      <c r="BR367" s="269"/>
      <c r="BS367" s="269"/>
      <c r="BT367" s="269"/>
      <c r="BU367" s="269"/>
      <c r="BV367" s="269"/>
      <c r="BW367" s="268"/>
      <c r="BX367" s="268"/>
      <c r="BY367" s="268"/>
      <c r="BZ367" s="270"/>
      <c r="CA367" s="270"/>
      <c r="CB367" s="270"/>
      <c r="CC367" s="270"/>
      <c r="CD367" s="270"/>
      <c r="CE367" s="270"/>
      <c r="CF367" s="270"/>
      <c r="CG367" s="270"/>
      <c r="CH367" s="270"/>
      <c r="CI367" s="270"/>
      <c r="CJ367" s="270"/>
      <c r="CK367" s="270"/>
      <c r="CL367" s="270"/>
      <c r="CM367" s="270"/>
      <c r="CN367" s="270"/>
      <c r="CO367" s="270"/>
      <c r="CP367" s="270"/>
      <c r="CQ367" s="270"/>
      <c r="CR367" s="270"/>
      <c r="CS367" s="262" t="s">
        <v>8173</v>
      </c>
      <c r="CT367" s="270"/>
      <c r="CU367" s="270"/>
      <c r="CV367" s="270"/>
      <c r="CW367" s="270"/>
      <c r="CX367" s="270"/>
      <c r="CY367" s="270"/>
      <c r="CZ367" s="270"/>
      <c r="DA367" s="270"/>
      <c r="DB367" s="270"/>
      <c r="DC367" s="270"/>
      <c r="DD367" s="270"/>
      <c r="DE367" s="270"/>
    </row>
    <row r="368" spans="38:109" ht="150" hidden="1">
      <c r="AL368" s="259" t="str">
        <f t="shared" si="11"/>
        <v/>
      </c>
      <c r="AM368" s="259" t="str">
        <f t="shared" si="10"/>
        <v/>
      </c>
      <c r="AN368"/>
      <c r="AO368" s="268"/>
      <c r="AP368" s="3">
        <v>366</v>
      </c>
      <c r="AQ368" s="269"/>
      <c r="AR368" s="269"/>
      <c r="AS368" s="269"/>
      <c r="AT368" s="269"/>
      <c r="AU368" s="269"/>
      <c r="AV368" s="269"/>
      <c r="AW368" s="269"/>
      <c r="AX368" s="269"/>
      <c r="AY368" s="269"/>
      <c r="AZ368" s="269"/>
      <c r="BA368" s="269"/>
      <c r="BB368" s="269"/>
      <c r="BC368" s="269"/>
      <c r="BD368" s="269"/>
      <c r="BE368" s="269"/>
      <c r="BF368" s="269"/>
      <c r="BG368" s="269"/>
      <c r="BH368" s="269"/>
      <c r="BI368" s="269"/>
      <c r="BJ368" s="260" t="s">
        <v>8174</v>
      </c>
      <c r="BK368" s="269"/>
      <c r="BL368" s="269"/>
      <c r="BM368" s="269"/>
      <c r="BN368" s="269"/>
      <c r="BO368" s="269"/>
      <c r="BP368" s="269"/>
      <c r="BQ368" s="269"/>
      <c r="BR368" s="269"/>
      <c r="BS368" s="269"/>
      <c r="BT368" s="269"/>
      <c r="BU368" s="269"/>
      <c r="BV368" s="269"/>
      <c r="BW368" s="268"/>
      <c r="BX368" s="268"/>
      <c r="BY368" s="268"/>
      <c r="BZ368" s="270"/>
      <c r="CA368" s="270"/>
      <c r="CB368" s="270"/>
      <c r="CC368" s="270"/>
      <c r="CD368" s="270"/>
      <c r="CE368" s="270"/>
      <c r="CF368" s="270"/>
      <c r="CG368" s="270"/>
      <c r="CH368" s="270"/>
      <c r="CI368" s="270"/>
      <c r="CJ368" s="270"/>
      <c r="CK368" s="270"/>
      <c r="CL368" s="270"/>
      <c r="CM368" s="270"/>
      <c r="CN368" s="270"/>
      <c r="CO368" s="270"/>
      <c r="CP368" s="270"/>
      <c r="CQ368" s="270"/>
      <c r="CR368" s="270"/>
      <c r="CS368" s="262" t="s">
        <v>8175</v>
      </c>
      <c r="CT368" s="270"/>
      <c r="CU368" s="270"/>
      <c r="CV368" s="270"/>
      <c r="CW368" s="270"/>
      <c r="CX368" s="270"/>
      <c r="CY368" s="270"/>
      <c r="CZ368" s="270"/>
      <c r="DA368" s="270"/>
      <c r="DB368" s="270"/>
      <c r="DC368" s="270"/>
      <c r="DD368" s="270"/>
      <c r="DE368" s="270"/>
    </row>
    <row r="369" spans="38:109" ht="135" hidden="1">
      <c r="AL369" s="259" t="str">
        <f t="shared" si="11"/>
        <v/>
      </c>
      <c r="AM369" s="259" t="str">
        <f t="shared" si="10"/>
        <v/>
      </c>
      <c r="AN369"/>
      <c r="AO369" s="268"/>
      <c r="AP369" s="3">
        <v>367</v>
      </c>
      <c r="AQ369" s="269"/>
      <c r="AR369" s="269"/>
      <c r="AS369" s="269"/>
      <c r="AT369" s="269"/>
      <c r="AU369" s="269"/>
      <c r="AV369" s="269"/>
      <c r="AW369" s="269"/>
      <c r="AX369" s="269"/>
      <c r="AY369" s="269"/>
      <c r="AZ369" s="269"/>
      <c r="BA369" s="269"/>
      <c r="BB369" s="269"/>
      <c r="BC369" s="269"/>
      <c r="BD369" s="269"/>
      <c r="BE369" s="269"/>
      <c r="BF369" s="269"/>
      <c r="BG369" s="269"/>
      <c r="BH369" s="269"/>
      <c r="BI369" s="269"/>
      <c r="BJ369" s="260" t="s">
        <v>8176</v>
      </c>
      <c r="BK369" s="269"/>
      <c r="BL369" s="269"/>
      <c r="BM369" s="269"/>
      <c r="BN369" s="269"/>
      <c r="BO369" s="269"/>
      <c r="BP369" s="269"/>
      <c r="BQ369" s="269"/>
      <c r="BR369" s="269"/>
      <c r="BS369" s="269"/>
      <c r="BT369" s="269"/>
      <c r="BU369" s="269"/>
      <c r="BV369" s="269"/>
      <c r="BW369" s="268"/>
      <c r="BX369" s="268"/>
      <c r="BY369" s="268"/>
      <c r="BZ369" s="270"/>
      <c r="CA369" s="270"/>
      <c r="CB369" s="270"/>
      <c r="CC369" s="270"/>
      <c r="CD369" s="270"/>
      <c r="CE369" s="270"/>
      <c r="CF369" s="270"/>
      <c r="CG369" s="270"/>
      <c r="CH369" s="270"/>
      <c r="CI369" s="270"/>
      <c r="CJ369" s="270"/>
      <c r="CK369" s="270"/>
      <c r="CL369" s="270"/>
      <c r="CM369" s="270"/>
      <c r="CN369" s="270"/>
      <c r="CO369" s="270"/>
      <c r="CP369" s="270"/>
      <c r="CQ369" s="270"/>
      <c r="CR369" s="270"/>
      <c r="CS369" s="262" t="s">
        <v>8177</v>
      </c>
      <c r="CT369" s="270"/>
      <c r="CU369" s="270"/>
      <c r="CV369" s="270"/>
      <c r="CW369" s="270"/>
      <c r="CX369" s="270"/>
      <c r="CY369" s="270"/>
      <c r="CZ369" s="270"/>
      <c r="DA369" s="270"/>
      <c r="DB369" s="270"/>
      <c r="DC369" s="270"/>
      <c r="DD369" s="270"/>
      <c r="DE369" s="270"/>
    </row>
    <row r="370" spans="38:109" ht="165" hidden="1">
      <c r="AL370" s="259" t="str">
        <f t="shared" si="11"/>
        <v/>
      </c>
      <c r="AM370" s="259" t="str">
        <f t="shared" si="10"/>
        <v/>
      </c>
      <c r="AN370"/>
      <c r="AO370" s="268"/>
      <c r="AP370" s="3">
        <v>368</v>
      </c>
      <c r="AQ370" s="269"/>
      <c r="AR370" s="269"/>
      <c r="AS370" s="269"/>
      <c r="AT370" s="269"/>
      <c r="AU370" s="269"/>
      <c r="AV370" s="269"/>
      <c r="AW370" s="269"/>
      <c r="AX370" s="269"/>
      <c r="AY370" s="269"/>
      <c r="AZ370" s="269"/>
      <c r="BA370" s="269"/>
      <c r="BB370" s="269"/>
      <c r="BC370" s="269"/>
      <c r="BD370" s="269"/>
      <c r="BE370" s="269"/>
      <c r="BF370" s="269"/>
      <c r="BG370" s="269"/>
      <c r="BH370" s="269"/>
      <c r="BI370" s="269"/>
      <c r="BJ370" s="260" t="s">
        <v>8178</v>
      </c>
      <c r="BK370" s="269"/>
      <c r="BL370" s="269"/>
      <c r="BM370" s="269"/>
      <c r="BN370" s="269"/>
      <c r="BO370" s="269"/>
      <c r="BP370" s="269"/>
      <c r="BQ370" s="269"/>
      <c r="BR370" s="269"/>
      <c r="BS370" s="269"/>
      <c r="BT370" s="269"/>
      <c r="BU370" s="269"/>
      <c r="BV370" s="269"/>
      <c r="BW370" s="268"/>
      <c r="BX370" s="268"/>
      <c r="BY370" s="268"/>
      <c r="BZ370" s="270"/>
      <c r="CA370" s="270"/>
      <c r="CB370" s="270"/>
      <c r="CC370" s="270"/>
      <c r="CD370" s="270"/>
      <c r="CE370" s="270"/>
      <c r="CF370" s="270"/>
      <c r="CG370" s="270"/>
      <c r="CH370" s="270"/>
      <c r="CI370" s="270"/>
      <c r="CJ370" s="270"/>
      <c r="CK370" s="270"/>
      <c r="CL370" s="270"/>
      <c r="CM370" s="270"/>
      <c r="CN370" s="270"/>
      <c r="CO370" s="270"/>
      <c r="CP370" s="270"/>
      <c r="CQ370" s="270"/>
      <c r="CR370" s="270"/>
      <c r="CS370" s="262" t="s">
        <v>8179</v>
      </c>
      <c r="CT370" s="270"/>
      <c r="CU370" s="270"/>
      <c r="CV370" s="270"/>
      <c r="CW370" s="270"/>
      <c r="CX370" s="270"/>
      <c r="CY370" s="270"/>
      <c r="CZ370" s="270"/>
      <c r="DA370" s="270"/>
      <c r="DB370" s="270"/>
      <c r="DC370" s="270"/>
      <c r="DD370" s="270"/>
      <c r="DE370" s="270"/>
    </row>
    <row r="371" spans="38:109" ht="135" hidden="1">
      <c r="AL371" s="259" t="str">
        <f t="shared" si="11"/>
        <v/>
      </c>
      <c r="AM371" s="259" t="str">
        <f t="shared" si="10"/>
        <v/>
      </c>
      <c r="AN371"/>
      <c r="AO371" s="268"/>
      <c r="AP371" s="3">
        <v>369</v>
      </c>
      <c r="AQ371" s="269"/>
      <c r="AR371" s="269"/>
      <c r="AS371" s="269"/>
      <c r="AT371" s="269"/>
      <c r="AU371" s="269"/>
      <c r="AV371" s="269"/>
      <c r="AW371" s="269"/>
      <c r="AX371" s="269"/>
      <c r="AY371" s="269"/>
      <c r="AZ371" s="269"/>
      <c r="BA371" s="269"/>
      <c r="BB371" s="269"/>
      <c r="BC371" s="269"/>
      <c r="BD371" s="269"/>
      <c r="BE371" s="269"/>
      <c r="BF371" s="269"/>
      <c r="BG371" s="269"/>
      <c r="BH371" s="269"/>
      <c r="BI371" s="269"/>
      <c r="BJ371" s="260" t="s">
        <v>8180</v>
      </c>
      <c r="BK371" s="269"/>
      <c r="BL371" s="269"/>
      <c r="BM371" s="269"/>
      <c r="BN371" s="269"/>
      <c r="BO371" s="269"/>
      <c r="BP371" s="269"/>
      <c r="BQ371" s="269"/>
      <c r="BR371" s="269"/>
      <c r="BS371" s="269"/>
      <c r="BT371" s="269"/>
      <c r="BU371" s="269"/>
      <c r="BV371" s="269"/>
      <c r="BW371" s="268"/>
      <c r="BX371" s="268"/>
      <c r="BY371" s="268"/>
      <c r="BZ371" s="270"/>
      <c r="CA371" s="270"/>
      <c r="CB371" s="270"/>
      <c r="CC371" s="270"/>
      <c r="CD371" s="270"/>
      <c r="CE371" s="270"/>
      <c r="CF371" s="270"/>
      <c r="CG371" s="270"/>
      <c r="CH371" s="270"/>
      <c r="CI371" s="270"/>
      <c r="CJ371" s="270"/>
      <c r="CK371" s="270"/>
      <c r="CL371" s="270"/>
      <c r="CM371" s="270"/>
      <c r="CN371" s="270"/>
      <c r="CO371" s="270"/>
      <c r="CP371" s="270"/>
      <c r="CQ371" s="270"/>
      <c r="CR371" s="270"/>
      <c r="CS371" s="262" t="s">
        <v>8181</v>
      </c>
      <c r="CT371" s="270"/>
      <c r="CU371" s="270"/>
      <c r="CV371" s="270"/>
      <c r="CW371" s="270"/>
      <c r="CX371" s="270"/>
      <c r="CY371" s="270"/>
      <c r="CZ371" s="270"/>
      <c r="DA371" s="270"/>
      <c r="DB371" s="270"/>
      <c r="DC371" s="270"/>
      <c r="DD371" s="270"/>
      <c r="DE371" s="270"/>
    </row>
    <row r="372" spans="38:109" ht="135" hidden="1">
      <c r="AL372" s="259" t="str">
        <f t="shared" si="11"/>
        <v/>
      </c>
      <c r="AM372" s="259" t="str">
        <f t="shared" si="10"/>
        <v/>
      </c>
      <c r="AN372"/>
      <c r="AO372" s="268"/>
      <c r="AP372" s="3">
        <v>370</v>
      </c>
      <c r="AQ372" s="269"/>
      <c r="AR372" s="269"/>
      <c r="AS372" s="269"/>
      <c r="AT372" s="269"/>
      <c r="AU372" s="269"/>
      <c r="AV372" s="269"/>
      <c r="AW372" s="269"/>
      <c r="AX372" s="269"/>
      <c r="AY372" s="269"/>
      <c r="AZ372" s="269"/>
      <c r="BA372" s="269"/>
      <c r="BB372" s="269"/>
      <c r="BC372" s="269"/>
      <c r="BD372" s="269"/>
      <c r="BE372" s="269"/>
      <c r="BF372" s="269"/>
      <c r="BG372" s="269"/>
      <c r="BH372" s="269"/>
      <c r="BI372" s="269"/>
      <c r="BJ372" s="260" t="s">
        <v>8182</v>
      </c>
      <c r="BK372" s="269"/>
      <c r="BL372" s="269"/>
      <c r="BM372" s="269"/>
      <c r="BN372" s="269"/>
      <c r="BO372" s="269"/>
      <c r="BP372" s="269"/>
      <c r="BQ372" s="269"/>
      <c r="BR372" s="269"/>
      <c r="BS372" s="269"/>
      <c r="BT372" s="269"/>
      <c r="BU372" s="269"/>
      <c r="BV372" s="269"/>
      <c r="BW372" s="268"/>
      <c r="BX372" s="268"/>
      <c r="BY372" s="268"/>
      <c r="BZ372" s="270"/>
      <c r="CA372" s="270"/>
      <c r="CB372" s="270"/>
      <c r="CC372" s="270"/>
      <c r="CD372" s="270"/>
      <c r="CE372" s="270"/>
      <c r="CF372" s="270"/>
      <c r="CG372" s="270"/>
      <c r="CH372" s="270"/>
      <c r="CI372" s="270"/>
      <c r="CJ372" s="270"/>
      <c r="CK372" s="270"/>
      <c r="CL372" s="270"/>
      <c r="CM372" s="270"/>
      <c r="CN372" s="270"/>
      <c r="CO372" s="270"/>
      <c r="CP372" s="270"/>
      <c r="CQ372" s="270"/>
      <c r="CR372" s="270"/>
      <c r="CS372" s="262" t="s">
        <v>8183</v>
      </c>
      <c r="CT372" s="270"/>
      <c r="CU372" s="270"/>
      <c r="CV372" s="270"/>
      <c r="CW372" s="270"/>
      <c r="CX372" s="270"/>
      <c r="CY372" s="270"/>
      <c r="CZ372" s="270"/>
      <c r="DA372" s="270"/>
      <c r="DB372" s="270"/>
      <c r="DC372" s="270"/>
      <c r="DD372" s="270"/>
      <c r="DE372" s="270"/>
    </row>
    <row r="373" spans="38:109" ht="135" hidden="1">
      <c r="AL373" s="259" t="str">
        <f t="shared" si="11"/>
        <v/>
      </c>
      <c r="AM373" s="259" t="str">
        <f t="shared" si="10"/>
        <v/>
      </c>
      <c r="AN373"/>
      <c r="AO373" s="268"/>
      <c r="AP373" s="3">
        <v>371</v>
      </c>
      <c r="AQ373" s="269"/>
      <c r="AR373" s="269"/>
      <c r="AS373" s="269"/>
      <c r="AT373" s="269"/>
      <c r="AU373" s="269"/>
      <c r="AV373" s="269"/>
      <c r="AW373" s="269"/>
      <c r="AX373" s="269"/>
      <c r="AY373" s="269"/>
      <c r="AZ373" s="269"/>
      <c r="BA373" s="269"/>
      <c r="BB373" s="269"/>
      <c r="BC373" s="269"/>
      <c r="BD373" s="269"/>
      <c r="BE373" s="269"/>
      <c r="BF373" s="269"/>
      <c r="BG373" s="269"/>
      <c r="BH373" s="269"/>
      <c r="BI373" s="269"/>
      <c r="BJ373" s="260" t="s">
        <v>8184</v>
      </c>
      <c r="BK373" s="269"/>
      <c r="BL373" s="269"/>
      <c r="BM373" s="269"/>
      <c r="BN373" s="269"/>
      <c r="BO373" s="269"/>
      <c r="BP373" s="269"/>
      <c r="BQ373" s="269"/>
      <c r="BR373" s="269"/>
      <c r="BS373" s="269"/>
      <c r="BT373" s="269"/>
      <c r="BU373" s="269"/>
      <c r="BV373" s="269"/>
      <c r="BW373" s="268"/>
      <c r="BX373" s="268"/>
      <c r="BY373" s="268"/>
      <c r="BZ373" s="270"/>
      <c r="CA373" s="270"/>
      <c r="CB373" s="270"/>
      <c r="CC373" s="270"/>
      <c r="CD373" s="270"/>
      <c r="CE373" s="270"/>
      <c r="CF373" s="270"/>
      <c r="CG373" s="270"/>
      <c r="CH373" s="270"/>
      <c r="CI373" s="270"/>
      <c r="CJ373" s="270"/>
      <c r="CK373" s="270"/>
      <c r="CL373" s="270"/>
      <c r="CM373" s="270"/>
      <c r="CN373" s="270"/>
      <c r="CO373" s="270"/>
      <c r="CP373" s="270"/>
      <c r="CQ373" s="270"/>
      <c r="CR373" s="270"/>
      <c r="CS373" s="262" t="s">
        <v>8185</v>
      </c>
      <c r="CT373" s="270"/>
      <c r="CU373" s="270"/>
      <c r="CV373" s="270"/>
      <c r="CW373" s="270"/>
      <c r="CX373" s="270"/>
      <c r="CY373" s="270"/>
      <c r="CZ373" s="270"/>
      <c r="DA373" s="270"/>
      <c r="DB373" s="270"/>
      <c r="DC373" s="270"/>
      <c r="DD373" s="270"/>
      <c r="DE373" s="270"/>
    </row>
    <row r="374" spans="38:109" ht="120" hidden="1">
      <c r="AL374" s="259" t="str">
        <f t="shared" si="11"/>
        <v/>
      </c>
      <c r="AM374" s="259" t="str">
        <f t="shared" si="10"/>
        <v/>
      </c>
      <c r="AN374"/>
      <c r="AO374" s="268"/>
      <c r="AP374" s="3">
        <v>372</v>
      </c>
      <c r="AQ374" s="269"/>
      <c r="AR374" s="269"/>
      <c r="AS374" s="269"/>
      <c r="AT374" s="269"/>
      <c r="AU374" s="269"/>
      <c r="AV374" s="269"/>
      <c r="AW374" s="269"/>
      <c r="AX374" s="269"/>
      <c r="AY374" s="269"/>
      <c r="AZ374" s="269"/>
      <c r="BA374" s="269"/>
      <c r="BB374" s="269"/>
      <c r="BC374" s="269"/>
      <c r="BD374" s="269"/>
      <c r="BE374" s="269"/>
      <c r="BF374" s="269"/>
      <c r="BG374" s="269"/>
      <c r="BH374" s="269"/>
      <c r="BI374" s="269"/>
      <c r="BJ374" s="260" t="s">
        <v>8186</v>
      </c>
      <c r="BK374" s="269"/>
      <c r="BL374" s="269"/>
      <c r="BM374" s="269"/>
      <c r="BN374" s="269"/>
      <c r="BO374" s="269"/>
      <c r="BP374" s="269"/>
      <c r="BQ374" s="269"/>
      <c r="BR374" s="269"/>
      <c r="BS374" s="269"/>
      <c r="BT374" s="269"/>
      <c r="BU374" s="269"/>
      <c r="BV374" s="269"/>
      <c r="BW374" s="268"/>
      <c r="BX374" s="268"/>
      <c r="BY374" s="268"/>
      <c r="BZ374" s="270"/>
      <c r="CA374" s="270"/>
      <c r="CB374" s="270"/>
      <c r="CC374" s="270"/>
      <c r="CD374" s="270"/>
      <c r="CE374" s="270"/>
      <c r="CF374" s="270"/>
      <c r="CG374" s="270"/>
      <c r="CH374" s="270"/>
      <c r="CI374" s="270"/>
      <c r="CJ374" s="270"/>
      <c r="CK374" s="270"/>
      <c r="CL374" s="270"/>
      <c r="CM374" s="270"/>
      <c r="CN374" s="270"/>
      <c r="CO374" s="270"/>
      <c r="CP374" s="270"/>
      <c r="CQ374" s="270"/>
      <c r="CR374" s="270"/>
      <c r="CS374" s="262" t="s">
        <v>8187</v>
      </c>
      <c r="CT374" s="270"/>
      <c r="CU374" s="270"/>
      <c r="CV374" s="270"/>
      <c r="CW374" s="270"/>
      <c r="CX374" s="270"/>
      <c r="CY374" s="270"/>
      <c r="CZ374" s="270"/>
      <c r="DA374" s="270"/>
      <c r="DB374" s="270"/>
      <c r="DC374" s="270"/>
      <c r="DD374" s="270"/>
      <c r="DE374" s="270"/>
    </row>
    <row r="375" spans="38:109" ht="150" hidden="1">
      <c r="AL375" s="259" t="str">
        <f t="shared" si="11"/>
        <v/>
      </c>
      <c r="AM375" s="259" t="str">
        <f t="shared" si="10"/>
        <v/>
      </c>
      <c r="AN375"/>
      <c r="AO375" s="3"/>
      <c r="AP375" s="3">
        <v>373</v>
      </c>
      <c r="AQ375" s="260"/>
      <c r="AR375" s="260"/>
      <c r="AS375" s="260"/>
      <c r="AT375" s="260"/>
      <c r="AU375" s="260"/>
      <c r="AV375" s="260"/>
      <c r="AW375" s="260"/>
      <c r="AX375" s="260"/>
      <c r="AY375" s="260"/>
      <c r="AZ375" s="260"/>
      <c r="BA375" s="260"/>
      <c r="BB375" s="260"/>
      <c r="BC375" s="260"/>
      <c r="BD375" s="260"/>
      <c r="BE375" s="260"/>
      <c r="BF375" s="260"/>
      <c r="BG375" s="260"/>
      <c r="BH375" s="260"/>
      <c r="BI375" s="260"/>
      <c r="BJ375" s="260" t="s">
        <v>8188</v>
      </c>
      <c r="BK375" s="260"/>
      <c r="BL375" s="260"/>
      <c r="BM375" s="260"/>
      <c r="BN375" s="260"/>
      <c r="BO375" s="260"/>
      <c r="BP375" s="260"/>
      <c r="BQ375" s="260"/>
      <c r="BR375" s="260"/>
      <c r="BS375" s="260"/>
      <c r="BT375" s="260"/>
      <c r="BU375" s="260"/>
      <c r="BV375" s="260"/>
      <c r="BW375" s="3"/>
      <c r="BX375" s="3"/>
      <c r="BY375" s="3"/>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t="s">
        <v>8189</v>
      </c>
      <c r="CT375" s="262"/>
      <c r="CU375" s="262"/>
      <c r="CV375" s="262"/>
      <c r="CW375" s="262"/>
      <c r="CX375" s="262"/>
      <c r="CY375" s="262"/>
      <c r="CZ375" s="262"/>
      <c r="DA375" s="262"/>
      <c r="DB375" s="262"/>
      <c r="DC375" s="262"/>
      <c r="DD375" s="262"/>
      <c r="DE375" s="262"/>
    </row>
    <row r="376" spans="38:109" ht="150" hidden="1">
      <c r="AL376" s="259" t="str">
        <f t="shared" si="11"/>
        <v/>
      </c>
      <c r="AM376" s="259" t="str">
        <f t="shared" si="10"/>
        <v/>
      </c>
      <c r="AN376"/>
      <c r="AO376" s="3"/>
      <c r="AP376" s="3">
        <v>374</v>
      </c>
      <c r="AQ376" s="260"/>
      <c r="AR376" s="260"/>
      <c r="AS376" s="260"/>
      <c r="AT376" s="260"/>
      <c r="AU376" s="260"/>
      <c r="AV376" s="260"/>
      <c r="AW376" s="260"/>
      <c r="AX376" s="260"/>
      <c r="AY376" s="260"/>
      <c r="AZ376" s="260"/>
      <c r="BA376" s="260"/>
      <c r="BB376" s="260"/>
      <c r="BC376" s="260"/>
      <c r="BD376" s="260"/>
      <c r="BE376" s="260"/>
      <c r="BF376" s="260"/>
      <c r="BG376" s="260"/>
      <c r="BH376" s="260"/>
      <c r="BI376" s="260"/>
      <c r="BJ376" s="260" t="s">
        <v>8190</v>
      </c>
      <c r="BK376" s="260"/>
      <c r="BL376" s="260"/>
      <c r="BM376" s="260"/>
      <c r="BN376" s="260"/>
      <c r="BO376" s="260"/>
      <c r="BP376" s="260"/>
      <c r="BQ376" s="260"/>
      <c r="BR376" s="260"/>
      <c r="BS376" s="260"/>
      <c r="BT376" s="260"/>
      <c r="BU376" s="260"/>
      <c r="BV376" s="260"/>
      <c r="BW376" s="3"/>
      <c r="BX376" s="3"/>
      <c r="BY376" s="3"/>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t="s">
        <v>8191</v>
      </c>
      <c r="CT376" s="262"/>
      <c r="CU376" s="262"/>
      <c r="CV376" s="262"/>
      <c r="CW376" s="262"/>
      <c r="CX376" s="262"/>
      <c r="CY376" s="262"/>
      <c r="CZ376" s="262"/>
      <c r="DA376" s="262"/>
      <c r="DB376" s="262"/>
      <c r="DC376" s="262"/>
      <c r="DD376" s="262"/>
      <c r="DE376" s="262"/>
    </row>
    <row r="377" spans="38:109" ht="135" hidden="1">
      <c r="AL377" s="259" t="str">
        <f t="shared" si="11"/>
        <v/>
      </c>
      <c r="AM377" s="259" t="str">
        <f t="shared" si="10"/>
        <v/>
      </c>
      <c r="AN377"/>
      <c r="AO377" s="268"/>
      <c r="AP377" s="3">
        <v>375</v>
      </c>
      <c r="AQ377" s="269"/>
      <c r="AR377" s="269"/>
      <c r="AS377" s="269"/>
      <c r="AT377" s="269"/>
      <c r="AU377" s="269"/>
      <c r="AV377" s="269"/>
      <c r="AW377" s="269"/>
      <c r="AX377" s="269"/>
      <c r="AY377" s="269"/>
      <c r="AZ377" s="269"/>
      <c r="BA377" s="269"/>
      <c r="BB377" s="269"/>
      <c r="BC377" s="269"/>
      <c r="BD377" s="269"/>
      <c r="BE377" s="269"/>
      <c r="BF377" s="269"/>
      <c r="BG377" s="269"/>
      <c r="BH377" s="269"/>
      <c r="BI377" s="269"/>
      <c r="BJ377" s="260" t="s">
        <v>8192</v>
      </c>
      <c r="BK377" s="269"/>
      <c r="BL377" s="269"/>
      <c r="BM377" s="269"/>
      <c r="BN377" s="269"/>
      <c r="BO377" s="269"/>
      <c r="BP377" s="269"/>
      <c r="BQ377" s="269"/>
      <c r="BR377" s="269"/>
      <c r="BS377" s="269"/>
      <c r="BT377" s="269"/>
      <c r="BU377" s="269"/>
      <c r="BV377" s="269"/>
      <c r="BW377" s="268"/>
      <c r="BX377" s="268"/>
      <c r="BY377" s="268"/>
      <c r="BZ377" s="270"/>
      <c r="CA377" s="270"/>
      <c r="CB377" s="270"/>
      <c r="CC377" s="270"/>
      <c r="CD377" s="270"/>
      <c r="CE377" s="270"/>
      <c r="CF377" s="270"/>
      <c r="CG377" s="270"/>
      <c r="CH377" s="270"/>
      <c r="CI377" s="270"/>
      <c r="CJ377" s="270"/>
      <c r="CK377" s="270"/>
      <c r="CL377" s="270"/>
      <c r="CM377" s="270"/>
      <c r="CN377" s="270"/>
      <c r="CO377" s="270"/>
      <c r="CP377" s="270"/>
      <c r="CQ377" s="270"/>
      <c r="CR377" s="270"/>
      <c r="CS377" s="262" t="s">
        <v>8193</v>
      </c>
      <c r="CT377" s="270"/>
      <c r="CU377" s="270"/>
      <c r="CV377" s="270"/>
      <c r="CW377" s="270"/>
      <c r="CX377" s="270"/>
      <c r="CY377" s="270"/>
      <c r="CZ377" s="270"/>
      <c r="DA377" s="270"/>
      <c r="DB377" s="270"/>
      <c r="DC377" s="270"/>
      <c r="DD377" s="270"/>
      <c r="DE377" s="270"/>
    </row>
    <row r="378" spans="38:109" ht="135" hidden="1">
      <c r="AL378" s="259" t="str">
        <f t="shared" si="11"/>
        <v/>
      </c>
      <c r="AM378" s="259" t="str">
        <f t="shared" si="10"/>
        <v/>
      </c>
      <c r="AN378"/>
      <c r="AO378" s="268"/>
      <c r="AP378" s="3">
        <v>376</v>
      </c>
      <c r="AQ378" s="269"/>
      <c r="AR378" s="269"/>
      <c r="AS378" s="269"/>
      <c r="AT378" s="269"/>
      <c r="AU378" s="269"/>
      <c r="AV378" s="269"/>
      <c r="AW378" s="269"/>
      <c r="AX378" s="269"/>
      <c r="AY378" s="269"/>
      <c r="AZ378" s="269"/>
      <c r="BA378" s="269"/>
      <c r="BB378" s="269"/>
      <c r="BC378" s="269"/>
      <c r="BD378" s="269"/>
      <c r="BE378" s="269"/>
      <c r="BF378" s="269"/>
      <c r="BG378" s="269"/>
      <c r="BH378" s="269"/>
      <c r="BI378" s="269"/>
      <c r="BJ378" s="260" t="s">
        <v>8194</v>
      </c>
      <c r="BK378" s="269"/>
      <c r="BL378" s="269"/>
      <c r="BM378" s="269"/>
      <c r="BN378" s="269"/>
      <c r="BO378" s="269"/>
      <c r="BP378" s="269"/>
      <c r="BQ378" s="269"/>
      <c r="BR378" s="269"/>
      <c r="BS378" s="269"/>
      <c r="BT378" s="269"/>
      <c r="BU378" s="269"/>
      <c r="BV378" s="269"/>
      <c r="BW378" s="268"/>
      <c r="BX378" s="268"/>
      <c r="BY378" s="268"/>
      <c r="BZ378" s="270"/>
      <c r="CA378" s="270"/>
      <c r="CB378" s="270"/>
      <c r="CC378" s="270"/>
      <c r="CD378" s="270"/>
      <c r="CE378" s="270"/>
      <c r="CF378" s="270"/>
      <c r="CG378" s="270"/>
      <c r="CH378" s="270"/>
      <c r="CI378" s="270"/>
      <c r="CJ378" s="270"/>
      <c r="CK378" s="270"/>
      <c r="CL378" s="270"/>
      <c r="CM378" s="270"/>
      <c r="CN378" s="270"/>
      <c r="CO378" s="270"/>
      <c r="CP378" s="270"/>
      <c r="CQ378" s="270"/>
      <c r="CR378" s="270"/>
      <c r="CS378" s="262" t="s">
        <v>8195</v>
      </c>
      <c r="CT378" s="270"/>
      <c r="CU378" s="270"/>
      <c r="CV378" s="270"/>
      <c r="CW378" s="270"/>
      <c r="CX378" s="270"/>
      <c r="CY378" s="270"/>
      <c r="CZ378" s="270"/>
      <c r="DA378" s="270"/>
      <c r="DB378" s="270"/>
      <c r="DC378" s="270"/>
      <c r="DD378" s="270"/>
      <c r="DE378" s="270"/>
    </row>
    <row r="379" spans="38:109" ht="135" hidden="1">
      <c r="AL379" s="259" t="str">
        <f t="shared" si="11"/>
        <v/>
      </c>
      <c r="AM379" s="259" t="str">
        <f t="shared" si="10"/>
        <v/>
      </c>
      <c r="AN379"/>
      <c r="AO379" s="268"/>
      <c r="AP379" s="3">
        <v>377</v>
      </c>
      <c r="AQ379" s="269"/>
      <c r="AR379" s="269"/>
      <c r="AS379" s="269"/>
      <c r="AT379" s="269"/>
      <c r="AU379" s="269"/>
      <c r="AV379" s="269"/>
      <c r="AW379" s="269"/>
      <c r="AX379" s="269"/>
      <c r="AY379" s="269"/>
      <c r="AZ379" s="269"/>
      <c r="BA379" s="269"/>
      <c r="BB379" s="269"/>
      <c r="BC379" s="269"/>
      <c r="BD379" s="269"/>
      <c r="BE379" s="269"/>
      <c r="BF379" s="269"/>
      <c r="BG379" s="269"/>
      <c r="BH379" s="269"/>
      <c r="BI379" s="269"/>
      <c r="BJ379" s="260" t="s">
        <v>8196</v>
      </c>
      <c r="BK379" s="269"/>
      <c r="BL379" s="269"/>
      <c r="BM379" s="269"/>
      <c r="BN379" s="269"/>
      <c r="BO379" s="269"/>
      <c r="BP379" s="269"/>
      <c r="BQ379" s="269"/>
      <c r="BR379" s="269"/>
      <c r="BS379" s="269"/>
      <c r="BT379" s="269"/>
      <c r="BU379" s="269"/>
      <c r="BV379" s="269"/>
      <c r="BW379" s="268"/>
      <c r="BX379" s="268"/>
      <c r="BY379" s="268"/>
      <c r="BZ379" s="270"/>
      <c r="CA379" s="270"/>
      <c r="CB379" s="270"/>
      <c r="CC379" s="270"/>
      <c r="CD379" s="270"/>
      <c r="CE379" s="270"/>
      <c r="CF379" s="270"/>
      <c r="CG379" s="270"/>
      <c r="CH379" s="270"/>
      <c r="CI379" s="270"/>
      <c r="CJ379" s="270"/>
      <c r="CK379" s="270"/>
      <c r="CL379" s="270"/>
      <c r="CM379" s="270"/>
      <c r="CN379" s="270"/>
      <c r="CO379" s="270"/>
      <c r="CP379" s="270"/>
      <c r="CQ379" s="270"/>
      <c r="CR379" s="270"/>
      <c r="CS379" s="262" t="s">
        <v>8197</v>
      </c>
      <c r="CT379" s="270"/>
      <c r="CU379" s="270"/>
      <c r="CV379" s="270"/>
      <c r="CW379" s="270"/>
      <c r="CX379" s="270"/>
      <c r="CY379" s="270"/>
      <c r="CZ379" s="270"/>
      <c r="DA379" s="270"/>
      <c r="DB379" s="270"/>
      <c r="DC379" s="270"/>
      <c r="DD379" s="270"/>
      <c r="DE379" s="270"/>
    </row>
    <row r="380" spans="38:109" ht="135" hidden="1">
      <c r="AL380" s="259" t="str">
        <f t="shared" si="11"/>
        <v/>
      </c>
      <c r="AM380" s="259" t="str">
        <f t="shared" si="10"/>
        <v/>
      </c>
      <c r="AN380"/>
      <c r="AO380" s="268"/>
      <c r="AP380" s="3">
        <v>378</v>
      </c>
      <c r="AQ380" s="269"/>
      <c r="AR380" s="269"/>
      <c r="AS380" s="269"/>
      <c r="AT380" s="269"/>
      <c r="AU380" s="269"/>
      <c r="AV380" s="269"/>
      <c r="AW380" s="269"/>
      <c r="AX380" s="269"/>
      <c r="AY380" s="269"/>
      <c r="AZ380" s="269"/>
      <c r="BA380" s="269"/>
      <c r="BB380" s="269"/>
      <c r="BC380" s="269"/>
      <c r="BD380" s="269"/>
      <c r="BE380" s="269"/>
      <c r="BF380" s="269"/>
      <c r="BG380" s="269"/>
      <c r="BH380" s="269"/>
      <c r="BI380" s="269"/>
      <c r="BJ380" s="260" t="s">
        <v>8198</v>
      </c>
      <c r="BK380" s="269"/>
      <c r="BL380" s="269"/>
      <c r="BM380" s="269"/>
      <c r="BN380" s="269"/>
      <c r="BO380" s="269"/>
      <c r="BP380" s="269"/>
      <c r="BQ380" s="269"/>
      <c r="BR380" s="269"/>
      <c r="BS380" s="269"/>
      <c r="BT380" s="269"/>
      <c r="BU380" s="269"/>
      <c r="BV380" s="269"/>
      <c r="BW380" s="268"/>
      <c r="BX380" s="268"/>
      <c r="BY380" s="268"/>
      <c r="BZ380" s="270"/>
      <c r="CA380" s="270"/>
      <c r="CB380" s="270"/>
      <c r="CC380" s="270"/>
      <c r="CD380" s="270"/>
      <c r="CE380" s="270"/>
      <c r="CF380" s="270"/>
      <c r="CG380" s="270"/>
      <c r="CH380" s="270"/>
      <c r="CI380" s="270"/>
      <c r="CJ380" s="270"/>
      <c r="CK380" s="270"/>
      <c r="CL380" s="270"/>
      <c r="CM380" s="270"/>
      <c r="CN380" s="270"/>
      <c r="CO380" s="270"/>
      <c r="CP380" s="270"/>
      <c r="CQ380" s="270"/>
      <c r="CR380" s="270"/>
      <c r="CS380" s="262" t="s">
        <v>8199</v>
      </c>
      <c r="CT380" s="270"/>
      <c r="CU380" s="270"/>
      <c r="CV380" s="270"/>
      <c r="CW380" s="270"/>
      <c r="CX380" s="270"/>
      <c r="CY380" s="270"/>
      <c r="CZ380" s="270"/>
      <c r="DA380" s="270"/>
      <c r="DB380" s="270"/>
      <c r="DC380" s="270"/>
      <c r="DD380" s="270"/>
      <c r="DE380" s="270"/>
    </row>
    <row r="381" spans="38:109" ht="135" hidden="1">
      <c r="AL381" s="259" t="str">
        <f t="shared" si="11"/>
        <v/>
      </c>
      <c r="AM381" s="259" t="str">
        <f t="shared" si="10"/>
        <v/>
      </c>
      <c r="AN381"/>
      <c r="AO381" s="268"/>
      <c r="AP381" s="3">
        <v>379</v>
      </c>
      <c r="AQ381" s="269"/>
      <c r="AR381" s="269"/>
      <c r="AS381" s="269"/>
      <c r="AT381" s="269"/>
      <c r="AU381" s="269"/>
      <c r="AV381" s="269"/>
      <c r="AW381" s="269"/>
      <c r="AX381" s="269"/>
      <c r="AY381" s="269"/>
      <c r="AZ381" s="269"/>
      <c r="BA381" s="269"/>
      <c r="BB381" s="269"/>
      <c r="BC381" s="269"/>
      <c r="BD381" s="269"/>
      <c r="BE381" s="269"/>
      <c r="BF381" s="269"/>
      <c r="BG381" s="269"/>
      <c r="BH381" s="269"/>
      <c r="BI381" s="269"/>
      <c r="BJ381" s="260" t="s">
        <v>8200</v>
      </c>
      <c r="BK381" s="269"/>
      <c r="BL381" s="269"/>
      <c r="BM381" s="269"/>
      <c r="BN381" s="269"/>
      <c r="BO381" s="269"/>
      <c r="BP381" s="269"/>
      <c r="BQ381" s="269"/>
      <c r="BR381" s="269"/>
      <c r="BS381" s="269"/>
      <c r="BT381" s="269"/>
      <c r="BU381" s="269"/>
      <c r="BV381" s="269"/>
      <c r="BW381" s="268"/>
      <c r="BX381" s="268"/>
      <c r="BY381" s="268"/>
      <c r="BZ381" s="270"/>
      <c r="CA381" s="270"/>
      <c r="CB381" s="270"/>
      <c r="CC381" s="270"/>
      <c r="CD381" s="270"/>
      <c r="CE381" s="270"/>
      <c r="CF381" s="270"/>
      <c r="CG381" s="270"/>
      <c r="CH381" s="270"/>
      <c r="CI381" s="270"/>
      <c r="CJ381" s="270"/>
      <c r="CK381" s="270"/>
      <c r="CL381" s="270"/>
      <c r="CM381" s="270"/>
      <c r="CN381" s="270"/>
      <c r="CO381" s="270"/>
      <c r="CP381" s="270"/>
      <c r="CQ381" s="270"/>
      <c r="CR381" s="270"/>
      <c r="CS381" s="262" t="s">
        <v>8201</v>
      </c>
      <c r="CT381" s="270"/>
      <c r="CU381" s="270"/>
      <c r="CV381" s="270"/>
      <c r="CW381" s="270"/>
      <c r="CX381" s="270"/>
      <c r="CY381" s="270"/>
      <c r="CZ381" s="270"/>
      <c r="DA381" s="270"/>
      <c r="DB381" s="270"/>
      <c r="DC381" s="270"/>
      <c r="DD381" s="270"/>
      <c r="DE381" s="270"/>
    </row>
    <row r="382" spans="38:109" ht="135" hidden="1">
      <c r="AL382" s="259" t="str">
        <f t="shared" si="11"/>
        <v/>
      </c>
      <c r="AM382" s="259" t="str">
        <f t="shared" si="10"/>
        <v/>
      </c>
      <c r="AN382"/>
      <c r="AO382" s="268"/>
      <c r="AP382" s="3">
        <v>380</v>
      </c>
      <c r="AQ382" s="269"/>
      <c r="AR382" s="269"/>
      <c r="AS382" s="269"/>
      <c r="AT382" s="269"/>
      <c r="AU382" s="269"/>
      <c r="AV382" s="269"/>
      <c r="AW382" s="269"/>
      <c r="AX382" s="269"/>
      <c r="AY382" s="269"/>
      <c r="AZ382" s="269"/>
      <c r="BA382" s="269"/>
      <c r="BB382" s="269"/>
      <c r="BC382" s="269"/>
      <c r="BD382" s="269"/>
      <c r="BE382" s="269"/>
      <c r="BF382" s="269"/>
      <c r="BG382" s="269"/>
      <c r="BH382" s="269"/>
      <c r="BI382" s="269"/>
      <c r="BJ382" s="260" t="s">
        <v>8202</v>
      </c>
      <c r="BK382" s="269"/>
      <c r="BL382" s="269"/>
      <c r="BM382" s="269"/>
      <c r="BN382" s="269"/>
      <c r="BO382" s="269"/>
      <c r="BP382" s="269"/>
      <c r="BQ382" s="269"/>
      <c r="BR382" s="269"/>
      <c r="BS382" s="269"/>
      <c r="BT382" s="269"/>
      <c r="BU382" s="269"/>
      <c r="BV382" s="269"/>
      <c r="BW382" s="268"/>
      <c r="BX382" s="268"/>
      <c r="BY382" s="268"/>
      <c r="BZ382" s="270"/>
      <c r="CA382" s="270"/>
      <c r="CB382" s="270"/>
      <c r="CC382" s="270"/>
      <c r="CD382" s="270"/>
      <c r="CE382" s="270"/>
      <c r="CF382" s="270"/>
      <c r="CG382" s="270"/>
      <c r="CH382" s="270"/>
      <c r="CI382" s="270"/>
      <c r="CJ382" s="270"/>
      <c r="CK382" s="270"/>
      <c r="CL382" s="270"/>
      <c r="CM382" s="270"/>
      <c r="CN382" s="270"/>
      <c r="CO382" s="270"/>
      <c r="CP382" s="270"/>
      <c r="CQ382" s="270"/>
      <c r="CR382" s="270"/>
      <c r="CS382" s="262" t="s">
        <v>8203</v>
      </c>
      <c r="CT382" s="270"/>
      <c r="CU382" s="270"/>
      <c r="CV382" s="270"/>
      <c r="CW382" s="270"/>
      <c r="CX382" s="270"/>
      <c r="CY382" s="270"/>
      <c r="CZ382" s="270"/>
      <c r="DA382" s="270"/>
      <c r="DB382" s="270"/>
      <c r="DC382" s="270"/>
      <c r="DD382" s="270"/>
      <c r="DE382" s="270"/>
    </row>
    <row r="383" spans="38:109" ht="135" hidden="1">
      <c r="AL383" s="259" t="str">
        <f t="shared" si="11"/>
        <v/>
      </c>
      <c r="AM383" s="259" t="str">
        <f t="shared" si="10"/>
        <v/>
      </c>
      <c r="AN383"/>
      <c r="AO383" s="268"/>
      <c r="AP383" s="3">
        <v>381</v>
      </c>
      <c r="AQ383" s="269"/>
      <c r="AR383" s="269"/>
      <c r="AS383" s="269"/>
      <c r="AT383" s="269"/>
      <c r="AU383" s="269"/>
      <c r="AV383" s="269"/>
      <c r="AW383" s="269"/>
      <c r="AX383" s="269"/>
      <c r="AY383" s="269"/>
      <c r="AZ383" s="269"/>
      <c r="BA383" s="269"/>
      <c r="BB383" s="269"/>
      <c r="BC383" s="269"/>
      <c r="BD383" s="269"/>
      <c r="BE383" s="269"/>
      <c r="BF383" s="269"/>
      <c r="BG383" s="269"/>
      <c r="BH383" s="269"/>
      <c r="BI383" s="269"/>
      <c r="BJ383" s="260" t="s">
        <v>8204</v>
      </c>
      <c r="BK383" s="269"/>
      <c r="BL383" s="269"/>
      <c r="BM383" s="269"/>
      <c r="BN383" s="269"/>
      <c r="BO383" s="269"/>
      <c r="BP383" s="269"/>
      <c r="BQ383" s="269"/>
      <c r="BR383" s="269"/>
      <c r="BS383" s="269"/>
      <c r="BT383" s="269"/>
      <c r="BU383" s="269"/>
      <c r="BV383" s="269"/>
      <c r="BW383" s="268"/>
      <c r="BX383" s="268"/>
      <c r="BY383" s="268"/>
      <c r="BZ383" s="270"/>
      <c r="CA383" s="270"/>
      <c r="CB383" s="270"/>
      <c r="CC383" s="270"/>
      <c r="CD383" s="270"/>
      <c r="CE383" s="270"/>
      <c r="CF383" s="270"/>
      <c r="CG383" s="270"/>
      <c r="CH383" s="270"/>
      <c r="CI383" s="270"/>
      <c r="CJ383" s="270"/>
      <c r="CK383" s="270"/>
      <c r="CL383" s="270"/>
      <c r="CM383" s="270"/>
      <c r="CN383" s="270"/>
      <c r="CO383" s="270"/>
      <c r="CP383" s="270"/>
      <c r="CQ383" s="270"/>
      <c r="CR383" s="270"/>
      <c r="CS383" s="262" t="s">
        <v>8205</v>
      </c>
      <c r="CT383" s="270"/>
      <c r="CU383" s="270"/>
      <c r="CV383" s="270"/>
      <c r="CW383" s="270"/>
      <c r="CX383" s="270"/>
      <c r="CY383" s="270"/>
      <c r="CZ383" s="270"/>
      <c r="DA383" s="270"/>
      <c r="DB383" s="270"/>
      <c r="DC383" s="270"/>
      <c r="DD383" s="270"/>
      <c r="DE383" s="270"/>
    </row>
    <row r="384" spans="38:109" ht="165" hidden="1">
      <c r="AL384" s="259" t="str">
        <f t="shared" si="11"/>
        <v/>
      </c>
      <c r="AM384" s="259" t="str">
        <f t="shared" si="10"/>
        <v/>
      </c>
      <c r="AN384"/>
      <c r="AO384" s="268"/>
      <c r="AP384" s="3">
        <v>382</v>
      </c>
      <c r="AQ384" s="269"/>
      <c r="AR384" s="269"/>
      <c r="AS384" s="269"/>
      <c r="AT384" s="269"/>
      <c r="AU384" s="269"/>
      <c r="AV384" s="269"/>
      <c r="AW384" s="269"/>
      <c r="AX384" s="269"/>
      <c r="AY384" s="269"/>
      <c r="AZ384" s="269"/>
      <c r="BA384" s="269"/>
      <c r="BB384" s="269"/>
      <c r="BC384" s="269"/>
      <c r="BD384" s="269"/>
      <c r="BE384" s="269"/>
      <c r="BF384" s="269"/>
      <c r="BG384" s="269"/>
      <c r="BH384" s="269"/>
      <c r="BI384" s="269"/>
      <c r="BJ384" s="260" t="s">
        <v>8206</v>
      </c>
      <c r="BK384" s="269"/>
      <c r="BL384" s="269"/>
      <c r="BM384" s="269"/>
      <c r="BN384" s="269"/>
      <c r="BO384" s="269"/>
      <c r="BP384" s="269"/>
      <c r="BQ384" s="269"/>
      <c r="BR384" s="269"/>
      <c r="BS384" s="269"/>
      <c r="BT384" s="269"/>
      <c r="BU384" s="269"/>
      <c r="BV384" s="269"/>
      <c r="BW384" s="268"/>
      <c r="BX384" s="268"/>
      <c r="BY384" s="268"/>
      <c r="BZ384" s="270"/>
      <c r="CA384" s="270"/>
      <c r="CB384" s="270"/>
      <c r="CC384" s="270"/>
      <c r="CD384" s="270"/>
      <c r="CE384" s="270"/>
      <c r="CF384" s="270"/>
      <c r="CG384" s="270"/>
      <c r="CH384" s="270"/>
      <c r="CI384" s="270"/>
      <c r="CJ384" s="270"/>
      <c r="CK384" s="270"/>
      <c r="CL384" s="270"/>
      <c r="CM384" s="270"/>
      <c r="CN384" s="270"/>
      <c r="CO384" s="270"/>
      <c r="CP384" s="270"/>
      <c r="CQ384" s="270"/>
      <c r="CR384" s="270"/>
      <c r="CS384" s="262" t="s">
        <v>8207</v>
      </c>
      <c r="CT384" s="270"/>
      <c r="CU384" s="270"/>
      <c r="CV384" s="270"/>
      <c r="CW384" s="270"/>
      <c r="CX384" s="270"/>
      <c r="CY384" s="270"/>
      <c r="CZ384" s="270"/>
      <c r="DA384" s="270"/>
      <c r="DB384" s="270"/>
      <c r="DC384" s="270"/>
      <c r="DD384" s="270"/>
      <c r="DE384" s="270"/>
    </row>
    <row r="385" spans="38:109" ht="135" hidden="1">
      <c r="AL385" s="259" t="str">
        <f t="shared" si="11"/>
        <v/>
      </c>
      <c r="AM385" s="259" t="str">
        <f t="shared" si="10"/>
        <v/>
      </c>
      <c r="AN385"/>
      <c r="AO385" s="268"/>
      <c r="AP385" s="3">
        <v>383</v>
      </c>
      <c r="AQ385" s="269"/>
      <c r="AR385" s="269"/>
      <c r="AS385" s="269"/>
      <c r="AT385" s="269"/>
      <c r="AU385" s="269"/>
      <c r="AV385" s="269"/>
      <c r="AW385" s="269"/>
      <c r="AX385" s="269"/>
      <c r="AY385" s="269"/>
      <c r="AZ385" s="269"/>
      <c r="BA385" s="269"/>
      <c r="BB385" s="269"/>
      <c r="BC385" s="269"/>
      <c r="BD385" s="269"/>
      <c r="BE385" s="269"/>
      <c r="BF385" s="269"/>
      <c r="BG385" s="269"/>
      <c r="BH385" s="269"/>
      <c r="BI385" s="269"/>
      <c r="BJ385" s="260" t="s">
        <v>8208</v>
      </c>
      <c r="BK385" s="269"/>
      <c r="BL385" s="269"/>
      <c r="BM385" s="269"/>
      <c r="BN385" s="269"/>
      <c r="BO385" s="269"/>
      <c r="BP385" s="269"/>
      <c r="BQ385" s="269"/>
      <c r="BR385" s="269"/>
      <c r="BS385" s="269"/>
      <c r="BT385" s="269"/>
      <c r="BU385" s="269"/>
      <c r="BV385" s="269"/>
      <c r="BW385" s="268"/>
      <c r="BX385" s="268"/>
      <c r="BY385" s="268"/>
      <c r="BZ385" s="270"/>
      <c r="CA385" s="270"/>
      <c r="CB385" s="270"/>
      <c r="CC385" s="270"/>
      <c r="CD385" s="270"/>
      <c r="CE385" s="270"/>
      <c r="CF385" s="270"/>
      <c r="CG385" s="270"/>
      <c r="CH385" s="270"/>
      <c r="CI385" s="270"/>
      <c r="CJ385" s="270"/>
      <c r="CK385" s="270"/>
      <c r="CL385" s="270"/>
      <c r="CM385" s="270"/>
      <c r="CN385" s="270"/>
      <c r="CO385" s="270"/>
      <c r="CP385" s="270"/>
      <c r="CQ385" s="270"/>
      <c r="CR385" s="270"/>
      <c r="CS385" s="262" t="s">
        <v>8209</v>
      </c>
      <c r="CT385" s="270"/>
      <c r="CU385" s="270"/>
      <c r="CV385" s="270"/>
      <c r="CW385" s="270"/>
      <c r="CX385" s="270"/>
      <c r="CY385" s="270"/>
      <c r="CZ385" s="270"/>
      <c r="DA385" s="270"/>
      <c r="DB385" s="270"/>
      <c r="DC385" s="270"/>
      <c r="DD385" s="270"/>
      <c r="DE385" s="270"/>
    </row>
    <row r="386" spans="38:109" ht="120" hidden="1">
      <c r="AL386" s="259" t="str">
        <f t="shared" si="11"/>
        <v/>
      </c>
      <c r="AM386" s="259" t="str">
        <f t="shared" si="10"/>
        <v/>
      </c>
      <c r="AN386"/>
      <c r="AO386" s="268"/>
      <c r="AP386" s="3">
        <v>384</v>
      </c>
      <c r="AQ386" s="269"/>
      <c r="AR386" s="269"/>
      <c r="AS386" s="269"/>
      <c r="AT386" s="269"/>
      <c r="AU386" s="269"/>
      <c r="AV386" s="269"/>
      <c r="AW386" s="269"/>
      <c r="AX386" s="269"/>
      <c r="AY386" s="269"/>
      <c r="AZ386" s="269"/>
      <c r="BA386" s="269"/>
      <c r="BB386" s="269"/>
      <c r="BC386" s="269"/>
      <c r="BD386" s="269"/>
      <c r="BE386" s="269"/>
      <c r="BF386" s="269"/>
      <c r="BG386" s="269"/>
      <c r="BH386" s="269"/>
      <c r="BI386" s="269"/>
      <c r="BJ386" s="260" t="s">
        <v>8210</v>
      </c>
      <c r="BK386" s="269"/>
      <c r="BL386" s="269"/>
      <c r="BM386" s="269"/>
      <c r="BN386" s="269"/>
      <c r="BO386" s="269"/>
      <c r="BP386" s="269"/>
      <c r="BQ386" s="269"/>
      <c r="BR386" s="269"/>
      <c r="BS386" s="269"/>
      <c r="BT386" s="269"/>
      <c r="BU386" s="269"/>
      <c r="BV386" s="269"/>
      <c r="BW386" s="268"/>
      <c r="BX386" s="268"/>
      <c r="BY386" s="268"/>
      <c r="BZ386" s="270"/>
      <c r="CA386" s="270"/>
      <c r="CB386" s="270"/>
      <c r="CC386" s="270"/>
      <c r="CD386" s="270"/>
      <c r="CE386" s="270"/>
      <c r="CF386" s="270"/>
      <c r="CG386" s="270"/>
      <c r="CH386" s="270"/>
      <c r="CI386" s="270"/>
      <c r="CJ386" s="270"/>
      <c r="CK386" s="270"/>
      <c r="CL386" s="270"/>
      <c r="CM386" s="270"/>
      <c r="CN386" s="270"/>
      <c r="CO386" s="270"/>
      <c r="CP386" s="270"/>
      <c r="CQ386" s="270"/>
      <c r="CR386" s="270"/>
      <c r="CS386" s="262" t="s">
        <v>8211</v>
      </c>
      <c r="CT386" s="270"/>
      <c r="CU386" s="270"/>
      <c r="CV386" s="270"/>
      <c r="CW386" s="270"/>
      <c r="CX386" s="270"/>
      <c r="CY386" s="270"/>
      <c r="CZ386" s="270"/>
      <c r="DA386" s="270"/>
      <c r="DB386" s="270"/>
      <c r="DC386" s="270"/>
      <c r="DD386" s="270"/>
      <c r="DE386" s="270"/>
    </row>
    <row r="387" spans="38:109" ht="105" hidden="1">
      <c r="AL387" s="259" t="str">
        <f t="shared" si="11"/>
        <v/>
      </c>
      <c r="AM387" s="259" t="str">
        <f t="shared" si="10"/>
        <v/>
      </c>
      <c r="AN387"/>
      <c r="AO387" s="268"/>
      <c r="AP387" s="3">
        <v>385</v>
      </c>
      <c r="AQ387" s="269"/>
      <c r="AR387" s="269"/>
      <c r="AS387" s="269"/>
      <c r="AT387" s="269"/>
      <c r="AU387" s="269"/>
      <c r="AV387" s="269"/>
      <c r="AW387" s="269"/>
      <c r="AX387" s="269"/>
      <c r="AY387" s="269"/>
      <c r="AZ387" s="269"/>
      <c r="BA387" s="269"/>
      <c r="BB387" s="269"/>
      <c r="BC387" s="269"/>
      <c r="BD387" s="269"/>
      <c r="BE387" s="269"/>
      <c r="BF387" s="269"/>
      <c r="BG387" s="269"/>
      <c r="BH387" s="269"/>
      <c r="BI387" s="269"/>
      <c r="BJ387" s="260" t="s">
        <v>8212</v>
      </c>
      <c r="BK387" s="269"/>
      <c r="BL387" s="269"/>
      <c r="BM387" s="269"/>
      <c r="BN387" s="269"/>
      <c r="BO387" s="269"/>
      <c r="BP387" s="269"/>
      <c r="BQ387" s="269"/>
      <c r="BR387" s="269"/>
      <c r="BS387" s="269"/>
      <c r="BT387" s="269"/>
      <c r="BU387" s="269"/>
      <c r="BV387" s="269"/>
      <c r="BW387" s="268"/>
      <c r="BX387" s="268"/>
      <c r="BY387" s="268"/>
      <c r="BZ387" s="270"/>
      <c r="CA387" s="270"/>
      <c r="CB387" s="270"/>
      <c r="CC387" s="270"/>
      <c r="CD387" s="270"/>
      <c r="CE387" s="270"/>
      <c r="CF387" s="270"/>
      <c r="CG387" s="270"/>
      <c r="CH387" s="270"/>
      <c r="CI387" s="270"/>
      <c r="CJ387" s="270"/>
      <c r="CK387" s="270"/>
      <c r="CL387" s="270"/>
      <c r="CM387" s="270"/>
      <c r="CN387" s="270"/>
      <c r="CO387" s="270"/>
      <c r="CP387" s="270"/>
      <c r="CQ387" s="270"/>
      <c r="CR387" s="270"/>
      <c r="CS387" s="262" t="s">
        <v>8213</v>
      </c>
      <c r="CT387" s="270"/>
      <c r="CU387" s="270"/>
      <c r="CV387" s="270"/>
      <c r="CW387" s="270"/>
      <c r="CX387" s="270"/>
      <c r="CY387" s="270"/>
      <c r="CZ387" s="270"/>
      <c r="DA387" s="270"/>
      <c r="DB387" s="270"/>
      <c r="DC387" s="270"/>
      <c r="DD387" s="270"/>
      <c r="DE387" s="270"/>
    </row>
    <row r="388" spans="38:109" ht="135" hidden="1">
      <c r="AL388" s="259" t="str">
        <f t="shared" si="11"/>
        <v/>
      </c>
      <c r="AM388" s="259" t="str">
        <f t="shared" ref="AM388:AM451" si="12">IFERROR(IF(AL388="", "", HLOOKUP($N$8, $AQ$3:$BV$574, AP388, FALSE)), "")</f>
        <v/>
      </c>
      <c r="AN388"/>
      <c r="AO388" s="268"/>
      <c r="AP388" s="3">
        <v>386</v>
      </c>
      <c r="AQ388" s="269"/>
      <c r="AR388" s="269"/>
      <c r="AS388" s="269"/>
      <c r="AT388" s="269"/>
      <c r="AU388" s="269"/>
      <c r="AV388" s="269"/>
      <c r="AW388" s="269"/>
      <c r="AX388" s="269"/>
      <c r="AY388" s="269"/>
      <c r="AZ388" s="269"/>
      <c r="BA388" s="269"/>
      <c r="BB388" s="269"/>
      <c r="BC388" s="269"/>
      <c r="BD388" s="269"/>
      <c r="BE388" s="269"/>
      <c r="BF388" s="269"/>
      <c r="BG388" s="269"/>
      <c r="BH388" s="269"/>
      <c r="BI388" s="269"/>
      <c r="BJ388" s="260" t="s">
        <v>8214</v>
      </c>
      <c r="BK388" s="269"/>
      <c r="BL388" s="269"/>
      <c r="BM388" s="269"/>
      <c r="BN388" s="269"/>
      <c r="BO388" s="269"/>
      <c r="BP388" s="269"/>
      <c r="BQ388" s="269"/>
      <c r="BR388" s="269"/>
      <c r="BS388" s="269"/>
      <c r="BT388" s="269"/>
      <c r="BU388" s="269"/>
      <c r="BV388" s="269"/>
      <c r="BW388" s="268"/>
      <c r="BX388" s="268"/>
      <c r="BY388" s="268"/>
      <c r="BZ388" s="270"/>
      <c r="CA388" s="270"/>
      <c r="CB388" s="270"/>
      <c r="CC388" s="270"/>
      <c r="CD388" s="270"/>
      <c r="CE388" s="270"/>
      <c r="CF388" s="270"/>
      <c r="CG388" s="270"/>
      <c r="CH388" s="270"/>
      <c r="CI388" s="270"/>
      <c r="CJ388" s="270"/>
      <c r="CK388" s="270"/>
      <c r="CL388" s="270"/>
      <c r="CM388" s="270"/>
      <c r="CN388" s="270"/>
      <c r="CO388" s="270"/>
      <c r="CP388" s="270"/>
      <c r="CQ388" s="270"/>
      <c r="CR388" s="270"/>
      <c r="CS388" s="262" t="s">
        <v>8215</v>
      </c>
      <c r="CT388" s="270"/>
      <c r="CU388" s="270"/>
      <c r="CV388" s="270"/>
      <c r="CW388" s="270"/>
      <c r="CX388" s="270"/>
      <c r="CY388" s="270"/>
      <c r="CZ388" s="270"/>
      <c r="DA388" s="270"/>
      <c r="DB388" s="270"/>
      <c r="DC388" s="270"/>
      <c r="DD388" s="270"/>
      <c r="DE388" s="270"/>
    </row>
    <row r="389" spans="38:109" ht="165" hidden="1">
      <c r="AL389" s="259" t="str">
        <f t="shared" ref="AL389:AL452" si="13">IFERROR(IF(HLOOKUP($N$8, $BZ$3:$DE$574, $AP389, FALSE )="", "", HLOOKUP($N$8, $BZ$3:$DE$574, $AP389, FALSE)), "")</f>
        <v/>
      </c>
      <c r="AM389" s="259" t="str">
        <f t="shared" si="12"/>
        <v/>
      </c>
      <c r="AN389"/>
      <c r="AO389" s="268"/>
      <c r="AP389" s="3">
        <v>387</v>
      </c>
      <c r="AQ389" s="269"/>
      <c r="AR389" s="269"/>
      <c r="AS389" s="269"/>
      <c r="AT389" s="269"/>
      <c r="AU389" s="269"/>
      <c r="AV389" s="269"/>
      <c r="AW389" s="269"/>
      <c r="AX389" s="269"/>
      <c r="AY389" s="269"/>
      <c r="AZ389" s="269"/>
      <c r="BA389" s="269"/>
      <c r="BB389" s="269"/>
      <c r="BC389" s="269"/>
      <c r="BD389" s="269"/>
      <c r="BE389" s="269"/>
      <c r="BF389" s="269"/>
      <c r="BG389" s="269"/>
      <c r="BH389" s="269"/>
      <c r="BI389" s="269"/>
      <c r="BJ389" s="260" t="s">
        <v>8216</v>
      </c>
      <c r="BK389" s="269"/>
      <c r="BL389" s="269"/>
      <c r="BM389" s="269"/>
      <c r="BN389" s="269"/>
      <c r="BO389" s="269"/>
      <c r="BP389" s="269"/>
      <c r="BQ389" s="269"/>
      <c r="BR389" s="269"/>
      <c r="BS389" s="269"/>
      <c r="BT389" s="269"/>
      <c r="BU389" s="269"/>
      <c r="BV389" s="269"/>
      <c r="BW389" s="268"/>
      <c r="BX389" s="268"/>
      <c r="BY389" s="268"/>
      <c r="BZ389" s="270"/>
      <c r="CA389" s="270"/>
      <c r="CB389" s="270"/>
      <c r="CC389" s="270"/>
      <c r="CD389" s="270"/>
      <c r="CE389" s="270"/>
      <c r="CF389" s="270"/>
      <c r="CG389" s="270"/>
      <c r="CH389" s="270"/>
      <c r="CI389" s="270"/>
      <c r="CJ389" s="270"/>
      <c r="CK389" s="270"/>
      <c r="CL389" s="270"/>
      <c r="CM389" s="270"/>
      <c r="CN389" s="270"/>
      <c r="CO389" s="270"/>
      <c r="CP389" s="270"/>
      <c r="CQ389" s="270"/>
      <c r="CR389" s="270"/>
      <c r="CS389" s="262" t="s">
        <v>8217</v>
      </c>
      <c r="CT389" s="270"/>
      <c r="CU389" s="270"/>
      <c r="CV389" s="270"/>
      <c r="CW389" s="270"/>
      <c r="CX389" s="270"/>
      <c r="CY389" s="270"/>
      <c r="CZ389" s="270"/>
      <c r="DA389" s="270"/>
      <c r="DB389" s="270"/>
      <c r="DC389" s="270"/>
      <c r="DD389" s="270"/>
      <c r="DE389" s="270"/>
    </row>
    <row r="390" spans="38:109" ht="105" hidden="1">
      <c r="AL390" s="259" t="str">
        <f t="shared" si="13"/>
        <v/>
      </c>
      <c r="AM390" s="259" t="str">
        <f t="shared" si="12"/>
        <v/>
      </c>
      <c r="AN390"/>
      <c r="AO390" s="268"/>
      <c r="AP390" s="3">
        <v>388</v>
      </c>
      <c r="AQ390" s="269"/>
      <c r="AR390" s="269"/>
      <c r="AS390" s="269"/>
      <c r="AT390" s="269"/>
      <c r="AU390" s="269"/>
      <c r="AV390" s="269"/>
      <c r="AW390" s="269"/>
      <c r="AX390" s="269"/>
      <c r="AY390" s="269"/>
      <c r="AZ390" s="269"/>
      <c r="BA390" s="269"/>
      <c r="BB390" s="269"/>
      <c r="BC390" s="269"/>
      <c r="BD390" s="269"/>
      <c r="BE390" s="269"/>
      <c r="BF390" s="269"/>
      <c r="BG390" s="269"/>
      <c r="BH390" s="269"/>
      <c r="BI390" s="269"/>
      <c r="BJ390" s="260" t="s">
        <v>8218</v>
      </c>
      <c r="BK390" s="269"/>
      <c r="BL390" s="269"/>
      <c r="BM390" s="269"/>
      <c r="BN390" s="269"/>
      <c r="BO390" s="269"/>
      <c r="BP390" s="269"/>
      <c r="BQ390" s="269"/>
      <c r="BR390" s="269"/>
      <c r="BS390" s="269"/>
      <c r="BT390" s="269"/>
      <c r="BU390" s="269"/>
      <c r="BV390" s="269"/>
      <c r="BW390" s="268"/>
      <c r="BX390" s="268"/>
      <c r="BY390" s="268"/>
      <c r="BZ390" s="270"/>
      <c r="CA390" s="270"/>
      <c r="CB390" s="270"/>
      <c r="CC390" s="270"/>
      <c r="CD390" s="270"/>
      <c r="CE390" s="270"/>
      <c r="CF390" s="270"/>
      <c r="CG390" s="270"/>
      <c r="CH390" s="270"/>
      <c r="CI390" s="270"/>
      <c r="CJ390" s="270"/>
      <c r="CK390" s="270"/>
      <c r="CL390" s="270"/>
      <c r="CM390" s="270"/>
      <c r="CN390" s="270"/>
      <c r="CO390" s="270"/>
      <c r="CP390" s="270"/>
      <c r="CQ390" s="270"/>
      <c r="CR390" s="270"/>
      <c r="CS390" s="262" t="s">
        <v>8219</v>
      </c>
      <c r="CT390" s="270"/>
      <c r="CU390" s="270"/>
      <c r="CV390" s="270"/>
      <c r="CW390" s="270"/>
      <c r="CX390" s="270"/>
      <c r="CY390" s="270"/>
      <c r="CZ390" s="270"/>
      <c r="DA390" s="270"/>
      <c r="DB390" s="270"/>
      <c r="DC390" s="270"/>
      <c r="DD390" s="270"/>
      <c r="DE390" s="270"/>
    </row>
    <row r="391" spans="38:109" ht="150" hidden="1">
      <c r="AL391" s="259" t="str">
        <f t="shared" si="13"/>
        <v/>
      </c>
      <c r="AM391" s="259" t="str">
        <f t="shared" si="12"/>
        <v/>
      </c>
      <c r="AN391"/>
      <c r="AO391" s="268"/>
      <c r="AP391" s="3">
        <v>389</v>
      </c>
      <c r="AQ391" s="269"/>
      <c r="AR391" s="269"/>
      <c r="AS391" s="269"/>
      <c r="AT391" s="269"/>
      <c r="AU391" s="269"/>
      <c r="AV391" s="269"/>
      <c r="AW391" s="269"/>
      <c r="AX391" s="269"/>
      <c r="AY391" s="269"/>
      <c r="AZ391" s="269"/>
      <c r="BA391" s="269"/>
      <c r="BB391" s="269"/>
      <c r="BC391" s="269"/>
      <c r="BD391" s="269"/>
      <c r="BE391" s="269"/>
      <c r="BF391" s="269"/>
      <c r="BG391" s="269"/>
      <c r="BH391" s="269"/>
      <c r="BI391" s="269"/>
      <c r="BJ391" s="260" t="s">
        <v>8220</v>
      </c>
      <c r="BK391" s="269"/>
      <c r="BL391" s="269"/>
      <c r="BM391" s="269"/>
      <c r="BN391" s="269"/>
      <c r="BO391" s="269"/>
      <c r="BP391" s="269"/>
      <c r="BQ391" s="269"/>
      <c r="BR391" s="269"/>
      <c r="BS391" s="269"/>
      <c r="BT391" s="269"/>
      <c r="BU391" s="269"/>
      <c r="BV391" s="269"/>
      <c r="BW391" s="268"/>
      <c r="BX391" s="268"/>
      <c r="BY391" s="268"/>
      <c r="BZ391" s="270"/>
      <c r="CA391" s="270"/>
      <c r="CB391" s="270"/>
      <c r="CC391" s="270"/>
      <c r="CD391" s="270"/>
      <c r="CE391" s="270"/>
      <c r="CF391" s="270"/>
      <c r="CG391" s="270"/>
      <c r="CH391" s="270"/>
      <c r="CI391" s="270"/>
      <c r="CJ391" s="270"/>
      <c r="CK391" s="270"/>
      <c r="CL391" s="270"/>
      <c r="CM391" s="270"/>
      <c r="CN391" s="270"/>
      <c r="CO391" s="270"/>
      <c r="CP391" s="270"/>
      <c r="CQ391" s="270"/>
      <c r="CR391" s="270"/>
      <c r="CS391" s="262" t="s">
        <v>8221</v>
      </c>
      <c r="CT391" s="270"/>
      <c r="CU391" s="270"/>
      <c r="CV391" s="270"/>
      <c r="CW391" s="270"/>
      <c r="CX391" s="270"/>
      <c r="CY391" s="270"/>
      <c r="CZ391" s="270"/>
      <c r="DA391" s="270"/>
      <c r="DB391" s="270"/>
      <c r="DC391" s="270"/>
      <c r="DD391" s="270"/>
      <c r="DE391" s="270"/>
    </row>
    <row r="392" spans="38:109" ht="135" hidden="1">
      <c r="AL392" s="259" t="str">
        <f t="shared" si="13"/>
        <v/>
      </c>
      <c r="AM392" s="259" t="str">
        <f t="shared" si="12"/>
        <v/>
      </c>
      <c r="AN392"/>
      <c r="AO392" s="268"/>
      <c r="AP392" s="3">
        <v>390</v>
      </c>
      <c r="AQ392" s="269"/>
      <c r="AR392" s="269"/>
      <c r="AS392" s="269"/>
      <c r="AT392" s="269"/>
      <c r="AU392" s="269"/>
      <c r="AV392" s="269"/>
      <c r="AW392" s="269"/>
      <c r="AX392" s="269"/>
      <c r="AY392" s="269"/>
      <c r="AZ392" s="269"/>
      <c r="BA392" s="269"/>
      <c r="BB392" s="269"/>
      <c r="BC392" s="269"/>
      <c r="BD392" s="269"/>
      <c r="BE392" s="269"/>
      <c r="BF392" s="269"/>
      <c r="BG392" s="269"/>
      <c r="BH392" s="269"/>
      <c r="BI392" s="269"/>
      <c r="BJ392" s="260" t="s">
        <v>8222</v>
      </c>
      <c r="BK392" s="269"/>
      <c r="BL392" s="269"/>
      <c r="BM392" s="269"/>
      <c r="BN392" s="269"/>
      <c r="BO392" s="269"/>
      <c r="BP392" s="269"/>
      <c r="BQ392" s="269"/>
      <c r="BR392" s="269"/>
      <c r="BS392" s="269"/>
      <c r="BT392" s="269"/>
      <c r="BU392" s="269"/>
      <c r="BV392" s="269"/>
      <c r="BW392" s="268"/>
      <c r="BX392" s="268"/>
      <c r="BY392" s="268"/>
      <c r="BZ392" s="270"/>
      <c r="CA392" s="270"/>
      <c r="CB392" s="270"/>
      <c r="CC392" s="270"/>
      <c r="CD392" s="270"/>
      <c r="CE392" s="270"/>
      <c r="CF392" s="270"/>
      <c r="CG392" s="270"/>
      <c r="CH392" s="270"/>
      <c r="CI392" s="270"/>
      <c r="CJ392" s="270"/>
      <c r="CK392" s="270"/>
      <c r="CL392" s="270"/>
      <c r="CM392" s="270"/>
      <c r="CN392" s="270"/>
      <c r="CO392" s="270"/>
      <c r="CP392" s="270"/>
      <c r="CQ392" s="270"/>
      <c r="CR392" s="270"/>
      <c r="CS392" s="262" t="s">
        <v>8223</v>
      </c>
      <c r="CT392" s="270"/>
      <c r="CU392" s="270"/>
      <c r="CV392" s="270"/>
      <c r="CW392" s="270"/>
      <c r="CX392" s="270"/>
      <c r="CY392" s="270"/>
      <c r="CZ392" s="270"/>
      <c r="DA392" s="270"/>
      <c r="DB392" s="270"/>
      <c r="DC392" s="270"/>
      <c r="DD392" s="270"/>
      <c r="DE392" s="270"/>
    </row>
    <row r="393" spans="38:109" ht="150" hidden="1">
      <c r="AL393" s="259" t="str">
        <f t="shared" si="13"/>
        <v/>
      </c>
      <c r="AM393" s="259" t="str">
        <f t="shared" si="12"/>
        <v/>
      </c>
      <c r="AN393"/>
      <c r="AO393" s="268"/>
      <c r="AP393" s="3">
        <v>391</v>
      </c>
      <c r="AQ393" s="269"/>
      <c r="AR393" s="269"/>
      <c r="AS393" s="269"/>
      <c r="AT393" s="269"/>
      <c r="AU393" s="269"/>
      <c r="AV393" s="269"/>
      <c r="AW393" s="269"/>
      <c r="AX393" s="269"/>
      <c r="AY393" s="269"/>
      <c r="AZ393" s="269"/>
      <c r="BA393" s="269"/>
      <c r="BB393" s="269"/>
      <c r="BC393" s="269"/>
      <c r="BD393" s="269"/>
      <c r="BE393" s="269"/>
      <c r="BF393" s="269"/>
      <c r="BG393" s="269"/>
      <c r="BH393" s="269"/>
      <c r="BI393" s="269"/>
      <c r="BJ393" s="260" t="s">
        <v>8224</v>
      </c>
      <c r="BK393" s="269"/>
      <c r="BL393" s="269"/>
      <c r="BM393" s="269"/>
      <c r="BN393" s="269"/>
      <c r="BO393" s="269"/>
      <c r="BP393" s="269"/>
      <c r="BQ393" s="269"/>
      <c r="BR393" s="269"/>
      <c r="BS393" s="269"/>
      <c r="BT393" s="269"/>
      <c r="BU393" s="269"/>
      <c r="BV393" s="269"/>
      <c r="BW393" s="268"/>
      <c r="BX393" s="268"/>
      <c r="BY393" s="268"/>
      <c r="BZ393" s="270"/>
      <c r="CA393" s="270"/>
      <c r="CB393" s="270"/>
      <c r="CC393" s="270"/>
      <c r="CD393" s="270"/>
      <c r="CE393" s="270"/>
      <c r="CF393" s="270"/>
      <c r="CG393" s="270"/>
      <c r="CH393" s="270"/>
      <c r="CI393" s="270"/>
      <c r="CJ393" s="270"/>
      <c r="CK393" s="270"/>
      <c r="CL393" s="270"/>
      <c r="CM393" s="270"/>
      <c r="CN393" s="270"/>
      <c r="CO393" s="270"/>
      <c r="CP393" s="270"/>
      <c r="CQ393" s="270"/>
      <c r="CR393" s="270"/>
      <c r="CS393" s="262" t="s">
        <v>8225</v>
      </c>
      <c r="CT393" s="270"/>
      <c r="CU393" s="270"/>
      <c r="CV393" s="270"/>
      <c r="CW393" s="270"/>
      <c r="CX393" s="270"/>
      <c r="CY393" s="270"/>
      <c r="CZ393" s="270"/>
      <c r="DA393" s="270"/>
      <c r="DB393" s="270"/>
      <c r="DC393" s="270"/>
      <c r="DD393" s="270"/>
      <c r="DE393" s="270"/>
    </row>
    <row r="394" spans="38:109" ht="150" hidden="1">
      <c r="AL394" s="259" t="str">
        <f t="shared" si="13"/>
        <v/>
      </c>
      <c r="AM394" s="259" t="str">
        <f t="shared" si="12"/>
        <v/>
      </c>
      <c r="AN394"/>
      <c r="AO394" s="268"/>
      <c r="AP394" s="3">
        <v>392</v>
      </c>
      <c r="AQ394" s="269"/>
      <c r="AR394" s="269"/>
      <c r="AS394" s="269"/>
      <c r="AT394" s="269"/>
      <c r="AU394" s="269"/>
      <c r="AV394" s="269"/>
      <c r="AW394" s="269"/>
      <c r="AX394" s="269"/>
      <c r="AY394" s="269"/>
      <c r="AZ394" s="269"/>
      <c r="BA394" s="269"/>
      <c r="BB394" s="269"/>
      <c r="BC394" s="269"/>
      <c r="BD394" s="269"/>
      <c r="BE394" s="269"/>
      <c r="BF394" s="269"/>
      <c r="BG394" s="269"/>
      <c r="BH394" s="269"/>
      <c r="BI394" s="269"/>
      <c r="BJ394" s="260" t="s">
        <v>8226</v>
      </c>
      <c r="BK394" s="269"/>
      <c r="BL394" s="269"/>
      <c r="BM394" s="269"/>
      <c r="BN394" s="269"/>
      <c r="BO394" s="269"/>
      <c r="BP394" s="269"/>
      <c r="BQ394" s="269"/>
      <c r="BR394" s="269"/>
      <c r="BS394" s="269"/>
      <c r="BT394" s="269"/>
      <c r="BU394" s="269"/>
      <c r="BV394" s="269"/>
      <c r="BW394" s="268"/>
      <c r="BX394" s="268"/>
      <c r="BY394" s="268"/>
      <c r="BZ394" s="270"/>
      <c r="CA394" s="270"/>
      <c r="CB394" s="270"/>
      <c r="CC394" s="270"/>
      <c r="CD394" s="270"/>
      <c r="CE394" s="270"/>
      <c r="CF394" s="270"/>
      <c r="CG394" s="270"/>
      <c r="CH394" s="270"/>
      <c r="CI394" s="270"/>
      <c r="CJ394" s="270"/>
      <c r="CK394" s="270"/>
      <c r="CL394" s="270"/>
      <c r="CM394" s="270"/>
      <c r="CN394" s="270"/>
      <c r="CO394" s="270"/>
      <c r="CP394" s="270"/>
      <c r="CQ394" s="270"/>
      <c r="CR394" s="270"/>
      <c r="CS394" s="262" t="s">
        <v>8227</v>
      </c>
      <c r="CT394" s="270"/>
      <c r="CU394" s="270"/>
      <c r="CV394" s="270"/>
      <c r="CW394" s="270"/>
      <c r="CX394" s="270"/>
      <c r="CY394" s="270"/>
      <c r="CZ394" s="270"/>
      <c r="DA394" s="270"/>
      <c r="DB394" s="270"/>
      <c r="DC394" s="270"/>
      <c r="DD394" s="270"/>
      <c r="DE394" s="270"/>
    </row>
    <row r="395" spans="38:109" ht="165" hidden="1">
      <c r="AL395" s="259" t="str">
        <f t="shared" si="13"/>
        <v/>
      </c>
      <c r="AM395" s="259" t="str">
        <f t="shared" si="12"/>
        <v/>
      </c>
      <c r="AN395"/>
      <c r="AO395" s="268"/>
      <c r="AP395" s="3">
        <v>393</v>
      </c>
      <c r="AQ395" s="269"/>
      <c r="AR395" s="269"/>
      <c r="AS395" s="269"/>
      <c r="AT395" s="269"/>
      <c r="AU395" s="269"/>
      <c r="AV395" s="269"/>
      <c r="AW395" s="269"/>
      <c r="AX395" s="269"/>
      <c r="AY395" s="269"/>
      <c r="AZ395" s="269"/>
      <c r="BA395" s="269"/>
      <c r="BB395" s="269"/>
      <c r="BC395" s="269"/>
      <c r="BD395" s="269"/>
      <c r="BE395" s="269"/>
      <c r="BF395" s="269"/>
      <c r="BG395" s="269"/>
      <c r="BH395" s="269"/>
      <c r="BI395" s="269"/>
      <c r="BJ395" s="260" t="s">
        <v>8228</v>
      </c>
      <c r="BK395" s="269"/>
      <c r="BL395" s="269"/>
      <c r="BM395" s="269"/>
      <c r="BN395" s="269"/>
      <c r="BO395" s="269"/>
      <c r="BP395" s="269"/>
      <c r="BQ395" s="269"/>
      <c r="BR395" s="269"/>
      <c r="BS395" s="269"/>
      <c r="BT395" s="269"/>
      <c r="BU395" s="269"/>
      <c r="BV395" s="269"/>
      <c r="BW395" s="268"/>
      <c r="BX395" s="268"/>
      <c r="BY395" s="268"/>
      <c r="BZ395" s="270"/>
      <c r="CA395" s="270"/>
      <c r="CB395" s="270"/>
      <c r="CC395" s="270"/>
      <c r="CD395" s="270"/>
      <c r="CE395" s="270"/>
      <c r="CF395" s="270"/>
      <c r="CG395" s="270"/>
      <c r="CH395" s="270"/>
      <c r="CI395" s="270"/>
      <c r="CJ395" s="270"/>
      <c r="CK395" s="270"/>
      <c r="CL395" s="270"/>
      <c r="CM395" s="270"/>
      <c r="CN395" s="270"/>
      <c r="CO395" s="270"/>
      <c r="CP395" s="270"/>
      <c r="CQ395" s="270"/>
      <c r="CR395" s="270"/>
      <c r="CS395" s="262" t="s">
        <v>8229</v>
      </c>
      <c r="CT395" s="270"/>
      <c r="CU395" s="270"/>
      <c r="CV395" s="270"/>
      <c r="CW395" s="270"/>
      <c r="CX395" s="270"/>
      <c r="CY395" s="270"/>
      <c r="CZ395" s="270"/>
      <c r="DA395" s="270"/>
      <c r="DB395" s="270"/>
      <c r="DC395" s="270"/>
      <c r="DD395" s="270"/>
      <c r="DE395" s="270"/>
    </row>
    <row r="396" spans="38:109" ht="120" hidden="1">
      <c r="AL396" s="259" t="str">
        <f t="shared" si="13"/>
        <v/>
      </c>
      <c r="AM396" s="259" t="str">
        <f t="shared" si="12"/>
        <v/>
      </c>
      <c r="AN396"/>
      <c r="AO396" s="268"/>
      <c r="AP396" s="3">
        <v>394</v>
      </c>
      <c r="AQ396" s="269"/>
      <c r="AR396" s="269"/>
      <c r="AS396" s="269"/>
      <c r="AT396" s="269"/>
      <c r="AU396" s="269"/>
      <c r="AV396" s="269"/>
      <c r="AW396" s="269"/>
      <c r="AX396" s="269"/>
      <c r="AY396" s="269"/>
      <c r="AZ396" s="269"/>
      <c r="BA396" s="269"/>
      <c r="BB396" s="269"/>
      <c r="BC396" s="269"/>
      <c r="BD396" s="269"/>
      <c r="BE396" s="269"/>
      <c r="BF396" s="269"/>
      <c r="BG396" s="269"/>
      <c r="BH396" s="269"/>
      <c r="BI396" s="269"/>
      <c r="BJ396" s="260" t="s">
        <v>8230</v>
      </c>
      <c r="BK396" s="269"/>
      <c r="BL396" s="269"/>
      <c r="BM396" s="269"/>
      <c r="BN396" s="269"/>
      <c r="BO396" s="269"/>
      <c r="BP396" s="269"/>
      <c r="BQ396" s="269"/>
      <c r="BR396" s="269"/>
      <c r="BS396" s="269"/>
      <c r="BT396" s="269"/>
      <c r="BU396" s="269"/>
      <c r="BV396" s="269"/>
      <c r="BW396" s="268"/>
      <c r="BX396" s="268"/>
      <c r="BY396" s="268"/>
      <c r="BZ396" s="270"/>
      <c r="CA396" s="270"/>
      <c r="CB396" s="270"/>
      <c r="CC396" s="270"/>
      <c r="CD396" s="270"/>
      <c r="CE396" s="270"/>
      <c r="CF396" s="270"/>
      <c r="CG396" s="270"/>
      <c r="CH396" s="270"/>
      <c r="CI396" s="270"/>
      <c r="CJ396" s="270"/>
      <c r="CK396" s="270"/>
      <c r="CL396" s="270"/>
      <c r="CM396" s="270"/>
      <c r="CN396" s="270"/>
      <c r="CO396" s="270"/>
      <c r="CP396" s="270"/>
      <c r="CQ396" s="270"/>
      <c r="CR396" s="270"/>
      <c r="CS396" s="262" t="s">
        <v>8231</v>
      </c>
      <c r="CT396" s="270"/>
      <c r="CU396" s="270"/>
      <c r="CV396" s="270"/>
      <c r="CW396" s="270"/>
      <c r="CX396" s="270"/>
      <c r="CY396" s="270"/>
      <c r="CZ396" s="270"/>
      <c r="DA396" s="270"/>
      <c r="DB396" s="270"/>
      <c r="DC396" s="270"/>
      <c r="DD396" s="270"/>
      <c r="DE396" s="270"/>
    </row>
    <row r="397" spans="38:109" ht="135" hidden="1">
      <c r="AL397" s="259" t="str">
        <f t="shared" si="13"/>
        <v/>
      </c>
      <c r="AM397" s="259" t="str">
        <f t="shared" si="12"/>
        <v/>
      </c>
      <c r="AN397"/>
      <c r="AO397" s="268"/>
      <c r="AP397" s="3">
        <v>395</v>
      </c>
      <c r="AQ397" s="269"/>
      <c r="AR397" s="269"/>
      <c r="AS397" s="269"/>
      <c r="AT397" s="269"/>
      <c r="AU397" s="269"/>
      <c r="AV397" s="269"/>
      <c r="AW397" s="269"/>
      <c r="AX397" s="269"/>
      <c r="AY397" s="269"/>
      <c r="AZ397" s="269"/>
      <c r="BA397" s="269"/>
      <c r="BB397" s="269"/>
      <c r="BC397" s="269"/>
      <c r="BD397" s="269"/>
      <c r="BE397" s="269"/>
      <c r="BF397" s="269"/>
      <c r="BG397" s="269"/>
      <c r="BH397" s="269"/>
      <c r="BI397" s="269"/>
      <c r="BJ397" s="260" t="s">
        <v>8232</v>
      </c>
      <c r="BK397" s="269"/>
      <c r="BL397" s="269"/>
      <c r="BM397" s="269"/>
      <c r="BN397" s="269"/>
      <c r="BO397" s="269"/>
      <c r="BP397" s="269"/>
      <c r="BQ397" s="269"/>
      <c r="BR397" s="269"/>
      <c r="BS397" s="269"/>
      <c r="BT397" s="269"/>
      <c r="BU397" s="269"/>
      <c r="BV397" s="269"/>
      <c r="BW397" s="268"/>
      <c r="BX397" s="268"/>
      <c r="BY397" s="268"/>
      <c r="BZ397" s="270"/>
      <c r="CA397" s="270"/>
      <c r="CB397" s="270"/>
      <c r="CC397" s="270"/>
      <c r="CD397" s="270"/>
      <c r="CE397" s="270"/>
      <c r="CF397" s="270"/>
      <c r="CG397" s="270"/>
      <c r="CH397" s="270"/>
      <c r="CI397" s="270"/>
      <c r="CJ397" s="270"/>
      <c r="CK397" s="270"/>
      <c r="CL397" s="270"/>
      <c r="CM397" s="270"/>
      <c r="CN397" s="270"/>
      <c r="CO397" s="270"/>
      <c r="CP397" s="270"/>
      <c r="CQ397" s="270"/>
      <c r="CR397" s="270"/>
      <c r="CS397" s="262" t="s">
        <v>8233</v>
      </c>
      <c r="CT397" s="270"/>
      <c r="CU397" s="270"/>
      <c r="CV397" s="270"/>
      <c r="CW397" s="270"/>
      <c r="CX397" s="270"/>
      <c r="CY397" s="270"/>
      <c r="CZ397" s="270"/>
      <c r="DA397" s="270"/>
      <c r="DB397" s="270"/>
      <c r="DC397" s="270"/>
      <c r="DD397" s="270"/>
      <c r="DE397" s="270"/>
    </row>
    <row r="398" spans="38:109" ht="120" hidden="1">
      <c r="AL398" s="259" t="str">
        <f t="shared" si="13"/>
        <v/>
      </c>
      <c r="AM398" s="259" t="str">
        <f t="shared" si="12"/>
        <v/>
      </c>
      <c r="AN398"/>
      <c r="AO398" s="268"/>
      <c r="AP398" s="3">
        <v>396</v>
      </c>
      <c r="AQ398" s="269"/>
      <c r="AR398" s="269"/>
      <c r="AS398" s="269"/>
      <c r="AT398" s="269"/>
      <c r="AU398" s="269"/>
      <c r="AV398" s="269"/>
      <c r="AW398" s="269"/>
      <c r="AX398" s="269"/>
      <c r="AY398" s="269"/>
      <c r="AZ398" s="269"/>
      <c r="BA398" s="269"/>
      <c r="BB398" s="269"/>
      <c r="BC398" s="269"/>
      <c r="BD398" s="269"/>
      <c r="BE398" s="269"/>
      <c r="BF398" s="269"/>
      <c r="BG398" s="269"/>
      <c r="BH398" s="269"/>
      <c r="BI398" s="269"/>
      <c r="BJ398" s="260" t="s">
        <v>8234</v>
      </c>
      <c r="BK398" s="269"/>
      <c r="BL398" s="269"/>
      <c r="BM398" s="269"/>
      <c r="BN398" s="269"/>
      <c r="BO398" s="269"/>
      <c r="BP398" s="269"/>
      <c r="BQ398" s="269"/>
      <c r="BR398" s="269"/>
      <c r="BS398" s="269"/>
      <c r="BT398" s="269"/>
      <c r="BU398" s="269"/>
      <c r="BV398" s="269"/>
      <c r="BW398" s="268"/>
      <c r="BX398" s="268"/>
      <c r="BY398" s="268"/>
      <c r="BZ398" s="270"/>
      <c r="CA398" s="270"/>
      <c r="CB398" s="270"/>
      <c r="CC398" s="270"/>
      <c r="CD398" s="270"/>
      <c r="CE398" s="270"/>
      <c r="CF398" s="270"/>
      <c r="CG398" s="270"/>
      <c r="CH398" s="270"/>
      <c r="CI398" s="270"/>
      <c r="CJ398" s="270"/>
      <c r="CK398" s="270"/>
      <c r="CL398" s="270"/>
      <c r="CM398" s="270"/>
      <c r="CN398" s="270"/>
      <c r="CO398" s="270"/>
      <c r="CP398" s="270"/>
      <c r="CQ398" s="270"/>
      <c r="CR398" s="270"/>
      <c r="CS398" s="262" t="s">
        <v>8235</v>
      </c>
      <c r="CT398" s="270"/>
      <c r="CU398" s="270"/>
      <c r="CV398" s="270"/>
      <c r="CW398" s="270"/>
      <c r="CX398" s="270"/>
      <c r="CY398" s="270"/>
      <c r="CZ398" s="270"/>
      <c r="DA398" s="270"/>
      <c r="DB398" s="270"/>
      <c r="DC398" s="270"/>
      <c r="DD398" s="270"/>
      <c r="DE398" s="270"/>
    </row>
    <row r="399" spans="38:109" ht="150" hidden="1">
      <c r="AL399" s="259" t="str">
        <f t="shared" si="13"/>
        <v/>
      </c>
      <c r="AM399" s="259" t="str">
        <f t="shared" si="12"/>
        <v/>
      </c>
      <c r="AN399"/>
      <c r="AO399" s="268"/>
      <c r="AP399" s="3">
        <v>397</v>
      </c>
      <c r="AQ399" s="269"/>
      <c r="AR399" s="269"/>
      <c r="AS399" s="269"/>
      <c r="AT399" s="269"/>
      <c r="AU399" s="269"/>
      <c r="AV399" s="269"/>
      <c r="AW399" s="269"/>
      <c r="AX399" s="269"/>
      <c r="AY399" s="269"/>
      <c r="AZ399" s="269"/>
      <c r="BA399" s="269"/>
      <c r="BB399" s="269"/>
      <c r="BC399" s="269"/>
      <c r="BD399" s="269"/>
      <c r="BE399" s="269"/>
      <c r="BF399" s="269"/>
      <c r="BG399" s="269"/>
      <c r="BH399" s="269"/>
      <c r="BI399" s="269"/>
      <c r="BJ399" s="260" t="s">
        <v>8236</v>
      </c>
      <c r="BK399" s="269"/>
      <c r="BL399" s="269"/>
      <c r="BM399" s="269"/>
      <c r="BN399" s="269"/>
      <c r="BO399" s="269"/>
      <c r="BP399" s="269"/>
      <c r="BQ399" s="269"/>
      <c r="BR399" s="269"/>
      <c r="BS399" s="269"/>
      <c r="BT399" s="269"/>
      <c r="BU399" s="269"/>
      <c r="BV399" s="269"/>
      <c r="BW399" s="268"/>
      <c r="BX399" s="268"/>
      <c r="BY399" s="268"/>
      <c r="BZ399" s="270"/>
      <c r="CA399" s="270"/>
      <c r="CB399" s="270"/>
      <c r="CC399" s="270"/>
      <c r="CD399" s="270"/>
      <c r="CE399" s="270"/>
      <c r="CF399" s="270"/>
      <c r="CG399" s="270"/>
      <c r="CH399" s="270"/>
      <c r="CI399" s="270"/>
      <c r="CJ399" s="270"/>
      <c r="CK399" s="270"/>
      <c r="CL399" s="270"/>
      <c r="CM399" s="270"/>
      <c r="CN399" s="270"/>
      <c r="CO399" s="270"/>
      <c r="CP399" s="270"/>
      <c r="CQ399" s="270"/>
      <c r="CR399" s="270"/>
      <c r="CS399" s="262" t="s">
        <v>8237</v>
      </c>
      <c r="CT399" s="270"/>
      <c r="CU399" s="270"/>
      <c r="CV399" s="270"/>
      <c r="CW399" s="270"/>
      <c r="CX399" s="270"/>
      <c r="CY399" s="270"/>
      <c r="CZ399" s="270"/>
      <c r="DA399" s="270"/>
      <c r="DB399" s="270"/>
      <c r="DC399" s="270"/>
      <c r="DD399" s="270"/>
      <c r="DE399" s="270"/>
    </row>
    <row r="400" spans="38:109" ht="150" hidden="1">
      <c r="AL400" s="259" t="str">
        <f t="shared" si="13"/>
        <v/>
      </c>
      <c r="AM400" s="259" t="str">
        <f t="shared" si="12"/>
        <v/>
      </c>
      <c r="AN400"/>
      <c r="AO400" s="268"/>
      <c r="AP400" s="3">
        <v>398</v>
      </c>
      <c r="AQ400" s="269"/>
      <c r="AR400" s="269"/>
      <c r="AS400" s="269"/>
      <c r="AT400" s="269"/>
      <c r="AU400" s="269"/>
      <c r="AV400" s="269"/>
      <c r="AW400" s="269"/>
      <c r="AX400" s="269"/>
      <c r="AY400" s="269"/>
      <c r="AZ400" s="269"/>
      <c r="BA400" s="269"/>
      <c r="BB400" s="269"/>
      <c r="BC400" s="269"/>
      <c r="BD400" s="269"/>
      <c r="BE400" s="269"/>
      <c r="BF400" s="269"/>
      <c r="BG400" s="269"/>
      <c r="BH400" s="269"/>
      <c r="BI400" s="269"/>
      <c r="BJ400" s="260" t="s">
        <v>8238</v>
      </c>
      <c r="BK400" s="269"/>
      <c r="BL400" s="269"/>
      <c r="BM400" s="269"/>
      <c r="BN400" s="269"/>
      <c r="BO400" s="269"/>
      <c r="BP400" s="269"/>
      <c r="BQ400" s="269"/>
      <c r="BR400" s="269"/>
      <c r="BS400" s="269"/>
      <c r="BT400" s="269"/>
      <c r="BU400" s="269"/>
      <c r="BV400" s="269"/>
      <c r="BW400" s="268"/>
      <c r="BX400" s="268"/>
      <c r="BY400" s="268"/>
      <c r="BZ400" s="270"/>
      <c r="CA400" s="270"/>
      <c r="CB400" s="270"/>
      <c r="CC400" s="270"/>
      <c r="CD400" s="270"/>
      <c r="CE400" s="270"/>
      <c r="CF400" s="270"/>
      <c r="CG400" s="270"/>
      <c r="CH400" s="270"/>
      <c r="CI400" s="270"/>
      <c r="CJ400" s="270"/>
      <c r="CK400" s="270"/>
      <c r="CL400" s="270"/>
      <c r="CM400" s="270"/>
      <c r="CN400" s="270"/>
      <c r="CO400" s="270"/>
      <c r="CP400" s="270"/>
      <c r="CQ400" s="270"/>
      <c r="CR400" s="270"/>
      <c r="CS400" s="262" t="s">
        <v>8239</v>
      </c>
      <c r="CT400" s="270"/>
      <c r="CU400" s="270"/>
      <c r="CV400" s="270"/>
      <c r="CW400" s="270"/>
      <c r="CX400" s="270"/>
      <c r="CY400" s="270"/>
      <c r="CZ400" s="270"/>
      <c r="DA400" s="270"/>
      <c r="DB400" s="270"/>
      <c r="DC400" s="270"/>
      <c r="DD400" s="270"/>
      <c r="DE400" s="270"/>
    </row>
    <row r="401" spans="38:109" ht="135" hidden="1">
      <c r="AL401" s="259" t="str">
        <f t="shared" si="13"/>
        <v/>
      </c>
      <c r="AM401" s="259" t="str">
        <f t="shared" si="12"/>
        <v/>
      </c>
      <c r="AN401"/>
      <c r="AO401" s="268"/>
      <c r="AP401" s="3">
        <v>399</v>
      </c>
      <c r="AQ401" s="269"/>
      <c r="AR401" s="269"/>
      <c r="AS401" s="269"/>
      <c r="AT401" s="269"/>
      <c r="AU401" s="269"/>
      <c r="AV401" s="269"/>
      <c r="AW401" s="269"/>
      <c r="AX401" s="269"/>
      <c r="AY401" s="269"/>
      <c r="AZ401" s="269"/>
      <c r="BA401" s="269"/>
      <c r="BB401" s="269"/>
      <c r="BC401" s="269"/>
      <c r="BD401" s="269"/>
      <c r="BE401" s="269"/>
      <c r="BF401" s="269"/>
      <c r="BG401" s="269"/>
      <c r="BH401" s="269"/>
      <c r="BI401" s="269"/>
      <c r="BJ401" s="260" t="s">
        <v>8240</v>
      </c>
      <c r="BK401" s="269"/>
      <c r="BL401" s="269"/>
      <c r="BM401" s="269"/>
      <c r="BN401" s="269"/>
      <c r="BO401" s="269"/>
      <c r="BP401" s="269"/>
      <c r="BQ401" s="269"/>
      <c r="BR401" s="269"/>
      <c r="BS401" s="269"/>
      <c r="BT401" s="269"/>
      <c r="BU401" s="269"/>
      <c r="BV401" s="269"/>
      <c r="BW401" s="268"/>
      <c r="BX401" s="268"/>
      <c r="BY401" s="268"/>
      <c r="BZ401" s="270"/>
      <c r="CA401" s="270"/>
      <c r="CB401" s="270"/>
      <c r="CC401" s="270"/>
      <c r="CD401" s="270"/>
      <c r="CE401" s="270"/>
      <c r="CF401" s="270"/>
      <c r="CG401" s="270"/>
      <c r="CH401" s="270"/>
      <c r="CI401" s="270"/>
      <c r="CJ401" s="270"/>
      <c r="CK401" s="270"/>
      <c r="CL401" s="270"/>
      <c r="CM401" s="270"/>
      <c r="CN401" s="270"/>
      <c r="CO401" s="270"/>
      <c r="CP401" s="270"/>
      <c r="CQ401" s="270"/>
      <c r="CR401" s="270"/>
      <c r="CS401" s="262" t="s">
        <v>8241</v>
      </c>
      <c r="CT401" s="270"/>
      <c r="CU401" s="270"/>
      <c r="CV401" s="270"/>
      <c r="CW401" s="270"/>
      <c r="CX401" s="270"/>
      <c r="CY401" s="270"/>
      <c r="CZ401" s="270"/>
      <c r="DA401" s="270"/>
      <c r="DB401" s="270"/>
      <c r="DC401" s="270"/>
      <c r="DD401" s="270"/>
      <c r="DE401" s="270"/>
    </row>
    <row r="402" spans="38:109" ht="135" hidden="1">
      <c r="AL402" s="259" t="str">
        <f t="shared" si="13"/>
        <v/>
      </c>
      <c r="AM402" s="259" t="str">
        <f t="shared" si="12"/>
        <v/>
      </c>
      <c r="AN402"/>
      <c r="AO402" s="268"/>
      <c r="AP402" s="3">
        <v>400</v>
      </c>
      <c r="AQ402" s="269"/>
      <c r="AR402" s="269"/>
      <c r="AS402" s="269"/>
      <c r="AT402" s="269"/>
      <c r="AU402" s="269"/>
      <c r="AV402" s="269"/>
      <c r="AW402" s="269"/>
      <c r="AX402" s="269"/>
      <c r="AY402" s="269"/>
      <c r="AZ402" s="269"/>
      <c r="BA402" s="269"/>
      <c r="BB402" s="269"/>
      <c r="BC402" s="269"/>
      <c r="BD402" s="269"/>
      <c r="BE402" s="269"/>
      <c r="BF402" s="269"/>
      <c r="BG402" s="269"/>
      <c r="BH402" s="269"/>
      <c r="BI402" s="269"/>
      <c r="BJ402" s="260" t="s">
        <v>8242</v>
      </c>
      <c r="BK402" s="269"/>
      <c r="BL402" s="269"/>
      <c r="BM402" s="269"/>
      <c r="BN402" s="269"/>
      <c r="BO402" s="269"/>
      <c r="BP402" s="269"/>
      <c r="BQ402" s="269"/>
      <c r="BR402" s="269"/>
      <c r="BS402" s="269"/>
      <c r="BT402" s="269"/>
      <c r="BU402" s="269"/>
      <c r="BV402" s="269"/>
      <c r="BW402" s="268"/>
      <c r="BX402" s="268"/>
      <c r="BY402" s="268"/>
      <c r="BZ402" s="270"/>
      <c r="CA402" s="270"/>
      <c r="CB402" s="270"/>
      <c r="CC402" s="270"/>
      <c r="CD402" s="270"/>
      <c r="CE402" s="270"/>
      <c r="CF402" s="270"/>
      <c r="CG402" s="270"/>
      <c r="CH402" s="270"/>
      <c r="CI402" s="270"/>
      <c r="CJ402" s="270"/>
      <c r="CK402" s="270"/>
      <c r="CL402" s="270"/>
      <c r="CM402" s="270"/>
      <c r="CN402" s="270"/>
      <c r="CO402" s="270"/>
      <c r="CP402" s="270"/>
      <c r="CQ402" s="270"/>
      <c r="CR402" s="270"/>
      <c r="CS402" s="262" t="s">
        <v>8243</v>
      </c>
      <c r="CT402" s="270"/>
      <c r="CU402" s="270"/>
      <c r="CV402" s="270"/>
      <c r="CW402" s="270"/>
      <c r="CX402" s="270"/>
      <c r="CY402" s="270"/>
      <c r="CZ402" s="270"/>
      <c r="DA402" s="270"/>
      <c r="DB402" s="270"/>
      <c r="DC402" s="270"/>
      <c r="DD402" s="270"/>
      <c r="DE402" s="270"/>
    </row>
    <row r="403" spans="38:109" ht="135" hidden="1">
      <c r="AL403" s="259" t="str">
        <f t="shared" si="13"/>
        <v/>
      </c>
      <c r="AM403" s="259" t="str">
        <f t="shared" si="12"/>
        <v/>
      </c>
      <c r="AN403"/>
      <c r="AO403" s="268"/>
      <c r="AP403" s="3">
        <v>401</v>
      </c>
      <c r="AQ403" s="269"/>
      <c r="AR403" s="269"/>
      <c r="AS403" s="269"/>
      <c r="AT403" s="269"/>
      <c r="AU403" s="269"/>
      <c r="AV403" s="269"/>
      <c r="AW403" s="269"/>
      <c r="AX403" s="269"/>
      <c r="AY403" s="269"/>
      <c r="AZ403" s="269"/>
      <c r="BA403" s="269"/>
      <c r="BB403" s="269"/>
      <c r="BC403" s="269"/>
      <c r="BD403" s="269"/>
      <c r="BE403" s="269"/>
      <c r="BF403" s="269"/>
      <c r="BG403" s="269"/>
      <c r="BH403" s="269"/>
      <c r="BI403" s="269"/>
      <c r="BJ403" s="260" t="s">
        <v>8244</v>
      </c>
      <c r="BK403" s="269"/>
      <c r="BL403" s="269"/>
      <c r="BM403" s="269"/>
      <c r="BN403" s="269"/>
      <c r="BO403" s="269"/>
      <c r="BP403" s="269"/>
      <c r="BQ403" s="269"/>
      <c r="BR403" s="269"/>
      <c r="BS403" s="269"/>
      <c r="BT403" s="269"/>
      <c r="BU403" s="269"/>
      <c r="BV403" s="269"/>
      <c r="BW403" s="268"/>
      <c r="BX403" s="268"/>
      <c r="BY403" s="268"/>
      <c r="BZ403" s="270"/>
      <c r="CA403" s="270"/>
      <c r="CB403" s="270"/>
      <c r="CC403" s="270"/>
      <c r="CD403" s="270"/>
      <c r="CE403" s="270"/>
      <c r="CF403" s="270"/>
      <c r="CG403" s="270"/>
      <c r="CH403" s="270"/>
      <c r="CI403" s="270"/>
      <c r="CJ403" s="270"/>
      <c r="CK403" s="270"/>
      <c r="CL403" s="270"/>
      <c r="CM403" s="270"/>
      <c r="CN403" s="270"/>
      <c r="CO403" s="270"/>
      <c r="CP403" s="270"/>
      <c r="CQ403" s="270"/>
      <c r="CR403" s="270"/>
      <c r="CS403" s="262" t="s">
        <v>8245</v>
      </c>
      <c r="CT403" s="270"/>
      <c r="CU403" s="270"/>
      <c r="CV403" s="270"/>
      <c r="CW403" s="270"/>
      <c r="CX403" s="270"/>
      <c r="CY403" s="270"/>
      <c r="CZ403" s="270"/>
      <c r="DA403" s="270"/>
      <c r="DB403" s="270"/>
      <c r="DC403" s="270"/>
      <c r="DD403" s="270"/>
      <c r="DE403" s="270"/>
    </row>
    <row r="404" spans="38:109" ht="135" hidden="1">
      <c r="AL404" s="259" t="str">
        <f t="shared" si="13"/>
        <v/>
      </c>
      <c r="AM404" s="259" t="str">
        <f t="shared" si="12"/>
        <v/>
      </c>
      <c r="AN404"/>
      <c r="AO404" s="268"/>
      <c r="AP404" s="3">
        <v>402</v>
      </c>
      <c r="AQ404" s="269"/>
      <c r="AR404" s="269"/>
      <c r="AS404" s="269"/>
      <c r="AT404" s="269"/>
      <c r="AU404" s="269"/>
      <c r="AV404" s="269"/>
      <c r="AW404" s="269"/>
      <c r="AX404" s="269"/>
      <c r="AY404" s="269"/>
      <c r="AZ404" s="269"/>
      <c r="BA404" s="269"/>
      <c r="BB404" s="269"/>
      <c r="BC404" s="269"/>
      <c r="BD404" s="269"/>
      <c r="BE404" s="269"/>
      <c r="BF404" s="269"/>
      <c r="BG404" s="269"/>
      <c r="BH404" s="269"/>
      <c r="BI404" s="269"/>
      <c r="BJ404" s="260" t="s">
        <v>8246</v>
      </c>
      <c r="BK404" s="269"/>
      <c r="BL404" s="269"/>
      <c r="BM404" s="269"/>
      <c r="BN404" s="269"/>
      <c r="BO404" s="269"/>
      <c r="BP404" s="269"/>
      <c r="BQ404" s="269"/>
      <c r="BR404" s="269"/>
      <c r="BS404" s="269"/>
      <c r="BT404" s="269"/>
      <c r="BU404" s="269"/>
      <c r="BV404" s="269"/>
      <c r="BW404" s="268"/>
      <c r="BX404" s="268"/>
      <c r="BY404" s="268"/>
      <c r="BZ404" s="270"/>
      <c r="CA404" s="270"/>
      <c r="CB404" s="270"/>
      <c r="CC404" s="270"/>
      <c r="CD404" s="270"/>
      <c r="CE404" s="270"/>
      <c r="CF404" s="270"/>
      <c r="CG404" s="270"/>
      <c r="CH404" s="270"/>
      <c r="CI404" s="270"/>
      <c r="CJ404" s="270"/>
      <c r="CK404" s="270"/>
      <c r="CL404" s="270"/>
      <c r="CM404" s="270"/>
      <c r="CN404" s="270"/>
      <c r="CO404" s="270"/>
      <c r="CP404" s="270"/>
      <c r="CQ404" s="270"/>
      <c r="CR404" s="270"/>
      <c r="CS404" s="262" t="s">
        <v>8247</v>
      </c>
      <c r="CT404" s="270"/>
      <c r="CU404" s="270"/>
      <c r="CV404" s="270"/>
      <c r="CW404" s="270"/>
      <c r="CX404" s="270"/>
      <c r="CY404" s="270"/>
      <c r="CZ404" s="270"/>
      <c r="DA404" s="270"/>
      <c r="DB404" s="270"/>
      <c r="DC404" s="270"/>
      <c r="DD404" s="270"/>
      <c r="DE404" s="270"/>
    </row>
    <row r="405" spans="38:109" ht="120" hidden="1">
      <c r="AL405" s="259" t="str">
        <f t="shared" si="13"/>
        <v/>
      </c>
      <c r="AM405" s="259" t="str">
        <f t="shared" si="12"/>
        <v/>
      </c>
      <c r="AN405"/>
      <c r="AO405" s="268"/>
      <c r="AP405" s="3">
        <v>403</v>
      </c>
      <c r="AQ405" s="269"/>
      <c r="AR405" s="269"/>
      <c r="AS405" s="269"/>
      <c r="AT405" s="269"/>
      <c r="AU405" s="269"/>
      <c r="AV405" s="269"/>
      <c r="AW405" s="269"/>
      <c r="AX405" s="269"/>
      <c r="AY405" s="269"/>
      <c r="AZ405" s="269"/>
      <c r="BA405" s="269"/>
      <c r="BB405" s="269"/>
      <c r="BC405" s="269"/>
      <c r="BD405" s="269"/>
      <c r="BE405" s="269"/>
      <c r="BF405" s="269"/>
      <c r="BG405" s="269"/>
      <c r="BH405" s="269"/>
      <c r="BI405" s="269"/>
      <c r="BJ405" s="260" t="s">
        <v>8248</v>
      </c>
      <c r="BK405" s="269"/>
      <c r="BL405" s="269"/>
      <c r="BM405" s="269"/>
      <c r="BN405" s="269"/>
      <c r="BO405" s="269"/>
      <c r="BP405" s="269"/>
      <c r="BQ405" s="269"/>
      <c r="BR405" s="269"/>
      <c r="BS405" s="269"/>
      <c r="BT405" s="269"/>
      <c r="BU405" s="269"/>
      <c r="BV405" s="269"/>
      <c r="BW405" s="268"/>
      <c r="BX405" s="268"/>
      <c r="BY405" s="268"/>
      <c r="BZ405" s="270"/>
      <c r="CA405" s="270"/>
      <c r="CB405" s="270"/>
      <c r="CC405" s="270"/>
      <c r="CD405" s="270"/>
      <c r="CE405" s="270"/>
      <c r="CF405" s="270"/>
      <c r="CG405" s="270"/>
      <c r="CH405" s="270"/>
      <c r="CI405" s="270"/>
      <c r="CJ405" s="270"/>
      <c r="CK405" s="270"/>
      <c r="CL405" s="270"/>
      <c r="CM405" s="270"/>
      <c r="CN405" s="270"/>
      <c r="CO405" s="270"/>
      <c r="CP405" s="270"/>
      <c r="CQ405" s="270"/>
      <c r="CR405" s="270"/>
      <c r="CS405" s="262" t="s">
        <v>8249</v>
      </c>
      <c r="CT405" s="270"/>
      <c r="CU405" s="270"/>
      <c r="CV405" s="270"/>
      <c r="CW405" s="270"/>
      <c r="CX405" s="270"/>
      <c r="CY405" s="270"/>
      <c r="CZ405" s="270"/>
      <c r="DA405" s="270"/>
      <c r="DB405" s="270"/>
      <c r="DC405" s="270"/>
      <c r="DD405" s="270"/>
      <c r="DE405" s="270"/>
    </row>
    <row r="406" spans="38:109" ht="150" hidden="1">
      <c r="AL406" s="259" t="str">
        <f t="shared" si="13"/>
        <v/>
      </c>
      <c r="AM406" s="259" t="str">
        <f t="shared" si="12"/>
        <v/>
      </c>
      <c r="AN406"/>
      <c r="AO406" s="268"/>
      <c r="AP406" s="3">
        <v>404</v>
      </c>
      <c r="AQ406" s="269"/>
      <c r="AR406" s="269"/>
      <c r="AS406" s="269"/>
      <c r="AT406" s="269"/>
      <c r="AU406" s="269"/>
      <c r="AV406" s="269"/>
      <c r="AW406" s="269"/>
      <c r="AX406" s="269"/>
      <c r="AY406" s="269"/>
      <c r="AZ406" s="269"/>
      <c r="BA406" s="269"/>
      <c r="BB406" s="269"/>
      <c r="BC406" s="269"/>
      <c r="BD406" s="269"/>
      <c r="BE406" s="269"/>
      <c r="BF406" s="269"/>
      <c r="BG406" s="269"/>
      <c r="BH406" s="269"/>
      <c r="BI406" s="269"/>
      <c r="BJ406" s="260" t="s">
        <v>8250</v>
      </c>
      <c r="BK406" s="269"/>
      <c r="BL406" s="269"/>
      <c r="BM406" s="269"/>
      <c r="BN406" s="269"/>
      <c r="BO406" s="269"/>
      <c r="BP406" s="269"/>
      <c r="BQ406" s="269"/>
      <c r="BR406" s="269"/>
      <c r="BS406" s="269"/>
      <c r="BT406" s="269"/>
      <c r="BU406" s="269"/>
      <c r="BV406" s="269"/>
      <c r="BW406" s="268"/>
      <c r="BX406" s="268"/>
      <c r="BY406" s="268"/>
      <c r="BZ406" s="270"/>
      <c r="CA406" s="270"/>
      <c r="CB406" s="270"/>
      <c r="CC406" s="270"/>
      <c r="CD406" s="270"/>
      <c r="CE406" s="270"/>
      <c r="CF406" s="270"/>
      <c r="CG406" s="270"/>
      <c r="CH406" s="270"/>
      <c r="CI406" s="270"/>
      <c r="CJ406" s="270"/>
      <c r="CK406" s="270"/>
      <c r="CL406" s="270"/>
      <c r="CM406" s="270"/>
      <c r="CN406" s="270"/>
      <c r="CO406" s="270"/>
      <c r="CP406" s="270"/>
      <c r="CQ406" s="270"/>
      <c r="CR406" s="270"/>
      <c r="CS406" s="262" t="s">
        <v>8251</v>
      </c>
      <c r="CT406" s="270"/>
      <c r="CU406" s="270"/>
      <c r="CV406" s="270"/>
      <c r="CW406" s="270"/>
      <c r="CX406" s="270"/>
      <c r="CY406" s="270"/>
      <c r="CZ406" s="270"/>
      <c r="DA406" s="270"/>
      <c r="DB406" s="270"/>
      <c r="DC406" s="270"/>
      <c r="DD406" s="270"/>
      <c r="DE406" s="270"/>
    </row>
    <row r="407" spans="38:109" ht="150" hidden="1">
      <c r="AL407" s="259" t="str">
        <f t="shared" si="13"/>
        <v/>
      </c>
      <c r="AM407" s="259" t="str">
        <f t="shared" si="12"/>
        <v/>
      </c>
      <c r="AN407"/>
      <c r="AO407" s="268"/>
      <c r="AP407" s="3">
        <v>405</v>
      </c>
      <c r="AQ407" s="269"/>
      <c r="AR407" s="269"/>
      <c r="AS407" s="269"/>
      <c r="AT407" s="269"/>
      <c r="AU407" s="269"/>
      <c r="AV407" s="269"/>
      <c r="AW407" s="269"/>
      <c r="AX407" s="269"/>
      <c r="AY407" s="269"/>
      <c r="AZ407" s="269"/>
      <c r="BA407" s="269"/>
      <c r="BB407" s="269"/>
      <c r="BC407" s="269"/>
      <c r="BD407" s="269"/>
      <c r="BE407" s="269"/>
      <c r="BF407" s="269"/>
      <c r="BG407" s="269"/>
      <c r="BH407" s="269"/>
      <c r="BI407" s="269"/>
      <c r="BJ407" s="260" t="s">
        <v>8252</v>
      </c>
      <c r="BK407" s="269"/>
      <c r="BL407" s="269"/>
      <c r="BM407" s="269"/>
      <c r="BN407" s="269"/>
      <c r="BO407" s="269"/>
      <c r="BP407" s="269"/>
      <c r="BQ407" s="269"/>
      <c r="BR407" s="269"/>
      <c r="BS407" s="269"/>
      <c r="BT407" s="269"/>
      <c r="BU407" s="269"/>
      <c r="BV407" s="269"/>
      <c r="BW407" s="268"/>
      <c r="BX407" s="268"/>
      <c r="BY407" s="268"/>
      <c r="BZ407" s="270"/>
      <c r="CA407" s="270"/>
      <c r="CB407" s="270"/>
      <c r="CC407" s="270"/>
      <c r="CD407" s="270"/>
      <c r="CE407" s="270"/>
      <c r="CF407" s="270"/>
      <c r="CG407" s="270"/>
      <c r="CH407" s="270"/>
      <c r="CI407" s="270"/>
      <c r="CJ407" s="270"/>
      <c r="CK407" s="270"/>
      <c r="CL407" s="270"/>
      <c r="CM407" s="270"/>
      <c r="CN407" s="270"/>
      <c r="CO407" s="270"/>
      <c r="CP407" s="270"/>
      <c r="CQ407" s="270"/>
      <c r="CR407" s="270"/>
      <c r="CS407" s="262" t="s">
        <v>8253</v>
      </c>
      <c r="CT407" s="270"/>
      <c r="CU407" s="270"/>
      <c r="CV407" s="270"/>
      <c r="CW407" s="270"/>
      <c r="CX407" s="270"/>
      <c r="CY407" s="270"/>
      <c r="CZ407" s="270"/>
      <c r="DA407" s="270"/>
      <c r="DB407" s="270"/>
      <c r="DC407" s="270"/>
      <c r="DD407" s="270"/>
      <c r="DE407" s="270"/>
    </row>
    <row r="408" spans="38:109" ht="135" hidden="1">
      <c r="AL408" s="259" t="str">
        <f t="shared" si="13"/>
        <v/>
      </c>
      <c r="AM408" s="259" t="str">
        <f t="shared" si="12"/>
        <v/>
      </c>
      <c r="AN408"/>
      <c r="AO408" s="268"/>
      <c r="AP408" s="3">
        <v>406</v>
      </c>
      <c r="AQ408" s="269"/>
      <c r="AR408" s="269"/>
      <c r="AS408" s="269"/>
      <c r="AT408" s="269"/>
      <c r="AU408" s="269"/>
      <c r="AV408" s="269"/>
      <c r="AW408" s="269"/>
      <c r="AX408" s="269"/>
      <c r="AY408" s="269"/>
      <c r="AZ408" s="269"/>
      <c r="BA408" s="269"/>
      <c r="BB408" s="269"/>
      <c r="BC408" s="269"/>
      <c r="BD408" s="269"/>
      <c r="BE408" s="269"/>
      <c r="BF408" s="269"/>
      <c r="BG408" s="269"/>
      <c r="BH408" s="269"/>
      <c r="BI408" s="269"/>
      <c r="BJ408" s="260" t="s">
        <v>8254</v>
      </c>
      <c r="BK408" s="269"/>
      <c r="BL408" s="269"/>
      <c r="BM408" s="269"/>
      <c r="BN408" s="269"/>
      <c r="BO408" s="269"/>
      <c r="BP408" s="269"/>
      <c r="BQ408" s="269"/>
      <c r="BR408" s="269"/>
      <c r="BS408" s="269"/>
      <c r="BT408" s="269"/>
      <c r="BU408" s="269"/>
      <c r="BV408" s="269"/>
      <c r="BW408" s="268"/>
      <c r="BX408" s="268"/>
      <c r="BY408" s="268"/>
      <c r="BZ408" s="270"/>
      <c r="CA408" s="270"/>
      <c r="CB408" s="270"/>
      <c r="CC408" s="270"/>
      <c r="CD408" s="270"/>
      <c r="CE408" s="270"/>
      <c r="CF408" s="270"/>
      <c r="CG408" s="270"/>
      <c r="CH408" s="270"/>
      <c r="CI408" s="270"/>
      <c r="CJ408" s="270"/>
      <c r="CK408" s="270"/>
      <c r="CL408" s="270"/>
      <c r="CM408" s="270"/>
      <c r="CN408" s="270"/>
      <c r="CO408" s="270"/>
      <c r="CP408" s="270"/>
      <c r="CQ408" s="270"/>
      <c r="CR408" s="270"/>
      <c r="CS408" s="262" t="s">
        <v>8255</v>
      </c>
      <c r="CT408" s="270"/>
      <c r="CU408" s="270"/>
      <c r="CV408" s="270"/>
      <c r="CW408" s="270"/>
      <c r="CX408" s="270"/>
      <c r="CY408" s="270"/>
      <c r="CZ408" s="270"/>
      <c r="DA408" s="270"/>
      <c r="DB408" s="270"/>
      <c r="DC408" s="270"/>
      <c r="DD408" s="270"/>
      <c r="DE408" s="270"/>
    </row>
    <row r="409" spans="38:109" ht="135" hidden="1">
      <c r="AL409" s="259" t="str">
        <f t="shared" si="13"/>
        <v/>
      </c>
      <c r="AM409" s="259" t="str">
        <f t="shared" si="12"/>
        <v/>
      </c>
      <c r="AN409"/>
      <c r="AO409" s="268"/>
      <c r="AP409" s="3">
        <v>407</v>
      </c>
      <c r="AQ409" s="269"/>
      <c r="AR409" s="269"/>
      <c r="AS409" s="269"/>
      <c r="AT409" s="269"/>
      <c r="AU409" s="269"/>
      <c r="AV409" s="269"/>
      <c r="AW409" s="269"/>
      <c r="AX409" s="269"/>
      <c r="AY409" s="269"/>
      <c r="AZ409" s="269"/>
      <c r="BA409" s="269"/>
      <c r="BB409" s="269"/>
      <c r="BC409" s="269"/>
      <c r="BD409" s="269"/>
      <c r="BE409" s="269"/>
      <c r="BF409" s="269"/>
      <c r="BG409" s="269"/>
      <c r="BH409" s="269"/>
      <c r="BI409" s="269"/>
      <c r="BJ409" s="260" t="s">
        <v>8256</v>
      </c>
      <c r="BK409" s="269"/>
      <c r="BL409" s="269"/>
      <c r="BM409" s="269"/>
      <c r="BN409" s="269"/>
      <c r="BO409" s="269"/>
      <c r="BP409" s="269"/>
      <c r="BQ409" s="269"/>
      <c r="BR409" s="269"/>
      <c r="BS409" s="269"/>
      <c r="BT409" s="269"/>
      <c r="BU409" s="269"/>
      <c r="BV409" s="269"/>
      <c r="BW409" s="268"/>
      <c r="BX409" s="268"/>
      <c r="BY409" s="268"/>
      <c r="BZ409" s="270"/>
      <c r="CA409" s="270"/>
      <c r="CB409" s="270"/>
      <c r="CC409" s="270"/>
      <c r="CD409" s="270"/>
      <c r="CE409" s="270"/>
      <c r="CF409" s="270"/>
      <c r="CG409" s="270"/>
      <c r="CH409" s="270"/>
      <c r="CI409" s="270"/>
      <c r="CJ409" s="270"/>
      <c r="CK409" s="270"/>
      <c r="CL409" s="270"/>
      <c r="CM409" s="270"/>
      <c r="CN409" s="270"/>
      <c r="CO409" s="270"/>
      <c r="CP409" s="270"/>
      <c r="CQ409" s="270"/>
      <c r="CR409" s="270"/>
      <c r="CS409" s="262" t="s">
        <v>8257</v>
      </c>
      <c r="CT409" s="270"/>
      <c r="CU409" s="270"/>
      <c r="CV409" s="270"/>
      <c r="CW409" s="270"/>
      <c r="CX409" s="270"/>
      <c r="CY409" s="270"/>
      <c r="CZ409" s="270"/>
      <c r="DA409" s="270"/>
      <c r="DB409" s="270"/>
      <c r="DC409" s="270"/>
      <c r="DD409" s="270"/>
      <c r="DE409" s="270"/>
    </row>
    <row r="410" spans="38:109" ht="135" hidden="1">
      <c r="AL410" s="259" t="str">
        <f t="shared" si="13"/>
        <v/>
      </c>
      <c r="AM410" s="259" t="str">
        <f t="shared" si="12"/>
        <v/>
      </c>
      <c r="AN410"/>
      <c r="AO410" s="268"/>
      <c r="AP410" s="3">
        <v>408</v>
      </c>
      <c r="AQ410" s="269"/>
      <c r="AR410" s="269"/>
      <c r="AS410" s="269"/>
      <c r="AT410" s="269"/>
      <c r="AU410" s="269"/>
      <c r="AV410" s="269"/>
      <c r="AW410" s="269"/>
      <c r="AX410" s="269"/>
      <c r="AY410" s="269"/>
      <c r="AZ410" s="269"/>
      <c r="BA410" s="269"/>
      <c r="BB410" s="269"/>
      <c r="BC410" s="269"/>
      <c r="BD410" s="269"/>
      <c r="BE410" s="269"/>
      <c r="BF410" s="269"/>
      <c r="BG410" s="269"/>
      <c r="BH410" s="269"/>
      <c r="BI410" s="269"/>
      <c r="BJ410" s="260" t="s">
        <v>8258</v>
      </c>
      <c r="BK410" s="269"/>
      <c r="BL410" s="269"/>
      <c r="BM410" s="269"/>
      <c r="BN410" s="269"/>
      <c r="BO410" s="269"/>
      <c r="BP410" s="269"/>
      <c r="BQ410" s="269"/>
      <c r="BR410" s="269"/>
      <c r="BS410" s="269"/>
      <c r="BT410" s="269"/>
      <c r="BU410" s="269"/>
      <c r="BV410" s="269"/>
      <c r="BW410" s="268"/>
      <c r="BX410" s="268"/>
      <c r="BY410" s="268"/>
      <c r="BZ410" s="270"/>
      <c r="CA410" s="270"/>
      <c r="CB410" s="270"/>
      <c r="CC410" s="270"/>
      <c r="CD410" s="270"/>
      <c r="CE410" s="270"/>
      <c r="CF410" s="270"/>
      <c r="CG410" s="270"/>
      <c r="CH410" s="270"/>
      <c r="CI410" s="270"/>
      <c r="CJ410" s="270"/>
      <c r="CK410" s="270"/>
      <c r="CL410" s="270"/>
      <c r="CM410" s="270"/>
      <c r="CN410" s="270"/>
      <c r="CO410" s="270"/>
      <c r="CP410" s="270"/>
      <c r="CQ410" s="270"/>
      <c r="CR410" s="270"/>
      <c r="CS410" s="262" t="s">
        <v>8259</v>
      </c>
      <c r="CT410" s="270"/>
      <c r="CU410" s="270"/>
      <c r="CV410" s="270"/>
      <c r="CW410" s="270"/>
      <c r="CX410" s="270"/>
      <c r="CY410" s="270"/>
      <c r="CZ410" s="270"/>
      <c r="DA410" s="270"/>
      <c r="DB410" s="270"/>
      <c r="DC410" s="270"/>
      <c r="DD410" s="270"/>
      <c r="DE410" s="270"/>
    </row>
    <row r="411" spans="38:109" ht="150" hidden="1">
      <c r="AL411" s="259" t="str">
        <f t="shared" si="13"/>
        <v/>
      </c>
      <c r="AM411" s="259" t="str">
        <f t="shared" si="12"/>
        <v/>
      </c>
      <c r="AN411"/>
      <c r="AO411" s="268"/>
      <c r="AP411" s="3">
        <v>409</v>
      </c>
      <c r="AQ411" s="269"/>
      <c r="AR411" s="269"/>
      <c r="AS411" s="269"/>
      <c r="AT411" s="269"/>
      <c r="AU411" s="269"/>
      <c r="AV411" s="269"/>
      <c r="AW411" s="269"/>
      <c r="AX411" s="269"/>
      <c r="AY411" s="269"/>
      <c r="AZ411" s="269"/>
      <c r="BA411" s="269"/>
      <c r="BB411" s="269"/>
      <c r="BC411" s="269"/>
      <c r="BD411" s="269"/>
      <c r="BE411" s="269"/>
      <c r="BF411" s="269"/>
      <c r="BG411" s="269"/>
      <c r="BH411" s="269"/>
      <c r="BI411" s="269"/>
      <c r="BJ411" s="260" t="s">
        <v>8260</v>
      </c>
      <c r="BK411" s="269"/>
      <c r="BL411" s="269"/>
      <c r="BM411" s="269"/>
      <c r="BN411" s="269"/>
      <c r="BO411" s="269"/>
      <c r="BP411" s="269"/>
      <c r="BQ411" s="269"/>
      <c r="BR411" s="269"/>
      <c r="BS411" s="269"/>
      <c r="BT411" s="269"/>
      <c r="BU411" s="269"/>
      <c r="BV411" s="269"/>
      <c r="BW411" s="268"/>
      <c r="BX411" s="268"/>
      <c r="BY411" s="268"/>
      <c r="BZ411" s="270"/>
      <c r="CA411" s="270"/>
      <c r="CB411" s="270"/>
      <c r="CC411" s="270"/>
      <c r="CD411" s="270"/>
      <c r="CE411" s="270"/>
      <c r="CF411" s="270"/>
      <c r="CG411" s="270"/>
      <c r="CH411" s="270"/>
      <c r="CI411" s="270"/>
      <c r="CJ411" s="270"/>
      <c r="CK411" s="270"/>
      <c r="CL411" s="270"/>
      <c r="CM411" s="270"/>
      <c r="CN411" s="270"/>
      <c r="CO411" s="270"/>
      <c r="CP411" s="270"/>
      <c r="CQ411" s="270"/>
      <c r="CR411" s="270"/>
      <c r="CS411" s="262" t="s">
        <v>8261</v>
      </c>
      <c r="CT411" s="270"/>
      <c r="CU411" s="270"/>
      <c r="CV411" s="270"/>
      <c r="CW411" s="270"/>
      <c r="CX411" s="270"/>
      <c r="CY411" s="270"/>
      <c r="CZ411" s="270"/>
      <c r="DA411" s="270"/>
      <c r="DB411" s="270"/>
      <c r="DC411" s="270"/>
      <c r="DD411" s="270"/>
      <c r="DE411" s="270"/>
    </row>
    <row r="412" spans="38:109" ht="135" hidden="1">
      <c r="AL412" s="259" t="str">
        <f t="shared" si="13"/>
        <v/>
      </c>
      <c r="AM412" s="259" t="str">
        <f t="shared" si="12"/>
        <v/>
      </c>
      <c r="AN412"/>
      <c r="AO412" s="268"/>
      <c r="AP412" s="3">
        <v>410</v>
      </c>
      <c r="AQ412" s="269"/>
      <c r="AR412" s="269"/>
      <c r="AS412" s="269"/>
      <c r="AT412" s="269"/>
      <c r="AU412" s="269"/>
      <c r="AV412" s="269"/>
      <c r="AW412" s="269"/>
      <c r="AX412" s="269"/>
      <c r="AY412" s="269"/>
      <c r="AZ412" s="269"/>
      <c r="BA412" s="269"/>
      <c r="BB412" s="269"/>
      <c r="BC412" s="269"/>
      <c r="BD412" s="269"/>
      <c r="BE412" s="269"/>
      <c r="BF412" s="269"/>
      <c r="BG412" s="269"/>
      <c r="BH412" s="269"/>
      <c r="BI412" s="269"/>
      <c r="BJ412" s="260" t="s">
        <v>8262</v>
      </c>
      <c r="BK412" s="269"/>
      <c r="BL412" s="269"/>
      <c r="BM412" s="269"/>
      <c r="BN412" s="269"/>
      <c r="BO412" s="269"/>
      <c r="BP412" s="269"/>
      <c r="BQ412" s="269"/>
      <c r="BR412" s="269"/>
      <c r="BS412" s="269"/>
      <c r="BT412" s="269"/>
      <c r="BU412" s="269"/>
      <c r="BV412" s="269"/>
      <c r="BW412" s="268"/>
      <c r="BX412" s="268"/>
      <c r="BY412" s="268"/>
      <c r="BZ412" s="270"/>
      <c r="CA412" s="270"/>
      <c r="CB412" s="270"/>
      <c r="CC412" s="270"/>
      <c r="CD412" s="270"/>
      <c r="CE412" s="270"/>
      <c r="CF412" s="270"/>
      <c r="CG412" s="270"/>
      <c r="CH412" s="270"/>
      <c r="CI412" s="270"/>
      <c r="CJ412" s="270"/>
      <c r="CK412" s="270"/>
      <c r="CL412" s="270"/>
      <c r="CM412" s="270"/>
      <c r="CN412" s="270"/>
      <c r="CO412" s="270"/>
      <c r="CP412" s="270"/>
      <c r="CQ412" s="270"/>
      <c r="CR412" s="270"/>
      <c r="CS412" s="262" t="s">
        <v>8263</v>
      </c>
      <c r="CT412" s="270"/>
      <c r="CU412" s="270"/>
      <c r="CV412" s="270"/>
      <c r="CW412" s="270"/>
      <c r="CX412" s="270"/>
      <c r="CY412" s="270"/>
      <c r="CZ412" s="270"/>
      <c r="DA412" s="270"/>
      <c r="DB412" s="270"/>
      <c r="DC412" s="270"/>
      <c r="DD412" s="270"/>
      <c r="DE412" s="270"/>
    </row>
    <row r="413" spans="38:109" ht="135" hidden="1">
      <c r="AL413" s="259" t="str">
        <f t="shared" si="13"/>
        <v/>
      </c>
      <c r="AM413" s="259" t="str">
        <f t="shared" si="12"/>
        <v/>
      </c>
      <c r="AN413"/>
      <c r="AO413" s="268"/>
      <c r="AP413" s="3">
        <v>411</v>
      </c>
      <c r="AQ413" s="269"/>
      <c r="AR413" s="269"/>
      <c r="AS413" s="269"/>
      <c r="AT413" s="269"/>
      <c r="AU413" s="269"/>
      <c r="AV413" s="269"/>
      <c r="AW413" s="269"/>
      <c r="AX413" s="269"/>
      <c r="AY413" s="269"/>
      <c r="AZ413" s="269"/>
      <c r="BA413" s="269"/>
      <c r="BB413" s="269"/>
      <c r="BC413" s="269"/>
      <c r="BD413" s="269"/>
      <c r="BE413" s="269"/>
      <c r="BF413" s="269"/>
      <c r="BG413" s="269"/>
      <c r="BH413" s="269"/>
      <c r="BI413" s="269"/>
      <c r="BJ413" s="260" t="s">
        <v>8264</v>
      </c>
      <c r="BK413" s="269"/>
      <c r="BL413" s="269"/>
      <c r="BM413" s="269"/>
      <c r="BN413" s="269"/>
      <c r="BO413" s="269"/>
      <c r="BP413" s="269"/>
      <c r="BQ413" s="269"/>
      <c r="BR413" s="269"/>
      <c r="BS413" s="269"/>
      <c r="BT413" s="269"/>
      <c r="BU413" s="269"/>
      <c r="BV413" s="269"/>
      <c r="BW413" s="268"/>
      <c r="BX413" s="268"/>
      <c r="BY413" s="268"/>
      <c r="BZ413" s="270"/>
      <c r="CA413" s="270"/>
      <c r="CB413" s="270"/>
      <c r="CC413" s="270"/>
      <c r="CD413" s="270"/>
      <c r="CE413" s="270"/>
      <c r="CF413" s="270"/>
      <c r="CG413" s="270"/>
      <c r="CH413" s="270"/>
      <c r="CI413" s="270"/>
      <c r="CJ413" s="270"/>
      <c r="CK413" s="270"/>
      <c r="CL413" s="270"/>
      <c r="CM413" s="270"/>
      <c r="CN413" s="270"/>
      <c r="CO413" s="270"/>
      <c r="CP413" s="270"/>
      <c r="CQ413" s="270"/>
      <c r="CR413" s="270"/>
      <c r="CS413" s="262" t="s">
        <v>8265</v>
      </c>
      <c r="CT413" s="270"/>
      <c r="CU413" s="270"/>
      <c r="CV413" s="270"/>
      <c r="CW413" s="270"/>
      <c r="CX413" s="270"/>
      <c r="CY413" s="270"/>
      <c r="CZ413" s="270"/>
      <c r="DA413" s="270"/>
      <c r="DB413" s="270"/>
      <c r="DC413" s="270"/>
      <c r="DD413" s="270"/>
      <c r="DE413" s="270"/>
    </row>
    <row r="414" spans="38:109" ht="120" hidden="1">
      <c r="AL414" s="259" t="str">
        <f t="shared" si="13"/>
        <v/>
      </c>
      <c r="AM414" s="259" t="str">
        <f t="shared" si="12"/>
        <v/>
      </c>
      <c r="AN414"/>
      <c r="AO414" s="268"/>
      <c r="AP414" s="3">
        <v>412</v>
      </c>
      <c r="AQ414" s="269"/>
      <c r="AR414" s="269"/>
      <c r="AS414" s="269"/>
      <c r="AT414" s="269"/>
      <c r="AU414" s="269"/>
      <c r="AV414" s="269"/>
      <c r="AW414" s="269"/>
      <c r="AX414" s="269"/>
      <c r="AY414" s="269"/>
      <c r="AZ414" s="269"/>
      <c r="BA414" s="269"/>
      <c r="BB414" s="269"/>
      <c r="BC414" s="269"/>
      <c r="BD414" s="269"/>
      <c r="BE414" s="269"/>
      <c r="BF414" s="269"/>
      <c r="BG414" s="269"/>
      <c r="BH414" s="269"/>
      <c r="BI414" s="269"/>
      <c r="BJ414" s="260" t="s">
        <v>8266</v>
      </c>
      <c r="BK414" s="269"/>
      <c r="BL414" s="269"/>
      <c r="BM414" s="269"/>
      <c r="BN414" s="269"/>
      <c r="BO414" s="269"/>
      <c r="BP414" s="269"/>
      <c r="BQ414" s="269"/>
      <c r="BR414" s="269"/>
      <c r="BS414" s="269"/>
      <c r="BT414" s="269"/>
      <c r="BU414" s="269"/>
      <c r="BV414" s="269"/>
      <c r="BW414" s="268"/>
      <c r="BX414" s="268"/>
      <c r="BY414" s="268"/>
      <c r="BZ414" s="270"/>
      <c r="CA414" s="270"/>
      <c r="CB414" s="270"/>
      <c r="CC414" s="270"/>
      <c r="CD414" s="270"/>
      <c r="CE414" s="270"/>
      <c r="CF414" s="270"/>
      <c r="CG414" s="270"/>
      <c r="CH414" s="270"/>
      <c r="CI414" s="270"/>
      <c r="CJ414" s="270"/>
      <c r="CK414" s="270"/>
      <c r="CL414" s="270"/>
      <c r="CM414" s="270"/>
      <c r="CN414" s="270"/>
      <c r="CO414" s="270"/>
      <c r="CP414" s="270"/>
      <c r="CQ414" s="270"/>
      <c r="CR414" s="270"/>
      <c r="CS414" s="262" t="s">
        <v>8267</v>
      </c>
      <c r="CT414" s="270"/>
      <c r="CU414" s="270"/>
      <c r="CV414" s="270"/>
      <c r="CW414" s="270"/>
      <c r="CX414" s="270"/>
      <c r="CY414" s="270"/>
      <c r="CZ414" s="270"/>
      <c r="DA414" s="270"/>
      <c r="DB414" s="270"/>
      <c r="DC414" s="270"/>
      <c r="DD414" s="270"/>
      <c r="DE414" s="270"/>
    </row>
    <row r="415" spans="38:109" ht="150" hidden="1">
      <c r="AL415" s="259" t="str">
        <f t="shared" si="13"/>
        <v/>
      </c>
      <c r="AM415" s="259" t="str">
        <f t="shared" si="12"/>
        <v/>
      </c>
      <c r="AN415"/>
      <c r="AO415" s="268"/>
      <c r="AP415" s="3">
        <v>413</v>
      </c>
      <c r="AQ415" s="269"/>
      <c r="AR415" s="269"/>
      <c r="AS415" s="269"/>
      <c r="AT415" s="269"/>
      <c r="AU415" s="269"/>
      <c r="AV415" s="269"/>
      <c r="AW415" s="269"/>
      <c r="AX415" s="269"/>
      <c r="AY415" s="269"/>
      <c r="AZ415" s="269"/>
      <c r="BA415" s="269"/>
      <c r="BB415" s="269"/>
      <c r="BC415" s="269"/>
      <c r="BD415" s="269"/>
      <c r="BE415" s="269"/>
      <c r="BF415" s="269"/>
      <c r="BG415" s="269"/>
      <c r="BH415" s="269"/>
      <c r="BI415" s="269"/>
      <c r="BJ415" s="260" t="s">
        <v>8268</v>
      </c>
      <c r="BK415" s="269"/>
      <c r="BL415" s="269"/>
      <c r="BM415" s="269"/>
      <c r="BN415" s="269"/>
      <c r="BO415" s="269"/>
      <c r="BP415" s="269"/>
      <c r="BQ415" s="269"/>
      <c r="BR415" s="269"/>
      <c r="BS415" s="269"/>
      <c r="BT415" s="269"/>
      <c r="BU415" s="269"/>
      <c r="BV415" s="269"/>
      <c r="BW415" s="268"/>
      <c r="BX415" s="268"/>
      <c r="BY415" s="268"/>
      <c r="BZ415" s="270"/>
      <c r="CA415" s="270"/>
      <c r="CB415" s="270"/>
      <c r="CC415" s="270"/>
      <c r="CD415" s="270"/>
      <c r="CE415" s="270"/>
      <c r="CF415" s="270"/>
      <c r="CG415" s="270"/>
      <c r="CH415" s="270"/>
      <c r="CI415" s="270"/>
      <c r="CJ415" s="270"/>
      <c r="CK415" s="270"/>
      <c r="CL415" s="270"/>
      <c r="CM415" s="270"/>
      <c r="CN415" s="270"/>
      <c r="CO415" s="270"/>
      <c r="CP415" s="270"/>
      <c r="CQ415" s="270"/>
      <c r="CR415" s="270"/>
      <c r="CS415" s="262" t="s">
        <v>8269</v>
      </c>
      <c r="CT415" s="270"/>
      <c r="CU415" s="270"/>
      <c r="CV415" s="270"/>
      <c r="CW415" s="270"/>
      <c r="CX415" s="270"/>
      <c r="CY415" s="270"/>
      <c r="CZ415" s="270"/>
      <c r="DA415" s="270"/>
      <c r="DB415" s="270"/>
      <c r="DC415" s="270"/>
      <c r="DD415" s="270"/>
      <c r="DE415" s="270"/>
    </row>
    <row r="416" spans="38:109" ht="135" hidden="1">
      <c r="AL416" s="259" t="str">
        <f t="shared" si="13"/>
        <v/>
      </c>
      <c r="AM416" s="259" t="str">
        <f t="shared" si="12"/>
        <v/>
      </c>
      <c r="AN416"/>
      <c r="AO416" s="268"/>
      <c r="AP416" s="3">
        <v>414</v>
      </c>
      <c r="AQ416" s="269"/>
      <c r="AR416" s="269"/>
      <c r="AS416" s="269"/>
      <c r="AT416" s="269"/>
      <c r="AU416" s="269"/>
      <c r="AV416" s="269"/>
      <c r="AW416" s="269"/>
      <c r="AX416" s="269"/>
      <c r="AY416" s="269"/>
      <c r="AZ416" s="269"/>
      <c r="BA416" s="269"/>
      <c r="BB416" s="269"/>
      <c r="BC416" s="269"/>
      <c r="BD416" s="269"/>
      <c r="BE416" s="269"/>
      <c r="BF416" s="269"/>
      <c r="BG416" s="269"/>
      <c r="BH416" s="269"/>
      <c r="BI416" s="269"/>
      <c r="BJ416" s="260" t="s">
        <v>8270</v>
      </c>
      <c r="BK416" s="269"/>
      <c r="BL416" s="269"/>
      <c r="BM416" s="269"/>
      <c r="BN416" s="269"/>
      <c r="BO416" s="269"/>
      <c r="BP416" s="269"/>
      <c r="BQ416" s="269"/>
      <c r="BR416" s="269"/>
      <c r="BS416" s="269"/>
      <c r="BT416" s="269"/>
      <c r="BU416" s="269"/>
      <c r="BV416" s="269"/>
      <c r="BW416" s="268"/>
      <c r="BX416" s="268"/>
      <c r="BY416" s="268"/>
      <c r="BZ416" s="270"/>
      <c r="CA416" s="270"/>
      <c r="CB416" s="270"/>
      <c r="CC416" s="270"/>
      <c r="CD416" s="270"/>
      <c r="CE416" s="270"/>
      <c r="CF416" s="270"/>
      <c r="CG416" s="270"/>
      <c r="CH416" s="270"/>
      <c r="CI416" s="270"/>
      <c r="CJ416" s="270"/>
      <c r="CK416" s="270"/>
      <c r="CL416" s="270"/>
      <c r="CM416" s="270"/>
      <c r="CN416" s="270"/>
      <c r="CO416" s="270"/>
      <c r="CP416" s="270"/>
      <c r="CQ416" s="270"/>
      <c r="CR416" s="270"/>
      <c r="CS416" s="262" t="s">
        <v>8271</v>
      </c>
      <c r="CT416" s="270"/>
      <c r="CU416" s="270"/>
      <c r="CV416" s="270"/>
      <c r="CW416" s="270"/>
      <c r="CX416" s="270"/>
      <c r="CY416" s="270"/>
      <c r="CZ416" s="270"/>
      <c r="DA416" s="270"/>
      <c r="DB416" s="270"/>
      <c r="DC416" s="270"/>
      <c r="DD416" s="270"/>
      <c r="DE416" s="270"/>
    </row>
    <row r="417" spans="38:109" ht="165" hidden="1">
      <c r="AL417" s="259" t="str">
        <f t="shared" si="13"/>
        <v/>
      </c>
      <c r="AM417" s="259" t="str">
        <f t="shared" si="12"/>
        <v/>
      </c>
      <c r="AN417"/>
      <c r="AO417" s="268"/>
      <c r="AP417" s="3">
        <v>415</v>
      </c>
      <c r="AQ417" s="269"/>
      <c r="AR417" s="269"/>
      <c r="AS417" s="269"/>
      <c r="AT417" s="269"/>
      <c r="AU417" s="269"/>
      <c r="AV417" s="269"/>
      <c r="AW417" s="269"/>
      <c r="AX417" s="269"/>
      <c r="AY417" s="269"/>
      <c r="AZ417" s="269"/>
      <c r="BA417" s="269"/>
      <c r="BB417" s="269"/>
      <c r="BC417" s="269"/>
      <c r="BD417" s="269"/>
      <c r="BE417" s="269"/>
      <c r="BF417" s="269"/>
      <c r="BG417" s="269"/>
      <c r="BH417" s="269"/>
      <c r="BI417" s="269"/>
      <c r="BJ417" s="260" t="s">
        <v>8272</v>
      </c>
      <c r="BK417" s="269"/>
      <c r="BL417" s="269"/>
      <c r="BM417" s="269"/>
      <c r="BN417" s="269"/>
      <c r="BO417" s="269"/>
      <c r="BP417" s="269"/>
      <c r="BQ417" s="269"/>
      <c r="BR417" s="269"/>
      <c r="BS417" s="269"/>
      <c r="BT417" s="269"/>
      <c r="BU417" s="269"/>
      <c r="BV417" s="269"/>
      <c r="BW417" s="268"/>
      <c r="BX417" s="268"/>
      <c r="BY417" s="268"/>
      <c r="BZ417" s="270"/>
      <c r="CA417" s="270"/>
      <c r="CB417" s="270"/>
      <c r="CC417" s="270"/>
      <c r="CD417" s="270"/>
      <c r="CE417" s="270"/>
      <c r="CF417" s="270"/>
      <c r="CG417" s="270"/>
      <c r="CH417" s="270"/>
      <c r="CI417" s="270"/>
      <c r="CJ417" s="270"/>
      <c r="CK417" s="270"/>
      <c r="CL417" s="270"/>
      <c r="CM417" s="270"/>
      <c r="CN417" s="270"/>
      <c r="CO417" s="270"/>
      <c r="CP417" s="270"/>
      <c r="CQ417" s="270"/>
      <c r="CR417" s="270"/>
      <c r="CS417" s="262" t="s">
        <v>8273</v>
      </c>
      <c r="CT417" s="270"/>
      <c r="CU417" s="270"/>
      <c r="CV417" s="270"/>
      <c r="CW417" s="270"/>
      <c r="CX417" s="270"/>
      <c r="CY417" s="270"/>
      <c r="CZ417" s="270"/>
      <c r="DA417" s="270"/>
      <c r="DB417" s="270"/>
      <c r="DC417" s="270"/>
      <c r="DD417" s="270"/>
      <c r="DE417" s="270"/>
    </row>
    <row r="418" spans="38:109" ht="120" hidden="1">
      <c r="AL418" s="259" t="str">
        <f t="shared" si="13"/>
        <v/>
      </c>
      <c r="AM418" s="259" t="str">
        <f t="shared" si="12"/>
        <v/>
      </c>
      <c r="AN418"/>
      <c r="AO418" s="268"/>
      <c r="AP418" s="3">
        <v>416</v>
      </c>
      <c r="AQ418" s="269"/>
      <c r="AR418" s="269"/>
      <c r="AS418" s="269"/>
      <c r="AT418" s="269"/>
      <c r="AU418" s="269"/>
      <c r="AV418" s="269"/>
      <c r="AW418" s="269"/>
      <c r="AX418" s="269"/>
      <c r="AY418" s="269"/>
      <c r="AZ418" s="269"/>
      <c r="BA418" s="269"/>
      <c r="BB418" s="269"/>
      <c r="BC418" s="269"/>
      <c r="BD418" s="269"/>
      <c r="BE418" s="269"/>
      <c r="BF418" s="269"/>
      <c r="BG418" s="269"/>
      <c r="BH418" s="269"/>
      <c r="BI418" s="269"/>
      <c r="BJ418" s="260" t="s">
        <v>8274</v>
      </c>
      <c r="BK418" s="269"/>
      <c r="BL418" s="269"/>
      <c r="BM418" s="269"/>
      <c r="BN418" s="269"/>
      <c r="BO418" s="269"/>
      <c r="BP418" s="269"/>
      <c r="BQ418" s="269"/>
      <c r="BR418" s="269"/>
      <c r="BS418" s="269"/>
      <c r="BT418" s="269"/>
      <c r="BU418" s="269"/>
      <c r="BV418" s="269"/>
      <c r="BW418" s="268"/>
      <c r="BX418" s="268"/>
      <c r="BY418" s="268"/>
      <c r="BZ418" s="270"/>
      <c r="CA418" s="270"/>
      <c r="CB418" s="270"/>
      <c r="CC418" s="270"/>
      <c r="CD418" s="270"/>
      <c r="CE418" s="270"/>
      <c r="CF418" s="270"/>
      <c r="CG418" s="270"/>
      <c r="CH418" s="270"/>
      <c r="CI418" s="270"/>
      <c r="CJ418" s="270"/>
      <c r="CK418" s="270"/>
      <c r="CL418" s="270"/>
      <c r="CM418" s="270"/>
      <c r="CN418" s="270"/>
      <c r="CO418" s="270"/>
      <c r="CP418" s="270"/>
      <c r="CQ418" s="270"/>
      <c r="CR418" s="270"/>
      <c r="CS418" s="262" t="s">
        <v>8275</v>
      </c>
      <c r="CT418" s="270"/>
      <c r="CU418" s="270"/>
      <c r="CV418" s="270"/>
      <c r="CW418" s="270"/>
      <c r="CX418" s="270"/>
      <c r="CY418" s="270"/>
      <c r="CZ418" s="270"/>
      <c r="DA418" s="270"/>
      <c r="DB418" s="270"/>
      <c r="DC418" s="270"/>
      <c r="DD418" s="270"/>
      <c r="DE418" s="270"/>
    </row>
    <row r="419" spans="38:109" ht="120" hidden="1">
      <c r="AL419" s="259" t="str">
        <f t="shared" si="13"/>
        <v/>
      </c>
      <c r="AM419" s="259" t="str">
        <f t="shared" si="12"/>
        <v/>
      </c>
      <c r="AN419"/>
      <c r="AO419" s="268"/>
      <c r="AP419" s="3">
        <v>417</v>
      </c>
      <c r="AQ419" s="269"/>
      <c r="AR419" s="269"/>
      <c r="AS419" s="269"/>
      <c r="AT419" s="269"/>
      <c r="AU419" s="269"/>
      <c r="AV419" s="269"/>
      <c r="AW419" s="269"/>
      <c r="AX419" s="269"/>
      <c r="AY419" s="269"/>
      <c r="AZ419" s="269"/>
      <c r="BA419" s="269"/>
      <c r="BB419" s="269"/>
      <c r="BC419" s="269"/>
      <c r="BD419" s="269"/>
      <c r="BE419" s="269"/>
      <c r="BF419" s="269"/>
      <c r="BG419" s="269"/>
      <c r="BH419" s="269"/>
      <c r="BI419" s="269"/>
      <c r="BJ419" s="260" t="s">
        <v>8276</v>
      </c>
      <c r="BK419" s="269"/>
      <c r="BL419" s="269"/>
      <c r="BM419" s="269"/>
      <c r="BN419" s="269"/>
      <c r="BO419" s="269"/>
      <c r="BP419" s="269"/>
      <c r="BQ419" s="269"/>
      <c r="BR419" s="269"/>
      <c r="BS419" s="269"/>
      <c r="BT419" s="269"/>
      <c r="BU419" s="269"/>
      <c r="BV419" s="269"/>
      <c r="BW419" s="268"/>
      <c r="BX419" s="268"/>
      <c r="BY419" s="268"/>
      <c r="BZ419" s="270"/>
      <c r="CA419" s="270"/>
      <c r="CB419" s="270"/>
      <c r="CC419" s="270"/>
      <c r="CD419" s="270"/>
      <c r="CE419" s="270"/>
      <c r="CF419" s="270"/>
      <c r="CG419" s="270"/>
      <c r="CH419" s="270"/>
      <c r="CI419" s="270"/>
      <c r="CJ419" s="270"/>
      <c r="CK419" s="270"/>
      <c r="CL419" s="270"/>
      <c r="CM419" s="270"/>
      <c r="CN419" s="270"/>
      <c r="CO419" s="270"/>
      <c r="CP419" s="270"/>
      <c r="CQ419" s="270"/>
      <c r="CR419" s="270"/>
      <c r="CS419" s="262" t="s">
        <v>8277</v>
      </c>
      <c r="CT419" s="270"/>
      <c r="CU419" s="270"/>
      <c r="CV419" s="270"/>
      <c r="CW419" s="270"/>
      <c r="CX419" s="270"/>
      <c r="CY419" s="270"/>
      <c r="CZ419" s="270"/>
      <c r="DA419" s="270"/>
      <c r="DB419" s="270"/>
      <c r="DC419" s="270"/>
      <c r="DD419" s="270"/>
      <c r="DE419" s="270"/>
    </row>
    <row r="420" spans="38:109" ht="135" hidden="1">
      <c r="AL420" s="259" t="str">
        <f t="shared" si="13"/>
        <v/>
      </c>
      <c r="AM420" s="259" t="str">
        <f t="shared" si="12"/>
        <v/>
      </c>
      <c r="AN420"/>
      <c r="AO420" s="268"/>
      <c r="AP420" s="3">
        <v>418</v>
      </c>
      <c r="AQ420" s="269"/>
      <c r="AR420" s="269"/>
      <c r="AS420" s="269"/>
      <c r="AT420" s="269"/>
      <c r="AU420" s="269"/>
      <c r="AV420" s="269"/>
      <c r="AW420" s="269"/>
      <c r="AX420" s="269"/>
      <c r="AY420" s="269"/>
      <c r="AZ420" s="269"/>
      <c r="BA420" s="269"/>
      <c r="BB420" s="269"/>
      <c r="BC420" s="269"/>
      <c r="BD420" s="269"/>
      <c r="BE420" s="269"/>
      <c r="BF420" s="269"/>
      <c r="BG420" s="269"/>
      <c r="BH420" s="269"/>
      <c r="BI420" s="269"/>
      <c r="BJ420" s="260" t="s">
        <v>8278</v>
      </c>
      <c r="BK420" s="269"/>
      <c r="BL420" s="269"/>
      <c r="BM420" s="269"/>
      <c r="BN420" s="269"/>
      <c r="BO420" s="269"/>
      <c r="BP420" s="269"/>
      <c r="BQ420" s="269"/>
      <c r="BR420" s="269"/>
      <c r="BS420" s="269"/>
      <c r="BT420" s="269"/>
      <c r="BU420" s="269"/>
      <c r="BV420" s="269"/>
      <c r="BW420" s="268"/>
      <c r="BX420" s="268"/>
      <c r="BY420" s="268"/>
      <c r="BZ420" s="270"/>
      <c r="CA420" s="270"/>
      <c r="CB420" s="270"/>
      <c r="CC420" s="270"/>
      <c r="CD420" s="270"/>
      <c r="CE420" s="270"/>
      <c r="CF420" s="270"/>
      <c r="CG420" s="270"/>
      <c r="CH420" s="270"/>
      <c r="CI420" s="270"/>
      <c r="CJ420" s="270"/>
      <c r="CK420" s="270"/>
      <c r="CL420" s="270"/>
      <c r="CM420" s="270"/>
      <c r="CN420" s="270"/>
      <c r="CO420" s="270"/>
      <c r="CP420" s="270"/>
      <c r="CQ420" s="270"/>
      <c r="CR420" s="270"/>
      <c r="CS420" s="262" t="s">
        <v>8279</v>
      </c>
      <c r="CT420" s="270"/>
      <c r="CU420" s="270"/>
      <c r="CV420" s="270"/>
      <c r="CW420" s="270"/>
      <c r="CX420" s="270"/>
      <c r="CY420" s="270"/>
      <c r="CZ420" s="270"/>
      <c r="DA420" s="270"/>
      <c r="DB420" s="270"/>
      <c r="DC420" s="270"/>
      <c r="DD420" s="270"/>
      <c r="DE420" s="270"/>
    </row>
    <row r="421" spans="38:109" ht="210" hidden="1">
      <c r="AL421" s="259" t="str">
        <f t="shared" si="13"/>
        <v/>
      </c>
      <c r="AM421" s="259" t="str">
        <f t="shared" si="12"/>
        <v/>
      </c>
      <c r="AN421"/>
      <c r="AO421" s="268"/>
      <c r="AP421" s="3">
        <v>419</v>
      </c>
      <c r="AQ421" s="269"/>
      <c r="AR421" s="269"/>
      <c r="AS421" s="269"/>
      <c r="AT421" s="269"/>
      <c r="AU421" s="269"/>
      <c r="AV421" s="269"/>
      <c r="AW421" s="269"/>
      <c r="AX421" s="269"/>
      <c r="AY421" s="269"/>
      <c r="AZ421" s="269"/>
      <c r="BA421" s="269"/>
      <c r="BB421" s="269"/>
      <c r="BC421" s="269"/>
      <c r="BD421" s="269"/>
      <c r="BE421" s="269"/>
      <c r="BF421" s="269"/>
      <c r="BG421" s="269"/>
      <c r="BH421" s="269"/>
      <c r="BI421" s="269"/>
      <c r="BJ421" s="260" t="s">
        <v>8280</v>
      </c>
      <c r="BK421" s="269"/>
      <c r="BL421" s="269"/>
      <c r="BM421" s="269"/>
      <c r="BN421" s="269"/>
      <c r="BO421" s="269"/>
      <c r="BP421" s="269"/>
      <c r="BQ421" s="269"/>
      <c r="BR421" s="269"/>
      <c r="BS421" s="269"/>
      <c r="BT421" s="269"/>
      <c r="BU421" s="269"/>
      <c r="BV421" s="269"/>
      <c r="BW421" s="268"/>
      <c r="BX421" s="268"/>
      <c r="BY421" s="268"/>
      <c r="BZ421" s="270"/>
      <c r="CA421" s="270"/>
      <c r="CB421" s="270"/>
      <c r="CC421" s="270"/>
      <c r="CD421" s="270"/>
      <c r="CE421" s="270"/>
      <c r="CF421" s="270"/>
      <c r="CG421" s="270"/>
      <c r="CH421" s="270"/>
      <c r="CI421" s="270"/>
      <c r="CJ421" s="270"/>
      <c r="CK421" s="270"/>
      <c r="CL421" s="270"/>
      <c r="CM421" s="270"/>
      <c r="CN421" s="270"/>
      <c r="CO421" s="270"/>
      <c r="CP421" s="270"/>
      <c r="CQ421" s="270"/>
      <c r="CR421" s="270"/>
      <c r="CS421" s="262" t="s">
        <v>8281</v>
      </c>
      <c r="CT421" s="270"/>
      <c r="CU421" s="270"/>
      <c r="CV421" s="270"/>
      <c r="CW421" s="270"/>
      <c r="CX421" s="270"/>
      <c r="CY421" s="270"/>
      <c r="CZ421" s="270"/>
      <c r="DA421" s="270"/>
      <c r="DB421" s="270"/>
      <c r="DC421" s="270"/>
      <c r="DD421" s="270"/>
      <c r="DE421" s="270"/>
    </row>
    <row r="422" spans="38:109" ht="135" hidden="1">
      <c r="AL422" s="259" t="str">
        <f t="shared" si="13"/>
        <v/>
      </c>
      <c r="AM422" s="259" t="str">
        <f t="shared" si="12"/>
        <v/>
      </c>
      <c r="AN422"/>
      <c r="AO422" s="268"/>
      <c r="AP422" s="3">
        <v>420</v>
      </c>
      <c r="AQ422" s="269"/>
      <c r="AR422" s="269"/>
      <c r="AS422" s="269"/>
      <c r="AT422" s="269"/>
      <c r="AU422" s="269"/>
      <c r="AV422" s="269"/>
      <c r="AW422" s="269"/>
      <c r="AX422" s="269"/>
      <c r="AY422" s="269"/>
      <c r="AZ422" s="269"/>
      <c r="BA422" s="269"/>
      <c r="BB422" s="269"/>
      <c r="BC422" s="269"/>
      <c r="BD422" s="269"/>
      <c r="BE422" s="269"/>
      <c r="BF422" s="269"/>
      <c r="BG422" s="269"/>
      <c r="BH422" s="269"/>
      <c r="BI422" s="269"/>
      <c r="BJ422" s="260" t="s">
        <v>8282</v>
      </c>
      <c r="BK422" s="269"/>
      <c r="BL422" s="269"/>
      <c r="BM422" s="269"/>
      <c r="BN422" s="269"/>
      <c r="BO422" s="269"/>
      <c r="BP422" s="269"/>
      <c r="BQ422" s="269"/>
      <c r="BR422" s="269"/>
      <c r="BS422" s="269"/>
      <c r="BT422" s="269"/>
      <c r="BU422" s="269"/>
      <c r="BV422" s="269"/>
      <c r="BW422" s="268"/>
      <c r="BX422" s="268"/>
      <c r="BY422" s="268"/>
      <c r="BZ422" s="270"/>
      <c r="CA422" s="270"/>
      <c r="CB422" s="270"/>
      <c r="CC422" s="270"/>
      <c r="CD422" s="270"/>
      <c r="CE422" s="270"/>
      <c r="CF422" s="270"/>
      <c r="CG422" s="270"/>
      <c r="CH422" s="270"/>
      <c r="CI422" s="270"/>
      <c r="CJ422" s="270"/>
      <c r="CK422" s="270"/>
      <c r="CL422" s="270"/>
      <c r="CM422" s="270"/>
      <c r="CN422" s="270"/>
      <c r="CO422" s="270"/>
      <c r="CP422" s="270"/>
      <c r="CQ422" s="270"/>
      <c r="CR422" s="270"/>
      <c r="CS422" s="262" t="s">
        <v>8283</v>
      </c>
      <c r="CT422" s="270"/>
      <c r="CU422" s="270"/>
      <c r="CV422" s="270"/>
      <c r="CW422" s="270"/>
      <c r="CX422" s="270"/>
      <c r="CY422" s="270"/>
      <c r="CZ422" s="270"/>
      <c r="DA422" s="270"/>
      <c r="DB422" s="270"/>
      <c r="DC422" s="270"/>
      <c r="DD422" s="270"/>
      <c r="DE422" s="270"/>
    </row>
    <row r="423" spans="38:109" ht="120" hidden="1">
      <c r="AL423" s="259" t="str">
        <f t="shared" si="13"/>
        <v/>
      </c>
      <c r="AM423" s="259" t="str">
        <f t="shared" si="12"/>
        <v/>
      </c>
      <c r="AN423"/>
      <c r="AO423" s="268"/>
      <c r="AP423" s="3">
        <v>421</v>
      </c>
      <c r="AQ423" s="269"/>
      <c r="AR423" s="269"/>
      <c r="AS423" s="269"/>
      <c r="AT423" s="269"/>
      <c r="AU423" s="269"/>
      <c r="AV423" s="269"/>
      <c r="AW423" s="269"/>
      <c r="AX423" s="269"/>
      <c r="AY423" s="269"/>
      <c r="AZ423" s="269"/>
      <c r="BA423" s="269"/>
      <c r="BB423" s="269"/>
      <c r="BC423" s="269"/>
      <c r="BD423" s="269"/>
      <c r="BE423" s="269"/>
      <c r="BF423" s="269"/>
      <c r="BG423" s="269"/>
      <c r="BH423" s="269"/>
      <c r="BI423" s="269"/>
      <c r="BJ423" s="260" t="s">
        <v>8284</v>
      </c>
      <c r="BK423" s="269"/>
      <c r="BL423" s="269"/>
      <c r="BM423" s="269"/>
      <c r="BN423" s="269"/>
      <c r="BO423" s="269"/>
      <c r="BP423" s="269"/>
      <c r="BQ423" s="269"/>
      <c r="BR423" s="269"/>
      <c r="BS423" s="269"/>
      <c r="BT423" s="269"/>
      <c r="BU423" s="269"/>
      <c r="BV423" s="269"/>
      <c r="BW423" s="268"/>
      <c r="BX423" s="268"/>
      <c r="BY423" s="268"/>
      <c r="BZ423" s="270"/>
      <c r="CA423" s="270"/>
      <c r="CB423" s="270"/>
      <c r="CC423" s="270"/>
      <c r="CD423" s="270"/>
      <c r="CE423" s="270"/>
      <c r="CF423" s="270"/>
      <c r="CG423" s="270"/>
      <c r="CH423" s="270"/>
      <c r="CI423" s="270"/>
      <c r="CJ423" s="270"/>
      <c r="CK423" s="270"/>
      <c r="CL423" s="270"/>
      <c r="CM423" s="270"/>
      <c r="CN423" s="270"/>
      <c r="CO423" s="270"/>
      <c r="CP423" s="270"/>
      <c r="CQ423" s="270"/>
      <c r="CR423" s="270"/>
      <c r="CS423" s="262" t="s">
        <v>8285</v>
      </c>
      <c r="CT423" s="270"/>
      <c r="CU423" s="270"/>
      <c r="CV423" s="270"/>
      <c r="CW423" s="270"/>
      <c r="CX423" s="270"/>
      <c r="CY423" s="270"/>
      <c r="CZ423" s="270"/>
      <c r="DA423" s="270"/>
      <c r="DB423" s="270"/>
      <c r="DC423" s="270"/>
      <c r="DD423" s="270"/>
      <c r="DE423" s="270"/>
    </row>
    <row r="424" spans="38:109" ht="150" hidden="1">
      <c r="AL424" s="259" t="str">
        <f t="shared" si="13"/>
        <v/>
      </c>
      <c r="AM424" s="259" t="str">
        <f t="shared" si="12"/>
        <v/>
      </c>
      <c r="AN424"/>
      <c r="AO424" s="268"/>
      <c r="AP424" s="3">
        <v>422</v>
      </c>
      <c r="AQ424" s="269"/>
      <c r="AR424" s="269"/>
      <c r="AS424" s="269"/>
      <c r="AT424" s="269"/>
      <c r="AU424" s="269"/>
      <c r="AV424" s="269"/>
      <c r="AW424" s="269"/>
      <c r="AX424" s="269"/>
      <c r="AY424" s="269"/>
      <c r="AZ424" s="269"/>
      <c r="BA424" s="269"/>
      <c r="BB424" s="269"/>
      <c r="BC424" s="269"/>
      <c r="BD424" s="269"/>
      <c r="BE424" s="269"/>
      <c r="BF424" s="269"/>
      <c r="BG424" s="269"/>
      <c r="BH424" s="269"/>
      <c r="BI424" s="269"/>
      <c r="BJ424" s="260" t="s">
        <v>8286</v>
      </c>
      <c r="BK424" s="269"/>
      <c r="BL424" s="269"/>
      <c r="BM424" s="269"/>
      <c r="BN424" s="269"/>
      <c r="BO424" s="269"/>
      <c r="BP424" s="269"/>
      <c r="BQ424" s="269"/>
      <c r="BR424" s="269"/>
      <c r="BS424" s="269"/>
      <c r="BT424" s="269"/>
      <c r="BU424" s="269"/>
      <c r="BV424" s="269"/>
      <c r="BW424" s="268"/>
      <c r="BX424" s="268"/>
      <c r="BY424" s="268"/>
      <c r="BZ424" s="270"/>
      <c r="CA424" s="270"/>
      <c r="CB424" s="270"/>
      <c r="CC424" s="270"/>
      <c r="CD424" s="270"/>
      <c r="CE424" s="270"/>
      <c r="CF424" s="270"/>
      <c r="CG424" s="270"/>
      <c r="CH424" s="270"/>
      <c r="CI424" s="270"/>
      <c r="CJ424" s="270"/>
      <c r="CK424" s="270"/>
      <c r="CL424" s="270"/>
      <c r="CM424" s="270"/>
      <c r="CN424" s="270"/>
      <c r="CO424" s="270"/>
      <c r="CP424" s="270"/>
      <c r="CQ424" s="270"/>
      <c r="CR424" s="270"/>
      <c r="CS424" s="262" t="s">
        <v>8287</v>
      </c>
      <c r="CT424" s="270"/>
      <c r="CU424" s="270"/>
      <c r="CV424" s="270"/>
      <c r="CW424" s="270"/>
      <c r="CX424" s="270"/>
      <c r="CY424" s="270"/>
      <c r="CZ424" s="270"/>
      <c r="DA424" s="270"/>
      <c r="DB424" s="270"/>
      <c r="DC424" s="270"/>
      <c r="DD424" s="270"/>
      <c r="DE424" s="270"/>
    </row>
    <row r="425" spans="38:109" ht="135" hidden="1">
      <c r="AL425" s="259" t="str">
        <f t="shared" si="13"/>
        <v/>
      </c>
      <c r="AM425" s="259" t="str">
        <f t="shared" si="12"/>
        <v/>
      </c>
      <c r="AN425"/>
      <c r="AO425" s="268"/>
      <c r="AP425" s="3">
        <v>423</v>
      </c>
      <c r="AQ425" s="269"/>
      <c r="AR425" s="269"/>
      <c r="AS425" s="269"/>
      <c r="AT425" s="269"/>
      <c r="AU425" s="269"/>
      <c r="AV425" s="269"/>
      <c r="AW425" s="269"/>
      <c r="AX425" s="269"/>
      <c r="AY425" s="269"/>
      <c r="AZ425" s="269"/>
      <c r="BA425" s="269"/>
      <c r="BB425" s="269"/>
      <c r="BC425" s="269"/>
      <c r="BD425" s="269"/>
      <c r="BE425" s="269"/>
      <c r="BF425" s="269"/>
      <c r="BG425" s="269"/>
      <c r="BH425" s="269"/>
      <c r="BI425" s="269"/>
      <c r="BJ425" s="260" t="s">
        <v>8288</v>
      </c>
      <c r="BK425" s="269"/>
      <c r="BL425" s="269"/>
      <c r="BM425" s="269"/>
      <c r="BN425" s="269"/>
      <c r="BO425" s="269"/>
      <c r="BP425" s="269"/>
      <c r="BQ425" s="269"/>
      <c r="BR425" s="269"/>
      <c r="BS425" s="269"/>
      <c r="BT425" s="269"/>
      <c r="BU425" s="269"/>
      <c r="BV425" s="269"/>
      <c r="BW425" s="268"/>
      <c r="BX425" s="268"/>
      <c r="BY425" s="268"/>
      <c r="BZ425" s="270"/>
      <c r="CA425" s="270"/>
      <c r="CB425" s="270"/>
      <c r="CC425" s="270"/>
      <c r="CD425" s="270"/>
      <c r="CE425" s="270"/>
      <c r="CF425" s="270"/>
      <c r="CG425" s="270"/>
      <c r="CH425" s="270"/>
      <c r="CI425" s="270"/>
      <c r="CJ425" s="270"/>
      <c r="CK425" s="270"/>
      <c r="CL425" s="270"/>
      <c r="CM425" s="270"/>
      <c r="CN425" s="270"/>
      <c r="CO425" s="270"/>
      <c r="CP425" s="270"/>
      <c r="CQ425" s="270"/>
      <c r="CR425" s="270"/>
      <c r="CS425" s="262" t="s">
        <v>8289</v>
      </c>
      <c r="CT425" s="270"/>
      <c r="CU425" s="270"/>
      <c r="CV425" s="270"/>
      <c r="CW425" s="270"/>
      <c r="CX425" s="270"/>
      <c r="CY425" s="270"/>
      <c r="CZ425" s="270"/>
      <c r="DA425" s="270"/>
      <c r="DB425" s="270"/>
      <c r="DC425" s="270"/>
      <c r="DD425" s="270"/>
      <c r="DE425" s="270"/>
    </row>
    <row r="426" spans="38:109" ht="135" hidden="1">
      <c r="AL426" s="259" t="str">
        <f t="shared" si="13"/>
        <v/>
      </c>
      <c r="AM426" s="259" t="str">
        <f t="shared" si="12"/>
        <v/>
      </c>
      <c r="AN426"/>
      <c r="AO426" s="268"/>
      <c r="AP426" s="3">
        <v>424</v>
      </c>
      <c r="AQ426" s="269"/>
      <c r="AR426" s="269"/>
      <c r="AS426" s="269"/>
      <c r="AT426" s="269"/>
      <c r="AU426" s="269"/>
      <c r="AV426" s="269"/>
      <c r="AW426" s="269"/>
      <c r="AX426" s="269"/>
      <c r="AY426" s="269"/>
      <c r="AZ426" s="269"/>
      <c r="BA426" s="269"/>
      <c r="BB426" s="269"/>
      <c r="BC426" s="269"/>
      <c r="BD426" s="269"/>
      <c r="BE426" s="269"/>
      <c r="BF426" s="269"/>
      <c r="BG426" s="269"/>
      <c r="BH426" s="269"/>
      <c r="BI426" s="269"/>
      <c r="BJ426" s="260" t="s">
        <v>8290</v>
      </c>
      <c r="BK426" s="269"/>
      <c r="BL426" s="269"/>
      <c r="BM426" s="269"/>
      <c r="BN426" s="269"/>
      <c r="BO426" s="269"/>
      <c r="BP426" s="269"/>
      <c r="BQ426" s="269"/>
      <c r="BR426" s="269"/>
      <c r="BS426" s="269"/>
      <c r="BT426" s="269"/>
      <c r="BU426" s="269"/>
      <c r="BV426" s="269"/>
      <c r="BW426" s="268"/>
      <c r="BX426" s="268"/>
      <c r="BY426" s="268"/>
      <c r="BZ426" s="270"/>
      <c r="CA426" s="270"/>
      <c r="CB426" s="270"/>
      <c r="CC426" s="270"/>
      <c r="CD426" s="270"/>
      <c r="CE426" s="270"/>
      <c r="CF426" s="270"/>
      <c r="CG426" s="270"/>
      <c r="CH426" s="270"/>
      <c r="CI426" s="270"/>
      <c r="CJ426" s="270"/>
      <c r="CK426" s="270"/>
      <c r="CL426" s="270"/>
      <c r="CM426" s="270"/>
      <c r="CN426" s="270"/>
      <c r="CO426" s="270"/>
      <c r="CP426" s="270"/>
      <c r="CQ426" s="270"/>
      <c r="CR426" s="270"/>
      <c r="CS426" s="262" t="s">
        <v>8291</v>
      </c>
      <c r="CT426" s="270"/>
      <c r="CU426" s="270"/>
      <c r="CV426" s="270"/>
      <c r="CW426" s="270"/>
      <c r="CX426" s="270"/>
      <c r="CY426" s="270"/>
      <c r="CZ426" s="270"/>
      <c r="DA426" s="270"/>
      <c r="DB426" s="270"/>
      <c r="DC426" s="270"/>
      <c r="DD426" s="270"/>
      <c r="DE426" s="270"/>
    </row>
    <row r="427" spans="38:109" ht="150" hidden="1">
      <c r="AL427" s="259" t="str">
        <f t="shared" si="13"/>
        <v/>
      </c>
      <c r="AM427" s="259" t="str">
        <f t="shared" si="12"/>
        <v/>
      </c>
      <c r="AN427"/>
      <c r="AO427" s="268"/>
      <c r="AP427" s="3">
        <v>425</v>
      </c>
      <c r="AQ427" s="269"/>
      <c r="AR427" s="269"/>
      <c r="AS427" s="269"/>
      <c r="AT427" s="269"/>
      <c r="AU427" s="269"/>
      <c r="AV427" s="269"/>
      <c r="AW427" s="269"/>
      <c r="AX427" s="269"/>
      <c r="AY427" s="269"/>
      <c r="AZ427" s="269"/>
      <c r="BA427" s="269"/>
      <c r="BB427" s="269"/>
      <c r="BC427" s="269"/>
      <c r="BD427" s="269"/>
      <c r="BE427" s="269"/>
      <c r="BF427" s="269"/>
      <c r="BG427" s="269"/>
      <c r="BH427" s="269"/>
      <c r="BI427" s="269"/>
      <c r="BJ427" s="260" t="s">
        <v>8292</v>
      </c>
      <c r="BK427" s="269"/>
      <c r="BL427" s="269"/>
      <c r="BM427" s="269"/>
      <c r="BN427" s="269"/>
      <c r="BO427" s="269"/>
      <c r="BP427" s="269"/>
      <c r="BQ427" s="269"/>
      <c r="BR427" s="269"/>
      <c r="BS427" s="269"/>
      <c r="BT427" s="269"/>
      <c r="BU427" s="269"/>
      <c r="BV427" s="269"/>
      <c r="BW427" s="268"/>
      <c r="BX427" s="268"/>
      <c r="BY427" s="268"/>
      <c r="BZ427" s="270"/>
      <c r="CA427" s="270"/>
      <c r="CB427" s="270"/>
      <c r="CC427" s="270"/>
      <c r="CD427" s="270"/>
      <c r="CE427" s="270"/>
      <c r="CF427" s="270"/>
      <c r="CG427" s="270"/>
      <c r="CH427" s="270"/>
      <c r="CI427" s="270"/>
      <c r="CJ427" s="270"/>
      <c r="CK427" s="270"/>
      <c r="CL427" s="270"/>
      <c r="CM427" s="270"/>
      <c r="CN427" s="270"/>
      <c r="CO427" s="270"/>
      <c r="CP427" s="270"/>
      <c r="CQ427" s="270"/>
      <c r="CR427" s="270"/>
      <c r="CS427" s="262" t="s">
        <v>8293</v>
      </c>
      <c r="CT427" s="270"/>
      <c r="CU427" s="270"/>
      <c r="CV427" s="270"/>
      <c r="CW427" s="270"/>
      <c r="CX427" s="270"/>
      <c r="CY427" s="270"/>
      <c r="CZ427" s="270"/>
      <c r="DA427" s="270"/>
      <c r="DB427" s="270"/>
      <c r="DC427" s="270"/>
      <c r="DD427" s="270"/>
      <c r="DE427" s="270"/>
    </row>
    <row r="428" spans="38:109" ht="120" hidden="1">
      <c r="AL428" s="259" t="str">
        <f t="shared" si="13"/>
        <v/>
      </c>
      <c r="AM428" s="259" t="str">
        <f t="shared" si="12"/>
        <v/>
      </c>
      <c r="AN428"/>
      <c r="AO428" s="268"/>
      <c r="AP428" s="3">
        <v>426</v>
      </c>
      <c r="AQ428" s="269"/>
      <c r="AR428" s="269"/>
      <c r="AS428" s="269"/>
      <c r="AT428" s="269"/>
      <c r="AU428" s="269"/>
      <c r="AV428" s="269"/>
      <c r="AW428" s="269"/>
      <c r="AX428" s="269"/>
      <c r="AY428" s="269"/>
      <c r="AZ428" s="269"/>
      <c r="BA428" s="269"/>
      <c r="BB428" s="269"/>
      <c r="BC428" s="269"/>
      <c r="BD428" s="269"/>
      <c r="BE428" s="269"/>
      <c r="BF428" s="269"/>
      <c r="BG428" s="269"/>
      <c r="BH428" s="269"/>
      <c r="BI428" s="269"/>
      <c r="BJ428" s="260" t="s">
        <v>8294</v>
      </c>
      <c r="BK428" s="269"/>
      <c r="BL428" s="269"/>
      <c r="BM428" s="269"/>
      <c r="BN428" s="269"/>
      <c r="BO428" s="269"/>
      <c r="BP428" s="269"/>
      <c r="BQ428" s="269"/>
      <c r="BR428" s="269"/>
      <c r="BS428" s="269"/>
      <c r="BT428" s="269"/>
      <c r="BU428" s="269"/>
      <c r="BV428" s="269"/>
      <c r="BW428" s="268"/>
      <c r="BX428" s="268"/>
      <c r="BY428" s="268"/>
      <c r="BZ428" s="270"/>
      <c r="CA428" s="270"/>
      <c r="CB428" s="270"/>
      <c r="CC428" s="270"/>
      <c r="CD428" s="270"/>
      <c r="CE428" s="270"/>
      <c r="CF428" s="270"/>
      <c r="CG428" s="270"/>
      <c r="CH428" s="270"/>
      <c r="CI428" s="270"/>
      <c r="CJ428" s="270"/>
      <c r="CK428" s="270"/>
      <c r="CL428" s="270"/>
      <c r="CM428" s="270"/>
      <c r="CN428" s="270"/>
      <c r="CO428" s="270"/>
      <c r="CP428" s="270"/>
      <c r="CQ428" s="270"/>
      <c r="CR428" s="270"/>
      <c r="CS428" s="262" t="s">
        <v>8295</v>
      </c>
      <c r="CT428" s="270"/>
      <c r="CU428" s="270"/>
      <c r="CV428" s="270"/>
      <c r="CW428" s="270"/>
      <c r="CX428" s="270"/>
      <c r="CY428" s="270"/>
      <c r="CZ428" s="270"/>
      <c r="DA428" s="270"/>
      <c r="DB428" s="270"/>
      <c r="DC428" s="270"/>
      <c r="DD428" s="270"/>
      <c r="DE428" s="270"/>
    </row>
    <row r="429" spans="38:109" ht="120" hidden="1">
      <c r="AL429" s="259" t="str">
        <f t="shared" si="13"/>
        <v/>
      </c>
      <c r="AM429" s="259" t="str">
        <f t="shared" si="12"/>
        <v/>
      </c>
      <c r="AN429"/>
      <c r="AO429" s="268"/>
      <c r="AP429" s="3">
        <v>427</v>
      </c>
      <c r="AQ429" s="269"/>
      <c r="AR429" s="269"/>
      <c r="AS429" s="269"/>
      <c r="AT429" s="269"/>
      <c r="AU429" s="269"/>
      <c r="AV429" s="269"/>
      <c r="AW429" s="269"/>
      <c r="AX429" s="269"/>
      <c r="AY429" s="269"/>
      <c r="AZ429" s="269"/>
      <c r="BA429" s="269"/>
      <c r="BB429" s="269"/>
      <c r="BC429" s="269"/>
      <c r="BD429" s="269"/>
      <c r="BE429" s="269"/>
      <c r="BF429" s="269"/>
      <c r="BG429" s="269"/>
      <c r="BH429" s="269"/>
      <c r="BI429" s="269"/>
      <c r="BJ429" s="260" t="s">
        <v>8296</v>
      </c>
      <c r="BK429" s="269"/>
      <c r="BL429" s="269"/>
      <c r="BM429" s="269"/>
      <c r="BN429" s="269"/>
      <c r="BO429" s="269"/>
      <c r="BP429" s="269"/>
      <c r="BQ429" s="269"/>
      <c r="BR429" s="269"/>
      <c r="BS429" s="269"/>
      <c r="BT429" s="269"/>
      <c r="BU429" s="269"/>
      <c r="BV429" s="269"/>
      <c r="BW429" s="268"/>
      <c r="BX429" s="268"/>
      <c r="BY429" s="268"/>
      <c r="BZ429" s="270"/>
      <c r="CA429" s="270"/>
      <c r="CB429" s="270"/>
      <c r="CC429" s="270"/>
      <c r="CD429" s="270"/>
      <c r="CE429" s="270"/>
      <c r="CF429" s="270"/>
      <c r="CG429" s="270"/>
      <c r="CH429" s="270"/>
      <c r="CI429" s="270"/>
      <c r="CJ429" s="270"/>
      <c r="CK429" s="270"/>
      <c r="CL429" s="270"/>
      <c r="CM429" s="270"/>
      <c r="CN429" s="270"/>
      <c r="CO429" s="270"/>
      <c r="CP429" s="270"/>
      <c r="CQ429" s="270"/>
      <c r="CR429" s="270"/>
      <c r="CS429" s="262" t="s">
        <v>8297</v>
      </c>
      <c r="CT429" s="270"/>
      <c r="CU429" s="270"/>
      <c r="CV429" s="270"/>
      <c r="CW429" s="270"/>
      <c r="CX429" s="270"/>
      <c r="CY429" s="270"/>
      <c r="CZ429" s="270"/>
      <c r="DA429" s="270"/>
      <c r="DB429" s="270"/>
      <c r="DC429" s="270"/>
      <c r="DD429" s="270"/>
      <c r="DE429" s="270"/>
    </row>
    <row r="430" spans="38:109" ht="120" hidden="1">
      <c r="AL430" s="259" t="str">
        <f t="shared" si="13"/>
        <v/>
      </c>
      <c r="AM430" s="259" t="str">
        <f t="shared" si="12"/>
        <v/>
      </c>
      <c r="AN430"/>
      <c r="AO430" s="268"/>
      <c r="AP430" s="3">
        <v>428</v>
      </c>
      <c r="AQ430" s="269"/>
      <c r="AR430" s="269"/>
      <c r="AS430" s="269"/>
      <c r="AT430" s="269"/>
      <c r="AU430" s="269"/>
      <c r="AV430" s="269"/>
      <c r="AW430" s="269"/>
      <c r="AX430" s="269"/>
      <c r="AY430" s="269"/>
      <c r="AZ430" s="269"/>
      <c r="BA430" s="269"/>
      <c r="BB430" s="269"/>
      <c r="BC430" s="269"/>
      <c r="BD430" s="269"/>
      <c r="BE430" s="269"/>
      <c r="BF430" s="269"/>
      <c r="BG430" s="269"/>
      <c r="BH430" s="269"/>
      <c r="BI430" s="269"/>
      <c r="BJ430" s="260" t="s">
        <v>8298</v>
      </c>
      <c r="BK430" s="269"/>
      <c r="BL430" s="269"/>
      <c r="BM430" s="269"/>
      <c r="BN430" s="269"/>
      <c r="BO430" s="269"/>
      <c r="BP430" s="269"/>
      <c r="BQ430" s="269"/>
      <c r="BR430" s="269"/>
      <c r="BS430" s="269"/>
      <c r="BT430" s="269"/>
      <c r="BU430" s="269"/>
      <c r="BV430" s="269"/>
      <c r="BW430" s="268"/>
      <c r="BX430" s="268"/>
      <c r="BY430" s="268"/>
      <c r="BZ430" s="270"/>
      <c r="CA430" s="270"/>
      <c r="CB430" s="270"/>
      <c r="CC430" s="270"/>
      <c r="CD430" s="270"/>
      <c r="CE430" s="270"/>
      <c r="CF430" s="270"/>
      <c r="CG430" s="270"/>
      <c r="CH430" s="270"/>
      <c r="CI430" s="270"/>
      <c r="CJ430" s="270"/>
      <c r="CK430" s="270"/>
      <c r="CL430" s="270"/>
      <c r="CM430" s="270"/>
      <c r="CN430" s="270"/>
      <c r="CO430" s="270"/>
      <c r="CP430" s="270"/>
      <c r="CQ430" s="270"/>
      <c r="CR430" s="270"/>
      <c r="CS430" s="262" t="s">
        <v>8299</v>
      </c>
      <c r="CT430" s="270"/>
      <c r="CU430" s="270"/>
      <c r="CV430" s="270"/>
      <c r="CW430" s="270"/>
      <c r="CX430" s="270"/>
      <c r="CY430" s="270"/>
      <c r="CZ430" s="270"/>
      <c r="DA430" s="270"/>
      <c r="DB430" s="270"/>
      <c r="DC430" s="270"/>
      <c r="DD430" s="270"/>
      <c r="DE430" s="270"/>
    </row>
    <row r="431" spans="38:109" ht="135" hidden="1">
      <c r="AL431" s="259" t="str">
        <f t="shared" si="13"/>
        <v/>
      </c>
      <c r="AM431" s="259" t="str">
        <f t="shared" si="12"/>
        <v/>
      </c>
      <c r="AN431"/>
      <c r="AO431" s="268"/>
      <c r="AP431" s="3">
        <v>429</v>
      </c>
      <c r="AQ431" s="269"/>
      <c r="AR431" s="269"/>
      <c r="AS431" s="269"/>
      <c r="AT431" s="269"/>
      <c r="AU431" s="269"/>
      <c r="AV431" s="269"/>
      <c r="AW431" s="269"/>
      <c r="AX431" s="269"/>
      <c r="AY431" s="269"/>
      <c r="AZ431" s="269"/>
      <c r="BA431" s="269"/>
      <c r="BB431" s="269"/>
      <c r="BC431" s="269"/>
      <c r="BD431" s="269"/>
      <c r="BE431" s="269"/>
      <c r="BF431" s="269"/>
      <c r="BG431" s="269"/>
      <c r="BH431" s="269"/>
      <c r="BI431" s="269"/>
      <c r="BJ431" s="260" t="s">
        <v>8300</v>
      </c>
      <c r="BK431" s="269"/>
      <c r="BL431" s="269"/>
      <c r="BM431" s="269"/>
      <c r="BN431" s="269"/>
      <c r="BO431" s="269"/>
      <c r="BP431" s="269"/>
      <c r="BQ431" s="269"/>
      <c r="BR431" s="269"/>
      <c r="BS431" s="269"/>
      <c r="BT431" s="269"/>
      <c r="BU431" s="269"/>
      <c r="BV431" s="269"/>
      <c r="BW431" s="268"/>
      <c r="BX431" s="268"/>
      <c r="BY431" s="268"/>
      <c r="BZ431" s="270"/>
      <c r="CA431" s="270"/>
      <c r="CB431" s="270"/>
      <c r="CC431" s="270"/>
      <c r="CD431" s="270"/>
      <c r="CE431" s="270"/>
      <c r="CF431" s="270"/>
      <c r="CG431" s="270"/>
      <c r="CH431" s="270"/>
      <c r="CI431" s="270"/>
      <c r="CJ431" s="270"/>
      <c r="CK431" s="270"/>
      <c r="CL431" s="270"/>
      <c r="CM431" s="270"/>
      <c r="CN431" s="270"/>
      <c r="CO431" s="270"/>
      <c r="CP431" s="270"/>
      <c r="CQ431" s="270"/>
      <c r="CR431" s="270"/>
      <c r="CS431" s="262" t="s">
        <v>8301</v>
      </c>
      <c r="CT431" s="270"/>
      <c r="CU431" s="270"/>
      <c r="CV431" s="270"/>
      <c r="CW431" s="270"/>
      <c r="CX431" s="270"/>
      <c r="CY431" s="270"/>
      <c r="CZ431" s="270"/>
      <c r="DA431" s="270"/>
      <c r="DB431" s="270"/>
      <c r="DC431" s="270"/>
      <c r="DD431" s="270"/>
      <c r="DE431" s="270"/>
    </row>
    <row r="432" spans="38:109" ht="105" hidden="1">
      <c r="AL432" s="259" t="str">
        <f t="shared" si="13"/>
        <v/>
      </c>
      <c r="AM432" s="259" t="str">
        <f t="shared" si="12"/>
        <v/>
      </c>
      <c r="AN432"/>
      <c r="AO432" s="268"/>
      <c r="AP432" s="3">
        <v>430</v>
      </c>
      <c r="AQ432" s="269"/>
      <c r="AR432" s="269"/>
      <c r="AS432" s="269"/>
      <c r="AT432" s="269"/>
      <c r="AU432" s="269"/>
      <c r="AV432" s="269"/>
      <c r="AW432" s="269"/>
      <c r="AX432" s="269"/>
      <c r="AY432" s="269"/>
      <c r="AZ432" s="269"/>
      <c r="BA432" s="269"/>
      <c r="BB432" s="269"/>
      <c r="BC432" s="269"/>
      <c r="BD432" s="269"/>
      <c r="BE432" s="269"/>
      <c r="BF432" s="269"/>
      <c r="BG432" s="269"/>
      <c r="BH432" s="269"/>
      <c r="BI432" s="269"/>
      <c r="BJ432" s="260" t="s">
        <v>8302</v>
      </c>
      <c r="BK432" s="269"/>
      <c r="BL432" s="269"/>
      <c r="BM432" s="269"/>
      <c r="BN432" s="269"/>
      <c r="BO432" s="269"/>
      <c r="BP432" s="269"/>
      <c r="BQ432" s="269"/>
      <c r="BR432" s="269"/>
      <c r="BS432" s="269"/>
      <c r="BT432" s="269"/>
      <c r="BU432" s="269"/>
      <c r="BV432" s="269"/>
      <c r="BW432" s="268"/>
      <c r="BX432" s="268"/>
      <c r="BY432" s="268"/>
      <c r="BZ432" s="270"/>
      <c r="CA432" s="270"/>
      <c r="CB432" s="270"/>
      <c r="CC432" s="270"/>
      <c r="CD432" s="270"/>
      <c r="CE432" s="270"/>
      <c r="CF432" s="270"/>
      <c r="CG432" s="270"/>
      <c r="CH432" s="270"/>
      <c r="CI432" s="270"/>
      <c r="CJ432" s="270"/>
      <c r="CK432" s="270"/>
      <c r="CL432" s="270"/>
      <c r="CM432" s="270"/>
      <c r="CN432" s="270"/>
      <c r="CO432" s="270"/>
      <c r="CP432" s="270"/>
      <c r="CQ432" s="270"/>
      <c r="CR432" s="270"/>
      <c r="CS432" s="262" t="s">
        <v>8303</v>
      </c>
      <c r="CT432" s="270"/>
      <c r="CU432" s="270"/>
      <c r="CV432" s="270"/>
      <c r="CW432" s="270"/>
      <c r="CX432" s="270"/>
      <c r="CY432" s="270"/>
      <c r="CZ432" s="270"/>
      <c r="DA432" s="270"/>
      <c r="DB432" s="270"/>
      <c r="DC432" s="270"/>
      <c r="DD432" s="270"/>
      <c r="DE432" s="270"/>
    </row>
    <row r="433" spans="38:109" ht="135" hidden="1">
      <c r="AL433" s="259" t="str">
        <f t="shared" si="13"/>
        <v/>
      </c>
      <c r="AM433" s="259" t="str">
        <f t="shared" si="12"/>
        <v/>
      </c>
      <c r="AN433"/>
      <c r="AO433" s="268"/>
      <c r="AP433" s="3">
        <v>431</v>
      </c>
      <c r="AQ433" s="269"/>
      <c r="AR433" s="269"/>
      <c r="AS433" s="269"/>
      <c r="AT433" s="269"/>
      <c r="AU433" s="269"/>
      <c r="AV433" s="269"/>
      <c r="AW433" s="269"/>
      <c r="AX433" s="269"/>
      <c r="AY433" s="269"/>
      <c r="AZ433" s="269"/>
      <c r="BA433" s="269"/>
      <c r="BB433" s="269"/>
      <c r="BC433" s="269"/>
      <c r="BD433" s="269"/>
      <c r="BE433" s="269"/>
      <c r="BF433" s="269"/>
      <c r="BG433" s="269"/>
      <c r="BH433" s="269"/>
      <c r="BI433" s="269"/>
      <c r="BJ433" s="260" t="s">
        <v>8304</v>
      </c>
      <c r="BK433" s="269"/>
      <c r="BL433" s="269"/>
      <c r="BM433" s="269"/>
      <c r="BN433" s="269"/>
      <c r="BO433" s="269"/>
      <c r="BP433" s="269"/>
      <c r="BQ433" s="269"/>
      <c r="BR433" s="269"/>
      <c r="BS433" s="269"/>
      <c r="BT433" s="269"/>
      <c r="BU433" s="269"/>
      <c r="BV433" s="269"/>
      <c r="BW433" s="268"/>
      <c r="BX433" s="268"/>
      <c r="BY433" s="268"/>
      <c r="BZ433" s="270"/>
      <c r="CA433" s="270"/>
      <c r="CB433" s="270"/>
      <c r="CC433" s="270"/>
      <c r="CD433" s="270"/>
      <c r="CE433" s="270"/>
      <c r="CF433" s="270"/>
      <c r="CG433" s="270"/>
      <c r="CH433" s="270"/>
      <c r="CI433" s="270"/>
      <c r="CJ433" s="270"/>
      <c r="CK433" s="270"/>
      <c r="CL433" s="270"/>
      <c r="CM433" s="270"/>
      <c r="CN433" s="270"/>
      <c r="CO433" s="270"/>
      <c r="CP433" s="270"/>
      <c r="CQ433" s="270"/>
      <c r="CR433" s="270"/>
      <c r="CS433" s="262" t="s">
        <v>8305</v>
      </c>
      <c r="CT433" s="270"/>
      <c r="CU433" s="270"/>
      <c r="CV433" s="270"/>
      <c r="CW433" s="270"/>
      <c r="CX433" s="270"/>
      <c r="CY433" s="270"/>
      <c r="CZ433" s="270"/>
      <c r="DA433" s="270"/>
      <c r="DB433" s="270"/>
      <c r="DC433" s="270"/>
      <c r="DD433" s="270"/>
      <c r="DE433" s="270"/>
    </row>
    <row r="434" spans="38:109" ht="150" hidden="1">
      <c r="AL434" s="259" t="str">
        <f t="shared" si="13"/>
        <v/>
      </c>
      <c r="AM434" s="259" t="str">
        <f t="shared" si="12"/>
        <v/>
      </c>
      <c r="AN434"/>
      <c r="AO434" s="268"/>
      <c r="AP434" s="3">
        <v>432</v>
      </c>
      <c r="AQ434" s="269"/>
      <c r="AR434" s="269"/>
      <c r="AS434" s="269"/>
      <c r="AT434" s="269"/>
      <c r="AU434" s="269"/>
      <c r="AV434" s="269"/>
      <c r="AW434" s="269"/>
      <c r="AX434" s="269"/>
      <c r="AY434" s="269"/>
      <c r="AZ434" s="269"/>
      <c r="BA434" s="269"/>
      <c r="BB434" s="269"/>
      <c r="BC434" s="269"/>
      <c r="BD434" s="269"/>
      <c r="BE434" s="269"/>
      <c r="BF434" s="269"/>
      <c r="BG434" s="269"/>
      <c r="BH434" s="269"/>
      <c r="BI434" s="269"/>
      <c r="BJ434" s="260" t="s">
        <v>8306</v>
      </c>
      <c r="BK434" s="269"/>
      <c r="BL434" s="269"/>
      <c r="BM434" s="269"/>
      <c r="BN434" s="269"/>
      <c r="BO434" s="269"/>
      <c r="BP434" s="269"/>
      <c r="BQ434" s="269"/>
      <c r="BR434" s="269"/>
      <c r="BS434" s="269"/>
      <c r="BT434" s="269"/>
      <c r="BU434" s="269"/>
      <c r="BV434" s="269"/>
      <c r="BW434" s="268"/>
      <c r="BX434" s="268"/>
      <c r="BY434" s="268"/>
      <c r="BZ434" s="270"/>
      <c r="CA434" s="270"/>
      <c r="CB434" s="270"/>
      <c r="CC434" s="270"/>
      <c r="CD434" s="270"/>
      <c r="CE434" s="270"/>
      <c r="CF434" s="270"/>
      <c r="CG434" s="270"/>
      <c r="CH434" s="270"/>
      <c r="CI434" s="270"/>
      <c r="CJ434" s="270"/>
      <c r="CK434" s="270"/>
      <c r="CL434" s="270"/>
      <c r="CM434" s="270"/>
      <c r="CN434" s="270"/>
      <c r="CO434" s="270"/>
      <c r="CP434" s="270"/>
      <c r="CQ434" s="270"/>
      <c r="CR434" s="270"/>
      <c r="CS434" s="262" t="s">
        <v>8307</v>
      </c>
      <c r="CT434" s="270"/>
      <c r="CU434" s="270"/>
      <c r="CV434" s="270"/>
      <c r="CW434" s="270"/>
      <c r="CX434" s="270"/>
      <c r="CY434" s="270"/>
      <c r="CZ434" s="270"/>
      <c r="DA434" s="270"/>
      <c r="DB434" s="270"/>
      <c r="DC434" s="270"/>
      <c r="DD434" s="270"/>
      <c r="DE434" s="270"/>
    </row>
    <row r="435" spans="38:109" ht="150" hidden="1">
      <c r="AL435" s="259" t="str">
        <f t="shared" si="13"/>
        <v/>
      </c>
      <c r="AM435" s="259" t="str">
        <f t="shared" si="12"/>
        <v/>
      </c>
      <c r="AN435"/>
      <c r="AO435" s="268"/>
      <c r="AP435" s="3">
        <v>433</v>
      </c>
      <c r="AQ435" s="269"/>
      <c r="AR435" s="269"/>
      <c r="AS435" s="269"/>
      <c r="AT435" s="269"/>
      <c r="AU435" s="269"/>
      <c r="AV435" s="269"/>
      <c r="AW435" s="269"/>
      <c r="AX435" s="269"/>
      <c r="AY435" s="269"/>
      <c r="AZ435" s="269"/>
      <c r="BA435" s="269"/>
      <c r="BB435" s="269"/>
      <c r="BC435" s="269"/>
      <c r="BD435" s="269"/>
      <c r="BE435" s="269"/>
      <c r="BF435" s="269"/>
      <c r="BG435" s="269"/>
      <c r="BH435" s="269"/>
      <c r="BI435" s="269"/>
      <c r="BJ435" s="260" t="s">
        <v>8308</v>
      </c>
      <c r="BK435" s="269"/>
      <c r="BL435" s="269"/>
      <c r="BM435" s="269"/>
      <c r="BN435" s="269"/>
      <c r="BO435" s="269"/>
      <c r="BP435" s="269"/>
      <c r="BQ435" s="269"/>
      <c r="BR435" s="269"/>
      <c r="BS435" s="269"/>
      <c r="BT435" s="269"/>
      <c r="BU435" s="269"/>
      <c r="BV435" s="269"/>
      <c r="BW435" s="268"/>
      <c r="BX435" s="268"/>
      <c r="BY435" s="268"/>
      <c r="BZ435" s="270"/>
      <c r="CA435" s="270"/>
      <c r="CB435" s="270"/>
      <c r="CC435" s="270"/>
      <c r="CD435" s="270"/>
      <c r="CE435" s="270"/>
      <c r="CF435" s="270"/>
      <c r="CG435" s="270"/>
      <c r="CH435" s="270"/>
      <c r="CI435" s="270"/>
      <c r="CJ435" s="270"/>
      <c r="CK435" s="270"/>
      <c r="CL435" s="270"/>
      <c r="CM435" s="270"/>
      <c r="CN435" s="270"/>
      <c r="CO435" s="270"/>
      <c r="CP435" s="270"/>
      <c r="CQ435" s="270"/>
      <c r="CR435" s="270"/>
      <c r="CS435" s="262" t="s">
        <v>8309</v>
      </c>
      <c r="CT435" s="270"/>
      <c r="CU435" s="270"/>
      <c r="CV435" s="270"/>
      <c r="CW435" s="270"/>
      <c r="CX435" s="270"/>
      <c r="CY435" s="270"/>
      <c r="CZ435" s="270"/>
      <c r="DA435" s="270"/>
      <c r="DB435" s="270"/>
      <c r="DC435" s="270"/>
      <c r="DD435" s="270"/>
      <c r="DE435" s="270"/>
    </row>
    <row r="436" spans="38:109" ht="165" hidden="1">
      <c r="AL436" s="259" t="str">
        <f t="shared" si="13"/>
        <v/>
      </c>
      <c r="AM436" s="259" t="str">
        <f t="shared" si="12"/>
        <v/>
      </c>
      <c r="AN436"/>
      <c r="AO436" s="268"/>
      <c r="AP436" s="3">
        <v>434</v>
      </c>
      <c r="AQ436" s="269"/>
      <c r="AR436" s="269"/>
      <c r="AS436" s="269"/>
      <c r="AT436" s="269"/>
      <c r="AU436" s="269"/>
      <c r="AV436" s="269"/>
      <c r="AW436" s="269"/>
      <c r="AX436" s="269"/>
      <c r="AY436" s="269"/>
      <c r="AZ436" s="269"/>
      <c r="BA436" s="269"/>
      <c r="BB436" s="269"/>
      <c r="BC436" s="269"/>
      <c r="BD436" s="269"/>
      <c r="BE436" s="269"/>
      <c r="BF436" s="269"/>
      <c r="BG436" s="269"/>
      <c r="BH436" s="269"/>
      <c r="BI436" s="269"/>
      <c r="BJ436" s="260" t="s">
        <v>8310</v>
      </c>
      <c r="BK436" s="269"/>
      <c r="BL436" s="269"/>
      <c r="BM436" s="269"/>
      <c r="BN436" s="269"/>
      <c r="BO436" s="269"/>
      <c r="BP436" s="269"/>
      <c r="BQ436" s="269"/>
      <c r="BR436" s="269"/>
      <c r="BS436" s="269"/>
      <c r="BT436" s="269"/>
      <c r="BU436" s="269"/>
      <c r="BV436" s="269"/>
      <c r="BW436" s="268"/>
      <c r="BX436" s="268"/>
      <c r="BY436" s="268"/>
      <c r="BZ436" s="270"/>
      <c r="CA436" s="270"/>
      <c r="CB436" s="270"/>
      <c r="CC436" s="270"/>
      <c r="CD436" s="270"/>
      <c r="CE436" s="270"/>
      <c r="CF436" s="270"/>
      <c r="CG436" s="270"/>
      <c r="CH436" s="270"/>
      <c r="CI436" s="270"/>
      <c r="CJ436" s="270"/>
      <c r="CK436" s="270"/>
      <c r="CL436" s="270"/>
      <c r="CM436" s="270"/>
      <c r="CN436" s="270"/>
      <c r="CO436" s="270"/>
      <c r="CP436" s="270"/>
      <c r="CQ436" s="270"/>
      <c r="CR436" s="270"/>
      <c r="CS436" s="262" t="s">
        <v>8311</v>
      </c>
      <c r="CT436" s="270"/>
      <c r="CU436" s="270"/>
      <c r="CV436" s="270"/>
      <c r="CW436" s="270"/>
      <c r="CX436" s="270"/>
      <c r="CY436" s="270"/>
      <c r="CZ436" s="270"/>
      <c r="DA436" s="270"/>
      <c r="DB436" s="270"/>
      <c r="DC436" s="270"/>
      <c r="DD436" s="270"/>
      <c r="DE436" s="270"/>
    </row>
    <row r="437" spans="38:109" ht="135" hidden="1">
      <c r="AL437" s="259" t="str">
        <f t="shared" si="13"/>
        <v/>
      </c>
      <c r="AM437" s="259" t="str">
        <f t="shared" si="12"/>
        <v/>
      </c>
      <c r="AN437"/>
      <c r="AO437" s="268"/>
      <c r="AP437" s="3">
        <v>435</v>
      </c>
      <c r="AQ437" s="269"/>
      <c r="AR437" s="269"/>
      <c r="AS437" s="269"/>
      <c r="AT437" s="269"/>
      <c r="AU437" s="269"/>
      <c r="AV437" s="269"/>
      <c r="AW437" s="269"/>
      <c r="AX437" s="269"/>
      <c r="AY437" s="269"/>
      <c r="AZ437" s="269"/>
      <c r="BA437" s="269"/>
      <c r="BB437" s="269"/>
      <c r="BC437" s="269"/>
      <c r="BD437" s="269"/>
      <c r="BE437" s="269"/>
      <c r="BF437" s="269"/>
      <c r="BG437" s="269"/>
      <c r="BH437" s="269"/>
      <c r="BI437" s="269"/>
      <c r="BJ437" s="260" t="s">
        <v>8312</v>
      </c>
      <c r="BK437" s="269"/>
      <c r="BL437" s="269"/>
      <c r="BM437" s="269"/>
      <c r="BN437" s="269"/>
      <c r="BO437" s="269"/>
      <c r="BP437" s="269"/>
      <c r="BQ437" s="269"/>
      <c r="BR437" s="269"/>
      <c r="BS437" s="269"/>
      <c r="BT437" s="269"/>
      <c r="BU437" s="269"/>
      <c r="BV437" s="269"/>
      <c r="BW437" s="268"/>
      <c r="BX437" s="268"/>
      <c r="BY437" s="268"/>
      <c r="BZ437" s="270"/>
      <c r="CA437" s="270"/>
      <c r="CB437" s="270"/>
      <c r="CC437" s="270"/>
      <c r="CD437" s="270"/>
      <c r="CE437" s="270"/>
      <c r="CF437" s="270"/>
      <c r="CG437" s="270"/>
      <c r="CH437" s="270"/>
      <c r="CI437" s="270"/>
      <c r="CJ437" s="270"/>
      <c r="CK437" s="270"/>
      <c r="CL437" s="270"/>
      <c r="CM437" s="270"/>
      <c r="CN437" s="270"/>
      <c r="CO437" s="270"/>
      <c r="CP437" s="270"/>
      <c r="CQ437" s="270"/>
      <c r="CR437" s="270"/>
      <c r="CS437" s="262" t="s">
        <v>8313</v>
      </c>
      <c r="CT437" s="270"/>
      <c r="CU437" s="270"/>
      <c r="CV437" s="270"/>
      <c r="CW437" s="270"/>
      <c r="CX437" s="270"/>
      <c r="CY437" s="270"/>
      <c r="CZ437" s="270"/>
      <c r="DA437" s="270"/>
      <c r="DB437" s="270"/>
      <c r="DC437" s="270"/>
      <c r="DD437" s="270"/>
      <c r="DE437" s="270"/>
    </row>
    <row r="438" spans="38:109" ht="135" hidden="1">
      <c r="AL438" s="259" t="str">
        <f t="shared" si="13"/>
        <v/>
      </c>
      <c r="AM438" s="259" t="str">
        <f t="shared" si="12"/>
        <v/>
      </c>
      <c r="AN438"/>
      <c r="AO438" s="268"/>
      <c r="AP438" s="3">
        <v>436</v>
      </c>
      <c r="AQ438" s="269"/>
      <c r="AR438" s="269"/>
      <c r="AS438" s="269"/>
      <c r="AT438" s="269"/>
      <c r="AU438" s="269"/>
      <c r="AV438" s="269"/>
      <c r="AW438" s="269"/>
      <c r="AX438" s="269"/>
      <c r="AY438" s="269"/>
      <c r="AZ438" s="269"/>
      <c r="BA438" s="269"/>
      <c r="BB438" s="269"/>
      <c r="BC438" s="269"/>
      <c r="BD438" s="269"/>
      <c r="BE438" s="269"/>
      <c r="BF438" s="269"/>
      <c r="BG438" s="269"/>
      <c r="BH438" s="269"/>
      <c r="BI438" s="269"/>
      <c r="BJ438" s="260" t="s">
        <v>8314</v>
      </c>
      <c r="BK438" s="269"/>
      <c r="BL438" s="269"/>
      <c r="BM438" s="269"/>
      <c r="BN438" s="269"/>
      <c r="BO438" s="269"/>
      <c r="BP438" s="269"/>
      <c r="BQ438" s="269"/>
      <c r="BR438" s="269"/>
      <c r="BS438" s="269"/>
      <c r="BT438" s="269"/>
      <c r="BU438" s="269"/>
      <c r="BV438" s="269"/>
      <c r="BW438" s="268"/>
      <c r="BX438" s="268"/>
      <c r="BY438" s="268"/>
      <c r="BZ438" s="270"/>
      <c r="CA438" s="270"/>
      <c r="CB438" s="270"/>
      <c r="CC438" s="270"/>
      <c r="CD438" s="270"/>
      <c r="CE438" s="270"/>
      <c r="CF438" s="270"/>
      <c r="CG438" s="270"/>
      <c r="CH438" s="270"/>
      <c r="CI438" s="270"/>
      <c r="CJ438" s="270"/>
      <c r="CK438" s="270"/>
      <c r="CL438" s="270"/>
      <c r="CM438" s="270"/>
      <c r="CN438" s="270"/>
      <c r="CO438" s="270"/>
      <c r="CP438" s="270"/>
      <c r="CQ438" s="270"/>
      <c r="CR438" s="270"/>
      <c r="CS438" s="262" t="s">
        <v>8315</v>
      </c>
      <c r="CT438" s="270"/>
      <c r="CU438" s="270"/>
      <c r="CV438" s="270"/>
      <c r="CW438" s="270"/>
      <c r="CX438" s="270"/>
      <c r="CY438" s="270"/>
      <c r="CZ438" s="270"/>
      <c r="DA438" s="270"/>
      <c r="DB438" s="270"/>
      <c r="DC438" s="270"/>
      <c r="DD438" s="270"/>
      <c r="DE438" s="270"/>
    </row>
    <row r="439" spans="38:109" ht="150" hidden="1">
      <c r="AL439" s="259" t="str">
        <f t="shared" si="13"/>
        <v/>
      </c>
      <c r="AM439" s="259" t="str">
        <f t="shared" si="12"/>
        <v/>
      </c>
      <c r="AN439"/>
      <c r="AO439" s="3"/>
      <c r="AP439" s="3">
        <v>437</v>
      </c>
      <c r="AQ439" s="260"/>
      <c r="AR439" s="260"/>
      <c r="AS439" s="260"/>
      <c r="AT439" s="260"/>
      <c r="AU439" s="260"/>
      <c r="AV439" s="260"/>
      <c r="AW439" s="260"/>
      <c r="AX439" s="260"/>
      <c r="AY439" s="260"/>
      <c r="AZ439" s="260"/>
      <c r="BA439" s="260"/>
      <c r="BB439" s="260"/>
      <c r="BC439" s="260"/>
      <c r="BD439" s="260"/>
      <c r="BE439" s="260"/>
      <c r="BF439" s="260"/>
      <c r="BG439" s="260"/>
      <c r="BH439" s="260"/>
      <c r="BI439" s="260"/>
      <c r="BJ439" s="260" t="s">
        <v>8316</v>
      </c>
      <c r="BK439" s="260"/>
      <c r="BL439" s="260"/>
      <c r="BM439" s="260"/>
      <c r="BN439" s="260"/>
      <c r="BO439" s="260"/>
      <c r="BP439" s="260"/>
      <c r="BQ439" s="260"/>
      <c r="BR439" s="260"/>
      <c r="BS439" s="260"/>
      <c r="BT439" s="260"/>
      <c r="BU439" s="260"/>
      <c r="BV439" s="260"/>
      <c r="BW439" s="3"/>
      <c r="BX439" s="3"/>
      <c r="BY439" s="3"/>
      <c r="BZ439" s="262"/>
      <c r="CA439" s="262"/>
      <c r="CB439" s="262"/>
      <c r="CC439" s="262"/>
      <c r="CD439" s="262"/>
      <c r="CE439" s="262"/>
      <c r="CF439" s="262"/>
      <c r="CG439" s="262"/>
      <c r="CH439" s="262"/>
      <c r="CI439" s="262"/>
      <c r="CJ439" s="262"/>
      <c r="CK439" s="262"/>
      <c r="CL439" s="262"/>
      <c r="CM439" s="262"/>
      <c r="CN439" s="262"/>
      <c r="CO439" s="262"/>
      <c r="CP439" s="262"/>
      <c r="CQ439" s="262"/>
      <c r="CR439" s="262"/>
      <c r="CS439" s="262" t="s">
        <v>8317</v>
      </c>
      <c r="CT439" s="262"/>
      <c r="CU439" s="262"/>
      <c r="CV439" s="262"/>
      <c r="CW439" s="262"/>
      <c r="CX439" s="262"/>
      <c r="CY439" s="262"/>
      <c r="CZ439" s="262"/>
      <c r="DA439" s="262"/>
      <c r="DB439" s="262"/>
      <c r="DC439" s="262"/>
      <c r="DD439" s="262"/>
      <c r="DE439" s="262"/>
    </row>
    <row r="440" spans="38:109" ht="165" hidden="1">
      <c r="AL440" s="259" t="str">
        <f t="shared" si="13"/>
        <v/>
      </c>
      <c r="AM440" s="259" t="str">
        <f t="shared" si="12"/>
        <v/>
      </c>
      <c r="AN440"/>
      <c r="AO440" s="268"/>
      <c r="AP440" s="3">
        <v>438</v>
      </c>
      <c r="AQ440" s="269"/>
      <c r="AR440" s="269"/>
      <c r="AS440" s="269"/>
      <c r="AT440" s="269"/>
      <c r="AU440" s="269"/>
      <c r="AV440" s="269"/>
      <c r="AW440" s="269"/>
      <c r="AX440" s="269"/>
      <c r="AY440" s="269"/>
      <c r="AZ440" s="269"/>
      <c r="BA440" s="269"/>
      <c r="BB440" s="269"/>
      <c r="BC440" s="269"/>
      <c r="BD440" s="269"/>
      <c r="BE440" s="269"/>
      <c r="BF440" s="269"/>
      <c r="BG440" s="269"/>
      <c r="BH440" s="269"/>
      <c r="BI440" s="269"/>
      <c r="BJ440" s="260" t="s">
        <v>8318</v>
      </c>
      <c r="BK440" s="269"/>
      <c r="BL440" s="269"/>
      <c r="BM440" s="269"/>
      <c r="BN440" s="269"/>
      <c r="BO440" s="269"/>
      <c r="BP440" s="269"/>
      <c r="BQ440" s="269"/>
      <c r="BR440" s="269"/>
      <c r="BS440" s="269"/>
      <c r="BT440" s="269"/>
      <c r="BU440" s="269"/>
      <c r="BV440" s="269"/>
      <c r="BW440" s="268"/>
      <c r="BX440" s="268"/>
      <c r="BY440" s="268"/>
      <c r="BZ440" s="270"/>
      <c r="CA440" s="270"/>
      <c r="CB440" s="270"/>
      <c r="CC440" s="270"/>
      <c r="CD440" s="270"/>
      <c r="CE440" s="270"/>
      <c r="CF440" s="270"/>
      <c r="CG440" s="270"/>
      <c r="CH440" s="270"/>
      <c r="CI440" s="270"/>
      <c r="CJ440" s="270"/>
      <c r="CK440" s="270"/>
      <c r="CL440" s="270"/>
      <c r="CM440" s="270"/>
      <c r="CN440" s="270"/>
      <c r="CO440" s="270"/>
      <c r="CP440" s="270"/>
      <c r="CQ440" s="270"/>
      <c r="CR440" s="270"/>
      <c r="CS440" s="262" t="s">
        <v>8319</v>
      </c>
      <c r="CT440" s="270"/>
      <c r="CU440" s="270"/>
      <c r="CV440" s="270"/>
      <c r="CW440" s="270"/>
      <c r="CX440" s="270"/>
      <c r="CY440" s="270"/>
      <c r="CZ440" s="270"/>
      <c r="DA440" s="270"/>
      <c r="DB440" s="270"/>
      <c r="DC440" s="270"/>
      <c r="DD440" s="270"/>
      <c r="DE440" s="270"/>
    </row>
    <row r="441" spans="38:109" ht="120" hidden="1">
      <c r="AL441" s="259" t="str">
        <f t="shared" si="13"/>
        <v/>
      </c>
      <c r="AM441" s="259" t="str">
        <f t="shared" si="12"/>
        <v/>
      </c>
      <c r="AN441"/>
      <c r="AO441" s="268"/>
      <c r="AP441" s="3">
        <v>439</v>
      </c>
      <c r="AQ441" s="269"/>
      <c r="AR441" s="269"/>
      <c r="AS441" s="269"/>
      <c r="AT441" s="269"/>
      <c r="AU441" s="269"/>
      <c r="AV441" s="269"/>
      <c r="AW441" s="269"/>
      <c r="AX441" s="269"/>
      <c r="AY441" s="269"/>
      <c r="AZ441" s="269"/>
      <c r="BA441" s="269"/>
      <c r="BB441" s="269"/>
      <c r="BC441" s="269"/>
      <c r="BD441" s="269"/>
      <c r="BE441" s="269"/>
      <c r="BF441" s="269"/>
      <c r="BG441" s="269"/>
      <c r="BH441" s="269"/>
      <c r="BI441" s="269"/>
      <c r="BJ441" s="260" t="s">
        <v>8320</v>
      </c>
      <c r="BK441" s="269"/>
      <c r="BL441" s="269"/>
      <c r="BM441" s="269"/>
      <c r="BN441" s="269"/>
      <c r="BO441" s="269"/>
      <c r="BP441" s="269"/>
      <c r="BQ441" s="269"/>
      <c r="BR441" s="269"/>
      <c r="BS441" s="269"/>
      <c r="BT441" s="269"/>
      <c r="BU441" s="269"/>
      <c r="BV441" s="269"/>
      <c r="BW441" s="268"/>
      <c r="BX441" s="268"/>
      <c r="BY441" s="268"/>
      <c r="BZ441" s="270"/>
      <c r="CA441" s="270"/>
      <c r="CB441" s="270"/>
      <c r="CC441" s="270"/>
      <c r="CD441" s="270"/>
      <c r="CE441" s="270"/>
      <c r="CF441" s="270"/>
      <c r="CG441" s="270"/>
      <c r="CH441" s="270"/>
      <c r="CI441" s="270"/>
      <c r="CJ441" s="270"/>
      <c r="CK441" s="270"/>
      <c r="CL441" s="270"/>
      <c r="CM441" s="270"/>
      <c r="CN441" s="270"/>
      <c r="CO441" s="270"/>
      <c r="CP441" s="270"/>
      <c r="CQ441" s="270"/>
      <c r="CR441" s="270"/>
      <c r="CS441" s="262" t="s">
        <v>8321</v>
      </c>
      <c r="CT441" s="270"/>
      <c r="CU441" s="270"/>
      <c r="CV441" s="270"/>
      <c r="CW441" s="270"/>
      <c r="CX441" s="270"/>
      <c r="CY441" s="270"/>
      <c r="CZ441" s="270"/>
      <c r="DA441" s="270"/>
      <c r="DB441" s="270"/>
      <c r="DC441" s="270"/>
      <c r="DD441" s="270"/>
      <c r="DE441" s="270"/>
    </row>
    <row r="442" spans="38:109" ht="150" hidden="1">
      <c r="AL442" s="259" t="str">
        <f t="shared" si="13"/>
        <v/>
      </c>
      <c r="AM442" s="259" t="str">
        <f t="shared" si="12"/>
        <v/>
      </c>
      <c r="AN442"/>
      <c r="AO442" s="268"/>
      <c r="AP442" s="3">
        <v>440</v>
      </c>
      <c r="AQ442" s="269"/>
      <c r="AR442" s="269"/>
      <c r="AS442" s="269"/>
      <c r="AT442" s="269"/>
      <c r="AU442" s="269"/>
      <c r="AV442" s="269"/>
      <c r="AW442" s="269"/>
      <c r="AX442" s="269"/>
      <c r="AY442" s="269"/>
      <c r="AZ442" s="269"/>
      <c r="BA442" s="269"/>
      <c r="BB442" s="269"/>
      <c r="BC442" s="269"/>
      <c r="BD442" s="269"/>
      <c r="BE442" s="269"/>
      <c r="BF442" s="269"/>
      <c r="BG442" s="269"/>
      <c r="BH442" s="269"/>
      <c r="BI442" s="269"/>
      <c r="BJ442" s="260" t="s">
        <v>8322</v>
      </c>
      <c r="BK442" s="269"/>
      <c r="BL442" s="269"/>
      <c r="BM442" s="269"/>
      <c r="BN442" s="269"/>
      <c r="BO442" s="269"/>
      <c r="BP442" s="269"/>
      <c r="BQ442" s="269"/>
      <c r="BR442" s="269"/>
      <c r="BS442" s="269"/>
      <c r="BT442" s="269"/>
      <c r="BU442" s="269"/>
      <c r="BV442" s="269"/>
      <c r="BW442" s="268"/>
      <c r="BX442" s="268"/>
      <c r="BY442" s="268"/>
      <c r="BZ442" s="270"/>
      <c r="CA442" s="270"/>
      <c r="CB442" s="270"/>
      <c r="CC442" s="270"/>
      <c r="CD442" s="270"/>
      <c r="CE442" s="270"/>
      <c r="CF442" s="270"/>
      <c r="CG442" s="270"/>
      <c r="CH442" s="270"/>
      <c r="CI442" s="270"/>
      <c r="CJ442" s="270"/>
      <c r="CK442" s="270"/>
      <c r="CL442" s="270"/>
      <c r="CM442" s="270"/>
      <c r="CN442" s="270"/>
      <c r="CO442" s="270"/>
      <c r="CP442" s="270"/>
      <c r="CQ442" s="270"/>
      <c r="CR442" s="270"/>
      <c r="CS442" s="262" t="s">
        <v>8323</v>
      </c>
      <c r="CT442" s="270"/>
      <c r="CU442" s="270"/>
      <c r="CV442" s="270"/>
      <c r="CW442" s="270"/>
      <c r="CX442" s="270"/>
      <c r="CY442" s="270"/>
      <c r="CZ442" s="270"/>
      <c r="DA442" s="270"/>
      <c r="DB442" s="270"/>
      <c r="DC442" s="270"/>
      <c r="DD442" s="270"/>
      <c r="DE442" s="270"/>
    </row>
    <row r="443" spans="38:109" ht="135" hidden="1">
      <c r="AL443" s="259" t="str">
        <f t="shared" si="13"/>
        <v/>
      </c>
      <c r="AM443" s="259" t="str">
        <f t="shared" si="12"/>
        <v/>
      </c>
      <c r="AN443"/>
      <c r="AO443" s="268"/>
      <c r="AP443" s="3">
        <v>441</v>
      </c>
      <c r="AQ443" s="269"/>
      <c r="AR443" s="269"/>
      <c r="AS443" s="269"/>
      <c r="AT443" s="269"/>
      <c r="AU443" s="269"/>
      <c r="AV443" s="269"/>
      <c r="AW443" s="269"/>
      <c r="AX443" s="269"/>
      <c r="AY443" s="269"/>
      <c r="AZ443" s="269"/>
      <c r="BA443" s="269"/>
      <c r="BB443" s="269"/>
      <c r="BC443" s="269"/>
      <c r="BD443" s="269"/>
      <c r="BE443" s="269"/>
      <c r="BF443" s="269"/>
      <c r="BG443" s="269"/>
      <c r="BH443" s="269"/>
      <c r="BI443" s="269"/>
      <c r="BJ443" s="260" t="s">
        <v>8324</v>
      </c>
      <c r="BK443" s="269"/>
      <c r="BL443" s="269"/>
      <c r="BM443" s="269"/>
      <c r="BN443" s="269"/>
      <c r="BO443" s="269"/>
      <c r="BP443" s="269"/>
      <c r="BQ443" s="269"/>
      <c r="BR443" s="269"/>
      <c r="BS443" s="269"/>
      <c r="BT443" s="269"/>
      <c r="BU443" s="269"/>
      <c r="BV443" s="269"/>
      <c r="BW443" s="268"/>
      <c r="BX443" s="268"/>
      <c r="BY443" s="268"/>
      <c r="BZ443" s="270"/>
      <c r="CA443" s="270"/>
      <c r="CB443" s="270"/>
      <c r="CC443" s="270"/>
      <c r="CD443" s="270"/>
      <c r="CE443" s="270"/>
      <c r="CF443" s="270"/>
      <c r="CG443" s="270"/>
      <c r="CH443" s="270"/>
      <c r="CI443" s="270"/>
      <c r="CJ443" s="270"/>
      <c r="CK443" s="270"/>
      <c r="CL443" s="270"/>
      <c r="CM443" s="270"/>
      <c r="CN443" s="270"/>
      <c r="CO443" s="270"/>
      <c r="CP443" s="270"/>
      <c r="CQ443" s="270"/>
      <c r="CR443" s="270"/>
      <c r="CS443" s="262" t="s">
        <v>8325</v>
      </c>
      <c r="CT443" s="270"/>
      <c r="CU443" s="270"/>
      <c r="CV443" s="270"/>
      <c r="CW443" s="270"/>
      <c r="CX443" s="270"/>
      <c r="CY443" s="270"/>
      <c r="CZ443" s="270"/>
      <c r="DA443" s="270"/>
      <c r="DB443" s="270"/>
      <c r="DC443" s="270"/>
      <c r="DD443" s="270"/>
      <c r="DE443" s="270"/>
    </row>
    <row r="444" spans="38:109" ht="120" hidden="1">
      <c r="AL444" s="259" t="str">
        <f t="shared" si="13"/>
        <v/>
      </c>
      <c r="AM444" s="259" t="str">
        <f t="shared" si="12"/>
        <v/>
      </c>
      <c r="AN444"/>
      <c r="AO444" s="268"/>
      <c r="AP444" s="3">
        <v>442</v>
      </c>
      <c r="AQ444" s="269"/>
      <c r="AR444" s="269"/>
      <c r="AS444" s="269"/>
      <c r="AT444" s="269"/>
      <c r="AU444" s="269"/>
      <c r="AV444" s="269"/>
      <c r="AW444" s="269"/>
      <c r="AX444" s="269"/>
      <c r="AY444" s="269"/>
      <c r="AZ444" s="269"/>
      <c r="BA444" s="269"/>
      <c r="BB444" s="269"/>
      <c r="BC444" s="269"/>
      <c r="BD444" s="269"/>
      <c r="BE444" s="269"/>
      <c r="BF444" s="269"/>
      <c r="BG444" s="269"/>
      <c r="BH444" s="269"/>
      <c r="BI444" s="269"/>
      <c r="BJ444" s="260" t="s">
        <v>8326</v>
      </c>
      <c r="BK444" s="269"/>
      <c r="BL444" s="269"/>
      <c r="BM444" s="269"/>
      <c r="BN444" s="269"/>
      <c r="BO444" s="269"/>
      <c r="BP444" s="269"/>
      <c r="BQ444" s="269"/>
      <c r="BR444" s="269"/>
      <c r="BS444" s="269"/>
      <c r="BT444" s="269"/>
      <c r="BU444" s="269"/>
      <c r="BV444" s="269"/>
      <c r="BW444" s="268"/>
      <c r="BX444" s="268"/>
      <c r="BY444" s="268"/>
      <c r="BZ444" s="270"/>
      <c r="CA444" s="270"/>
      <c r="CB444" s="270"/>
      <c r="CC444" s="270"/>
      <c r="CD444" s="270"/>
      <c r="CE444" s="270"/>
      <c r="CF444" s="270"/>
      <c r="CG444" s="270"/>
      <c r="CH444" s="270"/>
      <c r="CI444" s="270"/>
      <c r="CJ444" s="270"/>
      <c r="CK444" s="270"/>
      <c r="CL444" s="270"/>
      <c r="CM444" s="270"/>
      <c r="CN444" s="270"/>
      <c r="CO444" s="270"/>
      <c r="CP444" s="270"/>
      <c r="CQ444" s="270"/>
      <c r="CR444" s="270"/>
      <c r="CS444" s="262" t="s">
        <v>8327</v>
      </c>
      <c r="CT444" s="270"/>
      <c r="CU444" s="270"/>
      <c r="CV444" s="270"/>
      <c r="CW444" s="270"/>
      <c r="CX444" s="270"/>
      <c r="CY444" s="270"/>
      <c r="CZ444" s="270"/>
      <c r="DA444" s="270"/>
      <c r="DB444" s="270"/>
      <c r="DC444" s="270"/>
      <c r="DD444" s="270"/>
      <c r="DE444" s="270"/>
    </row>
    <row r="445" spans="38:109" ht="105" hidden="1">
      <c r="AL445" s="259" t="str">
        <f t="shared" si="13"/>
        <v/>
      </c>
      <c r="AM445" s="259" t="str">
        <f t="shared" si="12"/>
        <v/>
      </c>
      <c r="AN445"/>
      <c r="AO445" s="268"/>
      <c r="AP445" s="3">
        <v>443</v>
      </c>
      <c r="AQ445" s="269"/>
      <c r="AR445" s="269"/>
      <c r="AS445" s="269"/>
      <c r="AT445" s="269"/>
      <c r="AU445" s="269"/>
      <c r="AV445" s="269"/>
      <c r="AW445" s="269"/>
      <c r="AX445" s="269"/>
      <c r="AY445" s="269"/>
      <c r="AZ445" s="269"/>
      <c r="BA445" s="269"/>
      <c r="BB445" s="269"/>
      <c r="BC445" s="269"/>
      <c r="BD445" s="269"/>
      <c r="BE445" s="269"/>
      <c r="BF445" s="269"/>
      <c r="BG445" s="269"/>
      <c r="BH445" s="269"/>
      <c r="BI445" s="269"/>
      <c r="BJ445" s="260" t="s">
        <v>8328</v>
      </c>
      <c r="BK445" s="269"/>
      <c r="BL445" s="269"/>
      <c r="BM445" s="269"/>
      <c r="BN445" s="269"/>
      <c r="BO445" s="269"/>
      <c r="BP445" s="269"/>
      <c r="BQ445" s="269"/>
      <c r="BR445" s="269"/>
      <c r="BS445" s="269"/>
      <c r="BT445" s="269"/>
      <c r="BU445" s="269"/>
      <c r="BV445" s="269"/>
      <c r="BW445" s="268"/>
      <c r="BX445" s="268"/>
      <c r="BY445" s="268"/>
      <c r="BZ445" s="270"/>
      <c r="CA445" s="270"/>
      <c r="CB445" s="270"/>
      <c r="CC445" s="270"/>
      <c r="CD445" s="270"/>
      <c r="CE445" s="270"/>
      <c r="CF445" s="270"/>
      <c r="CG445" s="270"/>
      <c r="CH445" s="270"/>
      <c r="CI445" s="270"/>
      <c r="CJ445" s="270"/>
      <c r="CK445" s="270"/>
      <c r="CL445" s="270"/>
      <c r="CM445" s="270"/>
      <c r="CN445" s="270"/>
      <c r="CO445" s="270"/>
      <c r="CP445" s="270"/>
      <c r="CQ445" s="270"/>
      <c r="CR445" s="270"/>
      <c r="CS445" s="262" t="s">
        <v>8329</v>
      </c>
      <c r="CT445" s="270"/>
      <c r="CU445" s="270"/>
      <c r="CV445" s="270"/>
      <c r="CW445" s="270"/>
      <c r="CX445" s="270"/>
      <c r="CY445" s="270"/>
      <c r="CZ445" s="270"/>
      <c r="DA445" s="270"/>
      <c r="DB445" s="270"/>
      <c r="DC445" s="270"/>
      <c r="DD445" s="270"/>
      <c r="DE445" s="270"/>
    </row>
    <row r="446" spans="38:109" ht="120" hidden="1">
      <c r="AL446" s="259" t="str">
        <f t="shared" si="13"/>
        <v/>
      </c>
      <c r="AM446" s="259" t="str">
        <f t="shared" si="12"/>
        <v/>
      </c>
      <c r="AN446"/>
      <c r="AO446" s="268"/>
      <c r="AP446" s="3">
        <v>444</v>
      </c>
      <c r="AQ446" s="269"/>
      <c r="AR446" s="269"/>
      <c r="AS446" s="269"/>
      <c r="AT446" s="269"/>
      <c r="AU446" s="269"/>
      <c r="AV446" s="269"/>
      <c r="AW446" s="269"/>
      <c r="AX446" s="269"/>
      <c r="AY446" s="269"/>
      <c r="AZ446" s="269"/>
      <c r="BA446" s="269"/>
      <c r="BB446" s="269"/>
      <c r="BC446" s="269"/>
      <c r="BD446" s="269"/>
      <c r="BE446" s="269"/>
      <c r="BF446" s="269"/>
      <c r="BG446" s="269"/>
      <c r="BH446" s="269"/>
      <c r="BI446" s="269"/>
      <c r="BJ446" s="260" t="s">
        <v>8330</v>
      </c>
      <c r="BK446" s="269"/>
      <c r="BL446" s="269"/>
      <c r="BM446" s="269"/>
      <c r="BN446" s="269"/>
      <c r="BO446" s="269"/>
      <c r="BP446" s="269"/>
      <c r="BQ446" s="269"/>
      <c r="BR446" s="269"/>
      <c r="BS446" s="269"/>
      <c r="BT446" s="269"/>
      <c r="BU446" s="269"/>
      <c r="BV446" s="269"/>
      <c r="BW446" s="268"/>
      <c r="BX446" s="268"/>
      <c r="BY446" s="268"/>
      <c r="BZ446" s="270"/>
      <c r="CA446" s="270"/>
      <c r="CB446" s="270"/>
      <c r="CC446" s="270"/>
      <c r="CD446" s="270"/>
      <c r="CE446" s="270"/>
      <c r="CF446" s="270"/>
      <c r="CG446" s="270"/>
      <c r="CH446" s="270"/>
      <c r="CI446" s="270"/>
      <c r="CJ446" s="270"/>
      <c r="CK446" s="270"/>
      <c r="CL446" s="270"/>
      <c r="CM446" s="270"/>
      <c r="CN446" s="270"/>
      <c r="CO446" s="270"/>
      <c r="CP446" s="270"/>
      <c r="CQ446" s="270"/>
      <c r="CR446" s="270"/>
      <c r="CS446" s="262" t="s">
        <v>8331</v>
      </c>
      <c r="CT446" s="270"/>
      <c r="CU446" s="270"/>
      <c r="CV446" s="270"/>
      <c r="CW446" s="270"/>
      <c r="CX446" s="270"/>
      <c r="CY446" s="270"/>
      <c r="CZ446" s="270"/>
      <c r="DA446" s="270"/>
      <c r="DB446" s="270"/>
      <c r="DC446" s="270"/>
      <c r="DD446" s="270"/>
      <c r="DE446" s="270"/>
    </row>
    <row r="447" spans="38:109" ht="135" hidden="1">
      <c r="AL447" s="259" t="str">
        <f t="shared" si="13"/>
        <v/>
      </c>
      <c r="AM447" s="259" t="str">
        <f t="shared" si="12"/>
        <v/>
      </c>
      <c r="AN447"/>
      <c r="AO447" s="268"/>
      <c r="AP447" s="3">
        <v>445</v>
      </c>
      <c r="AQ447" s="269"/>
      <c r="AR447" s="269"/>
      <c r="AS447" s="269"/>
      <c r="AT447" s="269"/>
      <c r="AU447" s="269"/>
      <c r="AV447" s="269"/>
      <c r="AW447" s="269"/>
      <c r="AX447" s="269"/>
      <c r="AY447" s="269"/>
      <c r="AZ447" s="269"/>
      <c r="BA447" s="269"/>
      <c r="BB447" s="269"/>
      <c r="BC447" s="269"/>
      <c r="BD447" s="269"/>
      <c r="BE447" s="269"/>
      <c r="BF447" s="269"/>
      <c r="BG447" s="269"/>
      <c r="BH447" s="269"/>
      <c r="BI447" s="269"/>
      <c r="BJ447" s="260" t="s">
        <v>8332</v>
      </c>
      <c r="BK447" s="269"/>
      <c r="BL447" s="269"/>
      <c r="BM447" s="269"/>
      <c r="BN447" s="269"/>
      <c r="BO447" s="269"/>
      <c r="BP447" s="269"/>
      <c r="BQ447" s="269"/>
      <c r="BR447" s="269"/>
      <c r="BS447" s="269"/>
      <c r="BT447" s="269"/>
      <c r="BU447" s="269"/>
      <c r="BV447" s="269"/>
      <c r="BW447" s="268"/>
      <c r="BX447" s="268"/>
      <c r="BY447" s="268"/>
      <c r="BZ447" s="270"/>
      <c r="CA447" s="270"/>
      <c r="CB447" s="270"/>
      <c r="CC447" s="270"/>
      <c r="CD447" s="270"/>
      <c r="CE447" s="270"/>
      <c r="CF447" s="270"/>
      <c r="CG447" s="270"/>
      <c r="CH447" s="270"/>
      <c r="CI447" s="270"/>
      <c r="CJ447" s="270"/>
      <c r="CK447" s="270"/>
      <c r="CL447" s="270"/>
      <c r="CM447" s="270"/>
      <c r="CN447" s="270"/>
      <c r="CO447" s="270"/>
      <c r="CP447" s="270"/>
      <c r="CQ447" s="270"/>
      <c r="CR447" s="270"/>
      <c r="CS447" s="262" t="s">
        <v>8333</v>
      </c>
      <c r="CT447" s="270"/>
      <c r="CU447" s="270"/>
      <c r="CV447" s="270"/>
      <c r="CW447" s="270"/>
      <c r="CX447" s="270"/>
      <c r="CY447" s="270"/>
      <c r="CZ447" s="270"/>
      <c r="DA447" s="270"/>
      <c r="DB447" s="270"/>
      <c r="DC447" s="270"/>
      <c r="DD447" s="270"/>
      <c r="DE447" s="270"/>
    </row>
    <row r="448" spans="38:109" ht="135" hidden="1">
      <c r="AL448" s="259" t="str">
        <f t="shared" si="13"/>
        <v/>
      </c>
      <c r="AM448" s="259" t="str">
        <f t="shared" si="12"/>
        <v/>
      </c>
      <c r="AN448"/>
      <c r="AO448" s="268"/>
      <c r="AP448" s="3">
        <v>446</v>
      </c>
      <c r="AQ448" s="269"/>
      <c r="AR448" s="269"/>
      <c r="AS448" s="269"/>
      <c r="AT448" s="269"/>
      <c r="AU448" s="269"/>
      <c r="AV448" s="269"/>
      <c r="AW448" s="269"/>
      <c r="AX448" s="269"/>
      <c r="AY448" s="269"/>
      <c r="AZ448" s="269"/>
      <c r="BA448" s="269"/>
      <c r="BB448" s="269"/>
      <c r="BC448" s="269"/>
      <c r="BD448" s="269"/>
      <c r="BE448" s="269"/>
      <c r="BF448" s="269"/>
      <c r="BG448" s="269"/>
      <c r="BH448" s="269"/>
      <c r="BI448" s="269"/>
      <c r="BJ448" s="260" t="s">
        <v>8334</v>
      </c>
      <c r="BK448" s="269"/>
      <c r="BL448" s="269"/>
      <c r="BM448" s="269"/>
      <c r="BN448" s="269"/>
      <c r="BO448" s="269"/>
      <c r="BP448" s="269"/>
      <c r="BQ448" s="269"/>
      <c r="BR448" s="269"/>
      <c r="BS448" s="269"/>
      <c r="BT448" s="269"/>
      <c r="BU448" s="269"/>
      <c r="BV448" s="269"/>
      <c r="BW448" s="268"/>
      <c r="BX448" s="268"/>
      <c r="BY448" s="268"/>
      <c r="BZ448" s="270"/>
      <c r="CA448" s="270"/>
      <c r="CB448" s="270"/>
      <c r="CC448" s="270"/>
      <c r="CD448" s="270"/>
      <c r="CE448" s="270"/>
      <c r="CF448" s="270"/>
      <c r="CG448" s="270"/>
      <c r="CH448" s="270"/>
      <c r="CI448" s="270"/>
      <c r="CJ448" s="270"/>
      <c r="CK448" s="270"/>
      <c r="CL448" s="270"/>
      <c r="CM448" s="270"/>
      <c r="CN448" s="270"/>
      <c r="CO448" s="270"/>
      <c r="CP448" s="270"/>
      <c r="CQ448" s="270"/>
      <c r="CR448" s="270"/>
      <c r="CS448" s="262" t="s">
        <v>8335</v>
      </c>
      <c r="CT448" s="270"/>
      <c r="CU448" s="270"/>
      <c r="CV448" s="270"/>
      <c r="CW448" s="270"/>
      <c r="CX448" s="270"/>
      <c r="CY448" s="270"/>
      <c r="CZ448" s="270"/>
      <c r="DA448" s="270"/>
      <c r="DB448" s="270"/>
      <c r="DC448" s="270"/>
      <c r="DD448" s="270"/>
      <c r="DE448" s="270"/>
    </row>
    <row r="449" spans="38:109" ht="135" hidden="1">
      <c r="AL449" s="259" t="str">
        <f t="shared" si="13"/>
        <v/>
      </c>
      <c r="AM449" s="259" t="str">
        <f t="shared" si="12"/>
        <v/>
      </c>
      <c r="AN449"/>
      <c r="AO449" s="268"/>
      <c r="AP449" s="3">
        <v>447</v>
      </c>
      <c r="AQ449" s="269"/>
      <c r="AR449" s="269"/>
      <c r="AS449" s="269"/>
      <c r="AT449" s="269"/>
      <c r="AU449" s="269"/>
      <c r="AV449" s="269"/>
      <c r="AW449" s="269"/>
      <c r="AX449" s="269"/>
      <c r="AY449" s="269"/>
      <c r="AZ449" s="269"/>
      <c r="BA449" s="269"/>
      <c r="BB449" s="269"/>
      <c r="BC449" s="269"/>
      <c r="BD449" s="269"/>
      <c r="BE449" s="269"/>
      <c r="BF449" s="269"/>
      <c r="BG449" s="269"/>
      <c r="BH449" s="269"/>
      <c r="BI449" s="269"/>
      <c r="BJ449" s="260" t="s">
        <v>8336</v>
      </c>
      <c r="BK449" s="269"/>
      <c r="BL449" s="269"/>
      <c r="BM449" s="269"/>
      <c r="BN449" s="269"/>
      <c r="BO449" s="269"/>
      <c r="BP449" s="269"/>
      <c r="BQ449" s="269"/>
      <c r="BR449" s="269"/>
      <c r="BS449" s="269"/>
      <c r="BT449" s="269"/>
      <c r="BU449" s="269"/>
      <c r="BV449" s="269"/>
      <c r="BW449" s="268"/>
      <c r="BX449" s="268"/>
      <c r="BY449" s="268"/>
      <c r="BZ449" s="270"/>
      <c r="CA449" s="270"/>
      <c r="CB449" s="270"/>
      <c r="CC449" s="270"/>
      <c r="CD449" s="270"/>
      <c r="CE449" s="270"/>
      <c r="CF449" s="270"/>
      <c r="CG449" s="270"/>
      <c r="CH449" s="270"/>
      <c r="CI449" s="270"/>
      <c r="CJ449" s="270"/>
      <c r="CK449" s="270"/>
      <c r="CL449" s="270"/>
      <c r="CM449" s="270"/>
      <c r="CN449" s="270"/>
      <c r="CO449" s="270"/>
      <c r="CP449" s="270"/>
      <c r="CQ449" s="270"/>
      <c r="CR449" s="270"/>
      <c r="CS449" s="262" t="s">
        <v>8337</v>
      </c>
      <c r="CT449" s="270"/>
      <c r="CU449" s="270"/>
      <c r="CV449" s="270"/>
      <c r="CW449" s="270"/>
      <c r="CX449" s="270"/>
      <c r="CY449" s="270"/>
      <c r="CZ449" s="270"/>
      <c r="DA449" s="270"/>
      <c r="DB449" s="270"/>
      <c r="DC449" s="270"/>
      <c r="DD449" s="270"/>
      <c r="DE449" s="270"/>
    </row>
    <row r="450" spans="38:109" ht="135" hidden="1">
      <c r="AL450" s="259" t="str">
        <f t="shared" si="13"/>
        <v/>
      </c>
      <c r="AM450" s="259" t="str">
        <f t="shared" si="12"/>
        <v/>
      </c>
      <c r="AN450"/>
      <c r="AO450" s="268"/>
      <c r="AP450" s="3">
        <v>448</v>
      </c>
      <c r="AQ450" s="269"/>
      <c r="AR450" s="269"/>
      <c r="AS450" s="269"/>
      <c r="AT450" s="269"/>
      <c r="AU450" s="269"/>
      <c r="AV450" s="269"/>
      <c r="AW450" s="269"/>
      <c r="AX450" s="269"/>
      <c r="AY450" s="269"/>
      <c r="AZ450" s="269"/>
      <c r="BA450" s="269"/>
      <c r="BB450" s="269"/>
      <c r="BC450" s="269"/>
      <c r="BD450" s="269"/>
      <c r="BE450" s="269"/>
      <c r="BF450" s="269"/>
      <c r="BG450" s="269"/>
      <c r="BH450" s="269"/>
      <c r="BI450" s="269"/>
      <c r="BJ450" s="260" t="s">
        <v>8338</v>
      </c>
      <c r="BK450" s="269"/>
      <c r="BL450" s="269"/>
      <c r="BM450" s="269"/>
      <c r="BN450" s="269"/>
      <c r="BO450" s="269"/>
      <c r="BP450" s="269"/>
      <c r="BQ450" s="269"/>
      <c r="BR450" s="269"/>
      <c r="BS450" s="269"/>
      <c r="BT450" s="269"/>
      <c r="BU450" s="269"/>
      <c r="BV450" s="269"/>
      <c r="BW450" s="268"/>
      <c r="BX450" s="268"/>
      <c r="BY450" s="268"/>
      <c r="BZ450" s="270"/>
      <c r="CA450" s="270"/>
      <c r="CB450" s="270"/>
      <c r="CC450" s="270"/>
      <c r="CD450" s="270"/>
      <c r="CE450" s="270"/>
      <c r="CF450" s="270"/>
      <c r="CG450" s="270"/>
      <c r="CH450" s="270"/>
      <c r="CI450" s="270"/>
      <c r="CJ450" s="270"/>
      <c r="CK450" s="270"/>
      <c r="CL450" s="270"/>
      <c r="CM450" s="270"/>
      <c r="CN450" s="270"/>
      <c r="CO450" s="270"/>
      <c r="CP450" s="270"/>
      <c r="CQ450" s="270"/>
      <c r="CR450" s="270"/>
      <c r="CS450" s="262" t="s">
        <v>8339</v>
      </c>
      <c r="CT450" s="270"/>
      <c r="CU450" s="270"/>
      <c r="CV450" s="270"/>
      <c r="CW450" s="270"/>
      <c r="CX450" s="270"/>
      <c r="CY450" s="270"/>
      <c r="CZ450" s="270"/>
      <c r="DA450" s="270"/>
      <c r="DB450" s="270"/>
      <c r="DC450" s="270"/>
      <c r="DD450" s="270"/>
      <c r="DE450" s="270"/>
    </row>
    <row r="451" spans="38:109" ht="120" hidden="1">
      <c r="AL451" s="259" t="str">
        <f t="shared" si="13"/>
        <v/>
      </c>
      <c r="AM451" s="259" t="str">
        <f t="shared" si="12"/>
        <v/>
      </c>
      <c r="AN451"/>
      <c r="AO451" s="268"/>
      <c r="AP451" s="3">
        <v>449</v>
      </c>
      <c r="AQ451" s="269"/>
      <c r="AR451" s="269"/>
      <c r="AS451" s="269"/>
      <c r="AT451" s="269"/>
      <c r="AU451" s="269"/>
      <c r="AV451" s="269"/>
      <c r="AW451" s="269"/>
      <c r="AX451" s="269"/>
      <c r="AY451" s="269"/>
      <c r="AZ451" s="269"/>
      <c r="BA451" s="269"/>
      <c r="BB451" s="269"/>
      <c r="BC451" s="269"/>
      <c r="BD451" s="269"/>
      <c r="BE451" s="269"/>
      <c r="BF451" s="269"/>
      <c r="BG451" s="269"/>
      <c r="BH451" s="269"/>
      <c r="BI451" s="269"/>
      <c r="BJ451" s="260" t="s">
        <v>8340</v>
      </c>
      <c r="BK451" s="269"/>
      <c r="BL451" s="269"/>
      <c r="BM451" s="269"/>
      <c r="BN451" s="269"/>
      <c r="BO451" s="269"/>
      <c r="BP451" s="269"/>
      <c r="BQ451" s="269"/>
      <c r="BR451" s="269"/>
      <c r="BS451" s="269"/>
      <c r="BT451" s="269"/>
      <c r="BU451" s="269"/>
      <c r="BV451" s="269"/>
      <c r="BW451" s="268"/>
      <c r="BX451" s="268"/>
      <c r="BY451" s="268"/>
      <c r="BZ451" s="270"/>
      <c r="CA451" s="270"/>
      <c r="CB451" s="270"/>
      <c r="CC451" s="270"/>
      <c r="CD451" s="270"/>
      <c r="CE451" s="270"/>
      <c r="CF451" s="270"/>
      <c r="CG451" s="270"/>
      <c r="CH451" s="270"/>
      <c r="CI451" s="270"/>
      <c r="CJ451" s="270"/>
      <c r="CK451" s="270"/>
      <c r="CL451" s="270"/>
      <c r="CM451" s="270"/>
      <c r="CN451" s="270"/>
      <c r="CO451" s="270"/>
      <c r="CP451" s="270"/>
      <c r="CQ451" s="270"/>
      <c r="CR451" s="270"/>
      <c r="CS451" s="262" t="s">
        <v>8341</v>
      </c>
      <c r="CT451" s="270"/>
      <c r="CU451" s="270"/>
      <c r="CV451" s="270"/>
      <c r="CW451" s="270"/>
      <c r="CX451" s="270"/>
      <c r="CY451" s="270"/>
      <c r="CZ451" s="270"/>
      <c r="DA451" s="270"/>
      <c r="DB451" s="270"/>
      <c r="DC451" s="270"/>
      <c r="DD451" s="270"/>
      <c r="DE451" s="270"/>
    </row>
    <row r="452" spans="38:109" ht="135" hidden="1">
      <c r="AL452" s="259" t="str">
        <f t="shared" si="13"/>
        <v/>
      </c>
      <c r="AM452" s="259" t="str">
        <f t="shared" ref="AM452:AM515" si="14">IFERROR(IF(AL452="", "", HLOOKUP($N$8, $AQ$3:$BV$574, AP452, FALSE)), "")</f>
        <v/>
      </c>
      <c r="AN452"/>
      <c r="AO452" s="268"/>
      <c r="AP452" s="3">
        <v>450</v>
      </c>
      <c r="AQ452" s="269"/>
      <c r="AR452" s="269"/>
      <c r="AS452" s="269"/>
      <c r="AT452" s="269"/>
      <c r="AU452" s="269"/>
      <c r="AV452" s="269"/>
      <c r="AW452" s="269"/>
      <c r="AX452" s="269"/>
      <c r="AY452" s="269"/>
      <c r="AZ452" s="269"/>
      <c r="BA452" s="269"/>
      <c r="BB452" s="269"/>
      <c r="BC452" s="269"/>
      <c r="BD452" s="269"/>
      <c r="BE452" s="269"/>
      <c r="BF452" s="269"/>
      <c r="BG452" s="269"/>
      <c r="BH452" s="269"/>
      <c r="BI452" s="269"/>
      <c r="BJ452" s="260" t="s">
        <v>8342</v>
      </c>
      <c r="BK452" s="269"/>
      <c r="BL452" s="269"/>
      <c r="BM452" s="269"/>
      <c r="BN452" s="269"/>
      <c r="BO452" s="269"/>
      <c r="BP452" s="269"/>
      <c r="BQ452" s="269"/>
      <c r="BR452" s="269"/>
      <c r="BS452" s="269"/>
      <c r="BT452" s="269"/>
      <c r="BU452" s="269"/>
      <c r="BV452" s="269"/>
      <c r="BW452" s="268"/>
      <c r="BX452" s="268"/>
      <c r="BY452" s="268"/>
      <c r="BZ452" s="270"/>
      <c r="CA452" s="270"/>
      <c r="CB452" s="270"/>
      <c r="CC452" s="270"/>
      <c r="CD452" s="270"/>
      <c r="CE452" s="270"/>
      <c r="CF452" s="270"/>
      <c r="CG452" s="270"/>
      <c r="CH452" s="270"/>
      <c r="CI452" s="270"/>
      <c r="CJ452" s="270"/>
      <c r="CK452" s="270"/>
      <c r="CL452" s="270"/>
      <c r="CM452" s="270"/>
      <c r="CN452" s="270"/>
      <c r="CO452" s="270"/>
      <c r="CP452" s="270"/>
      <c r="CQ452" s="270"/>
      <c r="CR452" s="270"/>
      <c r="CS452" s="262" t="s">
        <v>8343</v>
      </c>
      <c r="CT452" s="270"/>
      <c r="CU452" s="270"/>
      <c r="CV452" s="270"/>
      <c r="CW452" s="270"/>
      <c r="CX452" s="270"/>
      <c r="CY452" s="270"/>
      <c r="CZ452" s="270"/>
      <c r="DA452" s="270"/>
      <c r="DB452" s="270"/>
      <c r="DC452" s="270"/>
      <c r="DD452" s="270"/>
      <c r="DE452" s="270"/>
    </row>
    <row r="453" spans="38:109" ht="135" hidden="1">
      <c r="AL453" s="259" t="str">
        <f t="shared" ref="AL453:AL516" si="15">IFERROR(IF(HLOOKUP($N$8, $BZ$3:$DE$574, $AP453, FALSE )="", "", HLOOKUP($N$8, $BZ$3:$DE$574, $AP453, FALSE)), "")</f>
        <v/>
      </c>
      <c r="AM453" s="259" t="str">
        <f t="shared" si="14"/>
        <v/>
      </c>
      <c r="AN453"/>
      <c r="AO453" s="268"/>
      <c r="AP453" s="3">
        <v>451</v>
      </c>
      <c r="AQ453" s="269"/>
      <c r="AR453" s="269"/>
      <c r="AS453" s="269"/>
      <c r="AT453" s="269"/>
      <c r="AU453" s="269"/>
      <c r="AV453" s="269"/>
      <c r="AW453" s="269"/>
      <c r="AX453" s="269"/>
      <c r="AY453" s="269"/>
      <c r="AZ453" s="269"/>
      <c r="BA453" s="269"/>
      <c r="BB453" s="269"/>
      <c r="BC453" s="269"/>
      <c r="BD453" s="269"/>
      <c r="BE453" s="269"/>
      <c r="BF453" s="269"/>
      <c r="BG453" s="269"/>
      <c r="BH453" s="269"/>
      <c r="BI453" s="269"/>
      <c r="BJ453" s="260" t="s">
        <v>8344</v>
      </c>
      <c r="BK453" s="269"/>
      <c r="BL453" s="269"/>
      <c r="BM453" s="269"/>
      <c r="BN453" s="269"/>
      <c r="BO453" s="269"/>
      <c r="BP453" s="269"/>
      <c r="BQ453" s="269"/>
      <c r="BR453" s="269"/>
      <c r="BS453" s="269"/>
      <c r="BT453" s="269"/>
      <c r="BU453" s="269"/>
      <c r="BV453" s="269"/>
      <c r="BW453" s="268"/>
      <c r="BX453" s="268"/>
      <c r="BY453" s="268"/>
      <c r="BZ453" s="270"/>
      <c r="CA453" s="270"/>
      <c r="CB453" s="270"/>
      <c r="CC453" s="270"/>
      <c r="CD453" s="270"/>
      <c r="CE453" s="270"/>
      <c r="CF453" s="270"/>
      <c r="CG453" s="270"/>
      <c r="CH453" s="270"/>
      <c r="CI453" s="270"/>
      <c r="CJ453" s="270"/>
      <c r="CK453" s="270"/>
      <c r="CL453" s="270"/>
      <c r="CM453" s="270"/>
      <c r="CN453" s="270"/>
      <c r="CO453" s="270"/>
      <c r="CP453" s="270"/>
      <c r="CQ453" s="270"/>
      <c r="CR453" s="270"/>
      <c r="CS453" s="262" t="s">
        <v>8345</v>
      </c>
      <c r="CT453" s="270"/>
      <c r="CU453" s="270"/>
      <c r="CV453" s="270"/>
      <c r="CW453" s="270"/>
      <c r="CX453" s="270"/>
      <c r="CY453" s="270"/>
      <c r="CZ453" s="270"/>
      <c r="DA453" s="270"/>
      <c r="DB453" s="270"/>
      <c r="DC453" s="270"/>
      <c r="DD453" s="270"/>
      <c r="DE453" s="270"/>
    </row>
    <row r="454" spans="38:109" ht="105" hidden="1">
      <c r="AL454" s="259" t="str">
        <f t="shared" si="15"/>
        <v/>
      </c>
      <c r="AM454" s="259" t="str">
        <f t="shared" si="14"/>
        <v/>
      </c>
      <c r="AN454"/>
      <c r="AO454" s="268"/>
      <c r="AP454" s="3">
        <v>452</v>
      </c>
      <c r="AQ454" s="269"/>
      <c r="AR454" s="269"/>
      <c r="AS454" s="269"/>
      <c r="AT454" s="269"/>
      <c r="AU454" s="269"/>
      <c r="AV454" s="269"/>
      <c r="AW454" s="269"/>
      <c r="AX454" s="269"/>
      <c r="AY454" s="269"/>
      <c r="AZ454" s="269"/>
      <c r="BA454" s="269"/>
      <c r="BB454" s="269"/>
      <c r="BC454" s="269"/>
      <c r="BD454" s="269"/>
      <c r="BE454" s="269"/>
      <c r="BF454" s="269"/>
      <c r="BG454" s="269"/>
      <c r="BH454" s="269"/>
      <c r="BI454" s="269"/>
      <c r="BJ454" s="260" t="s">
        <v>8346</v>
      </c>
      <c r="BK454" s="269"/>
      <c r="BL454" s="269"/>
      <c r="BM454" s="269"/>
      <c r="BN454" s="269"/>
      <c r="BO454" s="269"/>
      <c r="BP454" s="269"/>
      <c r="BQ454" s="269"/>
      <c r="BR454" s="269"/>
      <c r="BS454" s="269"/>
      <c r="BT454" s="269"/>
      <c r="BU454" s="269"/>
      <c r="BV454" s="269"/>
      <c r="BW454" s="268"/>
      <c r="BX454" s="268"/>
      <c r="BY454" s="268"/>
      <c r="BZ454" s="270"/>
      <c r="CA454" s="270"/>
      <c r="CB454" s="270"/>
      <c r="CC454" s="270"/>
      <c r="CD454" s="270"/>
      <c r="CE454" s="270"/>
      <c r="CF454" s="270"/>
      <c r="CG454" s="270"/>
      <c r="CH454" s="270"/>
      <c r="CI454" s="270"/>
      <c r="CJ454" s="270"/>
      <c r="CK454" s="270"/>
      <c r="CL454" s="270"/>
      <c r="CM454" s="270"/>
      <c r="CN454" s="270"/>
      <c r="CO454" s="270"/>
      <c r="CP454" s="270"/>
      <c r="CQ454" s="270"/>
      <c r="CR454" s="270"/>
      <c r="CS454" s="262" t="s">
        <v>8347</v>
      </c>
      <c r="CT454" s="270"/>
      <c r="CU454" s="270"/>
      <c r="CV454" s="270"/>
      <c r="CW454" s="270"/>
      <c r="CX454" s="270"/>
      <c r="CY454" s="270"/>
      <c r="CZ454" s="270"/>
      <c r="DA454" s="270"/>
      <c r="DB454" s="270"/>
      <c r="DC454" s="270"/>
      <c r="DD454" s="270"/>
      <c r="DE454" s="270"/>
    </row>
    <row r="455" spans="38:109" ht="105" hidden="1">
      <c r="AL455" s="259" t="str">
        <f t="shared" si="15"/>
        <v/>
      </c>
      <c r="AM455" s="259" t="str">
        <f t="shared" si="14"/>
        <v/>
      </c>
      <c r="AN455"/>
      <c r="AO455" s="268"/>
      <c r="AP455" s="3">
        <v>453</v>
      </c>
      <c r="AQ455" s="269"/>
      <c r="AR455" s="269"/>
      <c r="AS455" s="269"/>
      <c r="AT455" s="269"/>
      <c r="AU455" s="269"/>
      <c r="AV455" s="269"/>
      <c r="AW455" s="269"/>
      <c r="AX455" s="269"/>
      <c r="AY455" s="269"/>
      <c r="AZ455" s="269"/>
      <c r="BA455" s="269"/>
      <c r="BB455" s="269"/>
      <c r="BC455" s="269"/>
      <c r="BD455" s="269"/>
      <c r="BE455" s="269"/>
      <c r="BF455" s="269"/>
      <c r="BG455" s="269"/>
      <c r="BH455" s="269"/>
      <c r="BI455" s="269"/>
      <c r="BJ455" s="260" t="s">
        <v>8348</v>
      </c>
      <c r="BK455" s="269"/>
      <c r="BL455" s="269"/>
      <c r="BM455" s="269"/>
      <c r="BN455" s="269"/>
      <c r="BO455" s="269"/>
      <c r="BP455" s="269"/>
      <c r="BQ455" s="269"/>
      <c r="BR455" s="269"/>
      <c r="BS455" s="269"/>
      <c r="BT455" s="269"/>
      <c r="BU455" s="269"/>
      <c r="BV455" s="269"/>
      <c r="BW455" s="268"/>
      <c r="BX455" s="268"/>
      <c r="BY455" s="268"/>
      <c r="BZ455" s="270"/>
      <c r="CA455" s="270"/>
      <c r="CB455" s="270"/>
      <c r="CC455" s="270"/>
      <c r="CD455" s="270"/>
      <c r="CE455" s="270"/>
      <c r="CF455" s="270"/>
      <c r="CG455" s="270"/>
      <c r="CH455" s="270"/>
      <c r="CI455" s="270"/>
      <c r="CJ455" s="270"/>
      <c r="CK455" s="270"/>
      <c r="CL455" s="270"/>
      <c r="CM455" s="270"/>
      <c r="CN455" s="270"/>
      <c r="CO455" s="270"/>
      <c r="CP455" s="270"/>
      <c r="CQ455" s="270"/>
      <c r="CR455" s="270"/>
      <c r="CS455" s="262" t="s">
        <v>8349</v>
      </c>
      <c r="CT455" s="270"/>
      <c r="CU455" s="270"/>
      <c r="CV455" s="270"/>
      <c r="CW455" s="270"/>
      <c r="CX455" s="270"/>
      <c r="CY455" s="270"/>
      <c r="CZ455" s="270"/>
      <c r="DA455" s="270"/>
      <c r="DB455" s="270"/>
      <c r="DC455" s="270"/>
      <c r="DD455" s="270"/>
      <c r="DE455" s="270"/>
    </row>
    <row r="456" spans="38:109" ht="105" hidden="1">
      <c r="AL456" s="259" t="str">
        <f t="shared" si="15"/>
        <v/>
      </c>
      <c r="AM456" s="259" t="str">
        <f t="shared" si="14"/>
        <v/>
      </c>
      <c r="AN456"/>
      <c r="AO456" s="268"/>
      <c r="AP456" s="3">
        <v>454</v>
      </c>
      <c r="AQ456" s="269"/>
      <c r="AR456" s="269"/>
      <c r="AS456" s="269"/>
      <c r="AT456" s="269"/>
      <c r="AU456" s="269"/>
      <c r="AV456" s="269"/>
      <c r="AW456" s="269"/>
      <c r="AX456" s="269"/>
      <c r="AY456" s="269"/>
      <c r="AZ456" s="269"/>
      <c r="BA456" s="269"/>
      <c r="BB456" s="269"/>
      <c r="BC456" s="269"/>
      <c r="BD456" s="269"/>
      <c r="BE456" s="269"/>
      <c r="BF456" s="269"/>
      <c r="BG456" s="269"/>
      <c r="BH456" s="269"/>
      <c r="BI456" s="269"/>
      <c r="BJ456" s="260" t="s">
        <v>8350</v>
      </c>
      <c r="BK456" s="269"/>
      <c r="BL456" s="269"/>
      <c r="BM456" s="269"/>
      <c r="BN456" s="269"/>
      <c r="BO456" s="269"/>
      <c r="BP456" s="269"/>
      <c r="BQ456" s="269"/>
      <c r="BR456" s="269"/>
      <c r="BS456" s="269"/>
      <c r="BT456" s="269"/>
      <c r="BU456" s="269"/>
      <c r="BV456" s="269"/>
      <c r="BW456" s="268"/>
      <c r="BX456" s="268"/>
      <c r="BY456" s="268"/>
      <c r="BZ456" s="270"/>
      <c r="CA456" s="270"/>
      <c r="CB456" s="270"/>
      <c r="CC456" s="270"/>
      <c r="CD456" s="270"/>
      <c r="CE456" s="270"/>
      <c r="CF456" s="270"/>
      <c r="CG456" s="270"/>
      <c r="CH456" s="270"/>
      <c r="CI456" s="270"/>
      <c r="CJ456" s="270"/>
      <c r="CK456" s="270"/>
      <c r="CL456" s="270"/>
      <c r="CM456" s="270"/>
      <c r="CN456" s="270"/>
      <c r="CO456" s="270"/>
      <c r="CP456" s="270"/>
      <c r="CQ456" s="270"/>
      <c r="CR456" s="270"/>
      <c r="CS456" s="262" t="s">
        <v>8351</v>
      </c>
      <c r="CT456" s="270"/>
      <c r="CU456" s="270"/>
      <c r="CV456" s="270"/>
      <c r="CW456" s="270"/>
      <c r="CX456" s="270"/>
      <c r="CY456" s="270"/>
      <c r="CZ456" s="270"/>
      <c r="DA456" s="270"/>
      <c r="DB456" s="270"/>
      <c r="DC456" s="270"/>
      <c r="DD456" s="270"/>
      <c r="DE456" s="270"/>
    </row>
    <row r="457" spans="38:109" ht="105" hidden="1">
      <c r="AL457" s="259" t="str">
        <f t="shared" si="15"/>
        <v/>
      </c>
      <c r="AM457" s="259" t="str">
        <f t="shared" si="14"/>
        <v/>
      </c>
      <c r="AN457"/>
      <c r="AO457" s="268"/>
      <c r="AP457" s="3">
        <v>455</v>
      </c>
      <c r="AQ457" s="269"/>
      <c r="AR457" s="269"/>
      <c r="AS457" s="269"/>
      <c r="AT457" s="269"/>
      <c r="AU457" s="269"/>
      <c r="AV457" s="269"/>
      <c r="AW457" s="269"/>
      <c r="AX457" s="269"/>
      <c r="AY457" s="269"/>
      <c r="AZ457" s="269"/>
      <c r="BA457" s="269"/>
      <c r="BB457" s="269"/>
      <c r="BC457" s="269"/>
      <c r="BD457" s="269"/>
      <c r="BE457" s="269"/>
      <c r="BF457" s="269"/>
      <c r="BG457" s="269"/>
      <c r="BH457" s="269"/>
      <c r="BI457" s="269"/>
      <c r="BJ457" s="260" t="s">
        <v>8352</v>
      </c>
      <c r="BK457" s="269"/>
      <c r="BL457" s="269"/>
      <c r="BM457" s="269"/>
      <c r="BN457" s="269"/>
      <c r="BO457" s="269"/>
      <c r="BP457" s="269"/>
      <c r="BQ457" s="269"/>
      <c r="BR457" s="269"/>
      <c r="BS457" s="269"/>
      <c r="BT457" s="269"/>
      <c r="BU457" s="269"/>
      <c r="BV457" s="269"/>
      <c r="BW457" s="268"/>
      <c r="BX457" s="268"/>
      <c r="BY457" s="268"/>
      <c r="BZ457" s="270"/>
      <c r="CA457" s="270"/>
      <c r="CB457" s="270"/>
      <c r="CC457" s="270"/>
      <c r="CD457" s="270"/>
      <c r="CE457" s="270"/>
      <c r="CF457" s="270"/>
      <c r="CG457" s="270"/>
      <c r="CH457" s="270"/>
      <c r="CI457" s="270"/>
      <c r="CJ457" s="270"/>
      <c r="CK457" s="270"/>
      <c r="CL457" s="270"/>
      <c r="CM457" s="270"/>
      <c r="CN457" s="270"/>
      <c r="CO457" s="270"/>
      <c r="CP457" s="270"/>
      <c r="CQ457" s="270"/>
      <c r="CR457" s="270"/>
      <c r="CS457" s="262" t="s">
        <v>8353</v>
      </c>
      <c r="CT457" s="270"/>
      <c r="CU457" s="270"/>
      <c r="CV457" s="270"/>
      <c r="CW457" s="270"/>
      <c r="CX457" s="270"/>
      <c r="CY457" s="270"/>
      <c r="CZ457" s="270"/>
      <c r="DA457" s="270"/>
      <c r="DB457" s="270"/>
      <c r="DC457" s="270"/>
      <c r="DD457" s="270"/>
      <c r="DE457" s="270"/>
    </row>
    <row r="458" spans="38:109" ht="120" hidden="1">
      <c r="AL458" s="259" t="str">
        <f t="shared" si="15"/>
        <v/>
      </c>
      <c r="AM458" s="259" t="str">
        <f t="shared" si="14"/>
        <v/>
      </c>
      <c r="AN458"/>
      <c r="AO458" s="268"/>
      <c r="AP458" s="3">
        <v>456</v>
      </c>
      <c r="AQ458" s="269"/>
      <c r="AR458" s="269"/>
      <c r="AS458" s="269"/>
      <c r="AT458" s="269"/>
      <c r="AU458" s="269"/>
      <c r="AV458" s="269"/>
      <c r="AW458" s="269"/>
      <c r="AX458" s="269"/>
      <c r="AY458" s="269"/>
      <c r="AZ458" s="269"/>
      <c r="BA458" s="269"/>
      <c r="BB458" s="269"/>
      <c r="BC458" s="269"/>
      <c r="BD458" s="269"/>
      <c r="BE458" s="269"/>
      <c r="BF458" s="269"/>
      <c r="BG458" s="269"/>
      <c r="BH458" s="269"/>
      <c r="BI458" s="269"/>
      <c r="BJ458" s="260" t="s">
        <v>8354</v>
      </c>
      <c r="BK458" s="269"/>
      <c r="BL458" s="269"/>
      <c r="BM458" s="269"/>
      <c r="BN458" s="269"/>
      <c r="BO458" s="269"/>
      <c r="BP458" s="269"/>
      <c r="BQ458" s="269"/>
      <c r="BR458" s="269"/>
      <c r="BS458" s="269"/>
      <c r="BT458" s="269"/>
      <c r="BU458" s="269"/>
      <c r="BV458" s="269"/>
      <c r="BW458" s="268"/>
      <c r="BX458" s="268"/>
      <c r="BY458" s="268"/>
      <c r="BZ458" s="270"/>
      <c r="CA458" s="270"/>
      <c r="CB458" s="270"/>
      <c r="CC458" s="270"/>
      <c r="CD458" s="270"/>
      <c r="CE458" s="270"/>
      <c r="CF458" s="270"/>
      <c r="CG458" s="270"/>
      <c r="CH458" s="270"/>
      <c r="CI458" s="270"/>
      <c r="CJ458" s="270"/>
      <c r="CK458" s="270"/>
      <c r="CL458" s="270"/>
      <c r="CM458" s="270"/>
      <c r="CN458" s="270"/>
      <c r="CO458" s="270"/>
      <c r="CP458" s="270"/>
      <c r="CQ458" s="270"/>
      <c r="CR458" s="270"/>
      <c r="CS458" s="262" t="s">
        <v>8355</v>
      </c>
      <c r="CT458" s="270"/>
      <c r="CU458" s="270"/>
      <c r="CV458" s="270"/>
      <c r="CW458" s="270"/>
      <c r="CX458" s="270"/>
      <c r="CY458" s="270"/>
      <c r="CZ458" s="270"/>
      <c r="DA458" s="270"/>
      <c r="DB458" s="270"/>
      <c r="DC458" s="270"/>
      <c r="DD458" s="270"/>
      <c r="DE458" s="270"/>
    </row>
    <row r="459" spans="38:109" ht="150" hidden="1">
      <c r="AL459" s="259" t="str">
        <f t="shared" si="15"/>
        <v/>
      </c>
      <c r="AM459" s="259" t="str">
        <f t="shared" si="14"/>
        <v/>
      </c>
      <c r="AN459"/>
      <c r="AO459" s="268"/>
      <c r="AP459" s="3">
        <v>457</v>
      </c>
      <c r="AQ459" s="269"/>
      <c r="AR459" s="269"/>
      <c r="AS459" s="269"/>
      <c r="AT459" s="269"/>
      <c r="AU459" s="269"/>
      <c r="AV459" s="269"/>
      <c r="AW459" s="269"/>
      <c r="AX459" s="269"/>
      <c r="AY459" s="269"/>
      <c r="AZ459" s="269"/>
      <c r="BA459" s="269"/>
      <c r="BB459" s="269"/>
      <c r="BC459" s="269"/>
      <c r="BD459" s="269"/>
      <c r="BE459" s="269"/>
      <c r="BF459" s="269"/>
      <c r="BG459" s="269"/>
      <c r="BH459" s="269"/>
      <c r="BI459" s="269"/>
      <c r="BJ459" s="260" t="s">
        <v>8356</v>
      </c>
      <c r="BK459" s="269"/>
      <c r="BL459" s="269"/>
      <c r="BM459" s="269"/>
      <c r="BN459" s="269"/>
      <c r="BO459" s="269"/>
      <c r="BP459" s="269"/>
      <c r="BQ459" s="269"/>
      <c r="BR459" s="269"/>
      <c r="BS459" s="269"/>
      <c r="BT459" s="269"/>
      <c r="BU459" s="269"/>
      <c r="BV459" s="269"/>
      <c r="BW459" s="268"/>
      <c r="BX459" s="268"/>
      <c r="BY459" s="268"/>
      <c r="BZ459" s="270"/>
      <c r="CA459" s="270"/>
      <c r="CB459" s="270"/>
      <c r="CC459" s="270"/>
      <c r="CD459" s="270"/>
      <c r="CE459" s="270"/>
      <c r="CF459" s="270"/>
      <c r="CG459" s="270"/>
      <c r="CH459" s="270"/>
      <c r="CI459" s="270"/>
      <c r="CJ459" s="270"/>
      <c r="CK459" s="270"/>
      <c r="CL459" s="270"/>
      <c r="CM459" s="270"/>
      <c r="CN459" s="270"/>
      <c r="CO459" s="270"/>
      <c r="CP459" s="270"/>
      <c r="CQ459" s="270"/>
      <c r="CR459" s="270"/>
      <c r="CS459" s="262" t="s">
        <v>8357</v>
      </c>
      <c r="CT459" s="270"/>
      <c r="CU459" s="270"/>
      <c r="CV459" s="270"/>
      <c r="CW459" s="270"/>
      <c r="CX459" s="270"/>
      <c r="CY459" s="270"/>
      <c r="CZ459" s="270"/>
      <c r="DA459" s="270"/>
      <c r="DB459" s="270"/>
      <c r="DC459" s="270"/>
      <c r="DD459" s="270"/>
      <c r="DE459" s="270"/>
    </row>
    <row r="460" spans="38:109" ht="120" hidden="1">
      <c r="AL460" s="259" t="str">
        <f t="shared" si="15"/>
        <v/>
      </c>
      <c r="AM460" s="259" t="str">
        <f t="shared" si="14"/>
        <v/>
      </c>
      <c r="AN460"/>
      <c r="AO460" s="268"/>
      <c r="AP460" s="3">
        <v>458</v>
      </c>
      <c r="AQ460" s="269"/>
      <c r="AR460" s="269"/>
      <c r="AS460" s="269"/>
      <c r="AT460" s="269"/>
      <c r="AU460" s="269"/>
      <c r="AV460" s="269"/>
      <c r="AW460" s="269"/>
      <c r="AX460" s="269"/>
      <c r="AY460" s="269"/>
      <c r="AZ460" s="269"/>
      <c r="BA460" s="269"/>
      <c r="BB460" s="269"/>
      <c r="BC460" s="269"/>
      <c r="BD460" s="269"/>
      <c r="BE460" s="269"/>
      <c r="BF460" s="269"/>
      <c r="BG460" s="269"/>
      <c r="BH460" s="269"/>
      <c r="BI460" s="269"/>
      <c r="BJ460" s="260" t="s">
        <v>8358</v>
      </c>
      <c r="BK460" s="269"/>
      <c r="BL460" s="269"/>
      <c r="BM460" s="269"/>
      <c r="BN460" s="269"/>
      <c r="BO460" s="269"/>
      <c r="BP460" s="269"/>
      <c r="BQ460" s="269"/>
      <c r="BR460" s="269"/>
      <c r="BS460" s="269"/>
      <c r="BT460" s="269"/>
      <c r="BU460" s="269"/>
      <c r="BV460" s="269"/>
      <c r="BW460" s="268"/>
      <c r="BX460" s="268"/>
      <c r="BY460" s="268"/>
      <c r="BZ460" s="270"/>
      <c r="CA460" s="270"/>
      <c r="CB460" s="270"/>
      <c r="CC460" s="270"/>
      <c r="CD460" s="270"/>
      <c r="CE460" s="270"/>
      <c r="CF460" s="270"/>
      <c r="CG460" s="270"/>
      <c r="CH460" s="270"/>
      <c r="CI460" s="270"/>
      <c r="CJ460" s="270"/>
      <c r="CK460" s="270"/>
      <c r="CL460" s="270"/>
      <c r="CM460" s="270"/>
      <c r="CN460" s="270"/>
      <c r="CO460" s="270"/>
      <c r="CP460" s="270"/>
      <c r="CQ460" s="270"/>
      <c r="CR460" s="270"/>
      <c r="CS460" s="262" t="s">
        <v>8359</v>
      </c>
      <c r="CT460" s="270"/>
      <c r="CU460" s="270"/>
      <c r="CV460" s="270"/>
      <c r="CW460" s="270"/>
      <c r="CX460" s="270"/>
      <c r="CY460" s="270"/>
      <c r="CZ460" s="270"/>
      <c r="DA460" s="270"/>
      <c r="DB460" s="270"/>
      <c r="DC460" s="270"/>
      <c r="DD460" s="270"/>
      <c r="DE460" s="270"/>
    </row>
    <row r="461" spans="38:109" ht="135" hidden="1">
      <c r="AL461" s="259" t="str">
        <f t="shared" si="15"/>
        <v/>
      </c>
      <c r="AM461" s="259" t="str">
        <f t="shared" si="14"/>
        <v/>
      </c>
      <c r="AN461"/>
      <c r="AO461" s="268"/>
      <c r="AP461" s="3">
        <v>459</v>
      </c>
      <c r="AQ461" s="269"/>
      <c r="AR461" s="269"/>
      <c r="AS461" s="269"/>
      <c r="AT461" s="269"/>
      <c r="AU461" s="269"/>
      <c r="AV461" s="269"/>
      <c r="AW461" s="269"/>
      <c r="AX461" s="269"/>
      <c r="AY461" s="269"/>
      <c r="AZ461" s="269"/>
      <c r="BA461" s="269"/>
      <c r="BB461" s="269"/>
      <c r="BC461" s="269"/>
      <c r="BD461" s="269"/>
      <c r="BE461" s="269"/>
      <c r="BF461" s="269"/>
      <c r="BG461" s="269"/>
      <c r="BH461" s="269"/>
      <c r="BI461" s="269"/>
      <c r="BJ461" s="260" t="s">
        <v>8360</v>
      </c>
      <c r="BK461" s="269"/>
      <c r="BL461" s="269"/>
      <c r="BM461" s="269"/>
      <c r="BN461" s="269"/>
      <c r="BO461" s="269"/>
      <c r="BP461" s="269"/>
      <c r="BQ461" s="269"/>
      <c r="BR461" s="269"/>
      <c r="BS461" s="269"/>
      <c r="BT461" s="269"/>
      <c r="BU461" s="269"/>
      <c r="BV461" s="269"/>
      <c r="BW461" s="268"/>
      <c r="BX461" s="268"/>
      <c r="BY461" s="268"/>
      <c r="BZ461" s="270"/>
      <c r="CA461" s="270"/>
      <c r="CB461" s="270"/>
      <c r="CC461" s="270"/>
      <c r="CD461" s="270"/>
      <c r="CE461" s="270"/>
      <c r="CF461" s="270"/>
      <c r="CG461" s="270"/>
      <c r="CH461" s="270"/>
      <c r="CI461" s="270"/>
      <c r="CJ461" s="270"/>
      <c r="CK461" s="270"/>
      <c r="CL461" s="270"/>
      <c r="CM461" s="270"/>
      <c r="CN461" s="270"/>
      <c r="CO461" s="270"/>
      <c r="CP461" s="270"/>
      <c r="CQ461" s="270"/>
      <c r="CR461" s="270"/>
      <c r="CS461" s="262" t="s">
        <v>8361</v>
      </c>
      <c r="CT461" s="270"/>
      <c r="CU461" s="270"/>
      <c r="CV461" s="270"/>
      <c r="CW461" s="270"/>
      <c r="CX461" s="270"/>
      <c r="CY461" s="270"/>
      <c r="CZ461" s="270"/>
      <c r="DA461" s="270"/>
      <c r="DB461" s="270"/>
      <c r="DC461" s="270"/>
      <c r="DD461" s="270"/>
      <c r="DE461" s="270"/>
    </row>
    <row r="462" spans="38:109" ht="180" hidden="1">
      <c r="AL462" s="259" t="str">
        <f t="shared" si="15"/>
        <v/>
      </c>
      <c r="AM462" s="259" t="str">
        <f t="shared" si="14"/>
        <v/>
      </c>
      <c r="AN462"/>
      <c r="AO462" s="268"/>
      <c r="AP462" s="3">
        <v>460</v>
      </c>
      <c r="AQ462" s="269"/>
      <c r="AR462" s="269"/>
      <c r="AS462" s="269"/>
      <c r="AT462" s="269"/>
      <c r="AU462" s="269"/>
      <c r="AV462" s="269"/>
      <c r="AW462" s="269"/>
      <c r="AX462" s="269"/>
      <c r="AY462" s="269"/>
      <c r="AZ462" s="269"/>
      <c r="BA462" s="269"/>
      <c r="BB462" s="269"/>
      <c r="BC462" s="269"/>
      <c r="BD462" s="269"/>
      <c r="BE462" s="269"/>
      <c r="BF462" s="269"/>
      <c r="BG462" s="269"/>
      <c r="BH462" s="269"/>
      <c r="BI462" s="269"/>
      <c r="BJ462" s="260" t="s">
        <v>8362</v>
      </c>
      <c r="BK462" s="269"/>
      <c r="BL462" s="269"/>
      <c r="BM462" s="269"/>
      <c r="BN462" s="269"/>
      <c r="BO462" s="269"/>
      <c r="BP462" s="269"/>
      <c r="BQ462" s="269"/>
      <c r="BR462" s="269"/>
      <c r="BS462" s="269"/>
      <c r="BT462" s="269"/>
      <c r="BU462" s="269"/>
      <c r="BV462" s="269"/>
      <c r="BW462" s="268"/>
      <c r="BX462" s="268"/>
      <c r="BY462" s="268"/>
      <c r="BZ462" s="270"/>
      <c r="CA462" s="270"/>
      <c r="CB462" s="270"/>
      <c r="CC462" s="270"/>
      <c r="CD462" s="270"/>
      <c r="CE462" s="270"/>
      <c r="CF462" s="270"/>
      <c r="CG462" s="270"/>
      <c r="CH462" s="270"/>
      <c r="CI462" s="270"/>
      <c r="CJ462" s="270"/>
      <c r="CK462" s="270"/>
      <c r="CL462" s="270"/>
      <c r="CM462" s="270"/>
      <c r="CN462" s="270"/>
      <c r="CO462" s="270"/>
      <c r="CP462" s="270"/>
      <c r="CQ462" s="270"/>
      <c r="CR462" s="270"/>
      <c r="CS462" s="264" t="s">
        <v>8363</v>
      </c>
      <c r="CT462" s="270"/>
      <c r="CU462" s="270"/>
      <c r="CV462" s="270"/>
      <c r="CW462" s="270"/>
      <c r="CX462" s="270"/>
      <c r="CY462" s="270"/>
      <c r="CZ462" s="270"/>
      <c r="DA462" s="270"/>
      <c r="DB462" s="270"/>
      <c r="DC462" s="270"/>
      <c r="DD462" s="270"/>
      <c r="DE462" s="270"/>
    </row>
    <row r="463" spans="38:109" ht="120" hidden="1">
      <c r="AL463" s="259" t="str">
        <f t="shared" si="15"/>
        <v/>
      </c>
      <c r="AM463" s="259" t="str">
        <f t="shared" si="14"/>
        <v/>
      </c>
      <c r="AN463"/>
      <c r="AO463" s="268"/>
      <c r="AP463" s="3">
        <v>461</v>
      </c>
      <c r="AQ463" s="269"/>
      <c r="AR463" s="269"/>
      <c r="AS463" s="269"/>
      <c r="AT463" s="269"/>
      <c r="AU463" s="269"/>
      <c r="AV463" s="269"/>
      <c r="AW463" s="269"/>
      <c r="AX463" s="269"/>
      <c r="AY463" s="269"/>
      <c r="AZ463" s="269"/>
      <c r="BA463" s="269"/>
      <c r="BB463" s="269"/>
      <c r="BC463" s="269"/>
      <c r="BD463" s="269"/>
      <c r="BE463" s="269"/>
      <c r="BF463" s="269"/>
      <c r="BG463" s="269"/>
      <c r="BH463" s="269"/>
      <c r="BI463" s="269"/>
      <c r="BJ463" s="260" t="s">
        <v>8364</v>
      </c>
      <c r="BK463" s="269"/>
      <c r="BL463" s="269"/>
      <c r="BM463" s="269"/>
      <c r="BN463" s="269"/>
      <c r="BO463" s="269"/>
      <c r="BP463" s="269"/>
      <c r="BQ463" s="269"/>
      <c r="BR463" s="269"/>
      <c r="BS463" s="269"/>
      <c r="BT463" s="269"/>
      <c r="BU463" s="269"/>
      <c r="BV463" s="269"/>
      <c r="BW463" s="268"/>
      <c r="BX463" s="268"/>
      <c r="BY463" s="268"/>
      <c r="BZ463" s="270"/>
      <c r="CA463" s="270"/>
      <c r="CB463" s="270"/>
      <c r="CC463" s="270"/>
      <c r="CD463" s="270"/>
      <c r="CE463" s="270"/>
      <c r="CF463" s="270"/>
      <c r="CG463" s="270"/>
      <c r="CH463" s="270"/>
      <c r="CI463" s="270"/>
      <c r="CJ463" s="270"/>
      <c r="CK463" s="270"/>
      <c r="CL463" s="270"/>
      <c r="CM463" s="270"/>
      <c r="CN463" s="270"/>
      <c r="CO463" s="270"/>
      <c r="CP463" s="270"/>
      <c r="CQ463" s="270"/>
      <c r="CR463" s="270"/>
      <c r="CS463" s="262" t="s">
        <v>8365</v>
      </c>
      <c r="CT463" s="270"/>
      <c r="CU463" s="270"/>
      <c r="CV463" s="270"/>
      <c r="CW463" s="270"/>
      <c r="CX463" s="270"/>
      <c r="CY463" s="270"/>
      <c r="CZ463" s="270"/>
      <c r="DA463" s="270"/>
      <c r="DB463" s="270"/>
      <c r="DC463" s="270"/>
      <c r="DD463" s="270"/>
      <c r="DE463" s="270"/>
    </row>
    <row r="464" spans="38:109" ht="105" hidden="1">
      <c r="AL464" s="259" t="str">
        <f t="shared" si="15"/>
        <v/>
      </c>
      <c r="AM464" s="259" t="str">
        <f t="shared" si="14"/>
        <v/>
      </c>
      <c r="AN464"/>
      <c r="AO464" s="268"/>
      <c r="AP464" s="3">
        <v>462</v>
      </c>
      <c r="AQ464" s="269"/>
      <c r="AR464" s="269"/>
      <c r="AS464" s="269"/>
      <c r="AT464" s="269"/>
      <c r="AU464" s="269"/>
      <c r="AV464" s="269"/>
      <c r="AW464" s="269"/>
      <c r="AX464" s="269"/>
      <c r="AY464" s="269"/>
      <c r="AZ464" s="269"/>
      <c r="BA464" s="269"/>
      <c r="BB464" s="269"/>
      <c r="BC464" s="269"/>
      <c r="BD464" s="269"/>
      <c r="BE464" s="269"/>
      <c r="BF464" s="269"/>
      <c r="BG464" s="269"/>
      <c r="BH464" s="269"/>
      <c r="BI464" s="269"/>
      <c r="BJ464" s="260" t="s">
        <v>8366</v>
      </c>
      <c r="BK464" s="269"/>
      <c r="BL464" s="269"/>
      <c r="BM464" s="269"/>
      <c r="BN464" s="269"/>
      <c r="BO464" s="269"/>
      <c r="BP464" s="269"/>
      <c r="BQ464" s="269"/>
      <c r="BR464" s="269"/>
      <c r="BS464" s="269"/>
      <c r="BT464" s="269"/>
      <c r="BU464" s="269"/>
      <c r="BV464" s="269"/>
      <c r="BW464" s="268"/>
      <c r="BX464" s="268"/>
      <c r="BY464" s="268"/>
      <c r="BZ464" s="270"/>
      <c r="CA464" s="270"/>
      <c r="CB464" s="270"/>
      <c r="CC464" s="270"/>
      <c r="CD464" s="270"/>
      <c r="CE464" s="270"/>
      <c r="CF464" s="270"/>
      <c r="CG464" s="270"/>
      <c r="CH464" s="270"/>
      <c r="CI464" s="270"/>
      <c r="CJ464" s="270"/>
      <c r="CK464" s="270"/>
      <c r="CL464" s="270"/>
      <c r="CM464" s="270"/>
      <c r="CN464" s="270"/>
      <c r="CO464" s="270"/>
      <c r="CP464" s="270"/>
      <c r="CQ464" s="270"/>
      <c r="CR464" s="270"/>
      <c r="CS464" s="262" t="s">
        <v>8367</v>
      </c>
      <c r="CT464" s="270"/>
      <c r="CU464" s="270"/>
      <c r="CV464" s="270"/>
      <c r="CW464" s="270"/>
      <c r="CX464" s="270"/>
      <c r="CY464" s="270"/>
      <c r="CZ464" s="270"/>
      <c r="DA464" s="270"/>
      <c r="DB464" s="270"/>
      <c r="DC464" s="270"/>
      <c r="DD464" s="270"/>
      <c r="DE464" s="270"/>
    </row>
    <row r="465" spans="38:109" ht="135" hidden="1">
      <c r="AL465" s="259" t="str">
        <f t="shared" si="15"/>
        <v/>
      </c>
      <c r="AM465" s="259" t="str">
        <f t="shared" si="14"/>
        <v/>
      </c>
      <c r="AN465"/>
      <c r="AO465" s="268"/>
      <c r="AP465" s="3">
        <v>463</v>
      </c>
      <c r="AQ465" s="269"/>
      <c r="AR465" s="269"/>
      <c r="AS465" s="269"/>
      <c r="AT465" s="269"/>
      <c r="AU465" s="269"/>
      <c r="AV465" s="269"/>
      <c r="AW465" s="269"/>
      <c r="AX465" s="269"/>
      <c r="AY465" s="269"/>
      <c r="AZ465" s="269"/>
      <c r="BA465" s="269"/>
      <c r="BB465" s="269"/>
      <c r="BC465" s="269"/>
      <c r="BD465" s="269"/>
      <c r="BE465" s="269"/>
      <c r="BF465" s="269"/>
      <c r="BG465" s="269"/>
      <c r="BH465" s="269"/>
      <c r="BI465" s="269"/>
      <c r="BJ465" s="260" t="s">
        <v>8368</v>
      </c>
      <c r="BK465" s="269"/>
      <c r="BL465" s="269"/>
      <c r="BM465" s="269"/>
      <c r="BN465" s="269"/>
      <c r="BO465" s="269"/>
      <c r="BP465" s="269"/>
      <c r="BQ465" s="269"/>
      <c r="BR465" s="269"/>
      <c r="BS465" s="269"/>
      <c r="BT465" s="269"/>
      <c r="BU465" s="269"/>
      <c r="BV465" s="269"/>
      <c r="BW465" s="268"/>
      <c r="BX465" s="268"/>
      <c r="BY465" s="268"/>
      <c r="BZ465" s="270"/>
      <c r="CA465" s="270"/>
      <c r="CB465" s="270"/>
      <c r="CC465" s="270"/>
      <c r="CD465" s="270"/>
      <c r="CE465" s="270"/>
      <c r="CF465" s="270"/>
      <c r="CG465" s="270"/>
      <c r="CH465" s="270"/>
      <c r="CI465" s="270"/>
      <c r="CJ465" s="270"/>
      <c r="CK465" s="270"/>
      <c r="CL465" s="270"/>
      <c r="CM465" s="270"/>
      <c r="CN465" s="270"/>
      <c r="CO465" s="270"/>
      <c r="CP465" s="270"/>
      <c r="CQ465" s="270"/>
      <c r="CR465" s="270"/>
      <c r="CS465" s="262" t="s">
        <v>8369</v>
      </c>
      <c r="CT465" s="270"/>
      <c r="CU465" s="270"/>
      <c r="CV465" s="270"/>
      <c r="CW465" s="270"/>
      <c r="CX465" s="270"/>
      <c r="CY465" s="270"/>
      <c r="CZ465" s="270"/>
      <c r="DA465" s="270"/>
      <c r="DB465" s="270"/>
      <c r="DC465" s="270"/>
      <c r="DD465" s="270"/>
      <c r="DE465" s="270"/>
    </row>
    <row r="466" spans="38:109" ht="120" hidden="1">
      <c r="AL466" s="259" t="str">
        <f t="shared" si="15"/>
        <v/>
      </c>
      <c r="AM466" s="259" t="str">
        <f t="shared" si="14"/>
        <v/>
      </c>
      <c r="AN466"/>
      <c r="AO466" s="268"/>
      <c r="AP466" s="3">
        <v>464</v>
      </c>
      <c r="AQ466" s="269"/>
      <c r="AR466" s="269"/>
      <c r="AS466" s="269"/>
      <c r="AT466" s="269"/>
      <c r="AU466" s="269"/>
      <c r="AV466" s="269"/>
      <c r="AW466" s="269"/>
      <c r="AX466" s="269"/>
      <c r="AY466" s="269"/>
      <c r="AZ466" s="269"/>
      <c r="BA466" s="269"/>
      <c r="BB466" s="269"/>
      <c r="BC466" s="269"/>
      <c r="BD466" s="269"/>
      <c r="BE466" s="269"/>
      <c r="BF466" s="269"/>
      <c r="BG466" s="269"/>
      <c r="BH466" s="269"/>
      <c r="BI466" s="269"/>
      <c r="BJ466" s="260" t="s">
        <v>8370</v>
      </c>
      <c r="BK466" s="269"/>
      <c r="BL466" s="269"/>
      <c r="BM466" s="269"/>
      <c r="BN466" s="269"/>
      <c r="BO466" s="269"/>
      <c r="BP466" s="269"/>
      <c r="BQ466" s="269"/>
      <c r="BR466" s="269"/>
      <c r="BS466" s="269"/>
      <c r="BT466" s="269"/>
      <c r="BU466" s="269"/>
      <c r="BV466" s="269"/>
      <c r="BW466" s="268"/>
      <c r="BX466" s="268"/>
      <c r="BY466" s="268"/>
      <c r="BZ466" s="270"/>
      <c r="CA466" s="270"/>
      <c r="CB466" s="270"/>
      <c r="CC466" s="270"/>
      <c r="CD466" s="270"/>
      <c r="CE466" s="270"/>
      <c r="CF466" s="270"/>
      <c r="CG466" s="270"/>
      <c r="CH466" s="270"/>
      <c r="CI466" s="270"/>
      <c r="CJ466" s="270"/>
      <c r="CK466" s="270"/>
      <c r="CL466" s="270"/>
      <c r="CM466" s="270"/>
      <c r="CN466" s="270"/>
      <c r="CO466" s="270"/>
      <c r="CP466" s="270"/>
      <c r="CQ466" s="270"/>
      <c r="CR466" s="270"/>
      <c r="CS466" s="262" t="s">
        <v>8371</v>
      </c>
      <c r="CT466" s="270"/>
      <c r="CU466" s="270"/>
      <c r="CV466" s="270"/>
      <c r="CW466" s="270"/>
      <c r="CX466" s="270"/>
      <c r="CY466" s="270"/>
      <c r="CZ466" s="270"/>
      <c r="DA466" s="270"/>
      <c r="DB466" s="270"/>
      <c r="DC466" s="270"/>
      <c r="DD466" s="270"/>
      <c r="DE466" s="270"/>
    </row>
    <row r="467" spans="38:109" ht="165" hidden="1">
      <c r="AL467" s="259" t="str">
        <f t="shared" si="15"/>
        <v/>
      </c>
      <c r="AM467" s="259" t="str">
        <f t="shared" si="14"/>
        <v/>
      </c>
      <c r="AN467"/>
      <c r="AO467" s="268"/>
      <c r="AP467" s="3">
        <v>465</v>
      </c>
      <c r="AQ467" s="269"/>
      <c r="AR467" s="269"/>
      <c r="AS467" s="269"/>
      <c r="AT467" s="269"/>
      <c r="AU467" s="269"/>
      <c r="AV467" s="269"/>
      <c r="AW467" s="269"/>
      <c r="AX467" s="269"/>
      <c r="AY467" s="269"/>
      <c r="AZ467" s="269"/>
      <c r="BA467" s="269"/>
      <c r="BB467" s="269"/>
      <c r="BC467" s="269"/>
      <c r="BD467" s="269"/>
      <c r="BE467" s="269"/>
      <c r="BF467" s="269"/>
      <c r="BG467" s="269"/>
      <c r="BH467" s="269"/>
      <c r="BI467" s="269"/>
      <c r="BJ467" s="260" t="s">
        <v>8372</v>
      </c>
      <c r="BK467" s="269"/>
      <c r="BL467" s="269"/>
      <c r="BM467" s="269"/>
      <c r="BN467" s="269"/>
      <c r="BO467" s="269"/>
      <c r="BP467" s="269"/>
      <c r="BQ467" s="269"/>
      <c r="BR467" s="269"/>
      <c r="BS467" s="269"/>
      <c r="BT467" s="269"/>
      <c r="BU467" s="269"/>
      <c r="BV467" s="269"/>
      <c r="BW467" s="268"/>
      <c r="BX467" s="268"/>
      <c r="BY467" s="268"/>
      <c r="BZ467" s="270"/>
      <c r="CA467" s="270"/>
      <c r="CB467" s="270"/>
      <c r="CC467" s="270"/>
      <c r="CD467" s="270"/>
      <c r="CE467" s="270"/>
      <c r="CF467" s="270"/>
      <c r="CG467" s="270"/>
      <c r="CH467" s="270"/>
      <c r="CI467" s="270"/>
      <c r="CJ467" s="270"/>
      <c r="CK467" s="270"/>
      <c r="CL467" s="270"/>
      <c r="CM467" s="270"/>
      <c r="CN467" s="270"/>
      <c r="CO467" s="270"/>
      <c r="CP467" s="270"/>
      <c r="CQ467" s="270"/>
      <c r="CR467" s="270"/>
      <c r="CS467" s="262" t="s">
        <v>8373</v>
      </c>
      <c r="CT467" s="270"/>
      <c r="CU467" s="270"/>
      <c r="CV467" s="270"/>
      <c r="CW467" s="270"/>
      <c r="CX467" s="270"/>
      <c r="CY467" s="270"/>
      <c r="CZ467" s="270"/>
      <c r="DA467" s="270"/>
      <c r="DB467" s="270"/>
      <c r="DC467" s="270"/>
      <c r="DD467" s="270"/>
      <c r="DE467" s="270"/>
    </row>
    <row r="468" spans="38:109" ht="135" hidden="1">
      <c r="AL468" s="259" t="str">
        <f t="shared" si="15"/>
        <v/>
      </c>
      <c r="AM468" s="259" t="str">
        <f t="shared" si="14"/>
        <v/>
      </c>
      <c r="AN468"/>
      <c r="AO468" s="268"/>
      <c r="AP468" s="3">
        <v>466</v>
      </c>
      <c r="AQ468" s="269"/>
      <c r="AR468" s="269"/>
      <c r="AS468" s="269"/>
      <c r="AT468" s="269"/>
      <c r="AU468" s="269"/>
      <c r="AV468" s="269"/>
      <c r="AW468" s="269"/>
      <c r="AX468" s="269"/>
      <c r="AY468" s="269"/>
      <c r="AZ468" s="269"/>
      <c r="BA468" s="269"/>
      <c r="BB468" s="269"/>
      <c r="BC468" s="269"/>
      <c r="BD468" s="269"/>
      <c r="BE468" s="269"/>
      <c r="BF468" s="269"/>
      <c r="BG468" s="269"/>
      <c r="BH468" s="269"/>
      <c r="BI468" s="269"/>
      <c r="BJ468" s="260" t="s">
        <v>8374</v>
      </c>
      <c r="BK468" s="269"/>
      <c r="BL468" s="269"/>
      <c r="BM468" s="269"/>
      <c r="BN468" s="269"/>
      <c r="BO468" s="269"/>
      <c r="BP468" s="269"/>
      <c r="BQ468" s="269"/>
      <c r="BR468" s="269"/>
      <c r="BS468" s="269"/>
      <c r="BT468" s="269"/>
      <c r="BU468" s="269"/>
      <c r="BV468" s="269"/>
      <c r="BW468" s="268"/>
      <c r="BX468" s="268"/>
      <c r="BY468" s="268"/>
      <c r="BZ468" s="270"/>
      <c r="CA468" s="270"/>
      <c r="CB468" s="270"/>
      <c r="CC468" s="270"/>
      <c r="CD468" s="270"/>
      <c r="CE468" s="270"/>
      <c r="CF468" s="270"/>
      <c r="CG468" s="270"/>
      <c r="CH468" s="270"/>
      <c r="CI468" s="270"/>
      <c r="CJ468" s="270"/>
      <c r="CK468" s="270"/>
      <c r="CL468" s="270"/>
      <c r="CM468" s="270"/>
      <c r="CN468" s="270"/>
      <c r="CO468" s="270"/>
      <c r="CP468" s="270"/>
      <c r="CQ468" s="270"/>
      <c r="CR468" s="270"/>
      <c r="CS468" s="262" t="s">
        <v>8375</v>
      </c>
      <c r="CT468" s="270"/>
      <c r="CU468" s="270"/>
      <c r="CV468" s="270"/>
      <c r="CW468" s="270"/>
      <c r="CX468" s="270"/>
      <c r="CY468" s="270"/>
      <c r="CZ468" s="270"/>
      <c r="DA468" s="270"/>
      <c r="DB468" s="270"/>
      <c r="DC468" s="270"/>
      <c r="DD468" s="270"/>
      <c r="DE468" s="270"/>
    </row>
    <row r="469" spans="38:109" ht="120" hidden="1">
      <c r="AL469" s="259" t="str">
        <f t="shared" si="15"/>
        <v/>
      </c>
      <c r="AM469" s="259" t="str">
        <f t="shared" si="14"/>
        <v/>
      </c>
      <c r="AN469"/>
      <c r="AO469" s="3"/>
      <c r="AP469" s="3">
        <v>467</v>
      </c>
      <c r="AQ469" s="260"/>
      <c r="AR469" s="260"/>
      <c r="AS469" s="260"/>
      <c r="AT469" s="260"/>
      <c r="AU469" s="260"/>
      <c r="AV469" s="260"/>
      <c r="AW469" s="260"/>
      <c r="AX469" s="260"/>
      <c r="AY469" s="260"/>
      <c r="AZ469" s="260"/>
      <c r="BA469" s="260"/>
      <c r="BB469" s="260"/>
      <c r="BC469" s="260"/>
      <c r="BD469" s="260"/>
      <c r="BE469" s="260"/>
      <c r="BF469" s="260"/>
      <c r="BG469" s="260"/>
      <c r="BH469" s="260"/>
      <c r="BI469" s="260"/>
      <c r="BJ469" s="260" t="s">
        <v>8376</v>
      </c>
      <c r="BK469" s="260"/>
      <c r="BL469" s="260"/>
      <c r="BM469" s="260"/>
      <c r="BN469" s="260"/>
      <c r="BO469" s="260"/>
      <c r="BP469" s="260"/>
      <c r="BQ469" s="260"/>
      <c r="BR469" s="260"/>
      <c r="BS469" s="260"/>
      <c r="BT469" s="260"/>
      <c r="BU469" s="260"/>
      <c r="BV469" s="260"/>
      <c r="BW469" s="3"/>
      <c r="BX469" s="3"/>
      <c r="BY469" s="3"/>
      <c r="BZ469" s="262"/>
      <c r="CA469" s="262"/>
      <c r="CB469" s="262"/>
      <c r="CC469" s="262"/>
      <c r="CD469" s="262"/>
      <c r="CE469" s="262"/>
      <c r="CF469" s="262"/>
      <c r="CG469" s="262"/>
      <c r="CH469" s="262"/>
      <c r="CI469" s="262"/>
      <c r="CJ469" s="262"/>
      <c r="CK469" s="262"/>
      <c r="CL469" s="262"/>
      <c r="CM469" s="262"/>
      <c r="CN469" s="262"/>
      <c r="CO469" s="262"/>
      <c r="CP469" s="262"/>
      <c r="CQ469" s="262"/>
      <c r="CR469" s="262"/>
      <c r="CS469" s="262" t="s">
        <v>8377</v>
      </c>
      <c r="CT469" s="262"/>
      <c r="CU469" s="262"/>
      <c r="CV469" s="262"/>
      <c r="CW469" s="262"/>
      <c r="CX469" s="262"/>
      <c r="CY469" s="262"/>
      <c r="CZ469" s="262"/>
      <c r="DA469" s="262"/>
      <c r="DB469" s="262"/>
      <c r="DC469" s="262"/>
      <c r="DD469" s="262"/>
      <c r="DE469" s="262"/>
    </row>
    <row r="470" spans="38:109" ht="135" hidden="1">
      <c r="AL470" s="259" t="str">
        <f t="shared" si="15"/>
        <v/>
      </c>
      <c r="AM470" s="259" t="str">
        <f t="shared" si="14"/>
        <v/>
      </c>
      <c r="AN470"/>
      <c r="AO470" s="268"/>
      <c r="AP470" s="3">
        <v>468</v>
      </c>
      <c r="AQ470" s="269"/>
      <c r="AR470" s="269"/>
      <c r="AS470" s="269"/>
      <c r="AT470" s="269"/>
      <c r="AU470" s="269"/>
      <c r="AV470" s="269"/>
      <c r="AW470" s="269"/>
      <c r="AX470" s="269"/>
      <c r="AY470" s="269"/>
      <c r="AZ470" s="269"/>
      <c r="BA470" s="269"/>
      <c r="BB470" s="269"/>
      <c r="BC470" s="269"/>
      <c r="BD470" s="269"/>
      <c r="BE470" s="269"/>
      <c r="BF470" s="269"/>
      <c r="BG470" s="269"/>
      <c r="BH470" s="269"/>
      <c r="BI470" s="269"/>
      <c r="BJ470" s="260" t="s">
        <v>8378</v>
      </c>
      <c r="BK470" s="269"/>
      <c r="BL470" s="269"/>
      <c r="BM470" s="269"/>
      <c r="BN470" s="269"/>
      <c r="BO470" s="269"/>
      <c r="BP470" s="269"/>
      <c r="BQ470" s="269"/>
      <c r="BR470" s="269"/>
      <c r="BS470" s="269"/>
      <c r="BT470" s="269"/>
      <c r="BU470" s="269"/>
      <c r="BV470" s="269"/>
      <c r="BW470" s="268"/>
      <c r="BX470" s="268"/>
      <c r="BY470" s="268"/>
      <c r="BZ470" s="270"/>
      <c r="CA470" s="270"/>
      <c r="CB470" s="270"/>
      <c r="CC470" s="270"/>
      <c r="CD470" s="270"/>
      <c r="CE470" s="270"/>
      <c r="CF470" s="270"/>
      <c r="CG470" s="270"/>
      <c r="CH470" s="270"/>
      <c r="CI470" s="270"/>
      <c r="CJ470" s="270"/>
      <c r="CK470" s="270"/>
      <c r="CL470" s="270"/>
      <c r="CM470" s="270"/>
      <c r="CN470" s="270"/>
      <c r="CO470" s="270"/>
      <c r="CP470" s="270"/>
      <c r="CQ470" s="270"/>
      <c r="CR470" s="270"/>
      <c r="CS470" s="262" t="s">
        <v>8379</v>
      </c>
      <c r="CT470" s="270"/>
      <c r="CU470" s="270"/>
      <c r="CV470" s="270"/>
      <c r="CW470" s="270"/>
      <c r="CX470" s="270"/>
      <c r="CY470" s="270"/>
      <c r="CZ470" s="270"/>
      <c r="DA470" s="270"/>
      <c r="DB470" s="270"/>
      <c r="DC470" s="270"/>
      <c r="DD470" s="270"/>
      <c r="DE470" s="270"/>
    </row>
    <row r="471" spans="38:109" ht="120" hidden="1">
      <c r="AL471" s="259" t="str">
        <f t="shared" si="15"/>
        <v/>
      </c>
      <c r="AM471" s="259" t="str">
        <f t="shared" si="14"/>
        <v/>
      </c>
      <c r="AN471"/>
      <c r="AO471" s="268"/>
      <c r="AP471" s="3">
        <v>469</v>
      </c>
      <c r="AQ471" s="269"/>
      <c r="AR471" s="269"/>
      <c r="AS471" s="269"/>
      <c r="AT471" s="269"/>
      <c r="AU471" s="269"/>
      <c r="AV471" s="269"/>
      <c r="AW471" s="269"/>
      <c r="AX471" s="269"/>
      <c r="AY471" s="269"/>
      <c r="AZ471" s="269"/>
      <c r="BA471" s="269"/>
      <c r="BB471" s="269"/>
      <c r="BC471" s="269"/>
      <c r="BD471" s="269"/>
      <c r="BE471" s="269"/>
      <c r="BF471" s="269"/>
      <c r="BG471" s="269"/>
      <c r="BH471" s="269"/>
      <c r="BI471" s="269"/>
      <c r="BJ471" s="260" t="s">
        <v>8380</v>
      </c>
      <c r="BK471" s="269"/>
      <c r="BL471" s="269"/>
      <c r="BM471" s="269"/>
      <c r="BN471" s="269"/>
      <c r="BO471" s="269"/>
      <c r="BP471" s="269"/>
      <c r="BQ471" s="269"/>
      <c r="BR471" s="269"/>
      <c r="BS471" s="269"/>
      <c r="BT471" s="269"/>
      <c r="BU471" s="269"/>
      <c r="BV471" s="269"/>
      <c r="BW471" s="268"/>
      <c r="BX471" s="268"/>
      <c r="BY471" s="268"/>
      <c r="BZ471" s="270"/>
      <c r="CA471" s="270"/>
      <c r="CB471" s="270"/>
      <c r="CC471" s="270"/>
      <c r="CD471" s="270"/>
      <c r="CE471" s="270"/>
      <c r="CF471" s="270"/>
      <c r="CG471" s="270"/>
      <c r="CH471" s="270"/>
      <c r="CI471" s="270"/>
      <c r="CJ471" s="270"/>
      <c r="CK471" s="270"/>
      <c r="CL471" s="270"/>
      <c r="CM471" s="270"/>
      <c r="CN471" s="270"/>
      <c r="CO471" s="270"/>
      <c r="CP471" s="270"/>
      <c r="CQ471" s="270"/>
      <c r="CR471" s="270"/>
      <c r="CS471" s="262" t="s">
        <v>8381</v>
      </c>
      <c r="CT471" s="270"/>
      <c r="CU471" s="270"/>
      <c r="CV471" s="270"/>
      <c r="CW471" s="270"/>
      <c r="CX471" s="270"/>
      <c r="CY471" s="270"/>
      <c r="CZ471" s="270"/>
      <c r="DA471" s="270"/>
      <c r="DB471" s="270"/>
      <c r="DC471" s="270"/>
      <c r="DD471" s="270"/>
      <c r="DE471" s="270"/>
    </row>
    <row r="472" spans="38:109" ht="135" hidden="1">
      <c r="AL472" s="259" t="str">
        <f t="shared" si="15"/>
        <v/>
      </c>
      <c r="AM472" s="259" t="str">
        <f t="shared" si="14"/>
        <v/>
      </c>
      <c r="AN472"/>
      <c r="AO472" s="268"/>
      <c r="AP472" s="3">
        <v>470</v>
      </c>
      <c r="AQ472" s="269"/>
      <c r="AR472" s="269"/>
      <c r="AS472" s="269"/>
      <c r="AT472" s="269"/>
      <c r="AU472" s="269"/>
      <c r="AV472" s="269"/>
      <c r="AW472" s="269"/>
      <c r="AX472" s="269"/>
      <c r="AY472" s="269"/>
      <c r="AZ472" s="269"/>
      <c r="BA472" s="269"/>
      <c r="BB472" s="269"/>
      <c r="BC472" s="269"/>
      <c r="BD472" s="269"/>
      <c r="BE472" s="269"/>
      <c r="BF472" s="269"/>
      <c r="BG472" s="269"/>
      <c r="BH472" s="269"/>
      <c r="BI472" s="269"/>
      <c r="BJ472" s="260" t="s">
        <v>8382</v>
      </c>
      <c r="BK472" s="269"/>
      <c r="BL472" s="269"/>
      <c r="BM472" s="269"/>
      <c r="BN472" s="269"/>
      <c r="BO472" s="269"/>
      <c r="BP472" s="269"/>
      <c r="BQ472" s="269"/>
      <c r="BR472" s="269"/>
      <c r="BS472" s="269"/>
      <c r="BT472" s="269"/>
      <c r="BU472" s="269"/>
      <c r="BV472" s="269"/>
      <c r="BW472" s="268"/>
      <c r="BX472" s="268"/>
      <c r="BY472" s="268"/>
      <c r="BZ472" s="270"/>
      <c r="CA472" s="270"/>
      <c r="CB472" s="270"/>
      <c r="CC472" s="270"/>
      <c r="CD472" s="270"/>
      <c r="CE472" s="270"/>
      <c r="CF472" s="270"/>
      <c r="CG472" s="270"/>
      <c r="CH472" s="270"/>
      <c r="CI472" s="270"/>
      <c r="CJ472" s="270"/>
      <c r="CK472" s="270"/>
      <c r="CL472" s="270"/>
      <c r="CM472" s="270"/>
      <c r="CN472" s="270"/>
      <c r="CO472" s="270"/>
      <c r="CP472" s="270"/>
      <c r="CQ472" s="270"/>
      <c r="CR472" s="270"/>
      <c r="CS472" s="262" t="s">
        <v>8383</v>
      </c>
      <c r="CT472" s="270"/>
      <c r="CU472" s="270"/>
      <c r="CV472" s="270"/>
      <c r="CW472" s="270"/>
      <c r="CX472" s="270"/>
      <c r="CY472" s="270"/>
      <c r="CZ472" s="270"/>
      <c r="DA472" s="270"/>
      <c r="DB472" s="270"/>
      <c r="DC472" s="270"/>
      <c r="DD472" s="270"/>
      <c r="DE472" s="270"/>
    </row>
    <row r="473" spans="38:109" ht="120" hidden="1">
      <c r="AL473" s="259" t="str">
        <f t="shared" si="15"/>
        <v/>
      </c>
      <c r="AM473" s="259" t="str">
        <f t="shared" si="14"/>
        <v/>
      </c>
      <c r="AN473"/>
      <c r="AO473" s="268"/>
      <c r="AP473" s="3">
        <v>471</v>
      </c>
      <c r="AQ473" s="269"/>
      <c r="AR473" s="269"/>
      <c r="AS473" s="269"/>
      <c r="AT473" s="269"/>
      <c r="AU473" s="269"/>
      <c r="AV473" s="269"/>
      <c r="AW473" s="269"/>
      <c r="AX473" s="269"/>
      <c r="AY473" s="269"/>
      <c r="AZ473" s="269"/>
      <c r="BA473" s="269"/>
      <c r="BB473" s="269"/>
      <c r="BC473" s="269"/>
      <c r="BD473" s="269"/>
      <c r="BE473" s="269"/>
      <c r="BF473" s="269"/>
      <c r="BG473" s="269"/>
      <c r="BH473" s="269"/>
      <c r="BI473" s="269"/>
      <c r="BJ473" s="260" t="s">
        <v>8384</v>
      </c>
      <c r="BK473" s="269"/>
      <c r="BL473" s="269"/>
      <c r="BM473" s="269"/>
      <c r="BN473" s="269"/>
      <c r="BO473" s="269"/>
      <c r="BP473" s="269"/>
      <c r="BQ473" s="269"/>
      <c r="BR473" s="269"/>
      <c r="BS473" s="269"/>
      <c r="BT473" s="269"/>
      <c r="BU473" s="269"/>
      <c r="BV473" s="269"/>
      <c r="BW473" s="268"/>
      <c r="BX473" s="268"/>
      <c r="BY473" s="268"/>
      <c r="BZ473" s="270"/>
      <c r="CA473" s="270"/>
      <c r="CB473" s="270"/>
      <c r="CC473" s="270"/>
      <c r="CD473" s="270"/>
      <c r="CE473" s="270"/>
      <c r="CF473" s="270"/>
      <c r="CG473" s="270"/>
      <c r="CH473" s="270"/>
      <c r="CI473" s="270"/>
      <c r="CJ473" s="270"/>
      <c r="CK473" s="270"/>
      <c r="CL473" s="270"/>
      <c r="CM473" s="270"/>
      <c r="CN473" s="270"/>
      <c r="CO473" s="270"/>
      <c r="CP473" s="270"/>
      <c r="CQ473" s="270"/>
      <c r="CR473" s="270"/>
      <c r="CS473" s="262" t="s">
        <v>8385</v>
      </c>
      <c r="CT473" s="270"/>
      <c r="CU473" s="270"/>
      <c r="CV473" s="270"/>
      <c r="CW473" s="270"/>
      <c r="CX473" s="270"/>
      <c r="CY473" s="270"/>
      <c r="CZ473" s="270"/>
      <c r="DA473" s="270"/>
      <c r="DB473" s="270"/>
      <c r="DC473" s="270"/>
      <c r="DD473" s="270"/>
      <c r="DE473" s="270"/>
    </row>
    <row r="474" spans="38:109" ht="105" hidden="1">
      <c r="AL474" s="259" t="str">
        <f t="shared" si="15"/>
        <v/>
      </c>
      <c r="AM474" s="259" t="str">
        <f t="shared" si="14"/>
        <v/>
      </c>
      <c r="AN474"/>
      <c r="AO474" s="268"/>
      <c r="AP474" s="3">
        <v>472</v>
      </c>
      <c r="AQ474" s="269"/>
      <c r="AR474" s="269"/>
      <c r="AS474" s="269"/>
      <c r="AT474" s="269"/>
      <c r="AU474" s="269"/>
      <c r="AV474" s="269"/>
      <c r="AW474" s="269"/>
      <c r="AX474" s="269"/>
      <c r="AY474" s="269"/>
      <c r="AZ474" s="269"/>
      <c r="BA474" s="269"/>
      <c r="BB474" s="269"/>
      <c r="BC474" s="269"/>
      <c r="BD474" s="269"/>
      <c r="BE474" s="269"/>
      <c r="BF474" s="269"/>
      <c r="BG474" s="269"/>
      <c r="BH474" s="269"/>
      <c r="BI474" s="269"/>
      <c r="BJ474" s="260" t="s">
        <v>8386</v>
      </c>
      <c r="BK474" s="269"/>
      <c r="BL474" s="269"/>
      <c r="BM474" s="269"/>
      <c r="BN474" s="269"/>
      <c r="BO474" s="269"/>
      <c r="BP474" s="269"/>
      <c r="BQ474" s="269"/>
      <c r="BR474" s="269"/>
      <c r="BS474" s="269"/>
      <c r="BT474" s="269"/>
      <c r="BU474" s="269"/>
      <c r="BV474" s="269"/>
      <c r="BW474" s="268"/>
      <c r="BX474" s="268"/>
      <c r="BY474" s="268"/>
      <c r="BZ474" s="270"/>
      <c r="CA474" s="270"/>
      <c r="CB474" s="270"/>
      <c r="CC474" s="270"/>
      <c r="CD474" s="270"/>
      <c r="CE474" s="270"/>
      <c r="CF474" s="270"/>
      <c r="CG474" s="270"/>
      <c r="CH474" s="270"/>
      <c r="CI474" s="270"/>
      <c r="CJ474" s="270"/>
      <c r="CK474" s="270"/>
      <c r="CL474" s="270"/>
      <c r="CM474" s="270"/>
      <c r="CN474" s="270"/>
      <c r="CO474" s="270"/>
      <c r="CP474" s="270"/>
      <c r="CQ474" s="270"/>
      <c r="CR474" s="270"/>
      <c r="CS474" s="262" t="s">
        <v>8387</v>
      </c>
      <c r="CT474" s="270"/>
      <c r="CU474" s="270"/>
      <c r="CV474" s="270"/>
      <c r="CW474" s="270"/>
      <c r="CX474" s="270"/>
      <c r="CY474" s="270"/>
      <c r="CZ474" s="270"/>
      <c r="DA474" s="270"/>
      <c r="DB474" s="270"/>
      <c r="DC474" s="270"/>
      <c r="DD474" s="270"/>
      <c r="DE474" s="270"/>
    </row>
    <row r="475" spans="38:109" ht="120" hidden="1">
      <c r="AL475" s="259" t="str">
        <f t="shared" si="15"/>
        <v/>
      </c>
      <c r="AM475" s="259" t="str">
        <f t="shared" si="14"/>
        <v/>
      </c>
      <c r="AN475"/>
      <c r="AO475" s="268"/>
      <c r="AP475" s="3">
        <v>473</v>
      </c>
      <c r="AQ475" s="269"/>
      <c r="AR475" s="269"/>
      <c r="AS475" s="269"/>
      <c r="AT475" s="269"/>
      <c r="AU475" s="269"/>
      <c r="AV475" s="269"/>
      <c r="AW475" s="269"/>
      <c r="AX475" s="269"/>
      <c r="AY475" s="269"/>
      <c r="AZ475" s="269"/>
      <c r="BA475" s="269"/>
      <c r="BB475" s="269"/>
      <c r="BC475" s="269"/>
      <c r="BD475" s="269"/>
      <c r="BE475" s="269"/>
      <c r="BF475" s="269"/>
      <c r="BG475" s="269"/>
      <c r="BH475" s="269"/>
      <c r="BI475" s="269"/>
      <c r="BJ475" s="260" t="s">
        <v>8388</v>
      </c>
      <c r="BK475" s="269"/>
      <c r="BL475" s="269"/>
      <c r="BM475" s="269"/>
      <c r="BN475" s="269"/>
      <c r="BO475" s="269"/>
      <c r="BP475" s="269"/>
      <c r="BQ475" s="269"/>
      <c r="BR475" s="269"/>
      <c r="BS475" s="269"/>
      <c r="BT475" s="269"/>
      <c r="BU475" s="269"/>
      <c r="BV475" s="269"/>
      <c r="BW475" s="268"/>
      <c r="BX475" s="268"/>
      <c r="BY475" s="268"/>
      <c r="BZ475" s="270"/>
      <c r="CA475" s="270"/>
      <c r="CB475" s="270"/>
      <c r="CC475" s="270"/>
      <c r="CD475" s="270"/>
      <c r="CE475" s="270"/>
      <c r="CF475" s="270"/>
      <c r="CG475" s="270"/>
      <c r="CH475" s="270"/>
      <c r="CI475" s="270"/>
      <c r="CJ475" s="270"/>
      <c r="CK475" s="270"/>
      <c r="CL475" s="270"/>
      <c r="CM475" s="270"/>
      <c r="CN475" s="270"/>
      <c r="CO475" s="270"/>
      <c r="CP475" s="270"/>
      <c r="CQ475" s="270"/>
      <c r="CR475" s="270"/>
      <c r="CS475" s="262" t="s">
        <v>8389</v>
      </c>
      <c r="CT475" s="270"/>
      <c r="CU475" s="270"/>
      <c r="CV475" s="270"/>
      <c r="CW475" s="270"/>
      <c r="CX475" s="270"/>
      <c r="CY475" s="270"/>
      <c r="CZ475" s="270"/>
      <c r="DA475" s="270"/>
      <c r="DB475" s="270"/>
      <c r="DC475" s="270"/>
      <c r="DD475" s="270"/>
      <c r="DE475" s="270"/>
    </row>
    <row r="476" spans="38:109" ht="105" hidden="1">
      <c r="AL476" s="259" t="str">
        <f t="shared" si="15"/>
        <v/>
      </c>
      <c r="AM476" s="259" t="str">
        <f t="shared" si="14"/>
        <v/>
      </c>
      <c r="AN476"/>
      <c r="AO476" s="268"/>
      <c r="AP476" s="3">
        <v>474</v>
      </c>
      <c r="AQ476" s="269"/>
      <c r="AR476" s="269"/>
      <c r="AS476" s="269"/>
      <c r="AT476" s="269"/>
      <c r="AU476" s="269"/>
      <c r="AV476" s="269"/>
      <c r="AW476" s="269"/>
      <c r="AX476" s="269"/>
      <c r="AY476" s="269"/>
      <c r="AZ476" s="269"/>
      <c r="BA476" s="269"/>
      <c r="BB476" s="269"/>
      <c r="BC476" s="269"/>
      <c r="BD476" s="269"/>
      <c r="BE476" s="269"/>
      <c r="BF476" s="269"/>
      <c r="BG476" s="269"/>
      <c r="BH476" s="269"/>
      <c r="BI476" s="269"/>
      <c r="BJ476" s="260" t="s">
        <v>8390</v>
      </c>
      <c r="BK476" s="269"/>
      <c r="BL476" s="269"/>
      <c r="BM476" s="269"/>
      <c r="BN476" s="269"/>
      <c r="BO476" s="269"/>
      <c r="BP476" s="269"/>
      <c r="BQ476" s="269"/>
      <c r="BR476" s="269"/>
      <c r="BS476" s="269"/>
      <c r="BT476" s="269"/>
      <c r="BU476" s="269"/>
      <c r="BV476" s="269"/>
      <c r="BW476" s="268"/>
      <c r="BX476" s="268"/>
      <c r="BY476" s="268"/>
      <c r="BZ476" s="270"/>
      <c r="CA476" s="270"/>
      <c r="CB476" s="270"/>
      <c r="CC476" s="270"/>
      <c r="CD476" s="270"/>
      <c r="CE476" s="270"/>
      <c r="CF476" s="270"/>
      <c r="CG476" s="270"/>
      <c r="CH476" s="270"/>
      <c r="CI476" s="270"/>
      <c r="CJ476" s="270"/>
      <c r="CK476" s="270"/>
      <c r="CL476" s="270"/>
      <c r="CM476" s="270"/>
      <c r="CN476" s="270"/>
      <c r="CO476" s="270"/>
      <c r="CP476" s="270"/>
      <c r="CQ476" s="270"/>
      <c r="CR476" s="270"/>
      <c r="CS476" s="262" t="s">
        <v>8391</v>
      </c>
      <c r="CT476" s="270"/>
      <c r="CU476" s="270"/>
      <c r="CV476" s="270"/>
      <c r="CW476" s="270"/>
      <c r="CX476" s="270"/>
      <c r="CY476" s="270"/>
      <c r="CZ476" s="270"/>
      <c r="DA476" s="270"/>
      <c r="DB476" s="270"/>
      <c r="DC476" s="270"/>
      <c r="DD476" s="270"/>
      <c r="DE476" s="270"/>
    </row>
    <row r="477" spans="38:109" ht="135" hidden="1">
      <c r="AL477" s="259" t="str">
        <f t="shared" si="15"/>
        <v/>
      </c>
      <c r="AM477" s="259" t="str">
        <f t="shared" si="14"/>
        <v/>
      </c>
      <c r="AN477"/>
      <c r="AO477" s="268"/>
      <c r="AP477" s="3">
        <v>475</v>
      </c>
      <c r="AQ477" s="269"/>
      <c r="AR477" s="269"/>
      <c r="AS477" s="269"/>
      <c r="AT477" s="269"/>
      <c r="AU477" s="269"/>
      <c r="AV477" s="269"/>
      <c r="AW477" s="269"/>
      <c r="AX477" s="269"/>
      <c r="AY477" s="269"/>
      <c r="AZ477" s="269"/>
      <c r="BA477" s="269"/>
      <c r="BB477" s="269"/>
      <c r="BC477" s="269"/>
      <c r="BD477" s="269"/>
      <c r="BE477" s="269"/>
      <c r="BF477" s="269"/>
      <c r="BG477" s="269"/>
      <c r="BH477" s="269"/>
      <c r="BI477" s="269"/>
      <c r="BJ477" s="260" t="s">
        <v>8392</v>
      </c>
      <c r="BK477" s="269"/>
      <c r="BL477" s="269"/>
      <c r="BM477" s="269"/>
      <c r="BN477" s="269"/>
      <c r="BO477" s="269"/>
      <c r="BP477" s="269"/>
      <c r="BQ477" s="269"/>
      <c r="BR477" s="269"/>
      <c r="BS477" s="269"/>
      <c r="BT477" s="269"/>
      <c r="BU477" s="269"/>
      <c r="BV477" s="269"/>
      <c r="BW477" s="268"/>
      <c r="BX477" s="268"/>
      <c r="BY477" s="268"/>
      <c r="BZ477" s="270"/>
      <c r="CA477" s="270"/>
      <c r="CB477" s="270"/>
      <c r="CC477" s="270"/>
      <c r="CD477" s="270"/>
      <c r="CE477" s="270"/>
      <c r="CF477" s="270"/>
      <c r="CG477" s="270"/>
      <c r="CH477" s="270"/>
      <c r="CI477" s="270"/>
      <c r="CJ477" s="270"/>
      <c r="CK477" s="270"/>
      <c r="CL477" s="270"/>
      <c r="CM477" s="270"/>
      <c r="CN477" s="270"/>
      <c r="CO477" s="270"/>
      <c r="CP477" s="270"/>
      <c r="CQ477" s="270"/>
      <c r="CR477" s="270"/>
      <c r="CS477" s="262" t="s">
        <v>8393</v>
      </c>
      <c r="CT477" s="270"/>
      <c r="CU477" s="270"/>
      <c r="CV477" s="270"/>
      <c r="CW477" s="270"/>
      <c r="CX477" s="270"/>
      <c r="CY477" s="270"/>
      <c r="CZ477" s="270"/>
      <c r="DA477" s="270"/>
      <c r="DB477" s="270"/>
      <c r="DC477" s="270"/>
      <c r="DD477" s="270"/>
      <c r="DE477" s="270"/>
    </row>
    <row r="478" spans="38:109" ht="105" hidden="1">
      <c r="AL478" s="259" t="str">
        <f t="shared" si="15"/>
        <v/>
      </c>
      <c r="AM478" s="259" t="str">
        <f t="shared" si="14"/>
        <v/>
      </c>
      <c r="AN478"/>
      <c r="AO478" s="268"/>
      <c r="AP478" s="3">
        <v>476</v>
      </c>
      <c r="AQ478" s="269"/>
      <c r="AR478" s="269"/>
      <c r="AS478" s="269"/>
      <c r="AT478" s="269"/>
      <c r="AU478" s="269"/>
      <c r="AV478" s="269"/>
      <c r="AW478" s="269"/>
      <c r="AX478" s="269"/>
      <c r="AY478" s="269"/>
      <c r="AZ478" s="269"/>
      <c r="BA478" s="269"/>
      <c r="BB478" s="269"/>
      <c r="BC478" s="269"/>
      <c r="BD478" s="269"/>
      <c r="BE478" s="269"/>
      <c r="BF478" s="269"/>
      <c r="BG478" s="269"/>
      <c r="BH478" s="269"/>
      <c r="BI478" s="269"/>
      <c r="BJ478" s="260" t="s">
        <v>8394</v>
      </c>
      <c r="BK478" s="269"/>
      <c r="BL478" s="269"/>
      <c r="BM478" s="269"/>
      <c r="BN478" s="269"/>
      <c r="BO478" s="269"/>
      <c r="BP478" s="269"/>
      <c r="BQ478" s="269"/>
      <c r="BR478" s="269"/>
      <c r="BS478" s="269"/>
      <c r="BT478" s="269"/>
      <c r="BU478" s="269"/>
      <c r="BV478" s="269"/>
      <c r="BW478" s="268"/>
      <c r="BX478" s="268"/>
      <c r="BY478" s="268"/>
      <c r="BZ478" s="270"/>
      <c r="CA478" s="270"/>
      <c r="CB478" s="270"/>
      <c r="CC478" s="270"/>
      <c r="CD478" s="270"/>
      <c r="CE478" s="270"/>
      <c r="CF478" s="270"/>
      <c r="CG478" s="270"/>
      <c r="CH478" s="270"/>
      <c r="CI478" s="270"/>
      <c r="CJ478" s="270"/>
      <c r="CK478" s="270"/>
      <c r="CL478" s="270"/>
      <c r="CM478" s="270"/>
      <c r="CN478" s="270"/>
      <c r="CO478" s="270"/>
      <c r="CP478" s="270"/>
      <c r="CQ478" s="270"/>
      <c r="CR478" s="270"/>
      <c r="CS478" s="262" t="s">
        <v>8395</v>
      </c>
      <c r="CT478" s="270"/>
      <c r="CU478" s="270"/>
      <c r="CV478" s="270"/>
      <c r="CW478" s="270"/>
      <c r="CX478" s="270"/>
      <c r="CY478" s="270"/>
      <c r="CZ478" s="270"/>
      <c r="DA478" s="270"/>
      <c r="DB478" s="270"/>
      <c r="DC478" s="270"/>
      <c r="DD478" s="270"/>
      <c r="DE478" s="270"/>
    </row>
    <row r="479" spans="38:109" ht="120" hidden="1">
      <c r="AL479" s="259" t="str">
        <f t="shared" si="15"/>
        <v/>
      </c>
      <c r="AM479" s="259" t="str">
        <f t="shared" si="14"/>
        <v/>
      </c>
      <c r="AN479"/>
      <c r="AO479" s="268"/>
      <c r="AP479" s="3">
        <v>477</v>
      </c>
      <c r="AQ479" s="269"/>
      <c r="AR479" s="269"/>
      <c r="AS479" s="269"/>
      <c r="AT479" s="269"/>
      <c r="AU479" s="269"/>
      <c r="AV479" s="269"/>
      <c r="AW479" s="269"/>
      <c r="AX479" s="269"/>
      <c r="AY479" s="269"/>
      <c r="AZ479" s="269"/>
      <c r="BA479" s="269"/>
      <c r="BB479" s="269"/>
      <c r="BC479" s="269"/>
      <c r="BD479" s="269"/>
      <c r="BE479" s="269"/>
      <c r="BF479" s="269"/>
      <c r="BG479" s="269"/>
      <c r="BH479" s="269"/>
      <c r="BI479" s="269"/>
      <c r="BJ479" s="260" t="s">
        <v>8396</v>
      </c>
      <c r="BK479" s="269"/>
      <c r="BL479" s="269"/>
      <c r="BM479" s="269"/>
      <c r="BN479" s="269"/>
      <c r="BO479" s="269"/>
      <c r="BP479" s="269"/>
      <c r="BQ479" s="269"/>
      <c r="BR479" s="269"/>
      <c r="BS479" s="269"/>
      <c r="BT479" s="269"/>
      <c r="BU479" s="269"/>
      <c r="BV479" s="269"/>
      <c r="BW479" s="268"/>
      <c r="BX479" s="268"/>
      <c r="BY479" s="268"/>
      <c r="BZ479" s="270"/>
      <c r="CA479" s="270"/>
      <c r="CB479" s="270"/>
      <c r="CC479" s="270"/>
      <c r="CD479" s="270"/>
      <c r="CE479" s="270"/>
      <c r="CF479" s="270"/>
      <c r="CG479" s="270"/>
      <c r="CH479" s="270"/>
      <c r="CI479" s="270"/>
      <c r="CJ479" s="270"/>
      <c r="CK479" s="270"/>
      <c r="CL479" s="270"/>
      <c r="CM479" s="270"/>
      <c r="CN479" s="270"/>
      <c r="CO479" s="270"/>
      <c r="CP479" s="270"/>
      <c r="CQ479" s="270"/>
      <c r="CR479" s="270"/>
      <c r="CS479" s="262" t="s">
        <v>8397</v>
      </c>
      <c r="CT479" s="270"/>
      <c r="CU479" s="270"/>
      <c r="CV479" s="270"/>
      <c r="CW479" s="270"/>
      <c r="CX479" s="270"/>
      <c r="CY479" s="270"/>
      <c r="CZ479" s="270"/>
      <c r="DA479" s="270"/>
      <c r="DB479" s="270"/>
      <c r="DC479" s="270"/>
      <c r="DD479" s="270"/>
      <c r="DE479" s="270"/>
    </row>
    <row r="480" spans="38:109" ht="105" hidden="1">
      <c r="AL480" s="259" t="str">
        <f t="shared" si="15"/>
        <v/>
      </c>
      <c r="AM480" s="259" t="str">
        <f t="shared" si="14"/>
        <v/>
      </c>
      <c r="AN480"/>
      <c r="AO480" s="268"/>
      <c r="AP480" s="3">
        <v>478</v>
      </c>
      <c r="AQ480" s="269"/>
      <c r="AR480" s="269"/>
      <c r="AS480" s="269"/>
      <c r="AT480" s="269"/>
      <c r="AU480" s="269"/>
      <c r="AV480" s="269"/>
      <c r="AW480" s="269"/>
      <c r="AX480" s="269"/>
      <c r="AY480" s="269"/>
      <c r="AZ480" s="269"/>
      <c r="BA480" s="269"/>
      <c r="BB480" s="269"/>
      <c r="BC480" s="269"/>
      <c r="BD480" s="269"/>
      <c r="BE480" s="269"/>
      <c r="BF480" s="269"/>
      <c r="BG480" s="269"/>
      <c r="BH480" s="269"/>
      <c r="BI480" s="269"/>
      <c r="BJ480" s="260" t="s">
        <v>8398</v>
      </c>
      <c r="BK480" s="269"/>
      <c r="BL480" s="269"/>
      <c r="BM480" s="269"/>
      <c r="BN480" s="269"/>
      <c r="BO480" s="269"/>
      <c r="BP480" s="269"/>
      <c r="BQ480" s="269"/>
      <c r="BR480" s="269"/>
      <c r="BS480" s="269"/>
      <c r="BT480" s="269"/>
      <c r="BU480" s="269"/>
      <c r="BV480" s="269"/>
      <c r="BW480" s="268"/>
      <c r="BX480" s="268"/>
      <c r="BY480" s="268"/>
      <c r="BZ480" s="270"/>
      <c r="CA480" s="270"/>
      <c r="CB480" s="270"/>
      <c r="CC480" s="270"/>
      <c r="CD480" s="270"/>
      <c r="CE480" s="270"/>
      <c r="CF480" s="270"/>
      <c r="CG480" s="270"/>
      <c r="CH480" s="270"/>
      <c r="CI480" s="270"/>
      <c r="CJ480" s="270"/>
      <c r="CK480" s="270"/>
      <c r="CL480" s="270"/>
      <c r="CM480" s="270"/>
      <c r="CN480" s="270"/>
      <c r="CO480" s="270"/>
      <c r="CP480" s="270"/>
      <c r="CQ480" s="270"/>
      <c r="CR480" s="270"/>
      <c r="CS480" s="262" t="s">
        <v>8399</v>
      </c>
      <c r="CT480" s="270"/>
      <c r="CU480" s="270"/>
      <c r="CV480" s="270"/>
      <c r="CW480" s="270"/>
      <c r="CX480" s="270"/>
      <c r="CY480" s="270"/>
      <c r="CZ480" s="270"/>
      <c r="DA480" s="270"/>
      <c r="DB480" s="270"/>
      <c r="DC480" s="270"/>
      <c r="DD480" s="270"/>
      <c r="DE480" s="270"/>
    </row>
    <row r="481" spans="38:109" ht="135" hidden="1">
      <c r="AL481" s="259" t="str">
        <f t="shared" si="15"/>
        <v/>
      </c>
      <c r="AM481" s="259" t="str">
        <f t="shared" si="14"/>
        <v/>
      </c>
      <c r="AN481"/>
      <c r="AO481" s="268"/>
      <c r="AP481" s="3">
        <v>479</v>
      </c>
      <c r="AQ481" s="269"/>
      <c r="AR481" s="269"/>
      <c r="AS481" s="269"/>
      <c r="AT481" s="269"/>
      <c r="AU481" s="269"/>
      <c r="AV481" s="269"/>
      <c r="AW481" s="269"/>
      <c r="AX481" s="269"/>
      <c r="AY481" s="269"/>
      <c r="AZ481" s="269"/>
      <c r="BA481" s="269"/>
      <c r="BB481" s="269"/>
      <c r="BC481" s="269"/>
      <c r="BD481" s="269"/>
      <c r="BE481" s="269"/>
      <c r="BF481" s="269"/>
      <c r="BG481" s="269"/>
      <c r="BH481" s="269"/>
      <c r="BI481" s="269"/>
      <c r="BJ481" s="260" t="s">
        <v>8400</v>
      </c>
      <c r="BK481" s="269"/>
      <c r="BL481" s="269"/>
      <c r="BM481" s="269"/>
      <c r="BN481" s="269"/>
      <c r="BO481" s="269"/>
      <c r="BP481" s="269"/>
      <c r="BQ481" s="269"/>
      <c r="BR481" s="269"/>
      <c r="BS481" s="269"/>
      <c r="BT481" s="269"/>
      <c r="BU481" s="269"/>
      <c r="BV481" s="269"/>
      <c r="BW481" s="268"/>
      <c r="BX481" s="268"/>
      <c r="BY481" s="268"/>
      <c r="BZ481" s="270"/>
      <c r="CA481" s="270"/>
      <c r="CB481" s="270"/>
      <c r="CC481" s="270"/>
      <c r="CD481" s="270"/>
      <c r="CE481" s="270"/>
      <c r="CF481" s="270"/>
      <c r="CG481" s="270"/>
      <c r="CH481" s="270"/>
      <c r="CI481" s="270"/>
      <c r="CJ481" s="270"/>
      <c r="CK481" s="270"/>
      <c r="CL481" s="270"/>
      <c r="CM481" s="270"/>
      <c r="CN481" s="270"/>
      <c r="CO481" s="270"/>
      <c r="CP481" s="270"/>
      <c r="CQ481" s="270"/>
      <c r="CR481" s="270"/>
      <c r="CS481" s="262" t="s">
        <v>8401</v>
      </c>
      <c r="CT481" s="270"/>
      <c r="CU481" s="270"/>
      <c r="CV481" s="270"/>
      <c r="CW481" s="270"/>
      <c r="CX481" s="270"/>
      <c r="CY481" s="270"/>
      <c r="CZ481" s="270"/>
      <c r="DA481" s="270"/>
      <c r="DB481" s="270"/>
      <c r="DC481" s="270"/>
      <c r="DD481" s="270"/>
      <c r="DE481" s="270"/>
    </row>
    <row r="482" spans="38:109" ht="105" hidden="1">
      <c r="AL482" s="259" t="str">
        <f t="shared" si="15"/>
        <v/>
      </c>
      <c r="AM482" s="259" t="str">
        <f t="shared" si="14"/>
        <v/>
      </c>
      <c r="AN482"/>
      <c r="AO482" s="268"/>
      <c r="AP482" s="3">
        <v>480</v>
      </c>
      <c r="AQ482" s="269"/>
      <c r="AR482" s="269"/>
      <c r="AS482" s="269"/>
      <c r="AT482" s="269"/>
      <c r="AU482" s="269"/>
      <c r="AV482" s="269"/>
      <c r="AW482" s="269"/>
      <c r="AX482" s="269"/>
      <c r="AY482" s="269"/>
      <c r="AZ482" s="269"/>
      <c r="BA482" s="269"/>
      <c r="BB482" s="269"/>
      <c r="BC482" s="269"/>
      <c r="BD482" s="269"/>
      <c r="BE482" s="269"/>
      <c r="BF482" s="269"/>
      <c r="BG482" s="269"/>
      <c r="BH482" s="269"/>
      <c r="BI482" s="269"/>
      <c r="BJ482" s="260" t="s">
        <v>8402</v>
      </c>
      <c r="BK482" s="269"/>
      <c r="BL482" s="269"/>
      <c r="BM482" s="269"/>
      <c r="BN482" s="269"/>
      <c r="BO482" s="269"/>
      <c r="BP482" s="269"/>
      <c r="BQ482" s="269"/>
      <c r="BR482" s="269"/>
      <c r="BS482" s="269"/>
      <c r="BT482" s="269"/>
      <c r="BU482" s="269"/>
      <c r="BV482" s="269"/>
      <c r="BW482" s="268"/>
      <c r="BX482" s="268"/>
      <c r="BY482" s="268"/>
      <c r="BZ482" s="270"/>
      <c r="CA482" s="270"/>
      <c r="CB482" s="270"/>
      <c r="CC482" s="270"/>
      <c r="CD482" s="270"/>
      <c r="CE482" s="270"/>
      <c r="CF482" s="270"/>
      <c r="CG482" s="270"/>
      <c r="CH482" s="270"/>
      <c r="CI482" s="270"/>
      <c r="CJ482" s="270"/>
      <c r="CK482" s="270"/>
      <c r="CL482" s="270"/>
      <c r="CM482" s="270"/>
      <c r="CN482" s="270"/>
      <c r="CO482" s="270"/>
      <c r="CP482" s="270"/>
      <c r="CQ482" s="270"/>
      <c r="CR482" s="270"/>
      <c r="CS482" s="262" t="s">
        <v>8403</v>
      </c>
      <c r="CT482" s="270"/>
      <c r="CU482" s="270"/>
      <c r="CV482" s="270"/>
      <c r="CW482" s="270"/>
      <c r="CX482" s="270"/>
      <c r="CY482" s="270"/>
      <c r="CZ482" s="270"/>
      <c r="DA482" s="270"/>
      <c r="DB482" s="270"/>
      <c r="DC482" s="270"/>
      <c r="DD482" s="270"/>
      <c r="DE482" s="270"/>
    </row>
    <row r="483" spans="38:109" ht="120" hidden="1">
      <c r="AL483" s="259" t="str">
        <f t="shared" si="15"/>
        <v/>
      </c>
      <c r="AM483" s="259" t="str">
        <f t="shared" si="14"/>
        <v/>
      </c>
      <c r="AN483"/>
      <c r="AO483" s="268"/>
      <c r="AP483" s="3">
        <v>481</v>
      </c>
      <c r="AQ483" s="269"/>
      <c r="AR483" s="269"/>
      <c r="AS483" s="269"/>
      <c r="AT483" s="269"/>
      <c r="AU483" s="269"/>
      <c r="AV483" s="269"/>
      <c r="AW483" s="269"/>
      <c r="AX483" s="269"/>
      <c r="AY483" s="269"/>
      <c r="AZ483" s="269"/>
      <c r="BA483" s="269"/>
      <c r="BB483" s="269"/>
      <c r="BC483" s="269"/>
      <c r="BD483" s="269"/>
      <c r="BE483" s="269"/>
      <c r="BF483" s="269"/>
      <c r="BG483" s="269"/>
      <c r="BH483" s="269"/>
      <c r="BI483" s="269"/>
      <c r="BJ483" s="260" t="s">
        <v>8404</v>
      </c>
      <c r="BK483" s="269"/>
      <c r="BL483" s="269"/>
      <c r="BM483" s="269"/>
      <c r="BN483" s="269"/>
      <c r="BO483" s="269"/>
      <c r="BP483" s="269"/>
      <c r="BQ483" s="269"/>
      <c r="BR483" s="269"/>
      <c r="BS483" s="269"/>
      <c r="BT483" s="269"/>
      <c r="BU483" s="269"/>
      <c r="BV483" s="269"/>
      <c r="BW483" s="268"/>
      <c r="BX483" s="268"/>
      <c r="BY483" s="268"/>
      <c r="BZ483" s="270"/>
      <c r="CA483" s="270"/>
      <c r="CB483" s="270"/>
      <c r="CC483" s="270"/>
      <c r="CD483" s="270"/>
      <c r="CE483" s="270"/>
      <c r="CF483" s="270"/>
      <c r="CG483" s="270"/>
      <c r="CH483" s="270"/>
      <c r="CI483" s="270"/>
      <c r="CJ483" s="270"/>
      <c r="CK483" s="270"/>
      <c r="CL483" s="270"/>
      <c r="CM483" s="270"/>
      <c r="CN483" s="270"/>
      <c r="CO483" s="270"/>
      <c r="CP483" s="270"/>
      <c r="CQ483" s="270"/>
      <c r="CR483" s="270"/>
      <c r="CS483" s="262" t="s">
        <v>8405</v>
      </c>
      <c r="CT483" s="270"/>
      <c r="CU483" s="270"/>
      <c r="CV483" s="270"/>
      <c r="CW483" s="270"/>
      <c r="CX483" s="270"/>
      <c r="CY483" s="270"/>
      <c r="CZ483" s="270"/>
      <c r="DA483" s="270"/>
      <c r="DB483" s="270"/>
      <c r="DC483" s="270"/>
      <c r="DD483" s="270"/>
      <c r="DE483" s="270"/>
    </row>
    <row r="484" spans="38:109" ht="105" hidden="1">
      <c r="AL484" s="259" t="str">
        <f t="shared" si="15"/>
        <v/>
      </c>
      <c r="AM484" s="259" t="str">
        <f t="shared" si="14"/>
        <v/>
      </c>
      <c r="AN484"/>
      <c r="AO484" s="268"/>
      <c r="AP484" s="3">
        <v>482</v>
      </c>
      <c r="AQ484" s="269"/>
      <c r="AR484" s="269"/>
      <c r="AS484" s="269"/>
      <c r="AT484" s="269"/>
      <c r="AU484" s="269"/>
      <c r="AV484" s="269"/>
      <c r="AW484" s="269"/>
      <c r="AX484" s="269"/>
      <c r="AY484" s="269"/>
      <c r="AZ484" s="269"/>
      <c r="BA484" s="269"/>
      <c r="BB484" s="269"/>
      <c r="BC484" s="269"/>
      <c r="BD484" s="269"/>
      <c r="BE484" s="269"/>
      <c r="BF484" s="269"/>
      <c r="BG484" s="269"/>
      <c r="BH484" s="269"/>
      <c r="BI484" s="269"/>
      <c r="BJ484" s="260" t="s">
        <v>8406</v>
      </c>
      <c r="BK484" s="269"/>
      <c r="BL484" s="269"/>
      <c r="BM484" s="269"/>
      <c r="BN484" s="269"/>
      <c r="BO484" s="269"/>
      <c r="BP484" s="269"/>
      <c r="BQ484" s="269"/>
      <c r="BR484" s="269"/>
      <c r="BS484" s="269"/>
      <c r="BT484" s="269"/>
      <c r="BU484" s="269"/>
      <c r="BV484" s="269"/>
      <c r="BW484" s="268"/>
      <c r="BX484" s="268"/>
      <c r="BY484" s="268"/>
      <c r="BZ484" s="270"/>
      <c r="CA484" s="270"/>
      <c r="CB484" s="270"/>
      <c r="CC484" s="270"/>
      <c r="CD484" s="270"/>
      <c r="CE484" s="270"/>
      <c r="CF484" s="270"/>
      <c r="CG484" s="270"/>
      <c r="CH484" s="270"/>
      <c r="CI484" s="270"/>
      <c r="CJ484" s="270"/>
      <c r="CK484" s="270"/>
      <c r="CL484" s="270"/>
      <c r="CM484" s="270"/>
      <c r="CN484" s="270"/>
      <c r="CO484" s="270"/>
      <c r="CP484" s="270"/>
      <c r="CQ484" s="270"/>
      <c r="CR484" s="270"/>
      <c r="CS484" s="262" t="s">
        <v>8407</v>
      </c>
      <c r="CT484" s="270"/>
      <c r="CU484" s="270"/>
      <c r="CV484" s="270"/>
      <c r="CW484" s="270"/>
      <c r="CX484" s="270"/>
      <c r="CY484" s="270"/>
      <c r="CZ484" s="270"/>
      <c r="DA484" s="270"/>
      <c r="DB484" s="270"/>
      <c r="DC484" s="270"/>
      <c r="DD484" s="270"/>
      <c r="DE484" s="270"/>
    </row>
    <row r="485" spans="38:109" ht="165" hidden="1">
      <c r="AL485" s="259" t="str">
        <f t="shared" si="15"/>
        <v/>
      </c>
      <c r="AM485" s="259" t="str">
        <f t="shared" si="14"/>
        <v/>
      </c>
      <c r="AN485"/>
      <c r="AO485" s="268"/>
      <c r="AP485" s="3">
        <v>483</v>
      </c>
      <c r="AQ485" s="269"/>
      <c r="AR485" s="269"/>
      <c r="AS485" s="269"/>
      <c r="AT485" s="269"/>
      <c r="AU485" s="269"/>
      <c r="AV485" s="269"/>
      <c r="AW485" s="269"/>
      <c r="AX485" s="269"/>
      <c r="AY485" s="269"/>
      <c r="AZ485" s="269"/>
      <c r="BA485" s="269"/>
      <c r="BB485" s="269"/>
      <c r="BC485" s="269"/>
      <c r="BD485" s="269"/>
      <c r="BE485" s="269"/>
      <c r="BF485" s="269"/>
      <c r="BG485" s="269"/>
      <c r="BH485" s="269"/>
      <c r="BI485" s="269"/>
      <c r="BJ485" s="260" t="s">
        <v>8408</v>
      </c>
      <c r="BK485" s="269"/>
      <c r="BL485" s="269"/>
      <c r="BM485" s="269"/>
      <c r="BN485" s="269"/>
      <c r="BO485" s="269"/>
      <c r="BP485" s="269"/>
      <c r="BQ485" s="269"/>
      <c r="BR485" s="269"/>
      <c r="BS485" s="269"/>
      <c r="BT485" s="269"/>
      <c r="BU485" s="269"/>
      <c r="BV485" s="269"/>
      <c r="BW485" s="268"/>
      <c r="BX485" s="268"/>
      <c r="BY485" s="268"/>
      <c r="BZ485" s="270"/>
      <c r="CA485" s="270"/>
      <c r="CB485" s="270"/>
      <c r="CC485" s="270"/>
      <c r="CD485" s="270"/>
      <c r="CE485" s="270"/>
      <c r="CF485" s="270"/>
      <c r="CG485" s="270"/>
      <c r="CH485" s="270"/>
      <c r="CI485" s="270"/>
      <c r="CJ485" s="270"/>
      <c r="CK485" s="270"/>
      <c r="CL485" s="270"/>
      <c r="CM485" s="270"/>
      <c r="CN485" s="270"/>
      <c r="CO485" s="270"/>
      <c r="CP485" s="270"/>
      <c r="CQ485" s="270"/>
      <c r="CR485" s="270"/>
      <c r="CS485" s="262" t="s">
        <v>8409</v>
      </c>
      <c r="CT485" s="270"/>
      <c r="CU485" s="270"/>
      <c r="CV485" s="270"/>
      <c r="CW485" s="270"/>
      <c r="CX485" s="270"/>
      <c r="CY485" s="270"/>
      <c r="CZ485" s="270"/>
      <c r="DA485" s="270"/>
      <c r="DB485" s="270"/>
      <c r="DC485" s="270"/>
      <c r="DD485" s="270"/>
      <c r="DE485" s="270"/>
    </row>
    <row r="486" spans="38:109" ht="150" hidden="1">
      <c r="AL486" s="259" t="str">
        <f t="shared" si="15"/>
        <v/>
      </c>
      <c r="AM486" s="259" t="str">
        <f t="shared" si="14"/>
        <v/>
      </c>
      <c r="AN486"/>
      <c r="AO486" s="268"/>
      <c r="AP486" s="3">
        <v>484</v>
      </c>
      <c r="AQ486" s="269"/>
      <c r="AR486" s="269"/>
      <c r="AS486" s="269"/>
      <c r="AT486" s="269"/>
      <c r="AU486" s="269"/>
      <c r="AV486" s="269"/>
      <c r="AW486" s="269"/>
      <c r="AX486" s="269"/>
      <c r="AY486" s="269"/>
      <c r="AZ486" s="269"/>
      <c r="BA486" s="269"/>
      <c r="BB486" s="269"/>
      <c r="BC486" s="269"/>
      <c r="BD486" s="269"/>
      <c r="BE486" s="269"/>
      <c r="BF486" s="269"/>
      <c r="BG486" s="269"/>
      <c r="BH486" s="269"/>
      <c r="BI486" s="269"/>
      <c r="BJ486" s="260" t="s">
        <v>8410</v>
      </c>
      <c r="BK486" s="269"/>
      <c r="BL486" s="269"/>
      <c r="BM486" s="269"/>
      <c r="BN486" s="269"/>
      <c r="BO486" s="269"/>
      <c r="BP486" s="269"/>
      <c r="BQ486" s="269"/>
      <c r="BR486" s="269"/>
      <c r="BS486" s="269"/>
      <c r="BT486" s="269"/>
      <c r="BU486" s="269"/>
      <c r="BV486" s="269"/>
      <c r="BW486" s="268"/>
      <c r="BX486" s="268"/>
      <c r="BY486" s="268"/>
      <c r="BZ486" s="270"/>
      <c r="CA486" s="270"/>
      <c r="CB486" s="270"/>
      <c r="CC486" s="270"/>
      <c r="CD486" s="270"/>
      <c r="CE486" s="270"/>
      <c r="CF486" s="270"/>
      <c r="CG486" s="270"/>
      <c r="CH486" s="270"/>
      <c r="CI486" s="270"/>
      <c r="CJ486" s="270"/>
      <c r="CK486" s="270"/>
      <c r="CL486" s="270"/>
      <c r="CM486" s="270"/>
      <c r="CN486" s="270"/>
      <c r="CO486" s="270"/>
      <c r="CP486" s="270"/>
      <c r="CQ486" s="270"/>
      <c r="CR486" s="270"/>
      <c r="CS486" s="262" t="s">
        <v>8411</v>
      </c>
      <c r="CT486" s="270"/>
      <c r="CU486" s="270"/>
      <c r="CV486" s="270"/>
      <c r="CW486" s="270"/>
      <c r="CX486" s="270"/>
      <c r="CY486" s="270"/>
      <c r="CZ486" s="270"/>
      <c r="DA486" s="270"/>
      <c r="DB486" s="270"/>
      <c r="DC486" s="270"/>
      <c r="DD486" s="270"/>
      <c r="DE486" s="270"/>
    </row>
    <row r="487" spans="38:109" ht="120" hidden="1">
      <c r="AL487" s="259" t="str">
        <f t="shared" si="15"/>
        <v/>
      </c>
      <c r="AM487" s="259" t="str">
        <f t="shared" si="14"/>
        <v/>
      </c>
      <c r="AN487"/>
      <c r="AO487" s="268"/>
      <c r="AP487" s="3">
        <v>485</v>
      </c>
      <c r="AQ487" s="269"/>
      <c r="AR487" s="269"/>
      <c r="AS487" s="269"/>
      <c r="AT487" s="269"/>
      <c r="AU487" s="269"/>
      <c r="AV487" s="269"/>
      <c r="AW487" s="269"/>
      <c r="AX487" s="269"/>
      <c r="AY487" s="269"/>
      <c r="AZ487" s="269"/>
      <c r="BA487" s="269"/>
      <c r="BB487" s="269"/>
      <c r="BC487" s="269"/>
      <c r="BD487" s="269"/>
      <c r="BE487" s="269"/>
      <c r="BF487" s="269"/>
      <c r="BG487" s="269"/>
      <c r="BH487" s="269"/>
      <c r="BI487" s="269"/>
      <c r="BJ487" s="260" t="s">
        <v>8412</v>
      </c>
      <c r="BK487" s="269"/>
      <c r="BL487" s="269"/>
      <c r="BM487" s="269"/>
      <c r="BN487" s="269"/>
      <c r="BO487" s="269"/>
      <c r="BP487" s="269"/>
      <c r="BQ487" s="269"/>
      <c r="BR487" s="269"/>
      <c r="BS487" s="269"/>
      <c r="BT487" s="269"/>
      <c r="BU487" s="269"/>
      <c r="BV487" s="269"/>
      <c r="BW487" s="268"/>
      <c r="BX487" s="268"/>
      <c r="BY487" s="268"/>
      <c r="BZ487" s="270"/>
      <c r="CA487" s="270"/>
      <c r="CB487" s="270"/>
      <c r="CC487" s="270"/>
      <c r="CD487" s="270"/>
      <c r="CE487" s="270"/>
      <c r="CF487" s="270"/>
      <c r="CG487" s="270"/>
      <c r="CH487" s="270"/>
      <c r="CI487" s="270"/>
      <c r="CJ487" s="270"/>
      <c r="CK487" s="270"/>
      <c r="CL487" s="270"/>
      <c r="CM487" s="270"/>
      <c r="CN487" s="270"/>
      <c r="CO487" s="270"/>
      <c r="CP487" s="270"/>
      <c r="CQ487" s="270"/>
      <c r="CR487" s="270"/>
      <c r="CS487" s="262" t="s">
        <v>8413</v>
      </c>
      <c r="CT487" s="270"/>
      <c r="CU487" s="270"/>
      <c r="CV487" s="270"/>
      <c r="CW487" s="270"/>
      <c r="CX487" s="270"/>
      <c r="CY487" s="270"/>
      <c r="CZ487" s="270"/>
      <c r="DA487" s="270"/>
      <c r="DB487" s="270"/>
      <c r="DC487" s="270"/>
      <c r="DD487" s="270"/>
      <c r="DE487" s="270"/>
    </row>
    <row r="488" spans="38:109" ht="120" hidden="1">
      <c r="AL488" s="259" t="str">
        <f t="shared" si="15"/>
        <v/>
      </c>
      <c r="AM488" s="259" t="str">
        <f t="shared" si="14"/>
        <v/>
      </c>
      <c r="AN488"/>
      <c r="AO488" s="268"/>
      <c r="AP488" s="3">
        <v>486</v>
      </c>
      <c r="AQ488" s="269"/>
      <c r="AR488" s="269"/>
      <c r="AS488" s="269"/>
      <c r="AT488" s="269"/>
      <c r="AU488" s="269"/>
      <c r="AV488" s="269"/>
      <c r="AW488" s="269"/>
      <c r="AX488" s="269"/>
      <c r="AY488" s="269"/>
      <c r="AZ488" s="269"/>
      <c r="BA488" s="269"/>
      <c r="BB488" s="269"/>
      <c r="BC488" s="269"/>
      <c r="BD488" s="269"/>
      <c r="BE488" s="269"/>
      <c r="BF488" s="269"/>
      <c r="BG488" s="269"/>
      <c r="BH488" s="269"/>
      <c r="BI488" s="269"/>
      <c r="BJ488" s="260" t="s">
        <v>8414</v>
      </c>
      <c r="BK488" s="269"/>
      <c r="BL488" s="269"/>
      <c r="BM488" s="269"/>
      <c r="BN488" s="269"/>
      <c r="BO488" s="269"/>
      <c r="BP488" s="269"/>
      <c r="BQ488" s="269"/>
      <c r="BR488" s="269"/>
      <c r="BS488" s="269"/>
      <c r="BT488" s="269"/>
      <c r="BU488" s="269"/>
      <c r="BV488" s="269"/>
      <c r="BW488" s="268"/>
      <c r="BX488" s="268"/>
      <c r="BY488" s="268"/>
      <c r="BZ488" s="270"/>
      <c r="CA488" s="270"/>
      <c r="CB488" s="270"/>
      <c r="CC488" s="270"/>
      <c r="CD488" s="270"/>
      <c r="CE488" s="270"/>
      <c r="CF488" s="270"/>
      <c r="CG488" s="270"/>
      <c r="CH488" s="270"/>
      <c r="CI488" s="270"/>
      <c r="CJ488" s="270"/>
      <c r="CK488" s="270"/>
      <c r="CL488" s="270"/>
      <c r="CM488" s="270"/>
      <c r="CN488" s="270"/>
      <c r="CO488" s="270"/>
      <c r="CP488" s="270"/>
      <c r="CQ488" s="270"/>
      <c r="CR488" s="270"/>
      <c r="CS488" s="262" t="s">
        <v>8415</v>
      </c>
      <c r="CT488" s="270"/>
      <c r="CU488" s="270"/>
      <c r="CV488" s="270"/>
      <c r="CW488" s="270"/>
      <c r="CX488" s="270"/>
      <c r="CY488" s="270"/>
      <c r="CZ488" s="270"/>
      <c r="DA488" s="270"/>
      <c r="DB488" s="270"/>
      <c r="DC488" s="270"/>
      <c r="DD488" s="270"/>
      <c r="DE488" s="270"/>
    </row>
    <row r="489" spans="38:109" ht="150" hidden="1">
      <c r="AL489" s="259" t="str">
        <f t="shared" si="15"/>
        <v/>
      </c>
      <c r="AM489" s="259" t="str">
        <f t="shared" si="14"/>
        <v/>
      </c>
      <c r="AN489"/>
      <c r="AO489" s="268"/>
      <c r="AP489" s="3">
        <v>487</v>
      </c>
      <c r="AQ489" s="269"/>
      <c r="AR489" s="269"/>
      <c r="AS489" s="269"/>
      <c r="AT489" s="269"/>
      <c r="AU489" s="269"/>
      <c r="AV489" s="269"/>
      <c r="AW489" s="269"/>
      <c r="AX489" s="269"/>
      <c r="AY489" s="269"/>
      <c r="AZ489" s="269"/>
      <c r="BA489" s="269"/>
      <c r="BB489" s="269"/>
      <c r="BC489" s="269"/>
      <c r="BD489" s="269"/>
      <c r="BE489" s="269"/>
      <c r="BF489" s="269"/>
      <c r="BG489" s="269"/>
      <c r="BH489" s="269"/>
      <c r="BI489" s="269"/>
      <c r="BJ489" s="260" t="s">
        <v>8416</v>
      </c>
      <c r="BK489" s="269"/>
      <c r="BL489" s="269"/>
      <c r="BM489" s="269"/>
      <c r="BN489" s="269"/>
      <c r="BO489" s="269"/>
      <c r="BP489" s="269"/>
      <c r="BQ489" s="269"/>
      <c r="BR489" s="269"/>
      <c r="BS489" s="269"/>
      <c r="BT489" s="269"/>
      <c r="BU489" s="269"/>
      <c r="BV489" s="269"/>
      <c r="BW489" s="268"/>
      <c r="BX489" s="268"/>
      <c r="BY489" s="268"/>
      <c r="BZ489" s="270"/>
      <c r="CA489" s="270"/>
      <c r="CB489" s="270"/>
      <c r="CC489" s="270"/>
      <c r="CD489" s="270"/>
      <c r="CE489" s="270"/>
      <c r="CF489" s="270"/>
      <c r="CG489" s="270"/>
      <c r="CH489" s="270"/>
      <c r="CI489" s="270"/>
      <c r="CJ489" s="270"/>
      <c r="CK489" s="270"/>
      <c r="CL489" s="270"/>
      <c r="CM489" s="270"/>
      <c r="CN489" s="270"/>
      <c r="CO489" s="270"/>
      <c r="CP489" s="270"/>
      <c r="CQ489" s="270"/>
      <c r="CR489" s="270"/>
      <c r="CS489" s="262" t="s">
        <v>8417</v>
      </c>
      <c r="CT489" s="270"/>
      <c r="CU489" s="270"/>
      <c r="CV489" s="270"/>
      <c r="CW489" s="270"/>
      <c r="CX489" s="270"/>
      <c r="CY489" s="270"/>
      <c r="CZ489" s="270"/>
      <c r="DA489" s="270"/>
      <c r="DB489" s="270"/>
      <c r="DC489" s="270"/>
      <c r="DD489" s="270"/>
      <c r="DE489" s="270"/>
    </row>
    <row r="490" spans="38:109" ht="120" hidden="1">
      <c r="AL490" s="259" t="str">
        <f t="shared" si="15"/>
        <v/>
      </c>
      <c r="AM490" s="259" t="str">
        <f t="shared" si="14"/>
        <v/>
      </c>
      <c r="AN490"/>
      <c r="AO490" s="268"/>
      <c r="AP490" s="3">
        <v>488</v>
      </c>
      <c r="AQ490" s="269"/>
      <c r="AR490" s="269"/>
      <c r="AS490" s="269"/>
      <c r="AT490" s="269"/>
      <c r="AU490" s="269"/>
      <c r="AV490" s="269"/>
      <c r="AW490" s="269"/>
      <c r="AX490" s="269"/>
      <c r="AY490" s="269"/>
      <c r="AZ490" s="269"/>
      <c r="BA490" s="269"/>
      <c r="BB490" s="269"/>
      <c r="BC490" s="269"/>
      <c r="BD490" s="269"/>
      <c r="BE490" s="269"/>
      <c r="BF490" s="269"/>
      <c r="BG490" s="269"/>
      <c r="BH490" s="269"/>
      <c r="BI490" s="269"/>
      <c r="BJ490" s="260" t="s">
        <v>8418</v>
      </c>
      <c r="BK490" s="269"/>
      <c r="BL490" s="269"/>
      <c r="BM490" s="269"/>
      <c r="BN490" s="269"/>
      <c r="BO490" s="269"/>
      <c r="BP490" s="269"/>
      <c r="BQ490" s="269"/>
      <c r="BR490" s="269"/>
      <c r="BS490" s="269"/>
      <c r="BT490" s="269"/>
      <c r="BU490" s="269"/>
      <c r="BV490" s="269"/>
      <c r="BW490" s="268"/>
      <c r="BX490" s="268"/>
      <c r="BY490" s="268"/>
      <c r="BZ490" s="270"/>
      <c r="CA490" s="270"/>
      <c r="CB490" s="270"/>
      <c r="CC490" s="270"/>
      <c r="CD490" s="270"/>
      <c r="CE490" s="270"/>
      <c r="CF490" s="270"/>
      <c r="CG490" s="270"/>
      <c r="CH490" s="270"/>
      <c r="CI490" s="270"/>
      <c r="CJ490" s="270"/>
      <c r="CK490" s="270"/>
      <c r="CL490" s="270"/>
      <c r="CM490" s="270"/>
      <c r="CN490" s="270"/>
      <c r="CO490" s="270"/>
      <c r="CP490" s="270"/>
      <c r="CQ490" s="270"/>
      <c r="CR490" s="270"/>
      <c r="CS490" s="262" t="s">
        <v>8419</v>
      </c>
      <c r="CT490" s="270"/>
      <c r="CU490" s="270"/>
      <c r="CV490" s="270"/>
      <c r="CW490" s="270"/>
      <c r="CX490" s="270"/>
      <c r="CY490" s="270"/>
      <c r="CZ490" s="270"/>
      <c r="DA490" s="270"/>
      <c r="DB490" s="270"/>
      <c r="DC490" s="270"/>
      <c r="DD490" s="270"/>
      <c r="DE490" s="270"/>
    </row>
    <row r="491" spans="38:109" ht="120" hidden="1">
      <c r="AL491" s="259" t="str">
        <f t="shared" si="15"/>
        <v/>
      </c>
      <c r="AM491" s="259" t="str">
        <f t="shared" si="14"/>
        <v/>
      </c>
      <c r="AN491"/>
      <c r="AO491" s="268"/>
      <c r="AP491" s="3">
        <v>489</v>
      </c>
      <c r="AQ491" s="269"/>
      <c r="AR491" s="269"/>
      <c r="AS491" s="269"/>
      <c r="AT491" s="269"/>
      <c r="AU491" s="269"/>
      <c r="AV491" s="269"/>
      <c r="AW491" s="269"/>
      <c r="AX491" s="269"/>
      <c r="AY491" s="269"/>
      <c r="AZ491" s="269"/>
      <c r="BA491" s="269"/>
      <c r="BB491" s="269"/>
      <c r="BC491" s="269"/>
      <c r="BD491" s="269"/>
      <c r="BE491" s="269"/>
      <c r="BF491" s="269"/>
      <c r="BG491" s="269"/>
      <c r="BH491" s="269"/>
      <c r="BI491" s="269"/>
      <c r="BJ491" s="260" t="s">
        <v>8420</v>
      </c>
      <c r="BK491" s="269"/>
      <c r="BL491" s="269"/>
      <c r="BM491" s="269"/>
      <c r="BN491" s="269"/>
      <c r="BO491" s="269"/>
      <c r="BP491" s="269"/>
      <c r="BQ491" s="269"/>
      <c r="BR491" s="269"/>
      <c r="BS491" s="269"/>
      <c r="BT491" s="269"/>
      <c r="BU491" s="269"/>
      <c r="BV491" s="269"/>
      <c r="BW491" s="268"/>
      <c r="BX491" s="268"/>
      <c r="BY491" s="268"/>
      <c r="BZ491" s="270"/>
      <c r="CA491" s="270"/>
      <c r="CB491" s="270"/>
      <c r="CC491" s="270"/>
      <c r="CD491" s="270"/>
      <c r="CE491" s="270"/>
      <c r="CF491" s="270"/>
      <c r="CG491" s="270"/>
      <c r="CH491" s="270"/>
      <c r="CI491" s="270"/>
      <c r="CJ491" s="270"/>
      <c r="CK491" s="270"/>
      <c r="CL491" s="270"/>
      <c r="CM491" s="270"/>
      <c r="CN491" s="270"/>
      <c r="CO491" s="270"/>
      <c r="CP491" s="270"/>
      <c r="CQ491" s="270"/>
      <c r="CR491" s="270"/>
      <c r="CS491" s="262" t="s">
        <v>8421</v>
      </c>
      <c r="CT491" s="270"/>
      <c r="CU491" s="270"/>
      <c r="CV491" s="270"/>
      <c r="CW491" s="270"/>
      <c r="CX491" s="270"/>
      <c r="CY491" s="270"/>
      <c r="CZ491" s="270"/>
      <c r="DA491" s="270"/>
      <c r="DB491" s="270"/>
      <c r="DC491" s="270"/>
      <c r="DD491" s="270"/>
      <c r="DE491" s="270"/>
    </row>
    <row r="492" spans="38:109" ht="120" hidden="1">
      <c r="AL492" s="259" t="str">
        <f t="shared" si="15"/>
        <v/>
      </c>
      <c r="AM492" s="259" t="str">
        <f t="shared" si="14"/>
        <v/>
      </c>
      <c r="AN492"/>
      <c r="AO492" s="268"/>
      <c r="AP492" s="3">
        <v>490</v>
      </c>
      <c r="AQ492" s="269"/>
      <c r="AR492" s="269"/>
      <c r="AS492" s="269"/>
      <c r="AT492" s="269"/>
      <c r="AU492" s="269"/>
      <c r="AV492" s="269"/>
      <c r="AW492" s="269"/>
      <c r="AX492" s="269"/>
      <c r="AY492" s="269"/>
      <c r="AZ492" s="269"/>
      <c r="BA492" s="269"/>
      <c r="BB492" s="269"/>
      <c r="BC492" s="269"/>
      <c r="BD492" s="269"/>
      <c r="BE492" s="269"/>
      <c r="BF492" s="269"/>
      <c r="BG492" s="269"/>
      <c r="BH492" s="269"/>
      <c r="BI492" s="269"/>
      <c r="BJ492" s="260" t="s">
        <v>8422</v>
      </c>
      <c r="BK492" s="269"/>
      <c r="BL492" s="269"/>
      <c r="BM492" s="269"/>
      <c r="BN492" s="269"/>
      <c r="BO492" s="269"/>
      <c r="BP492" s="269"/>
      <c r="BQ492" s="269"/>
      <c r="BR492" s="269"/>
      <c r="BS492" s="269"/>
      <c r="BT492" s="269"/>
      <c r="BU492" s="269"/>
      <c r="BV492" s="269"/>
      <c r="BW492" s="268"/>
      <c r="BX492" s="268"/>
      <c r="BY492" s="268"/>
      <c r="BZ492" s="270"/>
      <c r="CA492" s="270"/>
      <c r="CB492" s="270"/>
      <c r="CC492" s="270"/>
      <c r="CD492" s="270"/>
      <c r="CE492" s="270"/>
      <c r="CF492" s="270"/>
      <c r="CG492" s="270"/>
      <c r="CH492" s="270"/>
      <c r="CI492" s="270"/>
      <c r="CJ492" s="270"/>
      <c r="CK492" s="270"/>
      <c r="CL492" s="270"/>
      <c r="CM492" s="270"/>
      <c r="CN492" s="270"/>
      <c r="CO492" s="270"/>
      <c r="CP492" s="270"/>
      <c r="CQ492" s="270"/>
      <c r="CR492" s="270"/>
      <c r="CS492" s="262" t="s">
        <v>8423</v>
      </c>
      <c r="CT492" s="270"/>
      <c r="CU492" s="270"/>
      <c r="CV492" s="270"/>
      <c r="CW492" s="270"/>
      <c r="CX492" s="270"/>
      <c r="CY492" s="270"/>
      <c r="CZ492" s="270"/>
      <c r="DA492" s="270"/>
      <c r="DB492" s="270"/>
      <c r="DC492" s="270"/>
      <c r="DD492" s="270"/>
      <c r="DE492" s="270"/>
    </row>
    <row r="493" spans="38:109" ht="135" hidden="1">
      <c r="AL493" s="259" t="str">
        <f t="shared" si="15"/>
        <v/>
      </c>
      <c r="AM493" s="259" t="str">
        <f t="shared" si="14"/>
        <v/>
      </c>
      <c r="AN493"/>
      <c r="AO493" s="3"/>
      <c r="AP493" s="3">
        <v>491</v>
      </c>
      <c r="AQ493" s="260"/>
      <c r="AR493" s="260"/>
      <c r="AS493" s="260"/>
      <c r="AT493" s="260"/>
      <c r="AU493" s="260"/>
      <c r="AV493" s="260"/>
      <c r="AW493" s="260"/>
      <c r="AX493" s="260"/>
      <c r="AY493" s="260"/>
      <c r="AZ493" s="260"/>
      <c r="BA493" s="260"/>
      <c r="BB493" s="260"/>
      <c r="BC493" s="260"/>
      <c r="BD493" s="260"/>
      <c r="BE493" s="260"/>
      <c r="BF493" s="260"/>
      <c r="BG493" s="260"/>
      <c r="BH493" s="260"/>
      <c r="BI493" s="260"/>
      <c r="BJ493" s="260" t="s">
        <v>8424</v>
      </c>
      <c r="BK493" s="260"/>
      <c r="BL493" s="260"/>
      <c r="BM493" s="260"/>
      <c r="BN493" s="260"/>
      <c r="BO493" s="260"/>
      <c r="BP493" s="260"/>
      <c r="BQ493" s="260"/>
      <c r="BR493" s="260"/>
      <c r="BS493" s="260"/>
      <c r="BT493" s="260"/>
      <c r="BU493" s="260"/>
      <c r="BV493" s="260"/>
      <c r="BW493" s="3"/>
      <c r="BX493" s="3"/>
      <c r="BY493" s="3"/>
      <c r="BZ493" s="262"/>
      <c r="CA493" s="262"/>
      <c r="CB493" s="262"/>
      <c r="CC493" s="262"/>
      <c r="CD493" s="262"/>
      <c r="CE493" s="262"/>
      <c r="CF493" s="262"/>
      <c r="CG493" s="262"/>
      <c r="CH493" s="262"/>
      <c r="CI493" s="262"/>
      <c r="CJ493" s="262"/>
      <c r="CK493" s="262"/>
      <c r="CL493" s="262"/>
      <c r="CM493" s="262"/>
      <c r="CN493" s="262"/>
      <c r="CO493" s="262"/>
      <c r="CP493" s="262"/>
      <c r="CQ493" s="262"/>
      <c r="CR493" s="262"/>
      <c r="CS493" s="262" t="s">
        <v>8425</v>
      </c>
      <c r="CT493" s="262"/>
      <c r="CU493" s="262"/>
      <c r="CV493" s="262"/>
      <c r="CW493" s="262"/>
      <c r="CX493" s="262"/>
      <c r="CY493" s="262"/>
      <c r="CZ493" s="262"/>
      <c r="DA493" s="262"/>
      <c r="DB493" s="262"/>
      <c r="DC493" s="262"/>
      <c r="DD493" s="262"/>
      <c r="DE493" s="262"/>
    </row>
    <row r="494" spans="38:109" ht="120" hidden="1">
      <c r="AL494" s="259" t="str">
        <f t="shared" si="15"/>
        <v/>
      </c>
      <c r="AM494" s="259" t="str">
        <f t="shared" si="14"/>
        <v/>
      </c>
      <c r="AN494"/>
      <c r="AO494" s="268"/>
      <c r="AP494" s="3">
        <v>492</v>
      </c>
      <c r="AQ494" s="269"/>
      <c r="AR494" s="269"/>
      <c r="AS494" s="269"/>
      <c r="AT494" s="269"/>
      <c r="AU494" s="269"/>
      <c r="AV494" s="269"/>
      <c r="AW494" s="269"/>
      <c r="AX494" s="269"/>
      <c r="AY494" s="269"/>
      <c r="AZ494" s="269"/>
      <c r="BA494" s="269"/>
      <c r="BB494" s="269"/>
      <c r="BC494" s="269"/>
      <c r="BD494" s="269"/>
      <c r="BE494" s="269"/>
      <c r="BF494" s="269"/>
      <c r="BG494" s="269"/>
      <c r="BH494" s="269"/>
      <c r="BI494" s="269"/>
      <c r="BJ494" s="260" t="s">
        <v>8426</v>
      </c>
      <c r="BK494" s="269"/>
      <c r="BL494" s="269"/>
      <c r="BM494" s="269"/>
      <c r="BN494" s="269"/>
      <c r="BO494" s="269"/>
      <c r="BP494" s="269"/>
      <c r="BQ494" s="269"/>
      <c r="BR494" s="269"/>
      <c r="BS494" s="269"/>
      <c r="BT494" s="269"/>
      <c r="BU494" s="269"/>
      <c r="BV494" s="269"/>
      <c r="BW494" s="268"/>
      <c r="BX494" s="268"/>
      <c r="BY494" s="268"/>
      <c r="BZ494" s="270"/>
      <c r="CA494" s="270"/>
      <c r="CB494" s="270"/>
      <c r="CC494" s="270"/>
      <c r="CD494" s="270"/>
      <c r="CE494" s="270"/>
      <c r="CF494" s="270"/>
      <c r="CG494" s="270"/>
      <c r="CH494" s="270"/>
      <c r="CI494" s="270"/>
      <c r="CJ494" s="270"/>
      <c r="CK494" s="270"/>
      <c r="CL494" s="270"/>
      <c r="CM494" s="270"/>
      <c r="CN494" s="270"/>
      <c r="CO494" s="270"/>
      <c r="CP494" s="270"/>
      <c r="CQ494" s="270"/>
      <c r="CR494" s="270"/>
      <c r="CS494" s="262" t="s">
        <v>8427</v>
      </c>
      <c r="CT494" s="270"/>
      <c r="CU494" s="270"/>
      <c r="CV494" s="270"/>
      <c r="CW494" s="270"/>
      <c r="CX494" s="270"/>
      <c r="CY494" s="270"/>
      <c r="CZ494" s="270"/>
      <c r="DA494" s="270"/>
      <c r="DB494" s="270"/>
      <c r="DC494" s="270"/>
      <c r="DD494" s="270"/>
      <c r="DE494" s="270"/>
    </row>
    <row r="495" spans="38:109" ht="135" hidden="1">
      <c r="AL495" s="259" t="str">
        <f t="shared" si="15"/>
        <v/>
      </c>
      <c r="AM495" s="259" t="str">
        <f t="shared" si="14"/>
        <v/>
      </c>
      <c r="AN495"/>
      <c r="AO495" s="268"/>
      <c r="AP495" s="3">
        <v>493</v>
      </c>
      <c r="AQ495" s="269"/>
      <c r="AR495" s="269"/>
      <c r="AS495" s="269"/>
      <c r="AT495" s="269"/>
      <c r="AU495" s="269"/>
      <c r="AV495" s="269"/>
      <c r="AW495" s="269"/>
      <c r="AX495" s="269"/>
      <c r="AY495" s="269"/>
      <c r="AZ495" s="269"/>
      <c r="BA495" s="269"/>
      <c r="BB495" s="269"/>
      <c r="BC495" s="269"/>
      <c r="BD495" s="269"/>
      <c r="BE495" s="269"/>
      <c r="BF495" s="269"/>
      <c r="BG495" s="269"/>
      <c r="BH495" s="269"/>
      <c r="BI495" s="269"/>
      <c r="BJ495" s="260" t="s">
        <v>8428</v>
      </c>
      <c r="BK495" s="269"/>
      <c r="BL495" s="269"/>
      <c r="BM495" s="269"/>
      <c r="BN495" s="269"/>
      <c r="BO495" s="269"/>
      <c r="BP495" s="269"/>
      <c r="BQ495" s="269"/>
      <c r="BR495" s="269"/>
      <c r="BS495" s="269"/>
      <c r="BT495" s="269"/>
      <c r="BU495" s="269"/>
      <c r="BV495" s="269"/>
      <c r="BW495" s="268"/>
      <c r="BX495" s="268"/>
      <c r="BY495" s="268"/>
      <c r="BZ495" s="270"/>
      <c r="CA495" s="270"/>
      <c r="CB495" s="270"/>
      <c r="CC495" s="270"/>
      <c r="CD495" s="270"/>
      <c r="CE495" s="270"/>
      <c r="CF495" s="270"/>
      <c r="CG495" s="270"/>
      <c r="CH495" s="270"/>
      <c r="CI495" s="270"/>
      <c r="CJ495" s="270"/>
      <c r="CK495" s="270"/>
      <c r="CL495" s="270"/>
      <c r="CM495" s="270"/>
      <c r="CN495" s="270"/>
      <c r="CO495" s="270"/>
      <c r="CP495" s="270"/>
      <c r="CQ495" s="270"/>
      <c r="CR495" s="270"/>
      <c r="CS495" s="262" t="s">
        <v>8429</v>
      </c>
      <c r="CT495" s="270"/>
      <c r="CU495" s="270"/>
      <c r="CV495" s="270"/>
      <c r="CW495" s="270"/>
      <c r="CX495" s="270"/>
      <c r="CY495" s="270"/>
      <c r="CZ495" s="270"/>
      <c r="DA495" s="270"/>
      <c r="DB495" s="270"/>
      <c r="DC495" s="270"/>
      <c r="DD495" s="270"/>
      <c r="DE495" s="270"/>
    </row>
    <row r="496" spans="38:109" ht="90" hidden="1">
      <c r="AL496" s="259" t="str">
        <f t="shared" si="15"/>
        <v/>
      </c>
      <c r="AM496" s="259" t="str">
        <f t="shared" si="14"/>
        <v/>
      </c>
      <c r="AN496"/>
      <c r="AO496" s="268"/>
      <c r="AP496" s="3">
        <v>494</v>
      </c>
      <c r="AQ496" s="269"/>
      <c r="AR496" s="269"/>
      <c r="AS496" s="269"/>
      <c r="AT496" s="269"/>
      <c r="AU496" s="269"/>
      <c r="AV496" s="269"/>
      <c r="AW496" s="269"/>
      <c r="AX496" s="269"/>
      <c r="AY496" s="269"/>
      <c r="AZ496" s="269"/>
      <c r="BA496" s="269"/>
      <c r="BB496" s="269"/>
      <c r="BC496" s="269"/>
      <c r="BD496" s="269"/>
      <c r="BE496" s="269"/>
      <c r="BF496" s="269"/>
      <c r="BG496" s="269"/>
      <c r="BH496" s="269"/>
      <c r="BI496" s="269"/>
      <c r="BJ496" s="260" t="s">
        <v>8430</v>
      </c>
      <c r="BK496" s="269"/>
      <c r="BL496" s="269"/>
      <c r="BM496" s="269"/>
      <c r="BN496" s="269"/>
      <c r="BO496" s="269"/>
      <c r="BP496" s="269"/>
      <c r="BQ496" s="269"/>
      <c r="BR496" s="269"/>
      <c r="BS496" s="269"/>
      <c r="BT496" s="269"/>
      <c r="BU496" s="269"/>
      <c r="BV496" s="269"/>
      <c r="BW496" s="268"/>
      <c r="BX496" s="268"/>
      <c r="BY496" s="268"/>
      <c r="BZ496" s="270"/>
      <c r="CA496" s="270"/>
      <c r="CB496" s="270"/>
      <c r="CC496" s="270"/>
      <c r="CD496" s="270"/>
      <c r="CE496" s="270"/>
      <c r="CF496" s="270"/>
      <c r="CG496" s="270"/>
      <c r="CH496" s="270"/>
      <c r="CI496" s="270"/>
      <c r="CJ496" s="270"/>
      <c r="CK496" s="270"/>
      <c r="CL496" s="270"/>
      <c r="CM496" s="270"/>
      <c r="CN496" s="270"/>
      <c r="CO496" s="270"/>
      <c r="CP496" s="270"/>
      <c r="CQ496" s="270"/>
      <c r="CR496" s="270"/>
      <c r="CS496" s="262" t="s">
        <v>8431</v>
      </c>
      <c r="CT496" s="270"/>
      <c r="CU496" s="270"/>
      <c r="CV496" s="270"/>
      <c r="CW496" s="270"/>
      <c r="CX496" s="270"/>
      <c r="CY496" s="270"/>
      <c r="CZ496" s="270"/>
      <c r="DA496" s="270"/>
      <c r="DB496" s="270"/>
      <c r="DC496" s="270"/>
      <c r="DD496" s="270"/>
      <c r="DE496" s="270"/>
    </row>
    <row r="497" spans="38:109" ht="150" hidden="1">
      <c r="AL497" s="259" t="str">
        <f t="shared" si="15"/>
        <v/>
      </c>
      <c r="AM497" s="259" t="str">
        <f t="shared" si="14"/>
        <v/>
      </c>
      <c r="AN497"/>
      <c r="AO497" s="268"/>
      <c r="AP497" s="3">
        <v>495</v>
      </c>
      <c r="AQ497" s="269"/>
      <c r="AR497" s="269"/>
      <c r="AS497" s="269"/>
      <c r="AT497" s="269"/>
      <c r="AU497" s="269"/>
      <c r="AV497" s="269"/>
      <c r="AW497" s="269"/>
      <c r="AX497" s="269"/>
      <c r="AY497" s="269"/>
      <c r="AZ497" s="269"/>
      <c r="BA497" s="269"/>
      <c r="BB497" s="269"/>
      <c r="BC497" s="269"/>
      <c r="BD497" s="269"/>
      <c r="BE497" s="269"/>
      <c r="BF497" s="269"/>
      <c r="BG497" s="269"/>
      <c r="BH497" s="269"/>
      <c r="BI497" s="269"/>
      <c r="BJ497" s="260" t="s">
        <v>8432</v>
      </c>
      <c r="BK497" s="269"/>
      <c r="BL497" s="269"/>
      <c r="BM497" s="269"/>
      <c r="BN497" s="269"/>
      <c r="BO497" s="269"/>
      <c r="BP497" s="269"/>
      <c r="BQ497" s="269"/>
      <c r="BR497" s="269"/>
      <c r="BS497" s="269"/>
      <c r="BT497" s="269"/>
      <c r="BU497" s="269"/>
      <c r="BV497" s="269"/>
      <c r="BW497" s="268"/>
      <c r="BX497" s="268"/>
      <c r="BY497" s="268"/>
      <c r="BZ497" s="270"/>
      <c r="CA497" s="270"/>
      <c r="CB497" s="270"/>
      <c r="CC497" s="270"/>
      <c r="CD497" s="270"/>
      <c r="CE497" s="270"/>
      <c r="CF497" s="270"/>
      <c r="CG497" s="270"/>
      <c r="CH497" s="270"/>
      <c r="CI497" s="270"/>
      <c r="CJ497" s="270"/>
      <c r="CK497" s="270"/>
      <c r="CL497" s="270"/>
      <c r="CM497" s="270"/>
      <c r="CN497" s="270"/>
      <c r="CO497" s="270"/>
      <c r="CP497" s="270"/>
      <c r="CQ497" s="270"/>
      <c r="CR497" s="270"/>
      <c r="CS497" s="262" t="s">
        <v>8433</v>
      </c>
      <c r="CT497" s="270"/>
      <c r="CU497" s="270"/>
      <c r="CV497" s="270"/>
      <c r="CW497" s="270"/>
      <c r="CX497" s="270"/>
      <c r="CY497" s="270"/>
      <c r="CZ497" s="270"/>
      <c r="DA497" s="270"/>
      <c r="DB497" s="270"/>
      <c r="DC497" s="270"/>
      <c r="DD497" s="270"/>
      <c r="DE497" s="270"/>
    </row>
    <row r="498" spans="38:109" ht="105" hidden="1">
      <c r="AL498" s="259" t="str">
        <f t="shared" si="15"/>
        <v/>
      </c>
      <c r="AM498" s="259" t="str">
        <f t="shared" si="14"/>
        <v/>
      </c>
      <c r="AN498"/>
      <c r="AO498" s="268"/>
      <c r="AP498" s="3">
        <v>496</v>
      </c>
      <c r="AQ498" s="269"/>
      <c r="AR498" s="269"/>
      <c r="AS498" s="269"/>
      <c r="AT498" s="269"/>
      <c r="AU498" s="269"/>
      <c r="AV498" s="269"/>
      <c r="AW498" s="269"/>
      <c r="AX498" s="269"/>
      <c r="AY498" s="269"/>
      <c r="AZ498" s="269"/>
      <c r="BA498" s="269"/>
      <c r="BB498" s="269"/>
      <c r="BC498" s="269"/>
      <c r="BD498" s="269"/>
      <c r="BE498" s="269"/>
      <c r="BF498" s="269"/>
      <c r="BG498" s="269"/>
      <c r="BH498" s="269"/>
      <c r="BI498" s="269"/>
      <c r="BJ498" s="260" t="s">
        <v>8434</v>
      </c>
      <c r="BK498" s="269"/>
      <c r="BL498" s="269"/>
      <c r="BM498" s="269"/>
      <c r="BN498" s="269"/>
      <c r="BO498" s="269"/>
      <c r="BP498" s="269"/>
      <c r="BQ498" s="269"/>
      <c r="BR498" s="269"/>
      <c r="BS498" s="269"/>
      <c r="BT498" s="269"/>
      <c r="BU498" s="269"/>
      <c r="BV498" s="269"/>
      <c r="BW498" s="268"/>
      <c r="BX498" s="268"/>
      <c r="BY498" s="268"/>
      <c r="BZ498" s="270"/>
      <c r="CA498" s="270"/>
      <c r="CB498" s="270"/>
      <c r="CC498" s="270"/>
      <c r="CD498" s="270"/>
      <c r="CE498" s="270"/>
      <c r="CF498" s="270"/>
      <c r="CG498" s="270"/>
      <c r="CH498" s="270"/>
      <c r="CI498" s="270"/>
      <c r="CJ498" s="270"/>
      <c r="CK498" s="270"/>
      <c r="CL498" s="270"/>
      <c r="CM498" s="270"/>
      <c r="CN498" s="270"/>
      <c r="CO498" s="270"/>
      <c r="CP498" s="270"/>
      <c r="CQ498" s="270"/>
      <c r="CR498" s="270"/>
      <c r="CS498" s="262" t="s">
        <v>8435</v>
      </c>
      <c r="CT498" s="270"/>
      <c r="CU498" s="270"/>
      <c r="CV498" s="270"/>
      <c r="CW498" s="270"/>
      <c r="CX498" s="270"/>
      <c r="CY498" s="270"/>
      <c r="CZ498" s="270"/>
      <c r="DA498" s="270"/>
      <c r="DB498" s="270"/>
      <c r="DC498" s="270"/>
      <c r="DD498" s="270"/>
      <c r="DE498" s="270"/>
    </row>
    <row r="499" spans="38:109" ht="90" hidden="1">
      <c r="AL499" s="259" t="str">
        <f t="shared" si="15"/>
        <v/>
      </c>
      <c r="AM499" s="259" t="str">
        <f t="shared" si="14"/>
        <v/>
      </c>
      <c r="AN499"/>
      <c r="AO499" s="268"/>
      <c r="AP499" s="3">
        <v>497</v>
      </c>
      <c r="AQ499" s="269"/>
      <c r="AR499" s="269"/>
      <c r="AS499" s="269"/>
      <c r="AT499" s="269"/>
      <c r="AU499" s="269"/>
      <c r="AV499" s="269"/>
      <c r="AW499" s="269"/>
      <c r="AX499" s="269"/>
      <c r="AY499" s="269"/>
      <c r="AZ499" s="269"/>
      <c r="BA499" s="269"/>
      <c r="BB499" s="269"/>
      <c r="BC499" s="269"/>
      <c r="BD499" s="269"/>
      <c r="BE499" s="269"/>
      <c r="BF499" s="269"/>
      <c r="BG499" s="269"/>
      <c r="BH499" s="269"/>
      <c r="BI499" s="269"/>
      <c r="BJ499" s="260" t="s">
        <v>8436</v>
      </c>
      <c r="BK499" s="269"/>
      <c r="BL499" s="269"/>
      <c r="BM499" s="269"/>
      <c r="BN499" s="269"/>
      <c r="BO499" s="269"/>
      <c r="BP499" s="269"/>
      <c r="BQ499" s="269"/>
      <c r="BR499" s="269"/>
      <c r="BS499" s="269"/>
      <c r="BT499" s="269"/>
      <c r="BU499" s="269"/>
      <c r="BV499" s="269"/>
      <c r="BW499" s="268"/>
      <c r="BX499" s="268"/>
      <c r="BY499" s="268"/>
      <c r="BZ499" s="270"/>
      <c r="CA499" s="270"/>
      <c r="CB499" s="270"/>
      <c r="CC499" s="270"/>
      <c r="CD499" s="270"/>
      <c r="CE499" s="270"/>
      <c r="CF499" s="270"/>
      <c r="CG499" s="270"/>
      <c r="CH499" s="270"/>
      <c r="CI499" s="270"/>
      <c r="CJ499" s="270"/>
      <c r="CK499" s="270"/>
      <c r="CL499" s="270"/>
      <c r="CM499" s="270"/>
      <c r="CN499" s="270"/>
      <c r="CO499" s="270"/>
      <c r="CP499" s="270"/>
      <c r="CQ499" s="270"/>
      <c r="CR499" s="270"/>
      <c r="CS499" s="262" t="s">
        <v>8437</v>
      </c>
      <c r="CT499" s="270"/>
      <c r="CU499" s="270"/>
      <c r="CV499" s="270"/>
      <c r="CW499" s="270"/>
      <c r="CX499" s="270"/>
      <c r="CY499" s="270"/>
      <c r="CZ499" s="270"/>
      <c r="DA499" s="270"/>
      <c r="DB499" s="270"/>
      <c r="DC499" s="270"/>
      <c r="DD499" s="270"/>
      <c r="DE499" s="270"/>
    </row>
    <row r="500" spans="38:109" ht="120" hidden="1">
      <c r="AL500" s="259" t="str">
        <f t="shared" si="15"/>
        <v/>
      </c>
      <c r="AM500" s="259" t="str">
        <f t="shared" si="14"/>
        <v/>
      </c>
      <c r="AN500"/>
      <c r="AO500" s="268"/>
      <c r="AP500" s="3">
        <v>498</v>
      </c>
      <c r="AQ500" s="269"/>
      <c r="AR500" s="269"/>
      <c r="AS500" s="269"/>
      <c r="AT500" s="269"/>
      <c r="AU500" s="269"/>
      <c r="AV500" s="269"/>
      <c r="AW500" s="269"/>
      <c r="AX500" s="269"/>
      <c r="AY500" s="269"/>
      <c r="AZ500" s="269"/>
      <c r="BA500" s="269"/>
      <c r="BB500" s="269"/>
      <c r="BC500" s="269"/>
      <c r="BD500" s="269"/>
      <c r="BE500" s="269"/>
      <c r="BF500" s="269"/>
      <c r="BG500" s="269"/>
      <c r="BH500" s="269"/>
      <c r="BI500" s="269"/>
      <c r="BJ500" s="260" t="s">
        <v>8438</v>
      </c>
      <c r="BK500" s="269"/>
      <c r="BL500" s="269"/>
      <c r="BM500" s="269"/>
      <c r="BN500" s="269"/>
      <c r="BO500" s="269"/>
      <c r="BP500" s="269"/>
      <c r="BQ500" s="269"/>
      <c r="BR500" s="269"/>
      <c r="BS500" s="269"/>
      <c r="BT500" s="269"/>
      <c r="BU500" s="269"/>
      <c r="BV500" s="269"/>
      <c r="BW500" s="268"/>
      <c r="BX500" s="268"/>
      <c r="BY500" s="268"/>
      <c r="BZ500" s="270"/>
      <c r="CA500" s="270"/>
      <c r="CB500" s="270"/>
      <c r="CC500" s="270"/>
      <c r="CD500" s="270"/>
      <c r="CE500" s="270"/>
      <c r="CF500" s="270"/>
      <c r="CG500" s="270"/>
      <c r="CH500" s="270"/>
      <c r="CI500" s="270"/>
      <c r="CJ500" s="270"/>
      <c r="CK500" s="270"/>
      <c r="CL500" s="270"/>
      <c r="CM500" s="270"/>
      <c r="CN500" s="270"/>
      <c r="CO500" s="270"/>
      <c r="CP500" s="270"/>
      <c r="CQ500" s="270"/>
      <c r="CR500" s="270"/>
      <c r="CS500" s="262" t="s">
        <v>8439</v>
      </c>
      <c r="CT500" s="270"/>
      <c r="CU500" s="270"/>
      <c r="CV500" s="270"/>
      <c r="CW500" s="270"/>
      <c r="CX500" s="270"/>
      <c r="CY500" s="270"/>
      <c r="CZ500" s="270"/>
      <c r="DA500" s="270"/>
      <c r="DB500" s="270"/>
      <c r="DC500" s="270"/>
      <c r="DD500" s="270"/>
      <c r="DE500" s="270"/>
    </row>
    <row r="501" spans="38:109" ht="105" hidden="1">
      <c r="AL501" s="259" t="str">
        <f t="shared" si="15"/>
        <v/>
      </c>
      <c r="AM501" s="259" t="str">
        <f t="shared" si="14"/>
        <v/>
      </c>
      <c r="AN501"/>
      <c r="AO501" s="268"/>
      <c r="AP501" s="3">
        <v>499</v>
      </c>
      <c r="AQ501" s="269"/>
      <c r="AR501" s="269"/>
      <c r="AS501" s="269"/>
      <c r="AT501" s="269"/>
      <c r="AU501" s="269"/>
      <c r="AV501" s="269"/>
      <c r="AW501" s="269"/>
      <c r="AX501" s="269"/>
      <c r="AY501" s="269"/>
      <c r="AZ501" s="269"/>
      <c r="BA501" s="269"/>
      <c r="BB501" s="269"/>
      <c r="BC501" s="269"/>
      <c r="BD501" s="269"/>
      <c r="BE501" s="269"/>
      <c r="BF501" s="269"/>
      <c r="BG501" s="269"/>
      <c r="BH501" s="269"/>
      <c r="BI501" s="269"/>
      <c r="BJ501" s="260" t="s">
        <v>8440</v>
      </c>
      <c r="BK501" s="269"/>
      <c r="BL501" s="269"/>
      <c r="BM501" s="269"/>
      <c r="BN501" s="269"/>
      <c r="BO501" s="269"/>
      <c r="BP501" s="269"/>
      <c r="BQ501" s="269"/>
      <c r="BR501" s="269"/>
      <c r="BS501" s="269"/>
      <c r="BT501" s="269"/>
      <c r="BU501" s="269"/>
      <c r="BV501" s="269"/>
      <c r="BW501" s="268"/>
      <c r="BX501" s="268"/>
      <c r="BY501" s="268"/>
      <c r="BZ501" s="270"/>
      <c r="CA501" s="270"/>
      <c r="CB501" s="270"/>
      <c r="CC501" s="270"/>
      <c r="CD501" s="270"/>
      <c r="CE501" s="270"/>
      <c r="CF501" s="270"/>
      <c r="CG501" s="270"/>
      <c r="CH501" s="270"/>
      <c r="CI501" s="270"/>
      <c r="CJ501" s="270"/>
      <c r="CK501" s="270"/>
      <c r="CL501" s="270"/>
      <c r="CM501" s="270"/>
      <c r="CN501" s="270"/>
      <c r="CO501" s="270"/>
      <c r="CP501" s="270"/>
      <c r="CQ501" s="270"/>
      <c r="CR501" s="270"/>
      <c r="CS501" s="262" t="s">
        <v>8441</v>
      </c>
      <c r="CT501" s="270"/>
      <c r="CU501" s="270"/>
      <c r="CV501" s="270"/>
      <c r="CW501" s="270"/>
      <c r="CX501" s="270"/>
      <c r="CY501" s="270"/>
      <c r="CZ501" s="270"/>
      <c r="DA501" s="270"/>
      <c r="DB501" s="270"/>
      <c r="DC501" s="270"/>
      <c r="DD501" s="270"/>
      <c r="DE501" s="270"/>
    </row>
    <row r="502" spans="38:109" ht="135" hidden="1">
      <c r="AL502" s="259" t="str">
        <f t="shared" si="15"/>
        <v/>
      </c>
      <c r="AM502" s="259" t="str">
        <f t="shared" si="14"/>
        <v/>
      </c>
      <c r="AN502"/>
      <c r="AO502" s="268"/>
      <c r="AP502" s="3">
        <v>500</v>
      </c>
      <c r="AQ502" s="269"/>
      <c r="AR502" s="269"/>
      <c r="AS502" s="269"/>
      <c r="AT502" s="269"/>
      <c r="AU502" s="269"/>
      <c r="AV502" s="269"/>
      <c r="AW502" s="269"/>
      <c r="AX502" s="269"/>
      <c r="AY502" s="269"/>
      <c r="AZ502" s="269"/>
      <c r="BA502" s="269"/>
      <c r="BB502" s="269"/>
      <c r="BC502" s="269"/>
      <c r="BD502" s="269"/>
      <c r="BE502" s="269"/>
      <c r="BF502" s="269"/>
      <c r="BG502" s="269"/>
      <c r="BH502" s="269"/>
      <c r="BI502" s="269"/>
      <c r="BJ502" s="260" t="s">
        <v>8442</v>
      </c>
      <c r="BK502" s="269"/>
      <c r="BL502" s="269"/>
      <c r="BM502" s="269"/>
      <c r="BN502" s="269"/>
      <c r="BO502" s="269"/>
      <c r="BP502" s="269"/>
      <c r="BQ502" s="269"/>
      <c r="BR502" s="269"/>
      <c r="BS502" s="269"/>
      <c r="BT502" s="269"/>
      <c r="BU502" s="269"/>
      <c r="BV502" s="269"/>
      <c r="BW502" s="268"/>
      <c r="BX502" s="268"/>
      <c r="BY502" s="268"/>
      <c r="BZ502" s="270"/>
      <c r="CA502" s="270"/>
      <c r="CB502" s="270"/>
      <c r="CC502" s="270"/>
      <c r="CD502" s="270"/>
      <c r="CE502" s="270"/>
      <c r="CF502" s="270"/>
      <c r="CG502" s="270"/>
      <c r="CH502" s="270"/>
      <c r="CI502" s="270"/>
      <c r="CJ502" s="270"/>
      <c r="CK502" s="270"/>
      <c r="CL502" s="270"/>
      <c r="CM502" s="270"/>
      <c r="CN502" s="270"/>
      <c r="CO502" s="270"/>
      <c r="CP502" s="270"/>
      <c r="CQ502" s="270"/>
      <c r="CR502" s="270"/>
      <c r="CS502" s="262" t="s">
        <v>8443</v>
      </c>
      <c r="CT502" s="270"/>
      <c r="CU502" s="270"/>
      <c r="CV502" s="270"/>
      <c r="CW502" s="270"/>
      <c r="CX502" s="270"/>
      <c r="CY502" s="270"/>
      <c r="CZ502" s="270"/>
      <c r="DA502" s="270"/>
      <c r="DB502" s="270"/>
      <c r="DC502" s="270"/>
      <c r="DD502" s="270"/>
      <c r="DE502" s="270"/>
    </row>
    <row r="503" spans="38:109" ht="120" hidden="1">
      <c r="AL503" s="259" t="str">
        <f t="shared" si="15"/>
        <v/>
      </c>
      <c r="AM503" s="259" t="str">
        <f t="shared" si="14"/>
        <v/>
      </c>
      <c r="AN503"/>
      <c r="AO503" s="268"/>
      <c r="AP503" s="3">
        <v>501</v>
      </c>
      <c r="AQ503" s="269"/>
      <c r="AR503" s="269"/>
      <c r="AS503" s="269"/>
      <c r="AT503" s="269"/>
      <c r="AU503" s="269"/>
      <c r="AV503" s="269"/>
      <c r="AW503" s="269"/>
      <c r="AX503" s="269"/>
      <c r="AY503" s="269"/>
      <c r="AZ503" s="269"/>
      <c r="BA503" s="269"/>
      <c r="BB503" s="269"/>
      <c r="BC503" s="269"/>
      <c r="BD503" s="269"/>
      <c r="BE503" s="269"/>
      <c r="BF503" s="269"/>
      <c r="BG503" s="269"/>
      <c r="BH503" s="269"/>
      <c r="BI503" s="269"/>
      <c r="BJ503" s="260" t="s">
        <v>8444</v>
      </c>
      <c r="BK503" s="269"/>
      <c r="BL503" s="269"/>
      <c r="BM503" s="269"/>
      <c r="BN503" s="269"/>
      <c r="BO503" s="269"/>
      <c r="BP503" s="269"/>
      <c r="BQ503" s="269"/>
      <c r="BR503" s="269"/>
      <c r="BS503" s="269"/>
      <c r="BT503" s="269"/>
      <c r="BU503" s="269"/>
      <c r="BV503" s="269"/>
      <c r="BW503" s="268"/>
      <c r="BX503" s="268"/>
      <c r="BY503" s="268"/>
      <c r="BZ503" s="270"/>
      <c r="CA503" s="270"/>
      <c r="CB503" s="270"/>
      <c r="CC503" s="270"/>
      <c r="CD503" s="270"/>
      <c r="CE503" s="270"/>
      <c r="CF503" s="270"/>
      <c r="CG503" s="270"/>
      <c r="CH503" s="270"/>
      <c r="CI503" s="270"/>
      <c r="CJ503" s="270"/>
      <c r="CK503" s="270"/>
      <c r="CL503" s="270"/>
      <c r="CM503" s="270"/>
      <c r="CN503" s="270"/>
      <c r="CO503" s="270"/>
      <c r="CP503" s="270"/>
      <c r="CQ503" s="270"/>
      <c r="CR503" s="270"/>
      <c r="CS503" s="262" t="s">
        <v>8445</v>
      </c>
      <c r="CT503" s="270"/>
      <c r="CU503" s="270"/>
      <c r="CV503" s="270"/>
      <c r="CW503" s="270"/>
      <c r="CX503" s="270"/>
      <c r="CY503" s="270"/>
      <c r="CZ503" s="270"/>
      <c r="DA503" s="270"/>
      <c r="DB503" s="270"/>
      <c r="DC503" s="270"/>
      <c r="DD503" s="270"/>
      <c r="DE503" s="270"/>
    </row>
    <row r="504" spans="38:109" ht="120" hidden="1">
      <c r="AL504" s="259" t="str">
        <f t="shared" si="15"/>
        <v/>
      </c>
      <c r="AM504" s="259" t="str">
        <f t="shared" si="14"/>
        <v/>
      </c>
      <c r="AN504"/>
      <c r="AO504" s="268"/>
      <c r="AP504" s="3">
        <v>502</v>
      </c>
      <c r="AQ504" s="269"/>
      <c r="AR504" s="269"/>
      <c r="AS504" s="269"/>
      <c r="AT504" s="269"/>
      <c r="AU504" s="269"/>
      <c r="AV504" s="269"/>
      <c r="AW504" s="269"/>
      <c r="AX504" s="269"/>
      <c r="AY504" s="269"/>
      <c r="AZ504" s="269"/>
      <c r="BA504" s="269"/>
      <c r="BB504" s="269"/>
      <c r="BC504" s="269"/>
      <c r="BD504" s="269"/>
      <c r="BE504" s="269"/>
      <c r="BF504" s="269"/>
      <c r="BG504" s="269"/>
      <c r="BH504" s="269"/>
      <c r="BI504" s="269"/>
      <c r="BJ504" s="260" t="s">
        <v>8446</v>
      </c>
      <c r="BK504" s="269"/>
      <c r="BL504" s="269"/>
      <c r="BM504" s="269"/>
      <c r="BN504" s="269"/>
      <c r="BO504" s="269"/>
      <c r="BP504" s="269"/>
      <c r="BQ504" s="269"/>
      <c r="BR504" s="269"/>
      <c r="BS504" s="269"/>
      <c r="BT504" s="269"/>
      <c r="BU504" s="269"/>
      <c r="BV504" s="269"/>
      <c r="BW504" s="268"/>
      <c r="BX504" s="268"/>
      <c r="BY504" s="268"/>
      <c r="BZ504" s="270"/>
      <c r="CA504" s="270"/>
      <c r="CB504" s="270"/>
      <c r="CC504" s="270"/>
      <c r="CD504" s="270"/>
      <c r="CE504" s="270"/>
      <c r="CF504" s="270"/>
      <c r="CG504" s="270"/>
      <c r="CH504" s="270"/>
      <c r="CI504" s="270"/>
      <c r="CJ504" s="270"/>
      <c r="CK504" s="270"/>
      <c r="CL504" s="270"/>
      <c r="CM504" s="270"/>
      <c r="CN504" s="270"/>
      <c r="CO504" s="270"/>
      <c r="CP504" s="270"/>
      <c r="CQ504" s="270"/>
      <c r="CR504" s="270"/>
      <c r="CS504" s="262" t="s">
        <v>8447</v>
      </c>
      <c r="CT504" s="270"/>
      <c r="CU504" s="270"/>
      <c r="CV504" s="270"/>
      <c r="CW504" s="270"/>
      <c r="CX504" s="270"/>
      <c r="CY504" s="270"/>
      <c r="CZ504" s="270"/>
      <c r="DA504" s="270"/>
      <c r="DB504" s="270"/>
      <c r="DC504" s="270"/>
      <c r="DD504" s="270"/>
      <c r="DE504" s="270"/>
    </row>
    <row r="505" spans="38:109" ht="120" hidden="1">
      <c r="AL505" s="259" t="str">
        <f t="shared" si="15"/>
        <v/>
      </c>
      <c r="AM505" s="259" t="str">
        <f t="shared" si="14"/>
        <v/>
      </c>
      <c r="AN505"/>
      <c r="AO505" s="268"/>
      <c r="AP505" s="3">
        <v>503</v>
      </c>
      <c r="AQ505" s="269"/>
      <c r="AR505" s="269"/>
      <c r="AS505" s="269"/>
      <c r="AT505" s="269"/>
      <c r="AU505" s="269"/>
      <c r="AV505" s="269"/>
      <c r="AW505" s="269"/>
      <c r="AX505" s="269"/>
      <c r="AY505" s="269"/>
      <c r="AZ505" s="269"/>
      <c r="BA505" s="269"/>
      <c r="BB505" s="269"/>
      <c r="BC505" s="269"/>
      <c r="BD505" s="269"/>
      <c r="BE505" s="269"/>
      <c r="BF505" s="269"/>
      <c r="BG505" s="269"/>
      <c r="BH505" s="269"/>
      <c r="BI505" s="269"/>
      <c r="BJ505" s="260" t="s">
        <v>8448</v>
      </c>
      <c r="BK505" s="269"/>
      <c r="BL505" s="269"/>
      <c r="BM505" s="269"/>
      <c r="BN505" s="269"/>
      <c r="BO505" s="269"/>
      <c r="BP505" s="269"/>
      <c r="BQ505" s="269"/>
      <c r="BR505" s="269"/>
      <c r="BS505" s="269"/>
      <c r="BT505" s="269"/>
      <c r="BU505" s="269"/>
      <c r="BV505" s="269"/>
      <c r="BW505" s="268"/>
      <c r="BX505" s="268"/>
      <c r="BY505" s="268"/>
      <c r="BZ505" s="270"/>
      <c r="CA505" s="270"/>
      <c r="CB505" s="270"/>
      <c r="CC505" s="270"/>
      <c r="CD505" s="270"/>
      <c r="CE505" s="270"/>
      <c r="CF505" s="270"/>
      <c r="CG505" s="270"/>
      <c r="CH505" s="270"/>
      <c r="CI505" s="270"/>
      <c r="CJ505" s="270"/>
      <c r="CK505" s="270"/>
      <c r="CL505" s="270"/>
      <c r="CM505" s="270"/>
      <c r="CN505" s="270"/>
      <c r="CO505" s="270"/>
      <c r="CP505" s="270"/>
      <c r="CQ505" s="270"/>
      <c r="CR505" s="270"/>
      <c r="CS505" s="262" t="s">
        <v>8449</v>
      </c>
      <c r="CT505" s="270"/>
      <c r="CU505" s="270"/>
      <c r="CV505" s="270"/>
      <c r="CW505" s="270"/>
      <c r="CX505" s="270"/>
      <c r="CY505" s="270"/>
      <c r="CZ505" s="270"/>
      <c r="DA505" s="270"/>
      <c r="DB505" s="270"/>
      <c r="DC505" s="270"/>
      <c r="DD505" s="270"/>
      <c r="DE505" s="270"/>
    </row>
    <row r="506" spans="38:109" ht="120" hidden="1">
      <c r="AL506" s="259" t="str">
        <f t="shared" si="15"/>
        <v/>
      </c>
      <c r="AM506" s="259" t="str">
        <f t="shared" si="14"/>
        <v/>
      </c>
      <c r="AN506"/>
      <c r="AO506" s="268"/>
      <c r="AP506" s="3">
        <v>504</v>
      </c>
      <c r="AQ506" s="269"/>
      <c r="AR506" s="269"/>
      <c r="AS506" s="269"/>
      <c r="AT506" s="269"/>
      <c r="AU506" s="269"/>
      <c r="AV506" s="269"/>
      <c r="AW506" s="269"/>
      <c r="AX506" s="269"/>
      <c r="AY506" s="269"/>
      <c r="AZ506" s="269"/>
      <c r="BA506" s="269"/>
      <c r="BB506" s="269"/>
      <c r="BC506" s="269"/>
      <c r="BD506" s="269"/>
      <c r="BE506" s="269"/>
      <c r="BF506" s="269"/>
      <c r="BG506" s="269"/>
      <c r="BH506" s="269"/>
      <c r="BI506" s="269"/>
      <c r="BJ506" s="260" t="s">
        <v>8450</v>
      </c>
      <c r="BK506" s="269"/>
      <c r="BL506" s="269"/>
      <c r="BM506" s="269"/>
      <c r="BN506" s="269"/>
      <c r="BO506" s="269"/>
      <c r="BP506" s="269"/>
      <c r="BQ506" s="269"/>
      <c r="BR506" s="269"/>
      <c r="BS506" s="269"/>
      <c r="BT506" s="269"/>
      <c r="BU506" s="269"/>
      <c r="BV506" s="269"/>
      <c r="BW506" s="268"/>
      <c r="BX506" s="268"/>
      <c r="BY506" s="268"/>
      <c r="BZ506" s="270"/>
      <c r="CA506" s="270"/>
      <c r="CB506" s="270"/>
      <c r="CC506" s="270"/>
      <c r="CD506" s="270"/>
      <c r="CE506" s="270"/>
      <c r="CF506" s="270"/>
      <c r="CG506" s="270"/>
      <c r="CH506" s="270"/>
      <c r="CI506" s="270"/>
      <c r="CJ506" s="270"/>
      <c r="CK506" s="270"/>
      <c r="CL506" s="270"/>
      <c r="CM506" s="270"/>
      <c r="CN506" s="270"/>
      <c r="CO506" s="270"/>
      <c r="CP506" s="270"/>
      <c r="CQ506" s="270"/>
      <c r="CR506" s="270"/>
      <c r="CS506" s="262" t="s">
        <v>8451</v>
      </c>
      <c r="CT506" s="270"/>
      <c r="CU506" s="270"/>
      <c r="CV506" s="270"/>
      <c r="CW506" s="270"/>
      <c r="CX506" s="270"/>
      <c r="CY506" s="270"/>
      <c r="CZ506" s="270"/>
      <c r="DA506" s="270"/>
      <c r="DB506" s="270"/>
      <c r="DC506" s="270"/>
      <c r="DD506" s="270"/>
      <c r="DE506" s="270"/>
    </row>
    <row r="507" spans="38:109" ht="105" hidden="1">
      <c r="AL507" s="259" t="str">
        <f t="shared" si="15"/>
        <v/>
      </c>
      <c r="AM507" s="259" t="str">
        <f t="shared" si="14"/>
        <v/>
      </c>
      <c r="AN507"/>
      <c r="AO507" s="268"/>
      <c r="AP507" s="3">
        <v>505</v>
      </c>
      <c r="AQ507" s="269"/>
      <c r="AR507" s="269"/>
      <c r="AS507" s="269"/>
      <c r="AT507" s="269"/>
      <c r="AU507" s="269"/>
      <c r="AV507" s="269"/>
      <c r="AW507" s="269"/>
      <c r="AX507" s="269"/>
      <c r="AY507" s="269"/>
      <c r="AZ507" s="269"/>
      <c r="BA507" s="269"/>
      <c r="BB507" s="269"/>
      <c r="BC507" s="269"/>
      <c r="BD507" s="269"/>
      <c r="BE507" s="269"/>
      <c r="BF507" s="269"/>
      <c r="BG507" s="269"/>
      <c r="BH507" s="269"/>
      <c r="BI507" s="269"/>
      <c r="BJ507" s="260" t="s">
        <v>8452</v>
      </c>
      <c r="BK507" s="269"/>
      <c r="BL507" s="269"/>
      <c r="BM507" s="269"/>
      <c r="BN507" s="269"/>
      <c r="BO507" s="269"/>
      <c r="BP507" s="269"/>
      <c r="BQ507" s="269"/>
      <c r="BR507" s="269"/>
      <c r="BS507" s="269"/>
      <c r="BT507" s="269"/>
      <c r="BU507" s="269"/>
      <c r="BV507" s="269"/>
      <c r="BW507" s="268"/>
      <c r="BX507" s="268"/>
      <c r="BY507" s="268"/>
      <c r="BZ507" s="270"/>
      <c r="CA507" s="270"/>
      <c r="CB507" s="270"/>
      <c r="CC507" s="270"/>
      <c r="CD507" s="270"/>
      <c r="CE507" s="270"/>
      <c r="CF507" s="270"/>
      <c r="CG507" s="270"/>
      <c r="CH507" s="270"/>
      <c r="CI507" s="270"/>
      <c r="CJ507" s="270"/>
      <c r="CK507" s="270"/>
      <c r="CL507" s="270"/>
      <c r="CM507" s="270"/>
      <c r="CN507" s="270"/>
      <c r="CO507" s="270"/>
      <c r="CP507" s="270"/>
      <c r="CQ507" s="270"/>
      <c r="CR507" s="270"/>
      <c r="CS507" s="262" t="s">
        <v>8453</v>
      </c>
      <c r="CT507" s="270"/>
      <c r="CU507" s="270"/>
      <c r="CV507" s="270"/>
      <c r="CW507" s="270"/>
      <c r="CX507" s="270"/>
      <c r="CY507" s="270"/>
      <c r="CZ507" s="270"/>
      <c r="DA507" s="270"/>
      <c r="DB507" s="270"/>
      <c r="DC507" s="270"/>
      <c r="DD507" s="270"/>
      <c r="DE507" s="270"/>
    </row>
    <row r="508" spans="38:109" ht="150" hidden="1">
      <c r="AL508" s="259" t="str">
        <f t="shared" si="15"/>
        <v/>
      </c>
      <c r="AM508" s="259" t="str">
        <f t="shared" si="14"/>
        <v/>
      </c>
      <c r="AN508"/>
      <c r="AO508" s="268"/>
      <c r="AP508" s="3">
        <v>506</v>
      </c>
      <c r="AQ508" s="269"/>
      <c r="AR508" s="269"/>
      <c r="AS508" s="269"/>
      <c r="AT508" s="269"/>
      <c r="AU508" s="269"/>
      <c r="AV508" s="269"/>
      <c r="AW508" s="269"/>
      <c r="AX508" s="269"/>
      <c r="AY508" s="269"/>
      <c r="AZ508" s="269"/>
      <c r="BA508" s="269"/>
      <c r="BB508" s="269"/>
      <c r="BC508" s="269"/>
      <c r="BD508" s="269"/>
      <c r="BE508" s="269"/>
      <c r="BF508" s="269"/>
      <c r="BG508" s="269"/>
      <c r="BH508" s="269"/>
      <c r="BI508" s="269"/>
      <c r="BJ508" s="260" t="s">
        <v>8454</v>
      </c>
      <c r="BK508" s="269"/>
      <c r="BL508" s="269"/>
      <c r="BM508" s="269"/>
      <c r="BN508" s="269"/>
      <c r="BO508" s="269"/>
      <c r="BP508" s="269"/>
      <c r="BQ508" s="269"/>
      <c r="BR508" s="269"/>
      <c r="BS508" s="269"/>
      <c r="BT508" s="269"/>
      <c r="BU508" s="269"/>
      <c r="BV508" s="269"/>
      <c r="BW508" s="268"/>
      <c r="BX508" s="268"/>
      <c r="BY508" s="268"/>
      <c r="BZ508" s="270"/>
      <c r="CA508" s="270"/>
      <c r="CB508" s="270"/>
      <c r="CC508" s="270"/>
      <c r="CD508" s="270"/>
      <c r="CE508" s="270"/>
      <c r="CF508" s="270"/>
      <c r="CG508" s="270"/>
      <c r="CH508" s="270"/>
      <c r="CI508" s="270"/>
      <c r="CJ508" s="270"/>
      <c r="CK508" s="270"/>
      <c r="CL508" s="270"/>
      <c r="CM508" s="270"/>
      <c r="CN508" s="270"/>
      <c r="CO508" s="270"/>
      <c r="CP508" s="270"/>
      <c r="CQ508" s="270"/>
      <c r="CR508" s="270"/>
      <c r="CS508" s="262" t="s">
        <v>8455</v>
      </c>
      <c r="CT508" s="270"/>
      <c r="CU508" s="270"/>
      <c r="CV508" s="270"/>
      <c r="CW508" s="270"/>
      <c r="CX508" s="270"/>
      <c r="CY508" s="270"/>
      <c r="CZ508" s="270"/>
      <c r="DA508" s="270"/>
      <c r="DB508" s="270"/>
      <c r="DC508" s="270"/>
      <c r="DD508" s="270"/>
      <c r="DE508" s="270"/>
    </row>
    <row r="509" spans="38:109" ht="180" hidden="1">
      <c r="AL509" s="259" t="str">
        <f t="shared" si="15"/>
        <v/>
      </c>
      <c r="AM509" s="259" t="str">
        <f t="shared" si="14"/>
        <v/>
      </c>
      <c r="AN509"/>
      <c r="AO509" s="268"/>
      <c r="AP509" s="3">
        <v>507</v>
      </c>
      <c r="AQ509" s="269"/>
      <c r="AR509" s="269"/>
      <c r="AS509" s="269"/>
      <c r="AT509" s="269"/>
      <c r="AU509" s="269"/>
      <c r="AV509" s="269"/>
      <c r="AW509" s="269"/>
      <c r="AX509" s="269"/>
      <c r="AY509" s="269"/>
      <c r="AZ509" s="269"/>
      <c r="BA509" s="269"/>
      <c r="BB509" s="269"/>
      <c r="BC509" s="269"/>
      <c r="BD509" s="269"/>
      <c r="BE509" s="269"/>
      <c r="BF509" s="269"/>
      <c r="BG509" s="269"/>
      <c r="BH509" s="269"/>
      <c r="BI509" s="269"/>
      <c r="BJ509" s="260" t="s">
        <v>8456</v>
      </c>
      <c r="BK509" s="269"/>
      <c r="BL509" s="269"/>
      <c r="BM509" s="269"/>
      <c r="BN509" s="269"/>
      <c r="BO509" s="269"/>
      <c r="BP509" s="269"/>
      <c r="BQ509" s="269"/>
      <c r="BR509" s="269"/>
      <c r="BS509" s="269"/>
      <c r="BT509" s="269"/>
      <c r="BU509" s="269"/>
      <c r="BV509" s="269"/>
      <c r="BW509" s="268"/>
      <c r="BX509" s="268"/>
      <c r="BY509" s="268"/>
      <c r="BZ509" s="270"/>
      <c r="CA509" s="270"/>
      <c r="CB509" s="270"/>
      <c r="CC509" s="270"/>
      <c r="CD509" s="270"/>
      <c r="CE509" s="270"/>
      <c r="CF509" s="270"/>
      <c r="CG509" s="270"/>
      <c r="CH509" s="270"/>
      <c r="CI509" s="270"/>
      <c r="CJ509" s="270"/>
      <c r="CK509" s="270"/>
      <c r="CL509" s="270"/>
      <c r="CM509" s="270"/>
      <c r="CN509" s="270"/>
      <c r="CO509" s="270"/>
      <c r="CP509" s="270"/>
      <c r="CQ509" s="270"/>
      <c r="CR509" s="270"/>
      <c r="CS509" s="262" t="s">
        <v>8457</v>
      </c>
      <c r="CT509" s="270"/>
      <c r="CU509" s="270"/>
      <c r="CV509" s="270"/>
      <c r="CW509" s="270"/>
      <c r="CX509" s="270"/>
      <c r="CY509" s="270"/>
      <c r="CZ509" s="270"/>
      <c r="DA509" s="270"/>
      <c r="DB509" s="270"/>
      <c r="DC509" s="270"/>
      <c r="DD509" s="270"/>
      <c r="DE509" s="270"/>
    </row>
    <row r="510" spans="38:109" ht="165" hidden="1">
      <c r="AL510" s="259" t="str">
        <f t="shared" si="15"/>
        <v/>
      </c>
      <c r="AM510" s="259" t="str">
        <f t="shared" si="14"/>
        <v/>
      </c>
      <c r="AN510"/>
      <c r="AO510" s="268"/>
      <c r="AP510" s="3">
        <v>508</v>
      </c>
      <c r="AQ510" s="269"/>
      <c r="AR510" s="269"/>
      <c r="AS510" s="269"/>
      <c r="AT510" s="269"/>
      <c r="AU510" s="269"/>
      <c r="AV510" s="269"/>
      <c r="AW510" s="269"/>
      <c r="AX510" s="269"/>
      <c r="AY510" s="269"/>
      <c r="AZ510" s="269"/>
      <c r="BA510" s="269"/>
      <c r="BB510" s="269"/>
      <c r="BC510" s="269"/>
      <c r="BD510" s="269"/>
      <c r="BE510" s="269"/>
      <c r="BF510" s="269"/>
      <c r="BG510" s="269"/>
      <c r="BH510" s="269"/>
      <c r="BI510" s="269"/>
      <c r="BJ510" s="260" t="s">
        <v>8458</v>
      </c>
      <c r="BK510" s="269"/>
      <c r="BL510" s="269"/>
      <c r="BM510" s="269"/>
      <c r="BN510" s="269"/>
      <c r="BO510" s="269"/>
      <c r="BP510" s="269"/>
      <c r="BQ510" s="269"/>
      <c r="BR510" s="269"/>
      <c r="BS510" s="269"/>
      <c r="BT510" s="269"/>
      <c r="BU510" s="269"/>
      <c r="BV510" s="269"/>
      <c r="BW510" s="268"/>
      <c r="BX510" s="268"/>
      <c r="BY510" s="268"/>
      <c r="BZ510" s="270"/>
      <c r="CA510" s="270"/>
      <c r="CB510" s="270"/>
      <c r="CC510" s="270"/>
      <c r="CD510" s="270"/>
      <c r="CE510" s="270"/>
      <c r="CF510" s="270"/>
      <c r="CG510" s="270"/>
      <c r="CH510" s="270"/>
      <c r="CI510" s="270"/>
      <c r="CJ510" s="270"/>
      <c r="CK510" s="270"/>
      <c r="CL510" s="270"/>
      <c r="CM510" s="270"/>
      <c r="CN510" s="270"/>
      <c r="CO510" s="270"/>
      <c r="CP510" s="270"/>
      <c r="CQ510" s="270"/>
      <c r="CR510" s="270"/>
      <c r="CS510" s="262" t="s">
        <v>8459</v>
      </c>
      <c r="CT510" s="270"/>
      <c r="CU510" s="270"/>
      <c r="CV510" s="270"/>
      <c r="CW510" s="270"/>
      <c r="CX510" s="270"/>
      <c r="CY510" s="270"/>
      <c r="CZ510" s="270"/>
      <c r="DA510" s="270"/>
      <c r="DB510" s="270"/>
      <c r="DC510" s="270"/>
      <c r="DD510" s="270"/>
      <c r="DE510" s="270"/>
    </row>
    <row r="511" spans="38:109" ht="165" hidden="1">
      <c r="AL511" s="259" t="str">
        <f t="shared" si="15"/>
        <v/>
      </c>
      <c r="AM511" s="259" t="str">
        <f t="shared" si="14"/>
        <v/>
      </c>
      <c r="AN511"/>
      <c r="AO511" s="268"/>
      <c r="AP511" s="3">
        <v>509</v>
      </c>
      <c r="AQ511" s="269"/>
      <c r="AR511" s="269"/>
      <c r="AS511" s="269"/>
      <c r="AT511" s="269"/>
      <c r="AU511" s="269"/>
      <c r="AV511" s="269"/>
      <c r="AW511" s="269"/>
      <c r="AX511" s="269"/>
      <c r="AY511" s="269"/>
      <c r="AZ511" s="269"/>
      <c r="BA511" s="269"/>
      <c r="BB511" s="269"/>
      <c r="BC511" s="269"/>
      <c r="BD511" s="269"/>
      <c r="BE511" s="269"/>
      <c r="BF511" s="269"/>
      <c r="BG511" s="269"/>
      <c r="BH511" s="269"/>
      <c r="BI511" s="269"/>
      <c r="BJ511" s="260" t="s">
        <v>8460</v>
      </c>
      <c r="BK511" s="269"/>
      <c r="BL511" s="269"/>
      <c r="BM511" s="269"/>
      <c r="BN511" s="269"/>
      <c r="BO511" s="269"/>
      <c r="BP511" s="269"/>
      <c r="BQ511" s="269"/>
      <c r="BR511" s="269"/>
      <c r="BS511" s="269"/>
      <c r="BT511" s="269"/>
      <c r="BU511" s="269"/>
      <c r="BV511" s="269"/>
      <c r="BW511" s="268"/>
      <c r="BX511" s="268"/>
      <c r="BY511" s="268"/>
      <c r="BZ511" s="270"/>
      <c r="CA511" s="270"/>
      <c r="CB511" s="270"/>
      <c r="CC511" s="270"/>
      <c r="CD511" s="270"/>
      <c r="CE511" s="270"/>
      <c r="CF511" s="270"/>
      <c r="CG511" s="270"/>
      <c r="CH511" s="270"/>
      <c r="CI511" s="270"/>
      <c r="CJ511" s="270"/>
      <c r="CK511" s="270"/>
      <c r="CL511" s="270"/>
      <c r="CM511" s="270"/>
      <c r="CN511" s="270"/>
      <c r="CO511" s="270"/>
      <c r="CP511" s="270"/>
      <c r="CQ511" s="270"/>
      <c r="CR511" s="270"/>
      <c r="CS511" s="262" t="s">
        <v>8461</v>
      </c>
      <c r="CT511" s="270"/>
      <c r="CU511" s="270"/>
      <c r="CV511" s="270"/>
      <c r="CW511" s="270"/>
      <c r="CX511" s="270"/>
      <c r="CY511" s="270"/>
      <c r="CZ511" s="270"/>
      <c r="DA511" s="270"/>
      <c r="DB511" s="270"/>
      <c r="DC511" s="270"/>
      <c r="DD511" s="270"/>
      <c r="DE511" s="270"/>
    </row>
    <row r="512" spans="38:109" ht="180" hidden="1">
      <c r="AL512" s="259" t="str">
        <f t="shared" si="15"/>
        <v/>
      </c>
      <c r="AM512" s="259" t="str">
        <f t="shared" si="14"/>
        <v/>
      </c>
      <c r="AN512"/>
      <c r="AO512" s="268"/>
      <c r="AP512" s="3">
        <v>510</v>
      </c>
      <c r="AQ512" s="269"/>
      <c r="AR512" s="269"/>
      <c r="AS512" s="269"/>
      <c r="AT512" s="269"/>
      <c r="AU512" s="269"/>
      <c r="AV512" s="269"/>
      <c r="AW512" s="269"/>
      <c r="AX512" s="269"/>
      <c r="AY512" s="269"/>
      <c r="AZ512" s="269"/>
      <c r="BA512" s="269"/>
      <c r="BB512" s="269"/>
      <c r="BC512" s="269"/>
      <c r="BD512" s="269"/>
      <c r="BE512" s="269"/>
      <c r="BF512" s="269"/>
      <c r="BG512" s="269"/>
      <c r="BH512" s="269"/>
      <c r="BI512" s="269"/>
      <c r="BJ512" s="260" t="s">
        <v>8462</v>
      </c>
      <c r="BK512" s="269"/>
      <c r="BL512" s="269"/>
      <c r="BM512" s="269"/>
      <c r="BN512" s="269"/>
      <c r="BO512" s="269"/>
      <c r="BP512" s="269"/>
      <c r="BQ512" s="269"/>
      <c r="BR512" s="269"/>
      <c r="BS512" s="269"/>
      <c r="BT512" s="269"/>
      <c r="BU512" s="269"/>
      <c r="BV512" s="269"/>
      <c r="BW512" s="268"/>
      <c r="BX512" s="268"/>
      <c r="BY512" s="268"/>
      <c r="BZ512" s="270"/>
      <c r="CA512" s="270"/>
      <c r="CB512" s="270"/>
      <c r="CC512" s="270"/>
      <c r="CD512" s="270"/>
      <c r="CE512" s="270"/>
      <c r="CF512" s="270"/>
      <c r="CG512" s="270"/>
      <c r="CH512" s="270"/>
      <c r="CI512" s="270"/>
      <c r="CJ512" s="270"/>
      <c r="CK512" s="270"/>
      <c r="CL512" s="270"/>
      <c r="CM512" s="270"/>
      <c r="CN512" s="270"/>
      <c r="CO512" s="270"/>
      <c r="CP512" s="270"/>
      <c r="CQ512" s="270"/>
      <c r="CR512" s="270"/>
      <c r="CS512" s="262" t="s">
        <v>8463</v>
      </c>
      <c r="CT512" s="270"/>
      <c r="CU512" s="270"/>
      <c r="CV512" s="270"/>
      <c r="CW512" s="270"/>
      <c r="CX512" s="270"/>
      <c r="CY512" s="270"/>
      <c r="CZ512" s="270"/>
      <c r="DA512" s="270"/>
      <c r="DB512" s="270"/>
      <c r="DC512" s="270"/>
      <c r="DD512" s="270"/>
      <c r="DE512" s="270"/>
    </row>
    <row r="513" spans="38:109" ht="150" hidden="1">
      <c r="AL513" s="259" t="str">
        <f t="shared" si="15"/>
        <v/>
      </c>
      <c r="AM513" s="259" t="str">
        <f t="shared" si="14"/>
        <v/>
      </c>
      <c r="AN513"/>
      <c r="AO513" s="268"/>
      <c r="AP513" s="3">
        <v>511</v>
      </c>
      <c r="AQ513" s="269"/>
      <c r="AR513" s="269"/>
      <c r="AS513" s="269"/>
      <c r="AT513" s="269"/>
      <c r="AU513" s="269"/>
      <c r="AV513" s="269"/>
      <c r="AW513" s="269"/>
      <c r="AX513" s="269"/>
      <c r="AY513" s="269"/>
      <c r="AZ513" s="269"/>
      <c r="BA513" s="269"/>
      <c r="BB513" s="269"/>
      <c r="BC513" s="269"/>
      <c r="BD513" s="269"/>
      <c r="BE513" s="269"/>
      <c r="BF513" s="269"/>
      <c r="BG513" s="269"/>
      <c r="BH513" s="269"/>
      <c r="BI513" s="269"/>
      <c r="BJ513" s="260" t="s">
        <v>8464</v>
      </c>
      <c r="BK513" s="269"/>
      <c r="BL513" s="269"/>
      <c r="BM513" s="269"/>
      <c r="BN513" s="269"/>
      <c r="BO513" s="269"/>
      <c r="BP513" s="269"/>
      <c r="BQ513" s="269"/>
      <c r="BR513" s="269"/>
      <c r="BS513" s="269"/>
      <c r="BT513" s="269"/>
      <c r="BU513" s="269"/>
      <c r="BV513" s="269"/>
      <c r="BW513" s="268"/>
      <c r="BX513" s="268"/>
      <c r="BY513" s="268"/>
      <c r="BZ513" s="270"/>
      <c r="CA513" s="270"/>
      <c r="CB513" s="270"/>
      <c r="CC513" s="270"/>
      <c r="CD513" s="270"/>
      <c r="CE513" s="270"/>
      <c r="CF513" s="270"/>
      <c r="CG513" s="270"/>
      <c r="CH513" s="270"/>
      <c r="CI513" s="270"/>
      <c r="CJ513" s="270"/>
      <c r="CK513" s="270"/>
      <c r="CL513" s="270"/>
      <c r="CM513" s="270"/>
      <c r="CN513" s="270"/>
      <c r="CO513" s="270"/>
      <c r="CP513" s="270"/>
      <c r="CQ513" s="270"/>
      <c r="CR513" s="270"/>
      <c r="CS513" s="262" t="s">
        <v>8465</v>
      </c>
      <c r="CT513" s="270"/>
      <c r="CU513" s="270"/>
      <c r="CV513" s="270"/>
      <c r="CW513" s="270"/>
      <c r="CX513" s="270"/>
      <c r="CY513" s="270"/>
      <c r="CZ513" s="270"/>
      <c r="DA513" s="270"/>
      <c r="DB513" s="270"/>
      <c r="DC513" s="270"/>
      <c r="DD513" s="270"/>
      <c r="DE513" s="270"/>
    </row>
    <row r="514" spans="38:109" ht="150" hidden="1">
      <c r="AL514" s="259" t="str">
        <f t="shared" si="15"/>
        <v/>
      </c>
      <c r="AM514" s="259" t="str">
        <f t="shared" si="14"/>
        <v/>
      </c>
      <c r="AN514"/>
      <c r="AO514" s="268"/>
      <c r="AP514" s="3">
        <v>512</v>
      </c>
      <c r="AQ514" s="269"/>
      <c r="AR514" s="269"/>
      <c r="AS514" s="269"/>
      <c r="AT514" s="269"/>
      <c r="AU514" s="269"/>
      <c r="AV514" s="269"/>
      <c r="AW514" s="269"/>
      <c r="AX514" s="269"/>
      <c r="AY514" s="269"/>
      <c r="AZ514" s="269"/>
      <c r="BA514" s="269"/>
      <c r="BB514" s="269"/>
      <c r="BC514" s="269"/>
      <c r="BD514" s="269"/>
      <c r="BE514" s="269"/>
      <c r="BF514" s="269"/>
      <c r="BG514" s="269"/>
      <c r="BH514" s="269"/>
      <c r="BI514" s="269"/>
      <c r="BJ514" s="260" t="s">
        <v>8466</v>
      </c>
      <c r="BK514" s="269"/>
      <c r="BL514" s="269"/>
      <c r="BM514" s="269"/>
      <c r="BN514" s="269"/>
      <c r="BO514" s="269"/>
      <c r="BP514" s="269"/>
      <c r="BQ514" s="269"/>
      <c r="BR514" s="269"/>
      <c r="BS514" s="269"/>
      <c r="BT514" s="269"/>
      <c r="BU514" s="269"/>
      <c r="BV514" s="269"/>
      <c r="BW514" s="268"/>
      <c r="BX514" s="268"/>
      <c r="BY514" s="268"/>
      <c r="BZ514" s="270"/>
      <c r="CA514" s="270"/>
      <c r="CB514" s="270"/>
      <c r="CC514" s="270"/>
      <c r="CD514" s="270"/>
      <c r="CE514" s="270"/>
      <c r="CF514" s="270"/>
      <c r="CG514" s="270"/>
      <c r="CH514" s="270"/>
      <c r="CI514" s="270"/>
      <c r="CJ514" s="270"/>
      <c r="CK514" s="270"/>
      <c r="CL514" s="270"/>
      <c r="CM514" s="270"/>
      <c r="CN514" s="270"/>
      <c r="CO514" s="270"/>
      <c r="CP514" s="270"/>
      <c r="CQ514" s="270"/>
      <c r="CR514" s="270"/>
      <c r="CS514" s="262" t="s">
        <v>8467</v>
      </c>
      <c r="CT514" s="270"/>
      <c r="CU514" s="270"/>
      <c r="CV514" s="270"/>
      <c r="CW514" s="270"/>
      <c r="CX514" s="270"/>
      <c r="CY514" s="270"/>
      <c r="CZ514" s="270"/>
      <c r="DA514" s="270"/>
      <c r="DB514" s="270"/>
      <c r="DC514" s="270"/>
      <c r="DD514" s="270"/>
      <c r="DE514" s="270"/>
    </row>
    <row r="515" spans="38:109" ht="180" hidden="1">
      <c r="AL515" s="259" t="str">
        <f t="shared" si="15"/>
        <v/>
      </c>
      <c r="AM515" s="259" t="str">
        <f t="shared" si="14"/>
        <v/>
      </c>
      <c r="AN515"/>
      <c r="AO515" s="268"/>
      <c r="AP515" s="3">
        <v>513</v>
      </c>
      <c r="AQ515" s="269"/>
      <c r="AR515" s="269"/>
      <c r="AS515" s="269"/>
      <c r="AT515" s="269"/>
      <c r="AU515" s="269"/>
      <c r="AV515" s="269"/>
      <c r="AW515" s="269"/>
      <c r="AX515" s="269"/>
      <c r="AY515" s="269"/>
      <c r="AZ515" s="269"/>
      <c r="BA515" s="269"/>
      <c r="BB515" s="269"/>
      <c r="BC515" s="269"/>
      <c r="BD515" s="269"/>
      <c r="BE515" s="269"/>
      <c r="BF515" s="269"/>
      <c r="BG515" s="269"/>
      <c r="BH515" s="269"/>
      <c r="BI515" s="269"/>
      <c r="BJ515" s="260" t="s">
        <v>8468</v>
      </c>
      <c r="BK515" s="269"/>
      <c r="BL515" s="269"/>
      <c r="BM515" s="269"/>
      <c r="BN515" s="269"/>
      <c r="BO515" s="269"/>
      <c r="BP515" s="269"/>
      <c r="BQ515" s="269"/>
      <c r="BR515" s="269"/>
      <c r="BS515" s="269"/>
      <c r="BT515" s="269"/>
      <c r="BU515" s="269"/>
      <c r="BV515" s="269"/>
      <c r="BW515" s="268"/>
      <c r="BX515" s="268"/>
      <c r="BY515" s="268"/>
      <c r="BZ515" s="270"/>
      <c r="CA515" s="270"/>
      <c r="CB515" s="270"/>
      <c r="CC515" s="270"/>
      <c r="CD515" s="270"/>
      <c r="CE515" s="270"/>
      <c r="CF515" s="270"/>
      <c r="CG515" s="270"/>
      <c r="CH515" s="270"/>
      <c r="CI515" s="270"/>
      <c r="CJ515" s="270"/>
      <c r="CK515" s="270"/>
      <c r="CL515" s="270"/>
      <c r="CM515" s="270"/>
      <c r="CN515" s="270"/>
      <c r="CO515" s="270"/>
      <c r="CP515" s="270"/>
      <c r="CQ515" s="270"/>
      <c r="CR515" s="270"/>
      <c r="CS515" s="262" t="s">
        <v>8469</v>
      </c>
      <c r="CT515" s="270"/>
      <c r="CU515" s="270"/>
      <c r="CV515" s="270"/>
      <c r="CW515" s="270"/>
      <c r="CX515" s="270"/>
      <c r="CY515" s="270"/>
      <c r="CZ515" s="270"/>
      <c r="DA515" s="270"/>
      <c r="DB515" s="270"/>
      <c r="DC515" s="270"/>
      <c r="DD515" s="270"/>
      <c r="DE515" s="270"/>
    </row>
    <row r="516" spans="38:109" ht="150" hidden="1">
      <c r="AL516" s="259" t="str">
        <f t="shared" si="15"/>
        <v/>
      </c>
      <c r="AM516" s="259" t="str">
        <f t="shared" ref="AM516:AM574" si="16">IFERROR(IF(AL516="", "", HLOOKUP($N$8, $AQ$3:$BV$574, AP516, FALSE)), "")</f>
        <v/>
      </c>
      <c r="AN516"/>
      <c r="AO516" s="268"/>
      <c r="AP516" s="3">
        <v>514</v>
      </c>
      <c r="AQ516" s="269"/>
      <c r="AR516" s="269"/>
      <c r="AS516" s="269"/>
      <c r="AT516" s="269"/>
      <c r="AU516" s="269"/>
      <c r="AV516" s="269"/>
      <c r="AW516" s="269"/>
      <c r="AX516" s="269"/>
      <c r="AY516" s="269"/>
      <c r="AZ516" s="269"/>
      <c r="BA516" s="269"/>
      <c r="BB516" s="269"/>
      <c r="BC516" s="269"/>
      <c r="BD516" s="269"/>
      <c r="BE516" s="269"/>
      <c r="BF516" s="269"/>
      <c r="BG516" s="269"/>
      <c r="BH516" s="269"/>
      <c r="BI516" s="269"/>
      <c r="BJ516" s="260" t="s">
        <v>8470</v>
      </c>
      <c r="BK516" s="269"/>
      <c r="BL516" s="269"/>
      <c r="BM516" s="269"/>
      <c r="BN516" s="269"/>
      <c r="BO516" s="269"/>
      <c r="BP516" s="269"/>
      <c r="BQ516" s="269"/>
      <c r="BR516" s="269"/>
      <c r="BS516" s="269"/>
      <c r="BT516" s="269"/>
      <c r="BU516" s="269"/>
      <c r="BV516" s="269"/>
      <c r="BW516" s="268"/>
      <c r="BX516" s="268"/>
      <c r="BY516" s="268"/>
      <c r="BZ516" s="270"/>
      <c r="CA516" s="270"/>
      <c r="CB516" s="270"/>
      <c r="CC516" s="270"/>
      <c r="CD516" s="270"/>
      <c r="CE516" s="270"/>
      <c r="CF516" s="270"/>
      <c r="CG516" s="270"/>
      <c r="CH516" s="270"/>
      <c r="CI516" s="270"/>
      <c r="CJ516" s="270"/>
      <c r="CK516" s="270"/>
      <c r="CL516" s="270"/>
      <c r="CM516" s="270"/>
      <c r="CN516" s="270"/>
      <c r="CO516" s="270"/>
      <c r="CP516" s="270"/>
      <c r="CQ516" s="270"/>
      <c r="CR516" s="270"/>
      <c r="CS516" s="262" t="s">
        <v>8471</v>
      </c>
      <c r="CT516" s="270"/>
      <c r="CU516" s="270"/>
      <c r="CV516" s="270"/>
      <c r="CW516" s="270"/>
      <c r="CX516" s="270"/>
      <c r="CY516" s="270"/>
      <c r="CZ516" s="270"/>
      <c r="DA516" s="270"/>
      <c r="DB516" s="270"/>
      <c r="DC516" s="270"/>
      <c r="DD516" s="270"/>
      <c r="DE516" s="270"/>
    </row>
    <row r="517" spans="38:109" ht="165" hidden="1">
      <c r="AL517" s="259" t="str">
        <f t="shared" ref="AL517:AL574" si="17">IFERROR(IF(HLOOKUP($N$8, $BZ$3:$DE$574, $AP517, FALSE )="", "", HLOOKUP($N$8, $BZ$3:$DE$574, $AP517, FALSE)), "")</f>
        <v/>
      </c>
      <c r="AM517" s="259" t="str">
        <f t="shared" si="16"/>
        <v/>
      </c>
      <c r="AN517"/>
      <c r="AO517" s="268"/>
      <c r="AP517" s="3">
        <v>515</v>
      </c>
      <c r="AQ517" s="269"/>
      <c r="AR517" s="269"/>
      <c r="AS517" s="269"/>
      <c r="AT517" s="269"/>
      <c r="AU517" s="269"/>
      <c r="AV517" s="269"/>
      <c r="AW517" s="269"/>
      <c r="AX517" s="269"/>
      <c r="AY517" s="269"/>
      <c r="AZ517" s="269"/>
      <c r="BA517" s="269"/>
      <c r="BB517" s="269"/>
      <c r="BC517" s="269"/>
      <c r="BD517" s="269"/>
      <c r="BE517" s="269"/>
      <c r="BF517" s="269"/>
      <c r="BG517" s="269"/>
      <c r="BH517" s="269"/>
      <c r="BI517" s="269"/>
      <c r="BJ517" s="260" t="s">
        <v>8472</v>
      </c>
      <c r="BK517" s="269"/>
      <c r="BL517" s="269"/>
      <c r="BM517" s="269"/>
      <c r="BN517" s="269"/>
      <c r="BO517" s="269"/>
      <c r="BP517" s="269"/>
      <c r="BQ517" s="269"/>
      <c r="BR517" s="269"/>
      <c r="BS517" s="269"/>
      <c r="BT517" s="269"/>
      <c r="BU517" s="269"/>
      <c r="BV517" s="269"/>
      <c r="BW517" s="268"/>
      <c r="BX517" s="268"/>
      <c r="BY517" s="268"/>
      <c r="BZ517" s="270"/>
      <c r="CA517" s="270"/>
      <c r="CB517" s="270"/>
      <c r="CC517" s="270"/>
      <c r="CD517" s="270"/>
      <c r="CE517" s="270"/>
      <c r="CF517" s="270"/>
      <c r="CG517" s="270"/>
      <c r="CH517" s="270"/>
      <c r="CI517" s="270"/>
      <c r="CJ517" s="270"/>
      <c r="CK517" s="270"/>
      <c r="CL517" s="270"/>
      <c r="CM517" s="270"/>
      <c r="CN517" s="270"/>
      <c r="CO517" s="270"/>
      <c r="CP517" s="270"/>
      <c r="CQ517" s="270"/>
      <c r="CR517" s="270"/>
      <c r="CS517" s="262" t="s">
        <v>8473</v>
      </c>
      <c r="CT517" s="270"/>
      <c r="CU517" s="270"/>
      <c r="CV517" s="270"/>
      <c r="CW517" s="270"/>
      <c r="CX517" s="270"/>
      <c r="CY517" s="270"/>
      <c r="CZ517" s="270"/>
      <c r="DA517" s="270"/>
      <c r="DB517" s="270"/>
      <c r="DC517" s="270"/>
      <c r="DD517" s="270"/>
      <c r="DE517" s="270"/>
    </row>
    <row r="518" spans="38:109" ht="195" hidden="1">
      <c r="AL518" s="259" t="str">
        <f t="shared" si="17"/>
        <v/>
      </c>
      <c r="AM518" s="259" t="str">
        <f t="shared" si="16"/>
        <v/>
      </c>
      <c r="AN518"/>
      <c r="AO518" s="268"/>
      <c r="AP518" s="3">
        <v>516</v>
      </c>
      <c r="AQ518" s="269"/>
      <c r="AR518" s="269"/>
      <c r="AS518" s="269"/>
      <c r="AT518" s="269"/>
      <c r="AU518" s="269"/>
      <c r="AV518" s="269"/>
      <c r="AW518" s="269"/>
      <c r="AX518" s="269"/>
      <c r="AY518" s="269"/>
      <c r="AZ518" s="269"/>
      <c r="BA518" s="269"/>
      <c r="BB518" s="269"/>
      <c r="BC518" s="269"/>
      <c r="BD518" s="269"/>
      <c r="BE518" s="269"/>
      <c r="BF518" s="269"/>
      <c r="BG518" s="269"/>
      <c r="BH518" s="269"/>
      <c r="BI518" s="269"/>
      <c r="BJ518" s="260" t="s">
        <v>8474</v>
      </c>
      <c r="BK518" s="269"/>
      <c r="BL518" s="269"/>
      <c r="BM518" s="269"/>
      <c r="BN518" s="269"/>
      <c r="BO518" s="269"/>
      <c r="BP518" s="269"/>
      <c r="BQ518" s="269"/>
      <c r="BR518" s="269"/>
      <c r="BS518" s="269"/>
      <c r="BT518" s="269"/>
      <c r="BU518" s="269"/>
      <c r="BV518" s="269"/>
      <c r="BW518" s="268"/>
      <c r="BX518" s="268"/>
      <c r="BY518" s="268"/>
      <c r="BZ518" s="270"/>
      <c r="CA518" s="270"/>
      <c r="CB518" s="270"/>
      <c r="CC518" s="270"/>
      <c r="CD518" s="270"/>
      <c r="CE518" s="270"/>
      <c r="CF518" s="270"/>
      <c r="CG518" s="270"/>
      <c r="CH518" s="270"/>
      <c r="CI518" s="270"/>
      <c r="CJ518" s="270"/>
      <c r="CK518" s="270"/>
      <c r="CL518" s="270"/>
      <c r="CM518" s="270"/>
      <c r="CN518" s="270"/>
      <c r="CO518" s="270"/>
      <c r="CP518" s="270"/>
      <c r="CQ518" s="270"/>
      <c r="CR518" s="270"/>
      <c r="CS518" s="262" t="s">
        <v>8475</v>
      </c>
      <c r="CT518" s="270"/>
      <c r="CU518" s="270"/>
      <c r="CV518" s="270"/>
      <c r="CW518" s="270"/>
      <c r="CX518" s="270"/>
      <c r="CY518" s="270"/>
      <c r="CZ518" s="270"/>
      <c r="DA518" s="270"/>
      <c r="DB518" s="270"/>
      <c r="DC518" s="270"/>
      <c r="DD518" s="270"/>
      <c r="DE518" s="270"/>
    </row>
    <row r="519" spans="38:109" ht="195" hidden="1">
      <c r="AL519" s="259" t="str">
        <f t="shared" si="17"/>
        <v/>
      </c>
      <c r="AM519" s="259" t="str">
        <f t="shared" si="16"/>
        <v/>
      </c>
      <c r="AN519"/>
      <c r="AO519" s="268"/>
      <c r="AP519" s="3">
        <v>517</v>
      </c>
      <c r="AQ519" s="269"/>
      <c r="AR519" s="269"/>
      <c r="AS519" s="269"/>
      <c r="AT519" s="269"/>
      <c r="AU519" s="269"/>
      <c r="AV519" s="269"/>
      <c r="AW519" s="269"/>
      <c r="AX519" s="269"/>
      <c r="AY519" s="269"/>
      <c r="AZ519" s="269"/>
      <c r="BA519" s="269"/>
      <c r="BB519" s="269"/>
      <c r="BC519" s="269"/>
      <c r="BD519" s="269"/>
      <c r="BE519" s="269"/>
      <c r="BF519" s="269"/>
      <c r="BG519" s="269"/>
      <c r="BH519" s="269"/>
      <c r="BI519" s="269"/>
      <c r="BJ519" s="260" t="s">
        <v>8476</v>
      </c>
      <c r="BK519" s="269"/>
      <c r="BL519" s="269"/>
      <c r="BM519" s="269"/>
      <c r="BN519" s="269"/>
      <c r="BO519" s="269"/>
      <c r="BP519" s="269"/>
      <c r="BQ519" s="269"/>
      <c r="BR519" s="269"/>
      <c r="BS519" s="269"/>
      <c r="BT519" s="269"/>
      <c r="BU519" s="269"/>
      <c r="BV519" s="269"/>
      <c r="BW519" s="268"/>
      <c r="BX519" s="268"/>
      <c r="BY519" s="268"/>
      <c r="BZ519" s="270"/>
      <c r="CA519" s="270"/>
      <c r="CB519" s="270"/>
      <c r="CC519" s="270"/>
      <c r="CD519" s="270"/>
      <c r="CE519" s="270"/>
      <c r="CF519" s="270"/>
      <c r="CG519" s="270"/>
      <c r="CH519" s="270"/>
      <c r="CI519" s="270"/>
      <c r="CJ519" s="270"/>
      <c r="CK519" s="270"/>
      <c r="CL519" s="270"/>
      <c r="CM519" s="270"/>
      <c r="CN519" s="270"/>
      <c r="CO519" s="270"/>
      <c r="CP519" s="270"/>
      <c r="CQ519" s="270"/>
      <c r="CR519" s="270"/>
      <c r="CS519" s="262" t="s">
        <v>8477</v>
      </c>
      <c r="CT519" s="270"/>
      <c r="CU519" s="270"/>
      <c r="CV519" s="270"/>
      <c r="CW519" s="270"/>
      <c r="CX519" s="270"/>
      <c r="CY519" s="270"/>
      <c r="CZ519" s="270"/>
      <c r="DA519" s="270"/>
      <c r="DB519" s="270"/>
      <c r="DC519" s="270"/>
      <c r="DD519" s="270"/>
      <c r="DE519" s="270"/>
    </row>
    <row r="520" spans="38:109" ht="180" hidden="1">
      <c r="AL520" s="259" t="str">
        <f t="shared" si="17"/>
        <v/>
      </c>
      <c r="AM520" s="259" t="str">
        <f t="shared" si="16"/>
        <v/>
      </c>
      <c r="AN520"/>
      <c r="AO520" s="268"/>
      <c r="AP520" s="3">
        <v>518</v>
      </c>
      <c r="AQ520" s="269"/>
      <c r="AR520" s="269"/>
      <c r="AS520" s="269"/>
      <c r="AT520" s="269"/>
      <c r="AU520" s="269"/>
      <c r="AV520" s="269"/>
      <c r="AW520" s="269"/>
      <c r="AX520" s="269"/>
      <c r="AY520" s="269"/>
      <c r="AZ520" s="269"/>
      <c r="BA520" s="269"/>
      <c r="BB520" s="269"/>
      <c r="BC520" s="269"/>
      <c r="BD520" s="269"/>
      <c r="BE520" s="269"/>
      <c r="BF520" s="269"/>
      <c r="BG520" s="269"/>
      <c r="BH520" s="269"/>
      <c r="BI520" s="269"/>
      <c r="BJ520" s="260" t="s">
        <v>8478</v>
      </c>
      <c r="BK520" s="269"/>
      <c r="BL520" s="269"/>
      <c r="BM520" s="269"/>
      <c r="BN520" s="269"/>
      <c r="BO520" s="269"/>
      <c r="BP520" s="269"/>
      <c r="BQ520" s="269"/>
      <c r="BR520" s="269"/>
      <c r="BS520" s="269"/>
      <c r="BT520" s="269"/>
      <c r="BU520" s="269"/>
      <c r="BV520" s="269"/>
      <c r="BW520" s="268"/>
      <c r="BX520" s="268"/>
      <c r="BY520" s="268"/>
      <c r="BZ520" s="270"/>
      <c r="CA520" s="270"/>
      <c r="CB520" s="270"/>
      <c r="CC520" s="270"/>
      <c r="CD520" s="270"/>
      <c r="CE520" s="270"/>
      <c r="CF520" s="270"/>
      <c r="CG520" s="270"/>
      <c r="CH520" s="270"/>
      <c r="CI520" s="270"/>
      <c r="CJ520" s="270"/>
      <c r="CK520" s="270"/>
      <c r="CL520" s="270"/>
      <c r="CM520" s="270"/>
      <c r="CN520" s="270"/>
      <c r="CO520" s="270"/>
      <c r="CP520" s="270"/>
      <c r="CQ520" s="270"/>
      <c r="CR520" s="270"/>
      <c r="CS520" s="262" t="s">
        <v>8479</v>
      </c>
      <c r="CT520" s="270"/>
      <c r="CU520" s="270"/>
      <c r="CV520" s="270"/>
      <c r="CW520" s="270"/>
      <c r="CX520" s="270"/>
      <c r="CY520" s="270"/>
      <c r="CZ520" s="270"/>
      <c r="DA520" s="270"/>
      <c r="DB520" s="270"/>
      <c r="DC520" s="270"/>
      <c r="DD520" s="270"/>
      <c r="DE520" s="270"/>
    </row>
    <row r="521" spans="38:109" ht="165" hidden="1">
      <c r="AL521" s="259" t="str">
        <f t="shared" si="17"/>
        <v/>
      </c>
      <c r="AM521" s="259" t="str">
        <f t="shared" si="16"/>
        <v/>
      </c>
      <c r="AN521"/>
      <c r="AO521" s="268"/>
      <c r="AP521" s="3">
        <v>519</v>
      </c>
      <c r="AQ521" s="269"/>
      <c r="AR521" s="269"/>
      <c r="AS521" s="269"/>
      <c r="AT521" s="269"/>
      <c r="AU521" s="269"/>
      <c r="AV521" s="269"/>
      <c r="AW521" s="269"/>
      <c r="AX521" s="269"/>
      <c r="AY521" s="269"/>
      <c r="AZ521" s="269"/>
      <c r="BA521" s="269"/>
      <c r="BB521" s="269"/>
      <c r="BC521" s="269"/>
      <c r="BD521" s="269"/>
      <c r="BE521" s="269"/>
      <c r="BF521" s="269"/>
      <c r="BG521" s="269"/>
      <c r="BH521" s="269"/>
      <c r="BI521" s="269"/>
      <c r="BJ521" s="260" t="s">
        <v>8480</v>
      </c>
      <c r="BK521" s="269"/>
      <c r="BL521" s="269"/>
      <c r="BM521" s="269"/>
      <c r="BN521" s="269"/>
      <c r="BO521" s="269"/>
      <c r="BP521" s="269"/>
      <c r="BQ521" s="269"/>
      <c r="BR521" s="269"/>
      <c r="BS521" s="269"/>
      <c r="BT521" s="269"/>
      <c r="BU521" s="269"/>
      <c r="BV521" s="269"/>
      <c r="BW521" s="268"/>
      <c r="BX521" s="268"/>
      <c r="BY521" s="268"/>
      <c r="BZ521" s="270"/>
      <c r="CA521" s="270"/>
      <c r="CB521" s="270"/>
      <c r="CC521" s="270"/>
      <c r="CD521" s="270"/>
      <c r="CE521" s="270"/>
      <c r="CF521" s="270"/>
      <c r="CG521" s="270"/>
      <c r="CH521" s="270"/>
      <c r="CI521" s="270"/>
      <c r="CJ521" s="270"/>
      <c r="CK521" s="270"/>
      <c r="CL521" s="270"/>
      <c r="CM521" s="270"/>
      <c r="CN521" s="270"/>
      <c r="CO521" s="270"/>
      <c r="CP521" s="270"/>
      <c r="CQ521" s="270"/>
      <c r="CR521" s="270"/>
      <c r="CS521" s="262" t="s">
        <v>8481</v>
      </c>
      <c r="CT521" s="270"/>
      <c r="CU521" s="270"/>
      <c r="CV521" s="270"/>
      <c r="CW521" s="270"/>
      <c r="CX521" s="270"/>
      <c r="CY521" s="270"/>
      <c r="CZ521" s="270"/>
      <c r="DA521" s="270"/>
      <c r="DB521" s="270"/>
      <c r="DC521" s="270"/>
      <c r="DD521" s="270"/>
      <c r="DE521" s="270"/>
    </row>
    <row r="522" spans="38:109" ht="180" hidden="1">
      <c r="AL522" s="259" t="str">
        <f t="shared" si="17"/>
        <v/>
      </c>
      <c r="AM522" s="259" t="str">
        <f t="shared" si="16"/>
        <v/>
      </c>
      <c r="AN522"/>
      <c r="AO522" s="268"/>
      <c r="AP522" s="3">
        <v>520</v>
      </c>
      <c r="AQ522" s="269"/>
      <c r="AR522" s="269"/>
      <c r="AS522" s="269"/>
      <c r="AT522" s="269"/>
      <c r="AU522" s="269"/>
      <c r="AV522" s="269"/>
      <c r="AW522" s="269"/>
      <c r="AX522" s="269"/>
      <c r="AY522" s="269"/>
      <c r="AZ522" s="269"/>
      <c r="BA522" s="269"/>
      <c r="BB522" s="269"/>
      <c r="BC522" s="269"/>
      <c r="BD522" s="269"/>
      <c r="BE522" s="269"/>
      <c r="BF522" s="269"/>
      <c r="BG522" s="269"/>
      <c r="BH522" s="269"/>
      <c r="BI522" s="269"/>
      <c r="BJ522" s="260" t="s">
        <v>8482</v>
      </c>
      <c r="BK522" s="269"/>
      <c r="BL522" s="269"/>
      <c r="BM522" s="269"/>
      <c r="BN522" s="269"/>
      <c r="BO522" s="269"/>
      <c r="BP522" s="269"/>
      <c r="BQ522" s="269"/>
      <c r="BR522" s="269"/>
      <c r="BS522" s="269"/>
      <c r="BT522" s="269"/>
      <c r="BU522" s="269"/>
      <c r="BV522" s="269"/>
      <c r="BW522" s="268"/>
      <c r="BX522" s="268"/>
      <c r="BY522" s="268"/>
      <c r="BZ522" s="270"/>
      <c r="CA522" s="270"/>
      <c r="CB522" s="270"/>
      <c r="CC522" s="270"/>
      <c r="CD522" s="270"/>
      <c r="CE522" s="270"/>
      <c r="CF522" s="270"/>
      <c r="CG522" s="270"/>
      <c r="CH522" s="270"/>
      <c r="CI522" s="270"/>
      <c r="CJ522" s="270"/>
      <c r="CK522" s="270"/>
      <c r="CL522" s="270"/>
      <c r="CM522" s="270"/>
      <c r="CN522" s="270"/>
      <c r="CO522" s="270"/>
      <c r="CP522" s="270"/>
      <c r="CQ522" s="270"/>
      <c r="CR522" s="270"/>
      <c r="CS522" s="262" t="s">
        <v>8483</v>
      </c>
      <c r="CT522" s="270"/>
      <c r="CU522" s="270"/>
      <c r="CV522" s="270"/>
      <c r="CW522" s="270"/>
      <c r="CX522" s="270"/>
      <c r="CY522" s="270"/>
      <c r="CZ522" s="270"/>
      <c r="DA522" s="270"/>
      <c r="DB522" s="270"/>
      <c r="DC522" s="270"/>
      <c r="DD522" s="270"/>
      <c r="DE522" s="270"/>
    </row>
    <row r="523" spans="38:109" ht="150" hidden="1">
      <c r="AL523" s="259" t="str">
        <f t="shared" si="17"/>
        <v/>
      </c>
      <c r="AM523" s="259" t="str">
        <f t="shared" si="16"/>
        <v/>
      </c>
      <c r="AN523"/>
      <c r="AO523" s="268"/>
      <c r="AP523" s="3">
        <v>521</v>
      </c>
      <c r="AQ523" s="269"/>
      <c r="AR523" s="269"/>
      <c r="AS523" s="269"/>
      <c r="AT523" s="269"/>
      <c r="AU523" s="269"/>
      <c r="AV523" s="269"/>
      <c r="AW523" s="269"/>
      <c r="AX523" s="269"/>
      <c r="AY523" s="269"/>
      <c r="AZ523" s="269"/>
      <c r="BA523" s="269"/>
      <c r="BB523" s="269"/>
      <c r="BC523" s="269"/>
      <c r="BD523" s="269"/>
      <c r="BE523" s="269"/>
      <c r="BF523" s="269"/>
      <c r="BG523" s="269"/>
      <c r="BH523" s="269"/>
      <c r="BI523" s="269"/>
      <c r="BJ523" s="260" t="s">
        <v>8484</v>
      </c>
      <c r="BK523" s="269"/>
      <c r="BL523" s="269"/>
      <c r="BM523" s="269"/>
      <c r="BN523" s="269"/>
      <c r="BO523" s="269"/>
      <c r="BP523" s="269"/>
      <c r="BQ523" s="269"/>
      <c r="BR523" s="269"/>
      <c r="BS523" s="269"/>
      <c r="BT523" s="269"/>
      <c r="BU523" s="269"/>
      <c r="BV523" s="269"/>
      <c r="BW523" s="268"/>
      <c r="BX523" s="268"/>
      <c r="BY523" s="268"/>
      <c r="BZ523" s="270"/>
      <c r="CA523" s="270"/>
      <c r="CB523" s="270"/>
      <c r="CC523" s="270"/>
      <c r="CD523" s="270"/>
      <c r="CE523" s="270"/>
      <c r="CF523" s="270"/>
      <c r="CG523" s="270"/>
      <c r="CH523" s="270"/>
      <c r="CI523" s="270"/>
      <c r="CJ523" s="270"/>
      <c r="CK523" s="270"/>
      <c r="CL523" s="270"/>
      <c r="CM523" s="270"/>
      <c r="CN523" s="270"/>
      <c r="CO523" s="270"/>
      <c r="CP523" s="270"/>
      <c r="CQ523" s="270"/>
      <c r="CR523" s="270"/>
      <c r="CS523" s="262" t="s">
        <v>8485</v>
      </c>
      <c r="CT523" s="270"/>
      <c r="CU523" s="270"/>
      <c r="CV523" s="270"/>
      <c r="CW523" s="270"/>
      <c r="CX523" s="270"/>
      <c r="CY523" s="270"/>
      <c r="CZ523" s="270"/>
      <c r="DA523" s="270"/>
      <c r="DB523" s="270"/>
      <c r="DC523" s="270"/>
      <c r="DD523" s="270"/>
      <c r="DE523" s="270"/>
    </row>
    <row r="524" spans="38:109" ht="180" hidden="1">
      <c r="AL524" s="259" t="str">
        <f t="shared" si="17"/>
        <v/>
      </c>
      <c r="AM524" s="259" t="str">
        <f t="shared" si="16"/>
        <v/>
      </c>
      <c r="AN524"/>
      <c r="AO524" s="268"/>
      <c r="AP524" s="3">
        <v>522</v>
      </c>
      <c r="AQ524" s="269"/>
      <c r="AR524" s="269"/>
      <c r="AS524" s="269"/>
      <c r="AT524" s="269"/>
      <c r="AU524" s="269"/>
      <c r="AV524" s="269"/>
      <c r="AW524" s="269"/>
      <c r="AX524" s="269"/>
      <c r="AY524" s="269"/>
      <c r="AZ524" s="269"/>
      <c r="BA524" s="269"/>
      <c r="BB524" s="269"/>
      <c r="BC524" s="269"/>
      <c r="BD524" s="269"/>
      <c r="BE524" s="269"/>
      <c r="BF524" s="269"/>
      <c r="BG524" s="269"/>
      <c r="BH524" s="269"/>
      <c r="BI524" s="269"/>
      <c r="BJ524" s="260" t="s">
        <v>8486</v>
      </c>
      <c r="BK524" s="269"/>
      <c r="BL524" s="269"/>
      <c r="BM524" s="269"/>
      <c r="BN524" s="269"/>
      <c r="BO524" s="269"/>
      <c r="BP524" s="269"/>
      <c r="BQ524" s="269"/>
      <c r="BR524" s="269"/>
      <c r="BS524" s="269"/>
      <c r="BT524" s="269"/>
      <c r="BU524" s="269"/>
      <c r="BV524" s="269"/>
      <c r="BW524" s="268"/>
      <c r="BX524" s="268"/>
      <c r="BY524" s="268"/>
      <c r="BZ524" s="270"/>
      <c r="CA524" s="270"/>
      <c r="CB524" s="270"/>
      <c r="CC524" s="270"/>
      <c r="CD524" s="270"/>
      <c r="CE524" s="270"/>
      <c r="CF524" s="270"/>
      <c r="CG524" s="270"/>
      <c r="CH524" s="270"/>
      <c r="CI524" s="270"/>
      <c r="CJ524" s="270"/>
      <c r="CK524" s="270"/>
      <c r="CL524" s="270"/>
      <c r="CM524" s="270"/>
      <c r="CN524" s="270"/>
      <c r="CO524" s="270"/>
      <c r="CP524" s="270"/>
      <c r="CQ524" s="270"/>
      <c r="CR524" s="270"/>
      <c r="CS524" s="262" t="s">
        <v>8487</v>
      </c>
      <c r="CT524" s="270"/>
      <c r="CU524" s="270"/>
      <c r="CV524" s="270"/>
      <c r="CW524" s="270"/>
      <c r="CX524" s="270"/>
      <c r="CY524" s="270"/>
      <c r="CZ524" s="270"/>
      <c r="DA524" s="270"/>
      <c r="DB524" s="270"/>
      <c r="DC524" s="270"/>
      <c r="DD524" s="270"/>
      <c r="DE524" s="270"/>
    </row>
    <row r="525" spans="38:109" ht="150" hidden="1">
      <c r="AL525" s="259" t="str">
        <f t="shared" si="17"/>
        <v/>
      </c>
      <c r="AM525" s="259" t="str">
        <f t="shared" si="16"/>
        <v/>
      </c>
      <c r="AN525"/>
      <c r="AO525" s="268"/>
      <c r="AP525" s="3">
        <v>523</v>
      </c>
      <c r="AQ525" s="269"/>
      <c r="AR525" s="269"/>
      <c r="AS525" s="269"/>
      <c r="AT525" s="269"/>
      <c r="AU525" s="269"/>
      <c r="AV525" s="269"/>
      <c r="AW525" s="269"/>
      <c r="AX525" s="269"/>
      <c r="AY525" s="269"/>
      <c r="AZ525" s="269"/>
      <c r="BA525" s="269"/>
      <c r="BB525" s="269"/>
      <c r="BC525" s="269"/>
      <c r="BD525" s="269"/>
      <c r="BE525" s="269"/>
      <c r="BF525" s="269"/>
      <c r="BG525" s="269"/>
      <c r="BH525" s="269"/>
      <c r="BI525" s="269"/>
      <c r="BJ525" s="260" t="s">
        <v>8488</v>
      </c>
      <c r="BK525" s="269"/>
      <c r="BL525" s="269"/>
      <c r="BM525" s="269"/>
      <c r="BN525" s="269"/>
      <c r="BO525" s="269"/>
      <c r="BP525" s="269"/>
      <c r="BQ525" s="269"/>
      <c r="BR525" s="269"/>
      <c r="BS525" s="269"/>
      <c r="BT525" s="269"/>
      <c r="BU525" s="269"/>
      <c r="BV525" s="269"/>
      <c r="BW525" s="268"/>
      <c r="BX525" s="268"/>
      <c r="BY525" s="268"/>
      <c r="BZ525" s="270"/>
      <c r="CA525" s="270"/>
      <c r="CB525" s="270"/>
      <c r="CC525" s="270"/>
      <c r="CD525" s="270"/>
      <c r="CE525" s="270"/>
      <c r="CF525" s="270"/>
      <c r="CG525" s="270"/>
      <c r="CH525" s="270"/>
      <c r="CI525" s="270"/>
      <c r="CJ525" s="270"/>
      <c r="CK525" s="270"/>
      <c r="CL525" s="270"/>
      <c r="CM525" s="270"/>
      <c r="CN525" s="270"/>
      <c r="CO525" s="270"/>
      <c r="CP525" s="270"/>
      <c r="CQ525" s="270"/>
      <c r="CR525" s="270"/>
      <c r="CS525" s="262" t="s">
        <v>8489</v>
      </c>
      <c r="CT525" s="270"/>
      <c r="CU525" s="270"/>
      <c r="CV525" s="270"/>
      <c r="CW525" s="270"/>
      <c r="CX525" s="270"/>
      <c r="CY525" s="270"/>
      <c r="CZ525" s="270"/>
      <c r="DA525" s="270"/>
      <c r="DB525" s="270"/>
      <c r="DC525" s="270"/>
      <c r="DD525" s="270"/>
      <c r="DE525" s="270"/>
    </row>
    <row r="526" spans="38:109" ht="165" hidden="1">
      <c r="AL526" s="259" t="str">
        <f t="shared" si="17"/>
        <v/>
      </c>
      <c r="AM526" s="259" t="str">
        <f t="shared" si="16"/>
        <v/>
      </c>
      <c r="AN526"/>
      <c r="AO526" s="268"/>
      <c r="AP526" s="3">
        <v>524</v>
      </c>
      <c r="AQ526" s="269"/>
      <c r="AR526" s="269"/>
      <c r="AS526" s="269"/>
      <c r="AT526" s="269"/>
      <c r="AU526" s="269"/>
      <c r="AV526" s="269"/>
      <c r="AW526" s="269"/>
      <c r="AX526" s="269"/>
      <c r="AY526" s="269"/>
      <c r="AZ526" s="269"/>
      <c r="BA526" s="269"/>
      <c r="BB526" s="269"/>
      <c r="BC526" s="269"/>
      <c r="BD526" s="269"/>
      <c r="BE526" s="269"/>
      <c r="BF526" s="269"/>
      <c r="BG526" s="269"/>
      <c r="BH526" s="269"/>
      <c r="BI526" s="269"/>
      <c r="BJ526" s="260" t="s">
        <v>8490</v>
      </c>
      <c r="BK526" s="269"/>
      <c r="BL526" s="269"/>
      <c r="BM526" s="269"/>
      <c r="BN526" s="269"/>
      <c r="BO526" s="269"/>
      <c r="BP526" s="269"/>
      <c r="BQ526" s="269"/>
      <c r="BR526" s="269"/>
      <c r="BS526" s="269"/>
      <c r="BT526" s="269"/>
      <c r="BU526" s="269"/>
      <c r="BV526" s="269"/>
      <c r="BW526" s="268"/>
      <c r="BX526" s="268"/>
      <c r="BY526" s="268"/>
      <c r="BZ526" s="270"/>
      <c r="CA526" s="270"/>
      <c r="CB526" s="270"/>
      <c r="CC526" s="270"/>
      <c r="CD526" s="270"/>
      <c r="CE526" s="270"/>
      <c r="CF526" s="270"/>
      <c r="CG526" s="270"/>
      <c r="CH526" s="270"/>
      <c r="CI526" s="270"/>
      <c r="CJ526" s="270"/>
      <c r="CK526" s="270"/>
      <c r="CL526" s="270"/>
      <c r="CM526" s="270"/>
      <c r="CN526" s="270"/>
      <c r="CO526" s="270"/>
      <c r="CP526" s="270"/>
      <c r="CQ526" s="270"/>
      <c r="CR526" s="270"/>
      <c r="CS526" s="262" t="s">
        <v>8491</v>
      </c>
      <c r="CT526" s="270"/>
      <c r="CU526" s="270"/>
      <c r="CV526" s="270"/>
      <c r="CW526" s="270"/>
      <c r="CX526" s="270"/>
      <c r="CY526" s="270"/>
      <c r="CZ526" s="270"/>
      <c r="DA526" s="270"/>
      <c r="DB526" s="270"/>
      <c r="DC526" s="270"/>
      <c r="DD526" s="270"/>
      <c r="DE526" s="270"/>
    </row>
    <row r="527" spans="38:109" ht="165" hidden="1">
      <c r="AL527" s="259" t="str">
        <f t="shared" si="17"/>
        <v/>
      </c>
      <c r="AM527" s="259" t="str">
        <f t="shared" si="16"/>
        <v/>
      </c>
      <c r="AN527"/>
      <c r="AO527" s="268"/>
      <c r="AP527" s="3">
        <v>525</v>
      </c>
      <c r="AQ527" s="269"/>
      <c r="AR527" s="269"/>
      <c r="AS527" s="269"/>
      <c r="AT527" s="269"/>
      <c r="AU527" s="269"/>
      <c r="AV527" s="269"/>
      <c r="AW527" s="269"/>
      <c r="AX527" s="269"/>
      <c r="AY527" s="269"/>
      <c r="AZ527" s="269"/>
      <c r="BA527" s="269"/>
      <c r="BB527" s="269"/>
      <c r="BC527" s="269"/>
      <c r="BD527" s="269"/>
      <c r="BE527" s="269"/>
      <c r="BF527" s="269"/>
      <c r="BG527" s="269"/>
      <c r="BH527" s="269"/>
      <c r="BI527" s="269"/>
      <c r="BJ527" s="260" t="s">
        <v>8492</v>
      </c>
      <c r="BK527" s="269"/>
      <c r="BL527" s="269"/>
      <c r="BM527" s="269"/>
      <c r="BN527" s="269"/>
      <c r="BO527" s="269"/>
      <c r="BP527" s="269"/>
      <c r="BQ527" s="269"/>
      <c r="BR527" s="269"/>
      <c r="BS527" s="269"/>
      <c r="BT527" s="269"/>
      <c r="BU527" s="269"/>
      <c r="BV527" s="269"/>
      <c r="BW527" s="268"/>
      <c r="BX527" s="268"/>
      <c r="BY527" s="268"/>
      <c r="BZ527" s="270"/>
      <c r="CA527" s="270"/>
      <c r="CB527" s="270"/>
      <c r="CC527" s="270"/>
      <c r="CD527" s="270"/>
      <c r="CE527" s="270"/>
      <c r="CF527" s="270"/>
      <c r="CG527" s="270"/>
      <c r="CH527" s="270"/>
      <c r="CI527" s="270"/>
      <c r="CJ527" s="270"/>
      <c r="CK527" s="270"/>
      <c r="CL527" s="270"/>
      <c r="CM527" s="270"/>
      <c r="CN527" s="270"/>
      <c r="CO527" s="270"/>
      <c r="CP527" s="270"/>
      <c r="CQ527" s="270"/>
      <c r="CR527" s="270"/>
      <c r="CS527" s="262" t="s">
        <v>8493</v>
      </c>
      <c r="CT527" s="270"/>
      <c r="CU527" s="270"/>
      <c r="CV527" s="270"/>
      <c r="CW527" s="270"/>
      <c r="CX527" s="270"/>
      <c r="CY527" s="270"/>
      <c r="CZ527" s="270"/>
      <c r="DA527" s="270"/>
      <c r="DB527" s="270"/>
      <c r="DC527" s="270"/>
      <c r="DD527" s="270"/>
      <c r="DE527" s="270"/>
    </row>
    <row r="528" spans="38:109" ht="180" hidden="1">
      <c r="AL528" s="259" t="str">
        <f t="shared" si="17"/>
        <v/>
      </c>
      <c r="AM528" s="259" t="str">
        <f t="shared" si="16"/>
        <v/>
      </c>
      <c r="AN528"/>
      <c r="AO528" s="268"/>
      <c r="AP528" s="3">
        <v>526</v>
      </c>
      <c r="AQ528" s="269"/>
      <c r="AR528" s="269"/>
      <c r="AS528" s="269"/>
      <c r="AT528" s="269"/>
      <c r="AU528" s="269"/>
      <c r="AV528" s="269"/>
      <c r="AW528" s="269"/>
      <c r="AX528" s="269"/>
      <c r="AY528" s="269"/>
      <c r="AZ528" s="269"/>
      <c r="BA528" s="269"/>
      <c r="BB528" s="269"/>
      <c r="BC528" s="269"/>
      <c r="BD528" s="269"/>
      <c r="BE528" s="269"/>
      <c r="BF528" s="269"/>
      <c r="BG528" s="269"/>
      <c r="BH528" s="269"/>
      <c r="BI528" s="269"/>
      <c r="BJ528" s="260" t="s">
        <v>8494</v>
      </c>
      <c r="BK528" s="269"/>
      <c r="BL528" s="269"/>
      <c r="BM528" s="269"/>
      <c r="BN528" s="269"/>
      <c r="BO528" s="269"/>
      <c r="BP528" s="269"/>
      <c r="BQ528" s="269"/>
      <c r="BR528" s="269"/>
      <c r="BS528" s="269"/>
      <c r="BT528" s="269"/>
      <c r="BU528" s="269"/>
      <c r="BV528" s="269"/>
      <c r="BW528" s="268"/>
      <c r="BX528" s="268"/>
      <c r="BY528" s="268"/>
      <c r="BZ528" s="270"/>
      <c r="CA528" s="270"/>
      <c r="CB528" s="270"/>
      <c r="CC528" s="270"/>
      <c r="CD528" s="270"/>
      <c r="CE528" s="270"/>
      <c r="CF528" s="270"/>
      <c r="CG528" s="270"/>
      <c r="CH528" s="270"/>
      <c r="CI528" s="270"/>
      <c r="CJ528" s="270"/>
      <c r="CK528" s="270"/>
      <c r="CL528" s="270"/>
      <c r="CM528" s="270"/>
      <c r="CN528" s="270"/>
      <c r="CO528" s="270"/>
      <c r="CP528" s="270"/>
      <c r="CQ528" s="270"/>
      <c r="CR528" s="270"/>
      <c r="CS528" s="262" t="s">
        <v>8495</v>
      </c>
      <c r="CT528" s="270"/>
      <c r="CU528" s="270"/>
      <c r="CV528" s="270"/>
      <c r="CW528" s="270"/>
      <c r="CX528" s="270"/>
      <c r="CY528" s="270"/>
      <c r="CZ528" s="270"/>
      <c r="DA528" s="270"/>
      <c r="DB528" s="270"/>
      <c r="DC528" s="270"/>
      <c r="DD528" s="270"/>
      <c r="DE528" s="270"/>
    </row>
    <row r="529" spans="38:109" ht="135" hidden="1">
      <c r="AL529" s="259" t="str">
        <f t="shared" si="17"/>
        <v/>
      </c>
      <c r="AM529" s="259" t="str">
        <f t="shared" si="16"/>
        <v/>
      </c>
      <c r="AN529"/>
      <c r="AO529" s="268"/>
      <c r="AP529" s="3">
        <v>527</v>
      </c>
      <c r="AQ529" s="269"/>
      <c r="AR529" s="269"/>
      <c r="AS529" s="269"/>
      <c r="AT529" s="269"/>
      <c r="AU529" s="269"/>
      <c r="AV529" s="269"/>
      <c r="AW529" s="269"/>
      <c r="AX529" s="269"/>
      <c r="AY529" s="269"/>
      <c r="AZ529" s="269"/>
      <c r="BA529" s="269"/>
      <c r="BB529" s="269"/>
      <c r="BC529" s="269"/>
      <c r="BD529" s="269"/>
      <c r="BE529" s="269"/>
      <c r="BF529" s="269"/>
      <c r="BG529" s="269"/>
      <c r="BH529" s="269"/>
      <c r="BI529" s="269"/>
      <c r="BJ529" s="260" t="s">
        <v>8496</v>
      </c>
      <c r="BK529" s="269"/>
      <c r="BL529" s="269"/>
      <c r="BM529" s="269"/>
      <c r="BN529" s="269"/>
      <c r="BO529" s="269"/>
      <c r="BP529" s="269"/>
      <c r="BQ529" s="269"/>
      <c r="BR529" s="269"/>
      <c r="BS529" s="269"/>
      <c r="BT529" s="269"/>
      <c r="BU529" s="269"/>
      <c r="BV529" s="269"/>
      <c r="BW529" s="268"/>
      <c r="BX529" s="268"/>
      <c r="BY529" s="268"/>
      <c r="BZ529" s="270"/>
      <c r="CA529" s="270"/>
      <c r="CB529" s="270"/>
      <c r="CC529" s="270"/>
      <c r="CD529" s="270"/>
      <c r="CE529" s="270"/>
      <c r="CF529" s="270"/>
      <c r="CG529" s="270"/>
      <c r="CH529" s="270"/>
      <c r="CI529" s="270"/>
      <c r="CJ529" s="270"/>
      <c r="CK529" s="270"/>
      <c r="CL529" s="270"/>
      <c r="CM529" s="270"/>
      <c r="CN529" s="270"/>
      <c r="CO529" s="270"/>
      <c r="CP529" s="270"/>
      <c r="CQ529" s="270"/>
      <c r="CR529" s="270"/>
      <c r="CS529" s="262" t="s">
        <v>8497</v>
      </c>
      <c r="CT529" s="270"/>
      <c r="CU529" s="270"/>
      <c r="CV529" s="270"/>
      <c r="CW529" s="270"/>
      <c r="CX529" s="270"/>
      <c r="CY529" s="270"/>
      <c r="CZ529" s="270"/>
      <c r="DA529" s="270"/>
      <c r="DB529" s="270"/>
      <c r="DC529" s="270"/>
      <c r="DD529" s="270"/>
      <c r="DE529" s="270"/>
    </row>
    <row r="530" spans="38:109" ht="135" hidden="1">
      <c r="AL530" s="259" t="str">
        <f t="shared" si="17"/>
        <v/>
      </c>
      <c r="AM530" s="259" t="str">
        <f t="shared" si="16"/>
        <v/>
      </c>
      <c r="AN530"/>
      <c r="AO530" s="268"/>
      <c r="AP530" s="3">
        <v>528</v>
      </c>
      <c r="AQ530" s="269"/>
      <c r="AR530" s="269"/>
      <c r="AS530" s="269"/>
      <c r="AT530" s="269"/>
      <c r="AU530" s="269"/>
      <c r="AV530" s="269"/>
      <c r="AW530" s="269"/>
      <c r="AX530" s="269"/>
      <c r="AY530" s="269"/>
      <c r="AZ530" s="269"/>
      <c r="BA530" s="269"/>
      <c r="BB530" s="269"/>
      <c r="BC530" s="269"/>
      <c r="BD530" s="269"/>
      <c r="BE530" s="269"/>
      <c r="BF530" s="269"/>
      <c r="BG530" s="269"/>
      <c r="BH530" s="269"/>
      <c r="BI530" s="269"/>
      <c r="BJ530" s="260" t="s">
        <v>8498</v>
      </c>
      <c r="BK530" s="269"/>
      <c r="BL530" s="269"/>
      <c r="BM530" s="269"/>
      <c r="BN530" s="269"/>
      <c r="BO530" s="269"/>
      <c r="BP530" s="269"/>
      <c r="BQ530" s="269"/>
      <c r="BR530" s="269"/>
      <c r="BS530" s="269"/>
      <c r="BT530" s="269"/>
      <c r="BU530" s="269"/>
      <c r="BV530" s="269"/>
      <c r="BW530" s="268"/>
      <c r="BX530" s="268"/>
      <c r="BY530" s="268"/>
      <c r="BZ530" s="270"/>
      <c r="CA530" s="270"/>
      <c r="CB530" s="270"/>
      <c r="CC530" s="270"/>
      <c r="CD530" s="270"/>
      <c r="CE530" s="270"/>
      <c r="CF530" s="270"/>
      <c r="CG530" s="270"/>
      <c r="CH530" s="270"/>
      <c r="CI530" s="270"/>
      <c r="CJ530" s="270"/>
      <c r="CK530" s="270"/>
      <c r="CL530" s="270"/>
      <c r="CM530" s="270"/>
      <c r="CN530" s="270"/>
      <c r="CO530" s="270"/>
      <c r="CP530" s="270"/>
      <c r="CQ530" s="270"/>
      <c r="CR530" s="270"/>
      <c r="CS530" s="262" t="s">
        <v>8499</v>
      </c>
      <c r="CT530" s="270"/>
      <c r="CU530" s="270"/>
      <c r="CV530" s="270"/>
      <c r="CW530" s="270"/>
      <c r="CX530" s="270"/>
      <c r="CY530" s="270"/>
      <c r="CZ530" s="270"/>
      <c r="DA530" s="270"/>
      <c r="DB530" s="270"/>
      <c r="DC530" s="270"/>
      <c r="DD530" s="270"/>
      <c r="DE530" s="270"/>
    </row>
    <row r="531" spans="38:109" ht="150" hidden="1">
      <c r="AL531" s="259" t="str">
        <f t="shared" si="17"/>
        <v/>
      </c>
      <c r="AM531" s="259" t="str">
        <f t="shared" si="16"/>
        <v/>
      </c>
      <c r="AN531"/>
      <c r="AO531" s="268"/>
      <c r="AP531" s="3">
        <v>529</v>
      </c>
      <c r="AQ531" s="269"/>
      <c r="AR531" s="269"/>
      <c r="AS531" s="269"/>
      <c r="AT531" s="269"/>
      <c r="AU531" s="269"/>
      <c r="AV531" s="269"/>
      <c r="AW531" s="269"/>
      <c r="AX531" s="269"/>
      <c r="AY531" s="269"/>
      <c r="AZ531" s="269"/>
      <c r="BA531" s="269"/>
      <c r="BB531" s="269"/>
      <c r="BC531" s="269"/>
      <c r="BD531" s="269"/>
      <c r="BE531" s="269"/>
      <c r="BF531" s="269"/>
      <c r="BG531" s="269"/>
      <c r="BH531" s="269"/>
      <c r="BI531" s="269"/>
      <c r="BJ531" s="260" t="s">
        <v>8500</v>
      </c>
      <c r="BK531" s="269"/>
      <c r="BL531" s="269"/>
      <c r="BM531" s="269"/>
      <c r="BN531" s="269"/>
      <c r="BO531" s="269"/>
      <c r="BP531" s="269"/>
      <c r="BQ531" s="269"/>
      <c r="BR531" s="269"/>
      <c r="BS531" s="269"/>
      <c r="BT531" s="269"/>
      <c r="BU531" s="269"/>
      <c r="BV531" s="269"/>
      <c r="BW531" s="268"/>
      <c r="BX531" s="268"/>
      <c r="BY531" s="268"/>
      <c r="BZ531" s="270"/>
      <c r="CA531" s="270"/>
      <c r="CB531" s="270"/>
      <c r="CC531" s="270"/>
      <c r="CD531" s="270"/>
      <c r="CE531" s="270"/>
      <c r="CF531" s="270"/>
      <c r="CG531" s="270"/>
      <c r="CH531" s="270"/>
      <c r="CI531" s="270"/>
      <c r="CJ531" s="270"/>
      <c r="CK531" s="270"/>
      <c r="CL531" s="270"/>
      <c r="CM531" s="270"/>
      <c r="CN531" s="270"/>
      <c r="CO531" s="270"/>
      <c r="CP531" s="270"/>
      <c r="CQ531" s="270"/>
      <c r="CR531" s="270"/>
      <c r="CS531" s="262" t="s">
        <v>8501</v>
      </c>
      <c r="CT531" s="270"/>
      <c r="CU531" s="270"/>
      <c r="CV531" s="270"/>
      <c r="CW531" s="270"/>
      <c r="CX531" s="270"/>
      <c r="CY531" s="270"/>
      <c r="CZ531" s="270"/>
      <c r="DA531" s="270"/>
      <c r="DB531" s="270"/>
      <c r="DC531" s="270"/>
      <c r="DD531" s="270"/>
      <c r="DE531" s="270"/>
    </row>
    <row r="532" spans="38:109" ht="135" hidden="1">
      <c r="AL532" s="259" t="str">
        <f t="shared" si="17"/>
        <v/>
      </c>
      <c r="AM532" s="259" t="str">
        <f t="shared" si="16"/>
        <v/>
      </c>
      <c r="AN532"/>
      <c r="AO532" s="268"/>
      <c r="AP532" s="3">
        <v>530</v>
      </c>
      <c r="AQ532" s="269"/>
      <c r="AR532" s="269"/>
      <c r="AS532" s="269"/>
      <c r="AT532" s="269"/>
      <c r="AU532" s="269"/>
      <c r="AV532" s="269"/>
      <c r="AW532" s="269"/>
      <c r="AX532" s="269"/>
      <c r="AY532" s="269"/>
      <c r="AZ532" s="269"/>
      <c r="BA532" s="269"/>
      <c r="BB532" s="269"/>
      <c r="BC532" s="269"/>
      <c r="BD532" s="269"/>
      <c r="BE532" s="269"/>
      <c r="BF532" s="269"/>
      <c r="BG532" s="269"/>
      <c r="BH532" s="269"/>
      <c r="BI532" s="269"/>
      <c r="BJ532" s="260" t="s">
        <v>8502</v>
      </c>
      <c r="BK532" s="269"/>
      <c r="BL532" s="269"/>
      <c r="BM532" s="269"/>
      <c r="BN532" s="269"/>
      <c r="BO532" s="269"/>
      <c r="BP532" s="269"/>
      <c r="BQ532" s="269"/>
      <c r="BR532" s="269"/>
      <c r="BS532" s="269"/>
      <c r="BT532" s="269"/>
      <c r="BU532" s="269"/>
      <c r="BV532" s="269"/>
      <c r="BW532" s="268"/>
      <c r="BX532" s="268"/>
      <c r="BY532" s="268"/>
      <c r="BZ532" s="270"/>
      <c r="CA532" s="270"/>
      <c r="CB532" s="270"/>
      <c r="CC532" s="270"/>
      <c r="CD532" s="270"/>
      <c r="CE532" s="270"/>
      <c r="CF532" s="270"/>
      <c r="CG532" s="270"/>
      <c r="CH532" s="270"/>
      <c r="CI532" s="270"/>
      <c r="CJ532" s="270"/>
      <c r="CK532" s="270"/>
      <c r="CL532" s="270"/>
      <c r="CM532" s="270"/>
      <c r="CN532" s="270"/>
      <c r="CO532" s="270"/>
      <c r="CP532" s="270"/>
      <c r="CQ532" s="270"/>
      <c r="CR532" s="270"/>
      <c r="CS532" s="262" t="s">
        <v>8503</v>
      </c>
      <c r="CT532" s="270"/>
      <c r="CU532" s="270"/>
      <c r="CV532" s="270"/>
      <c r="CW532" s="270"/>
      <c r="CX532" s="270"/>
      <c r="CY532" s="270"/>
      <c r="CZ532" s="270"/>
      <c r="DA532" s="270"/>
      <c r="DB532" s="270"/>
      <c r="DC532" s="270"/>
      <c r="DD532" s="270"/>
      <c r="DE532" s="270"/>
    </row>
    <row r="533" spans="38:109" ht="135" hidden="1">
      <c r="AL533" s="259" t="str">
        <f t="shared" si="17"/>
        <v/>
      </c>
      <c r="AM533" s="259" t="str">
        <f t="shared" si="16"/>
        <v/>
      </c>
      <c r="AN533"/>
      <c r="AO533" s="268"/>
      <c r="AP533" s="3">
        <v>531</v>
      </c>
      <c r="AQ533" s="269"/>
      <c r="AR533" s="269"/>
      <c r="AS533" s="269"/>
      <c r="AT533" s="269"/>
      <c r="AU533" s="269"/>
      <c r="AV533" s="269"/>
      <c r="AW533" s="269"/>
      <c r="AX533" s="269"/>
      <c r="AY533" s="269"/>
      <c r="AZ533" s="269"/>
      <c r="BA533" s="269"/>
      <c r="BB533" s="269"/>
      <c r="BC533" s="269"/>
      <c r="BD533" s="269"/>
      <c r="BE533" s="269"/>
      <c r="BF533" s="269"/>
      <c r="BG533" s="269"/>
      <c r="BH533" s="269"/>
      <c r="BI533" s="269"/>
      <c r="BJ533" s="260" t="s">
        <v>8504</v>
      </c>
      <c r="BK533" s="269"/>
      <c r="BL533" s="269"/>
      <c r="BM533" s="269"/>
      <c r="BN533" s="269"/>
      <c r="BO533" s="269"/>
      <c r="BP533" s="269"/>
      <c r="BQ533" s="269"/>
      <c r="BR533" s="269"/>
      <c r="BS533" s="269"/>
      <c r="BT533" s="269"/>
      <c r="BU533" s="269"/>
      <c r="BV533" s="269"/>
      <c r="BW533" s="268"/>
      <c r="BX533" s="268"/>
      <c r="BY533" s="268"/>
      <c r="BZ533" s="270"/>
      <c r="CA533" s="270"/>
      <c r="CB533" s="270"/>
      <c r="CC533" s="270"/>
      <c r="CD533" s="270"/>
      <c r="CE533" s="270"/>
      <c r="CF533" s="270"/>
      <c r="CG533" s="270"/>
      <c r="CH533" s="270"/>
      <c r="CI533" s="270"/>
      <c r="CJ533" s="270"/>
      <c r="CK533" s="270"/>
      <c r="CL533" s="270"/>
      <c r="CM533" s="270"/>
      <c r="CN533" s="270"/>
      <c r="CO533" s="270"/>
      <c r="CP533" s="270"/>
      <c r="CQ533" s="270"/>
      <c r="CR533" s="270"/>
      <c r="CS533" s="262" t="s">
        <v>8505</v>
      </c>
      <c r="CT533" s="270"/>
      <c r="CU533" s="270"/>
      <c r="CV533" s="270"/>
      <c r="CW533" s="270"/>
      <c r="CX533" s="270"/>
      <c r="CY533" s="270"/>
      <c r="CZ533" s="270"/>
      <c r="DA533" s="270"/>
      <c r="DB533" s="270"/>
      <c r="DC533" s="270"/>
      <c r="DD533" s="270"/>
      <c r="DE533" s="270"/>
    </row>
    <row r="534" spans="38:109" ht="165" hidden="1">
      <c r="AL534" s="259" t="str">
        <f t="shared" si="17"/>
        <v/>
      </c>
      <c r="AM534" s="259" t="str">
        <f t="shared" si="16"/>
        <v/>
      </c>
      <c r="AN534"/>
      <c r="AO534" s="268"/>
      <c r="AP534" s="3">
        <v>532</v>
      </c>
      <c r="AQ534" s="269"/>
      <c r="AR534" s="269"/>
      <c r="AS534" s="269"/>
      <c r="AT534" s="269"/>
      <c r="AU534" s="269"/>
      <c r="AV534" s="269"/>
      <c r="AW534" s="269"/>
      <c r="AX534" s="269"/>
      <c r="AY534" s="269"/>
      <c r="AZ534" s="269"/>
      <c r="BA534" s="269"/>
      <c r="BB534" s="269"/>
      <c r="BC534" s="269"/>
      <c r="BD534" s="269"/>
      <c r="BE534" s="269"/>
      <c r="BF534" s="269"/>
      <c r="BG534" s="269"/>
      <c r="BH534" s="269"/>
      <c r="BI534" s="269"/>
      <c r="BJ534" s="260" t="s">
        <v>8506</v>
      </c>
      <c r="BK534" s="269"/>
      <c r="BL534" s="269"/>
      <c r="BM534" s="269"/>
      <c r="BN534" s="269"/>
      <c r="BO534" s="269"/>
      <c r="BP534" s="269"/>
      <c r="BQ534" s="269"/>
      <c r="BR534" s="269"/>
      <c r="BS534" s="269"/>
      <c r="BT534" s="269"/>
      <c r="BU534" s="269"/>
      <c r="BV534" s="269"/>
      <c r="BW534" s="268"/>
      <c r="BX534" s="268"/>
      <c r="BY534" s="268"/>
      <c r="BZ534" s="270"/>
      <c r="CA534" s="270"/>
      <c r="CB534" s="270"/>
      <c r="CC534" s="270"/>
      <c r="CD534" s="270"/>
      <c r="CE534" s="270"/>
      <c r="CF534" s="270"/>
      <c r="CG534" s="270"/>
      <c r="CH534" s="270"/>
      <c r="CI534" s="270"/>
      <c r="CJ534" s="270"/>
      <c r="CK534" s="270"/>
      <c r="CL534" s="270"/>
      <c r="CM534" s="270"/>
      <c r="CN534" s="270"/>
      <c r="CO534" s="270"/>
      <c r="CP534" s="270"/>
      <c r="CQ534" s="270"/>
      <c r="CR534" s="270"/>
      <c r="CS534" s="262" t="s">
        <v>8507</v>
      </c>
      <c r="CT534" s="270"/>
      <c r="CU534" s="270"/>
      <c r="CV534" s="270"/>
      <c r="CW534" s="270"/>
      <c r="CX534" s="270"/>
      <c r="CY534" s="270"/>
      <c r="CZ534" s="270"/>
      <c r="DA534" s="270"/>
      <c r="DB534" s="270"/>
      <c r="DC534" s="270"/>
      <c r="DD534" s="270"/>
      <c r="DE534" s="270"/>
    </row>
    <row r="535" spans="38:109" ht="150" hidden="1">
      <c r="AL535" s="259" t="str">
        <f t="shared" si="17"/>
        <v/>
      </c>
      <c r="AM535" s="259" t="str">
        <f t="shared" si="16"/>
        <v/>
      </c>
      <c r="AN535"/>
      <c r="AO535" s="268"/>
      <c r="AP535" s="3">
        <v>533</v>
      </c>
      <c r="AQ535" s="269"/>
      <c r="AR535" s="269"/>
      <c r="AS535" s="269"/>
      <c r="AT535" s="269"/>
      <c r="AU535" s="269"/>
      <c r="AV535" s="269"/>
      <c r="AW535" s="269"/>
      <c r="AX535" s="269"/>
      <c r="AY535" s="269"/>
      <c r="AZ535" s="269"/>
      <c r="BA535" s="269"/>
      <c r="BB535" s="269"/>
      <c r="BC535" s="269"/>
      <c r="BD535" s="269"/>
      <c r="BE535" s="269"/>
      <c r="BF535" s="269"/>
      <c r="BG535" s="269"/>
      <c r="BH535" s="269"/>
      <c r="BI535" s="269"/>
      <c r="BJ535" s="260" t="s">
        <v>8508</v>
      </c>
      <c r="BK535" s="269"/>
      <c r="BL535" s="269"/>
      <c r="BM535" s="269"/>
      <c r="BN535" s="269"/>
      <c r="BO535" s="269"/>
      <c r="BP535" s="269"/>
      <c r="BQ535" s="269"/>
      <c r="BR535" s="269"/>
      <c r="BS535" s="269"/>
      <c r="BT535" s="269"/>
      <c r="BU535" s="269"/>
      <c r="BV535" s="269"/>
      <c r="BW535" s="268"/>
      <c r="BX535" s="268"/>
      <c r="BY535" s="268"/>
      <c r="BZ535" s="270"/>
      <c r="CA535" s="270"/>
      <c r="CB535" s="270"/>
      <c r="CC535" s="270"/>
      <c r="CD535" s="270"/>
      <c r="CE535" s="270"/>
      <c r="CF535" s="270"/>
      <c r="CG535" s="270"/>
      <c r="CH535" s="270"/>
      <c r="CI535" s="270"/>
      <c r="CJ535" s="270"/>
      <c r="CK535" s="270"/>
      <c r="CL535" s="270"/>
      <c r="CM535" s="270"/>
      <c r="CN535" s="270"/>
      <c r="CO535" s="270"/>
      <c r="CP535" s="270"/>
      <c r="CQ535" s="270"/>
      <c r="CR535" s="270"/>
      <c r="CS535" s="262" t="s">
        <v>8509</v>
      </c>
      <c r="CT535" s="270"/>
      <c r="CU535" s="270"/>
      <c r="CV535" s="270"/>
      <c r="CW535" s="270"/>
      <c r="CX535" s="270"/>
      <c r="CY535" s="270"/>
      <c r="CZ535" s="270"/>
      <c r="DA535" s="270"/>
      <c r="DB535" s="270"/>
      <c r="DC535" s="270"/>
      <c r="DD535" s="270"/>
      <c r="DE535" s="270"/>
    </row>
    <row r="536" spans="38:109" ht="165" hidden="1">
      <c r="AL536" s="259" t="str">
        <f t="shared" si="17"/>
        <v/>
      </c>
      <c r="AM536" s="259" t="str">
        <f t="shared" si="16"/>
        <v/>
      </c>
      <c r="AN536"/>
      <c r="AO536" s="268"/>
      <c r="AP536" s="3">
        <v>534</v>
      </c>
      <c r="AQ536" s="269"/>
      <c r="AR536" s="269"/>
      <c r="AS536" s="269"/>
      <c r="AT536" s="269"/>
      <c r="AU536" s="269"/>
      <c r="AV536" s="269"/>
      <c r="AW536" s="269"/>
      <c r="AX536" s="269"/>
      <c r="AY536" s="269"/>
      <c r="AZ536" s="269"/>
      <c r="BA536" s="269"/>
      <c r="BB536" s="269"/>
      <c r="BC536" s="269"/>
      <c r="BD536" s="269"/>
      <c r="BE536" s="269"/>
      <c r="BF536" s="269"/>
      <c r="BG536" s="269"/>
      <c r="BH536" s="269"/>
      <c r="BI536" s="269"/>
      <c r="BJ536" s="260" t="s">
        <v>8510</v>
      </c>
      <c r="BK536" s="269"/>
      <c r="BL536" s="269"/>
      <c r="BM536" s="269"/>
      <c r="BN536" s="269"/>
      <c r="BO536" s="269"/>
      <c r="BP536" s="269"/>
      <c r="BQ536" s="269"/>
      <c r="BR536" s="269"/>
      <c r="BS536" s="269"/>
      <c r="BT536" s="269"/>
      <c r="BU536" s="269"/>
      <c r="BV536" s="269"/>
      <c r="BW536" s="268"/>
      <c r="BX536" s="268"/>
      <c r="BY536" s="268"/>
      <c r="BZ536" s="270"/>
      <c r="CA536" s="270"/>
      <c r="CB536" s="270"/>
      <c r="CC536" s="270"/>
      <c r="CD536" s="270"/>
      <c r="CE536" s="270"/>
      <c r="CF536" s="270"/>
      <c r="CG536" s="270"/>
      <c r="CH536" s="270"/>
      <c r="CI536" s="270"/>
      <c r="CJ536" s="270"/>
      <c r="CK536" s="270"/>
      <c r="CL536" s="270"/>
      <c r="CM536" s="270"/>
      <c r="CN536" s="270"/>
      <c r="CO536" s="270"/>
      <c r="CP536" s="270"/>
      <c r="CQ536" s="270"/>
      <c r="CR536" s="270"/>
      <c r="CS536" s="262" t="s">
        <v>8511</v>
      </c>
      <c r="CT536" s="270"/>
      <c r="CU536" s="270"/>
      <c r="CV536" s="270"/>
      <c r="CW536" s="270"/>
      <c r="CX536" s="270"/>
      <c r="CY536" s="270"/>
      <c r="CZ536" s="270"/>
      <c r="DA536" s="270"/>
      <c r="DB536" s="270"/>
      <c r="DC536" s="270"/>
      <c r="DD536" s="270"/>
      <c r="DE536" s="270"/>
    </row>
    <row r="537" spans="38:109" ht="120" hidden="1">
      <c r="AL537" s="259" t="str">
        <f t="shared" si="17"/>
        <v/>
      </c>
      <c r="AM537" s="259" t="str">
        <f t="shared" si="16"/>
        <v/>
      </c>
      <c r="AN537"/>
      <c r="AO537" s="268"/>
      <c r="AP537" s="3">
        <v>535</v>
      </c>
      <c r="AQ537" s="269"/>
      <c r="AR537" s="269"/>
      <c r="AS537" s="269"/>
      <c r="AT537" s="269"/>
      <c r="AU537" s="269"/>
      <c r="AV537" s="269"/>
      <c r="AW537" s="269"/>
      <c r="AX537" s="269"/>
      <c r="AY537" s="269"/>
      <c r="AZ537" s="269"/>
      <c r="BA537" s="269"/>
      <c r="BB537" s="269"/>
      <c r="BC537" s="269"/>
      <c r="BD537" s="269"/>
      <c r="BE537" s="269"/>
      <c r="BF537" s="269"/>
      <c r="BG537" s="269"/>
      <c r="BH537" s="269"/>
      <c r="BI537" s="269"/>
      <c r="BJ537" s="260" t="s">
        <v>8512</v>
      </c>
      <c r="BK537" s="269"/>
      <c r="BL537" s="269"/>
      <c r="BM537" s="269"/>
      <c r="BN537" s="269"/>
      <c r="BO537" s="269"/>
      <c r="BP537" s="269"/>
      <c r="BQ537" s="269"/>
      <c r="BR537" s="269"/>
      <c r="BS537" s="269"/>
      <c r="BT537" s="269"/>
      <c r="BU537" s="269"/>
      <c r="BV537" s="269"/>
      <c r="BW537" s="268"/>
      <c r="BX537" s="268"/>
      <c r="BY537" s="268"/>
      <c r="BZ537" s="270"/>
      <c r="CA537" s="270"/>
      <c r="CB537" s="270"/>
      <c r="CC537" s="270"/>
      <c r="CD537" s="270"/>
      <c r="CE537" s="270"/>
      <c r="CF537" s="270"/>
      <c r="CG537" s="270"/>
      <c r="CH537" s="270"/>
      <c r="CI537" s="270"/>
      <c r="CJ537" s="270"/>
      <c r="CK537" s="270"/>
      <c r="CL537" s="270"/>
      <c r="CM537" s="270"/>
      <c r="CN537" s="270"/>
      <c r="CO537" s="270"/>
      <c r="CP537" s="270"/>
      <c r="CQ537" s="270"/>
      <c r="CR537" s="270"/>
      <c r="CS537" s="262" t="s">
        <v>8513</v>
      </c>
      <c r="CT537" s="270"/>
      <c r="CU537" s="270"/>
      <c r="CV537" s="270"/>
      <c r="CW537" s="270"/>
      <c r="CX537" s="270"/>
      <c r="CY537" s="270"/>
      <c r="CZ537" s="270"/>
      <c r="DA537" s="270"/>
      <c r="DB537" s="270"/>
      <c r="DC537" s="270"/>
      <c r="DD537" s="270"/>
      <c r="DE537" s="270"/>
    </row>
    <row r="538" spans="38:109" ht="120" hidden="1">
      <c r="AL538" s="259" t="str">
        <f t="shared" si="17"/>
        <v/>
      </c>
      <c r="AM538" s="259" t="str">
        <f t="shared" si="16"/>
        <v/>
      </c>
      <c r="AN538"/>
      <c r="AO538" s="268"/>
      <c r="AP538" s="3">
        <v>536</v>
      </c>
      <c r="AQ538" s="269"/>
      <c r="AR538" s="269"/>
      <c r="AS538" s="269"/>
      <c r="AT538" s="269"/>
      <c r="AU538" s="269"/>
      <c r="AV538" s="269"/>
      <c r="AW538" s="269"/>
      <c r="AX538" s="269"/>
      <c r="AY538" s="269"/>
      <c r="AZ538" s="269"/>
      <c r="BA538" s="269"/>
      <c r="BB538" s="269"/>
      <c r="BC538" s="269"/>
      <c r="BD538" s="269"/>
      <c r="BE538" s="269"/>
      <c r="BF538" s="269"/>
      <c r="BG538" s="269"/>
      <c r="BH538" s="269"/>
      <c r="BI538" s="269"/>
      <c r="BJ538" s="260" t="s">
        <v>8514</v>
      </c>
      <c r="BK538" s="269"/>
      <c r="BL538" s="269"/>
      <c r="BM538" s="269"/>
      <c r="BN538" s="269"/>
      <c r="BO538" s="269"/>
      <c r="BP538" s="269"/>
      <c r="BQ538" s="269"/>
      <c r="BR538" s="269"/>
      <c r="BS538" s="269"/>
      <c r="BT538" s="269"/>
      <c r="BU538" s="269"/>
      <c r="BV538" s="269"/>
      <c r="BW538" s="268"/>
      <c r="BX538" s="268"/>
      <c r="BY538" s="268"/>
      <c r="BZ538" s="270"/>
      <c r="CA538" s="270"/>
      <c r="CB538" s="270"/>
      <c r="CC538" s="270"/>
      <c r="CD538" s="270"/>
      <c r="CE538" s="270"/>
      <c r="CF538" s="270"/>
      <c r="CG538" s="270"/>
      <c r="CH538" s="270"/>
      <c r="CI538" s="270"/>
      <c r="CJ538" s="270"/>
      <c r="CK538" s="270"/>
      <c r="CL538" s="270"/>
      <c r="CM538" s="270"/>
      <c r="CN538" s="270"/>
      <c r="CO538" s="270"/>
      <c r="CP538" s="270"/>
      <c r="CQ538" s="270"/>
      <c r="CR538" s="270"/>
      <c r="CS538" s="262" t="s">
        <v>8515</v>
      </c>
      <c r="CT538" s="270"/>
      <c r="CU538" s="270"/>
      <c r="CV538" s="270"/>
      <c r="CW538" s="270"/>
      <c r="CX538" s="270"/>
      <c r="CY538" s="270"/>
      <c r="CZ538" s="270"/>
      <c r="DA538" s="270"/>
      <c r="DB538" s="270"/>
      <c r="DC538" s="270"/>
      <c r="DD538" s="270"/>
      <c r="DE538" s="270"/>
    </row>
    <row r="539" spans="38:109" ht="105" hidden="1">
      <c r="AL539" s="259" t="str">
        <f t="shared" si="17"/>
        <v/>
      </c>
      <c r="AM539" s="259" t="str">
        <f t="shared" si="16"/>
        <v/>
      </c>
      <c r="AN539"/>
      <c r="AO539" s="268"/>
      <c r="AP539" s="3">
        <v>537</v>
      </c>
      <c r="AQ539" s="269"/>
      <c r="AR539" s="269"/>
      <c r="AS539" s="269"/>
      <c r="AT539" s="269"/>
      <c r="AU539" s="269"/>
      <c r="AV539" s="269"/>
      <c r="AW539" s="269"/>
      <c r="AX539" s="269"/>
      <c r="AY539" s="269"/>
      <c r="AZ539" s="269"/>
      <c r="BA539" s="269"/>
      <c r="BB539" s="269"/>
      <c r="BC539" s="269"/>
      <c r="BD539" s="269"/>
      <c r="BE539" s="269"/>
      <c r="BF539" s="269"/>
      <c r="BG539" s="269"/>
      <c r="BH539" s="269"/>
      <c r="BI539" s="269"/>
      <c r="BJ539" s="260" t="s">
        <v>8516</v>
      </c>
      <c r="BK539" s="269"/>
      <c r="BL539" s="269"/>
      <c r="BM539" s="269"/>
      <c r="BN539" s="269"/>
      <c r="BO539" s="269"/>
      <c r="BP539" s="269"/>
      <c r="BQ539" s="269"/>
      <c r="BR539" s="269"/>
      <c r="BS539" s="269"/>
      <c r="BT539" s="269"/>
      <c r="BU539" s="269"/>
      <c r="BV539" s="269"/>
      <c r="BW539" s="268"/>
      <c r="BX539" s="268"/>
      <c r="BY539" s="268"/>
      <c r="BZ539" s="270"/>
      <c r="CA539" s="270"/>
      <c r="CB539" s="270"/>
      <c r="CC539" s="270"/>
      <c r="CD539" s="270"/>
      <c r="CE539" s="270"/>
      <c r="CF539" s="270"/>
      <c r="CG539" s="270"/>
      <c r="CH539" s="270"/>
      <c r="CI539" s="270"/>
      <c r="CJ539" s="270"/>
      <c r="CK539" s="270"/>
      <c r="CL539" s="270"/>
      <c r="CM539" s="270"/>
      <c r="CN539" s="270"/>
      <c r="CO539" s="270"/>
      <c r="CP539" s="270"/>
      <c r="CQ539" s="270"/>
      <c r="CR539" s="270"/>
      <c r="CS539" s="262" t="s">
        <v>8517</v>
      </c>
      <c r="CT539" s="270"/>
      <c r="CU539" s="270"/>
      <c r="CV539" s="270"/>
      <c r="CW539" s="270"/>
      <c r="CX539" s="270"/>
      <c r="CY539" s="270"/>
      <c r="CZ539" s="270"/>
      <c r="DA539" s="270"/>
      <c r="DB539" s="270"/>
      <c r="DC539" s="270"/>
      <c r="DD539" s="270"/>
      <c r="DE539" s="270"/>
    </row>
    <row r="540" spans="38:109" ht="90" hidden="1">
      <c r="AL540" s="259" t="str">
        <f t="shared" si="17"/>
        <v/>
      </c>
      <c r="AM540" s="259" t="str">
        <f t="shared" si="16"/>
        <v/>
      </c>
      <c r="AN540"/>
      <c r="AO540" s="268"/>
      <c r="AP540" s="3">
        <v>538</v>
      </c>
      <c r="AQ540" s="269"/>
      <c r="AR540" s="269"/>
      <c r="AS540" s="269"/>
      <c r="AT540" s="269"/>
      <c r="AU540" s="269"/>
      <c r="AV540" s="269"/>
      <c r="AW540" s="269"/>
      <c r="AX540" s="269"/>
      <c r="AY540" s="269"/>
      <c r="AZ540" s="269"/>
      <c r="BA540" s="269"/>
      <c r="BB540" s="269"/>
      <c r="BC540" s="269"/>
      <c r="BD540" s="269"/>
      <c r="BE540" s="269"/>
      <c r="BF540" s="269"/>
      <c r="BG540" s="269"/>
      <c r="BH540" s="269"/>
      <c r="BI540" s="269"/>
      <c r="BJ540" s="260" t="s">
        <v>8518</v>
      </c>
      <c r="BK540" s="269"/>
      <c r="BL540" s="269"/>
      <c r="BM540" s="269"/>
      <c r="BN540" s="269"/>
      <c r="BO540" s="269"/>
      <c r="BP540" s="269"/>
      <c r="BQ540" s="269"/>
      <c r="BR540" s="269"/>
      <c r="BS540" s="269"/>
      <c r="BT540" s="269"/>
      <c r="BU540" s="269"/>
      <c r="BV540" s="269"/>
      <c r="BW540" s="268"/>
      <c r="BX540" s="268"/>
      <c r="BY540" s="268"/>
      <c r="BZ540" s="270"/>
      <c r="CA540" s="270"/>
      <c r="CB540" s="270"/>
      <c r="CC540" s="270"/>
      <c r="CD540" s="270"/>
      <c r="CE540" s="270"/>
      <c r="CF540" s="270"/>
      <c r="CG540" s="270"/>
      <c r="CH540" s="270"/>
      <c r="CI540" s="270"/>
      <c r="CJ540" s="270"/>
      <c r="CK540" s="270"/>
      <c r="CL540" s="270"/>
      <c r="CM540" s="270"/>
      <c r="CN540" s="270"/>
      <c r="CO540" s="270"/>
      <c r="CP540" s="270"/>
      <c r="CQ540" s="270"/>
      <c r="CR540" s="270"/>
      <c r="CS540" s="262" t="s">
        <v>8519</v>
      </c>
      <c r="CT540" s="270"/>
      <c r="CU540" s="270"/>
      <c r="CV540" s="270"/>
      <c r="CW540" s="270"/>
      <c r="CX540" s="270"/>
      <c r="CY540" s="270"/>
      <c r="CZ540" s="270"/>
      <c r="DA540" s="270"/>
      <c r="DB540" s="270"/>
      <c r="DC540" s="270"/>
      <c r="DD540" s="270"/>
      <c r="DE540" s="270"/>
    </row>
    <row r="541" spans="38:109" ht="105" hidden="1">
      <c r="AL541" s="259" t="str">
        <f t="shared" si="17"/>
        <v/>
      </c>
      <c r="AM541" s="259" t="str">
        <f t="shared" si="16"/>
        <v/>
      </c>
      <c r="AN541"/>
      <c r="AO541" s="268"/>
      <c r="AP541" s="3">
        <v>539</v>
      </c>
      <c r="AQ541" s="269"/>
      <c r="AR541" s="269"/>
      <c r="AS541" s="269"/>
      <c r="AT541" s="269"/>
      <c r="AU541" s="269"/>
      <c r="AV541" s="269"/>
      <c r="AW541" s="269"/>
      <c r="AX541" s="269"/>
      <c r="AY541" s="269"/>
      <c r="AZ541" s="269"/>
      <c r="BA541" s="269"/>
      <c r="BB541" s="269"/>
      <c r="BC541" s="269"/>
      <c r="BD541" s="269"/>
      <c r="BE541" s="269"/>
      <c r="BF541" s="269"/>
      <c r="BG541" s="269"/>
      <c r="BH541" s="269"/>
      <c r="BI541" s="269"/>
      <c r="BJ541" s="260" t="s">
        <v>8520</v>
      </c>
      <c r="BK541" s="269"/>
      <c r="BL541" s="269"/>
      <c r="BM541" s="269"/>
      <c r="BN541" s="269"/>
      <c r="BO541" s="269"/>
      <c r="BP541" s="269"/>
      <c r="BQ541" s="269"/>
      <c r="BR541" s="269"/>
      <c r="BS541" s="269"/>
      <c r="BT541" s="269"/>
      <c r="BU541" s="269"/>
      <c r="BV541" s="269"/>
      <c r="BW541" s="268"/>
      <c r="BX541" s="268"/>
      <c r="BY541" s="268"/>
      <c r="BZ541" s="270"/>
      <c r="CA541" s="270"/>
      <c r="CB541" s="270"/>
      <c r="CC541" s="270"/>
      <c r="CD541" s="270"/>
      <c r="CE541" s="270"/>
      <c r="CF541" s="270"/>
      <c r="CG541" s="270"/>
      <c r="CH541" s="270"/>
      <c r="CI541" s="270"/>
      <c r="CJ541" s="270"/>
      <c r="CK541" s="270"/>
      <c r="CL541" s="270"/>
      <c r="CM541" s="270"/>
      <c r="CN541" s="270"/>
      <c r="CO541" s="270"/>
      <c r="CP541" s="270"/>
      <c r="CQ541" s="270"/>
      <c r="CR541" s="270"/>
      <c r="CS541" s="262" t="s">
        <v>8521</v>
      </c>
      <c r="CT541" s="270"/>
      <c r="CU541" s="270"/>
      <c r="CV541" s="270"/>
      <c r="CW541" s="270"/>
      <c r="CX541" s="270"/>
      <c r="CY541" s="270"/>
      <c r="CZ541" s="270"/>
      <c r="DA541" s="270"/>
      <c r="DB541" s="270"/>
      <c r="DC541" s="270"/>
      <c r="DD541" s="270"/>
      <c r="DE541" s="270"/>
    </row>
    <row r="542" spans="38:109" ht="75" hidden="1">
      <c r="AL542" s="259" t="str">
        <f t="shared" si="17"/>
        <v/>
      </c>
      <c r="AM542" s="259" t="str">
        <f t="shared" si="16"/>
        <v/>
      </c>
      <c r="AN542"/>
      <c r="AO542" s="268"/>
      <c r="AP542" s="3">
        <v>540</v>
      </c>
      <c r="AQ542" s="269"/>
      <c r="AR542" s="269"/>
      <c r="AS542" s="269"/>
      <c r="AT542" s="269"/>
      <c r="AU542" s="269"/>
      <c r="AV542" s="269"/>
      <c r="AW542" s="269"/>
      <c r="AX542" s="269"/>
      <c r="AY542" s="269"/>
      <c r="AZ542" s="269"/>
      <c r="BA542" s="269"/>
      <c r="BB542" s="269"/>
      <c r="BC542" s="269"/>
      <c r="BD542" s="269"/>
      <c r="BE542" s="269"/>
      <c r="BF542" s="269"/>
      <c r="BG542" s="269"/>
      <c r="BH542" s="269"/>
      <c r="BI542" s="269"/>
      <c r="BJ542" s="260" t="s">
        <v>8522</v>
      </c>
      <c r="BK542" s="269"/>
      <c r="BL542" s="269"/>
      <c r="BM542" s="269"/>
      <c r="BN542" s="269"/>
      <c r="BO542" s="269"/>
      <c r="BP542" s="269"/>
      <c r="BQ542" s="269"/>
      <c r="BR542" s="269"/>
      <c r="BS542" s="269"/>
      <c r="BT542" s="269"/>
      <c r="BU542" s="269"/>
      <c r="BV542" s="269"/>
      <c r="BW542" s="268"/>
      <c r="BX542" s="268"/>
      <c r="BY542" s="268"/>
      <c r="BZ542" s="270"/>
      <c r="CA542" s="270"/>
      <c r="CB542" s="270"/>
      <c r="CC542" s="270"/>
      <c r="CD542" s="270"/>
      <c r="CE542" s="270"/>
      <c r="CF542" s="270"/>
      <c r="CG542" s="270"/>
      <c r="CH542" s="270"/>
      <c r="CI542" s="270"/>
      <c r="CJ542" s="270"/>
      <c r="CK542" s="270"/>
      <c r="CL542" s="270"/>
      <c r="CM542" s="270"/>
      <c r="CN542" s="270"/>
      <c r="CO542" s="270"/>
      <c r="CP542" s="270"/>
      <c r="CQ542" s="270"/>
      <c r="CR542" s="270"/>
      <c r="CS542" s="262" t="s">
        <v>8523</v>
      </c>
      <c r="CT542" s="270"/>
      <c r="CU542" s="270"/>
      <c r="CV542" s="270"/>
      <c r="CW542" s="270"/>
      <c r="CX542" s="270"/>
      <c r="CY542" s="270"/>
      <c r="CZ542" s="270"/>
      <c r="DA542" s="270"/>
      <c r="DB542" s="270"/>
      <c r="DC542" s="270"/>
      <c r="DD542" s="270"/>
      <c r="DE542" s="270"/>
    </row>
    <row r="543" spans="38:109" ht="210" hidden="1">
      <c r="AL543" s="259" t="str">
        <f t="shared" si="17"/>
        <v/>
      </c>
      <c r="AM543" s="259" t="str">
        <f t="shared" si="16"/>
        <v/>
      </c>
      <c r="AN543"/>
      <c r="AO543" s="268"/>
      <c r="AP543" s="3">
        <v>541</v>
      </c>
      <c r="AQ543" s="269"/>
      <c r="AR543" s="269"/>
      <c r="AS543" s="269"/>
      <c r="AT543" s="269"/>
      <c r="AU543" s="269"/>
      <c r="AV543" s="269"/>
      <c r="AW543" s="269"/>
      <c r="AX543" s="269"/>
      <c r="AY543" s="269"/>
      <c r="AZ543" s="269"/>
      <c r="BA543" s="269"/>
      <c r="BB543" s="269"/>
      <c r="BC543" s="269"/>
      <c r="BD543" s="269"/>
      <c r="BE543" s="269"/>
      <c r="BF543" s="269"/>
      <c r="BG543" s="269"/>
      <c r="BH543" s="269"/>
      <c r="BI543" s="269"/>
      <c r="BJ543" s="260" t="s">
        <v>8524</v>
      </c>
      <c r="BK543" s="269"/>
      <c r="BL543" s="269"/>
      <c r="BM543" s="269"/>
      <c r="BN543" s="269"/>
      <c r="BO543" s="269"/>
      <c r="BP543" s="269"/>
      <c r="BQ543" s="269"/>
      <c r="BR543" s="269"/>
      <c r="BS543" s="269"/>
      <c r="BT543" s="269"/>
      <c r="BU543" s="269"/>
      <c r="BV543" s="269"/>
      <c r="BW543" s="268"/>
      <c r="BX543" s="268"/>
      <c r="BY543" s="268"/>
      <c r="BZ543" s="270"/>
      <c r="CA543" s="270"/>
      <c r="CB543" s="270"/>
      <c r="CC543" s="270"/>
      <c r="CD543" s="270"/>
      <c r="CE543" s="270"/>
      <c r="CF543" s="270"/>
      <c r="CG543" s="270"/>
      <c r="CH543" s="270"/>
      <c r="CI543" s="270"/>
      <c r="CJ543" s="270"/>
      <c r="CK543" s="270"/>
      <c r="CL543" s="270"/>
      <c r="CM543" s="270"/>
      <c r="CN543" s="270"/>
      <c r="CO543" s="270"/>
      <c r="CP543" s="270"/>
      <c r="CQ543" s="270"/>
      <c r="CR543" s="270"/>
      <c r="CS543" s="262" t="s">
        <v>8525</v>
      </c>
      <c r="CT543" s="270"/>
      <c r="CU543" s="270"/>
      <c r="CV543" s="270"/>
      <c r="CW543" s="270"/>
      <c r="CX543" s="270"/>
      <c r="CY543" s="270"/>
      <c r="CZ543" s="270"/>
      <c r="DA543" s="270"/>
      <c r="DB543" s="270"/>
      <c r="DC543" s="270"/>
      <c r="DD543" s="270"/>
      <c r="DE543" s="270"/>
    </row>
    <row r="544" spans="38:109" ht="120" hidden="1">
      <c r="AL544" s="259" t="str">
        <f t="shared" si="17"/>
        <v/>
      </c>
      <c r="AM544" s="259" t="str">
        <f t="shared" si="16"/>
        <v/>
      </c>
      <c r="AN544"/>
      <c r="AO544" s="268"/>
      <c r="AP544" s="3">
        <v>542</v>
      </c>
      <c r="AQ544" s="269"/>
      <c r="AR544" s="269"/>
      <c r="AS544" s="269"/>
      <c r="AT544" s="269"/>
      <c r="AU544" s="269"/>
      <c r="AV544" s="269"/>
      <c r="AW544" s="269"/>
      <c r="AX544" s="269"/>
      <c r="AY544" s="269"/>
      <c r="AZ544" s="269"/>
      <c r="BA544" s="269"/>
      <c r="BB544" s="269"/>
      <c r="BC544" s="269"/>
      <c r="BD544" s="269"/>
      <c r="BE544" s="269"/>
      <c r="BF544" s="269"/>
      <c r="BG544" s="269"/>
      <c r="BH544" s="269"/>
      <c r="BI544" s="269"/>
      <c r="BJ544" s="260" t="s">
        <v>8526</v>
      </c>
      <c r="BK544" s="269"/>
      <c r="BL544" s="269"/>
      <c r="BM544" s="269"/>
      <c r="BN544" s="269"/>
      <c r="BO544" s="269"/>
      <c r="BP544" s="269"/>
      <c r="BQ544" s="269"/>
      <c r="BR544" s="269"/>
      <c r="BS544" s="269"/>
      <c r="BT544" s="269"/>
      <c r="BU544" s="269"/>
      <c r="BV544" s="269"/>
      <c r="BW544" s="268"/>
      <c r="BX544" s="268"/>
      <c r="BY544" s="268"/>
      <c r="BZ544" s="270"/>
      <c r="CA544" s="270"/>
      <c r="CB544" s="270"/>
      <c r="CC544" s="270"/>
      <c r="CD544" s="270"/>
      <c r="CE544" s="270"/>
      <c r="CF544" s="270"/>
      <c r="CG544" s="270"/>
      <c r="CH544" s="270"/>
      <c r="CI544" s="270"/>
      <c r="CJ544" s="270"/>
      <c r="CK544" s="270"/>
      <c r="CL544" s="270"/>
      <c r="CM544" s="270"/>
      <c r="CN544" s="270"/>
      <c r="CO544" s="270"/>
      <c r="CP544" s="270"/>
      <c r="CQ544" s="270"/>
      <c r="CR544" s="270"/>
      <c r="CS544" s="262" t="s">
        <v>8527</v>
      </c>
      <c r="CT544" s="270"/>
      <c r="CU544" s="270"/>
      <c r="CV544" s="270"/>
      <c r="CW544" s="270"/>
      <c r="CX544" s="270"/>
      <c r="CY544" s="270"/>
      <c r="CZ544" s="270"/>
      <c r="DA544" s="270"/>
      <c r="DB544" s="270"/>
      <c r="DC544" s="270"/>
      <c r="DD544" s="270"/>
      <c r="DE544" s="270"/>
    </row>
    <row r="545" spans="38:109" ht="45" hidden="1">
      <c r="AL545" s="259" t="str">
        <f t="shared" si="17"/>
        <v/>
      </c>
      <c r="AM545" s="259" t="str">
        <f t="shared" si="16"/>
        <v/>
      </c>
      <c r="AN545"/>
      <c r="AO545" s="268"/>
      <c r="AP545" s="3">
        <v>543</v>
      </c>
      <c r="AQ545" s="269"/>
      <c r="AR545" s="269"/>
      <c r="AS545" s="269"/>
      <c r="AT545" s="269"/>
      <c r="AU545" s="269"/>
      <c r="AV545" s="269"/>
      <c r="AW545" s="269"/>
      <c r="AX545" s="269"/>
      <c r="AY545" s="269"/>
      <c r="AZ545" s="269"/>
      <c r="BA545" s="269"/>
      <c r="BB545" s="269"/>
      <c r="BC545" s="269"/>
      <c r="BD545" s="269"/>
      <c r="BE545" s="269"/>
      <c r="BF545" s="269"/>
      <c r="BG545" s="269"/>
      <c r="BH545" s="269"/>
      <c r="BI545" s="269"/>
      <c r="BJ545" s="260" t="s">
        <v>8528</v>
      </c>
      <c r="BK545" s="269"/>
      <c r="BL545" s="269"/>
      <c r="BM545" s="269"/>
      <c r="BN545" s="269"/>
      <c r="BO545" s="269"/>
      <c r="BP545" s="269"/>
      <c r="BQ545" s="269"/>
      <c r="BR545" s="269"/>
      <c r="BS545" s="269"/>
      <c r="BT545" s="269"/>
      <c r="BU545" s="269"/>
      <c r="BV545" s="269"/>
      <c r="BW545" s="268"/>
      <c r="BX545" s="268"/>
      <c r="BY545" s="268"/>
      <c r="BZ545" s="270"/>
      <c r="CA545" s="270"/>
      <c r="CB545" s="270"/>
      <c r="CC545" s="270"/>
      <c r="CD545" s="270"/>
      <c r="CE545" s="270"/>
      <c r="CF545" s="270"/>
      <c r="CG545" s="270"/>
      <c r="CH545" s="270"/>
      <c r="CI545" s="270"/>
      <c r="CJ545" s="270"/>
      <c r="CK545" s="270"/>
      <c r="CL545" s="270"/>
      <c r="CM545" s="270"/>
      <c r="CN545" s="270"/>
      <c r="CO545" s="270"/>
      <c r="CP545" s="270"/>
      <c r="CQ545" s="270"/>
      <c r="CR545" s="270"/>
      <c r="CS545" s="262" t="s">
        <v>8529</v>
      </c>
      <c r="CT545" s="270"/>
      <c r="CU545" s="270"/>
      <c r="CV545" s="270"/>
      <c r="CW545" s="270"/>
      <c r="CX545" s="270"/>
      <c r="CY545" s="270"/>
      <c r="CZ545" s="270"/>
      <c r="DA545" s="270"/>
      <c r="DB545" s="270"/>
      <c r="DC545" s="270"/>
      <c r="DD545" s="270"/>
      <c r="DE545" s="270"/>
    </row>
    <row r="546" spans="38:109" ht="120" hidden="1">
      <c r="AL546" s="259" t="str">
        <f t="shared" si="17"/>
        <v/>
      </c>
      <c r="AM546" s="259" t="str">
        <f t="shared" si="16"/>
        <v/>
      </c>
      <c r="AN546"/>
      <c r="AO546" s="268"/>
      <c r="AP546" s="3">
        <v>544</v>
      </c>
      <c r="AQ546" s="269"/>
      <c r="AR546" s="269"/>
      <c r="AS546" s="269"/>
      <c r="AT546" s="269"/>
      <c r="AU546" s="269"/>
      <c r="AV546" s="269"/>
      <c r="AW546" s="269"/>
      <c r="AX546" s="269"/>
      <c r="AY546" s="269"/>
      <c r="AZ546" s="269"/>
      <c r="BA546" s="269"/>
      <c r="BB546" s="269"/>
      <c r="BC546" s="269"/>
      <c r="BD546" s="269"/>
      <c r="BE546" s="269"/>
      <c r="BF546" s="269"/>
      <c r="BG546" s="269"/>
      <c r="BH546" s="269"/>
      <c r="BI546" s="269"/>
      <c r="BJ546" s="260" t="s">
        <v>8530</v>
      </c>
      <c r="BK546" s="269"/>
      <c r="BL546" s="269"/>
      <c r="BM546" s="269"/>
      <c r="BN546" s="269"/>
      <c r="BO546" s="269"/>
      <c r="BP546" s="269"/>
      <c r="BQ546" s="269"/>
      <c r="BR546" s="269"/>
      <c r="BS546" s="269"/>
      <c r="BT546" s="269"/>
      <c r="BU546" s="269"/>
      <c r="BV546" s="269"/>
      <c r="BW546" s="268"/>
      <c r="BX546" s="268"/>
      <c r="BY546" s="268"/>
      <c r="BZ546" s="270"/>
      <c r="CA546" s="270"/>
      <c r="CB546" s="270"/>
      <c r="CC546" s="270"/>
      <c r="CD546" s="270"/>
      <c r="CE546" s="270"/>
      <c r="CF546" s="270"/>
      <c r="CG546" s="270"/>
      <c r="CH546" s="270"/>
      <c r="CI546" s="270"/>
      <c r="CJ546" s="270"/>
      <c r="CK546" s="270"/>
      <c r="CL546" s="270"/>
      <c r="CM546" s="270"/>
      <c r="CN546" s="270"/>
      <c r="CO546" s="270"/>
      <c r="CP546" s="270"/>
      <c r="CQ546" s="270"/>
      <c r="CR546" s="270"/>
      <c r="CS546" s="262" t="s">
        <v>8531</v>
      </c>
      <c r="CT546" s="270"/>
      <c r="CU546" s="270"/>
      <c r="CV546" s="270"/>
      <c r="CW546" s="270"/>
      <c r="CX546" s="270"/>
      <c r="CY546" s="270"/>
      <c r="CZ546" s="270"/>
      <c r="DA546" s="270"/>
      <c r="DB546" s="270"/>
      <c r="DC546" s="270"/>
      <c r="DD546" s="270"/>
      <c r="DE546" s="270"/>
    </row>
    <row r="547" spans="38:109" ht="165" hidden="1">
      <c r="AL547" s="259" t="str">
        <f t="shared" si="17"/>
        <v/>
      </c>
      <c r="AM547" s="259" t="str">
        <f t="shared" si="16"/>
        <v/>
      </c>
      <c r="AN547"/>
      <c r="AO547" s="268"/>
      <c r="AP547" s="3">
        <v>545</v>
      </c>
      <c r="AQ547" s="269"/>
      <c r="AR547" s="269"/>
      <c r="AS547" s="269"/>
      <c r="AT547" s="269"/>
      <c r="AU547" s="269"/>
      <c r="AV547" s="269"/>
      <c r="AW547" s="269"/>
      <c r="AX547" s="269"/>
      <c r="AY547" s="269"/>
      <c r="AZ547" s="269"/>
      <c r="BA547" s="269"/>
      <c r="BB547" s="269"/>
      <c r="BC547" s="269"/>
      <c r="BD547" s="269"/>
      <c r="BE547" s="269"/>
      <c r="BF547" s="269"/>
      <c r="BG547" s="269"/>
      <c r="BH547" s="269"/>
      <c r="BI547" s="269"/>
      <c r="BJ547" s="260" t="s">
        <v>8532</v>
      </c>
      <c r="BK547" s="269"/>
      <c r="BL547" s="269"/>
      <c r="BM547" s="269"/>
      <c r="BN547" s="269"/>
      <c r="BO547" s="269"/>
      <c r="BP547" s="269"/>
      <c r="BQ547" s="269"/>
      <c r="BR547" s="269"/>
      <c r="BS547" s="269"/>
      <c r="BT547" s="269"/>
      <c r="BU547" s="269"/>
      <c r="BV547" s="269"/>
      <c r="BW547" s="268"/>
      <c r="BX547" s="268"/>
      <c r="BY547" s="268"/>
      <c r="BZ547" s="270"/>
      <c r="CA547" s="270"/>
      <c r="CB547" s="270"/>
      <c r="CC547" s="270"/>
      <c r="CD547" s="270"/>
      <c r="CE547" s="270"/>
      <c r="CF547" s="270"/>
      <c r="CG547" s="270"/>
      <c r="CH547" s="270"/>
      <c r="CI547" s="270"/>
      <c r="CJ547" s="270"/>
      <c r="CK547" s="270"/>
      <c r="CL547" s="270"/>
      <c r="CM547" s="270"/>
      <c r="CN547" s="270"/>
      <c r="CO547" s="270"/>
      <c r="CP547" s="270"/>
      <c r="CQ547" s="270"/>
      <c r="CR547" s="270"/>
      <c r="CS547" s="262" t="s">
        <v>8533</v>
      </c>
      <c r="CT547" s="270"/>
      <c r="CU547" s="270"/>
      <c r="CV547" s="270"/>
      <c r="CW547" s="270"/>
      <c r="CX547" s="270"/>
      <c r="CY547" s="270"/>
      <c r="CZ547" s="270"/>
      <c r="DA547" s="270"/>
      <c r="DB547" s="270"/>
      <c r="DC547" s="270"/>
      <c r="DD547" s="270"/>
      <c r="DE547" s="270"/>
    </row>
    <row r="548" spans="38:109" ht="150" hidden="1">
      <c r="AL548" s="259" t="str">
        <f t="shared" si="17"/>
        <v/>
      </c>
      <c r="AM548" s="259" t="str">
        <f t="shared" si="16"/>
        <v/>
      </c>
      <c r="AN548"/>
      <c r="AO548" s="268"/>
      <c r="AP548" s="3">
        <v>546</v>
      </c>
      <c r="AQ548" s="269"/>
      <c r="AR548" s="269"/>
      <c r="AS548" s="269"/>
      <c r="AT548" s="269"/>
      <c r="AU548" s="269"/>
      <c r="AV548" s="269"/>
      <c r="AW548" s="269"/>
      <c r="AX548" s="269"/>
      <c r="AY548" s="269"/>
      <c r="AZ548" s="269"/>
      <c r="BA548" s="269"/>
      <c r="BB548" s="269"/>
      <c r="BC548" s="269"/>
      <c r="BD548" s="269"/>
      <c r="BE548" s="269"/>
      <c r="BF548" s="269"/>
      <c r="BG548" s="269"/>
      <c r="BH548" s="269"/>
      <c r="BI548" s="269"/>
      <c r="BJ548" s="260" t="s">
        <v>8534</v>
      </c>
      <c r="BK548" s="269"/>
      <c r="BL548" s="269"/>
      <c r="BM548" s="269"/>
      <c r="BN548" s="269"/>
      <c r="BO548" s="269"/>
      <c r="BP548" s="269"/>
      <c r="BQ548" s="269"/>
      <c r="BR548" s="269"/>
      <c r="BS548" s="269"/>
      <c r="BT548" s="269"/>
      <c r="BU548" s="269"/>
      <c r="BV548" s="269"/>
      <c r="BW548" s="268"/>
      <c r="BX548" s="268"/>
      <c r="BY548" s="268"/>
      <c r="BZ548" s="270"/>
      <c r="CA548" s="270"/>
      <c r="CB548" s="270"/>
      <c r="CC548" s="270"/>
      <c r="CD548" s="270"/>
      <c r="CE548" s="270"/>
      <c r="CF548" s="270"/>
      <c r="CG548" s="270"/>
      <c r="CH548" s="270"/>
      <c r="CI548" s="270"/>
      <c r="CJ548" s="270"/>
      <c r="CK548" s="270"/>
      <c r="CL548" s="270"/>
      <c r="CM548" s="270"/>
      <c r="CN548" s="270"/>
      <c r="CO548" s="270"/>
      <c r="CP548" s="270"/>
      <c r="CQ548" s="270"/>
      <c r="CR548" s="270"/>
      <c r="CS548" s="262" t="s">
        <v>8535</v>
      </c>
      <c r="CT548" s="270"/>
      <c r="CU548" s="270"/>
      <c r="CV548" s="270"/>
      <c r="CW548" s="270"/>
      <c r="CX548" s="270"/>
      <c r="CY548" s="270"/>
      <c r="CZ548" s="270"/>
      <c r="DA548" s="270"/>
      <c r="DB548" s="270"/>
      <c r="DC548" s="270"/>
      <c r="DD548" s="270"/>
      <c r="DE548" s="270"/>
    </row>
    <row r="549" spans="38:109" ht="120" hidden="1">
      <c r="AL549" s="259" t="str">
        <f t="shared" si="17"/>
        <v/>
      </c>
      <c r="AM549" s="259" t="str">
        <f t="shared" si="16"/>
        <v/>
      </c>
      <c r="AN549"/>
      <c r="AO549" s="268"/>
      <c r="AP549" s="3">
        <v>547</v>
      </c>
      <c r="AQ549" s="269"/>
      <c r="AR549" s="269"/>
      <c r="AS549" s="269"/>
      <c r="AT549" s="269"/>
      <c r="AU549" s="269"/>
      <c r="AV549" s="269"/>
      <c r="AW549" s="269"/>
      <c r="AX549" s="269"/>
      <c r="AY549" s="269"/>
      <c r="AZ549" s="269"/>
      <c r="BA549" s="269"/>
      <c r="BB549" s="269"/>
      <c r="BC549" s="269"/>
      <c r="BD549" s="269"/>
      <c r="BE549" s="269"/>
      <c r="BF549" s="269"/>
      <c r="BG549" s="269"/>
      <c r="BH549" s="269"/>
      <c r="BI549" s="269"/>
      <c r="BJ549" s="260" t="s">
        <v>8536</v>
      </c>
      <c r="BK549" s="269"/>
      <c r="BL549" s="269"/>
      <c r="BM549" s="269"/>
      <c r="BN549" s="269"/>
      <c r="BO549" s="269"/>
      <c r="BP549" s="269"/>
      <c r="BQ549" s="269"/>
      <c r="BR549" s="269"/>
      <c r="BS549" s="269"/>
      <c r="BT549" s="269"/>
      <c r="BU549" s="269"/>
      <c r="BV549" s="269"/>
      <c r="BW549" s="268"/>
      <c r="BX549" s="268"/>
      <c r="BY549" s="268"/>
      <c r="BZ549" s="270"/>
      <c r="CA549" s="270"/>
      <c r="CB549" s="270"/>
      <c r="CC549" s="270"/>
      <c r="CD549" s="270"/>
      <c r="CE549" s="270"/>
      <c r="CF549" s="270"/>
      <c r="CG549" s="270"/>
      <c r="CH549" s="270"/>
      <c r="CI549" s="270"/>
      <c r="CJ549" s="270"/>
      <c r="CK549" s="270"/>
      <c r="CL549" s="270"/>
      <c r="CM549" s="270"/>
      <c r="CN549" s="270"/>
      <c r="CO549" s="270"/>
      <c r="CP549" s="270"/>
      <c r="CQ549" s="270"/>
      <c r="CR549" s="270"/>
      <c r="CS549" s="262" t="s">
        <v>8537</v>
      </c>
      <c r="CT549" s="270"/>
      <c r="CU549" s="270"/>
      <c r="CV549" s="270"/>
      <c r="CW549" s="270"/>
      <c r="CX549" s="270"/>
      <c r="CY549" s="270"/>
      <c r="CZ549" s="270"/>
      <c r="DA549" s="270"/>
      <c r="DB549" s="270"/>
      <c r="DC549" s="270"/>
      <c r="DD549" s="270"/>
      <c r="DE549" s="270"/>
    </row>
    <row r="550" spans="38:109" ht="60" hidden="1">
      <c r="AL550" s="259" t="str">
        <f t="shared" si="17"/>
        <v/>
      </c>
      <c r="AM550" s="259" t="str">
        <f t="shared" si="16"/>
        <v/>
      </c>
      <c r="AN550"/>
      <c r="AO550" s="268"/>
      <c r="AP550" s="3">
        <v>548</v>
      </c>
      <c r="AQ550" s="269"/>
      <c r="AR550" s="269"/>
      <c r="AS550" s="269"/>
      <c r="AT550" s="269"/>
      <c r="AU550" s="269"/>
      <c r="AV550" s="269"/>
      <c r="AW550" s="269"/>
      <c r="AX550" s="269"/>
      <c r="AY550" s="269"/>
      <c r="AZ550" s="269"/>
      <c r="BA550" s="269"/>
      <c r="BB550" s="269"/>
      <c r="BC550" s="269"/>
      <c r="BD550" s="269"/>
      <c r="BE550" s="269"/>
      <c r="BF550" s="269"/>
      <c r="BG550" s="269"/>
      <c r="BH550" s="269"/>
      <c r="BI550" s="269"/>
      <c r="BJ550" s="260" t="s">
        <v>8538</v>
      </c>
      <c r="BK550" s="269"/>
      <c r="BL550" s="269"/>
      <c r="BM550" s="269"/>
      <c r="BN550" s="269"/>
      <c r="BO550" s="269"/>
      <c r="BP550" s="269"/>
      <c r="BQ550" s="269"/>
      <c r="BR550" s="269"/>
      <c r="BS550" s="269"/>
      <c r="BT550" s="269"/>
      <c r="BU550" s="269"/>
      <c r="BV550" s="269"/>
      <c r="BW550" s="268"/>
      <c r="BX550" s="268"/>
      <c r="BY550" s="268"/>
      <c r="BZ550" s="270"/>
      <c r="CA550" s="270"/>
      <c r="CB550" s="270"/>
      <c r="CC550" s="270"/>
      <c r="CD550" s="270"/>
      <c r="CE550" s="270"/>
      <c r="CF550" s="270"/>
      <c r="CG550" s="270"/>
      <c r="CH550" s="270"/>
      <c r="CI550" s="270"/>
      <c r="CJ550" s="270"/>
      <c r="CK550" s="270"/>
      <c r="CL550" s="270"/>
      <c r="CM550" s="270"/>
      <c r="CN550" s="270"/>
      <c r="CO550" s="270"/>
      <c r="CP550" s="270"/>
      <c r="CQ550" s="270"/>
      <c r="CR550" s="270"/>
      <c r="CS550" s="262" t="s">
        <v>8539</v>
      </c>
      <c r="CT550" s="270"/>
      <c r="CU550" s="270"/>
      <c r="CV550" s="270"/>
      <c r="CW550" s="270"/>
      <c r="CX550" s="270"/>
      <c r="CY550" s="270"/>
      <c r="CZ550" s="270"/>
      <c r="DA550" s="270"/>
      <c r="DB550" s="270"/>
      <c r="DC550" s="270"/>
      <c r="DD550" s="270"/>
      <c r="DE550" s="270"/>
    </row>
    <row r="551" spans="38:109" ht="195" hidden="1">
      <c r="AL551" s="259" t="str">
        <f t="shared" si="17"/>
        <v/>
      </c>
      <c r="AM551" s="259" t="str">
        <f t="shared" si="16"/>
        <v/>
      </c>
      <c r="AN551"/>
      <c r="AO551" s="268"/>
      <c r="AP551" s="3">
        <v>549</v>
      </c>
      <c r="AQ551" s="269"/>
      <c r="AR551" s="269"/>
      <c r="AS551" s="269"/>
      <c r="AT551" s="269"/>
      <c r="AU551" s="269"/>
      <c r="AV551" s="269"/>
      <c r="AW551" s="269"/>
      <c r="AX551" s="269"/>
      <c r="AY551" s="269"/>
      <c r="AZ551" s="269"/>
      <c r="BA551" s="269"/>
      <c r="BB551" s="269"/>
      <c r="BC551" s="269"/>
      <c r="BD551" s="269"/>
      <c r="BE551" s="269"/>
      <c r="BF551" s="269"/>
      <c r="BG551" s="269"/>
      <c r="BH551" s="269"/>
      <c r="BI551" s="269"/>
      <c r="BJ551" s="260" t="s">
        <v>8540</v>
      </c>
      <c r="BK551" s="269"/>
      <c r="BL551" s="269"/>
      <c r="BM551" s="269"/>
      <c r="BN551" s="269"/>
      <c r="BO551" s="269"/>
      <c r="BP551" s="269"/>
      <c r="BQ551" s="269"/>
      <c r="BR551" s="269"/>
      <c r="BS551" s="269"/>
      <c r="BT551" s="269"/>
      <c r="BU551" s="269"/>
      <c r="BV551" s="269"/>
      <c r="BW551" s="268"/>
      <c r="BX551" s="268"/>
      <c r="BY551" s="268"/>
      <c r="BZ551" s="270"/>
      <c r="CA551" s="270"/>
      <c r="CB551" s="270"/>
      <c r="CC551" s="270"/>
      <c r="CD551" s="270"/>
      <c r="CE551" s="270"/>
      <c r="CF551" s="270"/>
      <c r="CG551" s="270"/>
      <c r="CH551" s="270"/>
      <c r="CI551" s="270"/>
      <c r="CJ551" s="270"/>
      <c r="CK551" s="270"/>
      <c r="CL551" s="270"/>
      <c r="CM551" s="270"/>
      <c r="CN551" s="270"/>
      <c r="CO551" s="270"/>
      <c r="CP551" s="270"/>
      <c r="CQ551" s="270"/>
      <c r="CR551" s="270"/>
      <c r="CS551" s="262" t="s">
        <v>8541</v>
      </c>
      <c r="CT551" s="270"/>
      <c r="CU551" s="270"/>
      <c r="CV551" s="270"/>
      <c r="CW551" s="270"/>
      <c r="CX551" s="270"/>
      <c r="CY551" s="270"/>
      <c r="CZ551" s="270"/>
      <c r="DA551" s="270"/>
      <c r="DB551" s="270"/>
      <c r="DC551" s="270"/>
      <c r="DD551" s="270"/>
      <c r="DE551" s="270"/>
    </row>
    <row r="552" spans="38:109" ht="409.5" hidden="1">
      <c r="AL552" s="259" t="str">
        <f t="shared" si="17"/>
        <v/>
      </c>
      <c r="AM552" s="259" t="str">
        <f t="shared" si="16"/>
        <v/>
      </c>
      <c r="AN552"/>
      <c r="AO552" s="268"/>
      <c r="AP552" s="3">
        <v>550</v>
      </c>
      <c r="AQ552" s="269"/>
      <c r="AR552" s="269"/>
      <c r="AS552" s="269"/>
      <c r="AT552" s="269"/>
      <c r="AU552" s="269"/>
      <c r="AV552" s="269"/>
      <c r="AW552" s="269"/>
      <c r="AX552" s="269"/>
      <c r="AY552" s="269"/>
      <c r="AZ552" s="269"/>
      <c r="BA552" s="269"/>
      <c r="BB552" s="269"/>
      <c r="BC552" s="269"/>
      <c r="BD552" s="269"/>
      <c r="BE552" s="269"/>
      <c r="BF552" s="269"/>
      <c r="BG552" s="269"/>
      <c r="BH552" s="269"/>
      <c r="BI552" s="269"/>
      <c r="BJ552" s="260" t="s">
        <v>8542</v>
      </c>
      <c r="BK552" s="269"/>
      <c r="BL552" s="269"/>
      <c r="BM552" s="269"/>
      <c r="BN552" s="269"/>
      <c r="BO552" s="269"/>
      <c r="BP552" s="269"/>
      <c r="BQ552" s="269"/>
      <c r="BR552" s="269"/>
      <c r="BS552" s="269"/>
      <c r="BT552" s="269"/>
      <c r="BU552" s="269"/>
      <c r="BV552" s="269"/>
      <c r="BW552" s="268"/>
      <c r="BX552" s="268"/>
      <c r="BY552" s="268"/>
      <c r="BZ552" s="270"/>
      <c r="CA552" s="270"/>
      <c r="CB552" s="270"/>
      <c r="CC552" s="270"/>
      <c r="CD552" s="270"/>
      <c r="CE552" s="270"/>
      <c r="CF552" s="270"/>
      <c r="CG552" s="270"/>
      <c r="CH552" s="270"/>
      <c r="CI552" s="270"/>
      <c r="CJ552" s="270"/>
      <c r="CK552" s="270"/>
      <c r="CL552" s="270"/>
      <c r="CM552" s="270"/>
      <c r="CN552" s="270"/>
      <c r="CO552" s="270"/>
      <c r="CP552" s="270"/>
      <c r="CQ552" s="270"/>
      <c r="CR552" s="270"/>
      <c r="CS552" s="262" t="s">
        <v>8543</v>
      </c>
      <c r="CT552" s="270"/>
      <c r="CU552" s="270"/>
      <c r="CV552" s="270"/>
      <c r="CW552" s="270"/>
      <c r="CX552" s="270"/>
      <c r="CY552" s="270"/>
      <c r="CZ552" s="270"/>
      <c r="DA552" s="270"/>
      <c r="DB552" s="270"/>
      <c r="DC552" s="270"/>
      <c r="DD552" s="270"/>
      <c r="DE552" s="270"/>
    </row>
    <row r="553" spans="38:109" ht="180" hidden="1">
      <c r="AL553" s="259" t="str">
        <f t="shared" si="17"/>
        <v/>
      </c>
      <c r="AM553" s="259" t="str">
        <f t="shared" si="16"/>
        <v/>
      </c>
      <c r="AN553"/>
      <c r="AO553" s="268"/>
      <c r="AP553" s="3">
        <v>551</v>
      </c>
      <c r="AQ553" s="269"/>
      <c r="AR553" s="269"/>
      <c r="AS553" s="269"/>
      <c r="AT553" s="269"/>
      <c r="AU553" s="269"/>
      <c r="AV553" s="269"/>
      <c r="AW553" s="269"/>
      <c r="AX553" s="269"/>
      <c r="AY553" s="269"/>
      <c r="AZ553" s="269"/>
      <c r="BA553" s="269"/>
      <c r="BB553" s="269"/>
      <c r="BC553" s="269"/>
      <c r="BD553" s="269"/>
      <c r="BE553" s="269"/>
      <c r="BF553" s="269"/>
      <c r="BG553" s="269"/>
      <c r="BH553" s="269"/>
      <c r="BI553" s="269"/>
      <c r="BJ553" s="260" t="s">
        <v>8544</v>
      </c>
      <c r="BK553" s="269"/>
      <c r="BL553" s="269"/>
      <c r="BM553" s="269"/>
      <c r="BN553" s="269"/>
      <c r="BO553" s="269"/>
      <c r="BP553" s="269"/>
      <c r="BQ553" s="269"/>
      <c r="BR553" s="269"/>
      <c r="BS553" s="269"/>
      <c r="BT553" s="269"/>
      <c r="BU553" s="269"/>
      <c r="BV553" s="269"/>
      <c r="BW553" s="268"/>
      <c r="BX553" s="268"/>
      <c r="BY553" s="268"/>
      <c r="BZ553" s="270"/>
      <c r="CA553" s="270"/>
      <c r="CB553" s="270"/>
      <c r="CC553" s="270"/>
      <c r="CD553" s="270"/>
      <c r="CE553" s="270"/>
      <c r="CF553" s="270"/>
      <c r="CG553" s="270"/>
      <c r="CH553" s="270"/>
      <c r="CI553" s="270"/>
      <c r="CJ553" s="270"/>
      <c r="CK553" s="270"/>
      <c r="CL553" s="270"/>
      <c r="CM553" s="270"/>
      <c r="CN553" s="270"/>
      <c r="CO553" s="270"/>
      <c r="CP553" s="270"/>
      <c r="CQ553" s="270"/>
      <c r="CR553" s="270"/>
      <c r="CS553" s="262" t="s">
        <v>8545</v>
      </c>
      <c r="CT553" s="270"/>
      <c r="CU553" s="270"/>
      <c r="CV553" s="270"/>
      <c r="CW553" s="270"/>
      <c r="CX553" s="270"/>
      <c r="CY553" s="270"/>
      <c r="CZ553" s="270"/>
      <c r="DA553" s="270"/>
      <c r="DB553" s="270"/>
      <c r="DC553" s="270"/>
      <c r="DD553" s="270"/>
      <c r="DE553" s="270"/>
    </row>
    <row r="554" spans="38:109" ht="135" hidden="1">
      <c r="AL554" s="259" t="str">
        <f t="shared" si="17"/>
        <v/>
      </c>
      <c r="AM554" s="259" t="str">
        <f t="shared" si="16"/>
        <v/>
      </c>
      <c r="AN554"/>
      <c r="AO554" s="268"/>
      <c r="AP554" s="3">
        <v>552</v>
      </c>
      <c r="AQ554" s="269"/>
      <c r="AR554" s="269"/>
      <c r="AS554" s="269"/>
      <c r="AT554" s="269"/>
      <c r="AU554" s="269"/>
      <c r="AV554" s="269"/>
      <c r="AW554" s="269"/>
      <c r="AX554" s="269"/>
      <c r="AY554" s="269"/>
      <c r="AZ554" s="269"/>
      <c r="BA554" s="269"/>
      <c r="BB554" s="269"/>
      <c r="BC554" s="269"/>
      <c r="BD554" s="269"/>
      <c r="BE554" s="269"/>
      <c r="BF554" s="269"/>
      <c r="BG554" s="269"/>
      <c r="BH554" s="269"/>
      <c r="BI554" s="269"/>
      <c r="BJ554" s="260" t="s">
        <v>8546</v>
      </c>
      <c r="BK554" s="269"/>
      <c r="BL554" s="269"/>
      <c r="BM554" s="269"/>
      <c r="BN554" s="269"/>
      <c r="BO554" s="269"/>
      <c r="BP554" s="269"/>
      <c r="BQ554" s="269"/>
      <c r="BR554" s="269"/>
      <c r="BS554" s="269"/>
      <c r="BT554" s="269"/>
      <c r="BU554" s="269"/>
      <c r="BV554" s="269"/>
      <c r="BW554" s="268"/>
      <c r="BX554" s="268"/>
      <c r="BY554" s="268"/>
      <c r="BZ554" s="270"/>
      <c r="CA554" s="270"/>
      <c r="CB554" s="270"/>
      <c r="CC554" s="270"/>
      <c r="CD554" s="270"/>
      <c r="CE554" s="270"/>
      <c r="CF554" s="270"/>
      <c r="CG554" s="270"/>
      <c r="CH554" s="270"/>
      <c r="CI554" s="270"/>
      <c r="CJ554" s="270"/>
      <c r="CK554" s="270"/>
      <c r="CL554" s="270"/>
      <c r="CM554" s="270"/>
      <c r="CN554" s="270"/>
      <c r="CO554" s="270"/>
      <c r="CP554" s="270"/>
      <c r="CQ554" s="270"/>
      <c r="CR554" s="270"/>
      <c r="CS554" s="262" t="s">
        <v>8547</v>
      </c>
      <c r="CT554" s="270"/>
      <c r="CU554" s="270"/>
      <c r="CV554" s="270"/>
      <c r="CW554" s="270"/>
      <c r="CX554" s="270"/>
      <c r="CY554" s="270"/>
      <c r="CZ554" s="270"/>
      <c r="DA554" s="270"/>
      <c r="DB554" s="270"/>
      <c r="DC554" s="270"/>
      <c r="DD554" s="270"/>
      <c r="DE554" s="270"/>
    </row>
    <row r="555" spans="38:109" ht="120" hidden="1">
      <c r="AL555" s="259" t="str">
        <f t="shared" si="17"/>
        <v/>
      </c>
      <c r="AM555" s="259" t="str">
        <f t="shared" si="16"/>
        <v/>
      </c>
      <c r="AN555"/>
      <c r="AO555" s="268"/>
      <c r="AP555" s="3">
        <v>553</v>
      </c>
      <c r="AQ555" s="269"/>
      <c r="AR555" s="269"/>
      <c r="AS555" s="269"/>
      <c r="AT555" s="269"/>
      <c r="AU555" s="269"/>
      <c r="AV555" s="269"/>
      <c r="AW555" s="269"/>
      <c r="AX555" s="269"/>
      <c r="AY555" s="269"/>
      <c r="AZ555" s="269"/>
      <c r="BA555" s="269"/>
      <c r="BB555" s="269"/>
      <c r="BC555" s="269"/>
      <c r="BD555" s="269"/>
      <c r="BE555" s="269"/>
      <c r="BF555" s="269"/>
      <c r="BG555" s="269"/>
      <c r="BH555" s="269"/>
      <c r="BI555" s="269"/>
      <c r="BJ555" s="260" t="s">
        <v>8548</v>
      </c>
      <c r="BK555" s="269"/>
      <c r="BL555" s="269"/>
      <c r="BM555" s="269"/>
      <c r="BN555" s="269"/>
      <c r="BO555" s="269"/>
      <c r="BP555" s="269"/>
      <c r="BQ555" s="269"/>
      <c r="BR555" s="269"/>
      <c r="BS555" s="269"/>
      <c r="BT555" s="269"/>
      <c r="BU555" s="269"/>
      <c r="BV555" s="269"/>
      <c r="BW555" s="268"/>
      <c r="BX555" s="268"/>
      <c r="BY555" s="268"/>
      <c r="BZ555" s="270"/>
      <c r="CA555" s="270"/>
      <c r="CB555" s="270"/>
      <c r="CC555" s="270"/>
      <c r="CD555" s="270"/>
      <c r="CE555" s="270"/>
      <c r="CF555" s="270"/>
      <c r="CG555" s="270"/>
      <c r="CH555" s="270"/>
      <c r="CI555" s="270"/>
      <c r="CJ555" s="270"/>
      <c r="CK555" s="270"/>
      <c r="CL555" s="270"/>
      <c r="CM555" s="270"/>
      <c r="CN555" s="270"/>
      <c r="CO555" s="270"/>
      <c r="CP555" s="270"/>
      <c r="CQ555" s="270"/>
      <c r="CR555" s="270"/>
      <c r="CS555" s="262" t="s">
        <v>8549</v>
      </c>
      <c r="CT555" s="270"/>
      <c r="CU555" s="270"/>
      <c r="CV555" s="270"/>
      <c r="CW555" s="270"/>
      <c r="CX555" s="270"/>
      <c r="CY555" s="270"/>
      <c r="CZ555" s="270"/>
      <c r="DA555" s="270"/>
      <c r="DB555" s="270"/>
      <c r="DC555" s="270"/>
      <c r="DD555" s="270"/>
      <c r="DE555" s="270"/>
    </row>
    <row r="556" spans="38:109" ht="120" hidden="1">
      <c r="AL556" s="259" t="str">
        <f t="shared" si="17"/>
        <v/>
      </c>
      <c r="AM556" s="259" t="str">
        <f t="shared" si="16"/>
        <v/>
      </c>
      <c r="AN556"/>
      <c r="AO556" s="268"/>
      <c r="AP556" s="3">
        <v>554</v>
      </c>
      <c r="AQ556" s="269"/>
      <c r="AR556" s="269"/>
      <c r="AS556" s="269"/>
      <c r="AT556" s="269"/>
      <c r="AU556" s="269"/>
      <c r="AV556" s="269"/>
      <c r="AW556" s="269"/>
      <c r="AX556" s="269"/>
      <c r="AY556" s="269"/>
      <c r="AZ556" s="269"/>
      <c r="BA556" s="269"/>
      <c r="BB556" s="269"/>
      <c r="BC556" s="269"/>
      <c r="BD556" s="269"/>
      <c r="BE556" s="269"/>
      <c r="BF556" s="269"/>
      <c r="BG556" s="269"/>
      <c r="BH556" s="269"/>
      <c r="BI556" s="269"/>
      <c r="BJ556" s="260" t="s">
        <v>8550</v>
      </c>
      <c r="BK556" s="269"/>
      <c r="BL556" s="269"/>
      <c r="BM556" s="269"/>
      <c r="BN556" s="269"/>
      <c r="BO556" s="269"/>
      <c r="BP556" s="269"/>
      <c r="BQ556" s="269"/>
      <c r="BR556" s="269"/>
      <c r="BS556" s="269"/>
      <c r="BT556" s="269"/>
      <c r="BU556" s="269"/>
      <c r="BV556" s="269"/>
      <c r="BW556" s="268"/>
      <c r="BX556" s="268"/>
      <c r="BY556" s="268"/>
      <c r="BZ556" s="270"/>
      <c r="CA556" s="270"/>
      <c r="CB556" s="270"/>
      <c r="CC556" s="270"/>
      <c r="CD556" s="270"/>
      <c r="CE556" s="270"/>
      <c r="CF556" s="270"/>
      <c r="CG556" s="270"/>
      <c r="CH556" s="270"/>
      <c r="CI556" s="270"/>
      <c r="CJ556" s="270"/>
      <c r="CK556" s="270"/>
      <c r="CL556" s="270"/>
      <c r="CM556" s="270"/>
      <c r="CN556" s="270"/>
      <c r="CO556" s="270"/>
      <c r="CP556" s="270"/>
      <c r="CQ556" s="270"/>
      <c r="CR556" s="270"/>
      <c r="CS556" s="262" t="s">
        <v>8551</v>
      </c>
      <c r="CT556" s="270"/>
      <c r="CU556" s="270"/>
      <c r="CV556" s="270"/>
      <c r="CW556" s="270"/>
      <c r="CX556" s="270"/>
      <c r="CY556" s="270"/>
      <c r="CZ556" s="270"/>
      <c r="DA556" s="270"/>
      <c r="DB556" s="270"/>
      <c r="DC556" s="270"/>
      <c r="DD556" s="270"/>
      <c r="DE556" s="270"/>
    </row>
    <row r="557" spans="38:109" ht="180" hidden="1">
      <c r="AL557" s="259" t="str">
        <f t="shared" si="17"/>
        <v/>
      </c>
      <c r="AM557" s="259" t="str">
        <f t="shared" si="16"/>
        <v/>
      </c>
      <c r="AN557"/>
      <c r="AO557" s="268"/>
      <c r="AP557" s="3">
        <v>555</v>
      </c>
      <c r="AQ557" s="269"/>
      <c r="AR557" s="269"/>
      <c r="AS557" s="269"/>
      <c r="AT557" s="269"/>
      <c r="AU557" s="269"/>
      <c r="AV557" s="269"/>
      <c r="AW557" s="269"/>
      <c r="AX557" s="269"/>
      <c r="AY557" s="269"/>
      <c r="AZ557" s="269"/>
      <c r="BA557" s="269"/>
      <c r="BB557" s="269"/>
      <c r="BC557" s="269"/>
      <c r="BD557" s="269"/>
      <c r="BE557" s="269"/>
      <c r="BF557" s="269"/>
      <c r="BG557" s="269"/>
      <c r="BH557" s="269"/>
      <c r="BI557" s="269"/>
      <c r="BJ557" s="260" t="s">
        <v>8552</v>
      </c>
      <c r="BK557" s="269"/>
      <c r="BL557" s="269"/>
      <c r="BM557" s="269"/>
      <c r="BN557" s="269"/>
      <c r="BO557" s="269"/>
      <c r="BP557" s="269"/>
      <c r="BQ557" s="269"/>
      <c r="BR557" s="269"/>
      <c r="BS557" s="269"/>
      <c r="BT557" s="269"/>
      <c r="BU557" s="269"/>
      <c r="BV557" s="269"/>
      <c r="BW557" s="268"/>
      <c r="BX557" s="268"/>
      <c r="BY557" s="268"/>
      <c r="BZ557" s="270"/>
      <c r="CA557" s="270"/>
      <c r="CB557" s="270"/>
      <c r="CC557" s="270"/>
      <c r="CD557" s="270"/>
      <c r="CE557" s="270"/>
      <c r="CF557" s="270"/>
      <c r="CG557" s="270"/>
      <c r="CH557" s="270"/>
      <c r="CI557" s="270"/>
      <c r="CJ557" s="270"/>
      <c r="CK557" s="270"/>
      <c r="CL557" s="270"/>
      <c r="CM557" s="270"/>
      <c r="CN557" s="270"/>
      <c r="CO557" s="270"/>
      <c r="CP557" s="270"/>
      <c r="CQ557" s="270"/>
      <c r="CR557" s="270"/>
      <c r="CS557" s="262" t="s">
        <v>8553</v>
      </c>
      <c r="CT557" s="270"/>
      <c r="CU557" s="270"/>
      <c r="CV557" s="270"/>
      <c r="CW557" s="270"/>
      <c r="CX557" s="270"/>
      <c r="CY557" s="270"/>
      <c r="CZ557" s="270"/>
      <c r="DA557" s="270"/>
      <c r="DB557" s="270"/>
      <c r="DC557" s="270"/>
      <c r="DD557" s="270"/>
      <c r="DE557" s="270"/>
    </row>
    <row r="558" spans="38:109" ht="120" hidden="1">
      <c r="AL558" s="259" t="str">
        <f t="shared" si="17"/>
        <v/>
      </c>
      <c r="AM558" s="259" t="str">
        <f t="shared" si="16"/>
        <v/>
      </c>
      <c r="AN558"/>
      <c r="AO558" s="268"/>
      <c r="AP558" s="3">
        <v>556</v>
      </c>
      <c r="AQ558" s="269"/>
      <c r="AR558" s="269"/>
      <c r="AS558" s="269"/>
      <c r="AT558" s="269"/>
      <c r="AU558" s="269"/>
      <c r="AV558" s="269"/>
      <c r="AW558" s="269"/>
      <c r="AX558" s="269"/>
      <c r="AY558" s="269"/>
      <c r="AZ558" s="269"/>
      <c r="BA558" s="269"/>
      <c r="BB558" s="269"/>
      <c r="BC558" s="269"/>
      <c r="BD558" s="269"/>
      <c r="BE558" s="269"/>
      <c r="BF558" s="269"/>
      <c r="BG558" s="269"/>
      <c r="BH558" s="269"/>
      <c r="BI558" s="269"/>
      <c r="BJ558" s="260" t="s">
        <v>8554</v>
      </c>
      <c r="BK558" s="269"/>
      <c r="BL558" s="269"/>
      <c r="BM558" s="269"/>
      <c r="BN558" s="269"/>
      <c r="BO558" s="269"/>
      <c r="BP558" s="269"/>
      <c r="BQ558" s="269"/>
      <c r="BR558" s="269"/>
      <c r="BS558" s="269"/>
      <c r="BT558" s="269"/>
      <c r="BU558" s="269"/>
      <c r="BV558" s="269"/>
      <c r="BW558" s="268"/>
      <c r="BX558" s="268"/>
      <c r="BY558" s="268"/>
      <c r="BZ558" s="270"/>
      <c r="CA558" s="270"/>
      <c r="CB558" s="270"/>
      <c r="CC558" s="270"/>
      <c r="CD558" s="270"/>
      <c r="CE558" s="270"/>
      <c r="CF558" s="270"/>
      <c r="CG558" s="270"/>
      <c r="CH558" s="270"/>
      <c r="CI558" s="270"/>
      <c r="CJ558" s="270"/>
      <c r="CK558" s="270"/>
      <c r="CL558" s="270"/>
      <c r="CM558" s="270"/>
      <c r="CN558" s="270"/>
      <c r="CO558" s="270"/>
      <c r="CP558" s="270"/>
      <c r="CQ558" s="270"/>
      <c r="CR558" s="270"/>
      <c r="CS558" s="262" t="s">
        <v>8555</v>
      </c>
      <c r="CT558" s="270"/>
      <c r="CU558" s="270"/>
      <c r="CV558" s="270"/>
      <c r="CW558" s="270"/>
      <c r="CX558" s="270"/>
      <c r="CY558" s="270"/>
      <c r="CZ558" s="270"/>
      <c r="DA558" s="270"/>
      <c r="DB558" s="270"/>
      <c r="DC558" s="270"/>
      <c r="DD558" s="270"/>
      <c r="DE558" s="270"/>
    </row>
    <row r="559" spans="38:109" ht="165" hidden="1">
      <c r="AL559" s="259" t="str">
        <f t="shared" si="17"/>
        <v/>
      </c>
      <c r="AM559" s="259" t="str">
        <f t="shared" si="16"/>
        <v/>
      </c>
      <c r="AN559"/>
      <c r="AO559" s="268"/>
      <c r="AP559" s="3">
        <v>557</v>
      </c>
      <c r="AQ559" s="269"/>
      <c r="AR559" s="269"/>
      <c r="AS559" s="269"/>
      <c r="AT559" s="269"/>
      <c r="AU559" s="269"/>
      <c r="AV559" s="269"/>
      <c r="AW559" s="269"/>
      <c r="AX559" s="269"/>
      <c r="AY559" s="269"/>
      <c r="AZ559" s="269"/>
      <c r="BA559" s="269"/>
      <c r="BB559" s="269"/>
      <c r="BC559" s="269"/>
      <c r="BD559" s="269"/>
      <c r="BE559" s="269"/>
      <c r="BF559" s="269"/>
      <c r="BG559" s="269"/>
      <c r="BH559" s="269"/>
      <c r="BI559" s="269"/>
      <c r="BJ559" s="260" t="s">
        <v>8556</v>
      </c>
      <c r="BK559" s="269"/>
      <c r="BL559" s="269"/>
      <c r="BM559" s="269"/>
      <c r="BN559" s="269"/>
      <c r="BO559" s="269"/>
      <c r="BP559" s="269"/>
      <c r="BQ559" s="269"/>
      <c r="BR559" s="269"/>
      <c r="BS559" s="269"/>
      <c r="BT559" s="269"/>
      <c r="BU559" s="269"/>
      <c r="BV559" s="269"/>
      <c r="BW559" s="268"/>
      <c r="BX559" s="268"/>
      <c r="BY559" s="268"/>
      <c r="BZ559" s="270"/>
      <c r="CA559" s="270"/>
      <c r="CB559" s="270"/>
      <c r="CC559" s="270"/>
      <c r="CD559" s="270"/>
      <c r="CE559" s="270"/>
      <c r="CF559" s="270"/>
      <c r="CG559" s="270"/>
      <c r="CH559" s="270"/>
      <c r="CI559" s="270"/>
      <c r="CJ559" s="270"/>
      <c r="CK559" s="270"/>
      <c r="CL559" s="270"/>
      <c r="CM559" s="270"/>
      <c r="CN559" s="270"/>
      <c r="CO559" s="270"/>
      <c r="CP559" s="270"/>
      <c r="CQ559" s="270"/>
      <c r="CR559" s="270"/>
      <c r="CS559" s="262" t="s">
        <v>8557</v>
      </c>
      <c r="CT559" s="270"/>
      <c r="CU559" s="270"/>
      <c r="CV559" s="270"/>
      <c r="CW559" s="270"/>
      <c r="CX559" s="270"/>
      <c r="CY559" s="270"/>
      <c r="CZ559" s="270"/>
      <c r="DA559" s="270"/>
      <c r="DB559" s="270"/>
      <c r="DC559" s="270"/>
      <c r="DD559" s="270"/>
      <c r="DE559" s="270"/>
    </row>
    <row r="560" spans="38:109" ht="90" hidden="1">
      <c r="AL560" s="259" t="str">
        <f t="shared" si="17"/>
        <v/>
      </c>
      <c r="AM560" s="259" t="str">
        <f t="shared" si="16"/>
        <v/>
      </c>
      <c r="AN560"/>
      <c r="AO560" s="268"/>
      <c r="AP560" s="3">
        <v>558</v>
      </c>
      <c r="AQ560" s="269"/>
      <c r="AR560" s="269"/>
      <c r="AS560" s="269"/>
      <c r="AT560" s="269"/>
      <c r="AU560" s="269"/>
      <c r="AV560" s="269"/>
      <c r="AW560" s="269"/>
      <c r="AX560" s="269"/>
      <c r="AY560" s="269"/>
      <c r="AZ560" s="269"/>
      <c r="BA560" s="269"/>
      <c r="BB560" s="269"/>
      <c r="BC560" s="269"/>
      <c r="BD560" s="269"/>
      <c r="BE560" s="269"/>
      <c r="BF560" s="269"/>
      <c r="BG560" s="269"/>
      <c r="BH560" s="269"/>
      <c r="BI560" s="269"/>
      <c r="BJ560" s="260" t="s">
        <v>8558</v>
      </c>
      <c r="BK560" s="269"/>
      <c r="BL560" s="269"/>
      <c r="BM560" s="269"/>
      <c r="BN560" s="269"/>
      <c r="BO560" s="269"/>
      <c r="BP560" s="269"/>
      <c r="BQ560" s="269"/>
      <c r="BR560" s="269"/>
      <c r="BS560" s="269"/>
      <c r="BT560" s="269"/>
      <c r="BU560" s="269"/>
      <c r="BV560" s="269"/>
      <c r="BW560" s="268"/>
      <c r="BX560" s="268"/>
      <c r="BY560" s="268"/>
      <c r="BZ560" s="270"/>
      <c r="CA560" s="270"/>
      <c r="CB560" s="270"/>
      <c r="CC560" s="270"/>
      <c r="CD560" s="270"/>
      <c r="CE560" s="270"/>
      <c r="CF560" s="270"/>
      <c r="CG560" s="270"/>
      <c r="CH560" s="270"/>
      <c r="CI560" s="270"/>
      <c r="CJ560" s="270"/>
      <c r="CK560" s="270"/>
      <c r="CL560" s="270"/>
      <c r="CM560" s="270"/>
      <c r="CN560" s="270"/>
      <c r="CO560" s="270"/>
      <c r="CP560" s="270"/>
      <c r="CQ560" s="270"/>
      <c r="CR560" s="270"/>
      <c r="CS560" s="262" t="s">
        <v>8559</v>
      </c>
      <c r="CT560" s="270"/>
      <c r="CU560" s="270"/>
      <c r="CV560" s="270"/>
      <c r="CW560" s="270"/>
      <c r="CX560" s="270"/>
      <c r="CY560" s="270"/>
      <c r="CZ560" s="270"/>
      <c r="DA560" s="270"/>
      <c r="DB560" s="270"/>
      <c r="DC560" s="270"/>
      <c r="DD560" s="270"/>
      <c r="DE560" s="270"/>
    </row>
    <row r="561" spans="38:109" ht="90" hidden="1">
      <c r="AL561" s="259" t="str">
        <f t="shared" si="17"/>
        <v/>
      </c>
      <c r="AM561" s="259" t="str">
        <f t="shared" si="16"/>
        <v/>
      </c>
      <c r="AN561"/>
      <c r="AO561" s="268"/>
      <c r="AP561" s="3">
        <v>559</v>
      </c>
      <c r="AQ561" s="269"/>
      <c r="AR561" s="269"/>
      <c r="AS561" s="269"/>
      <c r="AT561" s="269"/>
      <c r="AU561" s="269"/>
      <c r="AV561" s="269"/>
      <c r="AW561" s="269"/>
      <c r="AX561" s="269"/>
      <c r="AY561" s="269"/>
      <c r="AZ561" s="269"/>
      <c r="BA561" s="269"/>
      <c r="BB561" s="269"/>
      <c r="BC561" s="269"/>
      <c r="BD561" s="269"/>
      <c r="BE561" s="269"/>
      <c r="BF561" s="269"/>
      <c r="BG561" s="269"/>
      <c r="BH561" s="269"/>
      <c r="BI561" s="269"/>
      <c r="BJ561" s="260" t="s">
        <v>8560</v>
      </c>
      <c r="BK561" s="269"/>
      <c r="BL561" s="269"/>
      <c r="BM561" s="269"/>
      <c r="BN561" s="269"/>
      <c r="BO561" s="269"/>
      <c r="BP561" s="269"/>
      <c r="BQ561" s="269"/>
      <c r="BR561" s="269"/>
      <c r="BS561" s="269"/>
      <c r="BT561" s="269"/>
      <c r="BU561" s="269"/>
      <c r="BV561" s="269"/>
      <c r="BW561" s="268"/>
      <c r="BX561" s="268"/>
      <c r="BY561" s="268"/>
      <c r="BZ561" s="270"/>
      <c r="CA561" s="270"/>
      <c r="CB561" s="270"/>
      <c r="CC561" s="270"/>
      <c r="CD561" s="270"/>
      <c r="CE561" s="270"/>
      <c r="CF561" s="270"/>
      <c r="CG561" s="270"/>
      <c r="CH561" s="270"/>
      <c r="CI561" s="270"/>
      <c r="CJ561" s="270"/>
      <c r="CK561" s="270"/>
      <c r="CL561" s="270"/>
      <c r="CM561" s="270"/>
      <c r="CN561" s="270"/>
      <c r="CO561" s="270"/>
      <c r="CP561" s="270"/>
      <c r="CQ561" s="270"/>
      <c r="CR561" s="270"/>
      <c r="CS561" s="262" t="s">
        <v>8561</v>
      </c>
      <c r="CT561" s="270"/>
      <c r="CU561" s="270"/>
      <c r="CV561" s="270"/>
      <c r="CW561" s="270"/>
      <c r="CX561" s="270"/>
      <c r="CY561" s="270"/>
      <c r="CZ561" s="270"/>
      <c r="DA561" s="270"/>
      <c r="DB561" s="270"/>
      <c r="DC561" s="270"/>
      <c r="DD561" s="270"/>
      <c r="DE561" s="270"/>
    </row>
    <row r="562" spans="38:109" ht="180" hidden="1">
      <c r="AL562" s="259" t="str">
        <f t="shared" si="17"/>
        <v/>
      </c>
      <c r="AM562" s="259" t="str">
        <f t="shared" si="16"/>
        <v/>
      </c>
      <c r="AN562"/>
      <c r="AO562" s="268"/>
      <c r="AP562" s="3">
        <v>560</v>
      </c>
      <c r="AQ562" s="269"/>
      <c r="AR562" s="269"/>
      <c r="AS562" s="269"/>
      <c r="AT562" s="269"/>
      <c r="AU562" s="269"/>
      <c r="AV562" s="269"/>
      <c r="AW562" s="269"/>
      <c r="AX562" s="269"/>
      <c r="AY562" s="269"/>
      <c r="AZ562" s="269"/>
      <c r="BA562" s="269"/>
      <c r="BB562" s="269"/>
      <c r="BC562" s="269"/>
      <c r="BD562" s="269"/>
      <c r="BE562" s="269"/>
      <c r="BF562" s="269"/>
      <c r="BG562" s="269"/>
      <c r="BH562" s="269"/>
      <c r="BI562" s="269"/>
      <c r="BJ562" s="260" t="s">
        <v>8562</v>
      </c>
      <c r="BK562" s="269"/>
      <c r="BL562" s="269"/>
      <c r="BM562" s="269"/>
      <c r="BN562" s="269"/>
      <c r="BO562" s="269"/>
      <c r="BP562" s="269"/>
      <c r="BQ562" s="269"/>
      <c r="BR562" s="269"/>
      <c r="BS562" s="269"/>
      <c r="BT562" s="269"/>
      <c r="BU562" s="269"/>
      <c r="BV562" s="269"/>
      <c r="BW562" s="268"/>
      <c r="BX562" s="268"/>
      <c r="BY562" s="268"/>
      <c r="BZ562" s="270"/>
      <c r="CA562" s="270"/>
      <c r="CB562" s="270"/>
      <c r="CC562" s="270"/>
      <c r="CD562" s="270"/>
      <c r="CE562" s="270"/>
      <c r="CF562" s="270"/>
      <c r="CG562" s="270"/>
      <c r="CH562" s="270"/>
      <c r="CI562" s="270"/>
      <c r="CJ562" s="270"/>
      <c r="CK562" s="270"/>
      <c r="CL562" s="270"/>
      <c r="CM562" s="270"/>
      <c r="CN562" s="270"/>
      <c r="CO562" s="270"/>
      <c r="CP562" s="270"/>
      <c r="CQ562" s="270"/>
      <c r="CR562" s="270"/>
      <c r="CS562" s="262" t="s">
        <v>8563</v>
      </c>
      <c r="CT562" s="270"/>
      <c r="CU562" s="270"/>
      <c r="CV562" s="270"/>
      <c r="CW562" s="270"/>
      <c r="CX562" s="270"/>
      <c r="CY562" s="270"/>
      <c r="CZ562" s="270"/>
      <c r="DA562" s="270"/>
      <c r="DB562" s="270"/>
      <c r="DC562" s="270"/>
      <c r="DD562" s="270"/>
      <c r="DE562" s="270"/>
    </row>
    <row r="563" spans="38:109" ht="105" hidden="1">
      <c r="AL563" s="259" t="str">
        <f t="shared" si="17"/>
        <v/>
      </c>
      <c r="AM563" s="259" t="str">
        <f t="shared" si="16"/>
        <v/>
      </c>
      <c r="AN563"/>
      <c r="AO563" s="268"/>
      <c r="AP563" s="3">
        <v>561</v>
      </c>
      <c r="AQ563" s="269"/>
      <c r="AR563" s="269"/>
      <c r="AS563" s="269"/>
      <c r="AT563" s="269"/>
      <c r="AU563" s="269"/>
      <c r="AV563" s="269"/>
      <c r="AW563" s="269"/>
      <c r="AX563" s="269"/>
      <c r="AY563" s="269"/>
      <c r="AZ563" s="269"/>
      <c r="BA563" s="269"/>
      <c r="BB563" s="269"/>
      <c r="BC563" s="269"/>
      <c r="BD563" s="269"/>
      <c r="BE563" s="269"/>
      <c r="BF563" s="269"/>
      <c r="BG563" s="269"/>
      <c r="BH563" s="269"/>
      <c r="BI563" s="269"/>
      <c r="BJ563" s="260" t="s">
        <v>8564</v>
      </c>
      <c r="BK563" s="269"/>
      <c r="BL563" s="269"/>
      <c r="BM563" s="269"/>
      <c r="BN563" s="269"/>
      <c r="BO563" s="269"/>
      <c r="BP563" s="269"/>
      <c r="BQ563" s="269"/>
      <c r="BR563" s="269"/>
      <c r="BS563" s="269"/>
      <c r="BT563" s="269"/>
      <c r="BU563" s="269"/>
      <c r="BV563" s="269"/>
      <c r="BW563" s="268"/>
      <c r="BX563" s="268"/>
      <c r="BY563" s="268"/>
      <c r="BZ563" s="270"/>
      <c r="CA563" s="270"/>
      <c r="CB563" s="270"/>
      <c r="CC563" s="270"/>
      <c r="CD563" s="270"/>
      <c r="CE563" s="270"/>
      <c r="CF563" s="270"/>
      <c r="CG563" s="270"/>
      <c r="CH563" s="270"/>
      <c r="CI563" s="270"/>
      <c r="CJ563" s="270"/>
      <c r="CK563" s="270"/>
      <c r="CL563" s="270"/>
      <c r="CM563" s="270"/>
      <c r="CN563" s="270"/>
      <c r="CO563" s="270"/>
      <c r="CP563" s="270"/>
      <c r="CQ563" s="270"/>
      <c r="CR563" s="270"/>
      <c r="CS563" s="262" t="s">
        <v>8565</v>
      </c>
      <c r="CT563" s="270"/>
      <c r="CU563" s="270"/>
      <c r="CV563" s="270"/>
      <c r="CW563" s="270"/>
      <c r="CX563" s="270"/>
      <c r="CY563" s="270"/>
      <c r="CZ563" s="270"/>
      <c r="DA563" s="270"/>
      <c r="DB563" s="270"/>
      <c r="DC563" s="270"/>
      <c r="DD563" s="270"/>
      <c r="DE563" s="270"/>
    </row>
    <row r="564" spans="38:109" ht="30" hidden="1">
      <c r="AL564" s="259" t="str">
        <f t="shared" si="17"/>
        <v/>
      </c>
      <c r="AM564" s="259" t="str">
        <f t="shared" si="16"/>
        <v/>
      </c>
      <c r="AN564"/>
      <c r="AO564" s="268"/>
      <c r="AP564" s="3">
        <v>562</v>
      </c>
      <c r="AQ564" s="269"/>
      <c r="AR564" s="269"/>
      <c r="AS564" s="269"/>
      <c r="AT564" s="269"/>
      <c r="AU564" s="269"/>
      <c r="AV564" s="269"/>
      <c r="AW564" s="269"/>
      <c r="AX564" s="269"/>
      <c r="AY564" s="269"/>
      <c r="AZ564" s="269"/>
      <c r="BA564" s="269"/>
      <c r="BB564" s="269"/>
      <c r="BC564" s="269"/>
      <c r="BD564" s="269"/>
      <c r="BE564" s="269"/>
      <c r="BF564" s="269"/>
      <c r="BG564" s="269"/>
      <c r="BH564" s="269"/>
      <c r="BI564" s="269"/>
      <c r="BJ564" s="260" t="s">
        <v>8566</v>
      </c>
      <c r="BK564" s="269"/>
      <c r="BL564" s="269"/>
      <c r="BM564" s="269"/>
      <c r="BN564" s="269"/>
      <c r="BO564" s="269"/>
      <c r="BP564" s="269"/>
      <c r="BQ564" s="269"/>
      <c r="BR564" s="269"/>
      <c r="BS564" s="269"/>
      <c r="BT564" s="269"/>
      <c r="BU564" s="269"/>
      <c r="BV564" s="269"/>
      <c r="BW564" s="268"/>
      <c r="BX564" s="268"/>
      <c r="BY564" s="268"/>
      <c r="BZ564" s="270"/>
      <c r="CA564" s="270"/>
      <c r="CB564" s="270"/>
      <c r="CC564" s="270"/>
      <c r="CD564" s="270"/>
      <c r="CE564" s="270"/>
      <c r="CF564" s="270"/>
      <c r="CG564" s="270"/>
      <c r="CH564" s="270"/>
      <c r="CI564" s="270"/>
      <c r="CJ564" s="270"/>
      <c r="CK564" s="270"/>
      <c r="CL564" s="270"/>
      <c r="CM564" s="270"/>
      <c r="CN564" s="270"/>
      <c r="CO564" s="270"/>
      <c r="CP564" s="270"/>
      <c r="CQ564" s="270"/>
      <c r="CR564" s="270"/>
      <c r="CS564" s="262" t="s">
        <v>8567</v>
      </c>
      <c r="CT564" s="270"/>
      <c r="CU564" s="270"/>
      <c r="CV564" s="270"/>
      <c r="CW564" s="270"/>
      <c r="CX564" s="270"/>
      <c r="CY564" s="270"/>
      <c r="CZ564" s="270"/>
      <c r="DA564" s="270"/>
      <c r="DB564" s="270"/>
      <c r="DC564" s="270"/>
      <c r="DD564" s="270"/>
      <c r="DE564" s="270"/>
    </row>
    <row r="565" spans="38:109" ht="210" hidden="1">
      <c r="AL565" s="259" t="str">
        <f t="shared" si="17"/>
        <v/>
      </c>
      <c r="AM565" s="259" t="str">
        <f t="shared" si="16"/>
        <v/>
      </c>
      <c r="AN565"/>
      <c r="AO565" s="268"/>
      <c r="AP565" s="3">
        <v>563</v>
      </c>
      <c r="AQ565" s="269"/>
      <c r="AR565" s="269"/>
      <c r="AS565" s="269"/>
      <c r="AT565" s="269"/>
      <c r="AU565" s="269"/>
      <c r="AV565" s="269"/>
      <c r="AW565" s="269"/>
      <c r="AX565" s="269"/>
      <c r="AY565" s="269"/>
      <c r="AZ565" s="269"/>
      <c r="BA565" s="269"/>
      <c r="BB565" s="269"/>
      <c r="BC565" s="269"/>
      <c r="BD565" s="269"/>
      <c r="BE565" s="269"/>
      <c r="BF565" s="269"/>
      <c r="BG565" s="269"/>
      <c r="BH565" s="269"/>
      <c r="BI565" s="269"/>
      <c r="BJ565" s="260" t="s">
        <v>8568</v>
      </c>
      <c r="BK565" s="269"/>
      <c r="BL565" s="269"/>
      <c r="BM565" s="269"/>
      <c r="BN565" s="269"/>
      <c r="BO565" s="269"/>
      <c r="BP565" s="269"/>
      <c r="BQ565" s="269"/>
      <c r="BR565" s="269"/>
      <c r="BS565" s="269"/>
      <c r="BT565" s="269"/>
      <c r="BU565" s="269"/>
      <c r="BV565" s="269"/>
      <c r="BW565" s="268"/>
      <c r="BX565" s="268"/>
      <c r="BY565" s="268"/>
      <c r="BZ565" s="270"/>
      <c r="CA565" s="270"/>
      <c r="CB565" s="270"/>
      <c r="CC565" s="270"/>
      <c r="CD565" s="270"/>
      <c r="CE565" s="270"/>
      <c r="CF565" s="270"/>
      <c r="CG565" s="270"/>
      <c r="CH565" s="270"/>
      <c r="CI565" s="270"/>
      <c r="CJ565" s="270"/>
      <c r="CK565" s="270"/>
      <c r="CL565" s="270"/>
      <c r="CM565" s="270"/>
      <c r="CN565" s="270"/>
      <c r="CO565" s="270"/>
      <c r="CP565" s="270"/>
      <c r="CQ565" s="270"/>
      <c r="CR565" s="270"/>
      <c r="CS565" s="262" t="s">
        <v>8569</v>
      </c>
      <c r="CT565" s="270"/>
      <c r="CU565" s="270"/>
      <c r="CV565" s="270"/>
      <c r="CW565" s="270"/>
      <c r="CX565" s="270"/>
      <c r="CY565" s="270"/>
      <c r="CZ565" s="270"/>
      <c r="DA565" s="270"/>
      <c r="DB565" s="270"/>
      <c r="DC565" s="270"/>
      <c r="DD565" s="270"/>
      <c r="DE565" s="270"/>
    </row>
    <row r="566" spans="38:109" ht="45" hidden="1">
      <c r="AL566" s="259" t="str">
        <f t="shared" si="17"/>
        <v/>
      </c>
      <c r="AM566" s="259" t="str">
        <f t="shared" si="16"/>
        <v/>
      </c>
      <c r="AN566"/>
      <c r="AO566" s="268"/>
      <c r="AP566" s="3">
        <v>564</v>
      </c>
      <c r="AQ566" s="269"/>
      <c r="AR566" s="269"/>
      <c r="AS566" s="269"/>
      <c r="AT566" s="269"/>
      <c r="AU566" s="269"/>
      <c r="AV566" s="269"/>
      <c r="AW566" s="269"/>
      <c r="AX566" s="269"/>
      <c r="AY566" s="269"/>
      <c r="AZ566" s="269"/>
      <c r="BA566" s="269"/>
      <c r="BB566" s="269"/>
      <c r="BC566" s="269"/>
      <c r="BD566" s="269"/>
      <c r="BE566" s="269"/>
      <c r="BF566" s="269"/>
      <c r="BG566" s="269"/>
      <c r="BH566" s="269"/>
      <c r="BI566" s="269"/>
      <c r="BJ566" s="260" t="s">
        <v>8570</v>
      </c>
      <c r="BK566" s="269"/>
      <c r="BL566" s="269"/>
      <c r="BM566" s="269"/>
      <c r="BN566" s="269"/>
      <c r="BO566" s="269"/>
      <c r="BP566" s="269"/>
      <c r="BQ566" s="269"/>
      <c r="BR566" s="269"/>
      <c r="BS566" s="269"/>
      <c r="BT566" s="269"/>
      <c r="BU566" s="269"/>
      <c r="BV566" s="269"/>
      <c r="BW566" s="268"/>
      <c r="BX566" s="268"/>
      <c r="BY566" s="268"/>
      <c r="BZ566" s="270"/>
      <c r="CA566" s="270"/>
      <c r="CB566" s="270"/>
      <c r="CC566" s="270"/>
      <c r="CD566" s="270"/>
      <c r="CE566" s="270"/>
      <c r="CF566" s="270"/>
      <c r="CG566" s="270"/>
      <c r="CH566" s="270"/>
      <c r="CI566" s="270"/>
      <c r="CJ566" s="270"/>
      <c r="CK566" s="270"/>
      <c r="CL566" s="270"/>
      <c r="CM566" s="270"/>
      <c r="CN566" s="270"/>
      <c r="CO566" s="270"/>
      <c r="CP566" s="270"/>
      <c r="CQ566" s="270"/>
      <c r="CR566" s="270"/>
      <c r="CS566" s="262" t="s">
        <v>8571</v>
      </c>
      <c r="CT566" s="270"/>
      <c r="CU566" s="270"/>
      <c r="CV566" s="270"/>
      <c r="CW566" s="270"/>
      <c r="CX566" s="270"/>
      <c r="CY566" s="270"/>
      <c r="CZ566" s="270"/>
      <c r="DA566" s="270"/>
      <c r="DB566" s="270"/>
      <c r="DC566" s="270"/>
      <c r="DD566" s="270"/>
      <c r="DE566" s="270"/>
    </row>
    <row r="567" spans="38:109" ht="150" hidden="1">
      <c r="AL567" s="259" t="str">
        <f t="shared" si="17"/>
        <v/>
      </c>
      <c r="AM567" s="259" t="str">
        <f t="shared" si="16"/>
        <v/>
      </c>
      <c r="AN567"/>
      <c r="AO567" s="268"/>
      <c r="AP567" s="3">
        <v>565</v>
      </c>
      <c r="AQ567" s="269"/>
      <c r="AR567" s="269"/>
      <c r="AS567" s="269"/>
      <c r="AT567" s="269"/>
      <c r="AU567" s="269"/>
      <c r="AV567" s="269"/>
      <c r="AW567" s="269"/>
      <c r="AX567" s="269"/>
      <c r="AY567" s="269"/>
      <c r="AZ567" s="269"/>
      <c r="BA567" s="269"/>
      <c r="BB567" s="269"/>
      <c r="BC567" s="269"/>
      <c r="BD567" s="269"/>
      <c r="BE567" s="269"/>
      <c r="BF567" s="269"/>
      <c r="BG567" s="269"/>
      <c r="BH567" s="269"/>
      <c r="BI567" s="269"/>
      <c r="BJ567" s="260" t="s">
        <v>8572</v>
      </c>
      <c r="BK567" s="269"/>
      <c r="BL567" s="269"/>
      <c r="BM567" s="269"/>
      <c r="BN567" s="269"/>
      <c r="BO567" s="269"/>
      <c r="BP567" s="269"/>
      <c r="BQ567" s="269"/>
      <c r="BR567" s="269"/>
      <c r="BS567" s="269"/>
      <c r="BT567" s="269"/>
      <c r="BU567" s="269"/>
      <c r="BV567" s="269"/>
      <c r="BW567" s="268"/>
      <c r="BX567" s="268"/>
      <c r="BY567" s="268"/>
      <c r="BZ567" s="270"/>
      <c r="CA567" s="270"/>
      <c r="CB567" s="270"/>
      <c r="CC567" s="270"/>
      <c r="CD567" s="270"/>
      <c r="CE567" s="270"/>
      <c r="CF567" s="270"/>
      <c r="CG567" s="270"/>
      <c r="CH567" s="270"/>
      <c r="CI567" s="270"/>
      <c r="CJ567" s="270"/>
      <c r="CK567" s="270"/>
      <c r="CL567" s="270"/>
      <c r="CM567" s="270"/>
      <c r="CN567" s="270"/>
      <c r="CO567" s="270"/>
      <c r="CP567" s="270"/>
      <c r="CQ567" s="270"/>
      <c r="CR567" s="270"/>
      <c r="CS567" s="262" t="s">
        <v>8573</v>
      </c>
      <c r="CT567" s="270"/>
      <c r="CU567" s="270"/>
      <c r="CV567" s="270"/>
      <c r="CW567" s="270"/>
      <c r="CX567" s="270"/>
      <c r="CY567" s="270"/>
      <c r="CZ567" s="270"/>
      <c r="DA567" s="270"/>
      <c r="DB567" s="270"/>
      <c r="DC567" s="270"/>
      <c r="DD567" s="270"/>
      <c r="DE567" s="270"/>
    </row>
    <row r="568" spans="38:109" ht="105" hidden="1">
      <c r="AL568" s="259" t="str">
        <f t="shared" si="17"/>
        <v/>
      </c>
      <c r="AM568" s="259" t="str">
        <f t="shared" si="16"/>
        <v/>
      </c>
      <c r="AN568"/>
      <c r="AO568" s="268"/>
      <c r="AP568" s="3">
        <v>566</v>
      </c>
      <c r="AQ568" s="269"/>
      <c r="AR568" s="269"/>
      <c r="AS568" s="269"/>
      <c r="AT568" s="269"/>
      <c r="AU568" s="269"/>
      <c r="AV568" s="269"/>
      <c r="AW568" s="269"/>
      <c r="AX568" s="269"/>
      <c r="AY568" s="269"/>
      <c r="AZ568" s="269"/>
      <c r="BA568" s="269"/>
      <c r="BB568" s="269"/>
      <c r="BC568" s="269"/>
      <c r="BD568" s="269"/>
      <c r="BE568" s="269"/>
      <c r="BF568" s="269"/>
      <c r="BG568" s="269"/>
      <c r="BH568" s="269"/>
      <c r="BI568" s="269"/>
      <c r="BJ568" s="260" t="s">
        <v>8574</v>
      </c>
      <c r="BK568" s="269"/>
      <c r="BL568" s="269"/>
      <c r="BM568" s="269"/>
      <c r="BN568" s="269"/>
      <c r="BO568" s="269"/>
      <c r="BP568" s="269"/>
      <c r="BQ568" s="269"/>
      <c r="BR568" s="269"/>
      <c r="BS568" s="269"/>
      <c r="BT568" s="269"/>
      <c r="BU568" s="269"/>
      <c r="BV568" s="269"/>
      <c r="BW568" s="268"/>
      <c r="BX568" s="268"/>
      <c r="BY568" s="268"/>
      <c r="BZ568" s="270"/>
      <c r="CA568" s="270"/>
      <c r="CB568" s="270"/>
      <c r="CC568" s="270"/>
      <c r="CD568" s="270"/>
      <c r="CE568" s="270"/>
      <c r="CF568" s="270"/>
      <c r="CG568" s="270"/>
      <c r="CH568" s="270"/>
      <c r="CI568" s="270"/>
      <c r="CJ568" s="270"/>
      <c r="CK568" s="270"/>
      <c r="CL568" s="270"/>
      <c r="CM568" s="270"/>
      <c r="CN568" s="270"/>
      <c r="CO568" s="270"/>
      <c r="CP568" s="270"/>
      <c r="CQ568" s="270"/>
      <c r="CR568" s="270"/>
      <c r="CS568" s="262" t="s">
        <v>8575</v>
      </c>
      <c r="CT568" s="270"/>
      <c r="CU568" s="270"/>
      <c r="CV568" s="270"/>
      <c r="CW568" s="270"/>
      <c r="CX568" s="270"/>
      <c r="CY568" s="270"/>
      <c r="CZ568" s="270"/>
      <c r="DA568" s="270"/>
      <c r="DB568" s="270"/>
      <c r="DC568" s="270"/>
      <c r="DD568" s="270"/>
      <c r="DE568" s="270"/>
    </row>
    <row r="569" spans="38:109" ht="150" hidden="1">
      <c r="AL569" s="259" t="str">
        <f t="shared" si="17"/>
        <v/>
      </c>
      <c r="AM569" s="259" t="str">
        <f t="shared" si="16"/>
        <v/>
      </c>
      <c r="AN569"/>
      <c r="AO569" s="268"/>
      <c r="AP569" s="3">
        <v>567</v>
      </c>
      <c r="AQ569" s="269"/>
      <c r="AR569" s="269"/>
      <c r="AS569" s="269"/>
      <c r="AT569" s="269"/>
      <c r="AU569" s="269"/>
      <c r="AV569" s="269"/>
      <c r="AW569" s="269"/>
      <c r="AX569" s="269"/>
      <c r="AY569" s="269"/>
      <c r="AZ569" s="269"/>
      <c r="BA569" s="269"/>
      <c r="BB569" s="269"/>
      <c r="BC569" s="269"/>
      <c r="BD569" s="269"/>
      <c r="BE569" s="269"/>
      <c r="BF569" s="269"/>
      <c r="BG569" s="269"/>
      <c r="BH569" s="269"/>
      <c r="BI569" s="269"/>
      <c r="BJ569" s="260" t="s">
        <v>8576</v>
      </c>
      <c r="BK569" s="269"/>
      <c r="BL569" s="269"/>
      <c r="BM569" s="269"/>
      <c r="BN569" s="269"/>
      <c r="BO569" s="269"/>
      <c r="BP569" s="269"/>
      <c r="BQ569" s="269"/>
      <c r="BR569" s="269"/>
      <c r="BS569" s="269"/>
      <c r="BT569" s="269"/>
      <c r="BU569" s="269"/>
      <c r="BV569" s="269"/>
      <c r="BW569" s="268"/>
      <c r="BX569" s="268"/>
      <c r="BY569" s="268"/>
      <c r="BZ569" s="270"/>
      <c r="CA569" s="270"/>
      <c r="CB569" s="270"/>
      <c r="CC569" s="270"/>
      <c r="CD569" s="270"/>
      <c r="CE569" s="270"/>
      <c r="CF569" s="270"/>
      <c r="CG569" s="270"/>
      <c r="CH569" s="270"/>
      <c r="CI569" s="270"/>
      <c r="CJ569" s="270"/>
      <c r="CK569" s="270"/>
      <c r="CL569" s="270"/>
      <c r="CM569" s="270"/>
      <c r="CN569" s="270"/>
      <c r="CO569" s="270"/>
      <c r="CP569" s="270"/>
      <c r="CQ569" s="270"/>
      <c r="CR569" s="270"/>
      <c r="CS569" s="262" t="s">
        <v>8577</v>
      </c>
      <c r="CT569" s="270"/>
      <c r="CU569" s="270"/>
      <c r="CV569" s="270"/>
      <c r="CW569" s="270"/>
      <c r="CX569" s="270"/>
      <c r="CY569" s="270"/>
      <c r="CZ569" s="270"/>
      <c r="DA569" s="270"/>
      <c r="DB569" s="270"/>
      <c r="DC569" s="270"/>
      <c r="DD569" s="270"/>
      <c r="DE569" s="270"/>
    </row>
    <row r="570" spans="38:109" ht="120" hidden="1">
      <c r="AL570" s="259" t="str">
        <f t="shared" si="17"/>
        <v/>
      </c>
      <c r="AM570" s="259" t="str">
        <f t="shared" si="16"/>
        <v/>
      </c>
      <c r="AN570"/>
      <c r="AO570" s="268"/>
      <c r="AP570" s="3">
        <v>568</v>
      </c>
      <c r="AQ570" s="269"/>
      <c r="AR570" s="269"/>
      <c r="AS570" s="269"/>
      <c r="AT570" s="269"/>
      <c r="AU570" s="269"/>
      <c r="AV570" s="269"/>
      <c r="AW570" s="269"/>
      <c r="AX570" s="269"/>
      <c r="AY570" s="269"/>
      <c r="AZ570" s="269"/>
      <c r="BA570" s="269"/>
      <c r="BB570" s="269"/>
      <c r="BC570" s="269"/>
      <c r="BD570" s="269"/>
      <c r="BE570" s="269"/>
      <c r="BF570" s="269"/>
      <c r="BG570" s="269"/>
      <c r="BH570" s="269"/>
      <c r="BI570" s="269"/>
      <c r="BJ570" s="260" t="s">
        <v>8578</v>
      </c>
      <c r="BK570" s="269"/>
      <c r="BL570" s="269"/>
      <c r="BM570" s="269"/>
      <c r="BN570" s="269"/>
      <c r="BO570" s="269"/>
      <c r="BP570" s="269"/>
      <c r="BQ570" s="269"/>
      <c r="BR570" s="269"/>
      <c r="BS570" s="269"/>
      <c r="BT570" s="269"/>
      <c r="BU570" s="269"/>
      <c r="BV570" s="269"/>
      <c r="BW570" s="268"/>
      <c r="BX570" s="268"/>
      <c r="BY570" s="268"/>
      <c r="BZ570" s="270"/>
      <c r="CA570" s="270"/>
      <c r="CB570" s="270"/>
      <c r="CC570" s="270"/>
      <c r="CD570" s="270"/>
      <c r="CE570" s="270"/>
      <c r="CF570" s="270"/>
      <c r="CG570" s="270"/>
      <c r="CH570" s="270"/>
      <c r="CI570" s="270"/>
      <c r="CJ570" s="270"/>
      <c r="CK570" s="270"/>
      <c r="CL570" s="270"/>
      <c r="CM570" s="270"/>
      <c r="CN570" s="270"/>
      <c r="CO570" s="270"/>
      <c r="CP570" s="270"/>
      <c r="CQ570" s="270"/>
      <c r="CR570" s="270"/>
      <c r="CS570" s="262" t="s">
        <v>8579</v>
      </c>
      <c r="CT570" s="270"/>
      <c r="CU570" s="270"/>
      <c r="CV570" s="270"/>
      <c r="CW570" s="270"/>
      <c r="CX570" s="270"/>
      <c r="CY570" s="270"/>
      <c r="CZ570" s="270"/>
      <c r="DA570" s="270"/>
      <c r="DB570" s="270"/>
      <c r="DC570" s="270"/>
      <c r="DD570" s="270"/>
      <c r="DE570" s="270"/>
    </row>
    <row r="571" spans="38:109" ht="105" hidden="1">
      <c r="AL571" s="259" t="str">
        <f t="shared" si="17"/>
        <v/>
      </c>
      <c r="AM571" s="259" t="str">
        <f t="shared" si="16"/>
        <v/>
      </c>
      <c r="AN571"/>
      <c r="AO571" s="268"/>
      <c r="AP571" s="3">
        <v>569</v>
      </c>
      <c r="AQ571" s="269"/>
      <c r="AR571" s="269"/>
      <c r="AS571" s="269"/>
      <c r="AT571" s="269"/>
      <c r="AU571" s="269"/>
      <c r="AV571" s="269"/>
      <c r="AW571" s="269"/>
      <c r="AX571" s="269"/>
      <c r="AY571" s="269"/>
      <c r="AZ571" s="269"/>
      <c r="BA571" s="269"/>
      <c r="BB571" s="269"/>
      <c r="BC571" s="269"/>
      <c r="BD571" s="269"/>
      <c r="BE571" s="269"/>
      <c r="BF571" s="269"/>
      <c r="BG571" s="269"/>
      <c r="BH571" s="269"/>
      <c r="BI571" s="269"/>
      <c r="BJ571" s="260" t="s">
        <v>8580</v>
      </c>
      <c r="BK571" s="269"/>
      <c r="BL571" s="269"/>
      <c r="BM571" s="269"/>
      <c r="BN571" s="269"/>
      <c r="BO571" s="269"/>
      <c r="BP571" s="269"/>
      <c r="BQ571" s="269"/>
      <c r="BR571" s="269"/>
      <c r="BS571" s="269"/>
      <c r="BT571" s="269"/>
      <c r="BU571" s="269"/>
      <c r="BV571" s="269"/>
      <c r="BW571" s="268"/>
      <c r="BX571" s="268"/>
      <c r="BY571" s="268"/>
      <c r="BZ571" s="270"/>
      <c r="CA571" s="270"/>
      <c r="CB571" s="270"/>
      <c r="CC571" s="270"/>
      <c r="CD571" s="270"/>
      <c r="CE571" s="270"/>
      <c r="CF571" s="270"/>
      <c r="CG571" s="270"/>
      <c r="CH571" s="270"/>
      <c r="CI571" s="270"/>
      <c r="CJ571" s="270"/>
      <c r="CK571" s="270"/>
      <c r="CL571" s="270"/>
      <c r="CM571" s="270"/>
      <c r="CN571" s="270"/>
      <c r="CO571" s="270"/>
      <c r="CP571" s="270"/>
      <c r="CQ571" s="270"/>
      <c r="CR571" s="270"/>
      <c r="CS571" s="262" t="s">
        <v>8581</v>
      </c>
      <c r="CT571" s="270"/>
      <c r="CU571" s="270"/>
      <c r="CV571" s="270"/>
      <c r="CW571" s="270"/>
      <c r="CX571" s="270"/>
      <c r="CY571" s="270"/>
      <c r="CZ571" s="270"/>
      <c r="DA571" s="270"/>
      <c r="DB571" s="270"/>
      <c r="DC571" s="270"/>
      <c r="DD571" s="270"/>
      <c r="DE571" s="270"/>
    </row>
    <row r="572" spans="38:109" ht="150" hidden="1">
      <c r="AL572" s="259" t="str">
        <f>IFERROR(IF(HLOOKUP($N$8, $BZ$3:$DE$574, $AP572, FALSE )="", "", HLOOKUP($N$8, $BZ$3:$DE$574, $AP572, FALSE)), "")</f>
        <v/>
      </c>
      <c r="AM572" s="259" t="str">
        <f t="shared" si="16"/>
        <v/>
      </c>
      <c r="AN572"/>
      <c r="AO572" s="268"/>
      <c r="AP572" s="3">
        <v>570</v>
      </c>
      <c r="AQ572" s="269"/>
      <c r="AR572" s="269"/>
      <c r="AS572" s="269"/>
      <c r="AT572" s="269"/>
      <c r="AU572" s="269"/>
      <c r="AV572" s="269"/>
      <c r="AW572" s="269"/>
      <c r="AX572" s="269"/>
      <c r="AY572" s="269"/>
      <c r="AZ572" s="269"/>
      <c r="BA572" s="269"/>
      <c r="BB572" s="269"/>
      <c r="BC572" s="269"/>
      <c r="BD572" s="269"/>
      <c r="BE572" s="269"/>
      <c r="BF572" s="269"/>
      <c r="BG572" s="269"/>
      <c r="BH572" s="269"/>
      <c r="BI572" s="269"/>
      <c r="BJ572" s="260" t="s">
        <v>8582</v>
      </c>
      <c r="BK572" s="269"/>
      <c r="BL572" s="269"/>
      <c r="BM572" s="269"/>
      <c r="BN572" s="269"/>
      <c r="BO572" s="269"/>
      <c r="BP572" s="269"/>
      <c r="BQ572" s="269"/>
      <c r="BR572" s="269"/>
      <c r="BS572" s="269"/>
      <c r="BT572" s="269"/>
      <c r="BU572" s="269"/>
      <c r="BV572" s="269"/>
      <c r="BW572" s="268"/>
      <c r="BX572" s="268"/>
      <c r="BY572" s="268"/>
      <c r="BZ572" s="270"/>
      <c r="CA572" s="270"/>
      <c r="CB572" s="270"/>
      <c r="CC572" s="270"/>
      <c r="CD572" s="270"/>
      <c r="CE572" s="270"/>
      <c r="CF572" s="270"/>
      <c r="CG572" s="270"/>
      <c r="CH572" s="270"/>
      <c r="CI572" s="270"/>
      <c r="CJ572" s="270"/>
      <c r="CK572" s="270"/>
      <c r="CL572" s="270"/>
      <c r="CM572" s="270"/>
      <c r="CN572" s="270"/>
      <c r="CO572" s="270"/>
      <c r="CP572" s="270"/>
      <c r="CQ572" s="270"/>
      <c r="CR572" s="270"/>
      <c r="CS572" s="262" t="s">
        <v>8583</v>
      </c>
      <c r="CT572" s="270"/>
      <c r="CU572" s="270"/>
      <c r="CV572" s="270"/>
      <c r="CW572" s="270"/>
      <c r="CX572" s="270"/>
      <c r="CY572" s="270"/>
      <c r="CZ572" s="270"/>
      <c r="DA572" s="270"/>
      <c r="DB572" s="270"/>
      <c r="DC572" s="270"/>
      <c r="DD572" s="270"/>
      <c r="DE572" s="270"/>
    </row>
    <row r="573" spans="38:109" ht="15" hidden="1" customHeight="1">
      <c r="AL573" s="259" t="str">
        <f t="shared" si="17"/>
        <v/>
      </c>
      <c r="AM573" s="259" t="str">
        <f t="shared" si="16"/>
        <v/>
      </c>
      <c r="AN573"/>
      <c r="AO573" s="268"/>
      <c r="AP573" s="3">
        <v>571</v>
      </c>
      <c r="AQ573" s="269"/>
      <c r="AR573" s="269"/>
      <c r="AS573" s="269"/>
      <c r="AT573" s="269"/>
      <c r="AU573" s="269"/>
      <c r="AV573" s="269"/>
      <c r="AW573" s="269"/>
      <c r="AX573" s="269"/>
      <c r="AY573" s="269"/>
      <c r="AZ573" s="269"/>
      <c r="BA573" s="269"/>
      <c r="BB573" s="269"/>
      <c r="BC573" s="269"/>
      <c r="BD573" s="269"/>
      <c r="BE573" s="269"/>
      <c r="BF573" s="269"/>
      <c r="BG573" s="269"/>
      <c r="BH573" s="269"/>
      <c r="BI573" s="269"/>
      <c r="BJ573" s="260" t="s">
        <v>8584</v>
      </c>
      <c r="BK573" s="269"/>
      <c r="BL573" s="269"/>
      <c r="BM573" s="269"/>
      <c r="BN573" s="269"/>
      <c r="BO573" s="269"/>
      <c r="BP573" s="269"/>
      <c r="BQ573" s="269"/>
      <c r="BR573" s="269"/>
      <c r="BS573" s="269"/>
      <c r="BT573" s="269"/>
      <c r="BU573" s="269"/>
      <c r="BV573" s="269"/>
      <c r="BW573" s="268"/>
      <c r="BX573" s="268"/>
      <c r="BY573" s="268"/>
      <c r="BZ573" s="270"/>
      <c r="CA573" s="270"/>
      <c r="CB573" s="270"/>
      <c r="CC573" s="270"/>
      <c r="CD573" s="270"/>
      <c r="CE573" s="270"/>
      <c r="CF573" s="270"/>
      <c r="CG573" s="270"/>
      <c r="CH573" s="270"/>
      <c r="CI573" s="270"/>
      <c r="CJ573" s="270"/>
      <c r="CK573" s="270"/>
      <c r="CL573" s="270"/>
      <c r="CM573" s="270"/>
      <c r="CN573" s="270"/>
      <c r="CO573" s="270"/>
      <c r="CP573" s="270"/>
      <c r="CQ573" s="270"/>
      <c r="CR573" s="270"/>
      <c r="CS573" s="262" t="s">
        <v>8585</v>
      </c>
      <c r="CT573" s="270"/>
      <c r="CU573" s="270"/>
      <c r="CV573" s="270"/>
      <c r="CW573" s="270"/>
      <c r="CX573" s="270"/>
      <c r="CY573" s="270"/>
      <c r="CZ573" s="270"/>
      <c r="DA573" s="270"/>
      <c r="DB573" s="270"/>
      <c r="DC573" s="270"/>
      <c r="DD573" s="270"/>
      <c r="DE573" s="270"/>
    </row>
    <row r="574" spans="38:109" ht="15" hidden="1" customHeight="1">
      <c r="AL574" s="278" t="str">
        <f t="shared" si="17"/>
        <v/>
      </c>
      <c r="AM574" s="278" t="str">
        <f t="shared" si="16"/>
        <v/>
      </c>
      <c r="AN574"/>
      <c r="AO574" s="268"/>
      <c r="AP574" s="3">
        <v>572</v>
      </c>
      <c r="AQ574" s="269"/>
      <c r="AR574" s="269"/>
      <c r="AS574" s="269"/>
      <c r="AT574" s="269"/>
      <c r="AU574" s="269"/>
      <c r="AV574" s="269"/>
      <c r="AW574" s="269"/>
      <c r="AX574" s="269"/>
      <c r="AY574" s="269"/>
      <c r="AZ574" s="269"/>
      <c r="BA574" s="269"/>
      <c r="BB574" s="269"/>
      <c r="BC574" s="269"/>
      <c r="BD574" s="269"/>
      <c r="BE574" s="269"/>
      <c r="BF574" s="269"/>
      <c r="BG574" s="269"/>
      <c r="BH574" s="269"/>
      <c r="BI574" s="269"/>
      <c r="BJ574" s="269">
        <v>20999</v>
      </c>
      <c r="BK574" s="269"/>
      <c r="BL574" s="269"/>
      <c r="BM574" s="269"/>
      <c r="BN574" s="269"/>
      <c r="BO574" s="269"/>
      <c r="BP574" s="269"/>
      <c r="BQ574" s="269"/>
      <c r="BR574" s="269"/>
      <c r="BS574" s="269"/>
      <c r="BT574" s="269"/>
      <c r="BU574" s="269"/>
      <c r="BV574" s="269"/>
      <c r="BW574" s="268"/>
      <c r="BX574" s="268"/>
      <c r="BY574" s="268"/>
      <c r="BZ574" s="270"/>
      <c r="CA574" s="270"/>
      <c r="CB574" s="270"/>
      <c r="CC574" s="270"/>
      <c r="CD574" s="270"/>
      <c r="CE574" s="270"/>
      <c r="CF574" s="270"/>
      <c r="CG574" s="270"/>
      <c r="CH574" s="270"/>
      <c r="CI574" s="270"/>
      <c r="CJ574" s="270"/>
      <c r="CK574" s="270"/>
      <c r="CL574" s="270"/>
      <c r="CM574" s="270"/>
      <c r="CN574" s="270"/>
      <c r="CO574" s="270"/>
      <c r="CP574" s="270"/>
      <c r="CQ574" s="270"/>
      <c r="CR574" s="270"/>
      <c r="CS574" s="262" t="s">
        <v>550</v>
      </c>
      <c r="CT574" s="270"/>
      <c r="CU574" s="270"/>
      <c r="CV574" s="270"/>
      <c r="CW574" s="270"/>
      <c r="CX574" s="270"/>
      <c r="CY574" s="270"/>
      <c r="CZ574" s="270"/>
      <c r="DA574" s="270"/>
      <c r="DB574" s="270"/>
      <c r="DC574" s="270"/>
      <c r="DD574" s="270"/>
      <c r="DE574" s="270"/>
    </row>
  </sheetData>
  <sheetProtection algorithmName="SHA-512" hashValue="zWZ0gQof0TDYwQN/G5UnkReT4N/EvVttVm95xy1xTvUEKFpDVyK50DbSnsAjP7sv+kFMBXKyugF/1zfcP50U5A==" saltValue="dfO6/LTkQg1Ks1cspo/j/A==" spinCount="100000" sheet="1" objects="1"/>
  <mergeCells count="71">
    <mergeCell ref="G125:AC125"/>
    <mergeCell ref="I126:AC126"/>
    <mergeCell ref="G127:Q127"/>
    <mergeCell ref="U127:AC127"/>
    <mergeCell ref="D113:AC113"/>
    <mergeCell ref="H115:AC115"/>
    <mergeCell ref="H117:AC117"/>
    <mergeCell ref="C121:AC121"/>
    <mergeCell ref="G123:AC123"/>
    <mergeCell ref="K124:AC124"/>
    <mergeCell ref="D109:AC109"/>
    <mergeCell ref="F99:J99"/>
    <mergeCell ref="K99:Z99"/>
    <mergeCell ref="F100:J100"/>
    <mergeCell ref="K100:Z100"/>
    <mergeCell ref="F101:J101"/>
    <mergeCell ref="K101:Z101"/>
    <mergeCell ref="F102:J102"/>
    <mergeCell ref="K102:Z102"/>
    <mergeCell ref="F103:J103"/>
    <mergeCell ref="K103:Z103"/>
    <mergeCell ref="C105:AC105"/>
    <mergeCell ref="C97:AC97"/>
    <mergeCell ref="C73:AC73"/>
    <mergeCell ref="C75:AC75"/>
    <mergeCell ref="C77:AC77"/>
    <mergeCell ref="D79:AC79"/>
    <mergeCell ref="C81:AC81"/>
    <mergeCell ref="C83:AC83"/>
    <mergeCell ref="C85:AC85"/>
    <mergeCell ref="C89:AC89"/>
    <mergeCell ref="C91:AC91"/>
    <mergeCell ref="C93:AC93"/>
    <mergeCell ref="C95:AC95"/>
    <mergeCell ref="D71:AC71"/>
    <mergeCell ref="C47:AC47"/>
    <mergeCell ref="C51:AC51"/>
    <mergeCell ref="C53:AC53"/>
    <mergeCell ref="C55:AC55"/>
    <mergeCell ref="C57:AC57"/>
    <mergeCell ref="D59:AC59"/>
    <mergeCell ref="C61:AC61"/>
    <mergeCell ref="D63:AC63"/>
    <mergeCell ref="D65:AC65"/>
    <mergeCell ref="D67:AC67"/>
    <mergeCell ref="D69:AC69"/>
    <mergeCell ref="C49:AC49"/>
    <mergeCell ref="C45:AC45"/>
    <mergeCell ref="D23:AC23"/>
    <mergeCell ref="C25:AC25"/>
    <mergeCell ref="C27:AC27"/>
    <mergeCell ref="C29:AC29"/>
    <mergeCell ref="C31:AC31"/>
    <mergeCell ref="C33:AC33"/>
    <mergeCell ref="C35:AC35"/>
    <mergeCell ref="D37:AC37"/>
    <mergeCell ref="C39:AC39"/>
    <mergeCell ref="C41:AC41"/>
    <mergeCell ref="C43:AC43"/>
    <mergeCell ref="C21:AC21"/>
    <mergeCell ref="B1:AD1"/>
    <mergeCell ref="B3:AD3"/>
    <mergeCell ref="B5:AD5"/>
    <mergeCell ref="AA7:AD7"/>
    <mergeCell ref="B8:L8"/>
    <mergeCell ref="N8:O8"/>
    <mergeCell ref="C11:K11"/>
    <mergeCell ref="O11:AC11"/>
    <mergeCell ref="C14:AC14"/>
    <mergeCell ref="C17:AC17"/>
    <mergeCell ref="C19:AC19"/>
  </mergeCells>
  <dataValidations count="1">
    <dataValidation type="list" showInputMessage="1" showErrorMessage="1" errorTitle="Datos incorrectos" error="Los datos ingresados no son correctos, revise las opciones disponibles" sqref="B8">
      <formula1>$AH$3:$AH$34</formula1>
    </dataValidation>
  </dataValidations>
  <hyperlinks>
    <hyperlink ref="AA7" location="Índice!B9" display="Índice"/>
  </hyperlinks>
  <pageMargins left="0.70866141732283472" right="0.70866141732283472" top="0.74803149606299213" bottom="0.74803149606299213" header="0.31496062992125978" footer="0.31496062992125978"/>
  <pageSetup scale="75" orientation="portrait" r:id="rId1"/>
  <headerFooter>
    <oddHeader>&amp;C Módulo 2
Presentación</oddHeader>
    <oddFooter>&amp;LCenso Nacional de Gobiernos Estatales 2023&amp;R&amp;P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
  <sheetViews>
    <sheetView showGridLines="0" view="pageBreakPreview" zoomScale="140" zoomScaleNormal="100" zoomScaleSheetLayoutView="140" workbookViewId="0"/>
  </sheetViews>
  <sheetFormatPr baseColWidth="10" defaultColWidth="0" defaultRowHeight="15" customHeight="1" zeroHeight="1"/>
  <cols>
    <col min="1" max="1" width="5.7109375" style="11" customWidth="1"/>
    <col min="2" max="30" width="3.7109375" style="11" customWidth="1"/>
    <col min="31" max="31" width="5.7109375" style="11" customWidth="1"/>
    <col min="32" max="32" width="3.7109375" style="11" hidden="1" customWidth="1"/>
    <col min="33" max="16384" width="3.7109375" style="11" hidden="1"/>
  </cols>
  <sheetData>
    <row r="1" spans="2: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2: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2: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2:30" ht="60" customHeight="1">
      <c r="B5" s="283" t="s">
        <v>159</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2: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2:30" ht="15" customHeight="1" thickBot="1">
      <c r="B7" s="2" t="s">
        <v>3</v>
      </c>
      <c r="C7" s="4"/>
      <c r="D7" s="4"/>
      <c r="E7" s="4"/>
      <c r="F7" s="4"/>
      <c r="G7" s="4"/>
      <c r="H7" s="4"/>
      <c r="I7" s="4"/>
      <c r="J7" s="4"/>
      <c r="K7" s="4"/>
      <c r="L7" s="4"/>
      <c r="M7" s="4"/>
      <c r="N7" s="2" t="s">
        <v>4</v>
      </c>
      <c r="O7" s="4"/>
      <c r="P7" s="14"/>
      <c r="Q7" s="14"/>
      <c r="R7" s="14"/>
      <c r="S7" s="14"/>
      <c r="T7" s="14"/>
      <c r="U7" s="14"/>
      <c r="V7" s="14"/>
      <c r="W7" s="14"/>
      <c r="X7" s="14"/>
      <c r="Y7" s="14"/>
      <c r="Z7" s="14"/>
      <c r="AA7" s="289" t="s">
        <v>2</v>
      </c>
      <c r="AB7" s="281"/>
      <c r="AC7" s="281"/>
      <c r="AD7" s="281"/>
    </row>
    <row r="8" spans="2:30" ht="15" customHeight="1" thickBot="1">
      <c r="B8" s="284" t="str">
        <f>IF(Presentación!B8="","",Presentación!B8)</f>
        <v>Veracruz de Ignacio de la Llave</v>
      </c>
      <c r="C8" s="285"/>
      <c r="D8" s="285"/>
      <c r="E8" s="285"/>
      <c r="F8" s="285"/>
      <c r="G8" s="285"/>
      <c r="H8" s="285"/>
      <c r="I8" s="285"/>
      <c r="J8" s="285"/>
      <c r="K8" s="285"/>
      <c r="L8" s="286"/>
      <c r="M8" s="15"/>
      <c r="N8" s="284" t="str">
        <f>IF(Presentación!N8="","",Presentación!N8)</f>
        <v>230</v>
      </c>
      <c r="O8" s="286"/>
      <c r="P8" s="13"/>
      <c r="Q8" s="13"/>
      <c r="R8" s="13"/>
      <c r="S8" s="13"/>
      <c r="T8" s="13"/>
      <c r="U8" s="13"/>
      <c r="V8" s="13"/>
      <c r="W8" s="13"/>
      <c r="X8" s="13"/>
      <c r="Y8" s="13"/>
      <c r="Z8" s="13"/>
      <c r="AA8" s="13"/>
      <c r="AB8" s="13"/>
      <c r="AC8" s="13"/>
      <c r="AD8" s="13"/>
    </row>
    <row r="9" spans="2:30" ht="15" customHeight="1" thickBot="1"/>
    <row r="10" spans="2:30" ht="15" customHeight="1" thickBot="1">
      <c r="B10" s="306" t="s">
        <v>160</v>
      </c>
      <c r="C10" s="307"/>
      <c r="D10" s="307"/>
      <c r="E10" s="307"/>
      <c r="F10" s="307"/>
      <c r="G10" s="307"/>
      <c r="H10" s="307"/>
      <c r="I10" s="307"/>
      <c r="J10" s="307"/>
      <c r="K10" s="307"/>
      <c r="L10" s="307"/>
      <c r="M10" s="307"/>
      <c r="N10" s="307"/>
      <c r="O10" s="307"/>
      <c r="P10" s="307"/>
      <c r="Q10" s="307"/>
      <c r="R10" s="308"/>
      <c r="S10" s="15"/>
      <c r="T10" s="306" t="s">
        <v>161</v>
      </c>
      <c r="U10" s="307"/>
      <c r="V10" s="307"/>
      <c r="W10" s="307"/>
      <c r="X10" s="307"/>
      <c r="Y10" s="307"/>
      <c r="Z10" s="307"/>
      <c r="AA10" s="307"/>
      <c r="AB10" s="307"/>
      <c r="AC10" s="307"/>
      <c r="AD10" s="308"/>
    </row>
    <row r="11" spans="2:30" ht="48" customHeight="1" thickBot="1">
      <c r="B11" s="223"/>
      <c r="C11" s="309" t="s">
        <v>162</v>
      </c>
      <c r="D11" s="307"/>
      <c r="E11" s="307"/>
      <c r="F11" s="307"/>
      <c r="G11" s="307"/>
      <c r="H11" s="307"/>
      <c r="I11" s="307"/>
      <c r="J11" s="307"/>
      <c r="K11" s="307"/>
      <c r="L11" s="307"/>
      <c r="M11" s="307"/>
      <c r="N11" s="307"/>
      <c r="O11" s="307"/>
      <c r="P11" s="307"/>
      <c r="Q11" s="307"/>
      <c r="R11" s="224"/>
      <c r="S11" s="15"/>
      <c r="T11" s="310" t="s">
        <v>163</v>
      </c>
      <c r="U11" s="311"/>
      <c r="V11" s="311"/>
      <c r="W11" s="311"/>
      <c r="X11" s="311"/>
      <c r="Y11" s="311"/>
      <c r="Z11" s="311"/>
      <c r="AA11" s="311"/>
      <c r="AB11" s="311"/>
      <c r="AC11" s="311"/>
      <c r="AD11" s="312"/>
    </row>
    <row r="12" spans="2:30" ht="15" customHeight="1">
      <c r="B12" s="225"/>
      <c r="C12" s="226"/>
      <c r="D12" s="226"/>
      <c r="E12" s="226"/>
      <c r="F12" s="226"/>
      <c r="G12" s="226"/>
      <c r="H12" s="226"/>
      <c r="I12" s="226"/>
      <c r="J12" s="226"/>
      <c r="K12" s="226"/>
      <c r="L12" s="226"/>
      <c r="M12" s="226"/>
      <c r="N12" s="226"/>
      <c r="O12" s="226"/>
      <c r="P12" s="226"/>
      <c r="Q12" s="226"/>
      <c r="R12" s="227"/>
      <c r="S12" s="15"/>
      <c r="T12" s="228"/>
      <c r="U12" s="15"/>
      <c r="V12" s="15"/>
      <c r="AB12" s="15"/>
      <c r="AC12" s="15"/>
      <c r="AD12" s="229"/>
    </row>
    <row r="13" spans="2:30" ht="15" customHeight="1">
      <c r="B13" s="228"/>
      <c r="C13" s="54" t="s">
        <v>164</v>
      </c>
      <c r="D13" s="34"/>
      <c r="E13" s="34"/>
      <c r="F13" s="34"/>
      <c r="G13" s="34"/>
      <c r="H13" s="57"/>
      <c r="I13" s="57"/>
      <c r="J13" s="57"/>
      <c r="K13" s="57"/>
      <c r="L13" s="57"/>
      <c r="M13" s="313"/>
      <c r="N13" s="314"/>
      <c r="O13" s="314"/>
      <c r="P13" s="314"/>
      <c r="Q13" s="314"/>
      <c r="R13" s="229"/>
      <c r="S13" s="15"/>
      <c r="T13" s="228"/>
      <c r="U13" s="315" t="s">
        <v>165</v>
      </c>
      <c r="V13" s="316"/>
      <c r="W13" s="316"/>
      <c r="X13" s="316"/>
      <c r="Y13" s="316"/>
      <c r="Z13" s="316"/>
      <c r="AA13" s="316"/>
      <c r="AB13" s="316"/>
      <c r="AC13" s="317"/>
      <c r="AD13" s="229"/>
    </row>
    <row r="14" spans="2:30" ht="15" customHeight="1">
      <c r="B14" s="228"/>
      <c r="C14" s="54" t="s">
        <v>166</v>
      </c>
      <c r="D14" s="34"/>
      <c r="E14" s="34"/>
      <c r="F14" s="313"/>
      <c r="G14" s="314"/>
      <c r="H14" s="314"/>
      <c r="I14" s="314"/>
      <c r="J14" s="314"/>
      <c r="K14" s="314"/>
      <c r="L14" s="314"/>
      <c r="M14" s="314"/>
      <c r="N14" s="314"/>
      <c r="O14" s="314"/>
      <c r="P14" s="314"/>
      <c r="Q14" s="314"/>
      <c r="R14" s="229"/>
      <c r="S14" s="15"/>
      <c r="T14" s="228"/>
      <c r="U14" s="318"/>
      <c r="V14" s="319"/>
      <c r="W14" s="319"/>
      <c r="X14" s="319"/>
      <c r="Y14" s="319"/>
      <c r="Z14" s="319"/>
      <c r="AA14" s="319"/>
      <c r="AB14" s="319"/>
      <c r="AC14" s="320"/>
      <c r="AD14" s="229"/>
    </row>
    <row r="15" spans="2:30" ht="15" customHeight="1">
      <c r="B15" s="228"/>
      <c r="C15" s="54" t="s">
        <v>167</v>
      </c>
      <c r="D15" s="34"/>
      <c r="E15" s="34"/>
      <c r="F15" s="34"/>
      <c r="G15" s="325"/>
      <c r="H15" s="316"/>
      <c r="I15" s="316"/>
      <c r="J15" s="316"/>
      <c r="K15" s="316"/>
      <c r="L15" s="316"/>
      <c r="M15" s="316"/>
      <c r="N15" s="316"/>
      <c r="O15" s="316"/>
      <c r="P15" s="316"/>
      <c r="Q15" s="316"/>
      <c r="R15" s="229"/>
      <c r="S15" s="15"/>
      <c r="T15" s="228"/>
      <c r="U15" s="321"/>
      <c r="V15" s="281"/>
      <c r="W15" s="281"/>
      <c r="X15" s="281"/>
      <c r="Y15" s="281"/>
      <c r="Z15" s="281"/>
      <c r="AA15" s="281"/>
      <c r="AB15" s="281"/>
      <c r="AC15" s="322"/>
      <c r="AD15" s="229"/>
    </row>
    <row r="16" spans="2:30" ht="15" customHeight="1">
      <c r="B16" s="228"/>
      <c r="C16" s="54" t="s">
        <v>168</v>
      </c>
      <c r="D16" s="34"/>
      <c r="E16" s="34"/>
      <c r="F16" s="34"/>
      <c r="G16" s="34"/>
      <c r="H16" s="325"/>
      <c r="I16" s="316"/>
      <c r="J16" s="316"/>
      <c r="K16" s="316"/>
      <c r="L16" s="316"/>
      <c r="M16" s="316"/>
      <c r="N16" s="316"/>
      <c r="O16" s="316"/>
      <c r="P16" s="316"/>
      <c r="Q16" s="316"/>
      <c r="R16" s="229"/>
      <c r="S16" s="15"/>
      <c r="T16" s="228"/>
      <c r="U16" s="321"/>
      <c r="V16" s="281"/>
      <c r="W16" s="281"/>
      <c r="X16" s="281"/>
      <c r="Y16" s="281"/>
      <c r="Z16" s="281"/>
      <c r="AA16" s="281"/>
      <c r="AB16" s="281"/>
      <c r="AC16" s="322"/>
      <c r="AD16" s="229"/>
    </row>
    <row r="17" spans="2:30" ht="15" customHeight="1">
      <c r="B17" s="228"/>
      <c r="C17" s="54" t="s">
        <v>169</v>
      </c>
      <c r="D17" s="34"/>
      <c r="E17" s="34"/>
      <c r="F17" s="34"/>
      <c r="G17" s="34"/>
      <c r="H17" s="325"/>
      <c r="I17" s="316"/>
      <c r="J17" s="316"/>
      <c r="K17" s="316"/>
      <c r="L17" s="316"/>
      <c r="M17" s="316"/>
      <c r="N17" s="316"/>
      <c r="O17" s="316"/>
      <c r="P17" s="316"/>
      <c r="Q17" s="316"/>
      <c r="R17" s="229"/>
      <c r="S17" s="15"/>
      <c r="T17" s="228"/>
      <c r="U17" s="321"/>
      <c r="V17" s="281"/>
      <c r="W17" s="281"/>
      <c r="X17" s="281"/>
      <c r="Y17" s="281"/>
      <c r="Z17" s="281"/>
      <c r="AA17" s="281"/>
      <c r="AB17" s="281"/>
      <c r="AC17" s="322"/>
      <c r="AD17" s="229"/>
    </row>
    <row r="18" spans="2:30" ht="15" customHeight="1">
      <c r="B18" s="228"/>
      <c r="C18" s="54" t="s">
        <v>155</v>
      </c>
      <c r="D18" s="34"/>
      <c r="E18" s="313"/>
      <c r="F18" s="314"/>
      <c r="G18" s="314"/>
      <c r="H18" s="314"/>
      <c r="I18" s="314"/>
      <c r="J18" s="314"/>
      <c r="K18" s="314"/>
      <c r="L18" s="314"/>
      <c r="M18" s="314"/>
      <c r="N18" s="314"/>
      <c r="O18" s="314"/>
      <c r="P18" s="314"/>
      <c r="Q18" s="314"/>
      <c r="R18" s="229"/>
      <c r="S18" s="15"/>
      <c r="T18" s="228"/>
      <c r="U18" s="321"/>
      <c r="V18" s="281"/>
      <c r="W18" s="281"/>
      <c r="X18" s="281"/>
      <c r="Y18" s="281"/>
      <c r="Z18" s="281"/>
      <c r="AA18" s="281"/>
      <c r="AB18" s="281"/>
      <c r="AC18" s="322"/>
      <c r="AD18" s="229"/>
    </row>
    <row r="19" spans="2:30" ht="15" customHeight="1">
      <c r="B19" s="228"/>
      <c r="C19" s="54" t="s">
        <v>157</v>
      </c>
      <c r="D19" s="34"/>
      <c r="E19" s="34"/>
      <c r="F19" s="325"/>
      <c r="G19" s="316"/>
      <c r="H19" s="316"/>
      <c r="I19" s="316"/>
      <c r="J19" s="316"/>
      <c r="K19" s="316"/>
      <c r="L19" s="316"/>
      <c r="M19" s="316"/>
      <c r="N19" s="316"/>
      <c r="O19" s="316"/>
      <c r="P19" s="316"/>
      <c r="Q19" s="316"/>
      <c r="R19" s="229"/>
      <c r="S19" s="15"/>
      <c r="T19" s="228"/>
      <c r="U19" s="321"/>
      <c r="V19" s="281"/>
      <c r="W19" s="281"/>
      <c r="X19" s="281"/>
      <c r="Y19" s="281"/>
      <c r="Z19" s="281"/>
      <c r="AA19" s="281"/>
      <c r="AB19" s="281"/>
      <c r="AC19" s="322"/>
      <c r="AD19" s="229"/>
    </row>
    <row r="20" spans="2:30" ht="15" customHeight="1">
      <c r="B20" s="228"/>
      <c r="C20" s="54" t="s">
        <v>156</v>
      </c>
      <c r="D20" s="34"/>
      <c r="E20" s="34"/>
      <c r="F20" s="230"/>
      <c r="G20" s="230"/>
      <c r="H20" s="325"/>
      <c r="I20" s="316"/>
      <c r="J20" s="316"/>
      <c r="K20" s="316"/>
      <c r="L20" s="316"/>
      <c r="M20" s="316"/>
      <c r="N20" s="316"/>
      <c r="O20" s="316"/>
      <c r="P20" s="316"/>
      <c r="Q20" s="316"/>
      <c r="R20" s="229"/>
      <c r="S20" s="15"/>
      <c r="T20" s="228"/>
      <c r="U20" s="323"/>
      <c r="V20" s="314"/>
      <c r="W20" s="314"/>
      <c r="X20" s="314"/>
      <c r="Y20" s="314"/>
      <c r="Z20" s="314"/>
      <c r="AA20" s="314"/>
      <c r="AB20" s="314"/>
      <c r="AC20" s="324"/>
      <c r="AD20" s="229"/>
    </row>
    <row r="21" spans="2:30" ht="15" customHeight="1" thickBot="1">
      <c r="B21" s="231"/>
      <c r="C21" s="232"/>
      <c r="D21" s="232"/>
      <c r="E21" s="232"/>
      <c r="F21" s="232"/>
      <c r="G21" s="232"/>
      <c r="H21" s="232"/>
      <c r="I21" s="232"/>
      <c r="J21" s="232"/>
      <c r="K21" s="232"/>
      <c r="L21" s="232"/>
      <c r="M21" s="232"/>
      <c r="N21" s="232"/>
      <c r="O21" s="232"/>
      <c r="P21" s="232"/>
      <c r="Q21" s="232"/>
      <c r="R21" s="233"/>
      <c r="S21" s="15"/>
      <c r="T21" s="231"/>
      <c r="U21" s="232"/>
      <c r="V21" s="232"/>
      <c r="W21" s="232"/>
      <c r="X21" s="232"/>
      <c r="Y21" s="232"/>
      <c r="Z21" s="232"/>
      <c r="AA21" s="232"/>
      <c r="AB21" s="232"/>
      <c r="AC21" s="232"/>
      <c r="AD21" s="233"/>
    </row>
    <row r="22" spans="2:30" ht="15" customHeight="1" thickBot="1"/>
    <row r="23" spans="2:30" ht="15" customHeight="1" thickBot="1">
      <c r="B23" s="306" t="s">
        <v>170</v>
      </c>
      <c r="C23" s="307"/>
      <c r="D23" s="307"/>
      <c r="E23" s="307"/>
      <c r="F23" s="307"/>
      <c r="G23" s="307"/>
      <c r="H23" s="307"/>
      <c r="I23" s="307"/>
      <c r="J23" s="307"/>
      <c r="K23" s="307"/>
      <c r="L23" s="307"/>
      <c r="M23" s="307"/>
      <c r="N23" s="307"/>
      <c r="O23" s="307"/>
      <c r="P23" s="307"/>
      <c r="Q23" s="307"/>
      <c r="R23" s="308"/>
      <c r="S23" s="15"/>
      <c r="T23" s="306" t="s">
        <v>161</v>
      </c>
      <c r="U23" s="307"/>
      <c r="V23" s="307"/>
      <c r="W23" s="307"/>
      <c r="X23" s="307"/>
      <c r="Y23" s="307"/>
      <c r="Z23" s="307"/>
      <c r="AA23" s="307"/>
      <c r="AB23" s="307"/>
      <c r="AC23" s="307"/>
      <c r="AD23" s="308"/>
    </row>
    <row r="24" spans="2:30" ht="60" customHeight="1" thickBot="1">
      <c r="B24" s="223"/>
      <c r="C24" s="309" t="s">
        <v>171</v>
      </c>
      <c r="D24" s="307"/>
      <c r="E24" s="307"/>
      <c r="F24" s="307"/>
      <c r="G24" s="307"/>
      <c r="H24" s="307"/>
      <c r="I24" s="307"/>
      <c r="J24" s="307"/>
      <c r="K24" s="307"/>
      <c r="L24" s="307"/>
      <c r="M24" s="307"/>
      <c r="N24" s="307"/>
      <c r="O24" s="307"/>
      <c r="P24" s="307"/>
      <c r="Q24" s="307"/>
      <c r="R24" s="224"/>
      <c r="S24" s="15"/>
      <c r="T24" s="310" t="s">
        <v>163</v>
      </c>
      <c r="U24" s="311"/>
      <c r="V24" s="311"/>
      <c r="W24" s="311"/>
      <c r="X24" s="311"/>
      <c r="Y24" s="311"/>
      <c r="Z24" s="311"/>
      <c r="AA24" s="311"/>
      <c r="AB24" s="311"/>
      <c r="AC24" s="311"/>
      <c r="AD24" s="312"/>
    </row>
    <row r="25" spans="2:30" ht="15" customHeight="1">
      <c r="B25" s="225"/>
      <c r="C25" s="226"/>
      <c r="D25" s="226"/>
      <c r="E25" s="226"/>
      <c r="F25" s="226"/>
      <c r="G25" s="226"/>
      <c r="H25" s="226"/>
      <c r="I25" s="226"/>
      <c r="J25" s="226"/>
      <c r="K25" s="226"/>
      <c r="L25" s="226"/>
      <c r="M25" s="226"/>
      <c r="N25" s="226"/>
      <c r="O25" s="226"/>
      <c r="P25" s="226"/>
      <c r="Q25" s="226"/>
      <c r="R25" s="227"/>
      <c r="S25" s="15"/>
      <c r="T25" s="228"/>
      <c r="U25" s="15"/>
      <c r="V25" s="15"/>
      <c r="AB25" s="15"/>
      <c r="AC25" s="15"/>
      <c r="AD25" s="229"/>
    </row>
    <row r="26" spans="2:30" ht="15" customHeight="1">
      <c r="B26" s="228"/>
      <c r="C26" s="54" t="s">
        <v>164</v>
      </c>
      <c r="D26" s="34"/>
      <c r="E26" s="34"/>
      <c r="F26" s="34"/>
      <c r="G26" s="34"/>
      <c r="H26" s="57"/>
      <c r="I26" s="57"/>
      <c r="J26" s="57"/>
      <c r="K26" s="57"/>
      <c r="L26" s="57"/>
      <c r="M26" s="313"/>
      <c r="N26" s="314"/>
      <c r="O26" s="314"/>
      <c r="P26" s="314"/>
      <c r="Q26" s="314"/>
      <c r="R26" s="229"/>
      <c r="S26" s="15"/>
      <c r="T26" s="228"/>
      <c r="U26" s="315" t="s">
        <v>165</v>
      </c>
      <c r="V26" s="316"/>
      <c r="W26" s="316"/>
      <c r="X26" s="316"/>
      <c r="Y26" s="316"/>
      <c r="Z26" s="316"/>
      <c r="AA26" s="316"/>
      <c r="AB26" s="316"/>
      <c r="AC26" s="317"/>
      <c r="AD26" s="229"/>
    </row>
    <row r="27" spans="2:30" ht="15" customHeight="1">
      <c r="B27" s="228"/>
      <c r="C27" s="54" t="s">
        <v>166</v>
      </c>
      <c r="D27" s="34"/>
      <c r="E27" s="34"/>
      <c r="F27" s="313"/>
      <c r="G27" s="314"/>
      <c r="H27" s="314"/>
      <c r="I27" s="314"/>
      <c r="J27" s="314"/>
      <c r="K27" s="314"/>
      <c r="L27" s="314"/>
      <c r="M27" s="314"/>
      <c r="N27" s="314"/>
      <c r="O27" s="314"/>
      <c r="P27" s="314"/>
      <c r="Q27" s="314"/>
      <c r="R27" s="229"/>
      <c r="S27" s="15"/>
      <c r="T27" s="228"/>
      <c r="U27" s="318"/>
      <c r="V27" s="319"/>
      <c r="W27" s="319"/>
      <c r="X27" s="319"/>
      <c r="Y27" s="319"/>
      <c r="Z27" s="319"/>
      <c r="AA27" s="319"/>
      <c r="AB27" s="319"/>
      <c r="AC27" s="320"/>
      <c r="AD27" s="229"/>
    </row>
    <row r="28" spans="2:30" ht="15" customHeight="1">
      <c r="B28" s="228"/>
      <c r="C28" s="54" t="s">
        <v>167</v>
      </c>
      <c r="D28" s="34"/>
      <c r="E28" s="34"/>
      <c r="F28" s="34"/>
      <c r="G28" s="325"/>
      <c r="H28" s="316"/>
      <c r="I28" s="316"/>
      <c r="J28" s="316"/>
      <c r="K28" s="316"/>
      <c r="L28" s="316"/>
      <c r="M28" s="316"/>
      <c r="N28" s="316"/>
      <c r="O28" s="316"/>
      <c r="P28" s="316"/>
      <c r="Q28" s="316"/>
      <c r="R28" s="229"/>
      <c r="S28" s="15"/>
      <c r="T28" s="228"/>
      <c r="U28" s="321"/>
      <c r="V28" s="281"/>
      <c r="W28" s="281"/>
      <c r="X28" s="281"/>
      <c r="Y28" s="281"/>
      <c r="Z28" s="281"/>
      <c r="AA28" s="281"/>
      <c r="AB28" s="281"/>
      <c r="AC28" s="322"/>
      <c r="AD28" s="229"/>
    </row>
    <row r="29" spans="2:30" ht="15" customHeight="1">
      <c r="B29" s="228"/>
      <c r="C29" s="54" t="s">
        <v>168</v>
      </c>
      <c r="D29" s="34"/>
      <c r="E29" s="34"/>
      <c r="F29" s="34"/>
      <c r="G29" s="34"/>
      <c r="H29" s="325"/>
      <c r="I29" s="316"/>
      <c r="J29" s="316"/>
      <c r="K29" s="316"/>
      <c r="L29" s="316"/>
      <c r="M29" s="316"/>
      <c r="N29" s="316"/>
      <c r="O29" s="316"/>
      <c r="P29" s="316"/>
      <c r="Q29" s="316"/>
      <c r="R29" s="229"/>
      <c r="S29" s="15"/>
      <c r="T29" s="228"/>
      <c r="U29" s="321"/>
      <c r="V29" s="281"/>
      <c r="W29" s="281"/>
      <c r="X29" s="281"/>
      <c r="Y29" s="281"/>
      <c r="Z29" s="281"/>
      <c r="AA29" s="281"/>
      <c r="AB29" s="281"/>
      <c r="AC29" s="322"/>
      <c r="AD29" s="229"/>
    </row>
    <row r="30" spans="2:30" ht="15" customHeight="1">
      <c r="B30" s="228"/>
      <c r="C30" s="54" t="s">
        <v>169</v>
      </c>
      <c r="D30" s="34"/>
      <c r="E30" s="34"/>
      <c r="F30" s="34"/>
      <c r="G30" s="34"/>
      <c r="H30" s="325"/>
      <c r="I30" s="316"/>
      <c r="J30" s="316"/>
      <c r="K30" s="316"/>
      <c r="L30" s="316"/>
      <c r="M30" s="316"/>
      <c r="N30" s="316"/>
      <c r="O30" s="316"/>
      <c r="P30" s="316"/>
      <c r="Q30" s="316"/>
      <c r="R30" s="229"/>
      <c r="S30" s="15"/>
      <c r="T30" s="228"/>
      <c r="U30" s="321"/>
      <c r="V30" s="281"/>
      <c r="W30" s="281"/>
      <c r="X30" s="281"/>
      <c r="Y30" s="281"/>
      <c r="Z30" s="281"/>
      <c r="AA30" s="281"/>
      <c r="AB30" s="281"/>
      <c r="AC30" s="322"/>
      <c r="AD30" s="229"/>
    </row>
    <row r="31" spans="2:30" ht="15" customHeight="1">
      <c r="B31" s="228"/>
      <c r="C31" s="54" t="s">
        <v>155</v>
      </c>
      <c r="D31" s="34"/>
      <c r="E31" s="313"/>
      <c r="F31" s="314"/>
      <c r="G31" s="314"/>
      <c r="H31" s="314"/>
      <c r="I31" s="314"/>
      <c r="J31" s="314"/>
      <c r="K31" s="314"/>
      <c r="L31" s="314"/>
      <c r="M31" s="314"/>
      <c r="N31" s="314"/>
      <c r="O31" s="314"/>
      <c r="P31" s="314"/>
      <c r="Q31" s="314"/>
      <c r="R31" s="229"/>
      <c r="S31" s="15"/>
      <c r="T31" s="228"/>
      <c r="U31" s="321"/>
      <c r="V31" s="281"/>
      <c r="W31" s="281"/>
      <c r="X31" s="281"/>
      <c r="Y31" s="281"/>
      <c r="Z31" s="281"/>
      <c r="AA31" s="281"/>
      <c r="AB31" s="281"/>
      <c r="AC31" s="322"/>
      <c r="AD31" s="229"/>
    </row>
    <row r="32" spans="2:30" ht="15" customHeight="1">
      <c r="B32" s="228"/>
      <c r="C32" s="54" t="s">
        <v>157</v>
      </c>
      <c r="D32" s="34"/>
      <c r="E32" s="34"/>
      <c r="F32" s="325"/>
      <c r="G32" s="316"/>
      <c r="H32" s="316"/>
      <c r="I32" s="316"/>
      <c r="J32" s="316"/>
      <c r="K32" s="316"/>
      <c r="L32" s="316"/>
      <c r="M32" s="316"/>
      <c r="N32" s="316"/>
      <c r="O32" s="316"/>
      <c r="P32" s="316"/>
      <c r="Q32" s="316"/>
      <c r="R32" s="229"/>
      <c r="S32" s="15"/>
      <c r="T32" s="228"/>
      <c r="U32" s="321"/>
      <c r="V32" s="281"/>
      <c r="W32" s="281"/>
      <c r="X32" s="281"/>
      <c r="Y32" s="281"/>
      <c r="Z32" s="281"/>
      <c r="AA32" s="281"/>
      <c r="AB32" s="281"/>
      <c r="AC32" s="322"/>
      <c r="AD32" s="229"/>
    </row>
    <row r="33" spans="2:30" ht="15" customHeight="1">
      <c r="B33" s="228"/>
      <c r="C33" s="54" t="s">
        <v>156</v>
      </c>
      <c r="D33" s="34"/>
      <c r="E33" s="34"/>
      <c r="F33" s="230"/>
      <c r="G33" s="230"/>
      <c r="H33" s="325"/>
      <c r="I33" s="316"/>
      <c r="J33" s="316"/>
      <c r="K33" s="316"/>
      <c r="L33" s="316"/>
      <c r="M33" s="316"/>
      <c r="N33" s="316"/>
      <c r="O33" s="316"/>
      <c r="P33" s="316"/>
      <c r="Q33" s="316"/>
      <c r="R33" s="229"/>
      <c r="S33" s="15"/>
      <c r="T33" s="228"/>
      <c r="U33" s="323"/>
      <c r="V33" s="314"/>
      <c r="W33" s="314"/>
      <c r="X33" s="314"/>
      <c r="Y33" s="314"/>
      <c r="Z33" s="314"/>
      <c r="AA33" s="314"/>
      <c r="AB33" s="314"/>
      <c r="AC33" s="324"/>
      <c r="AD33" s="229"/>
    </row>
    <row r="34" spans="2:30" ht="15" customHeight="1" thickBot="1">
      <c r="B34" s="231"/>
      <c r="C34" s="232"/>
      <c r="D34" s="232"/>
      <c r="E34" s="232"/>
      <c r="F34" s="232"/>
      <c r="G34" s="232"/>
      <c r="H34" s="232"/>
      <c r="I34" s="232"/>
      <c r="J34" s="232"/>
      <c r="K34" s="232"/>
      <c r="L34" s="232"/>
      <c r="M34" s="232"/>
      <c r="N34" s="232"/>
      <c r="O34" s="232"/>
      <c r="P34" s="232"/>
      <c r="Q34" s="232"/>
      <c r="R34" s="233"/>
      <c r="S34" s="15"/>
      <c r="T34" s="231"/>
      <c r="U34" s="232"/>
      <c r="V34" s="232"/>
      <c r="W34" s="232"/>
      <c r="X34" s="232"/>
      <c r="Y34" s="232"/>
      <c r="Z34" s="232"/>
      <c r="AA34" s="232"/>
      <c r="AB34" s="232"/>
      <c r="AC34" s="232"/>
      <c r="AD34" s="233"/>
    </row>
    <row r="35" spans="2:30" ht="15" customHeight="1" thickBot="1"/>
    <row r="36" spans="2:30" ht="15" customHeight="1" thickBot="1">
      <c r="B36" s="306" t="s">
        <v>172</v>
      </c>
      <c r="C36" s="307"/>
      <c r="D36" s="307"/>
      <c r="E36" s="307"/>
      <c r="F36" s="307"/>
      <c r="G36" s="307"/>
      <c r="H36" s="307"/>
      <c r="I36" s="307"/>
      <c r="J36" s="307"/>
      <c r="K36" s="307"/>
      <c r="L36" s="307"/>
      <c r="M36" s="307"/>
      <c r="N36" s="307"/>
      <c r="O36" s="307"/>
      <c r="P36" s="307"/>
      <c r="Q36" s="307"/>
      <c r="R36" s="308"/>
      <c r="S36" s="15"/>
      <c r="T36" s="306" t="s">
        <v>161</v>
      </c>
      <c r="U36" s="307"/>
      <c r="V36" s="307"/>
      <c r="W36" s="307"/>
      <c r="X36" s="307"/>
      <c r="Y36" s="307"/>
      <c r="Z36" s="307"/>
      <c r="AA36" s="307"/>
      <c r="AB36" s="307"/>
      <c r="AC36" s="307"/>
      <c r="AD36" s="308"/>
    </row>
    <row r="37" spans="2:30" ht="72" customHeight="1" thickBot="1">
      <c r="B37" s="223"/>
      <c r="C37" s="326" t="s">
        <v>173</v>
      </c>
      <c r="D37" s="307"/>
      <c r="E37" s="307"/>
      <c r="F37" s="307"/>
      <c r="G37" s="307"/>
      <c r="H37" s="307"/>
      <c r="I37" s="307"/>
      <c r="J37" s="307"/>
      <c r="K37" s="307"/>
      <c r="L37" s="307"/>
      <c r="M37" s="307"/>
      <c r="N37" s="307"/>
      <c r="O37" s="307"/>
      <c r="P37" s="307"/>
      <c r="Q37" s="307"/>
      <c r="R37" s="224"/>
      <c r="S37" s="15"/>
      <c r="T37" s="310" t="s">
        <v>163</v>
      </c>
      <c r="U37" s="311"/>
      <c r="V37" s="311"/>
      <c r="W37" s="311"/>
      <c r="X37" s="311"/>
      <c r="Y37" s="311"/>
      <c r="Z37" s="311"/>
      <c r="AA37" s="311"/>
      <c r="AB37" s="311"/>
      <c r="AC37" s="311"/>
      <c r="AD37" s="312"/>
    </row>
    <row r="38" spans="2:30" ht="15" customHeight="1">
      <c r="B38" s="225"/>
      <c r="C38" s="226"/>
      <c r="D38" s="226"/>
      <c r="E38" s="226"/>
      <c r="F38" s="226"/>
      <c r="G38" s="226"/>
      <c r="H38" s="226"/>
      <c r="I38" s="226"/>
      <c r="J38" s="226"/>
      <c r="K38" s="226"/>
      <c r="L38" s="226"/>
      <c r="M38" s="226"/>
      <c r="N38" s="226"/>
      <c r="O38" s="226"/>
      <c r="P38" s="226"/>
      <c r="Q38" s="226"/>
      <c r="R38" s="227"/>
      <c r="S38" s="15"/>
      <c r="T38" s="228"/>
      <c r="U38" s="15"/>
      <c r="V38" s="15"/>
      <c r="AB38" s="15"/>
      <c r="AC38" s="15"/>
      <c r="AD38" s="229"/>
    </row>
    <row r="39" spans="2:30" ht="15" customHeight="1">
      <c r="B39" s="228"/>
      <c r="C39" s="54" t="s">
        <v>164</v>
      </c>
      <c r="D39" s="34"/>
      <c r="E39" s="34"/>
      <c r="F39" s="34"/>
      <c r="G39" s="34"/>
      <c r="H39" s="57"/>
      <c r="I39" s="57"/>
      <c r="J39" s="57"/>
      <c r="K39" s="57"/>
      <c r="L39" s="57"/>
      <c r="M39" s="313"/>
      <c r="N39" s="314"/>
      <c r="O39" s="314"/>
      <c r="P39" s="314"/>
      <c r="Q39" s="314"/>
      <c r="R39" s="229"/>
      <c r="S39" s="15"/>
      <c r="T39" s="228"/>
      <c r="U39" s="315" t="s">
        <v>165</v>
      </c>
      <c r="V39" s="316"/>
      <c r="W39" s="316"/>
      <c r="X39" s="316"/>
      <c r="Y39" s="316"/>
      <c r="Z39" s="316"/>
      <c r="AA39" s="316"/>
      <c r="AB39" s="316"/>
      <c r="AC39" s="317"/>
      <c r="AD39" s="229"/>
    </row>
    <row r="40" spans="2:30" ht="15" customHeight="1">
      <c r="B40" s="228"/>
      <c r="C40" s="54" t="s">
        <v>166</v>
      </c>
      <c r="D40" s="34"/>
      <c r="E40" s="34"/>
      <c r="F40" s="313"/>
      <c r="G40" s="314"/>
      <c r="H40" s="314"/>
      <c r="I40" s="314"/>
      <c r="J40" s="314"/>
      <c r="K40" s="314"/>
      <c r="L40" s="314"/>
      <c r="M40" s="314"/>
      <c r="N40" s="314"/>
      <c r="O40" s="314"/>
      <c r="P40" s="314"/>
      <c r="Q40" s="314"/>
      <c r="R40" s="229"/>
      <c r="S40" s="15"/>
      <c r="T40" s="228"/>
      <c r="U40" s="318"/>
      <c r="V40" s="319"/>
      <c r="W40" s="319"/>
      <c r="X40" s="319"/>
      <c r="Y40" s="319"/>
      <c r="Z40" s="319"/>
      <c r="AA40" s="319"/>
      <c r="AB40" s="319"/>
      <c r="AC40" s="320"/>
      <c r="AD40" s="229"/>
    </row>
    <row r="41" spans="2:30" ht="15" customHeight="1">
      <c r="B41" s="228"/>
      <c r="C41" s="54" t="s">
        <v>167</v>
      </c>
      <c r="D41" s="34"/>
      <c r="E41" s="34"/>
      <c r="F41" s="34"/>
      <c r="G41" s="325"/>
      <c r="H41" s="316"/>
      <c r="I41" s="316"/>
      <c r="J41" s="316"/>
      <c r="K41" s="316"/>
      <c r="L41" s="316"/>
      <c r="M41" s="316"/>
      <c r="N41" s="316"/>
      <c r="O41" s="316"/>
      <c r="P41" s="316"/>
      <c r="Q41" s="316"/>
      <c r="R41" s="229"/>
      <c r="S41" s="15"/>
      <c r="T41" s="228"/>
      <c r="U41" s="321"/>
      <c r="V41" s="281"/>
      <c r="W41" s="281"/>
      <c r="X41" s="281"/>
      <c r="Y41" s="281"/>
      <c r="Z41" s="281"/>
      <c r="AA41" s="281"/>
      <c r="AB41" s="281"/>
      <c r="AC41" s="322"/>
      <c r="AD41" s="229"/>
    </row>
    <row r="42" spans="2:30" ht="15" customHeight="1">
      <c r="B42" s="228"/>
      <c r="C42" s="54" t="s">
        <v>168</v>
      </c>
      <c r="D42" s="34"/>
      <c r="E42" s="34"/>
      <c r="F42" s="34"/>
      <c r="G42" s="34"/>
      <c r="H42" s="325"/>
      <c r="I42" s="316"/>
      <c r="J42" s="316"/>
      <c r="K42" s="316"/>
      <c r="L42" s="316"/>
      <c r="M42" s="316"/>
      <c r="N42" s="316"/>
      <c r="O42" s="316"/>
      <c r="P42" s="316"/>
      <c r="Q42" s="316"/>
      <c r="R42" s="229"/>
      <c r="S42" s="15"/>
      <c r="T42" s="228"/>
      <c r="U42" s="321"/>
      <c r="V42" s="281"/>
      <c r="W42" s="281"/>
      <c r="X42" s="281"/>
      <c r="Y42" s="281"/>
      <c r="Z42" s="281"/>
      <c r="AA42" s="281"/>
      <c r="AB42" s="281"/>
      <c r="AC42" s="322"/>
      <c r="AD42" s="229"/>
    </row>
    <row r="43" spans="2:30" ht="15" customHeight="1">
      <c r="B43" s="228"/>
      <c r="C43" s="54" t="s">
        <v>169</v>
      </c>
      <c r="D43" s="34"/>
      <c r="E43" s="34"/>
      <c r="F43" s="34"/>
      <c r="G43" s="34"/>
      <c r="H43" s="325"/>
      <c r="I43" s="316"/>
      <c r="J43" s="316"/>
      <c r="K43" s="316"/>
      <c r="L43" s="316"/>
      <c r="M43" s="316"/>
      <c r="N43" s="316"/>
      <c r="O43" s="316"/>
      <c r="P43" s="316"/>
      <c r="Q43" s="316"/>
      <c r="R43" s="229"/>
      <c r="S43" s="15"/>
      <c r="T43" s="228"/>
      <c r="U43" s="321"/>
      <c r="V43" s="281"/>
      <c r="W43" s="281"/>
      <c r="X43" s="281"/>
      <c r="Y43" s="281"/>
      <c r="Z43" s="281"/>
      <c r="AA43" s="281"/>
      <c r="AB43" s="281"/>
      <c r="AC43" s="322"/>
      <c r="AD43" s="229"/>
    </row>
    <row r="44" spans="2:30" ht="15" customHeight="1">
      <c r="B44" s="228"/>
      <c r="C44" s="54" t="s">
        <v>155</v>
      </c>
      <c r="D44" s="34"/>
      <c r="E44" s="313"/>
      <c r="F44" s="314"/>
      <c r="G44" s="314"/>
      <c r="H44" s="314"/>
      <c r="I44" s="314"/>
      <c r="J44" s="314"/>
      <c r="K44" s="314"/>
      <c r="L44" s="314"/>
      <c r="M44" s="314"/>
      <c r="N44" s="314"/>
      <c r="O44" s="314"/>
      <c r="P44" s="314"/>
      <c r="Q44" s="314"/>
      <c r="R44" s="229"/>
      <c r="S44" s="15"/>
      <c r="T44" s="228"/>
      <c r="U44" s="321"/>
      <c r="V44" s="281"/>
      <c r="W44" s="281"/>
      <c r="X44" s="281"/>
      <c r="Y44" s="281"/>
      <c r="Z44" s="281"/>
      <c r="AA44" s="281"/>
      <c r="AB44" s="281"/>
      <c r="AC44" s="322"/>
      <c r="AD44" s="229"/>
    </row>
    <row r="45" spans="2:30" ht="15" customHeight="1">
      <c r="B45" s="228"/>
      <c r="C45" s="54" t="s">
        <v>157</v>
      </c>
      <c r="D45" s="34"/>
      <c r="E45" s="34"/>
      <c r="F45" s="325"/>
      <c r="G45" s="316"/>
      <c r="H45" s="316"/>
      <c r="I45" s="316"/>
      <c r="J45" s="316"/>
      <c r="K45" s="316"/>
      <c r="L45" s="316"/>
      <c r="M45" s="316"/>
      <c r="N45" s="316"/>
      <c r="O45" s="316"/>
      <c r="P45" s="316"/>
      <c r="Q45" s="316"/>
      <c r="R45" s="229"/>
      <c r="S45" s="15"/>
      <c r="T45" s="228"/>
      <c r="U45" s="321"/>
      <c r="V45" s="281"/>
      <c r="W45" s="281"/>
      <c r="X45" s="281"/>
      <c r="Y45" s="281"/>
      <c r="Z45" s="281"/>
      <c r="AA45" s="281"/>
      <c r="AB45" s="281"/>
      <c r="AC45" s="322"/>
      <c r="AD45" s="229"/>
    </row>
    <row r="46" spans="2:30" ht="15" customHeight="1">
      <c r="B46" s="228"/>
      <c r="C46" s="54" t="s">
        <v>156</v>
      </c>
      <c r="D46" s="34"/>
      <c r="E46" s="34"/>
      <c r="F46" s="230"/>
      <c r="G46" s="230"/>
      <c r="H46" s="325"/>
      <c r="I46" s="316"/>
      <c r="J46" s="316"/>
      <c r="K46" s="316"/>
      <c r="L46" s="316"/>
      <c r="M46" s="316"/>
      <c r="N46" s="316"/>
      <c r="O46" s="316"/>
      <c r="P46" s="316"/>
      <c r="Q46" s="316"/>
      <c r="R46" s="229"/>
      <c r="S46" s="15"/>
      <c r="T46" s="228"/>
      <c r="U46" s="323"/>
      <c r="V46" s="314"/>
      <c r="W46" s="314"/>
      <c r="X46" s="314"/>
      <c r="Y46" s="314"/>
      <c r="Z46" s="314"/>
      <c r="AA46" s="314"/>
      <c r="AB46" s="314"/>
      <c r="AC46" s="324"/>
      <c r="AD46" s="229"/>
    </row>
    <row r="47" spans="2:30" ht="15" customHeight="1" thickBot="1">
      <c r="B47" s="231"/>
      <c r="C47" s="232"/>
      <c r="D47" s="232"/>
      <c r="E47" s="232"/>
      <c r="F47" s="232"/>
      <c r="G47" s="232"/>
      <c r="H47" s="232"/>
      <c r="I47" s="232"/>
      <c r="J47" s="232"/>
      <c r="K47" s="232"/>
      <c r="L47" s="232"/>
      <c r="M47" s="232"/>
      <c r="N47" s="232"/>
      <c r="O47" s="232"/>
      <c r="P47" s="232"/>
      <c r="Q47" s="232"/>
      <c r="R47" s="233"/>
      <c r="S47" s="15"/>
      <c r="T47" s="231"/>
      <c r="U47" s="232"/>
      <c r="V47" s="232"/>
      <c r="W47" s="232"/>
      <c r="X47" s="232"/>
      <c r="Y47" s="232"/>
      <c r="Z47" s="232"/>
      <c r="AA47" s="232"/>
      <c r="AB47" s="232"/>
      <c r="AC47" s="232"/>
      <c r="AD47" s="233"/>
    </row>
    <row r="48" spans="2:30" ht="15" customHeight="1" thickBot="1"/>
    <row r="49" spans="2:30" ht="15" customHeight="1">
      <c r="B49" s="234"/>
      <c r="C49" s="235" t="s">
        <v>174</v>
      </c>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6"/>
    </row>
    <row r="50" spans="2:30" ht="72" customHeight="1" thickBot="1">
      <c r="B50" s="237"/>
      <c r="C50" s="327"/>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238"/>
    </row>
    <row r="51" spans="2:30" ht="15" customHeight="1"/>
    <row r="52" spans="2:30" ht="15" customHeight="1"/>
    <row r="53" spans="2:30" ht="15" customHeight="1"/>
    <row r="54" spans="2:30" ht="15" customHeight="1"/>
    <row r="55" spans="2:30" ht="15" customHeight="1"/>
    <row r="56" spans="2:30" ht="15" customHeight="1"/>
  </sheetData>
  <sheetProtection password="DC70" sheet="1" objects="1"/>
  <mergeCells count="49">
    <mergeCell ref="C50:AC50"/>
    <mergeCell ref="F40:Q40"/>
    <mergeCell ref="U40:AC46"/>
    <mergeCell ref="G41:Q41"/>
    <mergeCell ref="H42:Q42"/>
    <mergeCell ref="H43:Q43"/>
    <mergeCell ref="E44:Q44"/>
    <mergeCell ref="F45:Q45"/>
    <mergeCell ref="H46:Q46"/>
    <mergeCell ref="B36:R36"/>
    <mergeCell ref="T36:AD36"/>
    <mergeCell ref="C37:Q37"/>
    <mergeCell ref="T37:AD37"/>
    <mergeCell ref="M39:Q39"/>
    <mergeCell ref="U39:AC39"/>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hyperlinks>
    <hyperlink ref="AA7" location="Índice!B11" display="Índice"/>
  </hyperlinks>
  <pageMargins left="0.70866141732283472" right="0.70866141732283472" top="0.74803149606299213" bottom="0.74803149606299213" header="0.31496062992125978" footer="0.31496062992125978"/>
  <pageSetup scale="75" orientation="portrait" r:id="rId1"/>
  <headerFooter>
    <oddHeader>&amp;CMódulo 2
Informantes</oddHeader>
    <oddFooter>&amp;LCenso Nacional de Gobiernos Estatales 2023&amp;R&amp;P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0"/>
  <sheetViews>
    <sheetView showGridLines="0" view="pageBreakPreview" zoomScale="140" zoomScaleNormal="100" zoomScaleSheetLayoutView="140" workbookViewId="0"/>
  </sheetViews>
  <sheetFormatPr baseColWidth="10" defaultColWidth="0" defaultRowHeight="15" customHeight="1" zeroHeight="1"/>
  <cols>
    <col min="1" max="1" width="5.7109375" customWidth="1"/>
    <col min="2" max="57" width="3.7109375" customWidth="1"/>
    <col min="58" max="58" width="5.7109375" customWidth="1"/>
    <col min="59" max="60" width="20.5703125" hidden="1" customWidth="1"/>
    <col min="61" max="61" width="32.85546875" hidden="1" customWidth="1"/>
    <col min="62" max="68" width="20.5703125" hidden="1" customWidth="1"/>
    <col min="69" max="16383" width="11.42578125" hidden="1" customWidth="1"/>
    <col min="16384" max="16384" width="6.28515625" hidden="1" customWidth="1"/>
  </cols>
  <sheetData>
    <row r="1" spans="1:61" ht="173.25" customHeight="1">
      <c r="B1" s="366"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row>
    <row r="2" spans="1:61" ht="15" customHeight="1">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row>
    <row r="3" spans="1:61" ht="45" customHeight="1">
      <c r="B3" s="367"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row>
    <row r="4" spans="1:61" ht="15"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row>
    <row r="5" spans="1:61" ht="85.5" customHeight="1">
      <c r="B5" s="368" t="s">
        <v>175</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row>
    <row r="6" spans="1:61" ht="15" customHeight="1"/>
    <row r="7" spans="1:61" s="61" customFormat="1" ht="15" customHeight="1" thickBot="1">
      <c r="B7" s="62" t="s">
        <v>3</v>
      </c>
      <c r="N7" s="62" t="s">
        <v>4</v>
      </c>
      <c r="BB7" s="289" t="s">
        <v>2</v>
      </c>
      <c r="BC7" s="281"/>
      <c r="BD7" s="281"/>
      <c r="BE7" s="281"/>
    </row>
    <row r="8" spans="1:61" s="61" customFormat="1" ht="15" customHeight="1" thickBot="1">
      <c r="B8" s="369" t="str">
        <f>IF(Presentación!B8="","",Presentación!B8)</f>
        <v>Veracruz de Ignacio de la Llave</v>
      </c>
      <c r="C8" s="285"/>
      <c r="D8" s="285"/>
      <c r="E8" s="285"/>
      <c r="F8" s="285"/>
      <c r="G8" s="285"/>
      <c r="H8" s="285"/>
      <c r="I8" s="285"/>
      <c r="J8" s="285"/>
      <c r="K8" s="285"/>
      <c r="L8" s="286"/>
      <c r="M8" s="63"/>
      <c r="N8" s="369" t="str">
        <f>IF(Presentación!N8="","",Presentación!N8)</f>
        <v>230</v>
      </c>
      <c r="O8" s="286"/>
    </row>
    <row r="9" spans="1:61" s="61" customFormat="1" ht="15.75" customHeight="1" thickBot="1"/>
    <row r="10" spans="1:61" ht="15" customHeight="1" thickBot="1">
      <c r="A10" s="61"/>
      <c r="B10" s="363" t="s">
        <v>176</v>
      </c>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64"/>
      <c r="BG10" s="64"/>
      <c r="BH10" s="64"/>
      <c r="BI10" s="64"/>
    </row>
    <row r="11" spans="1:61" s="61" customFormat="1" ht="15" customHeight="1">
      <c r="A11" s="65"/>
      <c r="B11" s="364" t="s">
        <v>177</v>
      </c>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11"/>
      <c r="AW11" s="311"/>
      <c r="AX11" s="311"/>
      <c r="AY11" s="311"/>
      <c r="AZ11" s="311"/>
      <c r="BA11" s="311"/>
      <c r="BB11" s="311"/>
      <c r="BC11" s="311"/>
      <c r="BD11" s="311"/>
      <c r="BE11" s="365"/>
    </row>
    <row r="12" spans="1:61" s="61" customFormat="1" ht="15" customHeight="1">
      <c r="A12" s="65"/>
      <c r="B12" s="66"/>
      <c r="C12" s="352" t="s">
        <v>178</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322"/>
      <c r="BF12" s="68"/>
    </row>
    <row r="13" spans="1:61" s="61" customFormat="1" ht="15" customHeight="1">
      <c r="A13" s="65"/>
      <c r="B13" s="66"/>
      <c r="C13" s="352" t="s">
        <v>179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322"/>
      <c r="BF13" s="68"/>
    </row>
    <row r="14" spans="1:61" s="61" customFormat="1" ht="15" customHeight="1">
      <c r="A14" s="65"/>
      <c r="B14" s="66"/>
      <c r="C14" s="352" t="s">
        <v>180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322"/>
      <c r="BF14" s="68"/>
    </row>
    <row r="15" spans="1:61" s="61" customFormat="1" ht="15" customHeight="1">
      <c r="A15" s="65"/>
      <c r="B15" s="66"/>
      <c r="C15" s="352" t="s">
        <v>181</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322"/>
      <c r="BF15" s="68"/>
    </row>
    <row r="16" spans="1:61" s="61" customFormat="1" ht="15" customHeight="1">
      <c r="A16" s="65"/>
      <c r="B16" s="69"/>
      <c r="C16" s="352" t="s">
        <v>182</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322"/>
      <c r="BF16" s="68"/>
    </row>
    <row r="17" spans="1:61" s="61" customFormat="1" ht="15" customHeight="1">
      <c r="A17" s="65"/>
      <c r="B17" s="69"/>
      <c r="C17" s="352" t="s">
        <v>183</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322"/>
      <c r="BF17" s="68"/>
    </row>
    <row r="18" spans="1:61" s="61" customFormat="1" ht="48" customHeight="1">
      <c r="A18" s="65"/>
      <c r="B18" s="69"/>
      <c r="C18" s="352" t="s">
        <v>184</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322"/>
      <c r="BF18" s="68"/>
    </row>
    <row r="19" spans="1:61" s="61" customFormat="1" ht="15" customHeight="1">
      <c r="A19" s="65"/>
      <c r="B19" s="69"/>
      <c r="C19" s="362" t="s">
        <v>185</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322"/>
    </row>
    <row r="20" spans="1:61" s="61" customFormat="1" ht="15" customHeight="1">
      <c r="A20" s="65"/>
      <c r="B20" s="69"/>
      <c r="D20" s="351" t="s">
        <v>186</v>
      </c>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322"/>
    </row>
    <row r="21" spans="1:61" s="61" customFormat="1" ht="15" customHeight="1">
      <c r="A21" s="65"/>
      <c r="B21" s="69"/>
      <c r="D21" s="351" t="s">
        <v>187</v>
      </c>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322"/>
    </row>
    <row r="22" spans="1:61" s="61" customFormat="1" ht="15" customHeight="1">
      <c r="A22" s="65"/>
      <c r="B22" s="69"/>
      <c r="D22" s="351" t="s">
        <v>188</v>
      </c>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322"/>
    </row>
    <row r="23" spans="1:61" s="71" customFormat="1" ht="216" customHeight="1">
      <c r="B23" s="72"/>
      <c r="C23" s="73"/>
      <c r="D23" s="73"/>
      <c r="E23" s="352" t="s">
        <v>189</v>
      </c>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322"/>
    </row>
    <row r="24" spans="1:61" s="61" customFormat="1" ht="15" customHeight="1">
      <c r="A24" s="65"/>
      <c r="B24" s="74"/>
      <c r="C24" s="353" t="s">
        <v>190</v>
      </c>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24"/>
    </row>
    <row r="25" spans="1:61" s="61" customFormat="1" ht="15" customHeight="1" thickBot="1">
      <c r="A25" s="65"/>
      <c r="B25" s="37"/>
      <c r="C25" s="68"/>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row>
    <row r="26" spans="1:61" ht="15" customHeight="1">
      <c r="A26" s="75"/>
      <c r="B26" s="354" t="s">
        <v>191</v>
      </c>
      <c r="C26" s="343" t="s">
        <v>192</v>
      </c>
      <c r="D26" s="344"/>
      <c r="E26" s="345"/>
      <c r="F26" s="343" t="s">
        <v>193</v>
      </c>
      <c r="G26" s="344"/>
      <c r="H26" s="345"/>
      <c r="I26" s="343" t="s">
        <v>194</v>
      </c>
      <c r="J26" s="344"/>
      <c r="K26" s="345"/>
      <c r="L26" s="343" t="s">
        <v>195</v>
      </c>
      <c r="M26" s="344"/>
      <c r="N26" s="345"/>
      <c r="O26" s="343" t="s">
        <v>196</v>
      </c>
      <c r="P26" s="344"/>
      <c r="Q26" s="344"/>
      <c r="R26" s="345"/>
      <c r="S26" s="343" t="s">
        <v>197</v>
      </c>
      <c r="T26" s="344"/>
      <c r="U26" s="345"/>
      <c r="V26" s="343" t="s">
        <v>198</v>
      </c>
      <c r="W26" s="344"/>
      <c r="X26" s="345"/>
      <c r="Y26" s="343" t="s">
        <v>199</v>
      </c>
      <c r="Z26" s="344"/>
      <c r="AA26" s="345"/>
      <c r="AB26" s="343" t="s">
        <v>200</v>
      </c>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c r="BA26" s="358"/>
      <c r="BB26" s="358"/>
      <c r="BC26" s="358"/>
      <c r="BD26" s="358"/>
      <c r="BE26" s="359"/>
      <c r="BF26" s="76"/>
      <c r="BG26" s="76"/>
      <c r="BH26" s="76"/>
      <c r="BI26" s="76"/>
    </row>
    <row r="27" spans="1:61" ht="15" customHeight="1">
      <c r="A27" s="75"/>
      <c r="B27" s="355"/>
      <c r="C27" s="346"/>
      <c r="D27" s="281"/>
      <c r="E27" s="347"/>
      <c r="F27" s="346"/>
      <c r="G27" s="281"/>
      <c r="H27" s="347"/>
      <c r="I27" s="346"/>
      <c r="J27" s="281"/>
      <c r="K27" s="347"/>
      <c r="L27" s="346"/>
      <c r="M27" s="281"/>
      <c r="N27" s="347"/>
      <c r="O27" s="346"/>
      <c r="P27" s="281"/>
      <c r="Q27" s="281"/>
      <c r="R27" s="347"/>
      <c r="S27" s="346"/>
      <c r="T27" s="281"/>
      <c r="U27" s="347"/>
      <c r="V27" s="346"/>
      <c r="W27" s="281"/>
      <c r="X27" s="347"/>
      <c r="Y27" s="346"/>
      <c r="Z27" s="281"/>
      <c r="AA27" s="347"/>
      <c r="AB27" s="357" t="s">
        <v>201</v>
      </c>
      <c r="AC27" s="333"/>
      <c r="AD27" s="333"/>
      <c r="AE27" s="333"/>
      <c r="AF27" s="333"/>
      <c r="AG27" s="333"/>
      <c r="AH27" s="333"/>
      <c r="AI27" s="334"/>
      <c r="AJ27" s="357" t="s">
        <v>202</v>
      </c>
      <c r="AK27" s="333"/>
      <c r="AL27" s="333"/>
      <c r="AM27" s="333"/>
      <c r="AN27" s="333"/>
      <c r="AO27" s="333"/>
      <c r="AP27" s="333"/>
      <c r="AQ27" s="334"/>
      <c r="AR27" s="357" t="s">
        <v>203</v>
      </c>
      <c r="AS27" s="333"/>
      <c r="AT27" s="333"/>
      <c r="AU27" s="333"/>
      <c r="AV27" s="333"/>
      <c r="AW27" s="333"/>
      <c r="AX27" s="333"/>
      <c r="AY27" s="334"/>
      <c r="AZ27" s="357" t="s">
        <v>204</v>
      </c>
      <c r="BA27" s="360"/>
      <c r="BB27" s="360"/>
      <c r="BC27" s="360"/>
      <c r="BD27" s="360"/>
      <c r="BE27" s="361"/>
      <c r="BF27" s="76"/>
      <c r="BG27" s="76"/>
      <c r="BH27" s="76"/>
      <c r="BI27" s="76"/>
    </row>
    <row r="28" spans="1:61" ht="24" customHeight="1">
      <c r="A28" s="75"/>
      <c r="B28" s="356"/>
      <c r="C28" s="348"/>
      <c r="D28" s="349"/>
      <c r="E28" s="350"/>
      <c r="F28" s="348"/>
      <c r="G28" s="349"/>
      <c r="H28" s="350"/>
      <c r="I28" s="348"/>
      <c r="J28" s="349"/>
      <c r="K28" s="350"/>
      <c r="L28" s="348"/>
      <c r="M28" s="349"/>
      <c r="N28" s="350"/>
      <c r="O28" s="348"/>
      <c r="P28" s="349"/>
      <c r="Q28" s="349"/>
      <c r="R28" s="350"/>
      <c r="S28" s="348"/>
      <c r="T28" s="349"/>
      <c r="U28" s="350"/>
      <c r="V28" s="348"/>
      <c r="W28" s="349"/>
      <c r="X28" s="350"/>
      <c r="Y28" s="348"/>
      <c r="Z28" s="349"/>
      <c r="AA28" s="350"/>
      <c r="AB28" s="357" t="s">
        <v>205</v>
      </c>
      <c r="AC28" s="333"/>
      <c r="AD28" s="333"/>
      <c r="AE28" s="334"/>
      <c r="AF28" s="357" t="s">
        <v>206</v>
      </c>
      <c r="AG28" s="333"/>
      <c r="AH28" s="333"/>
      <c r="AI28" s="334"/>
      <c r="AJ28" s="357" t="s">
        <v>205</v>
      </c>
      <c r="AK28" s="333"/>
      <c r="AL28" s="333"/>
      <c r="AM28" s="334"/>
      <c r="AN28" s="357" t="s">
        <v>206</v>
      </c>
      <c r="AO28" s="333"/>
      <c r="AP28" s="333"/>
      <c r="AQ28" s="334"/>
      <c r="AR28" s="357" t="s">
        <v>205</v>
      </c>
      <c r="AS28" s="333"/>
      <c r="AT28" s="333"/>
      <c r="AU28" s="334"/>
      <c r="AV28" s="357" t="s">
        <v>206</v>
      </c>
      <c r="AW28" s="333"/>
      <c r="AX28" s="333"/>
      <c r="AY28" s="334"/>
      <c r="AZ28" s="348"/>
      <c r="BA28" s="349"/>
      <c r="BB28" s="349"/>
      <c r="BC28" s="349"/>
      <c r="BD28" s="349"/>
      <c r="BE28" s="350"/>
      <c r="BF28" s="76"/>
      <c r="BG28" s="76"/>
      <c r="BH28" s="76"/>
      <c r="BI28" s="76"/>
    </row>
    <row r="29" spans="1:61" ht="48" customHeight="1">
      <c r="A29" s="77"/>
      <c r="B29" s="78" t="s">
        <v>207</v>
      </c>
      <c r="C29" s="341" t="s">
        <v>208</v>
      </c>
      <c r="D29" s="333"/>
      <c r="E29" s="334"/>
      <c r="F29" s="341" t="s">
        <v>209</v>
      </c>
      <c r="G29" s="333"/>
      <c r="H29" s="334"/>
      <c r="I29" s="341" t="s">
        <v>210</v>
      </c>
      <c r="J29" s="333"/>
      <c r="K29" s="334"/>
      <c r="L29" s="341" t="s">
        <v>211</v>
      </c>
      <c r="M29" s="333"/>
      <c r="N29" s="334"/>
      <c r="O29" s="341" t="s">
        <v>212</v>
      </c>
      <c r="P29" s="333"/>
      <c r="Q29" s="333"/>
      <c r="R29" s="334"/>
      <c r="S29" s="341" t="s">
        <v>213</v>
      </c>
      <c r="T29" s="333"/>
      <c r="U29" s="334"/>
      <c r="V29" s="342" t="s">
        <v>214</v>
      </c>
      <c r="W29" s="333"/>
      <c r="X29" s="334"/>
      <c r="Y29" s="341" t="s">
        <v>215</v>
      </c>
      <c r="Z29" s="333"/>
      <c r="AA29" s="334"/>
      <c r="AB29" s="337" t="s">
        <v>216</v>
      </c>
      <c r="AC29" s="333"/>
      <c r="AD29" s="333"/>
      <c r="AE29" s="334"/>
      <c r="AF29" s="337" t="s">
        <v>217</v>
      </c>
      <c r="AG29" s="333"/>
      <c r="AH29" s="333"/>
      <c r="AI29" s="334"/>
      <c r="AJ29" s="337" t="s">
        <v>218</v>
      </c>
      <c r="AK29" s="333"/>
      <c r="AL29" s="333"/>
      <c r="AM29" s="334"/>
      <c r="AN29" s="337" t="s">
        <v>219</v>
      </c>
      <c r="AO29" s="333"/>
      <c r="AP29" s="333"/>
      <c r="AQ29" s="334"/>
      <c r="AR29" s="337" t="s">
        <v>216</v>
      </c>
      <c r="AS29" s="333"/>
      <c r="AT29" s="333"/>
      <c r="AU29" s="334"/>
      <c r="AV29" s="337" t="s">
        <v>220</v>
      </c>
      <c r="AW29" s="333"/>
      <c r="AX29" s="333"/>
      <c r="AY29" s="334"/>
      <c r="AZ29" s="338"/>
      <c r="BA29" s="339"/>
      <c r="BB29" s="339"/>
      <c r="BC29" s="339"/>
      <c r="BD29" s="339"/>
      <c r="BE29" s="340"/>
      <c r="BF29" s="79"/>
      <c r="BG29" s="79"/>
      <c r="BH29" s="79"/>
      <c r="BI29" s="79"/>
    </row>
    <row r="30" spans="1:61" ht="15" customHeight="1">
      <c r="B30" s="80" t="s">
        <v>221</v>
      </c>
      <c r="C30" s="332"/>
      <c r="D30" s="333"/>
      <c r="E30" s="334"/>
      <c r="F30" s="332"/>
      <c r="G30" s="333"/>
      <c r="H30" s="334"/>
      <c r="I30" s="332"/>
      <c r="J30" s="333"/>
      <c r="K30" s="334"/>
      <c r="L30" s="332"/>
      <c r="M30" s="333"/>
      <c r="N30" s="334"/>
      <c r="O30" s="332"/>
      <c r="P30" s="333"/>
      <c r="Q30" s="333"/>
      <c r="R30" s="334"/>
      <c r="S30" s="332"/>
      <c r="T30" s="333"/>
      <c r="U30" s="334"/>
      <c r="V30" s="332"/>
      <c r="W30" s="333"/>
      <c r="X30" s="334"/>
      <c r="Y30" s="332"/>
      <c r="Z30" s="333"/>
      <c r="AA30" s="334"/>
      <c r="AB30" s="332"/>
      <c r="AC30" s="333"/>
      <c r="AD30" s="333"/>
      <c r="AE30" s="334"/>
      <c r="AF30" s="332"/>
      <c r="AG30" s="333"/>
      <c r="AH30" s="333"/>
      <c r="AI30" s="334"/>
      <c r="AJ30" s="332"/>
      <c r="AK30" s="333"/>
      <c r="AL30" s="333"/>
      <c r="AM30" s="334"/>
      <c r="AN30" s="332"/>
      <c r="AO30" s="333"/>
      <c r="AP30" s="333"/>
      <c r="AQ30" s="334"/>
      <c r="AR30" s="332"/>
      <c r="AS30" s="333"/>
      <c r="AT30" s="333"/>
      <c r="AU30" s="334"/>
      <c r="AV30" s="332"/>
      <c r="AW30" s="333"/>
      <c r="AX30" s="333"/>
      <c r="AY30" s="334"/>
      <c r="AZ30" s="332"/>
      <c r="BA30" s="333"/>
      <c r="BB30" s="333"/>
      <c r="BC30" s="333"/>
      <c r="BD30" s="333"/>
      <c r="BE30" s="334"/>
      <c r="BG30">
        <v>1</v>
      </c>
      <c r="BH30" t="s">
        <v>219</v>
      </c>
    </row>
    <row r="31" spans="1:61" ht="15" customHeight="1">
      <c r="B31" s="80" t="s">
        <v>222</v>
      </c>
      <c r="C31" s="332"/>
      <c r="D31" s="333"/>
      <c r="E31" s="334"/>
      <c r="F31" s="332"/>
      <c r="G31" s="333"/>
      <c r="H31" s="334"/>
      <c r="I31" s="332"/>
      <c r="J31" s="333"/>
      <c r="K31" s="334"/>
      <c r="L31" s="332"/>
      <c r="M31" s="333"/>
      <c r="N31" s="334"/>
      <c r="O31" s="332"/>
      <c r="P31" s="333"/>
      <c r="Q31" s="333"/>
      <c r="R31" s="334"/>
      <c r="S31" s="332"/>
      <c r="T31" s="333"/>
      <c r="U31" s="334"/>
      <c r="V31" s="332"/>
      <c r="W31" s="333"/>
      <c r="X31" s="334"/>
      <c r="Y31" s="332"/>
      <c r="Z31" s="333"/>
      <c r="AA31" s="334"/>
      <c r="AB31" s="332"/>
      <c r="AC31" s="333"/>
      <c r="AD31" s="333"/>
      <c r="AE31" s="334"/>
      <c r="AF31" s="332"/>
      <c r="AG31" s="333"/>
      <c r="AH31" s="333"/>
      <c r="AI31" s="334"/>
      <c r="AJ31" s="332"/>
      <c r="AK31" s="333"/>
      <c r="AL31" s="333"/>
      <c r="AM31" s="334"/>
      <c r="AN31" s="332"/>
      <c r="AO31" s="333"/>
      <c r="AP31" s="333"/>
      <c r="AQ31" s="334"/>
      <c r="AR31" s="332"/>
      <c r="AS31" s="333"/>
      <c r="AT31" s="333"/>
      <c r="AU31" s="334"/>
      <c r="AV31" s="332"/>
      <c r="AW31" s="333"/>
      <c r="AX31" s="333"/>
      <c r="AY31" s="334"/>
      <c r="AZ31" s="332"/>
      <c r="BA31" s="333"/>
      <c r="BB31" s="333"/>
      <c r="BC31" s="333"/>
      <c r="BD31" s="333"/>
      <c r="BE31" s="334"/>
      <c r="BG31">
        <v>2</v>
      </c>
      <c r="BH31" t="s">
        <v>223</v>
      </c>
    </row>
    <row r="32" spans="1:61" ht="15" customHeight="1">
      <c r="B32" s="80" t="s">
        <v>224</v>
      </c>
      <c r="C32" s="332"/>
      <c r="D32" s="333"/>
      <c r="E32" s="334"/>
      <c r="F32" s="332"/>
      <c r="G32" s="333"/>
      <c r="H32" s="334"/>
      <c r="I32" s="332"/>
      <c r="J32" s="333"/>
      <c r="K32" s="334"/>
      <c r="L32" s="332"/>
      <c r="M32" s="333"/>
      <c r="N32" s="334"/>
      <c r="O32" s="332"/>
      <c r="P32" s="333"/>
      <c r="Q32" s="333"/>
      <c r="R32" s="334"/>
      <c r="S32" s="332"/>
      <c r="T32" s="333"/>
      <c r="U32" s="334"/>
      <c r="V32" s="332"/>
      <c r="W32" s="333"/>
      <c r="X32" s="334"/>
      <c r="Y32" s="332"/>
      <c r="Z32" s="333"/>
      <c r="AA32" s="334"/>
      <c r="AB32" s="332"/>
      <c r="AC32" s="333"/>
      <c r="AD32" s="333"/>
      <c r="AE32" s="334"/>
      <c r="AF32" s="332"/>
      <c r="AG32" s="333"/>
      <c r="AH32" s="333"/>
      <c r="AI32" s="334"/>
      <c r="AJ32" s="332"/>
      <c r="AK32" s="333"/>
      <c r="AL32" s="333"/>
      <c r="AM32" s="334"/>
      <c r="AN32" s="332"/>
      <c r="AO32" s="333"/>
      <c r="AP32" s="333"/>
      <c r="AQ32" s="334"/>
      <c r="AR32" s="332"/>
      <c r="AS32" s="333"/>
      <c r="AT32" s="333"/>
      <c r="AU32" s="334"/>
      <c r="AV32" s="332"/>
      <c r="AW32" s="333"/>
      <c r="AX32" s="333"/>
      <c r="AY32" s="334"/>
      <c r="AZ32" s="335"/>
      <c r="BA32" s="333"/>
      <c r="BB32" s="333"/>
      <c r="BC32" s="333"/>
      <c r="BD32" s="333"/>
      <c r="BE32" s="336"/>
      <c r="BG32">
        <v>3</v>
      </c>
      <c r="BH32" t="s">
        <v>217</v>
      </c>
    </row>
    <row r="33" spans="2:60" ht="15" customHeight="1">
      <c r="B33" s="80" t="s">
        <v>225</v>
      </c>
      <c r="C33" s="332"/>
      <c r="D33" s="333"/>
      <c r="E33" s="334"/>
      <c r="F33" s="332"/>
      <c r="G33" s="333"/>
      <c r="H33" s="334"/>
      <c r="I33" s="332"/>
      <c r="J33" s="333"/>
      <c r="K33" s="334"/>
      <c r="L33" s="332"/>
      <c r="M33" s="333"/>
      <c r="N33" s="334"/>
      <c r="O33" s="332"/>
      <c r="P33" s="333"/>
      <c r="Q33" s="333"/>
      <c r="R33" s="334"/>
      <c r="S33" s="332"/>
      <c r="T33" s="333"/>
      <c r="U33" s="334"/>
      <c r="V33" s="332"/>
      <c r="W33" s="333"/>
      <c r="X33" s="334"/>
      <c r="Y33" s="332"/>
      <c r="Z33" s="333"/>
      <c r="AA33" s="334"/>
      <c r="AB33" s="332"/>
      <c r="AC33" s="333"/>
      <c r="AD33" s="333"/>
      <c r="AE33" s="334"/>
      <c r="AF33" s="332"/>
      <c r="AG33" s="333"/>
      <c r="AH33" s="333"/>
      <c r="AI33" s="334"/>
      <c r="AJ33" s="332"/>
      <c r="AK33" s="333"/>
      <c r="AL33" s="333"/>
      <c r="AM33" s="334"/>
      <c r="AN33" s="332"/>
      <c r="AO33" s="333"/>
      <c r="AP33" s="333"/>
      <c r="AQ33" s="334"/>
      <c r="AR33" s="332"/>
      <c r="AS33" s="333"/>
      <c r="AT33" s="333"/>
      <c r="AU33" s="334"/>
      <c r="AV33" s="332"/>
      <c r="AW33" s="333"/>
      <c r="AX33" s="333"/>
      <c r="AY33" s="334"/>
      <c r="AZ33" s="332"/>
      <c r="BA33" s="333"/>
      <c r="BB33" s="333"/>
      <c r="BC33" s="333"/>
      <c r="BD33" s="333"/>
      <c r="BE33" s="334"/>
      <c r="BG33">
        <v>4</v>
      </c>
      <c r="BH33" t="s">
        <v>226</v>
      </c>
    </row>
    <row r="34" spans="2:60" ht="15" customHeight="1">
      <c r="B34" s="80" t="s">
        <v>227</v>
      </c>
      <c r="C34" s="332"/>
      <c r="D34" s="333"/>
      <c r="E34" s="334"/>
      <c r="F34" s="332"/>
      <c r="G34" s="333"/>
      <c r="H34" s="334"/>
      <c r="I34" s="332"/>
      <c r="J34" s="333"/>
      <c r="K34" s="334"/>
      <c r="L34" s="332"/>
      <c r="M34" s="333"/>
      <c r="N34" s="334"/>
      <c r="O34" s="332"/>
      <c r="P34" s="333"/>
      <c r="Q34" s="333"/>
      <c r="R34" s="334"/>
      <c r="S34" s="332"/>
      <c r="T34" s="333"/>
      <c r="U34" s="334"/>
      <c r="V34" s="332"/>
      <c r="W34" s="333"/>
      <c r="X34" s="334"/>
      <c r="Y34" s="332"/>
      <c r="Z34" s="333"/>
      <c r="AA34" s="334"/>
      <c r="AB34" s="332"/>
      <c r="AC34" s="333"/>
      <c r="AD34" s="333"/>
      <c r="AE34" s="334"/>
      <c r="AF34" s="332"/>
      <c r="AG34" s="333"/>
      <c r="AH34" s="333"/>
      <c r="AI34" s="334"/>
      <c r="AJ34" s="332"/>
      <c r="AK34" s="333"/>
      <c r="AL34" s="333"/>
      <c r="AM34" s="334"/>
      <c r="AN34" s="332"/>
      <c r="AO34" s="333"/>
      <c r="AP34" s="333"/>
      <c r="AQ34" s="334"/>
      <c r="AR34" s="332"/>
      <c r="AS34" s="333"/>
      <c r="AT34" s="333"/>
      <c r="AU34" s="334"/>
      <c r="AV34" s="332"/>
      <c r="AW34" s="333"/>
      <c r="AX34" s="333"/>
      <c r="AY34" s="334"/>
      <c r="AZ34" s="332"/>
      <c r="BA34" s="333"/>
      <c r="BB34" s="333"/>
      <c r="BC34" s="333"/>
      <c r="BD34" s="333"/>
      <c r="BE34" s="334"/>
      <c r="BG34">
        <v>5</v>
      </c>
      <c r="BH34" t="s">
        <v>228</v>
      </c>
    </row>
    <row r="35" spans="2:60" ht="15" customHeight="1">
      <c r="B35" s="80" t="s">
        <v>229</v>
      </c>
      <c r="C35" s="332"/>
      <c r="D35" s="333"/>
      <c r="E35" s="334"/>
      <c r="F35" s="332"/>
      <c r="G35" s="333"/>
      <c r="H35" s="334"/>
      <c r="I35" s="332"/>
      <c r="J35" s="333"/>
      <c r="K35" s="334"/>
      <c r="L35" s="332"/>
      <c r="M35" s="333"/>
      <c r="N35" s="334"/>
      <c r="O35" s="332"/>
      <c r="P35" s="333"/>
      <c r="Q35" s="333"/>
      <c r="R35" s="334"/>
      <c r="S35" s="332"/>
      <c r="T35" s="333"/>
      <c r="U35" s="334"/>
      <c r="V35" s="332"/>
      <c r="W35" s="333"/>
      <c r="X35" s="334"/>
      <c r="Y35" s="332"/>
      <c r="Z35" s="333"/>
      <c r="AA35" s="334"/>
      <c r="AB35" s="332"/>
      <c r="AC35" s="333"/>
      <c r="AD35" s="333"/>
      <c r="AE35" s="334"/>
      <c r="AF35" s="332"/>
      <c r="AG35" s="333"/>
      <c r="AH35" s="333"/>
      <c r="AI35" s="334"/>
      <c r="AJ35" s="332"/>
      <c r="AK35" s="333"/>
      <c r="AL35" s="333"/>
      <c r="AM35" s="334"/>
      <c r="AN35" s="332"/>
      <c r="AO35" s="333"/>
      <c r="AP35" s="333"/>
      <c r="AQ35" s="334"/>
      <c r="AR35" s="332"/>
      <c r="AS35" s="333"/>
      <c r="AT35" s="333"/>
      <c r="AU35" s="334"/>
      <c r="AV35" s="332"/>
      <c r="AW35" s="333"/>
      <c r="AX35" s="333"/>
      <c r="AY35" s="334"/>
      <c r="AZ35" s="332"/>
      <c r="BA35" s="333"/>
      <c r="BB35" s="333"/>
      <c r="BC35" s="333"/>
      <c r="BD35" s="333"/>
      <c r="BE35" s="334"/>
      <c r="BG35">
        <v>6</v>
      </c>
      <c r="BH35" t="s">
        <v>230</v>
      </c>
    </row>
    <row r="36" spans="2:60" ht="15" customHeight="1">
      <c r="B36" s="80" t="s">
        <v>231</v>
      </c>
      <c r="C36" s="332"/>
      <c r="D36" s="333"/>
      <c r="E36" s="334"/>
      <c r="F36" s="332"/>
      <c r="G36" s="333"/>
      <c r="H36" s="334"/>
      <c r="I36" s="332"/>
      <c r="J36" s="333"/>
      <c r="K36" s="334"/>
      <c r="L36" s="332"/>
      <c r="M36" s="333"/>
      <c r="N36" s="334"/>
      <c r="O36" s="332"/>
      <c r="P36" s="333"/>
      <c r="Q36" s="333"/>
      <c r="R36" s="334"/>
      <c r="S36" s="332"/>
      <c r="T36" s="333"/>
      <c r="U36" s="334"/>
      <c r="V36" s="332"/>
      <c r="W36" s="333"/>
      <c r="X36" s="334"/>
      <c r="Y36" s="332"/>
      <c r="Z36" s="333"/>
      <c r="AA36" s="334"/>
      <c r="AB36" s="332"/>
      <c r="AC36" s="333"/>
      <c r="AD36" s="333"/>
      <c r="AE36" s="334"/>
      <c r="AF36" s="332"/>
      <c r="AG36" s="333"/>
      <c r="AH36" s="333"/>
      <c r="AI36" s="334"/>
      <c r="AJ36" s="332"/>
      <c r="AK36" s="333"/>
      <c r="AL36" s="333"/>
      <c r="AM36" s="334"/>
      <c r="AN36" s="332"/>
      <c r="AO36" s="333"/>
      <c r="AP36" s="333"/>
      <c r="AQ36" s="334"/>
      <c r="AR36" s="332"/>
      <c r="AS36" s="333"/>
      <c r="AT36" s="333"/>
      <c r="AU36" s="334"/>
      <c r="AV36" s="332"/>
      <c r="AW36" s="333"/>
      <c r="AX36" s="333"/>
      <c r="AY36" s="334"/>
      <c r="AZ36" s="332"/>
      <c r="BA36" s="333"/>
      <c r="BB36" s="333"/>
      <c r="BC36" s="333"/>
      <c r="BD36" s="333"/>
      <c r="BE36" s="334"/>
      <c r="BG36">
        <v>7</v>
      </c>
      <c r="BH36" t="s">
        <v>232</v>
      </c>
    </row>
    <row r="37" spans="2:60" ht="15" customHeight="1">
      <c r="B37" s="80" t="s">
        <v>233</v>
      </c>
      <c r="C37" s="332"/>
      <c r="D37" s="333"/>
      <c r="E37" s="334"/>
      <c r="F37" s="332"/>
      <c r="G37" s="333"/>
      <c r="H37" s="334"/>
      <c r="I37" s="332"/>
      <c r="J37" s="333"/>
      <c r="K37" s="334"/>
      <c r="L37" s="332"/>
      <c r="M37" s="333"/>
      <c r="N37" s="334"/>
      <c r="O37" s="332"/>
      <c r="P37" s="333"/>
      <c r="Q37" s="333"/>
      <c r="R37" s="334"/>
      <c r="S37" s="332"/>
      <c r="T37" s="333"/>
      <c r="U37" s="334"/>
      <c r="V37" s="332"/>
      <c r="W37" s="333"/>
      <c r="X37" s="334"/>
      <c r="Y37" s="332"/>
      <c r="Z37" s="333"/>
      <c r="AA37" s="334"/>
      <c r="AB37" s="332"/>
      <c r="AC37" s="333"/>
      <c r="AD37" s="333"/>
      <c r="AE37" s="334"/>
      <c r="AF37" s="332"/>
      <c r="AG37" s="333"/>
      <c r="AH37" s="333"/>
      <c r="AI37" s="334"/>
      <c r="AJ37" s="332"/>
      <c r="AK37" s="333"/>
      <c r="AL37" s="333"/>
      <c r="AM37" s="334"/>
      <c r="AN37" s="332"/>
      <c r="AO37" s="333"/>
      <c r="AP37" s="333"/>
      <c r="AQ37" s="334"/>
      <c r="AR37" s="332"/>
      <c r="AS37" s="333"/>
      <c r="AT37" s="333"/>
      <c r="AU37" s="334"/>
      <c r="AV37" s="332"/>
      <c r="AW37" s="333"/>
      <c r="AX37" s="333"/>
      <c r="AY37" s="334"/>
      <c r="AZ37" s="332"/>
      <c r="BA37" s="333"/>
      <c r="BB37" s="333"/>
      <c r="BC37" s="333"/>
      <c r="BD37" s="333"/>
      <c r="BE37" s="334"/>
      <c r="BG37">
        <v>8</v>
      </c>
      <c r="BH37" t="s">
        <v>234</v>
      </c>
    </row>
    <row r="38" spans="2:60" ht="15" customHeight="1">
      <c r="B38" s="80" t="s">
        <v>235</v>
      </c>
      <c r="C38" s="332"/>
      <c r="D38" s="333"/>
      <c r="E38" s="334"/>
      <c r="F38" s="332"/>
      <c r="G38" s="333"/>
      <c r="H38" s="334"/>
      <c r="I38" s="332"/>
      <c r="J38" s="333"/>
      <c r="K38" s="334"/>
      <c r="L38" s="332"/>
      <c r="M38" s="333"/>
      <c r="N38" s="334"/>
      <c r="O38" s="332"/>
      <c r="P38" s="333"/>
      <c r="Q38" s="333"/>
      <c r="R38" s="334"/>
      <c r="S38" s="332"/>
      <c r="T38" s="333"/>
      <c r="U38" s="334"/>
      <c r="V38" s="332"/>
      <c r="W38" s="333"/>
      <c r="X38" s="334"/>
      <c r="Y38" s="332"/>
      <c r="Z38" s="333"/>
      <c r="AA38" s="334"/>
      <c r="AB38" s="332"/>
      <c r="AC38" s="333"/>
      <c r="AD38" s="333"/>
      <c r="AE38" s="334"/>
      <c r="AF38" s="332"/>
      <c r="AG38" s="333"/>
      <c r="AH38" s="333"/>
      <c r="AI38" s="334"/>
      <c r="AJ38" s="332"/>
      <c r="AK38" s="333"/>
      <c r="AL38" s="333"/>
      <c r="AM38" s="334"/>
      <c r="AN38" s="332"/>
      <c r="AO38" s="333"/>
      <c r="AP38" s="333"/>
      <c r="AQ38" s="334"/>
      <c r="AR38" s="332"/>
      <c r="AS38" s="333"/>
      <c r="AT38" s="333"/>
      <c r="AU38" s="334"/>
      <c r="AV38" s="332"/>
      <c r="AW38" s="333"/>
      <c r="AX38" s="333"/>
      <c r="AY38" s="334"/>
      <c r="AZ38" s="332"/>
      <c r="BA38" s="333"/>
      <c r="BB38" s="333"/>
      <c r="BC38" s="333"/>
      <c r="BD38" s="333"/>
      <c r="BE38" s="334"/>
      <c r="BG38">
        <v>9</v>
      </c>
      <c r="BH38" t="s">
        <v>236</v>
      </c>
    </row>
    <row r="39" spans="2:60" ht="15" customHeight="1">
      <c r="B39" s="80" t="s">
        <v>237</v>
      </c>
      <c r="C39" s="332"/>
      <c r="D39" s="333"/>
      <c r="E39" s="334"/>
      <c r="F39" s="332"/>
      <c r="G39" s="333"/>
      <c r="H39" s="334"/>
      <c r="I39" s="332"/>
      <c r="J39" s="333"/>
      <c r="K39" s="334"/>
      <c r="L39" s="332"/>
      <c r="M39" s="333"/>
      <c r="N39" s="334"/>
      <c r="O39" s="332"/>
      <c r="P39" s="333"/>
      <c r="Q39" s="333"/>
      <c r="R39" s="334"/>
      <c r="S39" s="332"/>
      <c r="T39" s="333"/>
      <c r="U39" s="334"/>
      <c r="V39" s="332"/>
      <c r="W39" s="333"/>
      <c r="X39" s="334"/>
      <c r="Y39" s="332"/>
      <c r="Z39" s="333"/>
      <c r="AA39" s="334"/>
      <c r="AB39" s="332"/>
      <c r="AC39" s="333"/>
      <c r="AD39" s="333"/>
      <c r="AE39" s="334"/>
      <c r="AF39" s="332"/>
      <c r="AG39" s="333"/>
      <c r="AH39" s="333"/>
      <c r="AI39" s="334"/>
      <c r="AJ39" s="332"/>
      <c r="AK39" s="333"/>
      <c r="AL39" s="333"/>
      <c r="AM39" s="334"/>
      <c r="AN39" s="332"/>
      <c r="AO39" s="333"/>
      <c r="AP39" s="333"/>
      <c r="AQ39" s="334"/>
      <c r="AR39" s="332"/>
      <c r="AS39" s="333"/>
      <c r="AT39" s="333"/>
      <c r="AU39" s="334"/>
      <c r="AV39" s="332"/>
      <c r="AW39" s="333"/>
      <c r="AX39" s="333"/>
      <c r="AY39" s="334"/>
      <c r="AZ39" s="332"/>
      <c r="BA39" s="333"/>
      <c r="BB39" s="333"/>
      <c r="BC39" s="333"/>
      <c r="BD39" s="333"/>
      <c r="BE39" s="334"/>
      <c r="BG39">
        <v>10</v>
      </c>
      <c r="BH39" t="s">
        <v>238</v>
      </c>
    </row>
    <row r="40" spans="2:60" ht="15" customHeight="1">
      <c r="B40" s="80" t="s">
        <v>239</v>
      </c>
      <c r="C40" s="332"/>
      <c r="D40" s="333"/>
      <c r="E40" s="334"/>
      <c r="F40" s="332"/>
      <c r="G40" s="333"/>
      <c r="H40" s="334"/>
      <c r="I40" s="332"/>
      <c r="J40" s="333"/>
      <c r="K40" s="334"/>
      <c r="L40" s="332"/>
      <c r="M40" s="333"/>
      <c r="N40" s="334"/>
      <c r="O40" s="332"/>
      <c r="P40" s="333"/>
      <c r="Q40" s="333"/>
      <c r="R40" s="334"/>
      <c r="S40" s="332"/>
      <c r="T40" s="333"/>
      <c r="U40" s="334"/>
      <c r="V40" s="332"/>
      <c r="W40" s="333"/>
      <c r="X40" s="334"/>
      <c r="Y40" s="332"/>
      <c r="Z40" s="333"/>
      <c r="AA40" s="334"/>
      <c r="AB40" s="332"/>
      <c r="AC40" s="333"/>
      <c r="AD40" s="333"/>
      <c r="AE40" s="334"/>
      <c r="AF40" s="332"/>
      <c r="AG40" s="333"/>
      <c r="AH40" s="333"/>
      <c r="AI40" s="334"/>
      <c r="AJ40" s="332"/>
      <c r="AK40" s="333"/>
      <c r="AL40" s="333"/>
      <c r="AM40" s="334"/>
      <c r="AN40" s="332"/>
      <c r="AO40" s="333"/>
      <c r="AP40" s="333"/>
      <c r="AQ40" s="334"/>
      <c r="AR40" s="332"/>
      <c r="AS40" s="333"/>
      <c r="AT40" s="333"/>
      <c r="AU40" s="334"/>
      <c r="AV40" s="332"/>
      <c r="AW40" s="333"/>
      <c r="AX40" s="333"/>
      <c r="AY40" s="334"/>
      <c r="AZ40" s="332"/>
      <c r="BA40" s="333"/>
      <c r="BB40" s="333"/>
      <c r="BC40" s="333"/>
      <c r="BD40" s="333"/>
      <c r="BE40" s="334"/>
    </row>
    <row r="41" spans="2:60" ht="15" customHeight="1">
      <c r="B41" s="80" t="s">
        <v>240</v>
      </c>
      <c r="C41" s="332"/>
      <c r="D41" s="333"/>
      <c r="E41" s="334"/>
      <c r="F41" s="332"/>
      <c r="G41" s="333"/>
      <c r="H41" s="334"/>
      <c r="I41" s="332"/>
      <c r="J41" s="333"/>
      <c r="K41" s="334"/>
      <c r="L41" s="332"/>
      <c r="M41" s="333"/>
      <c r="N41" s="334"/>
      <c r="O41" s="332"/>
      <c r="P41" s="333"/>
      <c r="Q41" s="333"/>
      <c r="R41" s="334"/>
      <c r="S41" s="332"/>
      <c r="T41" s="333"/>
      <c r="U41" s="334"/>
      <c r="V41" s="332"/>
      <c r="W41" s="333"/>
      <c r="X41" s="334"/>
      <c r="Y41" s="332"/>
      <c r="Z41" s="333"/>
      <c r="AA41" s="334"/>
      <c r="AB41" s="332"/>
      <c r="AC41" s="333"/>
      <c r="AD41" s="333"/>
      <c r="AE41" s="334"/>
      <c r="AF41" s="332"/>
      <c r="AG41" s="333"/>
      <c r="AH41" s="333"/>
      <c r="AI41" s="334"/>
      <c r="AJ41" s="332"/>
      <c r="AK41" s="333"/>
      <c r="AL41" s="333"/>
      <c r="AM41" s="334"/>
      <c r="AN41" s="332"/>
      <c r="AO41" s="333"/>
      <c r="AP41" s="333"/>
      <c r="AQ41" s="334"/>
      <c r="AR41" s="332"/>
      <c r="AS41" s="333"/>
      <c r="AT41" s="333"/>
      <c r="AU41" s="334"/>
      <c r="AV41" s="332"/>
      <c r="AW41" s="333"/>
      <c r="AX41" s="333"/>
      <c r="AY41" s="334"/>
      <c r="AZ41" s="332"/>
      <c r="BA41" s="333"/>
      <c r="BB41" s="333"/>
      <c r="BC41" s="333"/>
      <c r="BD41" s="333"/>
      <c r="BE41" s="334"/>
    </row>
    <row r="42" spans="2:60" ht="15" customHeight="1">
      <c r="B42" s="80" t="s">
        <v>241</v>
      </c>
      <c r="C42" s="332"/>
      <c r="D42" s="333"/>
      <c r="E42" s="334"/>
      <c r="F42" s="332"/>
      <c r="G42" s="333"/>
      <c r="H42" s="334"/>
      <c r="I42" s="332"/>
      <c r="J42" s="333"/>
      <c r="K42" s="334"/>
      <c r="L42" s="332"/>
      <c r="M42" s="333"/>
      <c r="N42" s="334"/>
      <c r="O42" s="332"/>
      <c r="P42" s="333"/>
      <c r="Q42" s="333"/>
      <c r="R42" s="334"/>
      <c r="S42" s="332"/>
      <c r="T42" s="333"/>
      <c r="U42" s="334"/>
      <c r="V42" s="332"/>
      <c r="W42" s="333"/>
      <c r="X42" s="334"/>
      <c r="Y42" s="332"/>
      <c r="Z42" s="333"/>
      <c r="AA42" s="334"/>
      <c r="AB42" s="332"/>
      <c r="AC42" s="333"/>
      <c r="AD42" s="333"/>
      <c r="AE42" s="334"/>
      <c r="AF42" s="332"/>
      <c r="AG42" s="333"/>
      <c r="AH42" s="333"/>
      <c r="AI42" s="334"/>
      <c r="AJ42" s="332"/>
      <c r="AK42" s="333"/>
      <c r="AL42" s="333"/>
      <c r="AM42" s="334"/>
      <c r="AN42" s="332"/>
      <c r="AO42" s="333"/>
      <c r="AP42" s="333"/>
      <c r="AQ42" s="334"/>
      <c r="AR42" s="332"/>
      <c r="AS42" s="333"/>
      <c r="AT42" s="333"/>
      <c r="AU42" s="334"/>
      <c r="AV42" s="332"/>
      <c r="AW42" s="333"/>
      <c r="AX42" s="333"/>
      <c r="AY42" s="334"/>
      <c r="AZ42" s="332"/>
      <c r="BA42" s="333"/>
      <c r="BB42" s="333"/>
      <c r="BC42" s="333"/>
      <c r="BD42" s="333"/>
      <c r="BE42" s="334"/>
    </row>
    <row r="43" spans="2:60" ht="15" customHeight="1">
      <c r="B43" s="80" t="s">
        <v>242</v>
      </c>
      <c r="C43" s="332"/>
      <c r="D43" s="333"/>
      <c r="E43" s="334"/>
      <c r="F43" s="332"/>
      <c r="G43" s="333"/>
      <c r="H43" s="334"/>
      <c r="I43" s="332"/>
      <c r="J43" s="333"/>
      <c r="K43" s="334"/>
      <c r="L43" s="332"/>
      <c r="M43" s="333"/>
      <c r="N43" s="334"/>
      <c r="O43" s="332"/>
      <c r="P43" s="333"/>
      <c r="Q43" s="333"/>
      <c r="R43" s="334"/>
      <c r="S43" s="332"/>
      <c r="T43" s="333"/>
      <c r="U43" s="334"/>
      <c r="V43" s="332"/>
      <c r="W43" s="333"/>
      <c r="X43" s="334"/>
      <c r="Y43" s="332"/>
      <c r="Z43" s="333"/>
      <c r="AA43" s="334"/>
      <c r="AB43" s="332"/>
      <c r="AC43" s="333"/>
      <c r="AD43" s="333"/>
      <c r="AE43" s="334"/>
      <c r="AF43" s="332"/>
      <c r="AG43" s="333"/>
      <c r="AH43" s="333"/>
      <c r="AI43" s="334"/>
      <c r="AJ43" s="332"/>
      <c r="AK43" s="333"/>
      <c r="AL43" s="333"/>
      <c r="AM43" s="334"/>
      <c r="AN43" s="332"/>
      <c r="AO43" s="333"/>
      <c r="AP43" s="333"/>
      <c r="AQ43" s="334"/>
      <c r="AR43" s="332"/>
      <c r="AS43" s="333"/>
      <c r="AT43" s="333"/>
      <c r="AU43" s="334"/>
      <c r="AV43" s="332"/>
      <c r="AW43" s="333"/>
      <c r="AX43" s="333"/>
      <c r="AY43" s="334"/>
      <c r="AZ43" s="332"/>
      <c r="BA43" s="333"/>
      <c r="BB43" s="333"/>
      <c r="BC43" s="333"/>
      <c r="BD43" s="333"/>
      <c r="BE43" s="334"/>
    </row>
    <row r="44" spans="2:60" ht="15" customHeight="1">
      <c r="B44" s="80" t="s">
        <v>243</v>
      </c>
      <c r="C44" s="332"/>
      <c r="D44" s="333"/>
      <c r="E44" s="334"/>
      <c r="F44" s="332"/>
      <c r="G44" s="333"/>
      <c r="H44" s="334"/>
      <c r="I44" s="332"/>
      <c r="J44" s="333"/>
      <c r="K44" s="334"/>
      <c r="L44" s="332"/>
      <c r="M44" s="333"/>
      <c r="N44" s="334"/>
      <c r="O44" s="332"/>
      <c r="P44" s="333"/>
      <c r="Q44" s="333"/>
      <c r="R44" s="334"/>
      <c r="S44" s="332"/>
      <c r="T44" s="333"/>
      <c r="U44" s="334"/>
      <c r="V44" s="332"/>
      <c r="W44" s="333"/>
      <c r="X44" s="334"/>
      <c r="Y44" s="332"/>
      <c r="Z44" s="333"/>
      <c r="AA44" s="334"/>
      <c r="AB44" s="332"/>
      <c r="AC44" s="333"/>
      <c r="AD44" s="333"/>
      <c r="AE44" s="334"/>
      <c r="AF44" s="332"/>
      <c r="AG44" s="333"/>
      <c r="AH44" s="333"/>
      <c r="AI44" s="334"/>
      <c r="AJ44" s="332"/>
      <c r="AK44" s="333"/>
      <c r="AL44" s="333"/>
      <c r="AM44" s="334"/>
      <c r="AN44" s="332"/>
      <c r="AO44" s="333"/>
      <c r="AP44" s="333"/>
      <c r="AQ44" s="334"/>
      <c r="AR44" s="332"/>
      <c r="AS44" s="333"/>
      <c r="AT44" s="333"/>
      <c r="AU44" s="334"/>
      <c r="AV44" s="332"/>
      <c r="AW44" s="333"/>
      <c r="AX44" s="333"/>
      <c r="AY44" s="334"/>
      <c r="AZ44" s="332"/>
      <c r="BA44" s="333"/>
      <c r="BB44" s="333"/>
      <c r="BC44" s="333"/>
      <c r="BD44" s="333"/>
      <c r="BE44" s="334"/>
    </row>
    <row r="45" spans="2:60" ht="15" customHeight="1">
      <c r="B45" s="80" t="s">
        <v>244</v>
      </c>
      <c r="C45" s="332"/>
      <c r="D45" s="333"/>
      <c r="E45" s="334"/>
      <c r="F45" s="332"/>
      <c r="G45" s="333"/>
      <c r="H45" s="334"/>
      <c r="I45" s="332"/>
      <c r="J45" s="333"/>
      <c r="K45" s="334"/>
      <c r="L45" s="332"/>
      <c r="M45" s="333"/>
      <c r="N45" s="334"/>
      <c r="O45" s="332"/>
      <c r="P45" s="333"/>
      <c r="Q45" s="333"/>
      <c r="R45" s="334"/>
      <c r="S45" s="332"/>
      <c r="T45" s="333"/>
      <c r="U45" s="334"/>
      <c r="V45" s="332"/>
      <c r="W45" s="333"/>
      <c r="X45" s="334"/>
      <c r="Y45" s="332"/>
      <c r="Z45" s="333"/>
      <c r="AA45" s="334"/>
      <c r="AB45" s="332"/>
      <c r="AC45" s="333"/>
      <c r="AD45" s="333"/>
      <c r="AE45" s="334"/>
      <c r="AF45" s="332"/>
      <c r="AG45" s="333"/>
      <c r="AH45" s="333"/>
      <c r="AI45" s="334"/>
      <c r="AJ45" s="332"/>
      <c r="AK45" s="333"/>
      <c r="AL45" s="333"/>
      <c r="AM45" s="334"/>
      <c r="AN45" s="332"/>
      <c r="AO45" s="333"/>
      <c r="AP45" s="333"/>
      <c r="AQ45" s="334"/>
      <c r="AR45" s="332"/>
      <c r="AS45" s="333"/>
      <c r="AT45" s="333"/>
      <c r="AU45" s="334"/>
      <c r="AV45" s="332"/>
      <c r="AW45" s="333"/>
      <c r="AX45" s="333"/>
      <c r="AY45" s="334"/>
      <c r="AZ45" s="332"/>
      <c r="BA45" s="333"/>
      <c r="BB45" s="333"/>
      <c r="BC45" s="333"/>
      <c r="BD45" s="333"/>
      <c r="BE45" s="334"/>
    </row>
    <row r="46" spans="2:60" ht="15" customHeight="1">
      <c r="B46" s="80" t="s">
        <v>245</v>
      </c>
      <c r="C46" s="332"/>
      <c r="D46" s="333"/>
      <c r="E46" s="334"/>
      <c r="F46" s="332"/>
      <c r="G46" s="333"/>
      <c r="H46" s="334"/>
      <c r="I46" s="332"/>
      <c r="J46" s="333"/>
      <c r="K46" s="334"/>
      <c r="L46" s="332"/>
      <c r="M46" s="333"/>
      <c r="N46" s="334"/>
      <c r="O46" s="332"/>
      <c r="P46" s="333"/>
      <c r="Q46" s="333"/>
      <c r="R46" s="334"/>
      <c r="S46" s="332"/>
      <c r="T46" s="333"/>
      <c r="U46" s="334"/>
      <c r="V46" s="332"/>
      <c r="W46" s="333"/>
      <c r="X46" s="334"/>
      <c r="Y46" s="332"/>
      <c r="Z46" s="333"/>
      <c r="AA46" s="334"/>
      <c r="AB46" s="332"/>
      <c r="AC46" s="333"/>
      <c r="AD46" s="333"/>
      <c r="AE46" s="334"/>
      <c r="AF46" s="332"/>
      <c r="AG46" s="333"/>
      <c r="AH46" s="333"/>
      <c r="AI46" s="334"/>
      <c r="AJ46" s="332"/>
      <c r="AK46" s="333"/>
      <c r="AL46" s="333"/>
      <c r="AM46" s="334"/>
      <c r="AN46" s="332"/>
      <c r="AO46" s="333"/>
      <c r="AP46" s="333"/>
      <c r="AQ46" s="334"/>
      <c r="AR46" s="332"/>
      <c r="AS46" s="333"/>
      <c r="AT46" s="333"/>
      <c r="AU46" s="334"/>
      <c r="AV46" s="332"/>
      <c r="AW46" s="333"/>
      <c r="AX46" s="333"/>
      <c r="AY46" s="334"/>
      <c r="AZ46" s="332"/>
      <c r="BA46" s="333"/>
      <c r="BB46" s="333"/>
      <c r="BC46" s="333"/>
      <c r="BD46" s="333"/>
      <c r="BE46" s="334"/>
    </row>
    <row r="47" spans="2:60" ht="15" customHeight="1">
      <c r="B47" s="80" t="s">
        <v>246</v>
      </c>
      <c r="C47" s="332"/>
      <c r="D47" s="333"/>
      <c r="E47" s="334"/>
      <c r="F47" s="332"/>
      <c r="G47" s="333"/>
      <c r="H47" s="334"/>
      <c r="I47" s="332"/>
      <c r="J47" s="333"/>
      <c r="K47" s="334"/>
      <c r="L47" s="332"/>
      <c r="M47" s="333"/>
      <c r="N47" s="334"/>
      <c r="O47" s="332"/>
      <c r="P47" s="333"/>
      <c r="Q47" s="333"/>
      <c r="R47" s="334"/>
      <c r="S47" s="332"/>
      <c r="T47" s="333"/>
      <c r="U47" s="334"/>
      <c r="V47" s="332"/>
      <c r="W47" s="333"/>
      <c r="X47" s="334"/>
      <c r="Y47" s="332"/>
      <c r="Z47" s="333"/>
      <c r="AA47" s="334"/>
      <c r="AB47" s="332"/>
      <c r="AC47" s="333"/>
      <c r="AD47" s="333"/>
      <c r="AE47" s="334"/>
      <c r="AF47" s="332"/>
      <c r="AG47" s="333"/>
      <c r="AH47" s="333"/>
      <c r="AI47" s="334"/>
      <c r="AJ47" s="332"/>
      <c r="AK47" s="333"/>
      <c r="AL47" s="333"/>
      <c r="AM47" s="334"/>
      <c r="AN47" s="332"/>
      <c r="AO47" s="333"/>
      <c r="AP47" s="333"/>
      <c r="AQ47" s="334"/>
      <c r="AR47" s="332"/>
      <c r="AS47" s="333"/>
      <c r="AT47" s="333"/>
      <c r="AU47" s="334"/>
      <c r="AV47" s="332"/>
      <c r="AW47" s="333"/>
      <c r="AX47" s="333"/>
      <c r="AY47" s="334"/>
      <c r="AZ47" s="332"/>
      <c r="BA47" s="333"/>
      <c r="BB47" s="333"/>
      <c r="BC47" s="333"/>
      <c r="BD47" s="333"/>
      <c r="BE47" s="334"/>
    </row>
    <row r="48" spans="2:60" ht="15" customHeight="1">
      <c r="B48" s="80" t="s">
        <v>247</v>
      </c>
      <c r="C48" s="332"/>
      <c r="D48" s="333"/>
      <c r="E48" s="334"/>
      <c r="F48" s="332"/>
      <c r="G48" s="333"/>
      <c r="H48" s="334"/>
      <c r="I48" s="332"/>
      <c r="J48" s="333"/>
      <c r="K48" s="334"/>
      <c r="L48" s="332"/>
      <c r="M48" s="333"/>
      <c r="N48" s="334"/>
      <c r="O48" s="332"/>
      <c r="P48" s="333"/>
      <c r="Q48" s="333"/>
      <c r="R48" s="334"/>
      <c r="S48" s="332"/>
      <c r="T48" s="333"/>
      <c r="U48" s="334"/>
      <c r="V48" s="332"/>
      <c r="W48" s="333"/>
      <c r="X48" s="334"/>
      <c r="Y48" s="332"/>
      <c r="Z48" s="333"/>
      <c r="AA48" s="334"/>
      <c r="AB48" s="332"/>
      <c r="AC48" s="333"/>
      <c r="AD48" s="333"/>
      <c r="AE48" s="334"/>
      <c r="AF48" s="332"/>
      <c r="AG48" s="333"/>
      <c r="AH48" s="333"/>
      <c r="AI48" s="334"/>
      <c r="AJ48" s="332"/>
      <c r="AK48" s="333"/>
      <c r="AL48" s="333"/>
      <c r="AM48" s="334"/>
      <c r="AN48" s="332"/>
      <c r="AO48" s="333"/>
      <c r="AP48" s="333"/>
      <c r="AQ48" s="334"/>
      <c r="AR48" s="332"/>
      <c r="AS48" s="333"/>
      <c r="AT48" s="333"/>
      <c r="AU48" s="334"/>
      <c r="AV48" s="332"/>
      <c r="AW48" s="333"/>
      <c r="AX48" s="333"/>
      <c r="AY48" s="334"/>
      <c r="AZ48" s="332"/>
      <c r="BA48" s="333"/>
      <c r="BB48" s="333"/>
      <c r="BC48" s="333"/>
      <c r="BD48" s="333"/>
      <c r="BE48" s="334"/>
    </row>
    <row r="49" spans="2:57" ht="15" customHeight="1">
      <c r="B49" s="80" t="s">
        <v>248</v>
      </c>
      <c r="C49" s="332"/>
      <c r="D49" s="333"/>
      <c r="E49" s="334"/>
      <c r="F49" s="332"/>
      <c r="G49" s="333"/>
      <c r="H49" s="334"/>
      <c r="I49" s="332"/>
      <c r="J49" s="333"/>
      <c r="K49" s="334"/>
      <c r="L49" s="332"/>
      <c r="M49" s="333"/>
      <c r="N49" s="334"/>
      <c r="O49" s="332"/>
      <c r="P49" s="333"/>
      <c r="Q49" s="333"/>
      <c r="R49" s="334"/>
      <c r="S49" s="332"/>
      <c r="T49" s="333"/>
      <c r="U49" s="334"/>
      <c r="V49" s="332"/>
      <c r="W49" s="333"/>
      <c r="X49" s="334"/>
      <c r="Y49" s="332"/>
      <c r="Z49" s="333"/>
      <c r="AA49" s="334"/>
      <c r="AB49" s="332"/>
      <c r="AC49" s="333"/>
      <c r="AD49" s="333"/>
      <c r="AE49" s="334"/>
      <c r="AF49" s="332"/>
      <c r="AG49" s="333"/>
      <c r="AH49" s="333"/>
      <c r="AI49" s="334"/>
      <c r="AJ49" s="332"/>
      <c r="AK49" s="333"/>
      <c r="AL49" s="333"/>
      <c r="AM49" s="334"/>
      <c r="AN49" s="332"/>
      <c r="AO49" s="333"/>
      <c r="AP49" s="333"/>
      <c r="AQ49" s="334"/>
      <c r="AR49" s="332"/>
      <c r="AS49" s="333"/>
      <c r="AT49" s="333"/>
      <c r="AU49" s="334"/>
      <c r="AV49" s="332"/>
      <c r="AW49" s="333"/>
      <c r="AX49" s="333"/>
      <c r="AY49" s="334"/>
      <c r="AZ49" s="332"/>
      <c r="BA49" s="333"/>
      <c r="BB49" s="333"/>
      <c r="BC49" s="333"/>
      <c r="BD49" s="333"/>
      <c r="BE49" s="334"/>
    </row>
    <row r="50" spans="2:57" ht="15" customHeight="1">
      <c r="B50" s="80" t="s">
        <v>249</v>
      </c>
      <c r="C50" s="332"/>
      <c r="D50" s="333"/>
      <c r="E50" s="334"/>
      <c r="F50" s="332"/>
      <c r="G50" s="333"/>
      <c r="H50" s="334"/>
      <c r="I50" s="332"/>
      <c r="J50" s="333"/>
      <c r="K50" s="334"/>
      <c r="L50" s="332"/>
      <c r="M50" s="333"/>
      <c r="N50" s="334"/>
      <c r="O50" s="332"/>
      <c r="P50" s="333"/>
      <c r="Q50" s="333"/>
      <c r="R50" s="334"/>
      <c r="S50" s="332"/>
      <c r="T50" s="333"/>
      <c r="U50" s="334"/>
      <c r="V50" s="332"/>
      <c r="W50" s="333"/>
      <c r="X50" s="334"/>
      <c r="Y50" s="332"/>
      <c r="Z50" s="333"/>
      <c r="AA50" s="334"/>
      <c r="AB50" s="332"/>
      <c r="AC50" s="333"/>
      <c r="AD50" s="333"/>
      <c r="AE50" s="334"/>
      <c r="AF50" s="332"/>
      <c r="AG50" s="333"/>
      <c r="AH50" s="333"/>
      <c r="AI50" s="334"/>
      <c r="AJ50" s="332"/>
      <c r="AK50" s="333"/>
      <c r="AL50" s="333"/>
      <c r="AM50" s="334"/>
      <c r="AN50" s="332"/>
      <c r="AO50" s="333"/>
      <c r="AP50" s="333"/>
      <c r="AQ50" s="334"/>
      <c r="AR50" s="332"/>
      <c r="AS50" s="333"/>
      <c r="AT50" s="333"/>
      <c r="AU50" s="334"/>
      <c r="AV50" s="332"/>
      <c r="AW50" s="333"/>
      <c r="AX50" s="333"/>
      <c r="AY50" s="334"/>
      <c r="AZ50" s="332"/>
      <c r="BA50" s="333"/>
      <c r="BB50" s="333"/>
      <c r="BC50" s="333"/>
      <c r="BD50" s="333"/>
      <c r="BE50" s="334"/>
    </row>
    <row r="51" spans="2:57" ht="15" customHeight="1">
      <c r="B51" s="80" t="s">
        <v>250</v>
      </c>
      <c r="C51" s="332"/>
      <c r="D51" s="333"/>
      <c r="E51" s="334"/>
      <c r="F51" s="332"/>
      <c r="G51" s="333"/>
      <c r="H51" s="334"/>
      <c r="I51" s="332"/>
      <c r="J51" s="333"/>
      <c r="K51" s="334"/>
      <c r="L51" s="332"/>
      <c r="M51" s="333"/>
      <c r="N51" s="334"/>
      <c r="O51" s="332"/>
      <c r="P51" s="333"/>
      <c r="Q51" s="333"/>
      <c r="R51" s="334"/>
      <c r="S51" s="332"/>
      <c r="T51" s="333"/>
      <c r="U51" s="334"/>
      <c r="V51" s="332"/>
      <c r="W51" s="333"/>
      <c r="X51" s="334"/>
      <c r="Y51" s="332"/>
      <c r="Z51" s="333"/>
      <c r="AA51" s="334"/>
      <c r="AB51" s="332"/>
      <c r="AC51" s="333"/>
      <c r="AD51" s="333"/>
      <c r="AE51" s="334"/>
      <c r="AF51" s="332"/>
      <c r="AG51" s="333"/>
      <c r="AH51" s="333"/>
      <c r="AI51" s="334"/>
      <c r="AJ51" s="332"/>
      <c r="AK51" s="333"/>
      <c r="AL51" s="333"/>
      <c r="AM51" s="334"/>
      <c r="AN51" s="332"/>
      <c r="AO51" s="333"/>
      <c r="AP51" s="333"/>
      <c r="AQ51" s="334"/>
      <c r="AR51" s="332"/>
      <c r="AS51" s="333"/>
      <c r="AT51" s="333"/>
      <c r="AU51" s="334"/>
      <c r="AV51" s="332"/>
      <c r="AW51" s="333"/>
      <c r="AX51" s="333"/>
      <c r="AY51" s="334"/>
      <c r="AZ51" s="332"/>
      <c r="BA51" s="333"/>
      <c r="BB51" s="333"/>
      <c r="BC51" s="333"/>
      <c r="BD51" s="333"/>
      <c r="BE51" s="334"/>
    </row>
    <row r="52" spans="2:57" ht="15" customHeight="1">
      <c r="B52" s="80" t="s">
        <v>251</v>
      </c>
      <c r="C52" s="332"/>
      <c r="D52" s="333"/>
      <c r="E52" s="334"/>
      <c r="F52" s="332"/>
      <c r="G52" s="333"/>
      <c r="H52" s="334"/>
      <c r="I52" s="332"/>
      <c r="J52" s="333"/>
      <c r="K52" s="334"/>
      <c r="L52" s="332"/>
      <c r="M52" s="333"/>
      <c r="N52" s="334"/>
      <c r="O52" s="332"/>
      <c r="P52" s="333"/>
      <c r="Q52" s="333"/>
      <c r="R52" s="334"/>
      <c r="S52" s="332"/>
      <c r="T52" s="333"/>
      <c r="U52" s="334"/>
      <c r="V52" s="332"/>
      <c r="W52" s="333"/>
      <c r="X52" s="334"/>
      <c r="Y52" s="332"/>
      <c r="Z52" s="333"/>
      <c r="AA52" s="334"/>
      <c r="AB52" s="332"/>
      <c r="AC52" s="333"/>
      <c r="AD52" s="333"/>
      <c r="AE52" s="334"/>
      <c r="AF52" s="332"/>
      <c r="AG52" s="333"/>
      <c r="AH52" s="333"/>
      <c r="AI52" s="334"/>
      <c r="AJ52" s="332"/>
      <c r="AK52" s="333"/>
      <c r="AL52" s="333"/>
      <c r="AM52" s="334"/>
      <c r="AN52" s="332"/>
      <c r="AO52" s="333"/>
      <c r="AP52" s="333"/>
      <c r="AQ52" s="334"/>
      <c r="AR52" s="332"/>
      <c r="AS52" s="333"/>
      <c r="AT52" s="333"/>
      <c r="AU52" s="334"/>
      <c r="AV52" s="332"/>
      <c r="AW52" s="333"/>
      <c r="AX52" s="333"/>
      <c r="AY52" s="334"/>
      <c r="AZ52" s="332"/>
      <c r="BA52" s="333"/>
      <c r="BB52" s="333"/>
      <c r="BC52" s="333"/>
      <c r="BD52" s="333"/>
      <c r="BE52" s="334"/>
    </row>
    <row r="53" spans="2:57" ht="15" customHeight="1">
      <c r="B53" s="80" t="s">
        <v>252</v>
      </c>
      <c r="C53" s="332"/>
      <c r="D53" s="333"/>
      <c r="E53" s="334"/>
      <c r="F53" s="332"/>
      <c r="G53" s="333"/>
      <c r="H53" s="334"/>
      <c r="I53" s="332"/>
      <c r="J53" s="333"/>
      <c r="K53" s="334"/>
      <c r="L53" s="332"/>
      <c r="M53" s="333"/>
      <c r="N53" s="334"/>
      <c r="O53" s="332"/>
      <c r="P53" s="333"/>
      <c r="Q53" s="333"/>
      <c r="R53" s="334"/>
      <c r="S53" s="332"/>
      <c r="T53" s="333"/>
      <c r="U53" s="334"/>
      <c r="V53" s="332"/>
      <c r="W53" s="333"/>
      <c r="X53" s="334"/>
      <c r="Y53" s="332"/>
      <c r="Z53" s="333"/>
      <c r="AA53" s="334"/>
      <c r="AB53" s="332"/>
      <c r="AC53" s="333"/>
      <c r="AD53" s="333"/>
      <c r="AE53" s="334"/>
      <c r="AF53" s="332"/>
      <c r="AG53" s="333"/>
      <c r="AH53" s="333"/>
      <c r="AI53" s="334"/>
      <c r="AJ53" s="332"/>
      <c r="AK53" s="333"/>
      <c r="AL53" s="333"/>
      <c r="AM53" s="334"/>
      <c r="AN53" s="332"/>
      <c r="AO53" s="333"/>
      <c r="AP53" s="333"/>
      <c r="AQ53" s="334"/>
      <c r="AR53" s="332"/>
      <c r="AS53" s="333"/>
      <c r="AT53" s="333"/>
      <c r="AU53" s="334"/>
      <c r="AV53" s="332"/>
      <c r="AW53" s="333"/>
      <c r="AX53" s="333"/>
      <c r="AY53" s="334"/>
      <c r="AZ53" s="332"/>
      <c r="BA53" s="333"/>
      <c r="BB53" s="333"/>
      <c r="BC53" s="333"/>
      <c r="BD53" s="333"/>
      <c r="BE53" s="334"/>
    </row>
    <row r="54" spans="2:57" ht="15" customHeight="1">
      <c r="B54" s="80" t="s">
        <v>253</v>
      </c>
      <c r="C54" s="332"/>
      <c r="D54" s="333"/>
      <c r="E54" s="334"/>
      <c r="F54" s="332"/>
      <c r="G54" s="333"/>
      <c r="H54" s="334"/>
      <c r="I54" s="332"/>
      <c r="J54" s="333"/>
      <c r="K54" s="334"/>
      <c r="L54" s="332"/>
      <c r="M54" s="333"/>
      <c r="N54" s="334"/>
      <c r="O54" s="332"/>
      <c r="P54" s="333"/>
      <c r="Q54" s="333"/>
      <c r="R54" s="334"/>
      <c r="S54" s="332"/>
      <c r="T54" s="333"/>
      <c r="U54" s="334"/>
      <c r="V54" s="332"/>
      <c r="W54" s="333"/>
      <c r="X54" s="334"/>
      <c r="Y54" s="332"/>
      <c r="Z54" s="333"/>
      <c r="AA54" s="334"/>
      <c r="AB54" s="332"/>
      <c r="AC54" s="333"/>
      <c r="AD54" s="333"/>
      <c r="AE54" s="334"/>
      <c r="AF54" s="332"/>
      <c r="AG54" s="333"/>
      <c r="AH54" s="333"/>
      <c r="AI54" s="334"/>
      <c r="AJ54" s="332"/>
      <c r="AK54" s="333"/>
      <c r="AL54" s="333"/>
      <c r="AM54" s="334"/>
      <c r="AN54" s="332"/>
      <c r="AO54" s="333"/>
      <c r="AP54" s="333"/>
      <c r="AQ54" s="334"/>
      <c r="AR54" s="332"/>
      <c r="AS54" s="333"/>
      <c r="AT54" s="333"/>
      <c r="AU54" s="334"/>
      <c r="AV54" s="332"/>
      <c r="AW54" s="333"/>
      <c r="AX54" s="333"/>
      <c r="AY54" s="334"/>
      <c r="AZ54" s="332"/>
      <c r="BA54" s="333"/>
      <c r="BB54" s="333"/>
      <c r="BC54" s="333"/>
      <c r="BD54" s="333"/>
      <c r="BE54" s="334"/>
    </row>
    <row r="55" spans="2:57" ht="15" customHeight="1">
      <c r="B55" s="80" t="s">
        <v>254</v>
      </c>
      <c r="C55" s="332"/>
      <c r="D55" s="333"/>
      <c r="E55" s="334"/>
      <c r="F55" s="332"/>
      <c r="G55" s="333"/>
      <c r="H55" s="334"/>
      <c r="I55" s="332"/>
      <c r="J55" s="333"/>
      <c r="K55" s="334"/>
      <c r="L55" s="332"/>
      <c r="M55" s="333"/>
      <c r="N55" s="334"/>
      <c r="O55" s="332"/>
      <c r="P55" s="333"/>
      <c r="Q55" s="333"/>
      <c r="R55" s="334"/>
      <c r="S55" s="332"/>
      <c r="T55" s="333"/>
      <c r="U55" s="334"/>
      <c r="V55" s="332"/>
      <c r="W55" s="333"/>
      <c r="X55" s="334"/>
      <c r="Y55" s="332"/>
      <c r="Z55" s="333"/>
      <c r="AA55" s="334"/>
      <c r="AB55" s="332"/>
      <c r="AC55" s="333"/>
      <c r="AD55" s="333"/>
      <c r="AE55" s="334"/>
      <c r="AF55" s="332"/>
      <c r="AG55" s="333"/>
      <c r="AH55" s="333"/>
      <c r="AI55" s="334"/>
      <c r="AJ55" s="332"/>
      <c r="AK55" s="333"/>
      <c r="AL55" s="333"/>
      <c r="AM55" s="334"/>
      <c r="AN55" s="332"/>
      <c r="AO55" s="333"/>
      <c r="AP55" s="333"/>
      <c r="AQ55" s="334"/>
      <c r="AR55" s="332"/>
      <c r="AS55" s="333"/>
      <c r="AT55" s="333"/>
      <c r="AU55" s="334"/>
      <c r="AV55" s="332"/>
      <c r="AW55" s="333"/>
      <c r="AX55" s="333"/>
      <c r="AY55" s="334"/>
      <c r="AZ55" s="332"/>
      <c r="BA55" s="333"/>
      <c r="BB55" s="333"/>
      <c r="BC55" s="333"/>
      <c r="BD55" s="333"/>
      <c r="BE55" s="334"/>
    </row>
    <row r="56" spans="2:57" ht="15" customHeight="1">
      <c r="B56" s="80" t="s">
        <v>255</v>
      </c>
      <c r="C56" s="332"/>
      <c r="D56" s="333"/>
      <c r="E56" s="334"/>
      <c r="F56" s="332"/>
      <c r="G56" s="333"/>
      <c r="H56" s="334"/>
      <c r="I56" s="332"/>
      <c r="J56" s="333"/>
      <c r="K56" s="334"/>
      <c r="L56" s="332"/>
      <c r="M56" s="333"/>
      <c r="N56" s="334"/>
      <c r="O56" s="332"/>
      <c r="P56" s="333"/>
      <c r="Q56" s="333"/>
      <c r="R56" s="334"/>
      <c r="S56" s="332"/>
      <c r="T56" s="333"/>
      <c r="U56" s="334"/>
      <c r="V56" s="332"/>
      <c r="W56" s="333"/>
      <c r="X56" s="334"/>
      <c r="Y56" s="332"/>
      <c r="Z56" s="333"/>
      <c r="AA56" s="334"/>
      <c r="AB56" s="332"/>
      <c r="AC56" s="333"/>
      <c r="AD56" s="333"/>
      <c r="AE56" s="334"/>
      <c r="AF56" s="332"/>
      <c r="AG56" s="333"/>
      <c r="AH56" s="333"/>
      <c r="AI56" s="334"/>
      <c r="AJ56" s="332"/>
      <c r="AK56" s="333"/>
      <c r="AL56" s="333"/>
      <c r="AM56" s="334"/>
      <c r="AN56" s="332"/>
      <c r="AO56" s="333"/>
      <c r="AP56" s="333"/>
      <c r="AQ56" s="334"/>
      <c r="AR56" s="332"/>
      <c r="AS56" s="333"/>
      <c r="AT56" s="333"/>
      <c r="AU56" s="334"/>
      <c r="AV56" s="332"/>
      <c r="AW56" s="333"/>
      <c r="AX56" s="333"/>
      <c r="AY56" s="334"/>
      <c r="AZ56" s="332"/>
      <c r="BA56" s="333"/>
      <c r="BB56" s="333"/>
      <c r="BC56" s="333"/>
      <c r="BD56" s="333"/>
      <c r="BE56" s="334"/>
    </row>
    <row r="57" spans="2:57" ht="15" customHeight="1">
      <c r="B57" s="80" t="s">
        <v>256</v>
      </c>
      <c r="C57" s="332"/>
      <c r="D57" s="333"/>
      <c r="E57" s="334"/>
      <c r="F57" s="332"/>
      <c r="G57" s="333"/>
      <c r="H57" s="334"/>
      <c r="I57" s="332"/>
      <c r="J57" s="333"/>
      <c r="K57" s="334"/>
      <c r="L57" s="332"/>
      <c r="M57" s="333"/>
      <c r="N57" s="334"/>
      <c r="O57" s="332"/>
      <c r="P57" s="333"/>
      <c r="Q57" s="333"/>
      <c r="R57" s="334"/>
      <c r="S57" s="332"/>
      <c r="T57" s="333"/>
      <c r="U57" s="334"/>
      <c r="V57" s="332"/>
      <c r="W57" s="333"/>
      <c r="X57" s="334"/>
      <c r="Y57" s="332"/>
      <c r="Z57" s="333"/>
      <c r="AA57" s="334"/>
      <c r="AB57" s="332"/>
      <c r="AC57" s="333"/>
      <c r="AD57" s="333"/>
      <c r="AE57" s="334"/>
      <c r="AF57" s="332"/>
      <c r="AG57" s="333"/>
      <c r="AH57" s="333"/>
      <c r="AI57" s="334"/>
      <c r="AJ57" s="332"/>
      <c r="AK57" s="333"/>
      <c r="AL57" s="333"/>
      <c r="AM57" s="334"/>
      <c r="AN57" s="332"/>
      <c r="AO57" s="333"/>
      <c r="AP57" s="333"/>
      <c r="AQ57" s="334"/>
      <c r="AR57" s="332"/>
      <c r="AS57" s="333"/>
      <c r="AT57" s="333"/>
      <c r="AU57" s="334"/>
      <c r="AV57" s="332"/>
      <c r="AW57" s="333"/>
      <c r="AX57" s="333"/>
      <c r="AY57" s="334"/>
      <c r="AZ57" s="332"/>
      <c r="BA57" s="333"/>
      <c r="BB57" s="333"/>
      <c r="BC57" s="333"/>
      <c r="BD57" s="333"/>
      <c r="BE57" s="334"/>
    </row>
    <row r="58" spans="2:57" ht="15" customHeight="1">
      <c r="B58" s="80" t="s">
        <v>257</v>
      </c>
      <c r="C58" s="332"/>
      <c r="D58" s="333"/>
      <c r="E58" s="334"/>
      <c r="F58" s="332"/>
      <c r="G58" s="333"/>
      <c r="H58" s="334"/>
      <c r="I58" s="332"/>
      <c r="J58" s="333"/>
      <c r="K58" s="334"/>
      <c r="L58" s="332"/>
      <c r="M58" s="333"/>
      <c r="N58" s="334"/>
      <c r="O58" s="332"/>
      <c r="P58" s="333"/>
      <c r="Q58" s="333"/>
      <c r="R58" s="334"/>
      <c r="S58" s="332"/>
      <c r="T58" s="333"/>
      <c r="U58" s="334"/>
      <c r="V58" s="332"/>
      <c r="W58" s="333"/>
      <c r="X58" s="334"/>
      <c r="Y58" s="332"/>
      <c r="Z58" s="333"/>
      <c r="AA58" s="334"/>
      <c r="AB58" s="332"/>
      <c r="AC58" s="333"/>
      <c r="AD58" s="333"/>
      <c r="AE58" s="334"/>
      <c r="AF58" s="332"/>
      <c r="AG58" s="333"/>
      <c r="AH58" s="333"/>
      <c r="AI58" s="334"/>
      <c r="AJ58" s="332"/>
      <c r="AK58" s="333"/>
      <c r="AL58" s="333"/>
      <c r="AM58" s="334"/>
      <c r="AN58" s="332"/>
      <c r="AO58" s="333"/>
      <c r="AP58" s="333"/>
      <c r="AQ58" s="334"/>
      <c r="AR58" s="332"/>
      <c r="AS58" s="333"/>
      <c r="AT58" s="333"/>
      <c r="AU58" s="334"/>
      <c r="AV58" s="332"/>
      <c r="AW58" s="333"/>
      <c r="AX58" s="333"/>
      <c r="AY58" s="334"/>
      <c r="AZ58" s="332"/>
      <c r="BA58" s="333"/>
      <c r="BB58" s="333"/>
      <c r="BC58" s="333"/>
      <c r="BD58" s="333"/>
      <c r="BE58" s="334"/>
    </row>
    <row r="59" spans="2:57" ht="15" customHeight="1">
      <c r="B59" s="80" t="s">
        <v>258</v>
      </c>
      <c r="C59" s="332"/>
      <c r="D59" s="333"/>
      <c r="E59" s="334"/>
      <c r="F59" s="332"/>
      <c r="G59" s="333"/>
      <c r="H59" s="334"/>
      <c r="I59" s="332"/>
      <c r="J59" s="333"/>
      <c r="K59" s="334"/>
      <c r="L59" s="332"/>
      <c r="M59" s="333"/>
      <c r="N59" s="334"/>
      <c r="O59" s="332"/>
      <c r="P59" s="333"/>
      <c r="Q59" s="333"/>
      <c r="R59" s="334"/>
      <c r="S59" s="332"/>
      <c r="T59" s="333"/>
      <c r="U59" s="334"/>
      <c r="V59" s="332"/>
      <c r="W59" s="333"/>
      <c r="X59" s="334"/>
      <c r="Y59" s="332"/>
      <c r="Z59" s="333"/>
      <c r="AA59" s="334"/>
      <c r="AB59" s="332"/>
      <c r="AC59" s="333"/>
      <c r="AD59" s="333"/>
      <c r="AE59" s="334"/>
      <c r="AF59" s="332"/>
      <c r="AG59" s="333"/>
      <c r="AH59" s="333"/>
      <c r="AI59" s="334"/>
      <c r="AJ59" s="332"/>
      <c r="AK59" s="333"/>
      <c r="AL59" s="333"/>
      <c r="AM59" s="334"/>
      <c r="AN59" s="332"/>
      <c r="AO59" s="333"/>
      <c r="AP59" s="333"/>
      <c r="AQ59" s="334"/>
      <c r="AR59" s="332"/>
      <c r="AS59" s="333"/>
      <c r="AT59" s="333"/>
      <c r="AU59" s="334"/>
      <c r="AV59" s="332"/>
      <c r="AW59" s="333"/>
      <c r="AX59" s="333"/>
      <c r="AY59" s="334"/>
      <c r="AZ59" s="332"/>
      <c r="BA59" s="333"/>
      <c r="BB59" s="333"/>
      <c r="BC59" s="333"/>
      <c r="BD59" s="333"/>
      <c r="BE59" s="334"/>
    </row>
    <row r="60" spans="2:57" ht="15" customHeight="1">
      <c r="B60" s="80" t="s">
        <v>259</v>
      </c>
      <c r="C60" s="332"/>
      <c r="D60" s="333"/>
      <c r="E60" s="334"/>
      <c r="F60" s="332"/>
      <c r="G60" s="333"/>
      <c r="H60" s="334"/>
      <c r="I60" s="332"/>
      <c r="J60" s="333"/>
      <c r="K60" s="334"/>
      <c r="L60" s="332"/>
      <c r="M60" s="333"/>
      <c r="N60" s="334"/>
      <c r="O60" s="332"/>
      <c r="P60" s="333"/>
      <c r="Q60" s="333"/>
      <c r="R60" s="334"/>
      <c r="S60" s="332"/>
      <c r="T60" s="333"/>
      <c r="U60" s="334"/>
      <c r="V60" s="332"/>
      <c r="W60" s="333"/>
      <c r="X60" s="334"/>
      <c r="Y60" s="332"/>
      <c r="Z60" s="333"/>
      <c r="AA60" s="334"/>
      <c r="AB60" s="332"/>
      <c r="AC60" s="333"/>
      <c r="AD60" s="333"/>
      <c r="AE60" s="334"/>
      <c r="AF60" s="332"/>
      <c r="AG60" s="333"/>
      <c r="AH60" s="333"/>
      <c r="AI60" s="334"/>
      <c r="AJ60" s="332"/>
      <c r="AK60" s="333"/>
      <c r="AL60" s="333"/>
      <c r="AM60" s="334"/>
      <c r="AN60" s="332"/>
      <c r="AO60" s="333"/>
      <c r="AP60" s="333"/>
      <c r="AQ60" s="334"/>
      <c r="AR60" s="332"/>
      <c r="AS60" s="333"/>
      <c r="AT60" s="333"/>
      <c r="AU60" s="334"/>
      <c r="AV60" s="332"/>
      <c r="AW60" s="333"/>
      <c r="AX60" s="333"/>
      <c r="AY60" s="334"/>
      <c r="AZ60" s="332"/>
      <c r="BA60" s="333"/>
      <c r="BB60" s="333"/>
      <c r="BC60" s="333"/>
      <c r="BD60" s="333"/>
      <c r="BE60" s="334"/>
    </row>
    <row r="61" spans="2:57" ht="15" customHeight="1">
      <c r="B61" s="80" t="s">
        <v>260</v>
      </c>
      <c r="C61" s="332"/>
      <c r="D61" s="333"/>
      <c r="E61" s="334"/>
      <c r="F61" s="332"/>
      <c r="G61" s="333"/>
      <c r="H61" s="334"/>
      <c r="I61" s="332"/>
      <c r="J61" s="333"/>
      <c r="K61" s="334"/>
      <c r="L61" s="332"/>
      <c r="M61" s="333"/>
      <c r="N61" s="334"/>
      <c r="O61" s="332"/>
      <c r="P61" s="333"/>
      <c r="Q61" s="333"/>
      <c r="R61" s="334"/>
      <c r="S61" s="332"/>
      <c r="T61" s="333"/>
      <c r="U61" s="334"/>
      <c r="V61" s="332"/>
      <c r="W61" s="333"/>
      <c r="X61" s="334"/>
      <c r="Y61" s="332"/>
      <c r="Z61" s="333"/>
      <c r="AA61" s="334"/>
      <c r="AB61" s="332"/>
      <c r="AC61" s="333"/>
      <c r="AD61" s="333"/>
      <c r="AE61" s="334"/>
      <c r="AF61" s="332"/>
      <c r="AG61" s="333"/>
      <c r="AH61" s="333"/>
      <c r="AI61" s="334"/>
      <c r="AJ61" s="332"/>
      <c r="AK61" s="333"/>
      <c r="AL61" s="333"/>
      <c r="AM61" s="334"/>
      <c r="AN61" s="332"/>
      <c r="AO61" s="333"/>
      <c r="AP61" s="333"/>
      <c r="AQ61" s="334"/>
      <c r="AR61" s="332"/>
      <c r="AS61" s="333"/>
      <c r="AT61" s="333"/>
      <c r="AU61" s="334"/>
      <c r="AV61" s="332"/>
      <c r="AW61" s="333"/>
      <c r="AX61" s="333"/>
      <c r="AY61" s="334"/>
      <c r="AZ61" s="332"/>
      <c r="BA61" s="333"/>
      <c r="BB61" s="333"/>
      <c r="BC61" s="333"/>
      <c r="BD61" s="333"/>
      <c r="BE61" s="334"/>
    </row>
    <row r="62" spans="2:57" ht="15" customHeight="1">
      <c r="B62" s="80" t="s">
        <v>261</v>
      </c>
      <c r="C62" s="332"/>
      <c r="D62" s="333"/>
      <c r="E62" s="334"/>
      <c r="F62" s="332"/>
      <c r="G62" s="333"/>
      <c r="H62" s="334"/>
      <c r="I62" s="332"/>
      <c r="J62" s="333"/>
      <c r="K62" s="334"/>
      <c r="L62" s="332"/>
      <c r="M62" s="333"/>
      <c r="N62" s="334"/>
      <c r="O62" s="332"/>
      <c r="P62" s="333"/>
      <c r="Q62" s="333"/>
      <c r="R62" s="334"/>
      <c r="S62" s="332"/>
      <c r="T62" s="333"/>
      <c r="U62" s="334"/>
      <c r="V62" s="332"/>
      <c r="W62" s="333"/>
      <c r="X62" s="334"/>
      <c r="Y62" s="332"/>
      <c r="Z62" s="333"/>
      <c r="AA62" s="334"/>
      <c r="AB62" s="332"/>
      <c r="AC62" s="333"/>
      <c r="AD62" s="333"/>
      <c r="AE62" s="334"/>
      <c r="AF62" s="332"/>
      <c r="AG62" s="333"/>
      <c r="AH62" s="333"/>
      <c r="AI62" s="334"/>
      <c r="AJ62" s="332"/>
      <c r="AK62" s="333"/>
      <c r="AL62" s="333"/>
      <c r="AM62" s="334"/>
      <c r="AN62" s="332"/>
      <c r="AO62" s="333"/>
      <c r="AP62" s="333"/>
      <c r="AQ62" s="334"/>
      <c r="AR62" s="332"/>
      <c r="AS62" s="333"/>
      <c r="AT62" s="333"/>
      <c r="AU62" s="334"/>
      <c r="AV62" s="332"/>
      <c r="AW62" s="333"/>
      <c r="AX62" s="333"/>
      <c r="AY62" s="334"/>
      <c r="AZ62" s="332"/>
      <c r="BA62" s="333"/>
      <c r="BB62" s="333"/>
      <c r="BC62" s="333"/>
      <c r="BD62" s="333"/>
      <c r="BE62" s="334"/>
    </row>
    <row r="63" spans="2:57" ht="15" customHeight="1">
      <c r="B63" s="80" t="s">
        <v>262</v>
      </c>
      <c r="C63" s="332"/>
      <c r="D63" s="333"/>
      <c r="E63" s="334"/>
      <c r="F63" s="332"/>
      <c r="G63" s="333"/>
      <c r="H63" s="334"/>
      <c r="I63" s="332"/>
      <c r="J63" s="333"/>
      <c r="K63" s="334"/>
      <c r="L63" s="332"/>
      <c r="M63" s="333"/>
      <c r="N63" s="334"/>
      <c r="O63" s="332"/>
      <c r="P63" s="333"/>
      <c r="Q63" s="333"/>
      <c r="R63" s="334"/>
      <c r="S63" s="332"/>
      <c r="T63" s="333"/>
      <c r="U63" s="334"/>
      <c r="V63" s="332"/>
      <c r="W63" s="333"/>
      <c r="X63" s="334"/>
      <c r="Y63" s="332"/>
      <c r="Z63" s="333"/>
      <c r="AA63" s="334"/>
      <c r="AB63" s="332"/>
      <c r="AC63" s="333"/>
      <c r="AD63" s="333"/>
      <c r="AE63" s="334"/>
      <c r="AF63" s="332"/>
      <c r="AG63" s="333"/>
      <c r="AH63" s="333"/>
      <c r="AI63" s="334"/>
      <c r="AJ63" s="332"/>
      <c r="AK63" s="333"/>
      <c r="AL63" s="333"/>
      <c r="AM63" s="334"/>
      <c r="AN63" s="332"/>
      <c r="AO63" s="333"/>
      <c r="AP63" s="333"/>
      <c r="AQ63" s="334"/>
      <c r="AR63" s="332"/>
      <c r="AS63" s="333"/>
      <c r="AT63" s="333"/>
      <c r="AU63" s="334"/>
      <c r="AV63" s="332"/>
      <c r="AW63" s="333"/>
      <c r="AX63" s="333"/>
      <c r="AY63" s="334"/>
      <c r="AZ63" s="332"/>
      <c r="BA63" s="333"/>
      <c r="BB63" s="333"/>
      <c r="BC63" s="333"/>
      <c r="BD63" s="333"/>
      <c r="BE63" s="334"/>
    </row>
    <row r="64" spans="2:57" ht="15" customHeight="1" thickBot="1">
      <c r="B64" s="81" t="s">
        <v>263</v>
      </c>
      <c r="C64" s="329"/>
      <c r="D64" s="330"/>
      <c r="E64" s="331"/>
      <c r="F64" s="329"/>
      <c r="G64" s="330"/>
      <c r="H64" s="331"/>
      <c r="I64" s="329"/>
      <c r="J64" s="330"/>
      <c r="K64" s="331"/>
      <c r="L64" s="329"/>
      <c r="M64" s="330"/>
      <c r="N64" s="331"/>
      <c r="O64" s="329"/>
      <c r="P64" s="330"/>
      <c r="Q64" s="330"/>
      <c r="R64" s="331"/>
      <c r="S64" s="329"/>
      <c r="T64" s="330"/>
      <c r="U64" s="331"/>
      <c r="V64" s="329"/>
      <c r="W64" s="330"/>
      <c r="X64" s="331"/>
      <c r="Y64" s="329"/>
      <c r="Z64" s="330"/>
      <c r="AA64" s="331"/>
      <c r="AB64" s="329"/>
      <c r="AC64" s="330"/>
      <c r="AD64" s="330"/>
      <c r="AE64" s="331"/>
      <c r="AF64" s="329"/>
      <c r="AG64" s="330"/>
      <c r="AH64" s="330"/>
      <c r="AI64" s="331"/>
      <c r="AJ64" s="329"/>
      <c r="AK64" s="330"/>
      <c r="AL64" s="330"/>
      <c r="AM64" s="331"/>
      <c r="AN64" s="329"/>
      <c r="AO64" s="330"/>
      <c r="AP64" s="330"/>
      <c r="AQ64" s="331"/>
      <c r="AR64" s="329"/>
      <c r="AS64" s="330"/>
      <c r="AT64" s="330"/>
      <c r="AU64" s="331"/>
      <c r="AV64" s="329"/>
      <c r="AW64" s="330"/>
      <c r="AX64" s="330"/>
      <c r="AY64" s="331"/>
      <c r="AZ64" s="329"/>
      <c r="BA64" s="330"/>
      <c r="BB64" s="330"/>
      <c r="BC64" s="330"/>
      <c r="BD64" s="330"/>
      <c r="BE64" s="331"/>
    </row>
    <row r="65" spans="28:57">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row>
    <row r="66" spans="28:57">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row>
    <row r="67" spans="28:57">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row>
    <row r="68" spans="28:57" ht="15" customHeight="1"/>
    <row r="69" spans="28:57" ht="15" customHeight="1"/>
    <row r="70" spans="28:57" ht="15" customHeight="1"/>
  </sheetData>
  <sheetProtection algorithmName="SHA-512" hashValue="9RRsLEyDh5ORrn+r4KhabrctI9w0miEn6wKJvGUSIrF2WJTwZuoCYcnBI4NTvMcIDkC8vcamM0d1WVzxCcwfJg==" saltValue="nJy5KsFmjslsY0AKs1jO5A==" spinCount="100000" sheet="1" objects="1"/>
  <mergeCells count="581">
    <mergeCell ref="B1:BE1"/>
    <mergeCell ref="B3:BE3"/>
    <mergeCell ref="B5:BE5"/>
    <mergeCell ref="BB7:BE7"/>
    <mergeCell ref="B8:L8"/>
    <mergeCell ref="N8:O8"/>
    <mergeCell ref="C16:BE16"/>
    <mergeCell ref="C17:BE17"/>
    <mergeCell ref="C18:BE18"/>
    <mergeCell ref="C19:BE19"/>
    <mergeCell ref="D20:BE20"/>
    <mergeCell ref="D21:BE21"/>
    <mergeCell ref="B10:BE10"/>
    <mergeCell ref="B11:BE11"/>
    <mergeCell ref="C12:BE12"/>
    <mergeCell ref="C13:BE13"/>
    <mergeCell ref="C14:BE14"/>
    <mergeCell ref="C15:BE15"/>
    <mergeCell ref="V26:X28"/>
    <mergeCell ref="Y26:AA28"/>
    <mergeCell ref="D22:BE22"/>
    <mergeCell ref="E23:BE23"/>
    <mergeCell ref="C24:BE24"/>
    <mergeCell ref="B26:B28"/>
    <mergeCell ref="C26:E28"/>
    <mergeCell ref="F26:H28"/>
    <mergeCell ref="I26:K28"/>
    <mergeCell ref="L26:N28"/>
    <mergeCell ref="O26:R28"/>
    <mergeCell ref="S26:U28"/>
    <mergeCell ref="AN28:AQ28"/>
    <mergeCell ref="AR28:AU28"/>
    <mergeCell ref="AV28:AY28"/>
    <mergeCell ref="AB26:BE26"/>
    <mergeCell ref="AB27:AI27"/>
    <mergeCell ref="AJ27:AQ27"/>
    <mergeCell ref="AR27:AY27"/>
    <mergeCell ref="AZ27:BE28"/>
    <mergeCell ref="AB28:AE28"/>
    <mergeCell ref="AF28:AI28"/>
    <mergeCell ref="AJ28:AM28"/>
    <mergeCell ref="AV29:AY29"/>
    <mergeCell ref="AZ29:BE29"/>
    <mergeCell ref="C30:E30"/>
    <mergeCell ref="F30:H30"/>
    <mergeCell ref="I30:K30"/>
    <mergeCell ref="L30:N30"/>
    <mergeCell ref="O30:R30"/>
    <mergeCell ref="S30:U30"/>
    <mergeCell ref="V30:X30"/>
    <mergeCell ref="Y30:AA30"/>
    <mergeCell ref="Y29:AA29"/>
    <mergeCell ref="AB29:AE29"/>
    <mergeCell ref="AF29:AI29"/>
    <mergeCell ref="AJ29:AM29"/>
    <mergeCell ref="AN29:AQ29"/>
    <mergeCell ref="AR29:AU29"/>
    <mergeCell ref="C29:E29"/>
    <mergeCell ref="F29:H29"/>
    <mergeCell ref="I29:K29"/>
    <mergeCell ref="L29:N29"/>
    <mergeCell ref="O29:R29"/>
    <mergeCell ref="S29:U29"/>
    <mergeCell ref="V29:X29"/>
    <mergeCell ref="AZ30:BE30"/>
    <mergeCell ref="C31:E31"/>
    <mergeCell ref="F31:H31"/>
    <mergeCell ref="I31:K31"/>
    <mergeCell ref="L31:N31"/>
    <mergeCell ref="O31:R31"/>
    <mergeCell ref="S31:U31"/>
    <mergeCell ref="V31:X31"/>
    <mergeCell ref="Y31:AA31"/>
    <mergeCell ref="AB31:AE31"/>
    <mergeCell ref="AB30:AE30"/>
    <mergeCell ref="AF30:AI30"/>
    <mergeCell ref="AJ30:AM30"/>
    <mergeCell ref="AN30:AQ30"/>
    <mergeCell ref="AR30:AU30"/>
    <mergeCell ref="AV30:AY30"/>
    <mergeCell ref="S32:U32"/>
    <mergeCell ref="AV33:AY33"/>
    <mergeCell ref="AZ33:BE33"/>
    <mergeCell ref="AF31:AI31"/>
    <mergeCell ref="AJ31:AM31"/>
    <mergeCell ref="AN31:AQ31"/>
    <mergeCell ref="AR31:AU31"/>
    <mergeCell ref="AV31:AY31"/>
    <mergeCell ref="AZ31:BE31"/>
    <mergeCell ref="AB33:AE33"/>
    <mergeCell ref="AF33:AI33"/>
    <mergeCell ref="AJ33:AM33"/>
    <mergeCell ref="AN33:AQ33"/>
    <mergeCell ref="AR33:AU33"/>
    <mergeCell ref="V34:X34"/>
    <mergeCell ref="Y34:AA34"/>
    <mergeCell ref="Y33:AA33"/>
    <mergeCell ref="AR32:AU32"/>
    <mergeCell ref="AV32:AY32"/>
    <mergeCell ref="AZ32:BE32"/>
    <mergeCell ref="C33:E33"/>
    <mergeCell ref="F33:H33"/>
    <mergeCell ref="I33:K33"/>
    <mergeCell ref="L33:N33"/>
    <mergeCell ref="O33:R33"/>
    <mergeCell ref="S33:U33"/>
    <mergeCell ref="V33:X33"/>
    <mergeCell ref="V32:X32"/>
    <mergeCell ref="Y32:AA32"/>
    <mergeCell ref="AB32:AE32"/>
    <mergeCell ref="AF32:AI32"/>
    <mergeCell ref="AJ32:AM32"/>
    <mergeCell ref="AN32:AQ32"/>
    <mergeCell ref="C32:E32"/>
    <mergeCell ref="F32:H32"/>
    <mergeCell ref="I32:K32"/>
    <mergeCell ref="L32:N32"/>
    <mergeCell ref="O32:R32"/>
    <mergeCell ref="AF35:AI35"/>
    <mergeCell ref="AJ35:AM35"/>
    <mergeCell ref="AN35:AQ35"/>
    <mergeCell ref="AR35:AU35"/>
    <mergeCell ref="AV35:AY35"/>
    <mergeCell ref="AZ35:BE35"/>
    <mergeCell ref="AZ34:BE34"/>
    <mergeCell ref="C35:E35"/>
    <mergeCell ref="F35:H35"/>
    <mergeCell ref="I35:K35"/>
    <mergeCell ref="L35:N35"/>
    <mergeCell ref="O35:R35"/>
    <mergeCell ref="S35:U35"/>
    <mergeCell ref="V35:X35"/>
    <mergeCell ref="Y35:AA35"/>
    <mergeCell ref="AB35:AE35"/>
    <mergeCell ref="AB34:AE34"/>
    <mergeCell ref="AF34:AI34"/>
    <mergeCell ref="AJ34:AM34"/>
    <mergeCell ref="AN34:AQ34"/>
    <mergeCell ref="AR34:AU34"/>
    <mergeCell ref="AV34:AY34"/>
    <mergeCell ref="C34:E34"/>
    <mergeCell ref="F34:H34"/>
    <mergeCell ref="I34:K34"/>
    <mergeCell ref="L34:N34"/>
    <mergeCell ref="O34:R34"/>
    <mergeCell ref="S34:U34"/>
    <mergeCell ref="C37:E37"/>
    <mergeCell ref="F37:H37"/>
    <mergeCell ref="I37:K37"/>
    <mergeCell ref="L37:N37"/>
    <mergeCell ref="O37:R37"/>
    <mergeCell ref="S37:U37"/>
    <mergeCell ref="V37:X37"/>
    <mergeCell ref="V36:X36"/>
    <mergeCell ref="Y36:AA36"/>
    <mergeCell ref="C36:E36"/>
    <mergeCell ref="F36:H36"/>
    <mergeCell ref="I36:K36"/>
    <mergeCell ref="L36:N36"/>
    <mergeCell ref="O36:R36"/>
    <mergeCell ref="S36:U36"/>
    <mergeCell ref="L38:N38"/>
    <mergeCell ref="O38:R38"/>
    <mergeCell ref="S38:U38"/>
    <mergeCell ref="V38:X38"/>
    <mergeCell ref="Y38:AA38"/>
    <mergeCell ref="Y37:AA37"/>
    <mergeCell ref="AR36:AU36"/>
    <mergeCell ref="AV36:AY36"/>
    <mergeCell ref="AZ36:BE36"/>
    <mergeCell ref="AB36:AE36"/>
    <mergeCell ref="AF36:AI36"/>
    <mergeCell ref="AJ36:AM36"/>
    <mergeCell ref="AN36:AQ36"/>
    <mergeCell ref="AV37:AY37"/>
    <mergeCell ref="AZ37:BE37"/>
    <mergeCell ref="AB37:AE37"/>
    <mergeCell ref="AF37:AI37"/>
    <mergeCell ref="AJ37:AM37"/>
    <mergeCell ref="AN37:AQ37"/>
    <mergeCell ref="AR37:AU37"/>
    <mergeCell ref="AZ38:BE38"/>
    <mergeCell ref="AB38:AE38"/>
    <mergeCell ref="AF38:AI38"/>
    <mergeCell ref="AJ38:AM38"/>
    <mergeCell ref="AF39:AI39"/>
    <mergeCell ref="AJ39:AM39"/>
    <mergeCell ref="AN39:AQ39"/>
    <mergeCell ref="AR39:AU39"/>
    <mergeCell ref="S40:U40"/>
    <mergeCell ref="AV41:AY41"/>
    <mergeCell ref="AZ41:BE41"/>
    <mergeCell ref="AV39:AY39"/>
    <mergeCell ref="AZ39:BE39"/>
    <mergeCell ref="AZ40:BE40"/>
    <mergeCell ref="AR41:AU41"/>
    <mergeCell ref="C39:E39"/>
    <mergeCell ref="F39:H39"/>
    <mergeCell ref="I39:K39"/>
    <mergeCell ref="L39:N39"/>
    <mergeCell ref="O39:R39"/>
    <mergeCell ref="S39:U39"/>
    <mergeCell ref="V39:X39"/>
    <mergeCell ref="Y39:AA39"/>
    <mergeCell ref="AB39:AE39"/>
    <mergeCell ref="AN38:AQ38"/>
    <mergeCell ref="AR38:AU38"/>
    <mergeCell ref="AV38:AY38"/>
    <mergeCell ref="C38:E38"/>
    <mergeCell ref="F38:H38"/>
    <mergeCell ref="I38:K38"/>
    <mergeCell ref="V42:X42"/>
    <mergeCell ref="Y42:AA42"/>
    <mergeCell ref="Y41:AA41"/>
    <mergeCell ref="AR40:AU40"/>
    <mergeCell ref="AV40:AY40"/>
    <mergeCell ref="C41:E41"/>
    <mergeCell ref="F41:H41"/>
    <mergeCell ref="I41:K41"/>
    <mergeCell ref="L41:N41"/>
    <mergeCell ref="O41:R41"/>
    <mergeCell ref="S41:U41"/>
    <mergeCell ref="V41:X41"/>
    <mergeCell ref="V40:X40"/>
    <mergeCell ref="Y40:AA40"/>
    <mergeCell ref="AB40:AE40"/>
    <mergeCell ref="AF40:AI40"/>
    <mergeCell ref="AJ40:AM40"/>
    <mergeCell ref="AN40:AQ40"/>
    <mergeCell ref="C40:E40"/>
    <mergeCell ref="F40:H40"/>
    <mergeCell ref="I40:K40"/>
    <mergeCell ref="L40:N40"/>
    <mergeCell ref="O40:R40"/>
    <mergeCell ref="AB41:AE41"/>
    <mergeCell ref="AF41:AI41"/>
    <mergeCell ref="AJ41:AM41"/>
    <mergeCell ref="AN41:AQ41"/>
    <mergeCell ref="AF43:AI43"/>
    <mergeCell ref="AJ43:AM43"/>
    <mergeCell ref="AN43:AQ43"/>
    <mergeCell ref="AR43:AU43"/>
    <mergeCell ref="AV43:AY43"/>
    <mergeCell ref="AZ43:BE43"/>
    <mergeCell ref="AZ42:BE42"/>
    <mergeCell ref="C43:E43"/>
    <mergeCell ref="F43:H43"/>
    <mergeCell ref="I43:K43"/>
    <mergeCell ref="L43:N43"/>
    <mergeCell ref="O43:R43"/>
    <mergeCell ref="S43:U43"/>
    <mergeCell ref="V43:X43"/>
    <mergeCell ref="Y43:AA43"/>
    <mergeCell ref="AB43:AE43"/>
    <mergeCell ref="AB42:AE42"/>
    <mergeCell ref="AF42:AI42"/>
    <mergeCell ref="AJ42:AM42"/>
    <mergeCell ref="AN42:AQ42"/>
    <mergeCell ref="AR42:AU42"/>
    <mergeCell ref="AV42:AY42"/>
    <mergeCell ref="C42:E42"/>
    <mergeCell ref="F42:H42"/>
    <mergeCell ref="I42:K42"/>
    <mergeCell ref="L42:N42"/>
    <mergeCell ref="O42:R42"/>
    <mergeCell ref="S42:U42"/>
    <mergeCell ref="C45:E45"/>
    <mergeCell ref="F45:H45"/>
    <mergeCell ref="I45:K45"/>
    <mergeCell ref="L45:N45"/>
    <mergeCell ref="O45:R45"/>
    <mergeCell ref="S45:U45"/>
    <mergeCell ref="V45:X45"/>
    <mergeCell ref="V44:X44"/>
    <mergeCell ref="Y44:AA44"/>
    <mergeCell ref="C44:E44"/>
    <mergeCell ref="F44:H44"/>
    <mergeCell ref="I44:K44"/>
    <mergeCell ref="L44:N44"/>
    <mergeCell ref="O44:R44"/>
    <mergeCell ref="S44:U44"/>
    <mergeCell ref="L46:N46"/>
    <mergeCell ref="O46:R46"/>
    <mergeCell ref="S46:U46"/>
    <mergeCell ref="V46:X46"/>
    <mergeCell ref="Y46:AA46"/>
    <mergeCell ref="Y45:AA45"/>
    <mergeCell ref="AR44:AU44"/>
    <mergeCell ref="AV44:AY44"/>
    <mergeCell ref="AZ44:BE44"/>
    <mergeCell ref="AB44:AE44"/>
    <mergeCell ref="AF44:AI44"/>
    <mergeCell ref="AJ44:AM44"/>
    <mergeCell ref="AN44:AQ44"/>
    <mergeCell ref="AV45:AY45"/>
    <mergeCell ref="AZ45:BE45"/>
    <mergeCell ref="AB45:AE45"/>
    <mergeCell ref="AF45:AI45"/>
    <mergeCell ref="AJ45:AM45"/>
    <mergeCell ref="AN45:AQ45"/>
    <mergeCell ref="AR45:AU45"/>
    <mergeCell ref="AZ46:BE46"/>
    <mergeCell ref="AB46:AE46"/>
    <mergeCell ref="AF46:AI46"/>
    <mergeCell ref="AJ46:AM46"/>
    <mergeCell ref="AF47:AI47"/>
    <mergeCell ref="AJ47:AM47"/>
    <mergeCell ref="AN47:AQ47"/>
    <mergeCell ref="AR47:AU47"/>
    <mergeCell ref="S48:U48"/>
    <mergeCell ref="AV49:AY49"/>
    <mergeCell ref="AZ49:BE49"/>
    <mergeCell ref="AV47:AY47"/>
    <mergeCell ref="AZ47:BE47"/>
    <mergeCell ref="AZ48:BE48"/>
    <mergeCell ref="AR49:AU49"/>
    <mergeCell ref="C47:E47"/>
    <mergeCell ref="F47:H47"/>
    <mergeCell ref="I47:K47"/>
    <mergeCell ref="L47:N47"/>
    <mergeCell ref="O47:R47"/>
    <mergeCell ref="S47:U47"/>
    <mergeCell ref="V47:X47"/>
    <mergeCell ref="Y47:AA47"/>
    <mergeCell ref="AB47:AE47"/>
    <mergeCell ref="AN46:AQ46"/>
    <mergeCell ref="AR46:AU46"/>
    <mergeCell ref="AV46:AY46"/>
    <mergeCell ref="C46:E46"/>
    <mergeCell ref="F46:H46"/>
    <mergeCell ref="I46:K46"/>
    <mergeCell ref="V50:X50"/>
    <mergeCell ref="Y50:AA50"/>
    <mergeCell ref="Y49:AA49"/>
    <mergeCell ref="AR48:AU48"/>
    <mergeCell ref="AV48:AY48"/>
    <mergeCell ref="C49:E49"/>
    <mergeCell ref="F49:H49"/>
    <mergeCell ref="I49:K49"/>
    <mergeCell ref="L49:N49"/>
    <mergeCell ref="O49:R49"/>
    <mergeCell ref="S49:U49"/>
    <mergeCell ref="V49:X49"/>
    <mergeCell ref="V48:X48"/>
    <mergeCell ref="Y48:AA48"/>
    <mergeCell ref="AB48:AE48"/>
    <mergeCell ref="AF48:AI48"/>
    <mergeCell ref="AJ48:AM48"/>
    <mergeCell ref="AN48:AQ48"/>
    <mergeCell ref="C48:E48"/>
    <mergeCell ref="F48:H48"/>
    <mergeCell ref="I48:K48"/>
    <mergeCell ref="L48:N48"/>
    <mergeCell ref="O48:R48"/>
    <mergeCell ref="AB49:AE49"/>
    <mergeCell ref="AF49:AI49"/>
    <mergeCell ref="AJ49:AM49"/>
    <mergeCell ref="AN49:AQ49"/>
    <mergeCell ref="AF51:AI51"/>
    <mergeCell ref="AJ51:AM51"/>
    <mergeCell ref="AN51:AQ51"/>
    <mergeCell ref="AR51:AU51"/>
    <mergeCell ref="AV51:AY51"/>
    <mergeCell ref="AZ51:BE51"/>
    <mergeCell ref="AZ50:BE50"/>
    <mergeCell ref="C51:E51"/>
    <mergeCell ref="F51:H51"/>
    <mergeCell ref="I51:K51"/>
    <mergeCell ref="L51:N51"/>
    <mergeCell ref="O51:R51"/>
    <mergeCell ref="S51:U51"/>
    <mergeCell ref="V51:X51"/>
    <mergeCell ref="Y51:AA51"/>
    <mergeCell ref="AB51:AE51"/>
    <mergeCell ref="AB50:AE50"/>
    <mergeCell ref="AF50:AI50"/>
    <mergeCell ref="AJ50:AM50"/>
    <mergeCell ref="AN50:AQ50"/>
    <mergeCell ref="AR50:AU50"/>
    <mergeCell ref="AV50:AY50"/>
    <mergeCell ref="C50:E50"/>
    <mergeCell ref="F50:H50"/>
    <mergeCell ref="I50:K50"/>
    <mergeCell ref="L50:N50"/>
    <mergeCell ref="O50:R50"/>
    <mergeCell ref="S50:U50"/>
    <mergeCell ref="C53:E53"/>
    <mergeCell ref="F53:H53"/>
    <mergeCell ref="I53:K53"/>
    <mergeCell ref="L53:N53"/>
    <mergeCell ref="O53:R53"/>
    <mergeCell ref="S53:U53"/>
    <mergeCell ref="V53:X53"/>
    <mergeCell ref="V52:X52"/>
    <mergeCell ref="Y52:AA52"/>
    <mergeCell ref="C52:E52"/>
    <mergeCell ref="F52:H52"/>
    <mergeCell ref="I52:K52"/>
    <mergeCell ref="L52:N52"/>
    <mergeCell ref="O52:R52"/>
    <mergeCell ref="S52:U52"/>
    <mergeCell ref="L54:N54"/>
    <mergeCell ref="O54:R54"/>
    <mergeCell ref="S54:U54"/>
    <mergeCell ref="V54:X54"/>
    <mergeCell ref="Y54:AA54"/>
    <mergeCell ref="Y53:AA53"/>
    <mergeCell ref="AR52:AU52"/>
    <mergeCell ref="AV52:AY52"/>
    <mergeCell ref="AZ52:BE52"/>
    <mergeCell ref="AB52:AE52"/>
    <mergeCell ref="AF52:AI52"/>
    <mergeCell ref="AJ52:AM52"/>
    <mergeCell ref="AN52:AQ52"/>
    <mergeCell ref="AV53:AY53"/>
    <mergeCell ref="AZ53:BE53"/>
    <mergeCell ref="AB53:AE53"/>
    <mergeCell ref="AF53:AI53"/>
    <mergeCell ref="AJ53:AM53"/>
    <mergeCell ref="AN53:AQ53"/>
    <mergeCell ref="AR53:AU53"/>
    <mergeCell ref="AZ54:BE54"/>
    <mergeCell ref="AB54:AE54"/>
    <mergeCell ref="AF54:AI54"/>
    <mergeCell ref="AJ54:AM54"/>
    <mergeCell ref="AF55:AI55"/>
    <mergeCell ref="AJ55:AM55"/>
    <mergeCell ref="AN55:AQ55"/>
    <mergeCell ref="AR55:AU55"/>
    <mergeCell ref="S56:U56"/>
    <mergeCell ref="AV57:AY57"/>
    <mergeCell ref="AZ57:BE57"/>
    <mergeCell ref="AV55:AY55"/>
    <mergeCell ref="AZ55:BE55"/>
    <mergeCell ref="AZ56:BE56"/>
    <mergeCell ref="AR57:AU57"/>
    <mergeCell ref="C55:E55"/>
    <mergeCell ref="F55:H55"/>
    <mergeCell ref="I55:K55"/>
    <mergeCell ref="L55:N55"/>
    <mergeCell ref="O55:R55"/>
    <mergeCell ref="S55:U55"/>
    <mergeCell ref="V55:X55"/>
    <mergeCell ref="Y55:AA55"/>
    <mergeCell ref="AB55:AE55"/>
    <mergeCell ref="AN54:AQ54"/>
    <mergeCell ref="AR54:AU54"/>
    <mergeCell ref="AV54:AY54"/>
    <mergeCell ref="C54:E54"/>
    <mergeCell ref="F54:H54"/>
    <mergeCell ref="I54:K54"/>
    <mergeCell ref="V58:X58"/>
    <mergeCell ref="Y58:AA58"/>
    <mergeCell ref="Y57:AA57"/>
    <mergeCell ref="AR56:AU56"/>
    <mergeCell ref="AV56:AY56"/>
    <mergeCell ref="C57:E57"/>
    <mergeCell ref="F57:H57"/>
    <mergeCell ref="I57:K57"/>
    <mergeCell ref="L57:N57"/>
    <mergeCell ref="O57:R57"/>
    <mergeCell ref="S57:U57"/>
    <mergeCell ref="V57:X57"/>
    <mergeCell ref="V56:X56"/>
    <mergeCell ref="Y56:AA56"/>
    <mergeCell ref="AB56:AE56"/>
    <mergeCell ref="AF56:AI56"/>
    <mergeCell ref="AJ56:AM56"/>
    <mergeCell ref="AN56:AQ56"/>
    <mergeCell ref="C56:E56"/>
    <mergeCell ref="F56:H56"/>
    <mergeCell ref="I56:K56"/>
    <mergeCell ref="L56:N56"/>
    <mergeCell ref="O56:R56"/>
    <mergeCell ref="AB57:AE57"/>
    <mergeCell ref="AF57:AI57"/>
    <mergeCell ref="AJ57:AM57"/>
    <mergeCell ref="AN57:AQ57"/>
    <mergeCell ref="AF59:AI59"/>
    <mergeCell ref="AJ59:AM59"/>
    <mergeCell ref="AN59:AQ59"/>
    <mergeCell ref="AR59:AU59"/>
    <mergeCell ref="AV59:AY59"/>
    <mergeCell ref="AZ59:BE59"/>
    <mergeCell ref="AZ58:BE58"/>
    <mergeCell ref="C59:E59"/>
    <mergeCell ref="F59:H59"/>
    <mergeCell ref="I59:K59"/>
    <mergeCell ref="L59:N59"/>
    <mergeCell ref="O59:R59"/>
    <mergeCell ref="S59:U59"/>
    <mergeCell ref="V59:X59"/>
    <mergeCell ref="Y59:AA59"/>
    <mergeCell ref="AB59:AE59"/>
    <mergeCell ref="AB58:AE58"/>
    <mergeCell ref="AF58:AI58"/>
    <mergeCell ref="AJ58:AM58"/>
    <mergeCell ref="AN58:AQ58"/>
    <mergeCell ref="AR58:AU58"/>
    <mergeCell ref="AV58:AY58"/>
    <mergeCell ref="C58:E58"/>
    <mergeCell ref="F58:H58"/>
    <mergeCell ref="I58:K58"/>
    <mergeCell ref="L58:N58"/>
    <mergeCell ref="O58:R58"/>
    <mergeCell ref="S58:U58"/>
    <mergeCell ref="AR60:AU60"/>
    <mergeCell ref="AV60:AY60"/>
    <mergeCell ref="AZ60:BE60"/>
    <mergeCell ref="C61:E61"/>
    <mergeCell ref="F61:H61"/>
    <mergeCell ref="I61:K61"/>
    <mergeCell ref="L61:N61"/>
    <mergeCell ref="O61:R61"/>
    <mergeCell ref="S61:U61"/>
    <mergeCell ref="V61:X61"/>
    <mergeCell ref="V60:X60"/>
    <mergeCell ref="Y60:AA60"/>
    <mergeCell ref="AB60:AE60"/>
    <mergeCell ref="AF60:AI60"/>
    <mergeCell ref="AJ60:AM60"/>
    <mergeCell ref="AN60:AQ60"/>
    <mergeCell ref="C60:E60"/>
    <mergeCell ref="F60:H60"/>
    <mergeCell ref="I60:K60"/>
    <mergeCell ref="L60:N60"/>
    <mergeCell ref="O60:R60"/>
    <mergeCell ref="S60:U60"/>
    <mergeCell ref="AV61:AY61"/>
    <mergeCell ref="AZ61:BE61"/>
    <mergeCell ref="C62:E62"/>
    <mergeCell ref="F62:H62"/>
    <mergeCell ref="I62:K62"/>
    <mergeCell ref="L62:N62"/>
    <mergeCell ref="O62:R62"/>
    <mergeCell ref="S62:U62"/>
    <mergeCell ref="V62:X62"/>
    <mergeCell ref="Y62:AA62"/>
    <mergeCell ref="Y61:AA61"/>
    <mergeCell ref="AB61:AE61"/>
    <mergeCell ref="AF61:AI61"/>
    <mergeCell ref="AJ61:AM61"/>
    <mergeCell ref="AN61:AQ61"/>
    <mergeCell ref="AR61:AU61"/>
    <mergeCell ref="AR63:AU63"/>
    <mergeCell ref="AV63:AY63"/>
    <mergeCell ref="AZ63:BE63"/>
    <mergeCell ref="AZ62:BE62"/>
    <mergeCell ref="AB62:AE62"/>
    <mergeCell ref="AF62:AI62"/>
    <mergeCell ref="AJ62:AM62"/>
    <mergeCell ref="AN62:AQ62"/>
    <mergeCell ref="AR62:AU62"/>
    <mergeCell ref="AV62:AY62"/>
    <mergeCell ref="C64:E64"/>
    <mergeCell ref="F64:H64"/>
    <mergeCell ref="I64:K64"/>
    <mergeCell ref="L64:N64"/>
    <mergeCell ref="O64:R64"/>
    <mergeCell ref="S64:U64"/>
    <mergeCell ref="AF63:AI63"/>
    <mergeCell ref="AJ63:AM63"/>
    <mergeCell ref="AN63:AQ63"/>
    <mergeCell ref="C63:E63"/>
    <mergeCell ref="F63:H63"/>
    <mergeCell ref="I63:K63"/>
    <mergeCell ref="L63:N63"/>
    <mergeCell ref="O63:R63"/>
    <mergeCell ref="S63:U63"/>
    <mergeCell ref="V63:X63"/>
    <mergeCell ref="Y63:AA63"/>
    <mergeCell ref="AB63:AE63"/>
    <mergeCell ref="AR64:AU64"/>
    <mergeCell ref="AV64:AY64"/>
    <mergeCell ref="AZ64:BE64"/>
    <mergeCell ref="V64:X64"/>
    <mergeCell ref="Y64:AA64"/>
    <mergeCell ref="AB64:AE64"/>
    <mergeCell ref="AF64:AI64"/>
    <mergeCell ref="AJ64:AM64"/>
    <mergeCell ref="AN64:AQ64"/>
  </mergeCells>
  <dataValidations disablePrompts="1" count="1">
    <dataValidation type="list" allowBlank="1" showInputMessage="1" showErrorMessage="1" sqref="AF29:AI64 AN29:AQ64 AV29:AY64">
      <formula1>$BH$30:$BH$39</formula1>
    </dataValidation>
  </dataValidations>
  <hyperlinks>
    <hyperlink ref="BB7" location="Índice!B13" display="Índice"/>
    <hyperlink ref="V29" r:id="rId1"/>
  </hyperlinks>
  <pageMargins left="0.70866141732283472" right="0.70866141732283472" top="0.74803149606299213" bottom="0.74803149606299213" header="0.31496062992125978" footer="0.31496062992125978"/>
  <pageSetup paperSize="5" scale="72" orientation="landscape" r:id="rId2"/>
  <headerFooter>
    <oddHeader>&amp;CMódulo 2
Participantes</oddHeader>
    <oddFooter>&amp;LCenso Nacional de Gobierno Estatales 2023&amp;R&amp;P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84"/>
  <sheetViews>
    <sheetView showGridLines="0" view="pageBreakPreview" zoomScale="140" zoomScaleNormal="100" zoomScaleSheetLayoutView="140" workbookViewId="0"/>
  </sheetViews>
  <sheetFormatPr baseColWidth="10" defaultColWidth="0" defaultRowHeight="15" customHeight="1" zeroHeight="1"/>
  <cols>
    <col min="1" max="1" width="5.7109375" style="56" customWidth="1"/>
    <col min="2" max="30" width="3.7109375" style="56" customWidth="1"/>
    <col min="31" max="31" width="5.7109375" style="56" customWidth="1"/>
    <col min="32" max="32" width="3.7109375" style="56" hidden="1" customWidth="1"/>
    <col min="33" max="16384" width="3.7109375" style="56" hidden="1"/>
  </cols>
  <sheetData>
    <row r="1" spans="1:31"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1"/>
    </row>
    <row r="2" spans="1:31"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
    </row>
    <row r="3" spans="1:31"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
    </row>
    <row r="4" spans="1:31"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
    </row>
    <row r="5" spans="1:31" ht="45" customHeight="1">
      <c r="A5" s="1"/>
      <c r="B5" s="283" t="s">
        <v>8</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1"/>
    </row>
    <row r="6" spans="1:31"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E6" s="1"/>
    </row>
    <row r="7" spans="1:31"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c r="AE7" s="1"/>
    </row>
    <row r="8" spans="1:31" ht="15" customHeight="1" thickBot="1">
      <c r="A8" s="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83"/>
      <c r="B10" s="405" t="s">
        <v>264</v>
      </c>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406"/>
      <c r="AE10" s="1"/>
    </row>
    <row r="11" spans="1:31" ht="48" customHeight="1">
      <c r="A11" s="83"/>
      <c r="B11" s="84"/>
      <c r="C11" s="381" t="s">
        <v>265</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322"/>
      <c r="AE11" s="1"/>
    </row>
    <row r="12" spans="1:31" ht="24" customHeight="1">
      <c r="A12" s="83"/>
      <c r="B12" s="84"/>
      <c r="C12" s="381" t="s">
        <v>266</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22"/>
      <c r="AE12" s="1"/>
    </row>
    <row r="13" spans="1:31" ht="36" customHeight="1">
      <c r="A13" s="83"/>
      <c r="B13" s="84"/>
      <c r="C13" s="352" t="s">
        <v>267</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22"/>
      <c r="AE13" s="1"/>
    </row>
    <row r="14" spans="1:31" ht="48" customHeight="1">
      <c r="A14" s="83"/>
      <c r="B14" s="84"/>
      <c r="C14" s="352" t="s">
        <v>268</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22"/>
      <c r="AE14" s="1"/>
    </row>
    <row r="15" spans="1:31" ht="15" customHeight="1">
      <c r="A15" s="83"/>
      <c r="B15" s="87"/>
      <c r="C15" s="353" t="s">
        <v>269</v>
      </c>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24"/>
      <c r="AE15" s="1"/>
    </row>
    <row r="16" spans="1:31" ht="15" customHeight="1" thickBot="1">
      <c r="A16" s="83"/>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1"/>
    </row>
    <row r="17" spans="1:37" ht="15" customHeight="1" thickBot="1">
      <c r="A17" s="88" t="s">
        <v>270</v>
      </c>
      <c r="B17" s="373" t="s">
        <v>271</v>
      </c>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5"/>
      <c r="AE17" s="1"/>
    </row>
    <row r="18" spans="1:37" ht="15" customHeight="1">
      <c r="A18" s="83"/>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1"/>
    </row>
    <row r="19" spans="1:37" ht="36" customHeight="1">
      <c r="A19" s="51" t="s">
        <v>272</v>
      </c>
      <c r="B19" s="382" t="s">
        <v>273</v>
      </c>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1"/>
    </row>
    <row r="20" spans="1:37" ht="36" customHeight="1">
      <c r="A20" s="51"/>
      <c r="B20" s="90"/>
      <c r="C20" s="383" t="s">
        <v>274</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1"/>
    </row>
    <row r="21" spans="1:37" ht="36" customHeight="1">
      <c r="A21" s="83"/>
      <c r="B21" s="15"/>
      <c r="C21" s="371" t="s">
        <v>275</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1"/>
    </row>
    <row r="22" spans="1:37" ht="24" customHeight="1">
      <c r="A22" s="91"/>
      <c r="B22" s="15"/>
      <c r="C22" s="371" t="s">
        <v>276</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1"/>
    </row>
    <row r="23" spans="1:37" ht="36" customHeight="1">
      <c r="A23" s="91"/>
      <c r="B23" s="15"/>
      <c r="C23" s="386" t="s">
        <v>277</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1"/>
    </row>
    <row r="24" spans="1:37" ht="15" customHeight="1">
      <c r="A24" s="83"/>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
    </row>
    <row r="25" spans="1:37" ht="36" customHeight="1">
      <c r="A25" s="83"/>
      <c r="B25" s="15"/>
      <c r="C25" s="395" t="s">
        <v>278</v>
      </c>
      <c r="D25" s="319"/>
      <c r="E25" s="319"/>
      <c r="F25" s="319"/>
      <c r="G25" s="319"/>
      <c r="H25" s="319"/>
      <c r="I25" s="319"/>
      <c r="J25" s="319"/>
      <c r="K25" s="319"/>
      <c r="L25" s="319"/>
      <c r="M25" s="319"/>
      <c r="N25" s="320"/>
      <c r="O25" s="397" t="s">
        <v>279</v>
      </c>
      <c r="P25" s="316"/>
      <c r="Q25" s="316"/>
      <c r="R25" s="316"/>
      <c r="S25" s="316"/>
      <c r="T25" s="317"/>
      <c r="U25" s="397" t="s">
        <v>280</v>
      </c>
      <c r="V25" s="316"/>
      <c r="W25" s="316"/>
      <c r="X25" s="316"/>
      <c r="Y25" s="316"/>
      <c r="Z25" s="316"/>
      <c r="AA25" s="316"/>
      <c r="AB25" s="317"/>
      <c r="AC25" s="384" t="s">
        <v>281</v>
      </c>
      <c r="AD25" s="320"/>
      <c r="AE25" s="1"/>
    </row>
    <row r="26" spans="1:37" ht="84" customHeight="1">
      <c r="A26" s="83"/>
      <c r="B26" s="15"/>
      <c r="C26" s="323"/>
      <c r="D26" s="314"/>
      <c r="E26" s="314"/>
      <c r="F26" s="314"/>
      <c r="G26" s="314"/>
      <c r="H26" s="314"/>
      <c r="I26" s="314"/>
      <c r="J26" s="314"/>
      <c r="K26" s="314"/>
      <c r="L26" s="314"/>
      <c r="M26" s="314"/>
      <c r="N26" s="324"/>
      <c r="O26" s="315" t="s">
        <v>282</v>
      </c>
      <c r="P26" s="317"/>
      <c r="Q26" s="315" t="s">
        <v>283</v>
      </c>
      <c r="R26" s="317"/>
      <c r="S26" s="315" t="s">
        <v>284</v>
      </c>
      <c r="T26" s="317"/>
      <c r="U26" s="315" t="s">
        <v>282</v>
      </c>
      <c r="V26" s="317"/>
      <c r="W26" s="315" t="s">
        <v>283</v>
      </c>
      <c r="X26" s="317"/>
      <c r="Y26" s="315" t="s">
        <v>284</v>
      </c>
      <c r="Z26" s="317"/>
      <c r="AA26" s="387" t="s">
        <v>285</v>
      </c>
      <c r="AB26" s="317"/>
      <c r="AC26" s="323"/>
      <c r="AD26" s="324"/>
      <c r="AE26" s="1"/>
      <c r="AG26" t="s">
        <v>286</v>
      </c>
      <c r="AH26" t="s">
        <v>287</v>
      </c>
      <c r="AI26" t="s">
        <v>288</v>
      </c>
      <c r="AJ26" t="s">
        <v>289</v>
      </c>
      <c r="AK26" t="s">
        <v>290</v>
      </c>
    </row>
    <row r="27" spans="1:37" ht="15" customHeight="1">
      <c r="A27" s="83"/>
      <c r="B27" s="15"/>
      <c r="C27" s="379"/>
      <c r="D27" s="316"/>
      <c r="E27" s="316"/>
      <c r="F27" s="316"/>
      <c r="G27" s="316"/>
      <c r="H27" s="316"/>
      <c r="I27" s="316"/>
      <c r="J27" s="316"/>
      <c r="K27" s="316"/>
      <c r="L27" s="316"/>
      <c r="M27" s="316"/>
      <c r="N27" s="317"/>
      <c r="O27" s="379"/>
      <c r="P27" s="317"/>
      <c r="Q27" s="379"/>
      <c r="R27" s="317"/>
      <c r="S27" s="379"/>
      <c r="T27" s="317"/>
      <c r="U27" s="379"/>
      <c r="V27" s="317"/>
      <c r="W27" s="379"/>
      <c r="X27" s="317"/>
      <c r="Y27" s="379"/>
      <c r="Z27" s="317"/>
      <c r="AA27" s="379"/>
      <c r="AB27" s="317"/>
      <c r="AC27" s="379"/>
      <c r="AD27" s="317"/>
      <c r="AE27" s="1"/>
      <c r="AG27">
        <f>IF(C27&gt;1,IF(COUNTBLANK(O27:AD27)=16,0,1),0)</f>
        <v>0</v>
      </c>
      <c r="AH27">
        <f>COUNTIF(O27:AD27,"NS")</f>
        <v>0</v>
      </c>
      <c r="AI27">
        <f>IF(C27=1,IF(SUM(COUNTBLANK(O27:T27),COUNTBLANK(AC27))=3,0,1),0)</f>
        <v>0</v>
      </c>
      <c r="AJ27">
        <f>IF(C27=1,IF(OR(COUNTBLANK(U27:Z27)=3,AA27="X"),0,1),0)</f>
        <v>0</v>
      </c>
      <c r="AK27">
        <f>IF(AA27="X",IF(COUNTBLANK(U27:Z27)=6,0,1),0)</f>
        <v>0</v>
      </c>
    </row>
    <row r="28" spans="1:37" ht="15" customHeight="1">
      <c r="A28" s="83"/>
      <c r="B28" s="15"/>
      <c r="C28" s="53"/>
      <c r="D28" s="53"/>
      <c r="E28" s="53"/>
      <c r="F28" s="53"/>
      <c r="G28" s="53"/>
      <c r="H28" s="53"/>
      <c r="I28" s="53"/>
      <c r="J28" s="53"/>
      <c r="K28" s="53"/>
      <c r="L28" s="53"/>
      <c r="M28" s="53"/>
      <c r="N28" s="53"/>
      <c r="O28" s="95"/>
      <c r="P28" s="95"/>
      <c r="Q28" s="95"/>
      <c r="R28" s="95"/>
      <c r="S28" s="95"/>
      <c r="T28" s="95"/>
      <c r="U28" s="95"/>
      <c r="V28" s="95"/>
      <c r="W28" s="95"/>
      <c r="X28" s="95"/>
      <c r="Y28" s="95"/>
      <c r="Z28" s="95"/>
      <c r="AA28" s="95"/>
      <c r="AB28" s="95"/>
      <c r="AC28" s="95"/>
      <c r="AD28" s="95"/>
      <c r="AE28" s="1"/>
      <c r="AJ28">
        <f>SUM(AI27:AJ27)</f>
        <v>0</v>
      </c>
      <c r="AK28">
        <f>SUM(AG27,AK27)</f>
        <v>0</v>
      </c>
    </row>
    <row r="29" spans="1:37" ht="24" customHeight="1">
      <c r="A29" s="83"/>
      <c r="B29" s="15"/>
      <c r="C29" s="371" t="s">
        <v>291</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1"/>
    </row>
    <row r="30" spans="1:37" ht="60" customHeight="1">
      <c r="A30" s="83"/>
      <c r="B30" s="15"/>
      <c r="C30" s="372"/>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7"/>
      <c r="AE30" s="1"/>
    </row>
    <row r="31" spans="1:37" ht="15" customHeight="1">
      <c r="A31" s="83"/>
      <c r="B31" s="239" t="str">
        <f>IF(C27=1,IF(AJ28=0,"","Favor de ingresar toda la información requerida en la pregunta."),"")</f>
        <v/>
      </c>
      <c r="C31" s="239"/>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1"/>
    </row>
    <row r="32" spans="1:37" ht="15" customHeight="1">
      <c r="A32" s="83"/>
      <c r="B32" s="239" t="str">
        <f>IF(AK28=0,"","Revise la información capturada, ya que tiene datos ingresados en celdas que están sombreadas.")</f>
        <v/>
      </c>
      <c r="C32" s="239"/>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1"/>
    </row>
    <row r="33" spans="1:31" ht="15" customHeight="1">
      <c r="A33" s="83"/>
      <c r="B33" s="239" t="str">
        <f>IF(AND(AH27&lt;&gt;0,C30=""),"Alerta: Debido a que cuenta con registros NS, debe proporcionar una justificación en el area de comentarios al final de la pregunta.","")</f>
        <v/>
      </c>
      <c r="C33" s="239"/>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1"/>
    </row>
    <row r="34" spans="1:31" ht="15" customHeight="1">
      <c r="A34" s="83"/>
      <c r="B34" s="239"/>
      <c r="C34" s="239"/>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1"/>
    </row>
    <row r="35" spans="1:31" ht="15" customHeight="1">
      <c r="A35" s="83"/>
      <c r="B35" s="239"/>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1"/>
    </row>
    <row r="36" spans="1:31" ht="15" customHeight="1" thickBot="1">
      <c r="A36" s="83"/>
      <c r="B36" s="239"/>
      <c r="C36" s="239"/>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1"/>
    </row>
    <row r="37" spans="1:31" ht="15" customHeight="1" thickBot="1">
      <c r="A37" s="88" t="s">
        <v>270</v>
      </c>
      <c r="B37" s="373" t="s">
        <v>292</v>
      </c>
      <c r="C37" s="374"/>
      <c r="D37" s="374"/>
      <c r="E37" s="374"/>
      <c r="F37" s="374"/>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5"/>
      <c r="AE37" s="1"/>
    </row>
    <row r="38" spans="1:31" ht="15" customHeight="1">
      <c r="A38" s="83"/>
      <c r="B38" s="376" t="s">
        <v>293</v>
      </c>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8"/>
      <c r="AE38" s="1"/>
    </row>
    <row r="39" spans="1:31" ht="24" customHeight="1">
      <c r="A39" s="83"/>
      <c r="B39" s="96"/>
      <c r="C39" s="352" t="s">
        <v>294</v>
      </c>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322"/>
      <c r="AE39" s="1"/>
    </row>
    <row r="40" spans="1:31" ht="15" customHeight="1">
      <c r="A40" s="83"/>
      <c r="B40" s="380" t="s">
        <v>295</v>
      </c>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20"/>
      <c r="AE40" s="1"/>
    </row>
    <row r="41" spans="1:31" ht="36" customHeight="1">
      <c r="A41" s="83"/>
      <c r="B41" s="66"/>
      <c r="C41" s="352" t="s">
        <v>296</v>
      </c>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322"/>
      <c r="AE41" s="1"/>
    </row>
    <row r="42" spans="1:31" ht="36" customHeight="1">
      <c r="A42" s="83"/>
      <c r="B42" s="66"/>
      <c r="C42" s="352" t="s">
        <v>297</v>
      </c>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322"/>
      <c r="AE42" s="1"/>
    </row>
    <row r="43" spans="1:31" ht="36" customHeight="1">
      <c r="A43" s="83"/>
      <c r="B43" s="96"/>
      <c r="C43" s="381" t="s">
        <v>298</v>
      </c>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322"/>
      <c r="AE43" s="1"/>
    </row>
    <row r="44" spans="1:31" ht="48" customHeight="1">
      <c r="A44" s="83"/>
      <c r="B44" s="240"/>
      <c r="C44" s="381" t="s">
        <v>299</v>
      </c>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322"/>
      <c r="AE44" s="1"/>
    </row>
    <row r="45" spans="1:31" ht="36" customHeight="1">
      <c r="A45" s="83"/>
      <c r="B45" s="240"/>
      <c r="C45" s="381" t="s">
        <v>300</v>
      </c>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322"/>
      <c r="AE45" s="1"/>
    </row>
    <row r="46" spans="1:31" ht="48" customHeight="1">
      <c r="A46" s="83"/>
      <c r="B46" s="97"/>
      <c r="C46" s="385" t="s">
        <v>301</v>
      </c>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24"/>
      <c r="AE46" s="1"/>
    </row>
    <row r="47" spans="1:31" ht="15" customHeight="1">
      <c r="A47" s="83"/>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1"/>
    </row>
    <row r="48" spans="1:31" ht="36" customHeight="1">
      <c r="A48" s="98" t="s">
        <v>302</v>
      </c>
      <c r="B48" s="382" t="s">
        <v>303</v>
      </c>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1"/>
    </row>
    <row r="49" spans="1:37" ht="36" customHeight="1">
      <c r="A49" s="91"/>
      <c r="B49" s="15"/>
      <c r="C49" s="383" t="s">
        <v>304</v>
      </c>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1"/>
    </row>
    <row r="50" spans="1:37" ht="24" customHeight="1">
      <c r="A50" s="83"/>
      <c r="B50" s="15"/>
      <c r="C50" s="371" t="s">
        <v>305</v>
      </c>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1"/>
    </row>
    <row r="51" spans="1:37" ht="24" customHeight="1">
      <c r="A51" s="91"/>
      <c r="B51" s="15"/>
      <c r="C51" s="371" t="s">
        <v>306</v>
      </c>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1"/>
    </row>
    <row r="52" spans="1:37" ht="36" customHeight="1">
      <c r="A52" s="91"/>
      <c r="B52" s="15"/>
      <c r="C52" s="386" t="s">
        <v>307</v>
      </c>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1"/>
    </row>
    <row r="53" spans="1:37" ht="15" customHeight="1">
      <c r="A53" s="91"/>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
    </row>
    <row r="54" spans="1:37" ht="15" customHeight="1">
      <c r="A54" s="83"/>
      <c r="B54" s="15"/>
      <c r="C54" s="397" t="s">
        <v>308</v>
      </c>
      <c r="D54" s="319"/>
      <c r="E54" s="319"/>
      <c r="F54" s="319"/>
      <c r="G54" s="319"/>
      <c r="H54" s="319"/>
      <c r="I54" s="319"/>
      <c r="J54" s="320"/>
      <c r="K54" s="398" t="s">
        <v>309</v>
      </c>
      <c r="L54" s="399"/>
      <c r="M54" s="399"/>
      <c r="N54" s="400"/>
      <c r="O54" s="397" t="s">
        <v>310</v>
      </c>
      <c r="P54" s="316"/>
      <c r="Q54" s="316"/>
      <c r="R54" s="316"/>
      <c r="S54" s="316"/>
      <c r="T54" s="317"/>
      <c r="U54" s="397" t="s">
        <v>311</v>
      </c>
      <c r="V54" s="316"/>
      <c r="W54" s="316"/>
      <c r="X54" s="316"/>
      <c r="Y54" s="316"/>
      <c r="Z54" s="316"/>
      <c r="AA54" s="316"/>
      <c r="AB54" s="317"/>
      <c r="AC54" s="384" t="s">
        <v>312</v>
      </c>
      <c r="AD54" s="320"/>
      <c r="AE54" s="1"/>
    </row>
    <row r="55" spans="1:37" ht="84" customHeight="1">
      <c r="A55" s="83"/>
      <c r="B55" s="15"/>
      <c r="C55" s="323"/>
      <c r="D55" s="314"/>
      <c r="E55" s="314"/>
      <c r="F55" s="314"/>
      <c r="G55" s="314"/>
      <c r="H55" s="314"/>
      <c r="I55" s="314"/>
      <c r="J55" s="324"/>
      <c r="K55" s="401"/>
      <c r="L55" s="402"/>
      <c r="M55" s="402"/>
      <c r="N55" s="403"/>
      <c r="O55" s="315" t="s">
        <v>282</v>
      </c>
      <c r="P55" s="317"/>
      <c r="Q55" s="315" t="s">
        <v>283</v>
      </c>
      <c r="R55" s="317"/>
      <c r="S55" s="315" t="s">
        <v>284</v>
      </c>
      <c r="T55" s="317"/>
      <c r="U55" s="315" t="s">
        <v>282</v>
      </c>
      <c r="V55" s="317"/>
      <c r="W55" s="315" t="s">
        <v>283</v>
      </c>
      <c r="X55" s="317"/>
      <c r="Y55" s="315" t="s">
        <v>284</v>
      </c>
      <c r="Z55" s="317"/>
      <c r="AA55" s="387" t="s">
        <v>285</v>
      </c>
      <c r="AB55" s="317"/>
      <c r="AC55" s="323"/>
      <c r="AD55" s="324"/>
      <c r="AE55" s="1"/>
      <c r="AG55" t="s">
        <v>286</v>
      </c>
      <c r="AH55" t="s">
        <v>287</v>
      </c>
      <c r="AI55" t="s">
        <v>288</v>
      </c>
      <c r="AJ55" t="s">
        <v>289</v>
      </c>
      <c r="AK55" t="s">
        <v>290</v>
      </c>
    </row>
    <row r="56" spans="1:37" ht="24" customHeight="1">
      <c r="A56" s="83"/>
      <c r="B56" s="15"/>
      <c r="C56" s="99" t="s">
        <v>221</v>
      </c>
      <c r="D56" s="404" t="s">
        <v>313</v>
      </c>
      <c r="E56" s="316"/>
      <c r="F56" s="316"/>
      <c r="G56" s="316"/>
      <c r="H56" s="316"/>
      <c r="I56" s="316"/>
      <c r="J56" s="317"/>
      <c r="K56" s="379"/>
      <c r="L56" s="316"/>
      <c r="M56" s="316"/>
      <c r="N56" s="317"/>
      <c r="O56" s="379"/>
      <c r="P56" s="317"/>
      <c r="Q56" s="379"/>
      <c r="R56" s="317"/>
      <c r="S56" s="379"/>
      <c r="T56" s="317"/>
      <c r="U56" s="379"/>
      <c r="V56" s="317"/>
      <c r="W56" s="379"/>
      <c r="X56" s="317"/>
      <c r="Y56" s="379"/>
      <c r="Z56" s="317"/>
      <c r="AA56" s="379"/>
      <c r="AB56" s="317"/>
      <c r="AC56" s="379"/>
      <c r="AD56" s="317"/>
      <c r="AE56" s="1"/>
      <c r="AG56">
        <f>IF(K56&gt;1,IF(COUNTBLANK(O56:AD56)=16,0,1),0)</f>
        <v>0</v>
      </c>
      <c r="AH56">
        <f>COUNTIF(O56:AD56,"NS")</f>
        <v>0</v>
      </c>
      <c r="AI56">
        <f>IF(K56=1,IF(SUM(COUNTBLANK(O56:T56),COUNTBLANK(AC56))=3,0,1),0)</f>
        <v>0</v>
      </c>
      <c r="AJ56">
        <f>IF(K56=1,IF(OR(COUNTBLANK(U56:Z56)=3,AA56="X"),0,1),0)</f>
        <v>0</v>
      </c>
      <c r="AK56">
        <f>IF(AA56="X",IF(COUNTBLANK(U56:Z56)=6,0,1),0)</f>
        <v>0</v>
      </c>
    </row>
    <row r="57" spans="1:37" ht="24" customHeight="1">
      <c r="A57" s="83"/>
      <c r="B57" s="15"/>
      <c r="C57" s="99" t="s">
        <v>222</v>
      </c>
      <c r="D57" s="404" t="s">
        <v>314</v>
      </c>
      <c r="E57" s="316"/>
      <c r="F57" s="316"/>
      <c r="G57" s="316"/>
      <c r="H57" s="316"/>
      <c r="I57" s="316"/>
      <c r="J57" s="317"/>
      <c r="K57" s="379"/>
      <c r="L57" s="316"/>
      <c r="M57" s="316"/>
      <c r="N57" s="317"/>
      <c r="O57" s="379"/>
      <c r="P57" s="317"/>
      <c r="Q57" s="379"/>
      <c r="R57" s="317"/>
      <c r="S57" s="379"/>
      <c r="T57" s="317"/>
      <c r="U57" s="379"/>
      <c r="V57" s="317"/>
      <c r="W57" s="379"/>
      <c r="X57" s="317"/>
      <c r="Y57" s="379"/>
      <c r="Z57" s="317"/>
      <c r="AA57" s="379"/>
      <c r="AB57" s="317"/>
      <c r="AC57" s="379"/>
      <c r="AD57" s="317"/>
      <c r="AE57" s="1"/>
      <c r="AG57">
        <f>IF(K57&gt;1,IF(COUNTBLANK(O57:AD57)=16,0,1),0)</f>
        <v>0</v>
      </c>
      <c r="AH57">
        <f>COUNTIF(O57:AD57,"NS")</f>
        <v>0</v>
      </c>
      <c r="AI57">
        <f>IF(K57=1,IF(SUM(COUNTBLANK(O57:T57),COUNTBLANK(AC57))=3,0,1),0)</f>
        <v>0</v>
      </c>
      <c r="AJ57">
        <f>IF(K57=1,IF(OR(COUNTBLANK(U57:Z57)=3,AA57="X"),0,1),0)</f>
        <v>0</v>
      </c>
      <c r="AK57">
        <f>IF(AA57="X",IF(COUNTBLANK(U57:Z57)=6,0,1),0)</f>
        <v>0</v>
      </c>
    </row>
    <row r="58" spans="1:37" ht="15" customHeight="1">
      <c r="A58" s="83"/>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
      <c r="AJ58">
        <f>SUM(AI56:AJ57)</f>
        <v>0</v>
      </c>
      <c r="AK58">
        <f>SUM(AG56:AG57,AK56:AK57)</f>
        <v>0</v>
      </c>
    </row>
    <row r="59" spans="1:37" ht="24" customHeight="1">
      <c r="A59" s="83"/>
      <c r="B59" s="15"/>
      <c r="C59" s="371" t="s">
        <v>291</v>
      </c>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1"/>
    </row>
    <row r="60" spans="1:37" ht="60" customHeight="1">
      <c r="A60" s="83"/>
      <c r="B60" s="15"/>
      <c r="C60" s="372"/>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317"/>
      <c r="AE60" s="1"/>
    </row>
    <row r="61" spans="1:37" ht="15" customHeight="1">
      <c r="A61" s="83"/>
      <c r="B61" s="239" t="str">
        <f>IF(AJ58=0,"","Favor de ingresar toda la información requerida en la pregunta.")</f>
        <v/>
      </c>
      <c r="C61" s="239"/>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1"/>
    </row>
    <row r="62" spans="1:37" ht="15" customHeight="1">
      <c r="A62" s="83"/>
      <c r="B62" s="239" t="str">
        <f>IF(AK58=0,"","Revise la información capturada, ya que tiene datos ingresados en celdas que están sombreadas.")</f>
        <v/>
      </c>
      <c r="C62" s="239"/>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1"/>
    </row>
    <row r="63" spans="1:37" ht="15" customHeight="1">
      <c r="A63" s="83"/>
      <c r="B63" s="239" t="str">
        <f>IF(AND(SUM(AH56:AH57)&lt;&gt;0,C60=""),"Alerta: Debido a que cuenta con registros NS, debe proporcionar una justificación en el area de comentarios al final de la pregunta.","")</f>
        <v/>
      </c>
      <c r="C63" s="239"/>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1"/>
    </row>
    <row r="64" spans="1:37" ht="15" customHeight="1">
      <c r="A64" s="83"/>
      <c r="B64" s="239"/>
      <c r="C64" s="239"/>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1"/>
    </row>
    <row r="65" spans="1:31" ht="15" customHeight="1">
      <c r="A65" s="83"/>
      <c r="B65" s="239"/>
      <c r="C65" s="239"/>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1"/>
    </row>
    <row r="66" spans="1:31" ht="15" customHeight="1">
      <c r="A66" s="83"/>
      <c r="B66" s="239"/>
      <c r="C66" s="239"/>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1"/>
    </row>
    <row r="67" spans="1:31" ht="15" customHeight="1">
      <c r="A67" s="98" t="s">
        <v>315</v>
      </c>
      <c r="B67" s="382" t="s">
        <v>316</v>
      </c>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1"/>
    </row>
    <row r="68" spans="1:31" ht="15" customHeight="1">
      <c r="A68" s="91"/>
      <c r="B68" s="15"/>
      <c r="C68" s="383" t="s">
        <v>317</v>
      </c>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1"/>
    </row>
    <row r="69" spans="1:31" ht="15" customHeight="1">
      <c r="A69" s="91"/>
      <c r="B69" s="15"/>
      <c r="C69" s="383" t="s">
        <v>318</v>
      </c>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1"/>
    </row>
    <row r="70" spans="1:31" ht="15" customHeight="1" thickBot="1">
      <c r="A70" s="91"/>
      <c r="B70" s="100"/>
      <c r="C70" s="100"/>
      <c r="D70" s="100"/>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
    </row>
    <row r="71" spans="1:31" ht="15" customHeight="1" thickBot="1">
      <c r="A71" s="91"/>
      <c r="B71" s="15"/>
      <c r="C71" s="8"/>
      <c r="D71" s="241" t="s">
        <v>319</v>
      </c>
      <c r="E71" s="57"/>
      <c r="F71" s="57"/>
      <c r="G71" s="57"/>
      <c r="H71" s="57"/>
      <c r="I71" s="57"/>
      <c r="J71" s="57"/>
      <c r="K71" s="57"/>
      <c r="L71" s="57"/>
      <c r="M71" s="57"/>
      <c r="N71" s="57"/>
      <c r="O71" s="57"/>
      <c r="P71" s="57"/>
      <c r="Q71" s="57"/>
      <c r="R71" s="57"/>
      <c r="S71" s="13"/>
      <c r="T71" s="13"/>
      <c r="U71" s="13"/>
      <c r="V71" s="13"/>
      <c r="W71" s="13"/>
      <c r="X71" s="13"/>
      <c r="Y71" s="13"/>
      <c r="Z71" s="13"/>
      <c r="AA71" s="13"/>
      <c r="AB71" s="13"/>
      <c r="AC71" s="13"/>
      <c r="AD71" s="13"/>
      <c r="AE71" s="1"/>
    </row>
    <row r="72" spans="1:31" ht="15" customHeight="1" thickBot="1">
      <c r="A72" s="91"/>
      <c r="B72" s="15"/>
      <c r="C72" s="8"/>
      <c r="D72" s="101" t="s">
        <v>320</v>
      </c>
      <c r="E72" s="13"/>
      <c r="F72" s="13"/>
      <c r="G72" s="13"/>
      <c r="H72" s="13"/>
      <c r="I72" s="13"/>
      <c r="J72" s="13"/>
      <c r="K72" s="13"/>
      <c r="L72" s="13"/>
      <c r="M72" s="13"/>
      <c r="N72" s="13"/>
      <c r="O72" s="13"/>
      <c r="P72" s="13"/>
      <c r="Q72" s="13"/>
      <c r="R72" s="57"/>
      <c r="S72" s="57"/>
      <c r="T72" s="57"/>
      <c r="U72" s="57"/>
      <c r="V72" s="57"/>
      <c r="W72" s="57"/>
      <c r="X72" s="57"/>
      <c r="Y72" s="57"/>
      <c r="Z72" s="57"/>
      <c r="AA72" s="57"/>
      <c r="AB72" s="57"/>
      <c r="AC72" s="57"/>
      <c r="AD72" s="57"/>
      <c r="AE72" s="1"/>
    </row>
    <row r="73" spans="1:31" ht="15" customHeight="1" thickBot="1">
      <c r="A73" s="91"/>
      <c r="B73" s="15"/>
      <c r="C73" s="8"/>
      <c r="D73" s="101" t="s">
        <v>321</v>
      </c>
      <c r="E73" s="13"/>
      <c r="F73" s="13"/>
      <c r="G73" s="13"/>
      <c r="H73" s="13"/>
      <c r="I73" s="13"/>
      <c r="J73" s="13"/>
      <c r="K73" s="13"/>
      <c r="L73" s="13"/>
      <c r="M73" s="13"/>
      <c r="N73" s="13"/>
      <c r="O73" s="13"/>
      <c r="P73" s="13"/>
      <c r="Q73" s="13"/>
      <c r="R73" s="57"/>
      <c r="S73" s="57"/>
      <c r="T73" s="57"/>
      <c r="U73" s="57"/>
      <c r="V73" s="57"/>
      <c r="W73" s="57"/>
      <c r="X73" s="57"/>
      <c r="Y73" s="57"/>
      <c r="Z73" s="57"/>
      <c r="AA73" s="57"/>
      <c r="AB73" s="57"/>
      <c r="AC73" s="57"/>
      <c r="AD73" s="57"/>
      <c r="AE73" s="1"/>
    </row>
    <row r="74" spans="1:31" ht="15" customHeight="1" thickBot="1">
      <c r="A74" s="91"/>
      <c r="B74" s="15"/>
      <c r="C74" s="8"/>
      <c r="D74" s="101" t="s">
        <v>322</v>
      </c>
      <c r="E74" s="13"/>
      <c r="F74" s="13"/>
      <c r="G74" s="13"/>
      <c r="H74" s="13"/>
      <c r="I74" s="13"/>
      <c r="J74" s="13"/>
      <c r="K74" s="13"/>
      <c r="L74" s="13"/>
      <c r="M74" s="13"/>
      <c r="N74" s="13"/>
      <c r="O74" s="13"/>
      <c r="P74" s="13"/>
      <c r="Q74" s="13"/>
      <c r="R74" s="57"/>
      <c r="S74" s="57"/>
      <c r="T74" s="57"/>
      <c r="U74" s="57"/>
      <c r="V74" s="57"/>
      <c r="W74" s="57"/>
      <c r="X74" s="57"/>
      <c r="Y74" s="57"/>
      <c r="Z74" s="57"/>
      <c r="AA74" s="57"/>
      <c r="AB74" s="57"/>
      <c r="AC74" s="57"/>
      <c r="AD74" s="57"/>
      <c r="AE74" s="1"/>
    </row>
    <row r="75" spans="1:31" ht="15" customHeight="1" thickBot="1">
      <c r="A75" s="91"/>
      <c r="B75" s="15"/>
      <c r="C75" s="8"/>
      <c r="D75" s="101" t="s">
        <v>323</v>
      </c>
      <c r="E75" s="13"/>
      <c r="F75" s="13"/>
      <c r="G75" s="13"/>
      <c r="H75" s="13"/>
      <c r="I75" s="13"/>
      <c r="J75" s="13"/>
      <c r="K75" s="13"/>
      <c r="L75" s="13"/>
      <c r="M75" s="13"/>
      <c r="N75" s="13"/>
      <c r="O75" s="13"/>
      <c r="P75" s="13"/>
      <c r="Q75" s="13"/>
      <c r="R75" s="57"/>
      <c r="S75" s="57"/>
      <c r="T75" s="57"/>
      <c r="U75" s="57"/>
      <c r="V75" s="57"/>
      <c r="W75" s="57"/>
      <c r="X75" s="57"/>
      <c r="Y75" s="57"/>
      <c r="Z75" s="57"/>
      <c r="AA75" s="57"/>
      <c r="AB75" s="57"/>
      <c r="AC75" s="57"/>
      <c r="AD75" s="57"/>
      <c r="AE75" s="1"/>
    </row>
    <row r="76" spans="1:31" ht="15" customHeight="1" thickBot="1">
      <c r="A76" s="91"/>
      <c r="B76" s="15"/>
      <c r="C76" s="8"/>
      <c r="D76" s="101" t="s">
        <v>324</v>
      </c>
      <c r="E76" s="13"/>
      <c r="F76" s="13"/>
      <c r="G76" s="13"/>
      <c r="H76" s="13"/>
      <c r="I76" s="13"/>
      <c r="J76" s="13"/>
      <c r="K76" s="13"/>
      <c r="L76" s="13"/>
      <c r="M76" s="13"/>
      <c r="N76" s="13"/>
      <c r="O76" s="13"/>
      <c r="P76" s="13"/>
      <c r="Q76" s="13"/>
      <c r="R76" s="57"/>
      <c r="S76" s="57"/>
      <c r="T76" s="57"/>
      <c r="U76" s="57"/>
      <c r="V76" s="57"/>
      <c r="W76" s="57"/>
      <c r="X76" s="57"/>
      <c r="Y76" s="57"/>
      <c r="Z76" s="57"/>
      <c r="AA76" s="57"/>
      <c r="AB76" s="57"/>
      <c r="AC76" s="57"/>
      <c r="AD76" s="57"/>
      <c r="AE76" s="1"/>
    </row>
    <row r="77" spans="1:31" ht="15" customHeight="1" thickBot="1">
      <c r="A77" s="91"/>
      <c r="B77" s="15"/>
      <c r="C77" s="8"/>
      <c r="D77" s="101" t="s">
        <v>325</v>
      </c>
      <c r="E77" s="13"/>
      <c r="F77" s="13"/>
      <c r="G77" s="13"/>
      <c r="H77" s="13"/>
      <c r="I77" s="13"/>
      <c r="J77" s="13"/>
      <c r="K77" s="13"/>
      <c r="L77" s="13"/>
      <c r="M77" s="13"/>
      <c r="N77" s="13"/>
      <c r="O77" s="13"/>
      <c r="P77" s="13"/>
      <c r="Q77" s="13"/>
      <c r="R77" s="57"/>
      <c r="S77" s="57"/>
      <c r="T77" s="57"/>
      <c r="U77" s="57"/>
      <c r="V77" s="57"/>
      <c r="W77" s="57"/>
      <c r="X77" s="57"/>
      <c r="Y77" s="57"/>
      <c r="Z77" s="57"/>
      <c r="AA77" s="57"/>
      <c r="AB77" s="57"/>
      <c r="AC77" s="57"/>
      <c r="AD77" s="57"/>
      <c r="AE77" s="1"/>
    </row>
    <row r="78" spans="1:31" ht="15" customHeight="1" thickBot="1">
      <c r="A78" s="91"/>
      <c r="B78" s="15"/>
      <c r="C78" s="8"/>
      <c r="D78" s="101" t="s">
        <v>326</v>
      </c>
      <c r="E78" s="13"/>
      <c r="F78" s="13"/>
      <c r="G78" s="13"/>
      <c r="H78" s="13"/>
      <c r="I78" s="13"/>
      <c r="J78" s="13"/>
      <c r="K78" s="13"/>
      <c r="L78" s="13"/>
      <c r="M78" s="13"/>
      <c r="N78" s="13"/>
      <c r="O78" s="13"/>
      <c r="P78" s="13"/>
      <c r="Q78" s="13"/>
      <c r="R78" s="57"/>
      <c r="S78" s="13"/>
      <c r="T78" s="13"/>
      <c r="U78" s="13"/>
      <c r="V78" s="13"/>
      <c r="W78" s="13"/>
      <c r="X78" s="13"/>
      <c r="Y78" s="13"/>
      <c r="Z78" s="13"/>
      <c r="AA78" s="13"/>
      <c r="AB78" s="13"/>
      <c r="AC78" s="13"/>
      <c r="AD78" s="13"/>
      <c r="AE78" s="1"/>
    </row>
    <row r="79" spans="1:31" ht="15" customHeight="1" thickBot="1">
      <c r="A79" s="91"/>
      <c r="B79" s="15"/>
      <c r="C79" s="8"/>
      <c r="D79" s="101" t="s">
        <v>327</v>
      </c>
      <c r="E79" s="13"/>
      <c r="F79" s="13"/>
      <c r="G79" s="13"/>
      <c r="H79" s="13"/>
      <c r="I79" s="13"/>
      <c r="J79" s="13"/>
      <c r="K79" s="13"/>
      <c r="L79" s="13"/>
      <c r="M79" s="13"/>
      <c r="N79" s="13"/>
      <c r="O79" s="13"/>
      <c r="P79" s="13"/>
      <c r="Q79" s="13"/>
      <c r="R79" s="57"/>
      <c r="S79" s="13"/>
      <c r="T79" s="13"/>
      <c r="U79" s="13"/>
      <c r="V79" s="13"/>
      <c r="W79" s="13"/>
      <c r="X79" s="13"/>
      <c r="Y79" s="13"/>
      <c r="Z79" s="13"/>
      <c r="AA79" s="13"/>
      <c r="AB79" s="13"/>
      <c r="AC79" s="13"/>
      <c r="AD79" s="13"/>
      <c r="AE79" s="1"/>
    </row>
    <row r="80" spans="1:31" ht="15" customHeight="1" thickBot="1">
      <c r="A80" s="91"/>
      <c r="B80" s="15"/>
      <c r="C80" s="8"/>
      <c r="D80" s="101" t="s">
        <v>328</v>
      </c>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
    </row>
    <row r="81" spans="1:31" ht="15" customHeight="1" thickBot="1">
      <c r="A81" s="91"/>
      <c r="B81" s="15"/>
      <c r="C81" s="8"/>
      <c r="D81" s="101" t="s">
        <v>329</v>
      </c>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
    </row>
    <row r="82" spans="1:31" ht="15" customHeight="1" thickBot="1">
      <c r="A82" s="91"/>
      <c r="B82" s="15"/>
      <c r="C82" s="8"/>
      <c r="D82" s="101" t="s">
        <v>330</v>
      </c>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
    </row>
    <row r="83" spans="1:31" ht="15" customHeight="1" thickBot="1">
      <c r="A83" s="91"/>
      <c r="B83" s="15"/>
      <c r="C83" s="8"/>
      <c r="D83" s="101" t="s">
        <v>331</v>
      </c>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
    </row>
    <row r="84" spans="1:31" ht="15" customHeight="1" thickBot="1">
      <c r="A84" s="91"/>
      <c r="B84" s="1"/>
      <c r="C84" s="8"/>
      <c r="D84" s="101" t="s">
        <v>332</v>
      </c>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
    </row>
    <row r="85" spans="1:31" ht="15" customHeight="1" thickBot="1">
      <c r="A85" s="91"/>
      <c r="B85" s="15"/>
      <c r="C85" s="8"/>
      <c r="D85" s="101" t="s">
        <v>333</v>
      </c>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
    </row>
    <row r="86" spans="1:31" ht="15" customHeight="1" thickBot="1">
      <c r="A86" s="91"/>
      <c r="B86" s="15"/>
      <c r="C86" s="8"/>
      <c r="D86" s="101" t="s">
        <v>334</v>
      </c>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
    </row>
    <row r="87" spans="1:31" ht="15" customHeight="1" thickBot="1">
      <c r="A87" s="91"/>
      <c r="B87" s="15"/>
      <c r="C87" s="8"/>
      <c r="D87" s="101" t="s">
        <v>335</v>
      </c>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
    </row>
    <row r="88" spans="1:31" ht="15" customHeight="1" thickBot="1">
      <c r="A88" s="91"/>
      <c r="B88" s="57"/>
      <c r="C88" s="8"/>
      <c r="D88" s="101" t="s">
        <v>336</v>
      </c>
      <c r="E88" s="15"/>
      <c r="F88" s="32"/>
      <c r="G88" s="32"/>
      <c r="H88" s="32"/>
      <c r="I88" s="32"/>
      <c r="J88" s="32"/>
      <c r="K88" s="32"/>
      <c r="L88" s="32"/>
      <c r="M88" s="32"/>
      <c r="N88" s="32"/>
      <c r="O88" s="32"/>
      <c r="P88" s="32"/>
      <c r="Q88" s="32"/>
      <c r="R88" s="32"/>
      <c r="S88" s="32"/>
      <c r="T88" s="15"/>
      <c r="U88" s="32"/>
      <c r="V88" s="32"/>
      <c r="W88" s="32"/>
      <c r="X88" s="32"/>
      <c r="Y88" s="32"/>
      <c r="Z88" s="32"/>
      <c r="AA88" s="32"/>
      <c r="AB88" s="32"/>
      <c r="AC88" s="32"/>
      <c r="AD88" s="32"/>
      <c r="AE88" s="1"/>
    </row>
    <row r="89" spans="1:31" ht="15" customHeight="1" thickBot="1">
      <c r="A89" s="91"/>
      <c r="B89" s="15"/>
      <c r="C89" s="8"/>
      <c r="D89" s="13" t="s">
        <v>337</v>
      </c>
      <c r="E89" s="15"/>
      <c r="F89" s="15"/>
      <c r="G89" s="15"/>
      <c r="H89" s="15"/>
      <c r="I89" s="57"/>
      <c r="J89" s="57"/>
      <c r="K89" s="57"/>
      <c r="L89" s="57"/>
      <c r="M89" s="313"/>
      <c r="N89" s="314"/>
      <c r="O89" s="314"/>
      <c r="P89" s="314"/>
      <c r="Q89" s="314"/>
      <c r="R89" s="314"/>
      <c r="S89" s="314"/>
      <c r="T89" s="314"/>
      <c r="U89" s="314"/>
      <c r="V89" s="314"/>
      <c r="W89" s="314"/>
      <c r="X89" s="314"/>
      <c r="Y89" s="314"/>
      <c r="Z89" s="314"/>
      <c r="AA89" s="314"/>
      <c r="AB89" s="314"/>
      <c r="AC89" s="314"/>
      <c r="AD89" s="314"/>
      <c r="AE89" s="1"/>
    </row>
    <row r="90" spans="1:31" ht="15" customHeight="1" thickBot="1">
      <c r="A90" s="91"/>
      <c r="B90" s="15"/>
      <c r="C90" s="8"/>
      <c r="D90" s="101" t="s">
        <v>338</v>
      </c>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
    </row>
    <row r="91" spans="1:31" ht="15" customHeight="1">
      <c r="A91" s="9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
    </row>
    <row r="92" spans="1:31" ht="24" customHeight="1">
      <c r="A92" s="83"/>
      <c r="B92" s="15"/>
      <c r="C92" s="371" t="s">
        <v>291</v>
      </c>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1"/>
    </row>
    <row r="93" spans="1:31" ht="60" customHeight="1">
      <c r="A93" s="91"/>
      <c r="B93" s="15"/>
      <c r="C93" s="372"/>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317"/>
      <c r="AE93" s="1"/>
    </row>
    <row r="94" spans="1:31" ht="15" customHeight="1">
      <c r="A94" s="83"/>
      <c r="B94" s="239" t="str">
        <f>IF(AND($K$56&gt;1,OR(COUNTBLANK(C71:C90)&lt;&gt;20,COUNTBLANK(M89)&lt;&gt;1)),"Revise la información capturada, ya que tiene datos ingresados en celdas que están sombreadas.","")</f>
        <v/>
      </c>
      <c r="C94" s="239"/>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1"/>
    </row>
    <row r="95" spans="1:31" ht="15" customHeight="1">
      <c r="A95" s="83"/>
      <c r="B95" s="239" t="str">
        <f>IF(C90="X",IF(COUNTBLANK(C71:C90)=19,"","Si seleccionó el código 99 no puede seleccionar otro código."),"")</f>
        <v/>
      </c>
      <c r="C95" s="239"/>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1"/>
    </row>
    <row r="96" spans="1:31" ht="15" customHeight="1">
      <c r="A96" s="83"/>
      <c r="B96" s="239" t="str">
        <f>IF(AND(C89="X", M89=""),"Alerta: Debido a que seleccionó el código 19, favor de emitir un comentario en el recuadro correspondiente.","")</f>
        <v/>
      </c>
      <c r="C96" s="239"/>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1"/>
    </row>
    <row r="97" spans="1:31" ht="15" customHeight="1">
      <c r="A97" s="83"/>
      <c r="B97" s="239"/>
      <c r="C97" s="239"/>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1"/>
    </row>
    <row r="98" spans="1:31" ht="15" customHeight="1">
      <c r="A98" s="83"/>
      <c r="B98" s="239"/>
      <c r="C98" s="239"/>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1"/>
    </row>
    <row r="99" spans="1:31" ht="15" customHeight="1">
      <c r="A99" s="83"/>
      <c r="B99" s="239"/>
      <c r="C99" s="239"/>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1"/>
    </row>
    <row r="100" spans="1:31" ht="24" customHeight="1">
      <c r="A100" s="98" t="s">
        <v>339</v>
      </c>
      <c r="B100" s="382" t="s">
        <v>340</v>
      </c>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1"/>
    </row>
    <row r="101" spans="1:31" ht="24" customHeight="1">
      <c r="A101" s="98"/>
      <c r="B101" s="89"/>
      <c r="C101" s="386" t="s">
        <v>341</v>
      </c>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1"/>
    </row>
    <row r="102" spans="1:31" ht="15" customHeight="1">
      <c r="A102" s="91"/>
      <c r="B102" s="15"/>
      <c r="C102" s="383" t="s">
        <v>317</v>
      </c>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1"/>
    </row>
    <row r="103" spans="1:31" ht="15" customHeight="1">
      <c r="A103" s="91"/>
      <c r="B103" s="15"/>
      <c r="C103" s="383" t="s">
        <v>318</v>
      </c>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1"/>
    </row>
    <row r="104" spans="1:31" ht="15" customHeight="1" thickBot="1">
      <c r="A104" s="91"/>
      <c r="B104" s="100"/>
      <c r="C104" s="100"/>
      <c r="D104" s="100"/>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
    </row>
    <row r="105" spans="1:31" ht="15" customHeight="1" thickBot="1">
      <c r="A105" s="102"/>
      <c r="B105" s="15"/>
      <c r="C105" s="82"/>
      <c r="D105" s="101" t="s">
        <v>342</v>
      </c>
      <c r="E105" s="13"/>
      <c r="F105" s="13"/>
      <c r="G105" s="13"/>
      <c r="H105" s="13"/>
      <c r="I105" s="13"/>
      <c r="J105" s="13"/>
      <c r="K105" s="13"/>
      <c r="L105" s="13"/>
      <c r="M105" s="13"/>
      <c r="N105" s="13"/>
      <c r="O105" s="13"/>
      <c r="P105" s="13"/>
      <c r="Q105" s="13"/>
      <c r="R105" s="13"/>
      <c r="S105" s="13"/>
      <c r="T105" s="13"/>
      <c r="U105" s="13"/>
      <c r="V105" s="13"/>
      <c r="W105" s="13"/>
      <c r="X105" s="13"/>
      <c r="Y105" s="57"/>
      <c r="Z105" s="13"/>
      <c r="AA105" s="13"/>
      <c r="AB105" s="13"/>
      <c r="AC105" s="13"/>
      <c r="AD105" s="13"/>
      <c r="AE105"/>
    </row>
    <row r="106" spans="1:31" ht="15" customHeight="1" thickBot="1">
      <c r="A106" s="102"/>
      <c r="B106" s="15"/>
      <c r="C106" s="82"/>
      <c r="D106" s="101" t="s">
        <v>343</v>
      </c>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row>
    <row r="107" spans="1:31" ht="15" customHeight="1" thickBot="1">
      <c r="A107" s="102"/>
      <c r="B107" s="15"/>
      <c r="C107" s="82"/>
      <c r="D107" s="101" t="s">
        <v>344</v>
      </c>
      <c r="E107" s="13"/>
      <c r="F107" s="13"/>
      <c r="G107" s="13"/>
      <c r="H107" s="13"/>
      <c r="I107" s="13"/>
      <c r="J107" s="13"/>
      <c r="K107" s="13"/>
      <c r="L107" s="13"/>
      <c r="M107" s="13"/>
      <c r="N107" s="13"/>
      <c r="O107" s="13"/>
      <c r="P107" s="13"/>
      <c r="Q107" s="13"/>
      <c r="R107" s="57"/>
      <c r="S107" s="57"/>
      <c r="T107" s="57"/>
      <c r="U107" s="57"/>
      <c r="V107" s="57"/>
      <c r="W107" s="57"/>
      <c r="X107" s="57"/>
      <c r="Y107" s="57"/>
      <c r="Z107" s="57"/>
      <c r="AA107" s="57"/>
      <c r="AB107" s="57"/>
      <c r="AC107" s="57"/>
      <c r="AD107" s="57"/>
      <c r="AE107"/>
    </row>
    <row r="108" spans="1:31" ht="15" customHeight="1" thickBot="1">
      <c r="A108" s="91"/>
      <c r="B108" s="15"/>
      <c r="C108" s="82"/>
      <c r="D108" s="101" t="s">
        <v>345</v>
      </c>
      <c r="E108" s="13"/>
      <c r="F108" s="13"/>
      <c r="G108" s="13"/>
      <c r="H108" s="13"/>
      <c r="I108" s="13"/>
      <c r="J108" s="13"/>
      <c r="K108" s="13"/>
      <c r="L108" s="13"/>
      <c r="M108" s="13"/>
      <c r="N108" s="13"/>
      <c r="O108" s="13"/>
      <c r="P108" s="13"/>
      <c r="Q108" s="13"/>
      <c r="R108" s="57"/>
      <c r="S108" s="57"/>
      <c r="T108" s="57"/>
      <c r="U108" s="57"/>
      <c r="V108" s="57"/>
      <c r="W108" s="57"/>
      <c r="X108" s="57"/>
      <c r="Y108" s="57"/>
      <c r="Z108" s="57"/>
      <c r="AA108" s="57"/>
      <c r="AB108" s="57"/>
      <c r="AC108" s="57"/>
      <c r="AD108" s="57"/>
      <c r="AE108"/>
    </row>
    <row r="109" spans="1:31" ht="15" customHeight="1" thickBot="1">
      <c r="A109" s="91"/>
      <c r="B109" s="15"/>
      <c r="C109" s="82"/>
      <c r="D109" s="101" t="s">
        <v>346</v>
      </c>
      <c r="E109" s="13"/>
      <c r="F109" s="13"/>
      <c r="G109" s="13"/>
      <c r="H109" s="13"/>
      <c r="I109" s="13"/>
      <c r="J109" s="13"/>
      <c r="K109" s="13"/>
      <c r="L109" s="13"/>
      <c r="M109" s="13"/>
      <c r="N109" s="13"/>
      <c r="O109" s="13"/>
      <c r="P109" s="13"/>
      <c r="Q109" s="13"/>
      <c r="R109" s="57"/>
      <c r="S109" s="57"/>
      <c r="T109" s="57"/>
      <c r="U109" s="57"/>
      <c r="V109" s="57"/>
      <c r="W109" s="57"/>
      <c r="X109" s="57"/>
      <c r="Y109" s="57"/>
      <c r="Z109" s="57"/>
      <c r="AA109" s="57"/>
      <c r="AB109" s="57"/>
      <c r="AC109" s="57"/>
      <c r="AD109" s="57"/>
      <c r="AE109"/>
    </row>
    <row r="110" spans="1:31" ht="15" customHeight="1" thickBot="1">
      <c r="A110" s="91"/>
      <c r="B110" s="15"/>
      <c r="C110" s="82"/>
      <c r="D110" s="101" t="s">
        <v>347</v>
      </c>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row>
    <row r="111" spans="1:31" ht="24" customHeight="1" thickBot="1">
      <c r="A111" s="91"/>
      <c r="B111" s="15"/>
      <c r="C111" s="82"/>
      <c r="D111" s="407" t="s">
        <v>348</v>
      </c>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row>
    <row r="112" spans="1:31" ht="15" customHeight="1" thickBot="1">
      <c r="A112" s="91"/>
      <c r="B112" s="15"/>
      <c r="C112" s="82"/>
      <c r="D112" s="101" t="s">
        <v>349</v>
      </c>
      <c r="E112" s="13"/>
      <c r="F112" s="13"/>
      <c r="G112" s="13"/>
      <c r="H112" s="13"/>
      <c r="I112" s="13"/>
      <c r="J112" s="13"/>
      <c r="K112" s="13"/>
      <c r="L112" s="13"/>
      <c r="M112" s="13"/>
      <c r="N112" s="13"/>
      <c r="O112" s="13"/>
      <c r="P112" s="13"/>
      <c r="Q112" s="13"/>
      <c r="R112" s="57"/>
      <c r="S112" s="57"/>
      <c r="T112" s="57"/>
      <c r="U112" s="57"/>
      <c r="V112" s="57"/>
      <c r="W112" s="57"/>
      <c r="X112" s="57"/>
      <c r="Y112" s="57"/>
      <c r="Z112" s="57"/>
      <c r="AA112" s="57"/>
      <c r="AB112" s="57"/>
      <c r="AC112" s="57"/>
      <c r="AD112" s="57"/>
      <c r="AE112"/>
    </row>
    <row r="113" spans="1:31" ht="15" customHeight="1" thickBot="1">
      <c r="A113" s="91"/>
      <c r="B113" s="15"/>
      <c r="C113" s="82"/>
      <c r="D113" s="101" t="s">
        <v>350</v>
      </c>
      <c r="E113" s="13"/>
      <c r="F113" s="13"/>
      <c r="G113" s="13"/>
      <c r="H113" s="13"/>
      <c r="I113" s="13"/>
      <c r="J113" s="13"/>
      <c r="K113" s="13"/>
      <c r="L113" s="13"/>
      <c r="M113" s="13"/>
      <c r="N113" s="13"/>
      <c r="O113" s="13"/>
      <c r="P113" s="13"/>
      <c r="Q113" s="13"/>
      <c r="R113" s="57"/>
      <c r="S113" s="57"/>
      <c r="T113" s="57"/>
      <c r="U113" s="57"/>
      <c r="V113" s="57"/>
      <c r="W113" s="57"/>
      <c r="X113" s="57"/>
      <c r="Y113" s="57"/>
      <c r="Z113" s="57"/>
      <c r="AA113" s="57"/>
      <c r="AB113" s="57"/>
      <c r="AC113" s="57"/>
      <c r="AD113" s="57"/>
      <c r="AE113"/>
    </row>
    <row r="114" spans="1:31" ht="15" customHeight="1" thickBot="1">
      <c r="A114" s="91"/>
      <c r="B114" s="15"/>
      <c r="C114" s="82"/>
      <c r="D114" s="101" t="s">
        <v>351</v>
      </c>
      <c r="E114" s="13"/>
      <c r="F114" s="13"/>
      <c r="G114" s="13"/>
      <c r="H114" s="13"/>
      <c r="I114" s="13"/>
      <c r="J114" s="13"/>
      <c r="K114" s="13"/>
      <c r="L114" s="13"/>
      <c r="M114" s="13"/>
      <c r="N114" s="13"/>
      <c r="O114" s="13"/>
      <c r="P114" s="13"/>
      <c r="Q114" s="13"/>
      <c r="R114" s="57"/>
      <c r="S114" s="57"/>
      <c r="T114" s="57"/>
      <c r="U114" s="57"/>
      <c r="V114" s="57"/>
      <c r="W114" s="57"/>
      <c r="X114" s="57"/>
      <c r="Y114" s="57"/>
      <c r="Z114" s="57"/>
      <c r="AA114" s="57"/>
      <c r="AB114" s="57"/>
      <c r="AC114" s="57"/>
      <c r="AD114" s="57"/>
      <c r="AE114"/>
    </row>
    <row r="115" spans="1:31" ht="15" customHeight="1" thickBot="1">
      <c r="A115" s="91"/>
      <c r="B115" s="15"/>
      <c r="C115" s="82"/>
      <c r="D115" s="101" t="s">
        <v>352</v>
      </c>
      <c r="E115" s="13"/>
      <c r="F115" s="13"/>
      <c r="G115" s="13"/>
      <c r="H115" s="13"/>
      <c r="I115" s="13"/>
      <c r="J115" s="13"/>
      <c r="K115" s="13"/>
      <c r="L115" s="13"/>
      <c r="M115" s="13"/>
      <c r="N115" s="13"/>
      <c r="O115" s="13"/>
      <c r="P115" s="13"/>
      <c r="Q115" s="13"/>
      <c r="R115" s="57"/>
      <c r="S115" s="57"/>
      <c r="T115" s="57"/>
      <c r="U115" s="57"/>
      <c r="V115" s="57"/>
      <c r="W115" s="57"/>
      <c r="X115" s="57"/>
      <c r="Y115" s="57"/>
      <c r="Z115" s="57"/>
      <c r="AA115" s="57"/>
      <c r="AB115" s="57"/>
      <c r="AC115" s="57"/>
      <c r="AD115" s="57"/>
      <c r="AE115"/>
    </row>
    <row r="116" spans="1:31" ht="15" customHeight="1" thickBot="1">
      <c r="A116" s="91"/>
      <c r="B116" s="15"/>
      <c r="C116" s="82"/>
      <c r="D116" s="13" t="s">
        <v>353</v>
      </c>
      <c r="E116" s="15"/>
      <c r="F116" s="15"/>
      <c r="G116" s="15"/>
      <c r="H116" s="15"/>
      <c r="I116" s="57"/>
      <c r="J116" s="57"/>
      <c r="K116" s="57"/>
      <c r="L116" s="53"/>
      <c r="M116" s="302"/>
      <c r="N116" s="314"/>
      <c r="O116" s="314"/>
      <c r="P116" s="314"/>
      <c r="Q116" s="314"/>
      <c r="R116" s="314"/>
      <c r="S116" s="314"/>
      <c r="T116" s="314"/>
      <c r="U116" s="314"/>
      <c r="V116" s="314"/>
      <c r="W116" s="314"/>
      <c r="X116" s="314"/>
      <c r="Y116" s="314"/>
      <c r="Z116" s="314"/>
      <c r="AA116" s="314"/>
      <c r="AB116" s="314"/>
      <c r="AC116" s="314"/>
      <c r="AD116" s="314"/>
      <c r="AE116"/>
    </row>
    <row r="117" spans="1:31" ht="15" customHeight="1" thickBot="1">
      <c r="A117" s="91"/>
      <c r="B117" s="15"/>
      <c r="C117" s="82"/>
      <c r="D117" s="101" t="s">
        <v>338</v>
      </c>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row>
    <row r="118" spans="1:31" ht="15" customHeight="1">
      <c r="A118" s="91"/>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
    </row>
    <row r="119" spans="1:31" ht="24" customHeight="1">
      <c r="A119" s="83"/>
      <c r="B119" s="15"/>
      <c r="C119" s="371" t="s">
        <v>291</v>
      </c>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1"/>
    </row>
    <row r="120" spans="1:31" ht="60" customHeight="1">
      <c r="A120" s="91"/>
      <c r="B120" s="15"/>
      <c r="C120" s="372"/>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7"/>
      <c r="AE120" s="1"/>
    </row>
    <row r="121" spans="1:31" ht="15" customHeight="1">
      <c r="A121" s="83"/>
      <c r="B121" s="239" t="str">
        <f>IF(AND(OR(C84="",$K$56&gt;1),OR(COUNTBLANK(C105:C117)&lt;&gt;13,COUNTBLANK(M116)&lt;&gt;1)),"Revise la información capturada, ya que tiene datos ingresados en celdas que están sombreadas.","")</f>
        <v/>
      </c>
      <c r="C121" s="239"/>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1"/>
    </row>
    <row r="122" spans="1:31" ht="15" customHeight="1">
      <c r="A122" s="83"/>
      <c r="B122" s="239" t="str">
        <f>IF(C117="X",IF(COUNTBLANK(C105:C117)=12,"","Si seleccionó el código 99 no puede seleccionar otro código."),"")</f>
        <v/>
      </c>
      <c r="C122" s="239"/>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1"/>
    </row>
    <row r="123" spans="1:31" ht="15" customHeight="1">
      <c r="A123" s="83"/>
      <c r="B123" s="239" t="str">
        <f>IF(AND(C116="X", M116=""),"Alerta: Debido a que seleccionó el código 12, favor de emitir un comentario en el recuadro correspondiente.","")</f>
        <v/>
      </c>
      <c r="C123" s="239"/>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1"/>
    </row>
    <row r="124" spans="1:31" ht="15" customHeight="1">
      <c r="A124" s="83"/>
      <c r="B124" s="239"/>
      <c r="C124" s="239"/>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1"/>
    </row>
    <row r="125" spans="1:31" ht="15" customHeight="1">
      <c r="A125" s="83"/>
      <c r="B125" s="239"/>
      <c r="C125" s="239"/>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1"/>
    </row>
    <row r="126" spans="1:31" ht="15" customHeight="1">
      <c r="A126" s="83"/>
      <c r="B126" s="239"/>
      <c r="C126" s="239"/>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1"/>
    </row>
    <row r="127" spans="1:31" ht="24" customHeight="1">
      <c r="A127" s="51" t="s">
        <v>354</v>
      </c>
      <c r="B127" s="382" t="s">
        <v>355</v>
      </c>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1"/>
    </row>
    <row r="128" spans="1:31" ht="15" customHeight="1">
      <c r="A128" s="91"/>
      <c r="B128" s="15"/>
      <c r="C128" s="386" t="s">
        <v>356</v>
      </c>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1"/>
    </row>
    <row r="129" spans="1:31" ht="15" customHeight="1">
      <c r="A129" s="91"/>
      <c r="B129" s="15"/>
      <c r="C129" s="383" t="s">
        <v>317</v>
      </c>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1"/>
    </row>
    <row r="130" spans="1:31" ht="15" customHeight="1">
      <c r="A130" s="91"/>
      <c r="B130" s="15"/>
      <c r="C130" s="383" t="s">
        <v>318</v>
      </c>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1"/>
    </row>
    <row r="131" spans="1:31" ht="15" customHeight="1" thickBot="1">
      <c r="A131" s="91"/>
      <c r="B131" s="54"/>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1"/>
    </row>
    <row r="132" spans="1:31" ht="15" customHeight="1" thickBot="1">
      <c r="A132" s="91"/>
      <c r="B132" s="15"/>
      <c r="C132" s="8"/>
      <c r="D132" s="54" t="s">
        <v>357</v>
      </c>
      <c r="E132" s="54"/>
      <c r="F132" s="54"/>
      <c r="G132" s="54"/>
      <c r="H132" s="54"/>
      <c r="I132" s="54"/>
      <c r="J132" s="54"/>
      <c r="K132" s="54"/>
      <c r="L132" s="54"/>
      <c r="M132" s="54"/>
      <c r="N132" s="54"/>
      <c r="O132" s="54"/>
      <c r="P132" s="54"/>
      <c r="Q132" s="54"/>
      <c r="R132" s="54"/>
      <c r="S132" s="95"/>
      <c r="T132" s="95"/>
      <c r="U132" s="95"/>
      <c r="V132" s="95"/>
      <c r="W132" s="95"/>
      <c r="X132" s="95"/>
      <c r="Y132" s="95"/>
      <c r="Z132" s="95"/>
      <c r="AA132" s="95"/>
      <c r="AB132" s="95"/>
      <c r="AC132" s="95"/>
      <c r="AD132" s="95"/>
      <c r="AE132" s="1"/>
    </row>
    <row r="133" spans="1:31" ht="15" customHeight="1" thickBot="1">
      <c r="A133" s="91"/>
      <c r="B133" s="15"/>
      <c r="C133" s="8"/>
      <c r="D133" s="54" t="s">
        <v>358</v>
      </c>
      <c r="E133" s="54"/>
      <c r="F133" s="54"/>
      <c r="G133" s="54"/>
      <c r="H133" s="54"/>
      <c r="I133" s="54"/>
      <c r="J133" s="54"/>
      <c r="K133" s="54"/>
      <c r="L133" s="54"/>
      <c r="M133" s="54"/>
      <c r="N133" s="54"/>
      <c r="O133" s="54"/>
      <c r="P133" s="54"/>
      <c r="Q133" s="54"/>
      <c r="R133" s="54"/>
      <c r="S133" s="95"/>
      <c r="T133" s="95"/>
      <c r="U133" s="95"/>
      <c r="V133" s="95"/>
      <c r="W133" s="95"/>
      <c r="X133" s="95"/>
      <c r="Y133" s="95"/>
      <c r="Z133" s="95"/>
      <c r="AA133" s="95"/>
      <c r="AB133" s="95"/>
      <c r="AC133" s="95"/>
      <c r="AD133" s="95"/>
      <c r="AE133" s="1"/>
    </row>
    <row r="134" spans="1:31" ht="15" customHeight="1" thickBot="1">
      <c r="A134" s="91"/>
      <c r="B134" s="15"/>
      <c r="C134" s="8"/>
      <c r="D134" s="54" t="s">
        <v>359</v>
      </c>
      <c r="E134" s="54"/>
      <c r="F134" s="54"/>
      <c r="G134" s="54"/>
      <c r="H134" s="54"/>
      <c r="I134" s="54"/>
      <c r="J134" s="54"/>
      <c r="K134" s="54"/>
      <c r="L134" s="54"/>
      <c r="M134" s="54"/>
      <c r="N134" s="54"/>
      <c r="O134" s="54"/>
      <c r="P134" s="54"/>
      <c r="Q134" s="54"/>
      <c r="R134" s="54"/>
      <c r="S134" s="95"/>
      <c r="T134" s="95"/>
      <c r="U134" s="95"/>
      <c r="V134" s="95"/>
      <c r="W134" s="95"/>
      <c r="X134" s="95"/>
      <c r="Y134" s="95"/>
      <c r="Z134" s="95"/>
      <c r="AA134" s="95"/>
      <c r="AB134" s="95"/>
      <c r="AC134" s="95"/>
      <c r="AD134" s="95"/>
      <c r="AE134" s="1"/>
    </row>
    <row r="135" spans="1:31" ht="15" customHeight="1" thickBot="1">
      <c r="A135" s="91"/>
      <c r="B135" s="15"/>
      <c r="C135" s="8"/>
      <c r="D135" s="54" t="s">
        <v>360</v>
      </c>
      <c r="E135" s="54"/>
      <c r="F135" s="54"/>
      <c r="G135" s="54"/>
      <c r="H135" s="54"/>
      <c r="I135" s="54"/>
      <c r="J135" s="54"/>
      <c r="K135" s="54"/>
      <c r="L135" s="54"/>
      <c r="M135" s="54"/>
      <c r="N135" s="54"/>
      <c r="O135" s="54"/>
      <c r="P135" s="54"/>
      <c r="Q135" s="54"/>
      <c r="R135" s="54"/>
      <c r="S135" s="95"/>
      <c r="T135" s="95"/>
      <c r="U135" s="95"/>
      <c r="V135" s="95"/>
      <c r="W135" s="95"/>
      <c r="X135" s="95"/>
      <c r="Y135" s="95"/>
      <c r="Z135" s="95"/>
      <c r="AA135" s="95"/>
      <c r="AB135" s="95"/>
      <c r="AC135" s="95"/>
      <c r="AD135" s="95"/>
      <c r="AE135" s="1"/>
    </row>
    <row r="136" spans="1:31" ht="15" customHeight="1" thickBot="1">
      <c r="A136" s="91"/>
      <c r="B136" s="15"/>
      <c r="C136" s="8"/>
      <c r="D136" s="54" t="s">
        <v>361</v>
      </c>
      <c r="E136" s="54"/>
      <c r="F136" s="54"/>
      <c r="G136" s="54"/>
      <c r="H136" s="54"/>
      <c r="I136" s="54"/>
      <c r="J136" s="54"/>
      <c r="K136" s="54"/>
      <c r="L136" s="54"/>
      <c r="M136" s="54"/>
      <c r="N136" s="54"/>
      <c r="O136" s="54"/>
      <c r="P136" s="54"/>
      <c r="Q136" s="54"/>
      <c r="R136" s="54"/>
      <c r="S136" s="95"/>
      <c r="T136" s="95"/>
      <c r="U136" s="95"/>
      <c r="V136" s="95"/>
      <c r="W136" s="95"/>
      <c r="X136" s="95"/>
      <c r="Y136" s="95"/>
      <c r="Z136" s="95"/>
      <c r="AA136" s="95"/>
      <c r="AB136" s="95"/>
      <c r="AC136" s="95"/>
      <c r="AD136" s="95"/>
      <c r="AE136" s="1"/>
    </row>
    <row r="137" spans="1:31" ht="15" customHeight="1" thickBot="1">
      <c r="A137" s="91"/>
      <c r="B137" s="15"/>
      <c r="C137" s="8"/>
      <c r="D137" s="54" t="s">
        <v>362</v>
      </c>
      <c r="E137" s="54"/>
      <c r="F137" s="54"/>
      <c r="G137" s="54"/>
      <c r="H137" s="54"/>
      <c r="I137" s="54"/>
      <c r="J137" s="54"/>
      <c r="K137" s="54"/>
      <c r="L137" s="54"/>
      <c r="M137" s="54"/>
      <c r="N137" s="54"/>
      <c r="O137" s="54"/>
      <c r="P137" s="54"/>
      <c r="Q137" s="54"/>
      <c r="R137" s="54"/>
      <c r="S137" s="95"/>
      <c r="T137" s="95"/>
      <c r="U137" s="95"/>
      <c r="V137" s="95"/>
      <c r="W137" s="95"/>
      <c r="X137" s="95"/>
      <c r="Y137" s="95"/>
      <c r="Z137" s="95"/>
      <c r="AA137" s="95"/>
      <c r="AB137" s="95"/>
      <c r="AC137" s="95"/>
      <c r="AD137" s="95"/>
      <c r="AE137" s="1"/>
    </row>
    <row r="138" spans="1:31" ht="15" customHeight="1" thickBot="1">
      <c r="A138" s="91"/>
      <c r="B138" s="15"/>
      <c r="C138" s="8"/>
      <c r="D138" s="54" t="s">
        <v>363</v>
      </c>
      <c r="E138" s="54"/>
      <c r="F138" s="54"/>
      <c r="G138" s="54"/>
      <c r="H138" s="54"/>
      <c r="I138" s="54"/>
      <c r="J138" s="54"/>
      <c r="K138" s="54"/>
      <c r="L138" s="54"/>
      <c r="M138" s="54"/>
      <c r="N138" s="54"/>
      <c r="O138" s="54"/>
      <c r="P138" s="54"/>
      <c r="Q138" s="54"/>
      <c r="R138" s="54"/>
      <c r="S138" s="95"/>
      <c r="T138" s="95"/>
      <c r="U138" s="95"/>
      <c r="V138" s="95"/>
      <c r="W138" s="95"/>
      <c r="X138" s="95"/>
      <c r="Y138" s="95"/>
      <c r="Z138" s="95"/>
      <c r="AA138" s="95"/>
      <c r="AB138" s="95"/>
      <c r="AC138" s="95"/>
      <c r="AD138" s="95"/>
      <c r="AE138" s="1"/>
    </row>
    <row r="139" spans="1:31" ht="15" customHeight="1" thickBot="1">
      <c r="A139" s="91"/>
      <c r="B139" s="15"/>
      <c r="C139" s="8"/>
      <c r="D139" s="54" t="s">
        <v>364</v>
      </c>
      <c r="E139" s="54"/>
      <c r="F139" s="54"/>
      <c r="G139" s="54"/>
      <c r="H139" s="54"/>
      <c r="I139" s="54"/>
      <c r="J139" s="54"/>
      <c r="K139" s="54"/>
      <c r="L139" s="54"/>
      <c r="M139" s="54"/>
      <c r="N139" s="54"/>
      <c r="O139" s="54"/>
      <c r="P139" s="54"/>
      <c r="Q139" s="54"/>
      <c r="R139" s="54"/>
      <c r="S139" s="95"/>
      <c r="T139" s="95"/>
      <c r="U139" s="95"/>
      <c r="V139" s="95"/>
      <c r="W139" s="95"/>
      <c r="X139" s="95"/>
      <c r="Y139" s="95"/>
      <c r="Z139" s="95"/>
      <c r="AA139" s="95"/>
      <c r="AB139" s="95"/>
      <c r="AC139" s="95"/>
      <c r="AD139" s="95"/>
      <c r="AE139" s="1"/>
    </row>
    <row r="140" spans="1:31" ht="15" customHeight="1" thickBot="1">
      <c r="A140" s="91"/>
      <c r="B140" s="15"/>
      <c r="C140" s="8"/>
      <c r="D140" s="54" t="s">
        <v>365</v>
      </c>
      <c r="E140" s="54"/>
      <c r="F140" s="54"/>
      <c r="G140" s="54"/>
      <c r="H140" s="54"/>
      <c r="I140" s="54"/>
      <c r="J140" s="54"/>
      <c r="K140" s="54"/>
      <c r="L140" s="54"/>
      <c r="M140" s="54"/>
      <c r="N140" s="54"/>
      <c r="O140" s="54"/>
      <c r="P140" s="54"/>
      <c r="Q140" s="54"/>
      <c r="R140" s="54"/>
      <c r="S140" s="95"/>
      <c r="T140" s="95"/>
      <c r="U140" s="95"/>
      <c r="V140" s="95"/>
      <c r="W140" s="95"/>
      <c r="X140" s="95"/>
      <c r="Y140" s="95"/>
      <c r="Z140" s="95"/>
      <c r="AA140" s="95"/>
      <c r="AB140" s="95"/>
      <c r="AC140" s="95"/>
      <c r="AD140" s="95"/>
      <c r="AE140" s="1"/>
    </row>
    <row r="141" spans="1:31" ht="15" customHeight="1" thickBot="1">
      <c r="A141" s="91"/>
      <c r="B141" s="15"/>
      <c r="C141" s="8"/>
      <c r="D141" s="54" t="s">
        <v>366</v>
      </c>
      <c r="E141" s="54"/>
      <c r="F141" s="54"/>
      <c r="G141" s="54"/>
      <c r="H141" s="54"/>
      <c r="I141" s="54"/>
      <c r="J141" s="54"/>
      <c r="K141" s="54"/>
      <c r="L141" s="54"/>
      <c r="M141" s="54"/>
      <c r="N141" s="54"/>
      <c r="O141" s="54"/>
      <c r="P141" s="54"/>
      <c r="Q141" s="54"/>
      <c r="R141" s="54"/>
      <c r="S141" s="95"/>
      <c r="T141" s="95"/>
      <c r="U141" s="95"/>
      <c r="V141" s="95"/>
      <c r="W141" s="95"/>
      <c r="X141" s="95"/>
      <c r="Y141" s="95"/>
      <c r="Z141" s="95"/>
      <c r="AA141" s="95"/>
      <c r="AB141" s="95"/>
      <c r="AC141" s="95"/>
      <c r="AD141" s="95"/>
      <c r="AE141" s="1"/>
    </row>
    <row r="142" spans="1:31" ht="15" customHeight="1" thickBot="1">
      <c r="A142" s="91"/>
      <c r="B142" s="15"/>
      <c r="C142" s="8"/>
      <c r="D142" s="54" t="s">
        <v>367</v>
      </c>
      <c r="E142" s="54"/>
      <c r="F142" s="54"/>
      <c r="G142" s="54"/>
      <c r="H142" s="54"/>
      <c r="I142" s="57"/>
      <c r="J142" s="57"/>
      <c r="K142" s="57"/>
      <c r="L142" s="57"/>
      <c r="M142" s="57"/>
      <c r="N142" s="57"/>
      <c r="O142" s="313"/>
      <c r="P142" s="314"/>
      <c r="Q142" s="314"/>
      <c r="R142" s="314"/>
      <c r="S142" s="314"/>
      <c r="T142" s="314"/>
      <c r="U142" s="314"/>
      <c r="V142" s="314"/>
      <c r="W142" s="314"/>
      <c r="X142" s="314"/>
      <c r="Y142" s="314"/>
      <c r="Z142" s="314"/>
      <c r="AA142" s="314"/>
      <c r="AB142" s="314"/>
      <c r="AC142" s="314"/>
      <c r="AD142" s="314"/>
      <c r="AE142" s="1"/>
    </row>
    <row r="143" spans="1:31" ht="15" customHeight="1" thickBot="1">
      <c r="A143" s="91"/>
      <c r="B143" s="15"/>
      <c r="C143" s="8"/>
      <c r="D143" s="13" t="s">
        <v>338</v>
      </c>
      <c r="E143" s="54"/>
      <c r="F143" s="54"/>
      <c r="G143" s="54"/>
      <c r="H143" s="54"/>
      <c r="I143" s="54"/>
      <c r="J143" s="54"/>
      <c r="K143" s="54"/>
      <c r="L143" s="54"/>
      <c r="M143" s="54"/>
      <c r="N143" s="54"/>
      <c r="O143" s="54"/>
      <c r="P143" s="54"/>
      <c r="Q143" s="54"/>
      <c r="R143" s="54"/>
      <c r="S143" s="95"/>
      <c r="T143" s="95"/>
      <c r="U143" s="95"/>
      <c r="V143" s="95"/>
      <c r="W143" s="95"/>
      <c r="X143" s="95"/>
      <c r="Y143" s="95"/>
      <c r="Z143" s="95"/>
      <c r="AA143" s="95"/>
      <c r="AB143" s="95"/>
      <c r="AC143" s="95"/>
      <c r="AD143" s="95"/>
      <c r="AE143" s="1"/>
    </row>
    <row r="144" spans="1:31" ht="15" customHeight="1">
      <c r="A144" s="91"/>
      <c r="B144" s="15"/>
      <c r="C144" s="103"/>
      <c r="D144" s="103"/>
      <c r="E144" s="103"/>
      <c r="F144" s="103"/>
      <c r="G144" s="103"/>
      <c r="H144" s="54"/>
      <c r="I144" s="104"/>
      <c r="J144" s="53"/>
      <c r="K144" s="53"/>
      <c r="L144" s="53"/>
      <c r="M144" s="53"/>
      <c r="N144" s="104"/>
      <c r="O144" s="53"/>
      <c r="P144" s="53"/>
      <c r="Q144" s="53"/>
      <c r="R144" s="53"/>
      <c r="S144" s="95"/>
      <c r="T144" s="95"/>
      <c r="U144" s="95"/>
      <c r="V144" s="95"/>
      <c r="W144" s="95"/>
      <c r="X144" s="95"/>
      <c r="Y144" s="95"/>
      <c r="Z144" s="95"/>
      <c r="AA144" s="95"/>
      <c r="AB144" s="95"/>
      <c r="AC144" s="95"/>
      <c r="AD144" s="95"/>
      <c r="AE144" s="1"/>
    </row>
    <row r="145" spans="1:31" ht="24" customHeight="1">
      <c r="A145" s="91"/>
      <c r="B145" s="15"/>
      <c r="C145" s="371" t="s">
        <v>291</v>
      </c>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81"/>
      <c r="AE145" s="1"/>
    </row>
    <row r="146" spans="1:31" ht="60" customHeight="1">
      <c r="A146" s="91"/>
      <c r="B146" s="15"/>
      <c r="C146" s="372"/>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317"/>
      <c r="AE146" s="1"/>
    </row>
    <row r="147" spans="1:31" ht="15" customHeight="1">
      <c r="A147" s="83"/>
      <c r="B147" s="239" t="str">
        <f>IF(AND(OR(C87="","$K$56&gt;1",),OR(COUNTBLANK(C132:C143)&lt;&gt;12,COUNTBLANK(O142)&lt;&gt;1)),"Revise la información capturada, ya que tiene datos ingresados en celdas que están sombreadas.","")</f>
        <v/>
      </c>
      <c r="C147" s="239"/>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1"/>
    </row>
    <row r="148" spans="1:31" ht="15" customHeight="1">
      <c r="A148" s="83"/>
      <c r="B148" s="239" t="str">
        <f>IF(C143="X",IF(COUNTBLANK(C132:C143)=11,"","Si seleccionó el código 99 no puede seleccionar otro código."),"")</f>
        <v/>
      </c>
      <c r="C148" s="239"/>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1"/>
    </row>
    <row r="149" spans="1:31" ht="15" customHeight="1">
      <c r="A149" s="83"/>
      <c r="B149" s="239" t="str">
        <f>IF(AND(C142="X", O142=""),"Alerta: Debido a que seleccionó el código 11, favor de emitir un comentario en el recuadro correspondiente.","")</f>
        <v/>
      </c>
      <c r="C149" s="239"/>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1"/>
    </row>
    <row r="150" spans="1:31" ht="15" customHeight="1">
      <c r="A150" s="83"/>
      <c r="B150" s="239"/>
      <c r="C150" s="239"/>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1"/>
    </row>
    <row r="151" spans="1:31" ht="15" customHeight="1">
      <c r="A151" s="83"/>
      <c r="B151" s="239"/>
      <c r="C151" s="239"/>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1"/>
    </row>
    <row r="152" spans="1:31" ht="15" customHeight="1">
      <c r="A152" s="83"/>
      <c r="B152" s="239"/>
      <c r="C152" s="239"/>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1"/>
    </row>
    <row r="153" spans="1:31" ht="24" customHeight="1">
      <c r="A153" s="98" t="s">
        <v>368</v>
      </c>
      <c r="B153" s="382" t="s">
        <v>369</v>
      </c>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1"/>
    </row>
    <row r="154" spans="1:31" ht="15" customHeight="1">
      <c r="A154" s="91"/>
      <c r="B154" s="15"/>
      <c r="C154" s="383" t="s">
        <v>317</v>
      </c>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1"/>
    </row>
    <row r="155" spans="1:31" ht="15" customHeight="1">
      <c r="A155" s="91"/>
      <c r="B155" s="15"/>
      <c r="C155" s="383" t="s">
        <v>370</v>
      </c>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1"/>
    </row>
    <row r="156" spans="1:31" ht="15" customHeight="1" thickBot="1">
      <c r="A156" s="91"/>
      <c r="B156" s="15"/>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1"/>
    </row>
    <row r="157" spans="1:31" ht="15" customHeight="1" thickBot="1">
      <c r="A157" s="91"/>
      <c r="B157" s="15"/>
      <c r="C157" s="8"/>
      <c r="D157" s="13" t="s">
        <v>371</v>
      </c>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 customHeight="1" thickBot="1">
      <c r="A158" s="91"/>
      <c r="B158" s="15"/>
      <c r="C158" s="8"/>
      <c r="D158" s="13" t="s">
        <v>372</v>
      </c>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 customHeight="1" thickBot="1">
      <c r="A159" s="91"/>
      <c r="B159" s="15"/>
      <c r="C159" s="8"/>
      <c r="D159" s="13" t="s">
        <v>373</v>
      </c>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 customHeight="1" thickBot="1">
      <c r="A160" s="91"/>
      <c r="B160" s="15"/>
      <c r="C160" s="8"/>
      <c r="D160" s="13" t="s">
        <v>374</v>
      </c>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 customHeight="1" thickBot="1">
      <c r="A161" s="91"/>
      <c r="B161" s="15"/>
      <c r="C161" s="8"/>
      <c r="D161" s="13" t="s">
        <v>375</v>
      </c>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 customHeight="1" thickBot="1">
      <c r="A162" s="91"/>
      <c r="B162" s="15"/>
      <c r="C162" s="8"/>
      <c r="D162" s="13" t="s">
        <v>376</v>
      </c>
      <c r="E162" s="1"/>
      <c r="F162" s="1"/>
      <c r="G162" s="1"/>
      <c r="H162" s="1"/>
      <c r="I162" s="57"/>
      <c r="J162" s="313"/>
      <c r="K162" s="314"/>
      <c r="L162" s="314"/>
      <c r="M162" s="314"/>
      <c r="N162" s="314"/>
      <c r="O162" s="314"/>
      <c r="P162" s="314"/>
      <c r="Q162" s="314"/>
      <c r="R162" s="314"/>
      <c r="S162" s="314"/>
      <c r="T162" s="314"/>
      <c r="U162" s="314"/>
      <c r="V162" s="314"/>
      <c r="W162" s="314"/>
      <c r="X162" s="314"/>
      <c r="Y162" s="314"/>
      <c r="Z162" s="314"/>
      <c r="AA162" s="314"/>
      <c r="AB162" s="314"/>
      <c r="AC162" s="314"/>
      <c r="AD162" s="314"/>
      <c r="AE162" s="1"/>
    </row>
    <row r="163" spans="1:31" ht="15" customHeight="1" thickBot="1">
      <c r="A163" s="91"/>
      <c r="B163" s="15"/>
      <c r="C163" s="8"/>
      <c r="D163" s="13" t="s">
        <v>377</v>
      </c>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 customHeight="1" thickBot="1">
      <c r="A164" s="91"/>
      <c r="B164" s="15"/>
      <c r="C164" s="8"/>
      <c r="D164" s="13" t="s">
        <v>378</v>
      </c>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 customHeight="1">
      <c r="A165" s="91"/>
      <c r="B165" s="15"/>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24" customHeight="1">
      <c r="A166" s="91"/>
      <c r="B166" s="15"/>
      <c r="C166" s="371" t="s">
        <v>291</v>
      </c>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1"/>
    </row>
    <row r="167" spans="1:31" ht="60" customHeight="1">
      <c r="A167" s="91"/>
      <c r="B167" s="15"/>
      <c r="C167" s="372"/>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6"/>
      <c r="AD167" s="317"/>
      <c r="AE167" s="1"/>
    </row>
    <row r="168" spans="1:31" ht="15" customHeight="1">
      <c r="A168" s="83"/>
      <c r="B168" s="239" t="str">
        <f>IF(AND($K$56&gt;1,OR(COUNTBLANK(C157:C164)&lt;&gt;8,COUNTBLANK(J162)&lt;&gt;1)),"Revise la información capturada, ya que tiene datos ingresados en celdas que están sombreadas.","")</f>
        <v/>
      </c>
      <c r="C168" s="239"/>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1"/>
    </row>
    <row r="169" spans="1:31" ht="15" customHeight="1">
      <c r="A169" s="83"/>
      <c r="B169" s="239" t="str">
        <f>IF(OR(C163="X",C164="X"),IF(COUNTBLANK(C157:C164)=7,"","Si seleccionó el código 7 o 9 no puede seleccionar otro código."),"")</f>
        <v/>
      </c>
      <c r="C169" s="239"/>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1"/>
    </row>
    <row r="170" spans="1:31" ht="15" customHeight="1">
      <c r="A170" s="83"/>
      <c r="B170" s="239" t="str">
        <f>IF(AND(C162="X", J162=""),"Alerta: Debido a que seleccionó el código 6, favor de emitir un comentario en el recuadro correspondiente.","")</f>
        <v/>
      </c>
      <c r="C170" s="239"/>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1"/>
    </row>
    <row r="171" spans="1:31" ht="15" customHeight="1">
      <c r="A171" s="83"/>
      <c r="B171" s="239"/>
      <c r="C171" s="239"/>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1"/>
    </row>
    <row r="172" spans="1:31" ht="15" customHeight="1">
      <c r="A172" s="83"/>
      <c r="B172" s="239"/>
      <c r="C172" s="239"/>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1"/>
    </row>
    <row r="173" spans="1:31" ht="15" customHeight="1">
      <c r="A173" s="83"/>
      <c r="B173" s="239"/>
      <c r="C173" s="239"/>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1"/>
    </row>
    <row r="174" spans="1:31" ht="15" customHeight="1">
      <c r="A174" s="98" t="s">
        <v>379</v>
      </c>
      <c r="B174" s="382" t="s">
        <v>380</v>
      </c>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c r="AE174" s="1"/>
    </row>
    <row r="175" spans="1:31" ht="24" customHeight="1">
      <c r="A175" s="98"/>
      <c r="B175" s="89"/>
      <c r="C175" s="386" t="s">
        <v>381</v>
      </c>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c r="AE175" s="1"/>
    </row>
    <row r="176" spans="1:31" ht="15" customHeight="1">
      <c r="A176" s="91"/>
      <c r="B176" s="15"/>
      <c r="C176" s="383" t="s">
        <v>317</v>
      </c>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1"/>
    </row>
    <row r="177" spans="1:31" ht="15" customHeight="1">
      <c r="A177" s="91"/>
      <c r="B177" s="15"/>
      <c r="C177" s="383" t="s">
        <v>382</v>
      </c>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1"/>
    </row>
    <row r="178" spans="1:31" ht="15" customHeight="1" thickBot="1">
      <c r="A178" s="91"/>
      <c r="B178" s="105"/>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1"/>
    </row>
    <row r="179" spans="1:31" ht="15" customHeight="1" thickBot="1">
      <c r="A179" s="91"/>
      <c r="B179" s="15"/>
      <c r="C179" s="8"/>
      <c r="D179" s="13" t="s">
        <v>383</v>
      </c>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
    </row>
    <row r="180" spans="1:31" ht="15" customHeight="1" thickBot="1">
      <c r="A180" s="91"/>
      <c r="B180" s="15"/>
      <c r="C180" s="8"/>
      <c r="D180" s="13" t="s">
        <v>384</v>
      </c>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
    </row>
    <row r="181" spans="1:31" ht="24" customHeight="1" thickBot="1">
      <c r="A181" s="91"/>
      <c r="B181" s="15"/>
      <c r="C181" s="8"/>
      <c r="D181" s="407" t="s">
        <v>385</v>
      </c>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81"/>
      <c r="AE181" s="1"/>
    </row>
    <row r="182" spans="1:31" ht="15" customHeight="1" thickBot="1">
      <c r="A182" s="91"/>
      <c r="B182" s="15"/>
      <c r="C182" s="8"/>
      <c r="D182" s="13" t="s">
        <v>386</v>
      </c>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
    </row>
    <row r="183" spans="1:31" ht="15" customHeight="1" thickBot="1">
      <c r="A183" s="91"/>
      <c r="B183" s="15"/>
      <c r="C183" s="8"/>
      <c r="D183" s="13" t="s">
        <v>387</v>
      </c>
      <c r="E183" s="15"/>
      <c r="F183" s="15"/>
      <c r="G183" s="15"/>
      <c r="H183" s="15"/>
      <c r="I183" s="57"/>
      <c r="J183" s="313"/>
      <c r="K183" s="314"/>
      <c r="L183" s="314"/>
      <c r="M183" s="314"/>
      <c r="N183" s="314"/>
      <c r="O183" s="314"/>
      <c r="P183" s="314"/>
      <c r="Q183" s="314"/>
      <c r="R183" s="314"/>
      <c r="S183" s="314"/>
      <c r="T183" s="314"/>
      <c r="U183" s="314"/>
      <c r="V183" s="314"/>
      <c r="W183" s="314"/>
      <c r="X183" s="314"/>
      <c r="Y183" s="314"/>
      <c r="Z183" s="314"/>
      <c r="AA183" s="314"/>
      <c r="AB183" s="314"/>
      <c r="AC183" s="314"/>
      <c r="AD183" s="314"/>
      <c r="AE183" s="1"/>
    </row>
    <row r="184" spans="1:31" ht="15" customHeight="1" thickBot="1">
      <c r="A184" s="91"/>
      <c r="B184" s="15"/>
      <c r="C184" s="8"/>
      <c r="D184" s="13" t="s">
        <v>378</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
    </row>
    <row r="185" spans="1:31" ht="15" customHeight="1">
      <c r="A185" s="91"/>
      <c r="B185" s="15"/>
      <c r="C185" s="15"/>
      <c r="D185" s="242"/>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24" customHeight="1">
      <c r="A186" s="83"/>
      <c r="B186" s="15"/>
      <c r="C186" s="371" t="s">
        <v>291</v>
      </c>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1"/>
    </row>
    <row r="187" spans="1:31" ht="60" customHeight="1">
      <c r="A187" s="91"/>
      <c r="B187" s="15"/>
      <c r="C187" s="372"/>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6"/>
      <c r="AD187" s="317"/>
      <c r="AE187" s="1"/>
    </row>
    <row r="188" spans="1:31" ht="15" customHeight="1">
      <c r="A188" s="83"/>
      <c r="B188" s="239" t="str">
        <f>IF(AND(OR(C157="",$K$56&gt;1),OR(COUNTBLANK(C179:C184)&lt;&gt;6,COUNTBLANK(J183)&lt;&gt;1)),"Revise la información capturada, ya que tiene datos ingresados en celdas que están sombreadas.","")</f>
        <v/>
      </c>
      <c r="C188" s="239"/>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1"/>
    </row>
    <row r="189" spans="1:31" ht="15" customHeight="1">
      <c r="A189" s="83"/>
      <c r="B189" s="239" t="str">
        <f>IF(C184="X",IF(COUNTBLANK(C179:C184)=5,"","Si seleccionó el código 9 no puede seleccionar otro código."),"")</f>
        <v/>
      </c>
      <c r="C189" s="239"/>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1"/>
    </row>
    <row r="190" spans="1:31" ht="15" customHeight="1">
      <c r="A190" s="83"/>
      <c r="B190" s="239" t="str">
        <f>IF(AND(C183="X", J183=""),"Alerta: Debido a que seleccionó el código 5, favor de emitir un comentario en el recuadro correspondiente.","")</f>
        <v/>
      </c>
      <c r="C190" s="239"/>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1"/>
    </row>
    <row r="191" spans="1:31" ht="15" customHeight="1">
      <c r="A191" s="83"/>
      <c r="B191" s="239"/>
      <c r="C191" s="239"/>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1"/>
    </row>
    <row r="192" spans="1:31" ht="15" customHeight="1">
      <c r="A192" s="83"/>
      <c r="B192" s="239"/>
      <c r="C192" s="239"/>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1"/>
    </row>
    <row r="193" spans="1:31" ht="15" customHeight="1">
      <c r="A193" s="83"/>
      <c r="B193" s="239"/>
      <c r="C193" s="239"/>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1"/>
    </row>
    <row r="194" spans="1:31" ht="24" customHeight="1">
      <c r="A194" s="98" t="s">
        <v>388</v>
      </c>
      <c r="B194" s="382" t="s">
        <v>389</v>
      </c>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1"/>
    </row>
    <row r="195" spans="1:31" ht="15" customHeight="1">
      <c r="A195" s="91"/>
      <c r="B195" s="15"/>
      <c r="C195" s="383" t="s">
        <v>317</v>
      </c>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81"/>
      <c r="AE195" s="1"/>
    </row>
    <row r="196" spans="1:31" ht="15" customHeight="1">
      <c r="A196" s="91"/>
      <c r="B196" s="15"/>
      <c r="C196" s="383" t="s">
        <v>390</v>
      </c>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81"/>
      <c r="AE196" s="1"/>
    </row>
    <row r="197" spans="1:31" ht="15" customHeight="1" thickBot="1">
      <c r="A197" s="91"/>
      <c r="B197" s="243"/>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1"/>
    </row>
    <row r="198" spans="1:31" ht="15" customHeight="1" thickBot="1">
      <c r="A198" s="91"/>
      <c r="B198" s="15"/>
      <c r="C198" s="8"/>
      <c r="D198" s="13" t="s">
        <v>391</v>
      </c>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row>
    <row r="199" spans="1:31" ht="15" customHeight="1" thickBot="1">
      <c r="A199" s="91"/>
      <c r="B199" s="15"/>
      <c r="C199" s="8"/>
      <c r="D199" s="13" t="s">
        <v>392</v>
      </c>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row>
    <row r="200" spans="1:31" ht="15" customHeight="1" thickBot="1">
      <c r="A200" s="91"/>
      <c r="B200" s="15"/>
      <c r="C200" s="8"/>
      <c r="D200" s="13" t="s">
        <v>393</v>
      </c>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row>
    <row r="201" spans="1:31" ht="15" customHeight="1" thickBot="1">
      <c r="A201" s="91"/>
      <c r="B201" s="15"/>
      <c r="C201" s="8"/>
      <c r="D201" s="13" t="s">
        <v>394</v>
      </c>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row>
    <row r="202" spans="1:31" ht="15" customHeight="1" thickBot="1">
      <c r="A202" s="91"/>
      <c r="B202" s="15"/>
      <c r="C202" s="8"/>
      <c r="D202" s="13" t="s">
        <v>395</v>
      </c>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row>
    <row r="203" spans="1:31" ht="24" customHeight="1" thickBot="1">
      <c r="A203" s="91"/>
      <c r="B203" s="15"/>
      <c r="C203" s="8"/>
      <c r="D203" s="407" t="s">
        <v>396</v>
      </c>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row>
    <row r="204" spans="1:31" ht="24" customHeight="1" thickBot="1">
      <c r="A204" s="91"/>
      <c r="B204" s="15"/>
      <c r="C204" s="8"/>
      <c r="D204" s="407" t="s">
        <v>397</v>
      </c>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row>
    <row r="205" spans="1:31" ht="15" customHeight="1" thickBot="1">
      <c r="A205" s="91"/>
      <c r="B205" s="15"/>
      <c r="C205" s="8"/>
      <c r="D205" s="13" t="s">
        <v>398</v>
      </c>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row>
    <row r="206" spans="1:31" ht="15" customHeight="1" thickBot="1">
      <c r="A206" s="91"/>
      <c r="B206" s="91"/>
      <c r="C206" s="8"/>
      <c r="D206" s="101" t="s">
        <v>399</v>
      </c>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row>
    <row r="207" spans="1:31" ht="15" customHeight="1" thickBot="1">
      <c r="A207" s="91"/>
      <c r="B207" s="91"/>
      <c r="C207" s="8"/>
      <c r="D207" s="101" t="s">
        <v>400</v>
      </c>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row>
    <row r="208" spans="1:31" ht="15" customHeight="1" thickBot="1">
      <c r="A208" s="91"/>
      <c r="B208" s="1"/>
      <c r="C208" s="8"/>
      <c r="D208" s="13" t="s">
        <v>401</v>
      </c>
      <c r="E208" s="1"/>
      <c r="F208" s="1"/>
      <c r="G208" s="1"/>
      <c r="H208" s="1"/>
      <c r="I208" s="57"/>
      <c r="J208" s="57"/>
      <c r="K208" s="313"/>
      <c r="L208" s="314"/>
      <c r="M208" s="314"/>
      <c r="N208" s="314"/>
      <c r="O208" s="314"/>
      <c r="P208" s="314"/>
      <c r="Q208" s="314"/>
      <c r="R208" s="314"/>
      <c r="S208" s="314"/>
      <c r="T208" s="314"/>
      <c r="U208" s="314"/>
      <c r="V208" s="314"/>
      <c r="W208" s="314"/>
      <c r="X208" s="314"/>
      <c r="Y208" s="314"/>
      <c r="Z208" s="314"/>
      <c r="AA208" s="314"/>
      <c r="AB208" s="314"/>
      <c r="AC208" s="314"/>
      <c r="AD208" s="314"/>
      <c r="AE208"/>
    </row>
    <row r="209" spans="1:31" ht="15" customHeight="1" thickBot="1">
      <c r="A209" s="91"/>
      <c r="B209" s="1"/>
      <c r="C209" s="8"/>
      <c r="D209" s="13" t="s">
        <v>402</v>
      </c>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row>
    <row r="210" spans="1:31" ht="15" customHeight="1" thickBot="1">
      <c r="A210" s="91"/>
      <c r="B210" s="15"/>
      <c r="C210" s="8"/>
      <c r="D210" s="13" t="s">
        <v>338</v>
      </c>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row>
    <row r="211" spans="1:31" ht="15" customHeight="1">
      <c r="A211" s="91"/>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
    </row>
    <row r="212" spans="1:31" ht="24" customHeight="1">
      <c r="A212" s="83"/>
      <c r="B212" s="15"/>
      <c r="C212" s="371" t="s">
        <v>291</v>
      </c>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81"/>
      <c r="AE212" s="1"/>
    </row>
    <row r="213" spans="1:31" ht="60" customHeight="1">
      <c r="A213" s="91"/>
      <c r="B213" s="15"/>
      <c r="C213" s="372"/>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6"/>
      <c r="AD213" s="317"/>
      <c r="AE213" s="1"/>
    </row>
    <row r="214" spans="1:31" ht="15" customHeight="1">
      <c r="A214" s="83"/>
      <c r="B214" s="239" t="str">
        <f>IF(AND($K$56&gt;1,OR(COUNTBLANK(C198:C210)&lt;&gt;13,COUNTBLANK(K208)&lt;&gt;1)),"Revise la información capturada, ya que tiene datos ingresados en celdas que están sombreadas.","")</f>
        <v/>
      </c>
      <c r="C214" s="239"/>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1"/>
    </row>
    <row r="215" spans="1:31" ht="15" customHeight="1">
      <c r="A215" s="83"/>
      <c r="B215" s="239" t="str">
        <f>IF(OR(C209="X",C210="X"),IF(COUNTBLANK(C198:C210)=12,"","Si seleccionó el código 12 o 99 no puede seleccionar otro código."),"")</f>
        <v/>
      </c>
      <c r="C215" s="239"/>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1"/>
    </row>
    <row r="216" spans="1:31" ht="15" customHeight="1">
      <c r="A216" s="83"/>
      <c r="B216" s="239" t="str">
        <f>IF(AND(C208="X", K208=""),"Alerta: Debido a que seleccionó el código 11, favor de emitir un comentario en el recuadro correspondiente.","")</f>
        <v/>
      </c>
      <c r="C216" s="239"/>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1"/>
    </row>
    <row r="217" spans="1:31" ht="15" customHeight="1">
      <c r="A217" s="83"/>
      <c r="B217" s="239"/>
      <c r="C217" s="239"/>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1"/>
    </row>
    <row r="218" spans="1:31" ht="15" customHeight="1">
      <c r="A218" s="83"/>
      <c r="B218" s="239"/>
      <c r="C218" s="239"/>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1"/>
    </row>
    <row r="219" spans="1:31" ht="15" customHeight="1">
      <c r="A219" s="83"/>
      <c r="B219" s="239"/>
      <c r="C219" s="239"/>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1"/>
    </row>
    <row r="220" spans="1:31" ht="24" customHeight="1">
      <c r="A220" s="51" t="s">
        <v>403</v>
      </c>
      <c r="B220" s="408" t="s">
        <v>404</v>
      </c>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1"/>
    </row>
    <row r="221" spans="1:31" ht="24" customHeight="1">
      <c r="A221" s="244"/>
      <c r="B221" s="15"/>
      <c r="C221" s="383" t="s">
        <v>405</v>
      </c>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1"/>
    </row>
    <row r="222" spans="1:31" ht="24" customHeight="1">
      <c r="A222" s="244"/>
      <c r="B222" s="15"/>
      <c r="C222" s="386" t="s">
        <v>406</v>
      </c>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1"/>
    </row>
    <row r="223" spans="1:31" ht="24" customHeight="1">
      <c r="A223" s="244"/>
      <c r="B223" s="15"/>
      <c r="C223" s="383" t="s">
        <v>407</v>
      </c>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1"/>
    </row>
    <row r="224" spans="1:31" ht="24" customHeight="1">
      <c r="A224" s="244"/>
      <c r="B224" s="15"/>
      <c r="C224" s="383" t="s">
        <v>408</v>
      </c>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1"/>
    </row>
    <row r="225" spans="1:40" ht="24" customHeight="1">
      <c r="A225" s="51"/>
      <c r="B225"/>
      <c r="C225" s="409" t="s">
        <v>409</v>
      </c>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107"/>
    </row>
    <row r="226" spans="1:40" ht="15" customHeight="1">
      <c r="A226" s="91"/>
      <c r="B226" s="15"/>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1"/>
    </row>
    <row r="227" spans="1:40" ht="48" customHeight="1">
      <c r="A227" s="91"/>
      <c r="B227" s="15"/>
      <c r="C227" s="395" t="s">
        <v>308</v>
      </c>
      <c r="D227" s="316"/>
      <c r="E227" s="316"/>
      <c r="F227" s="316"/>
      <c r="G227" s="316"/>
      <c r="H227" s="316"/>
      <c r="I227" s="316"/>
      <c r="J227" s="316"/>
      <c r="K227" s="316"/>
      <c r="L227" s="316"/>
      <c r="M227" s="316"/>
      <c r="N227" s="316"/>
      <c r="O227" s="316"/>
      <c r="P227" s="316"/>
      <c r="Q227" s="316"/>
      <c r="R227" s="317"/>
      <c r="S227" s="315" t="s">
        <v>410</v>
      </c>
      <c r="T227" s="316"/>
      <c r="U227" s="316"/>
      <c r="V227" s="316"/>
      <c r="W227" s="316"/>
      <c r="X227" s="317"/>
      <c r="Y227" s="397" t="s">
        <v>411</v>
      </c>
      <c r="Z227" s="316"/>
      <c r="AA227" s="316"/>
      <c r="AB227" s="316"/>
      <c r="AC227" s="316"/>
      <c r="AD227" s="317"/>
      <c r="AE227" s="1"/>
      <c r="AG227" t="s">
        <v>412</v>
      </c>
      <c r="AH227" t="s">
        <v>413</v>
      </c>
      <c r="AI227" t="s">
        <v>414</v>
      </c>
      <c r="AK227" t="s">
        <v>415</v>
      </c>
      <c r="AM227" t="s">
        <v>416</v>
      </c>
    </row>
    <row r="228" spans="1:40" ht="15" customHeight="1">
      <c r="A228" s="91"/>
      <c r="B228" s="15"/>
      <c r="C228" s="108" t="s">
        <v>221</v>
      </c>
      <c r="D228" s="396" t="s">
        <v>313</v>
      </c>
      <c r="E228" s="316"/>
      <c r="F228" s="316"/>
      <c r="G228" s="316"/>
      <c r="H228" s="316"/>
      <c r="I228" s="316"/>
      <c r="J228" s="316"/>
      <c r="K228" s="316"/>
      <c r="L228" s="316"/>
      <c r="M228" s="316"/>
      <c r="N228" s="316"/>
      <c r="O228" s="316"/>
      <c r="P228" s="316"/>
      <c r="Q228" s="316"/>
      <c r="R228" s="317"/>
      <c r="S228" s="318"/>
      <c r="T228" s="316"/>
      <c r="U228" s="316"/>
      <c r="V228" s="316"/>
      <c r="W228" s="316"/>
      <c r="X228" s="317"/>
      <c r="Y228" s="318"/>
      <c r="Z228" s="316"/>
      <c r="AA228" s="316"/>
      <c r="AB228" s="316"/>
      <c r="AC228" s="316"/>
      <c r="AD228" s="317"/>
      <c r="AE228" s="1"/>
      <c r="AG228">
        <f>IF(AND(K56=1,S228=1),IF(COUNTBLANK(Y228)=0,0,1),0)</f>
        <v>0</v>
      </c>
      <c r="AH228">
        <f>IF(K56&gt;1,IF(COUNTBLANK(S228:AD228)=12,0,1),IF(S228&gt;1,IF(COUNTBLANK(Y228)=1,0,1),0))</f>
        <v>0</v>
      </c>
      <c r="AI228" t="b">
        <f>NOT(EXACT(Y228,UPPER(Y228)))</f>
        <v>0</v>
      </c>
      <c r="AJ228" t="str">
        <f>SUBSTITUTE( SUBSTITUTE( SUBSTITUTE( SUBSTITUTE( SUBSTITUTE( SUBSTITUTE( SUBSTITUTE( SUBSTITUTE( SUBSTITUTE( SUBSTITUTE(Y228, "á", "a"), "é", "e"), "í", "i"), "ó", "o"), "ú", "u"), "Á", "A"), "É", "E"), "Í", "I"), "Ó", "O"), "Ú", "U")</f>
        <v/>
      </c>
      <c r="AK228" t="b">
        <f>NOT(EXACT(Y228,AJ228))</f>
        <v>0</v>
      </c>
      <c r="AL228" t="str">
        <f>SUBSTITUTE((SUBSTITUTE(SUBSTITUTE(SUBSTITUTE(Y228,".",""),",",""),"(","")),")","")</f>
        <v/>
      </c>
      <c r="AM228" t="b">
        <f>NOT(EXACT(Y228,AL228))</f>
        <v>0</v>
      </c>
    </row>
    <row r="229" spans="1:40" ht="15" customHeight="1">
      <c r="A229" s="91"/>
      <c r="B229" s="57"/>
      <c r="C229" s="108" t="s">
        <v>222</v>
      </c>
      <c r="D229" s="396" t="s">
        <v>314</v>
      </c>
      <c r="E229" s="316"/>
      <c r="F229" s="316"/>
      <c r="G229" s="316"/>
      <c r="H229" s="316"/>
      <c r="I229" s="316"/>
      <c r="J229" s="316"/>
      <c r="K229" s="316"/>
      <c r="L229" s="316"/>
      <c r="M229" s="316"/>
      <c r="N229" s="316"/>
      <c r="O229" s="316"/>
      <c r="P229" s="316"/>
      <c r="Q229" s="316"/>
      <c r="R229" s="317"/>
      <c r="S229" s="318"/>
      <c r="T229" s="316"/>
      <c r="U229" s="316"/>
      <c r="V229" s="316"/>
      <c r="W229" s="316"/>
      <c r="X229" s="317"/>
      <c r="Y229" s="318"/>
      <c r="Z229" s="316"/>
      <c r="AA229" s="316"/>
      <c r="AB229" s="316"/>
      <c r="AC229" s="316"/>
      <c r="AD229" s="317"/>
      <c r="AE229" s="1"/>
      <c r="AG229">
        <f>IF(AND(K57=1,S229=1),IF(COUNTBLANK(Y229)=0,0,1),0)</f>
        <v>0</v>
      </c>
      <c r="AH229">
        <f>IF(K57&gt;1,IF(COUNTBLANK(S229:AD229)=12,0,1),IF(S229&gt;1,IF(COUNTBLANK(Y229)=1,0,1),0))</f>
        <v>0</v>
      </c>
      <c r="AI229" t="b">
        <f>NOT(EXACT(Y229,UPPER(Y229)))</f>
        <v>0</v>
      </c>
      <c r="AJ229" t="str">
        <f>SUBSTITUTE( SUBSTITUTE( SUBSTITUTE( SUBSTITUTE( SUBSTITUTE( SUBSTITUTE( SUBSTITUTE( SUBSTITUTE( SUBSTITUTE( SUBSTITUTE(Y229, "á", "a"), "é", "e"), "í", "i"), "ó", "o"), "ú", "u"), "Á", "A"), "É", "E"), "Í", "I"), "Ó", "O"), "Ú", "U")</f>
        <v/>
      </c>
      <c r="AK229" t="b">
        <f>NOT(EXACT(Y229,AJ229))</f>
        <v>0</v>
      </c>
      <c r="AL229" t="str">
        <f>SUBSTITUTE((SUBSTITUTE(SUBSTITUTE(SUBSTITUTE(Y229,".",""),",",""),"(","")),")","")</f>
        <v/>
      </c>
      <c r="AM229" t="b">
        <f>NOT(EXACT(Y229,AL229))</f>
        <v>0</v>
      </c>
    </row>
    <row r="230" spans="1:40" ht="15" customHeight="1">
      <c r="A230" s="91"/>
      <c r="B230" s="15"/>
      <c r="C230" s="1"/>
      <c r="D230" s="1"/>
      <c r="E230" s="1"/>
      <c r="F230" s="1"/>
      <c r="G230" s="1"/>
      <c r="H230" s="1"/>
      <c r="I230" s="1"/>
      <c r="J230" s="1"/>
      <c r="K230" s="1"/>
      <c r="L230" s="1"/>
      <c r="M230" s="1"/>
      <c r="N230" s="1"/>
      <c r="O230" s="1"/>
      <c r="P230" s="1"/>
      <c r="Q230" s="1"/>
      <c r="R230" s="1"/>
      <c r="S230" s="1"/>
      <c r="T230" s="1"/>
      <c r="U230" s="1"/>
      <c r="V230" s="1"/>
      <c r="W230" s="1"/>
      <c r="X230" s="1"/>
      <c r="Y230" s="1"/>
      <c r="Z230" s="1"/>
      <c r="AA230" s="245"/>
      <c r="AB230" s="245"/>
      <c r="AC230" s="245"/>
      <c r="AD230" s="245"/>
      <c r="AE230" s="1"/>
      <c r="AG230">
        <f>SUM(AG228:AG229)</f>
        <v>0</v>
      </c>
      <c r="AH230">
        <f>SUM(AH228:AH229)</f>
        <v>0</v>
      </c>
      <c r="AI230">
        <f>COUNTIF(AI228:AI229,TRUE)</f>
        <v>0</v>
      </c>
      <c r="AK230">
        <f>COUNTIF(AK228:AK229,TRUE)</f>
        <v>0</v>
      </c>
      <c r="AM230">
        <f>COUNTIF(AM228:AM229,TRUE)</f>
        <v>0</v>
      </c>
      <c r="AN230">
        <f>SUM(AI230,AK230,AM230)</f>
        <v>0</v>
      </c>
    </row>
    <row r="231" spans="1:40" ht="24" customHeight="1">
      <c r="A231" s="83"/>
      <c r="B231" s="15"/>
      <c r="C231" s="371" t="s">
        <v>291</v>
      </c>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c r="AE231" s="1"/>
    </row>
    <row r="232" spans="1:40" ht="60" customHeight="1">
      <c r="A232" s="91"/>
      <c r="B232" s="15"/>
      <c r="C232" s="372"/>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c r="AD232" s="317"/>
      <c r="AE232" s="1"/>
    </row>
    <row r="233" spans="1:40" ht="15" customHeight="1">
      <c r="A233" s="83"/>
      <c r="B233" s="239" t="str">
        <f>IF(AG230=0,"","Favor de ingresar toda la información requerida en la pregunta.")</f>
        <v/>
      </c>
      <c r="C233" s="239"/>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1"/>
    </row>
    <row r="234" spans="1:40" ht="15" customHeight="1">
      <c r="A234" s="83"/>
      <c r="B234" s="239" t="str">
        <f>IF(AH230=0,"","Revise la información capturada, ya que tiene datos ingresados en celdas que están sombreadas.")</f>
        <v/>
      </c>
      <c r="C234" s="239"/>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1"/>
    </row>
    <row r="235" spans="1:40" ht="15" customHeight="1">
      <c r="A235" s="83"/>
      <c r="B235" s="239" t="str">
        <f>IF(AND(COUNTIF(Y228:AD229,"NS")&lt;&gt;0,C232=""),"Alerta: Debido a que cuenta con registros NS, debe proporcionar una justificación en el area de comentarios al final de la pregunta.","")</f>
        <v/>
      </c>
      <c r="C235" s="239"/>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1"/>
    </row>
    <row r="236" spans="1:40" ht="15" customHeight="1">
      <c r="A236" s="83"/>
      <c r="B236" s="239" t="str">
        <f>IF(AN230=0,"","Error: el nombre debe registrarse en mayúsculas, sin comillas ni signos de acentuación, puntuación, paréntesis y abreviaturas.")</f>
        <v/>
      </c>
      <c r="C236" s="239"/>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1"/>
    </row>
    <row r="237" spans="1:40" ht="15" customHeight="1">
      <c r="A237" s="83"/>
      <c r="B237" s="239"/>
      <c r="C237" s="239"/>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1"/>
    </row>
    <row r="238" spans="1:40" ht="15" customHeight="1" thickBot="1">
      <c r="A238" s="83"/>
      <c r="B238" s="239"/>
      <c r="C238" s="239"/>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1"/>
    </row>
    <row r="239" spans="1:40" ht="15" customHeight="1" thickBot="1">
      <c r="A239" s="88" t="s">
        <v>270</v>
      </c>
      <c r="B239" s="373" t="s">
        <v>417</v>
      </c>
      <c r="C239" s="374"/>
      <c r="D239" s="374"/>
      <c r="E239" s="374"/>
      <c r="F239" s="374"/>
      <c r="G239" s="374"/>
      <c r="H239" s="374"/>
      <c r="I239" s="374"/>
      <c r="J239" s="374"/>
      <c r="K239" s="374"/>
      <c r="L239" s="374"/>
      <c r="M239" s="374"/>
      <c r="N239" s="374"/>
      <c r="O239" s="374"/>
      <c r="P239" s="374"/>
      <c r="Q239" s="374"/>
      <c r="R239" s="374"/>
      <c r="S239" s="374"/>
      <c r="T239" s="374"/>
      <c r="U239" s="374"/>
      <c r="V239" s="374"/>
      <c r="W239" s="374"/>
      <c r="X239" s="374"/>
      <c r="Y239" s="374"/>
      <c r="Z239" s="374"/>
      <c r="AA239" s="374"/>
      <c r="AB239" s="374"/>
      <c r="AC239" s="374"/>
      <c r="AD239" s="375"/>
      <c r="AE239" s="1"/>
    </row>
    <row r="240" spans="1:40" ht="15" customHeight="1">
      <c r="A240" s="8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1"/>
    </row>
    <row r="241" spans="1:34" ht="36" customHeight="1">
      <c r="A241" s="51" t="s">
        <v>418</v>
      </c>
      <c r="B241" s="382" t="s">
        <v>419</v>
      </c>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1"/>
    </row>
    <row r="242" spans="1:34" ht="36" customHeight="1">
      <c r="A242" s="91"/>
      <c r="B242" s="15"/>
      <c r="C242" s="409" t="s">
        <v>420</v>
      </c>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81"/>
      <c r="AE242" s="1"/>
    </row>
    <row r="243" spans="1:34" ht="36" customHeight="1">
      <c r="A243" s="91"/>
      <c r="B243" s="15"/>
      <c r="C243" s="371" t="s">
        <v>421</v>
      </c>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1"/>
    </row>
    <row r="244" spans="1:34" ht="36" customHeight="1">
      <c r="A244" s="91"/>
      <c r="B244" s="15"/>
      <c r="C244" s="383" t="s">
        <v>422</v>
      </c>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1"/>
    </row>
    <row r="245" spans="1:34" ht="15" customHeight="1">
      <c r="A245" s="91"/>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
    </row>
    <row r="246" spans="1:34" ht="84" customHeight="1">
      <c r="A246" s="91"/>
      <c r="B246" s="15"/>
      <c r="C246" s="395" t="s">
        <v>423</v>
      </c>
      <c r="D246" s="316"/>
      <c r="E246" s="316"/>
      <c r="F246" s="316"/>
      <c r="G246" s="316"/>
      <c r="H246" s="316"/>
      <c r="I246" s="316"/>
      <c r="J246" s="316"/>
      <c r="K246" s="316"/>
      <c r="L246" s="316"/>
      <c r="M246" s="316"/>
      <c r="N246" s="316"/>
      <c r="O246" s="316"/>
      <c r="P246" s="316"/>
      <c r="Q246" s="316"/>
      <c r="R246" s="317"/>
      <c r="S246" s="395" t="s">
        <v>424</v>
      </c>
      <c r="T246" s="316"/>
      <c r="U246" s="316"/>
      <c r="V246" s="316"/>
      <c r="W246" s="316"/>
      <c r="X246" s="317"/>
      <c r="Y246" s="395" t="s">
        <v>425</v>
      </c>
      <c r="Z246" s="316"/>
      <c r="AA246" s="316"/>
      <c r="AB246" s="316"/>
      <c r="AC246" s="316"/>
      <c r="AD246" s="317"/>
      <c r="AE246" s="1"/>
      <c r="AG246" t="s">
        <v>426</v>
      </c>
      <c r="AH246" t="s">
        <v>427</v>
      </c>
    </row>
    <row r="247" spans="1:34" ht="15" customHeight="1">
      <c r="A247" s="91"/>
      <c r="B247" s="15"/>
      <c r="C247" s="108" t="s">
        <v>221</v>
      </c>
      <c r="D247" s="396" t="s">
        <v>428</v>
      </c>
      <c r="E247" s="316"/>
      <c r="F247" s="316"/>
      <c r="G247" s="316"/>
      <c r="H247" s="316"/>
      <c r="I247" s="316"/>
      <c r="J247" s="316"/>
      <c r="K247" s="316"/>
      <c r="L247" s="316"/>
      <c r="M247" s="316"/>
      <c r="N247" s="316"/>
      <c r="O247" s="316"/>
      <c r="P247" s="316"/>
      <c r="Q247" s="316"/>
      <c r="R247" s="317"/>
      <c r="S247" s="318"/>
      <c r="T247" s="316"/>
      <c r="U247" s="316"/>
      <c r="V247" s="316"/>
      <c r="W247" s="316"/>
      <c r="X247" s="317"/>
      <c r="Y247" s="318"/>
      <c r="Z247" s="316"/>
      <c r="AA247" s="316"/>
      <c r="AB247" s="316"/>
      <c r="AC247" s="316"/>
      <c r="AD247" s="317"/>
      <c r="AE247" s="1"/>
      <c r="AG247">
        <f t="shared" ref="AG247:AG252" si="0">IF(OR(S247&gt;1,S247=""),IF(COUNTBLANK(Y247)=1,0,1),0)</f>
        <v>0</v>
      </c>
      <c r="AH247">
        <f t="shared" ref="AH247:AH252" si="1">IF(S247=1,IF(COUNTBLANK(Y247)=0,0,1),0)</f>
        <v>0</v>
      </c>
    </row>
    <row r="248" spans="1:34" ht="15" customHeight="1">
      <c r="A248" s="91"/>
      <c r="B248" s="15"/>
      <c r="C248" s="108" t="s">
        <v>222</v>
      </c>
      <c r="D248" s="396" t="s">
        <v>429</v>
      </c>
      <c r="E248" s="316"/>
      <c r="F248" s="316"/>
      <c r="G248" s="316"/>
      <c r="H248" s="316"/>
      <c r="I248" s="316"/>
      <c r="J248" s="316"/>
      <c r="K248" s="316"/>
      <c r="L248" s="316"/>
      <c r="M248" s="316"/>
      <c r="N248" s="316"/>
      <c r="O248" s="316"/>
      <c r="P248" s="316"/>
      <c r="Q248" s="316"/>
      <c r="R248" s="317"/>
      <c r="S248" s="318"/>
      <c r="T248" s="316"/>
      <c r="U248" s="316"/>
      <c r="V248" s="316"/>
      <c r="W248" s="316"/>
      <c r="X248" s="317"/>
      <c r="Y248" s="318"/>
      <c r="Z248" s="316"/>
      <c r="AA248" s="316"/>
      <c r="AB248" s="316"/>
      <c r="AC248" s="316"/>
      <c r="AD248" s="317"/>
      <c r="AE248" s="1"/>
      <c r="AG248">
        <f t="shared" si="0"/>
        <v>0</v>
      </c>
      <c r="AH248">
        <f t="shared" si="1"/>
        <v>0</v>
      </c>
    </row>
    <row r="249" spans="1:34" ht="15" customHeight="1">
      <c r="A249" s="91"/>
      <c r="B249" s="15"/>
      <c r="C249" s="108" t="s">
        <v>224</v>
      </c>
      <c r="D249" s="396" t="s">
        <v>430</v>
      </c>
      <c r="E249" s="316"/>
      <c r="F249" s="316"/>
      <c r="G249" s="316"/>
      <c r="H249" s="316"/>
      <c r="I249" s="316"/>
      <c r="J249" s="316"/>
      <c r="K249" s="316"/>
      <c r="L249" s="316"/>
      <c r="M249" s="316"/>
      <c r="N249" s="316"/>
      <c r="O249" s="316"/>
      <c r="P249" s="316"/>
      <c r="Q249" s="316"/>
      <c r="R249" s="317"/>
      <c r="S249" s="318"/>
      <c r="T249" s="316"/>
      <c r="U249" s="316"/>
      <c r="V249" s="316"/>
      <c r="W249" s="316"/>
      <c r="X249" s="317"/>
      <c r="Y249" s="318"/>
      <c r="Z249" s="316"/>
      <c r="AA249" s="316"/>
      <c r="AB249" s="316"/>
      <c r="AC249" s="316"/>
      <c r="AD249" s="317"/>
      <c r="AE249" s="1"/>
      <c r="AG249">
        <f t="shared" si="0"/>
        <v>0</v>
      </c>
      <c r="AH249">
        <f t="shared" si="1"/>
        <v>0</v>
      </c>
    </row>
    <row r="250" spans="1:34" ht="15" customHeight="1">
      <c r="A250" s="91"/>
      <c r="B250" s="15"/>
      <c r="C250" s="108" t="s">
        <v>225</v>
      </c>
      <c r="D250" s="396" t="s">
        <v>431</v>
      </c>
      <c r="E250" s="316"/>
      <c r="F250" s="316"/>
      <c r="G250" s="316"/>
      <c r="H250" s="316"/>
      <c r="I250" s="316"/>
      <c r="J250" s="316"/>
      <c r="K250" s="316"/>
      <c r="L250" s="316"/>
      <c r="M250" s="316"/>
      <c r="N250" s="316"/>
      <c r="O250" s="316"/>
      <c r="P250" s="316"/>
      <c r="Q250" s="316"/>
      <c r="R250" s="317"/>
      <c r="S250" s="318"/>
      <c r="T250" s="316"/>
      <c r="U250" s="316"/>
      <c r="V250" s="316"/>
      <c r="W250" s="316"/>
      <c r="X250" s="317"/>
      <c r="Y250" s="318"/>
      <c r="Z250" s="316"/>
      <c r="AA250" s="316"/>
      <c r="AB250" s="316"/>
      <c r="AC250" s="316"/>
      <c r="AD250" s="317"/>
      <c r="AE250" s="1"/>
      <c r="AG250">
        <f t="shared" si="0"/>
        <v>0</v>
      </c>
      <c r="AH250">
        <f t="shared" si="1"/>
        <v>0</v>
      </c>
    </row>
    <row r="251" spans="1:34" ht="15" customHeight="1">
      <c r="A251" s="91"/>
      <c r="B251" s="15"/>
      <c r="C251" s="108" t="s">
        <v>227</v>
      </c>
      <c r="D251" s="396" t="s">
        <v>432</v>
      </c>
      <c r="E251" s="316"/>
      <c r="F251" s="316"/>
      <c r="G251" s="316"/>
      <c r="H251" s="316"/>
      <c r="I251" s="316"/>
      <c r="J251" s="316"/>
      <c r="K251" s="316"/>
      <c r="L251" s="316"/>
      <c r="M251" s="316"/>
      <c r="N251" s="316"/>
      <c r="O251" s="316"/>
      <c r="P251" s="316"/>
      <c r="Q251" s="316"/>
      <c r="R251" s="317"/>
      <c r="S251" s="318"/>
      <c r="T251" s="316"/>
      <c r="U251" s="316"/>
      <c r="V251" s="316"/>
      <c r="W251" s="316"/>
      <c r="X251" s="317"/>
      <c r="Y251" s="318"/>
      <c r="Z251" s="316"/>
      <c r="AA251" s="316"/>
      <c r="AB251" s="316"/>
      <c r="AC251" s="316"/>
      <c r="AD251" s="317"/>
      <c r="AE251" s="1"/>
      <c r="AG251">
        <f t="shared" si="0"/>
        <v>0</v>
      </c>
      <c r="AH251">
        <f t="shared" si="1"/>
        <v>0</v>
      </c>
    </row>
    <row r="252" spans="1:34" ht="15" customHeight="1">
      <c r="A252" s="91"/>
      <c r="B252" s="15"/>
      <c r="C252" s="58" t="s">
        <v>229</v>
      </c>
      <c r="D252" s="396" t="s">
        <v>433</v>
      </c>
      <c r="E252" s="316"/>
      <c r="F252" s="316"/>
      <c r="G252" s="316"/>
      <c r="H252" s="316"/>
      <c r="I252" s="316"/>
      <c r="J252" s="316"/>
      <c r="K252" s="316"/>
      <c r="L252" s="316"/>
      <c r="M252" s="316"/>
      <c r="N252" s="316"/>
      <c r="O252" s="316"/>
      <c r="P252" s="316"/>
      <c r="Q252" s="316"/>
      <c r="R252" s="317"/>
      <c r="S252" s="318"/>
      <c r="T252" s="316"/>
      <c r="U252" s="316"/>
      <c r="V252" s="316"/>
      <c r="W252" s="316"/>
      <c r="X252" s="317"/>
      <c r="Y252" s="318"/>
      <c r="Z252" s="316"/>
      <c r="AA252" s="316"/>
      <c r="AB252" s="316"/>
      <c r="AC252" s="316"/>
      <c r="AD252" s="317"/>
      <c r="AE252" s="1"/>
      <c r="AG252">
        <f t="shared" si="0"/>
        <v>0</v>
      </c>
      <c r="AH252">
        <f t="shared" si="1"/>
        <v>0</v>
      </c>
    </row>
    <row r="253" spans="1:34" ht="15" customHeight="1">
      <c r="A253" s="83"/>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
      <c r="AG253">
        <f>SUM(AG247:AG252)</f>
        <v>0</v>
      </c>
      <c r="AH253">
        <f>SUM(AH247:AH252)</f>
        <v>0</v>
      </c>
    </row>
    <row r="254" spans="1:34" ht="45" customHeight="1">
      <c r="A254" s="91"/>
      <c r="B254" s="34"/>
      <c r="C254" s="370" t="s">
        <v>434</v>
      </c>
      <c r="D254" s="281"/>
      <c r="E254" s="281"/>
      <c r="F254" s="318"/>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6"/>
      <c r="AD254" s="317"/>
      <c r="AE254" s="1"/>
    </row>
    <row r="255" spans="1:34" ht="15" customHeight="1">
      <c r="A255" s="91"/>
      <c r="B255" s="239" t="str">
        <f>IF(AND(S252=1, F254=""),"Alerta: Debido a que seleccionó para el numeral 6 el código 1, debe anotar el nombre de dicho(s) evento(s) y/o periodo(s) festivo(s).","")</f>
        <v/>
      </c>
      <c r="C255" s="1"/>
      <c r="D255" s="1"/>
      <c r="E255" s="1"/>
      <c r="F255" s="1"/>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1"/>
    </row>
    <row r="256" spans="1:34" ht="24" customHeight="1">
      <c r="A256" s="83"/>
      <c r="B256" s="15"/>
      <c r="C256" s="371" t="s">
        <v>291</v>
      </c>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1"/>
    </row>
    <row r="257" spans="1:31" ht="60" customHeight="1">
      <c r="A257" s="91"/>
      <c r="B257" s="15"/>
      <c r="C257" s="372"/>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c r="AD257" s="317"/>
      <c r="AE257" s="1"/>
    </row>
    <row r="258" spans="1:31" ht="15" customHeight="1">
      <c r="A258" s="83"/>
      <c r="B258" s="239" t="str">
        <f>IF(AH253&gt;0,"Favor de ingresar toda la información requerida en la pregunta.","")</f>
        <v/>
      </c>
      <c r="C258" s="239"/>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1"/>
    </row>
    <row r="259" spans="1:31" ht="15" customHeight="1">
      <c r="A259" s="83"/>
      <c r="B259" s="239" t="str">
        <f>IF(AG253&gt;0,"Revise la información capturada, ya que tiene datos ingresados en celdas que están sombreadas.","")</f>
        <v/>
      </c>
      <c r="C259" s="239"/>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1"/>
    </row>
    <row r="260" spans="1:31" ht="15" customHeight="1">
      <c r="A260" s="83"/>
      <c r="B260" s="239" t="str">
        <f>IF(AND(COUNTIF(Y247:AD252,"NS")&lt;&gt;0,C257=""),"Alerta: Debido a que cuenta con registros NS, debe proporcionar una justificación en el area de comentarios al final de la pregunta.","")</f>
        <v/>
      </c>
      <c r="C260" s="239"/>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1"/>
    </row>
    <row r="261" spans="1:31" ht="15" customHeight="1">
      <c r="A261" s="83"/>
      <c r="B261" s="239"/>
      <c r="C261" s="239"/>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1"/>
    </row>
    <row r="262" spans="1:31" ht="15" customHeight="1">
      <c r="A262" s="83"/>
      <c r="B262" s="239"/>
      <c r="C262" s="239"/>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1"/>
    </row>
    <row r="263" spans="1:31" ht="15" customHeight="1" thickBot="1">
      <c r="A263" s="83"/>
      <c r="B263" s="239"/>
      <c r="C263" s="239"/>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1"/>
    </row>
    <row r="264" spans="1:31" ht="15" customHeight="1" thickBot="1">
      <c r="A264" s="88" t="s">
        <v>270</v>
      </c>
      <c r="B264" s="373" t="s">
        <v>435</v>
      </c>
      <c r="C264" s="374"/>
      <c r="D264" s="374"/>
      <c r="E264" s="374"/>
      <c r="F264" s="374"/>
      <c r="G264" s="374"/>
      <c r="H264" s="374"/>
      <c r="I264" s="374"/>
      <c r="J264" s="374"/>
      <c r="K264" s="374"/>
      <c r="L264" s="374"/>
      <c r="M264" s="374"/>
      <c r="N264" s="374"/>
      <c r="O264" s="374"/>
      <c r="P264" s="374"/>
      <c r="Q264" s="374"/>
      <c r="R264" s="374"/>
      <c r="S264" s="374"/>
      <c r="T264" s="374"/>
      <c r="U264" s="374"/>
      <c r="V264" s="374"/>
      <c r="W264" s="374"/>
      <c r="X264" s="374"/>
      <c r="Y264" s="374"/>
      <c r="Z264" s="374"/>
      <c r="AA264" s="374"/>
      <c r="AB264" s="374"/>
      <c r="AC264" s="374"/>
      <c r="AD264" s="375"/>
      <c r="AE264" s="1"/>
    </row>
    <row r="265" spans="1:31" ht="15" customHeight="1">
      <c r="A265" s="83"/>
      <c r="B265" s="388" t="s">
        <v>436</v>
      </c>
      <c r="C265" s="377"/>
      <c r="D265" s="377"/>
      <c r="E265" s="377"/>
      <c r="F265" s="377"/>
      <c r="G265" s="377"/>
      <c r="H265" s="377"/>
      <c r="I265" s="377"/>
      <c r="J265" s="377"/>
      <c r="K265" s="377"/>
      <c r="L265" s="377"/>
      <c r="M265" s="377"/>
      <c r="N265" s="377"/>
      <c r="O265" s="377"/>
      <c r="P265" s="377"/>
      <c r="Q265" s="377"/>
      <c r="R265" s="377"/>
      <c r="S265" s="377"/>
      <c r="T265" s="377"/>
      <c r="U265" s="377"/>
      <c r="V265" s="377"/>
      <c r="W265" s="377"/>
      <c r="X265" s="377"/>
      <c r="Y265" s="377"/>
      <c r="Z265" s="377"/>
      <c r="AA265" s="377"/>
      <c r="AB265" s="377"/>
      <c r="AC265" s="377"/>
      <c r="AD265" s="389"/>
      <c r="AE265" s="1"/>
    </row>
    <row r="266" spans="1:31" ht="36" customHeight="1">
      <c r="A266" s="83"/>
      <c r="B266" s="246"/>
      <c r="C266" s="390" t="s">
        <v>437</v>
      </c>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391"/>
      <c r="AE266" s="1"/>
    </row>
    <row r="267" spans="1:31" ht="24" customHeight="1">
      <c r="A267" s="83"/>
      <c r="B267" s="247"/>
      <c r="C267" s="392" t="s">
        <v>438</v>
      </c>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4"/>
      <c r="AE267" s="1"/>
    </row>
    <row r="268" spans="1:31" ht="15" customHeight="1">
      <c r="A268" s="8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1"/>
    </row>
    <row r="269" spans="1:31" ht="24" customHeight="1">
      <c r="A269" s="51" t="s">
        <v>439</v>
      </c>
      <c r="B269" s="382" t="s">
        <v>440</v>
      </c>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1"/>
    </row>
    <row r="270" spans="1:31" ht="24" customHeight="1">
      <c r="A270" s="51"/>
      <c r="B270" s="89"/>
      <c r="C270" s="386" t="s">
        <v>441</v>
      </c>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1"/>
    </row>
    <row r="271" spans="1:31" ht="24" customHeight="1">
      <c r="A271" s="91"/>
      <c r="B271" s="15"/>
      <c r="C271" s="371" t="s">
        <v>442</v>
      </c>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1"/>
    </row>
    <row r="272" spans="1:31" ht="24" customHeight="1">
      <c r="A272" s="91"/>
      <c r="B272" s="15"/>
      <c r="C272" s="371" t="s">
        <v>443</v>
      </c>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1"/>
    </row>
    <row r="273" spans="1:31" ht="15" customHeight="1">
      <c r="A273" s="91"/>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
    </row>
    <row r="274" spans="1:31" ht="24" customHeight="1">
      <c r="A274" s="91"/>
      <c r="B274" s="15"/>
      <c r="C274" s="397" t="s">
        <v>444</v>
      </c>
      <c r="D274" s="316"/>
      <c r="E274" s="316"/>
      <c r="F274" s="316"/>
      <c r="G274" s="316"/>
      <c r="H274" s="316"/>
      <c r="I274" s="316"/>
      <c r="J274" s="316"/>
      <c r="K274" s="316"/>
      <c r="L274" s="316"/>
      <c r="M274" s="316"/>
      <c r="N274" s="316"/>
      <c r="O274" s="316"/>
      <c r="P274" s="317"/>
      <c r="Q274" s="397" t="s">
        <v>312</v>
      </c>
      <c r="R274" s="316"/>
      <c r="S274" s="316"/>
      <c r="T274" s="316"/>
      <c r="U274" s="316"/>
      <c r="V274" s="316"/>
      <c r="W274" s="316"/>
      <c r="X274" s="316"/>
      <c r="Y274" s="316"/>
      <c r="Z274" s="316"/>
      <c r="AA274" s="316"/>
      <c r="AB274" s="316"/>
      <c r="AC274" s="316"/>
      <c r="AD274" s="317"/>
      <c r="AE274" s="1"/>
    </row>
    <row r="275" spans="1:31" ht="15" customHeight="1">
      <c r="A275" s="91"/>
      <c r="B275" s="15"/>
      <c r="C275" s="379"/>
      <c r="D275" s="316"/>
      <c r="E275" s="316"/>
      <c r="F275" s="316"/>
      <c r="G275" s="316"/>
      <c r="H275" s="316"/>
      <c r="I275" s="316"/>
      <c r="J275" s="316"/>
      <c r="K275" s="316"/>
      <c r="L275" s="316"/>
      <c r="M275" s="316"/>
      <c r="N275" s="316"/>
      <c r="O275" s="316"/>
      <c r="P275" s="317"/>
      <c r="Q275" s="379"/>
      <c r="R275" s="316"/>
      <c r="S275" s="316"/>
      <c r="T275" s="316"/>
      <c r="U275" s="316"/>
      <c r="V275" s="316"/>
      <c r="W275" s="316"/>
      <c r="X275" s="316"/>
      <c r="Y275" s="316"/>
      <c r="Z275" s="316"/>
      <c r="AA275" s="316"/>
      <c r="AB275" s="316"/>
      <c r="AC275" s="316"/>
      <c r="AD275" s="317"/>
      <c r="AE275" s="1"/>
    </row>
    <row r="276" spans="1:31" ht="15" customHeight="1">
      <c r="A276" s="91"/>
      <c r="B276" s="15"/>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24" customHeight="1">
      <c r="A277" s="83"/>
      <c r="B277" s="15"/>
      <c r="C277" s="371" t="s">
        <v>291</v>
      </c>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1"/>
    </row>
    <row r="278" spans="1:31" ht="60" customHeight="1">
      <c r="A278" s="91"/>
      <c r="B278" s="15"/>
      <c r="C278" s="372"/>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7"/>
      <c r="AE278" s="1"/>
    </row>
    <row r="279" spans="1:31" ht="15" customHeight="1">
      <c r="A279"/>
      <c r="B279" s="239" t="str">
        <f>IF(C275=1,IF(COUNTBLANK(Q275)=0,"","Favor de ingresar toda la información requerida en la pregunta."),"")</f>
        <v/>
      </c>
      <c r="C279"/>
      <c r="D279"/>
      <c r="E279"/>
      <c r="F279"/>
      <c r="G279"/>
      <c r="H279"/>
      <c r="I279"/>
      <c r="J279"/>
      <c r="K279"/>
      <c r="L279"/>
      <c r="M279"/>
      <c r="N279"/>
      <c r="O279"/>
      <c r="P279"/>
      <c r="Q279"/>
      <c r="R279"/>
      <c r="S279"/>
      <c r="T279"/>
      <c r="U279"/>
      <c r="V279"/>
      <c r="W279"/>
      <c r="X279"/>
      <c r="Y279"/>
      <c r="Z279"/>
      <c r="AA279"/>
      <c r="AB279"/>
      <c r="AC279"/>
      <c r="AD279"/>
      <c r="AE279"/>
    </row>
    <row r="280" spans="1:31" ht="15" customHeight="1">
      <c r="A280"/>
      <c r="B280" s="239" t="str">
        <f>IF(C275&gt;1,IF(COUNTBLANK(Q275)=1,"","Revise la información capturada, ya que tiene datos ingresados en celdas que están sombreadas."),"")</f>
        <v/>
      </c>
      <c r="C280"/>
      <c r="D280"/>
      <c r="E280"/>
      <c r="F280"/>
      <c r="G280"/>
      <c r="H280"/>
      <c r="I280"/>
      <c r="J280"/>
      <c r="K280"/>
      <c r="L280"/>
      <c r="M280"/>
      <c r="N280"/>
      <c r="O280"/>
      <c r="P280"/>
      <c r="Q280"/>
      <c r="R280"/>
      <c r="S280"/>
      <c r="T280"/>
      <c r="U280"/>
      <c r="V280"/>
      <c r="W280"/>
      <c r="X280"/>
      <c r="Y280"/>
      <c r="Z280"/>
      <c r="AA280"/>
      <c r="AB280"/>
      <c r="AC280"/>
      <c r="AD280"/>
      <c r="AE280"/>
    </row>
    <row r="281" spans="1:31" ht="15" customHeight="1">
      <c r="A281"/>
      <c r="B281" s="239" t="str">
        <f>IF(AND(COUNTIF(Q275,"NS")&lt;&gt;0,C278=""),"Alerta: Debido a que cuenta con registros NS, debe proporcionar una justificación en el area de comentarios al final de la pregunta.","")</f>
        <v/>
      </c>
      <c r="C281"/>
      <c r="D281"/>
      <c r="E281"/>
      <c r="F281"/>
      <c r="G281"/>
      <c r="H281"/>
      <c r="I281"/>
      <c r="J281"/>
      <c r="K281"/>
      <c r="L281"/>
      <c r="M281"/>
      <c r="N281"/>
      <c r="O281"/>
      <c r="P281"/>
      <c r="Q281"/>
      <c r="R281"/>
      <c r="S281"/>
      <c r="T281"/>
      <c r="U281"/>
      <c r="V281"/>
      <c r="W281"/>
      <c r="X281"/>
      <c r="Y281"/>
      <c r="Z281"/>
      <c r="AA281"/>
      <c r="AB281"/>
      <c r="AC281"/>
      <c r="AD281"/>
      <c r="AE281"/>
    </row>
    <row r="282" spans="1:31" ht="15" customHeight="1">
      <c r="A282"/>
      <c r="B282"/>
      <c r="C282"/>
      <c r="D282"/>
      <c r="E282"/>
      <c r="F282"/>
      <c r="G282"/>
      <c r="H282"/>
      <c r="I282"/>
      <c r="J282"/>
      <c r="K282"/>
      <c r="L282"/>
      <c r="M282"/>
      <c r="N282"/>
      <c r="O282"/>
      <c r="P282"/>
      <c r="Q282"/>
      <c r="R282"/>
      <c r="S282"/>
      <c r="T282"/>
      <c r="U282"/>
      <c r="V282"/>
      <c r="W282"/>
      <c r="X282"/>
      <c r="Y282"/>
      <c r="Z282"/>
      <c r="AA282"/>
      <c r="AB282"/>
      <c r="AC282"/>
      <c r="AD282"/>
      <c r="AE282"/>
    </row>
    <row r="283" spans="1:31" ht="15" customHeight="1">
      <c r="A283"/>
      <c r="B283"/>
      <c r="C283"/>
      <c r="D283"/>
      <c r="E283"/>
      <c r="F283"/>
      <c r="G283"/>
      <c r="H283"/>
      <c r="I283"/>
      <c r="J283"/>
      <c r="K283"/>
      <c r="L283"/>
      <c r="M283"/>
      <c r="N283"/>
      <c r="O283"/>
      <c r="P283"/>
      <c r="Q283"/>
      <c r="R283"/>
      <c r="S283"/>
      <c r="T283"/>
      <c r="U283"/>
      <c r="V283"/>
      <c r="W283"/>
      <c r="X283"/>
      <c r="Y283"/>
      <c r="Z283"/>
      <c r="AA283"/>
      <c r="AB283"/>
      <c r="AC283"/>
      <c r="AD283"/>
      <c r="AE283"/>
    </row>
    <row r="284" spans="1:31" ht="15" customHeight="1">
      <c r="A284"/>
      <c r="B284"/>
      <c r="C284"/>
      <c r="D284"/>
      <c r="E284"/>
      <c r="F284"/>
      <c r="G284"/>
      <c r="H284"/>
      <c r="I284"/>
      <c r="J284"/>
      <c r="K284"/>
      <c r="L284"/>
      <c r="M284"/>
      <c r="N284"/>
      <c r="O284"/>
      <c r="P284"/>
      <c r="Q284"/>
      <c r="R284"/>
      <c r="S284"/>
      <c r="T284"/>
      <c r="U284"/>
      <c r="V284"/>
      <c r="W284"/>
      <c r="X284"/>
      <c r="Y284"/>
      <c r="Z284"/>
      <c r="AA284"/>
      <c r="AB284"/>
      <c r="AC284"/>
      <c r="AD284"/>
      <c r="AE284"/>
    </row>
  </sheetData>
  <sheetProtection algorithmName="SHA-512" hashValue="YD/TuNU7VuVz8CQPOMa/NwXYgXYvHdLvCRcP0+AEr8oKIl5kDX+GhwsqkMFjIcTHw6TqCflGxmNmtywlGG59TQ==" saltValue="JmD9pN1TonadVQPCLvkAkQ==" spinCount="100000" sheet="1" objects="1"/>
  <mergeCells count="193">
    <mergeCell ref="C275:P275"/>
    <mergeCell ref="Q275:AD275"/>
    <mergeCell ref="C277:AD277"/>
    <mergeCell ref="C278:AD278"/>
    <mergeCell ref="C13:AD13"/>
    <mergeCell ref="C271:AD271"/>
    <mergeCell ref="C270:AD270"/>
    <mergeCell ref="C272:AD272"/>
    <mergeCell ref="C274:P274"/>
    <mergeCell ref="Q274:AD274"/>
    <mergeCell ref="C256:AD256"/>
    <mergeCell ref="C257:AD257"/>
    <mergeCell ref="B264:AD264"/>
    <mergeCell ref="B269:AD269"/>
    <mergeCell ref="D252:R252"/>
    <mergeCell ref="S252:X252"/>
    <mergeCell ref="Y252:AD252"/>
    <mergeCell ref="D250:R250"/>
    <mergeCell ref="S250:X250"/>
    <mergeCell ref="Y250:AD250"/>
    <mergeCell ref="D251:R251"/>
    <mergeCell ref="B239:AD239"/>
    <mergeCell ref="B241:AD241"/>
    <mergeCell ref="C242:AD242"/>
    <mergeCell ref="C244:AD244"/>
    <mergeCell ref="S228:X228"/>
    <mergeCell ref="Y228:AD228"/>
    <mergeCell ref="S229:X229"/>
    <mergeCell ref="Y229:AD229"/>
    <mergeCell ref="S251:X251"/>
    <mergeCell ref="Y251:AD251"/>
    <mergeCell ref="D248:R248"/>
    <mergeCell ref="S248:X248"/>
    <mergeCell ref="Y248:AD248"/>
    <mergeCell ref="D249:R249"/>
    <mergeCell ref="S249:X249"/>
    <mergeCell ref="Y249:AD249"/>
    <mergeCell ref="C246:R246"/>
    <mergeCell ref="S246:X246"/>
    <mergeCell ref="Y246:AD246"/>
    <mergeCell ref="D247:R247"/>
    <mergeCell ref="S247:X247"/>
    <mergeCell ref="Y247:AD247"/>
    <mergeCell ref="B220:AD220"/>
    <mergeCell ref="C221:AD221"/>
    <mergeCell ref="C222:AD222"/>
    <mergeCell ref="C223:AD223"/>
    <mergeCell ref="C224:AD224"/>
    <mergeCell ref="S227:X227"/>
    <mergeCell ref="Y227:AD227"/>
    <mergeCell ref="C231:AD231"/>
    <mergeCell ref="C232:AD232"/>
    <mergeCell ref="C225:AD225"/>
    <mergeCell ref="C196:AD196"/>
    <mergeCell ref="C212:AD212"/>
    <mergeCell ref="C213:AD213"/>
    <mergeCell ref="D181:AD181"/>
    <mergeCell ref="J183:AD183"/>
    <mergeCell ref="C186:AD186"/>
    <mergeCell ref="C187:AD187"/>
    <mergeCell ref="B194:AD194"/>
    <mergeCell ref="C195:AD195"/>
    <mergeCell ref="D203:AD203"/>
    <mergeCell ref="K208:AD208"/>
    <mergeCell ref="D204:AD204"/>
    <mergeCell ref="C166:AD166"/>
    <mergeCell ref="C167:AD167"/>
    <mergeCell ref="B174:AD174"/>
    <mergeCell ref="C175:AD175"/>
    <mergeCell ref="C176:AD176"/>
    <mergeCell ref="C177:AD177"/>
    <mergeCell ref="C145:AD145"/>
    <mergeCell ref="C146:AD146"/>
    <mergeCell ref="B153:AD153"/>
    <mergeCell ref="C154:AD154"/>
    <mergeCell ref="C155:AD155"/>
    <mergeCell ref="J162:AD162"/>
    <mergeCell ref="C120:AD120"/>
    <mergeCell ref="B127:AD127"/>
    <mergeCell ref="C128:AD128"/>
    <mergeCell ref="C129:AD129"/>
    <mergeCell ref="C130:AD130"/>
    <mergeCell ref="O142:AD142"/>
    <mergeCell ref="C101:AD101"/>
    <mergeCell ref="C102:AD102"/>
    <mergeCell ref="C103:AD103"/>
    <mergeCell ref="C119:AD119"/>
    <mergeCell ref="M116:AD116"/>
    <mergeCell ref="D111:AD111"/>
    <mergeCell ref="U56:V56"/>
    <mergeCell ref="W56:X56"/>
    <mergeCell ref="Y56:Z56"/>
    <mergeCell ref="AA56:AB56"/>
    <mergeCell ref="C92:AD92"/>
    <mergeCell ref="C93:AD93"/>
    <mergeCell ref="B100:AD100"/>
    <mergeCell ref="AC57:AD57"/>
    <mergeCell ref="C59:AD59"/>
    <mergeCell ref="C60:AD60"/>
    <mergeCell ref="B67:AD67"/>
    <mergeCell ref="C68:AD68"/>
    <mergeCell ref="C69:AD69"/>
    <mergeCell ref="M89:AD89"/>
    <mergeCell ref="K57:N57"/>
    <mergeCell ref="O57:P57"/>
    <mergeCell ref="Q57:R57"/>
    <mergeCell ref="S57:T57"/>
    <mergeCell ref="U57:V57"/>
    <mergeCell ref="W57:X57"/>
    <mergeCell ref="Y57:Z57"/>
    <mergeCell ref="AA57:AB57"/>
    <mergeCell ref="C22:AD22"/>
    <mergeCell ref="Q26:R26"/>
    <mergeCell ref="S26:T26"/>
    <mergeCell ref="C25:N26"/>
    <mergeCell ref="B1:AD1"/>
    <mergeCell ref="B3:AD3"/>
    <mergeCell ref="B5:AD5"/>
    <mergeCell ref="AA7:AD7"/>
    <mergeCell ref="B8:L8"/>
    <mergeCell ref="N8:O8"/>
    <mergeCell ref="B19:AD19"/>
    <mergeCell ref="C20:AD20"/>
    <mergeCell ref="C21:AD21"/>
    <mergeCell ref="B10:AD10"/>
    <mergeCell ref="C11:AD11"/>
    <mergeCell ref="C12:AD12"/>
    <mergeCell ref="C14:AD14"/>
    <mergeCell ref="C15:AD15"/>
    <mergeCell ref="B17:AD17"/>
    <mergeCell ref="O25:T25"/>
    <mergeCell ref="U25:AB25"/>
    <mergeCell ref="AC25:AD26"/>
    <mergeCell ref="O26:P26"/>
    <mergeCell ref="U26:V26"/>
    <mergeCell ref="B265:AD265"/>
    <mergeCell ref="C266:AD266"/>
    <mergeCell ref="C267:AD267"/>
    <mergeCell ref="C227:R227"/>
    <mergeCell ref="D228:R228"/>
    <mergeCell ref="D229:R229"/>
    <mergeCell ref="O54:T54"/>
    <mergeCell ref="U54:AB54"/>
    <mergeCell ref="O55:P55"/>
    <mergeCell ref="Q55:R55"/>
    <mergeCell ref="S55:T55"/>
    <mergeCell ref="U55:V55"/>
    <mergeCell ref="W55:X55"/>
    <mergeCell ref="Y55:Z55"/>
    <mergeCell ref="AA55:AB55"/>
    <mergeCell ref="K54:N55"/>
    <mergeCell ref="C54:J55"/>
    <mergeCell ref="D56:J56"/>
    <mergeCell ref="D57:J57"/>
    <mergeCell ref="K56:N56"/>
    <mergeCell ref="O56:P56"/>
    <mergeCell ref="Q56:R56"/>
    <mergeCell ref="S56:T56"/>
    <mergeCell ref="AC56:AD56"/>
    <mergeCell ref="C23:AD23"/>
    <mergeCell ref="W26:X26"/>
    <mergeCell ref="Y26:Z26"/>
    <mergeCell ref="AA26:AB26"/>
    <mergeCell ref="O27:P27"/>
    <mergeCell ref="U27:V27"/>
    <mergeCell ref="W27:X27"/>
    <mergeCell ref="Y27:Z27"/>
    <mergeCell ref="AA27:AB27"/>
    <mergeCell ref="AC27:AD27"/>
    <mergeCell ref="C254:E254"/>
    <mergeCell ref="F254:AD254"/>
    <mergeCell ref="C243:AD243"/>
    <mergeCell ref="C29:AD29"/>
    <mergeCell ref="C30:AD30"/>
    <mergeCell ref="B37:AD37"/>
    <mergeCell ref="B38:AD38"/>
    <mergeCell ref="Q27:R27"/>
    <mergeCell ref="S27:T27"/>
    <mergeCell ref="C27:N27"/>
    <mergeCell ref="C39:AD39"/>
    <mergeCell ref="B40:AD40"/>
    <mergeCell ref="C43:AD43"/>
    <mergeCell ref="B48:AD48"/>
    <mergeCell ref="C49:AD49"/>
    <mergeCell ref="C50:AD50"/>
    <mergeCell ref="C51:AD51"/>
    <mergeCell ref="AC54:AD55"/>
    <mergeCell ref="C44:AD44"/>
    <mergeCell ref="C45:AD45"/>
    <mergeCell ref="C46:AD46"/>
    <mergeCell ref="C52:AD52"/>
    <mergeCell ref="C41:AD41"/>
    <mergeCell ref="C42:AD42"/>
  </mergeCells>
  <conditionalFormatting sqref="D27:AD27">
    <cfRule type="expression" dxfId="4344" priority="2" stopIfTrue="1">
      <formula>OR($C27=2,$C27=3,$C27=9)</formula>
    </cfRule>
  </conditionalFormatting>
  <conditionalFormatting sqref="U27:Z27">
    <cfRule type="expression" dxfId="4343" priority="3" stopIfTrue="1">
      <formula>$AA$27="X"</formula>
    </cfRule>
  </conditionalFormatting>
  <conditionalFormatting sqref="C71">
    <cfRule type="expression" dxfId="4342" priority="4" stopIfTrue="1">
      <formula>OR($K56=2,$K56=3,$K56=9)</formula>
    </cfRule>
  </conditionalFormatting>
  <conditionalFormatting sqref="C72">
    <cfRule type="expression" dxfId="4341" priority="5" stopIfTrue="1">
      <formula>OR($K56=2,$K56=3,$K56=9)</formula>
    </cfRule>
  </conditionalFormatting>
  <conditionalFormatting sqref="C73">
    <cfRule type="expression" dxfId="4340" priority="6" stopIfTrue="1">
      <formula>OR($K56=2,$K56=3,$K56=9)</formula>
    </cfRule>
  </conditionalFormatting>
  <conditionalFormatting sqref="C74">
    <cfRule type="expression" dxfId="4339" priority="7" stopIfTrue="1">
      <formula>OR($K56=2,$K56=3,$K56=9)</formula>
    </cfRule>
  </conditionalFormatting>
  <conditionalFormatting sqref="C75">
    <cfRule type="expression" dxfId="4338" priority="8" stopIfTrue="1">
      <formula>OR($K56=2,$K56=3,$K56=9)</formula>
    </cfRule>
  </conditionalFormatting>
  <conditionalFormatting sqref="C76">
    <cfRule type="expression" dxfId="4337" priority="9" stopIfTrue="1">
      <formula>OR($K56=2,$K56=3,$K56=9)</formula>
    </cfRule>
  </conditionalFormatting>
  <conditionalFormatting sqref="C77">
    <cfRule type="expression" dxfId="4336" priority="10" stopIfTrue="1">
      <formula>OR($K56=2,$K56=3,$K56=9)</formula>
    </cfRule>
  </conditionalFormatting>
  <conditionalFormatting sqref="C78">
    <cfRule type="expression" dxfId="4335" priority="11" stopIfTrue="1">
      <formula>OR($K56=2,$K56=3,$K56=9)</formula>
    </cfRule>
  </conditionalFormatting>
  <conditionalFormatting sqref="C79">
    <cfRule type="expression" dxfId="4334" priority="12" stopIfTrue="1">
      <formula>OR($K56=2,$K56=3,$K56=9)</formula>
    </cfRule>
  </conditionalFormatting>
  <conditionalFormatting sqref="C80">
    <cfRule type="expression" dxfId="4333" priority="13" stopIfTrue="1">
      <formula>OR($K56=2,$K56=3,$K56=9)</formula>
    </cfRule>
  </conditionalFormatting>
  <conditionalFormatting sqref="C81">
    <cfRule type="expression" dxfId="4332" priority="14" stopIfTrue="1">
      <formula>OR($K56=2,$K56=3,$K56=9)</formula>
    </cfRule>
  </conditionalFormatting>
  <conditionalFormatting sqref="C82">
    <cfRule type="expression" dxfId="4331" priority="15" stopIfTrue="1">
      <formula>OR($K56=2,$K56=3,$K56=9)</formula>
    </cfRule>
  </conditionalFormatting>
  <conditionalFormatting sqref="C83">
    <cfRule type="expression" dxfId="4330" priority="16" stopIfTrue="1">
      <formula>OR($K56=2,$K56=3,$K56=9)</formula>
    </cfRule>
  </conditionalFormatting>
  <conditionalFormatting sqref="C84">
    <cfRule type="expression" dxfId="4329" priority="17" stopIfTrue="1">
      <formula>OR($K56=2,$K56=3,$K56=9)</formula>
    </cfRule>
  </conditionalFormatting>
  <conditionalFormatting sqref="C85">
    <cfRule type="expression" dxfId="4328" priority="18" stopIfTrue="1">
      <formula>OR($K56=2,$K56=3,$K56=9)</formula>
    </cfRule>
  </conditionalFormatting>
  <conditionalFormatting sqref="C86">
    <cfRule type="expression" dxfId="4327" priority="19" stopIfTrue="1">
      <formula>OR($K56=2,$K56=3,$K56=9)</formula>
    </cfRule>
  </conditionalFormatting>
  <conditionalFormatting sqref="C87">
    <cfRule type="expression" dxfId="4326" priority="20" stopIfTrue="1">
      <formula>OR($K56=2,$K56=3,$K56=9)</formula>
    </cfRule>
  </conditionalFormatting>
  <conditionalFormatting sqref="C88">
    <cfRule type="expression" dxfId="4325" priority="21" stopIfTrue="1">
      <formula>OR($K56=2,$K56=3,$K56=9)</formula>
    </cfRule>
  </conditionalFormatting>
  <conditionalFormatting sqref="C89">
    <cfRule type="expression" dxfId="4324" priority="22" stopIfTrue="1">
      <formula>OR($K56=2,$K56=3,$K56=9)</formula>
    </cfRule>
  </conditionalFormatting>
  <conditionalFormatting sqref="C90">
    <cfRule type="expression" dxfId="4323" priority="23" stopIfTrue="1">
      <formula>OR($K56=2,$K56=3,$K56=9)</formula>
    </cfRule>
  </conditionalFormatting>
  <conditionalFormatting sqref="M89">
    <cfRule type="expression" dxfId="4322" priority="24" stopIfTrue="1">
      <formula>$K$56&gt;1</formula>
    </cfRule>
    <cfRule type="expression" dxfId="4321" priority="88" stopIfTrue="1">
      <formula>$C$89=""</formula>
    </cfRule>
    <cfRule type="expression" dxfId="4320" priority="89" stopIfTrue="1">
      <formula>AND($C$89="X", $M$89="")</formula>
    </cfRule>
  </conditionalFormatting>
  <conditionalFormatting sqref="C105">
    <cfRule type="expression" dxfId="4319" priority="25" stopIfTrue="1">
      <formula>OR($K56=2,$K56=3,$K56=9)</formula>
    </cfRule>
    <cfRule type="expression" dxfId="4318" priority="90" stopIfTrue="1">
      <formula>($C84="")</formula>
    </cfRule>
  </conditionalFormatting>
  <conditionalFormatting sqref="C106">
    <cfRule type="expression" dxfId="4317" priority="26" stopIfTrue="1">
      <formula>OR($K56=2,$K56=3,$K56=9)</formula>
    </cfRule>
    <cfRule type="expression" dxfId="4316" priority="91" stopIfTrue="1">
      <formula>($C84="")</formula>
    </cfRule>
  </conditionalFormatting>
  <conditionalFormatting sqref="C107">
    <cfRule type="expression" dxfId="4315" priority="27" stopIfTrue="1">
      <formula>OR($K56=2,$K56=3,$K56=9)</formula>
    </cfRule>
    <cfRule type="expression" dxfId="4314" priority="92" stopIfTrue="1">
      <formula>($C84="")</formula>
    </cfRule>
  </conditionalFormatting>
  <conditionalFormatting sqref="C108">
    <cfRule type="expression" dxfId="4313" priority="28" stopIfTrue="1">
      <formula>OR($K56=2,$K56=3,$K56=9)</formula>
    </cfRule>
    <cfRule type="expression" dxfId="4312" priority="93" stopIfTrue="1">
      <formula>($C84="")</formula>
    </cfRule>
  </conditionalFormatting>
  <conditionalFormatting sqref="C109">
    <cfRule type="expression" dxfId="4311" priority="29" stopIfTrue="1">
      <formula>OR($K56=2,$K56=3,$K56=9)</formula>
    </cfRule>
    <cfRule type="expression" dxfId="4310" priority="94" stopIfTrue="1">
      <formula>($C84="")</formula>
    </cfRule>
  </conditionalFormatting>
  <conditionalFormatting sqref="C110">
    <cfRule type="expression" dxfId="4309" priority="30" stopIfTrue="1">
      <formula>OR($K56=2,$K56=3,$K56=9)</formula>
    </cfRule>
    <cfRule type="expression" dxfId="4308" priority="95" stopIfTrue="1">
      <formula>($C84="")</formula>
    </cfRule>
  </conditionalFormatting>
  <conditionalFormatting sqref="C111">
    <cfRule type="expression" dxfId="4307" priority="31" stopIfTrue="1">
      <formula>OR($K56=2,$K56=3,$K56=9)</formula>
    </cfRule>
    <cfRule type="expression" dxfId="4306" priority="96" stopIfTrue="1">
      <formula>($C84="")</formula>
    </cfRule>
  </conditionalFormatting>
  <conditionalFormatting sqref="C112">
    <cfRule type="expression" dxfId="4305" priority="32" stopIfTrue="1">
      <formula>OR($K56=2,$K56=3,$K56=9)</formula>
    </cfRule>
    <cfRule type="expression" dxfId="4304" priority="97" stopIfTrue="1">
      <formula>($C84="")</formula>
    </cfRule>
  </conditionalFormatting>
  <conditionalFormatting sqref="C113">
    <cfRule type="expression" dxfId="4303" priority="33" stopIfTrue="1">
      <formula>OR($K56=2,$K56=3,$K56=9)</formula>
    </cfRule>
    <cfRule type="expression" dxfId="4302" priority="98" stopIfTrue="1">
      <formula>($C84="")</formula>
    </cfRule>
  </conditionalFormatting>
  <conditionalFormatting sqref="C114">
    <cfRule type="expression" dxfId="4301" priority="34" stopIfTrue="1">
      <formula>OR($K56=2,$K56=3,$K56=9)</formula>
    </cfRule>
    <cfRule type="expression" dxfId="4300" priority="99" stopIfTrue="1">
      <formula>($C84="")</formula>
    </cfRule>
  </conditionalFormatting>
  <conditionalFormatting sqref="C115">
    <cfRule type="expression" dxfId="4299" priority="35" stopIfTrue="1">
      <formula>OR($K56=2,$K56=3,$K56=9)</formula>
    </cfRule>
    <cfRule type="expression" dxfId="4298" priority="100" stopIfTrue="1">
      <formula>($C84="")</formula>
    </cfRule>
  </conditionalFormatting>
  <conditionalFormatting sqref="C116">
    <cfRule type="expression" dxfId="4297" priority="36" stopIfTrue="1">
      <formula>OR($K56=2,$K56=3,$K56=9)</formula>
    </cfRule>
    <cfRule type="expression" dxfId="4296" priority="101" stopIfTrue="1">
      <formula>($C84="")</formula>
    </cfRule>
  </conditionalFormatting>
  <conditionalFormatting sqref="C117">
    <cfRule type="expression" dxfId="4295" priority="37" stopIfTrue="1">
      <formula>OR($K56=2,$K56=3,$K56=9)</formula>
    </cfRule>
    <cfRule type="expression" dxfId="4294" priority="102" stopIfTrue="1">
      <formula>($C84="")</formula>
    </cfRule>
  </conditionalFormatting>
  <conditionalFormatting sqref="M116">
    <cfRule type="expression" dxfId="4293" priority="38" stopIfTrue="1">
      <formula>$K$56&gt;1</formula>
    </cfRule>
    <cfRule type="expression" dxfId="4292" priority="103" stopIfTrue="1">
      <formula>$C$84=""</formula>
    </cfRule>
    <cfRule type="expression" dxfId="4291" priority="117" stopIfTrue="1">
      <formula>$C$116=""</formula>
    </cfRule>
    <cfRule type="expression" dxfId="4290" priority="118" stopIfTrue="1">
      <formula>AND($C$116="X", $M$116="")</formula>
    </cfRule>
  </conditionalFormatting>
  <conditionalFormatting sqref="C132">
    <cfRule type="expression" dxfId="4289" priority="39" stopIfTrue="1">
      <formula>OR($K56=2,$K56=3,$K56=9)</formula>
    </cfRule>
    <cfRule type="expression" dxfId="4288" priority="104" stopIfTrue="1">
      <formula>($C87="")</formula>
    </cfRule>
  </conditionalFormatting>
  <conditionalFormatting sqref="C133">
    <cfRule type="expression" dxfId="4287" priority="40" stopIfTrue="1">
      <formula>OR($K56=2,$K56=3,$K56=9)</formula>
    </cfRule>
    <cfRule type="expression" dxfId="4286" priority="105" stopIfTrue="1">
      <formula>($C87="")</formula>
    </cfRule>
  </conditionalFormatting>
  <conditionalFormatting sqref="C134">
    <cfRule type="expression" dxfId="4285" priority="41" stopIfTrue="1">
      <formula>OR($K56=2,$K56=3,$K56=9)</formula>
    </cfRule>
    <cfRule type="expression" dxfId="4284" priority="106" stopIfTrue="1">
      <formula>($C87="")</formula>
    </cfRule>
  </conditionalFormatting>
  <conditionalFormatting sqref="C135">
    <cfRule type="expression" dxfId="4283" priority="42" stopIfTrue="1">
      <formula>OR($K56=2,$K56=3,$K56=9)</formula>
    </cfRule>
    <cfRule type="expression" dxfId="4282" priority="107" stopIfTrue="1">
      <formula>($C87="")</formula>
    </cfRule>
  </conditionalFormatting>
  <conditionalFormatting sqref="C136">
    <cfRule type="expression" dxfId="4281" priority="43" stopIfTrue="1">
      <formula>OR($K56=2,$K56=3,$K56=9)</formula>
    </cfRule>
    <cfRule type="expression" dxfId="4280" priority="108" stopIfTrue="1">
      <formula>($C87="")</formula>
    </cfRule>
  </conditionalFormatting>
  <conditionalFormatting sqref="C137">
    <cfRule type="expression" dxfId="4279" priority="44" stopIfTrue="1">
      <formula>OR($K56=2,$K56=3,$K56=9)</formula>
    </cfRule>
    <cfRule type="expression" dxfId="4278" priority="109" stopIfTrue="1">
      <formula>($C87="")</formula>
    </cfRule>
  </conditionalFormatting>
  <conditionalFormatting sqref="C138">
    <cfRule type="expression" dxfId="4277" priority="45" stopIfTrue="1">
      <formula>OR($K56=2,$K56=3,$K56=9)</formula>
    </cfRule>
    <cfRule type="expression" dxfId="4276" priority="110" stopIfTrue="1">
      <formula>($C87="")</formula>
    </cfRule>
  </conditionalFormatting>
  <conditionalFormatting sqref="C139">
    <cfRule type="expression" dxfId="4275" priority="46" stopIfTrue="1">
      <formula>OR($K56=2,$K56=3,$K56=9)</formula>
    </cfRule>
    <cfRule type="expression" dxfId="4274" priority="111" stopIfTrue="1">
      <formula>($C87="")</formula>
    </cfRule>
  </conditionalFormatting>
  <conditionalFormatting sqref="C140">
    <cfRule type="expression" dxfId="4273" priority="47" stopIfTrue="1">
      <formula>OR($K56=2,$K56=3,$K56=9)</formula>
    </cfRule>
    <cfRule type="expression" dxfId="4272" priority="112" stopIfTrue="1">
      <formula>($C87="")</formula>
    </cfRule>
  </conditionalFormatting>
  <conditionalFormatting sqref="C141">
    <cfRule type="expression" dxfId="4271" priority="48" stopIfTrue="1">
      <formula>OR($K56=2,$K56=3,$K56=9)</formula>
    </cfRule>
    <cfRule type="expression" dxfId="4270" priority="113" stopIfTrue="1">
      <formula>($C87="")</formula>
    </cfRule>
  </conditionalFormatting>
  <conditionalFormatting sqref="C142">
    <cfRule type="expression" dxfId="4269" priority="49" stopIfTrue="1">
      <formula>OR($K56=2,$K56=3,$K56=9)</formula>
    </cfRule>
    <cfRule type="expression" dxfId="4268" priority="114" stopIfTrue="1">
      <formula>($C87="")</formula>
    </cfRule>
  </conditionalFormatting>
  <conditionalFormatting sqref="C143">
    <cfRule type="expression" dxfId="4267" priority="50" stopIfTrue="1">
      <formula>OR($K56=2,$K56=3,$K56=9)</formula>
    </cfRule>
    <cfRule type="expression" dxfId="4266" priority="115" stopIfTrue="1">
      <formula>($C87="")</formula>
    </cfRule>
  </conditionalFormatting>
  <conditionalFormatting sqref="O142">
    <cfRule type="expression" dxfId="4265" priority="51" stopIfTrue="1">
      <formula>$K$56&gt;1</formula>
    </cfRule>
    <cfRule type="expression" dxfId="4264" priority="116" stopIfTrue="1">
      <formula>$C$87=""</formula>
    </cfRule>
    <cfRule type="expression" dxfId="4263" priority="119" stopIfTrue="1">
      <formula>$C$142=""</formula>
    </cfRule>
    <cfRule type="expression" dxfId="4262" priority="120" stopIfTrue="1">
      <formula>AND($C$142="X", $O$142="")</formula>
    </cfRule>
  </conditionalFormatting>
  <conditionalFormatting sqref="C157">
    <cfRule type="expression" dxfId="4261" priority="52" stopIfTrue="1">
      <formula>OR($K56=2,$K56=3,$K56=9)</formula>
    </cfRule>
  </conditionalFormatting>
  <conditionalFormatting sqref="C158">
    <cfRule type="expression" dxfId="4260" priority="53" stopIfTrue="1">
      <formula>OR($K56=2,$K56=3,$K56=9)</formula>
    </cfRule>
  </conditionalFormatting>
  <conditionalFormatting sqref="C159">
    <cfRule type="expression" dxfId="4259" priority="54" stopIfTrue="1">
      <formula>OR($K56=2,$K56=3,$K56=9)</formula>
    </cfRule>
  </conditionalFormatting>
  <conditionalFormatting sqref="C160">
    <cfRule type="expression" dxfId="4258" priority="55" stopIfTrue="1">
      <formula>OR($K56=2,$K56=3,$K56=9)</formula>
    </cfRule>
  </conditionalFormatting>
  <conditionalFormatting sqref="C161">
    <cfRule type="expression" dxfId="4257" priority="56" stopIfTrue="1">
      <formula>OR($K56=2,$K56=3,$K56=9)</formula>
    </cfRule>
  </conditionalFormatting>
  <conditionalFormatting sqref="C162">
    <cfRule type="expression" dxfId="4256" priority="57" stopIfTrue="1">
      <formula>OR($K56=2,$K56=3,$K56=9)</formula>
    </cfRule>
  </conditionalFormatting>
  <conditionalFormatting sqref="C163">
    <cfRule type="expression" dxfId="4255" priority="58" stopIfTrue="1">
      <formula>OR($K56=2,$K56=3,$K56=9)</formula>
    </cfRule>
  </conditionalFormatting>
  <conditionalFormatting sqref="C164">
    <cfRule type="expression" dxfId="4254" priority="59" stopIfTrue="1">
      <formula>OR($K56=2,$K56=3,$K56=9)</formula>
    </cfRule>
  </conditionalFormatting>
  <conditionalFormatting sqref="J162">
    <cfRule type="expression" dxfId="4253" priority="60" stopIfTrue="1">
      <formula>$K$56&gt;1</formula>
    </cfRule>
    <cfRule type="expression" dxfId="4252" priority="121" stopIfTrue="1">
      <formula>$C$162=""</formula>
    </cfRule>
    <cfRule type="expression" dxfId="4251" priority="122" stopIfTrue="1">
      <formula>AND($C$162="X", $J$162="")</formula>
    </cfRule>
  </conditionalFormatting>
  <conditionalFormatting sqref="C179">
    <cfRule type="expression" dxfId="4250" priority="61" stopIfTrue="1">
      <formula>OR($K56=2,$K56=3,$K56=9)</formula>
    </cfRule>
    <cfRule type="expression" dxfId="4249" priority="123" stopIfTrue="1">
      <formula>($C157="")</formula>
    </cfRule>
  </conditionalFormatting>
  <conditionalFormatting sqref="C180">
    <cfRule type="expression" dxfId="4248" priority="62" stopIfTrue="1">
      <formula>OR($K56=2,$K56=3,$K56=9)</formula>
    </cfRule>
    <cfRule type="expression" dxfId="4247" priority="124" stopIfTrue="1">
      <formula>($C157="")</formula>
    </cfRule>
  </conditionalFormatting>
  <conditionalFormatting sqref="C181">
    <cfRule type="expression" dxfId="4246" priority="63" stopIfTrue="1">
      <formula>OR($K56=2,$K56=3,$K56=9)</formula>
    </cfRule>
    <cfRule type="expression" dxfId="4245" priority="125" stopIfTrue="1">
      <formula>($C157="")</formula>
    </cfRule>
  </conditionalFormatting>
  <conditionalFormatting sqref="C182">
    <cfRule type="expression" dxfId="4244" priority="64" stopIfTrue="1">
      <formula>OR($K56=2,$K56=3,$K56=9)</formula>
    </cfRule>
    <cfRule type="expression" dxfId="4243" priority="126" stopIfTrue="1">
      <formula>($C157="")</formula>
    </cfRule>
  </conditionalFormatting>
  <conditionalFormatting sqref="C183">
    <cfRule type="expression" dxfId="4242" priority="65" stopIfTrue="1">
      <formula>OR($K56=2,$K56=3,$K56=9)</formula>
    </cfRule>
    <cfRule type="expression" dxfId="4241" priority="127" stopIfTrue="1">
      <formula>($C157="")</formula>
    </cfRule>
  </conditionalFormatting>
  <conditionalFormatting sqref="C184">
    <cfRule type="expression" dxfId="4240" priority="66" stopIfTrue="1">
      <formula>OR($K56=2,$K56=3,$K56=9)</formula>
    </cfRule>
    <cfRule type="expression" dxfId="4239" priority="128" stopIfTrue="1">
      <formula>($C157="")</formula>
    </cfRule>
  </conditionalFormatting>
  <conditionalFormatting sqref="J183">
    <cfRule type="expression" dxfId="4238" priority="67" stopIfTrue="1">
      <formula>$K$56&gt;1</formula>
    </cfRule>
    <cfRule type="expression" dxfId="4237" priority="129" stopIfTrue="1">
      <formula>$C$157=""</formula>
    </cfRule>
    <cfRule type="expression" dxfId="4236" priority="130" stopIfTrue="1">
      <formula>$C$183=""</formula>
    </cfRule>
    <cfRule type="expression" dxfId="4235" priority="131" stopIfTrue="1">
      <formula>AND($C$183="X", $J$183="")</formula>
    </cfRule>
  </conditionalFormatting>
  <conditionalFormatting sqref="C198">
    <cfRule type="expression" dxfId="4234" priority="68" stopIfTrue="1">
      <formula>OR($K56=2,$K56=3,$K56=9)</formula>
    </cfRule>
  </conditionalFormatting>
  <conditionalFormatting sqref="C199">
    <cfRule type="expression" dxfId="4233" priority="69" stopIfTrue="1">
      <formula>OR($K56=2,$K56=3,$K56=9)</formula>
    </cfRule>
  </conditionalFormatting>
  <conditionalFormatting sqref="C200">
    <cfRule type="expression" dxfId="4232" priority="70" stopIfTrue="1">
      <formula>OR($K56=2,$K56=3,$K56=9)</formula>
    </cfRule>
  </conditionalFormatting>
  <conditionalFormatting sqref="C201">
    <cfRule type="expression" dxfId="4231" priority="71" stopIfTrue="1">
      <formula>OR($K56=2,$K56=3,$K56=9)</formula>
    </cfRule>
  </conditionalFormatting>
  <conditionalFormatting sqref="C202">
    <cfRule type="expression" dxfId="4230" priority="72" stopIfTrue="1">
      <formula>OR($K56=2,$K56=3,$K56=9)</formula>
    </cfRule>
  </conditionalFormatting>
  <conditionalFormatting sqref="C203">
    <cfRule type="expression" dxfId="4229" priority="73" stopIfTrue="1">
      <formula>OR($K56=2,$K56=3,$K56=9)</formula>
    </cfRule>
  </conditionalFormatting>
  <conditionalFormatting sqref="C204">
    <cfRule type="expression" dxfId="4228" priority="74" stopIfTrue="1">
      <formula>OR($K56=2,$K56=3,$K56=9)</formula>
    </cfRule>
  </conditionalFormatting>
  <conditionalFormatting sqref="C205">
    <cfRule type="expression" dxfId="4227" priority="75" stopIfTrue="1">
      <formula>OR($K56=2,$K56=3,$K56=9)</formula>
    </cfRule>
  </conditionalFormatting>
  <conditionalFormatting sqref="C206">
    <cfRule type="expression" dxfId="4226" priority="76" stopIfTrue="1">
      <formula>OR($K56=2,$K56=3,$K56=9)</formula>
    </cfRule>
  </conditionalFormatting>
  <conditionalFormatting sqref="C207">
    <cfRule type="expression" dxfId="4225" priority="77" stopIfTrue="1">
      <formula>OR($K56=2,$K56=3,$K56=9)</formula>
    </cfRule>
  </conditionalFormatting>
  <conditionalFormatting sqref="C208">
    <cfRule type="expression" dxfId="4224" priority="78" stopIfTrue="1">
      <formula>OR($K56=2,$K56=3,$K56=9)</formula>
    </cfRule>
  </conditionalFormatting>
  <conditionalFormatting sqref="C209">
    <cfRule type="expression" dxfId="4223" priority="79" stopIfTrue="1">
      <formula>OR($K56=2,$K56=3,$K56=9)</formula>
    </cfRule>
  </conditionalFormatting>
  <conditionalFormatting sqref="C210">
    <cfRule type="expression" dxfId="4222" priority="80" stopIfTrue="1">
      <formula>OR($K56=2,$K56=3,$K56=9)</formula>
    </cfRule>
  </conditionalFormatting>
  <conditionalFormatting sqref="K208">
    <cfRule type="expression" dxfId="4221" priority="81" stopIfTrue="1">
      <formula>$K$56&gt;1</formula>
    </cfRule>
    <cfRule type="expression" dxfId="4220" priority="132" stopIfTrue="1">
      <formula>$C$208=""</formula>
    </cfRule>
    <cfRule type="expression" dxfId="4219" priority="133" stopIfTrue="1">
      <formula>AND($C$208="X", $K$208="")</formula>
    </cfRule>
  </conditionalFormatting>
  <conditionalFormatting sqref="S228:AD228">
    <cfRule type="expression" dxfId="4218" priority="82" stopIfTrue="1">
      <formula>OR($K56=2,$K56=3,$K56=9)</formula>
    </cfRule>
  </conditionalFormatting>
  <conditionalFormatting sqref="S229:AD229">
    <cfRule type="expression" dxfId="4217" priority="83" stopIfTrue="1">
      <formula>OR($K57=2,$K57=3,$K57=9)</formula>
    </cfRule>
  </conditionalFormatting>
  <conditionalFormatting sqref="L56:AD56">
    <cfRule type="expression" dxfId="4216" priority="84" stopIfTrue="1">
      <formula>OR($K56=2,$K56=3,$K56=9)</formula>
    </cfRule>
  </conditionalFormatting>
  <conditionalFormatting sqref="L57:AD57">
    <cfRule type="expression" dxfId="4215" priority="85" stopIfTrue="1">
      <formula>OR($K57=2,$K57=3,$K57=9)</formula>
    </cfRule>
  </conditionalFormatting>
  <conditionalFormatting sqref="U56:Z56">
    <cfRule type="expression" dxfId="4214" priority="86" stopIfTrue="1">
      <formula>$AA$56="X"</formula>
    </cfRule>
  </conditionalFormatting>
  <conditionalFormatting sqref="U57:Z57">
    <cfRule type="expression" dxfId="4213" priority="87" stopIfTrue="1">
      <formula>$AA$57="X"</formula>
    </cfRule>
  </conditionalFormatting>
  <conditionalFormatting sqref="T228:AD228">
    <cfRule type="expression" dxfId="4212" priority="134" stopIfTrue="1">
      <formula>OR($S228=2,$S228=9)</formula>
    </cfRule>
  </conditionalFormatting>
  <conditionalFormatting sqref="T229:AD229">
    <cfRule type="expression" dxfId="4211" priority="135" stopIfTrue="1">
      <formula>OR($S229=2,$S229=9)</formula>
    </cfRule>
  </conditionalFormatting>
  <conditionalFormatting sqref="T247:AD247">
    <cfRule type="expression" dxfId="4210" priority="136" stopIfTrue="1">
      <formula>OR($S247=2,$S247=3,$S247=9)</formula>
    </cfRule>
  </conditionalFormatting>
  <conditionalFormatting sqref="T248:AD248">
    <cfRule type="expression" dxfId="4209" priority="137" stopIfTrue="1">
      <formula>OR($S248=2,$S248=3,$S248=9)</formula>
    </cfRule>
  </conditionalFormatting>
  <conditionalFormatting sqref="T249:AD249">
    <cfRule type="expression" dxfId="4208" priority="138" stopIfTrue="1">
      <formula>OR($S249=2,$S249=3,$S249=9)</formula>
    </cfRule>
  </conditionalFormatting>
  <conditionalFormatting sqref="T250:AD250">
    <cfRule type="expression" dxfId="4207" priority="139" stopIfTrue="1">
      <formula>OR($S250=2,$S250=3,$S250=9)</formula>
    </cfRule>
  </conditionalFormatting>
  <conditionalFormatting sqref="T251:AD251">
    <cfRule type="expression" dxfId="4206" priority="140" stopIfTrue="1">
      <formula>OR($S251=2,$S251=3,$S251=9)</formula>
    </cfRule>
  </conditionalFormatting>
  <conditionalFormatting sqref="T252:AD252">
    <cfRule type="expression" dxfId="4205" priority="141" stopIfTrue="1">
      <formula>OR($S252=2,$S252=3,$S252=9)</formula>
    </cfRule>
  </conditionalFormatting>
  <conditionalFormatting sqref="F254">
    <cfRule type="expression" dxfId="4204" priority="142" stopIfTrue="1">
      <formula>OR($S$252&gt;1,$S$252="")</formula>
    </cfRule>
    <cfRule type="expression" dxfId="4203" priority="143" stopIfTrue="1">
      <formula>AND($S$252=1, $F$254="")</formula>
    </cfRule>
  </conditionalFormatting>
  <conditionalFormatting sqref="D275:AD275">
    <cfRule type="expression" dxfId="4202" priority="144" stopIfTrue="1">
      <formula>OR($C275=2,$C275=3,$C275=9)</formula>
    </cfRule>
  </conditionalFormatting>
  <dataValidations count="3">
    <dataValidation type="list" showInputMessage="1" showErrorMessage="1" errorTitle="Datos ingresados No Validos" error="Los datos ingresados no son correctos, revise las opciones disponibles" sqref="AA27 C198:C210 C179:C184 C157:C164 C132:C143 C105:C117 C71:C90 AA56:AA57">
      <formula1>"X"</formula1>
    </dataValidation>
    <dataValidation type="list" showInputMessage="1" showErrorMessage="1" errorTitle="Datos incorrectos" error="Los datos ingresados no son correctos, revise las opciones disponibles" sqref="C27 C275 S247:S252 K56:K57">
      <formula1>"1,2,3,9"</formula1>
    </dataValidation>
    <dataValidation type="list" showInputMessage="1" showErrorMessage="1" errorTitle="Datos incorrectos" error="Los datos ingresados no son correctos, revise las opciones disponibles" sqref="S228:S229">
      <formula1>"1,2,9"</formula1>
    </dataValidation>
  </dataValidations>
  <hyperlinks>
    <hyperlink ref="AA7" location="Índice!B15" display="Índice"/>
  </hyperlinks>
  <pageMargins left="0.70866141732283472" right="0.70866141732283472" top="0.74803149606299213" bottom="0.74803149606299213" header="0.31496062992125978" footer="0.31496062992125978"/>
  <pageSetup scale="75" orientation="portrait" r:id="rId1"/>
  <headerFooter>
    <oddHeader>&amp;CMódulo 2 Sección I
Cuestionario</oddHeader>
    <oddFooter>&amp;LCenso Nacional de Gobiernos Estatales 2023&amp;R&amp;P de &amp;N</oddFooter>
  </headerFooter>
  <rowBreaks count="1" manualBreakCount="1">
    <brk id="255"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40"/>
  <sheetViews>
    <sheetView showGridLines="0"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3.7109375" hidden="1"/>
  </cols>
  <sheetData>
    <row r="1" spans="1:31"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1"/>
    </row>
    <row r="2" spans="1:31"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
    </row>
    <row r="3" spans="1:31"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
    </row>
    <row r="4" spans="1:31"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
    </row>
    <row r="5" spans="1:31" ht="45" customHeight="1">
      <c r="A5" s="1"/>
      <c r="B5" s="283" t="s">
        <v>10</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1"/>
    </row>
    <row r="6" spans="1:31"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E6" s="1"/>
    </row>
    <row r="7" spans="1:31"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c r="AE7" s="1"/>
    </row>
    <row r="8" spans="1:31" ht="15" customHeight="1" thickBot="1">
      <c r="A8" s="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83"/>
      <c r="B10" s="405" t="s">
        <v>264</v>
      </c>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406"/>
      <c r="AE10" s="1"/>
    </row>
    <row r="11" spans="1:31" ht="48" customHeight="1">
      <c r="A11" s="83"/>
      <c r="B11" s="84"/>
      <c r="C11" s="381" t="s">
        <v>265</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322"/>
      <c r="AE11" s="1"/>
    </row>
    <row r="12" spans="1:31" ht="24" customHeight="1">
      <c r="A12" s="83"/>
      <c r="B12" s="84"/>
      <c r="C12" s="381" t="s">
        <v>266</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22"/>
      <c r="AE12" s="1"/>
    </row>
    <row r="13" spans="1:31" ht="36" customHeight="1">
      <c r="A13" s="83"/>
      <c r="B13" s="84"/>
      <c r="C13" s="352" t="s">
        <v>267</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22"/>
      <c r="AE13" s="1"/>
    </row>
    <row r="14" spans="1:31" ht="48" customHeight="1">
      <c r="A14" s="83"/>
      <c r="B14" s="84"/>
      <c r="C14" s="352" t="s">
        <v>268</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22"/>
      <c r="AE14" s="1"/>
    </row>
    <row r="15" spans="1:31" ht="15" customHeight="1">
      <c r="A15" s="83"/>
      <c r="B15" s="87"/>
      <c r="C15" s="353" t="s">
        <v>269</v>
      </c>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24"/>
      <c r="AE15" s="1"/>
    </row>
    <row r="16" spans="1:31" ht="15" customHeight="1" thickBot="1">
      <c r="A16" s="83"/>
      <c r="B16" s="15"/>
      <c r="C16" s="85"/>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1"/>
    </row>
    <row r="17" spans="1:37" ht="15" customHeight="1" thickBot="1">
      <c r="A17" s="88" t="s">
        <v>270</v>
      </c>
      <c r="B17" s="373" t="s">
        <v>445</v>
      </c>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5"/>
      <c r="AE17" s="1"/>
    </row>
    <row r="18" spans="1:37" ht="15" customHeight="1">
      <c r="A18" s="83"/>
      <c r="B18" s="414" t="s">
        <v>295</v>
      </c>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8"/>
      <c r="AE18" s="1"/>
    </row>
    <row r="19" spans="1:37" ht="24" customHeight="1">
      <c r="A19" s="83"/>
      <c r="B19" s="110"/>
      <c r="C19" s="385" t="s">
        <v>446</v>
      </c>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24"/>
      <c r="AE19" s="1"/>
    </row>
    <row r="20" spans="1:37" ht="15" customHeight="1">
      <c r="A20" s="83"/>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1"/>
    </row>
    <row r="21" spans="1:37" ht="24" customHeight="1">
      <c r="A21" s="98" t="s">
        <v>447</v>
      </c>
      <c r="B21" s="382" t="s">
        <v>448</v>
      </c>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1"/>
    </row>
    <row r="22" spans="1:37" ht="24" customHeight="1">
      <c r="A22" s="91"/>
      <c r="B22" s="15"/>
      <c r="C22" s="383" t="s">
        <v>449</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1"/>
    </row>
    <row r="23" spans="1:37" ht="24" customHeight="1">
      <c r="A23" s="57"/>
      <c r="B23" s="15"/>
      <c r="C23" s="383" t="s">
        <v>450</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1"/>
    </row>
    <row r="24" spans="1:37" ht="15" customHeight="1">
      <c r="A24" s="83"/>
      <c r="B24" s="15"/>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1"/>
    </row>
    <row r="25" spans="1:37" ht="24" customHeight="1">
      <c r="A25" s="83"/>
      <c r="B25" s="15"/>
      <c r="C25" s="395" t="s">
        <v>451</v>
      </c>
      <c r="D25" s="319"/>
      <c r="E25" s="319"/>
      <c r="F25" s="319"/>
      <c r="G25" s="319"/>
      <c r="H25" s="319"/>
      <c r="I25" s="319"/>
      <c r="J25" s="319"/>
      <c r="K25" s="319"/>
      <c r="L25" s="320"/>
      <c r="M25" s="415" t="s">
        <v>452</v>
      </c>
      <c r="N25" s="319"/>
      <c r="O25" s="319"/>
      <c r="P25" s="319"/>
      <c r="Q25" s="319"/>
      <c r="R25" s="320"/>
      <c r="S25" s="397" t="s">
        <v>453</v>
      </c>
      <c r="T25" s="316"/>
      <c r="U25" s="316"/>
      <c r="V25" s="316"/>
      <c r="W25" s="316"/>
      <c r="X25" s="316"/>
      <c r="Y25" s="316"/>
      <c r="Z25" s="316"/>
      <c r="AA25" s="316"/>
      <c r="AB25" s="316"/>
      <c r="AC25" s="316"/>
      <c r="AD25" s="317"/>
      <c r="AE25" s="1"/>
    </row>
    <row r="26" spans="1:37" ht="24" customHeight="1">
      <c r="A26" s="111"/>
      <c r="B26" s="15"/>
      <c r="C26" s="323"/>
      <c r="D26" s="314"/>
      <c r="E26" s="314"/>
      <c r="F26" s="314"/>
      <c r="G26" s="314"/>
      <c r="H26" s="314"/>
      <c r="I26" s="314"/>
      <c r="J26" s="314"/>
      <c r="K26" s="314"/>
      <c r="L26" s="324"/>
      <c r="M26" s="323"/>
      <c r="N26" s="314"/>
      <c r="O26" s="314"/>
      <c r="P26" s="314"/>
      <c r="Q26" s="314"/>
      <c r="R26" s="324"/>
      <c r="S26" s="397" t="s">
        <v>454</v>
      </c>
      <c r="T26" s="316"/>
      <c r="U26" s="316"/>
      <c r="V26" s="317"/>
      <c r="W26" s="315" t="s">
        <v>455</v>
      </c>
      <c r="X26" s="316"/>
      <c r="Y26" s="316"/>
      <c r="Z26" s="317"/>
      <c r="AA26" s="315" t="s">
        <v>456</v>
      </c>
      <c r="AB26" s="316"/>
      <c r="AC26" s="316"/>
      <c r="AD26" s="317"/>
      <c r="AE26" s="1"/>
      <c r="AF26" t="s">
        <v>457</v>
      </c>
      <c r="AG26" t="s">
        <v>458</v>
      </c>
      <c r="AH26" t="s">
        <v>427</v>
      </c>
      <c r="AI26" t="s">
        <v>287</v>
      </c>
      <c r="AJ26" t="s">
        <v>459</v>
      </c>
      <c r="AK26" t="s">
        <v>460</v>
      </c>
    </row>
    <row r="27" spans="1:37" ht="15" customHeight="1">
      <c r="A27" s="83"/>
      <c r="B27" s="15"/>
      <c r="C27" s="46" t="s">
        <v>221</v>
      </c>
      <c r="D27" s="404" t="s">
        <v>461</v>
      </c>
      <c r="E27" s="316"/>
      <c r="F27" s="316"/>
      <c r="G27" s="316"/>
      <c r="H27" s="316"/>
      <c r="I27" s="316"/>
      <c r="J27" s="316"/>
      <c r="K27" s="316"/>
      <c r="L27" s="317"/>
      <c r="M27" s="379"/>
      <c r="N27" s="316"/>
      <c r="O27" s="316"/>
      <c r="P27" s="316"/>
      <c r="Q27" s="316"/>
      <c r="R27" s="317"/>
      <c r="S27" s="379"/>
      <c r="T27" s="316"/>
      <c r="U27" s="316"/>
      <c r="V27" s="317"/>
      <c r="W27" s="379"/>
      <c r="X27" s="316"/>
      <c r="Y27" s="316"/>
      <c r="Z27" s="317"/>
      <c r="AA27" s="379"/>
      <c r="AB27" s="316"/>
      <c r="AC27" s="316"/>
      <c r="AD27" s="317"/>
      <c r="AE27" s="1"/>
      <c r="AF27">
        <f t="shared" ref="AF27:AF46" si="0">IF(AND(M27=1,S27=0),1,0)</f>
        <v>0</v>
      </c>
      <c r="AG27">
        <f t="shared" ref="AG27:AG46" si="1">IF(M27&gt;1,IF(COUNTBLANK(S27:AD27)=12,0,1),0)</f>
        <v>0</v>
      </c>
      <c r="AH27">
        <f t="shared" ref="AH27:AH46" si="2">IF(M27=1,IF(COUNTBLANK(S27:AD27)=9,0,1),0)</f>
        <v>0</v>
      </c>
      <c r="AI27">
        <f t="shared" ref="AI27:AI46" si="3">COUNTIF(W27:AD27,"NS")</f>
        <v>0</v>
      </c>
      <c r="AJ27">
        <f t="shared" ref="AJ27:AJ46" si="4">SUM(W27:AD27)</f>
        <v>0</v>
      </c>
      <c r="AK27">
        <f t="shared" ref="AK27:AK46" si="5">IF(COUNTA(S27:AD27)=0,0,IF(OR(AND(S27=0,AI27&gt;0),AND(S27="ns",AJ27&gt;0),AND(S27="ns",AI27=0,AJ27=0)),1,IF(OR(AND(S27&gt;0,AI27=2),AND(S27="ns",AI27=2),AND(S27="ns",AJ27=0,AI27&gt;0),S27=AJ27),0,1)))</f>
        <v>0</v>
      </c>
    </row>
    <row r="28" spans="1:37" ht="24" customHeight="1">
      <c r="A28" s="83"/>
      <c r="B28" s="15"/>
      <c r="C28" s="46" t="s">
        <v>222</v>
      </c>
      <c r="D28" s="404" t="s">
        <v>462</v>
      </c>
      <c r="E28" s="316"/>
      <c r="F28" s="316"/>
      <c r="G28" s="316"/>
      <c r="H28" s="316"/>
      <c r="I28" s="316"/>
      <c r="J28" s="316"/>
      <c r="K28" s="316"/>
      <c r="L28" s="317"/>
      <c r="M28" s="379"/>
      <c r="N28" s="316"/>
      <c r="O28" s="316"/>
      <c r="P28" s="316"/>
      <c r="Q28" s="316"/>
      <c r="R28" s="317"/>
      <c r="S28" s="379"/>
      <c r="T28" s="316"/>
      <c r="U28" s="316"/>
      <c r="V28" s="317"/>
      <c r="W28" s="379"/>
      <c r="X28" s="316"/>
      <c r="Y28" s="316"/>
      <c r="Z28" s="317"/>
      <c r="AA28" s="379"/>
      <c r="AB28" s="316"/>
      <c r="AC28" s="316"/>
      <c r="AD28" s="317"/>
      <c r="AE28" s="1"/>
      <c r="AF28">
        <f t="shared" si="0"/>
        <v>0</v>
      </c>
      <c r="AG28">
        <f t="shared" si="1"/>
        <v>0</v>
      </c>
      <c r="AH28">
        <f t="shared" si="2"/>
        <v>0</v>
      </c>
      <c r="AI28">
        <f t="shared" si="3"/>
        <v>0</v>
      </c>
      <c r="AJ28">
        <f t="shared" si="4"/>
        <v>0</v>
      </c>
      <c r="AK28">
        <f t="shared" si="5"/>
        <v>0</v>
      </c>
    </row>
    <row r="29" spans="1:37" ht="15" customHeight="1">
      <c r="A29" s="83"/>
      <c r="B29" s="15"/>
      <c r="C29" s="46" t="s">
        <v>224</v>
      </c>
      <c r="D29" s="404" t="s">
        <v>463</v>
      </c>
      <c r="E29" s="316"/>
      <c r="F29" s="316"/>
      <c r="G29" s="316"/>
      <c r="H29" s="316"/>
      <c r="I29" s="316"/>
      <c r="J29" s="316"/>
      <c r="K29" s="316"/>
      <c r="L29" s="317"/>
      <c r="M29" s="379"/>
      <c r="N29" s="316"/>
      <c r="O29" s="316"/>
      <c r="P29" s="316"/>
      <c r="Q29" s="316"/>
      <c r="R29" s="317"/>
      <c r="S29" s="379"/>
      <c r="T29" s="316"/>
      <c r="U29" s="316"/>
      <c r="V29" s="317"/>
      <c r="W29" s="379"/>
      <c r="X29" s="316"/>
      <c r="Y29" s="316"/>
      <c r="Z29" s="317"/>
      <c r="AA29" s="379"/>
      <c r="AB29" s="316"/>
      <c r="AC29" s="316"/>
      <c r="AD29" s="317"/>
      <c r="AE29" s="1"/>
      <c r="AF29">
        <f t="shared" si="0"/>
        <v>0</v>
      </c>
      <c r="AG29">
        <f t="shared" si="1"/>
        <v>0</v>
      </c>
      <c r="AH29">
        <f t="shared" si="2"/>
        <v>0</v>
      </c>
      <c r="AI29">
        <f t="shared" si="3"/>
        <v>0</v>
      </c>
      <c r="AJ29">
        <f t="shared" si="4"/>
        <v>0</v>
      </c>
      <c r="AK29">
        <f t="shared" si="5"/>
        <v>0</v>
      </c>
    </row>
    <row r="30" spans="1:37" ht="15" customHeight="1">
      <c r="A30" s="83"/>
      <c r="B30" s="15"/>
      <c r="C30" s="46" t="s">
        <v>225</v>
      </c>
      <c r="D30" s="404" t="s">
        <v>464</v>
      </c>
      <c r="E30" s="316"/>
      <c r="F30" s="316"/>
      <c r="G30" s="316"/>
      <c r="H30" s="316"/>
      <c r="I30" s="316"/>
      <c r="J30" s="316"/>
      <c r="K30" s="316"/>
      <c r="L30" s="317"/>
      <c r="M30" s="379"/>
      <c r="N30" s="316"/>
      <c r="O30" s="316"/>
      <c r="P30" s="316"/>
      <c r="Q30" s="316"/>
      <c r="R30" s="317"/>
      <c r="S30" s="379"/>
      <c r="T30" s="316"/>
      <c r="U30" s="316"/>
      <c r="V30" s="317"/>
      <c r="W30" s="379"/>
      <c r="X30" s="316"/>
      <c r="Y30" s="316"/>
      <c r="Z30" s="317"/>
      <c r="AA30" s="379"/>
      <c r="AB30" s="316"/>
      <c r="AC30" s="316"/>
      <c r="AD30" s="317"/>
      <c r="AE30" s="1"/>
      <c r="AF30">
        <f t="shared" si="0"/>
        <v>0</v>
      </c>
      <c r="AG30">
        <f t="shared" si="1"/>
        <v>0</v>
      </c>
      <c r="AH30">
        <f t="shared" si="2"/>
        <v>0</v>
      </c>
      <c r="AI30">
        <f t="shared" si="3"/>
        <v>0</v>
      </c>
      <c r="AJ30">
        <f t="shared" si="4"/>
        <v>0</v>
      </c>
      <c r="AK30">
        <f t="shared" si="5"/>
        <v>0</v>
      </c>
    </row>
    <row r="31" spans="1:37" ht="15" customHeight="1">
      <c r="A31" s="83"/>
      <c r="B31" s="15"/>
      <c r="C31" s="46" t="s">
        <v>227</v>
      </c>
      <c r="D31" s="404" t="s">
        <v>465</v>
      </c>
      <c r="E31" s="316"/>
      <c r="F31" s="316"/>
      <c r="G31" s="316"/>
      <c r="H31" s="316"/>
      <c r="I31" s="316"/>
      <c r="J31" s="316"/>
      <c r="K31" s="316"/>
      <c r="L31" s="317"/>
      <c r="M31" s="379"/>
      <c r="N31" s="316"/>
      <c r="O31" s="316"/>
      <c r="P31" s="316"/>
      <c r="Q31" s="316"/>
      <c r="R31" s="317"/>
      <c r="S31" s="379"/>
      <c r="T31" s="316"/>
      <c r="U31" s="316"/>
      <c r="V31" s="317"/>
      <c r="W31" s="379"/>
      <c r="X31" s="316"/>
      <c r="Y31" s="316"/>
      <c r="Z31" s="317"/>
      <c r="AA31" s="379"/>
      <c r="AB31" s="316"/>
      <c r="AC31" s="316"/>
      <c r="AD31" s="317"/>
      <c r="AE31" s="1"/>
      <c r="AF31">
        <f t="shared" si="0"/>
        <v>0</v>
      </c>
      <c r="AG31">
        <f t="shared" si="1"/>
        <v>0</v>
      </c>
      <c r="AH31">
        <f t="shared" si="2"/>
        <v>0</v>
      </c>
      <c r="AI31">
        <f t="shared" si="3"/>
        <v>0</v>
      </c>
      <c r="AJ31">
        <f t="shared" si="4"/>
        <v>0</v>
      </c>
      <c r="AK31">
        <f t="shared" si="5"/>
        <v>0</v>
      </c>
    </row>
    <row r="32" spans="1:37" ht="24" customHeight="1">
      <c r="A32" s="83"/>
      <c r="B32" s="15"/>
      <c r="C32" s="46" t="s">
        <v>229</v>
      </c>
      <c r="D32" s="404" t="s">
        <v>466</v>
      </c>
      <c r="E32" s="316"/>
      <c r="F32" s="316"/>
      <c r="G32" s="316"/>
      <c r="H32" s="316"/>
      <c r="I32" s="316"/>
      <c r="J32" s="316"/>
      <c r="K32" s="316"/>
      <c r="L32" s="317"/>
      <c r="M32" s="379"/>
      <c r="N32" s="316"/>
      <c r="O32" s="316"/>
      <c r="P32" s="316"/>
      <c r="Q32" s="316"/>
      <c r="R32" s="317"/>
      <c r="S32" s="379"/>
      <c r="T32" s="316"/>
      <c r="U32" s="316"/>
      <c r="V32" s="317"/>
      <c r="W32" s="379"/>
      <c r="X32" s="316"/>
      <c r="Y32" s="316"/>
      <c r="Z32" s="317"/>
      <c r="AA32" s="379"/>
      <c r="AB32" s="316"/>
      <c r="AC32" s="316"/>
      <c r="AD32" s="317"/>
      <c r="AE32" s="1"/>
      <c r="AF32">
        <f t="shared" si="0"/>
        <v>0</v>
      </c>
      <c r="AG32">
        <f t="shared" si="1"/>
        <v>0</v>
      </c>
      <c r="AH32">
        <f t="shared" si="2"/>
        <v>0</v>
      </c>
      <c r="AI32">
        <f t="shared" si="3"/>
        <v>0</v>
      </c>
      <c r="AJ32">
        <f t="shared" si="4"/>
        <v>0</v>
      </c>
      <c r="AK32">
        <f t="shared" si="5"/>
        <v>0</v>
      </c>
    </row>
    <row r="33" spans="1:37" ht="15" customHeight="1">
      <c r="A33" s="83"/>
      <c r="B33" s="15"/>
      <c r="C33" s="46" t="s">
        <v>231</v>
      </c>
      <c r="D33" s="430" t="s">
        <v>467</v>
      </c>
      <c r="E33" s="431"/>
      <c r="F33" s="431"/>
      <c r="G33" s="431"/>
      <c r="H33" s="431"/>
      <c r="I33" s="431"/>
      <c r="J33" s="431"/>
      <c r="K33" s="431"/>
      <c r="L33" s="432"/>
      <c r="M33" s="379"/>
      <c r="N33" s="316"/>
      <c r="O33" s="316"/>
      <c r="P33" s="316"/>
      <c r="Q33" s="316"/>
      <c r="R33" s="317"/>
      <c r="S33" s="379"/>
      <c r="T33" s="316"/>
      <c r="U33" s="316"/>
      <c r="V33" s="317"/>
      <c r="W33" s="379"/>
      <c r="X33" s="316"/>
      <c r="Y33" s="316"/>
      <c r="Z33" s="317"/>
      <c r="AA33" s="379"/>
      <c r="AB33" s="316"/>
      <c r="AC33" s="316"/>
      <c r="AD33" s="317"/>
      <c r="AE33" s="1"/>
      <c r="AF33">
        <f t="shared" si="0"/>
        <v>0</v>
      </c>
      <c r="AG33">
        <f t="shared" si="1"/>
        <v>0</v>
      </c>
      <c r="AH33">
        <f t="shared" si="2"/>
        <v>0</v>
      </c>
      <c r="AI33">
        <f t="shared" si="3"/>
        <v>0</v>
      </c>
      <c r="AJ33">
        <f t="shared" si="4"/>
        <v>0</v>
      </c>
      <c r="AK33">
        <f t="shared" si="5"/>
        <v>0</v>
      </c>
    </row>
    <row r="34" spans="1:37" ht="24" customHeight="1">
      <c r="A34" s="83"/>
      <c r="B34" s="15"/>
      <c r="C34" s="46" t="s">
        <v>233</v>
      </c>
      <c r="D34" s="404" t="s">
        <v>468</v>
      </c>
      <c r="E34" s="316"/>
      <c r="F34" s="316"/>
      <c r="G34" s="316"/>
      <c r="H34" s="316"/>
      <c r="I34" s="316"/>
      <c r="J34" s="316"/>
      <c r="K34" s="316"/>
      <c r="L34" s="317"/>
      <c r="M34" s="379"/>
      <c r="N34" s="316"/>
      <c r="O34" s="316"/>
      <c r="P34" s="316"/>
      <c r="Q34" s="316"/>
      <c r="R34" s="317"/>
      <c r="S34" s="379"/>
      <c r="T34" s="316"/>
      <c r="U34" s="316"/>
      <c r="V34" s="317"/>
      <c r="W34" s="379"/>
      <c r="X34" s="316"/>
      <c r="Y34" s="316"/>
      <c r="Z34" s="317"/>
      <c r="AA34" s="379"/>
      <c r="AB34" s="316"/>
      <c r="AC34" s="316"/>
      <c r="AD34" s="317"/>
      <c r="AE34" s="1"/>
      <c r="AF34">
        <f t="shared" si="0"/>
        <v>0</v>
      </c>
      <c r="AG34">
        <f t="shared" si="1"/>
        <v>0</v>
      </c>
      <c r="AH34">
        <f t="shared" si="2"/>
        <v>0</v>
      </c>
      <c r="AI34">
        <f t="shared" si="3"/>
        <v>0</v>
      </c>
      <c r="AJ34">
        <f t="shared" si="4"/>
        <v>0</v>
      </c>
      <c r="AK34">
        <f t="shared" si="5"/>
        <v>0</v>
      </c>
    </row>
    <row r="35" spans="1:37" ht="15" customHeight="1">
      <c r="A35" s="83"/>
      <c r="B35" s="15"/>
      <c r="C35" s="46" t="s">
        <v>235</v>
      </c>
      <c r="D35" s="404" t="s">
        <v>469</v>
      </c>
      <c r="E35" s="316"/>
      <c r="F35" s="316"/>
      <c r="G35" s="316"/>
      <c r="H35" s="316"/>
      <c r="I35" s="316"/>
      <c r="J35" s="316"/>
      <c r="K35" s="316"/>
      <c r="L35" s="317"/>
      <c r="M35" s="379"/>
      <c r="N35" s="316"/>
      <c r="O35" s="316"/>
      <c r="P35" s="316"/>
      <c r="Q35" s="316"/>
      <c r="R35" s="317"/>
      <c r="S35" s="379"/>
      <c r="T35" s="316"/>
      <c r="U35" s="316"/>
      <c r="V35" s="317"/>
      <c r="W35" s="379"/>
      <c r="X35" s="316"/>
      <c r="Y35" s="316"/>
      <c r="Z35" s="317"/>
      <c r="AA35" s="379"/>
      <c r="AB35" s="316"/>
      <c r="AC35" s="316"/>
      <c r="AD35" s="317"/>
      <c r="AE35" s="1"/>
      <c r="AF35">
        <f t="shared" si="0"/>
        <v>0</v>
      </c>
      <c r="AG35">
        <f t="shared" si="1"/>
        <v>0</v>
      </c>
      <c r="AH35">
        <f t="shared" si="2"/>
        <v>0</v>
      </c>
      <c r="AI35">
        <f t="shared" si="3"/>
        <v>0</v>
      </c>
      <c r="AJ35">
        <f t="shared" si="4"/>
        <v>0</v>
      </c>
      <c r="AK35">
        <f t="shared" si="5"/>
        <v>0</v>
      </c>
    </row>
    <row r="36" spans="1:37" ht="15" customHeight="1">
      <c r="A36" s="83"/>
      <c r="B36" s="15"/>
      <c r="C36" s="46" t="s">
        <v>237</v>
      </c>
      <c r="D36" s="404" t="s">
        <v>470</v>
      </c>
      <c r="E36" s="316"/>
      <c r="F36" s="316"/>
      <c r="G36" s="316"/>
      <c r="H36" s="316"/>
      <c r="I36" s="316"/>
      <c r="J36" s="316"/>
      <c r="K36" s="316"/>
      <c r="L36" s="317"/>
      <c r="M36" s="379"/>
      <c r="N36" s="316"/>
      <c r="O36" s="316"/>
      <c r="P36" s="316"/>
      <c r="Q36" s="316"/>
      <c r="R36" s="317"/>
      <c r="S36" s="379"/>
      <c r="T36" s="316"/>
      <c r="U36" s="316"/>
      <c r="V36" s="317"/>
      <c r="W36" s="379"/>
      <c r="X36" s="316"/>
      <c r="Y36" s="316"/>
      <c r="Z36" s="317"/>
      <c r="AA36" s="379"/>
      <c r="AB36" s="316"/>
      <c r="AC36" s="316"/>
      <c r="AD36" s="317"/>
      <c r="AE36" s="1"/>
      <c r="AF36">
        <f t="shared" si="0"/>
        <v>0</v>
      </c>
      <c r="AG36">
        <f t="shared" si="1"/>
        <v>0</v>
      </c>
      <c r="AH36">
        <f t="shared" si="2"/>
        <v>0</v>
      </c>
      <c r="AI36">
        <f t="shared" si="3"/>
        <v>0</v>
      </c>
      <c r="AJ36">
        <f t="shared" si="4"/>
        <v>0</v>
      </c>
      <c r="AK36">
        <f t="shared" si="5"/>
        <v>0</v>
      </c>
    </row>
    <row r="37" spans="1:37" ht="15" customHeight="1">
      <c r="A37" s="83"/>
      <c r="B37" s="15"/>
      <c r="C37" s="46" t="s">
        <v>239</v>
      </c>
      <c r="D37" s="404" t="s">
        <v>471</v>
      </c>
      <c r="E37" s="316"/>
      <c r="F37" s="316"/>
      <c r="G37" s="316"/>
      <c r="H37" s="316"/>
      <c r="I37" s="316"/>
      <c r="J37" s="316"/>
      <c r="K37" s="316"/>
      <c r="L37" s="317"/>
      <c r="M37" s="379"/>
      <c r="N37" s="316"/>
      <c r="O37" s="316"/>
      <c r="P37" s="316"/>
      <c r="Q37" s="316"/>
      <c r="R37" s="317"/>
      <c r="S37" s="379"/>
      <c r="T37" s="316"/>
      <c r="U37" s="316"/>
      <c r="V37" s="317"/>
      <c r="W37" s="379"/>
      <c r="X37" s="316"/>
      <c r="Y37" s="316"/>
      <c r="Z37" s="317"/>
      <c r="AA37" s="379"/>
      <c r="AB37" s="316"/>
      <c r="AC37" s="316"/>
      <c r="AD37" s="317"/>
      <c r="AE37" s="1"/>
      <c r="AF37">
        <f t="shared" si="0"/>
        <v>0</v>
      </c>
      <c r="AG37">
        <f t="shared" si="1"/>
        <v>0</v>
      </c>
      <c r="AH37">
        <f t="shared" si="2"/>
        <v>0</v>
      </c>
      <c r="AI37">
        <f t="shared" si="3"/>
        <v>0</v>
      </c>
      <c r="AJ37">
        <f t="shared" si="4"/>
        <v>0</v>
      </c>
      <c r="AK37">
        <f t="shared" si="5"/>
        <v>0</v>
      </c>
    </row>
    <row r="38" spans="1:37" ht="15" customHeight="1">
      <c r="A38" s="83"/>
      <c r="B38" s="15"/>
      <c r="C38" s="46" t="s">
        <v>240</v>
      </c>
      <c r="D38" s="404" t="s">
        <v>472</v>
      </c>
      <c r="E38" s="316"/>
      <c r="F38" s="316"/>
      <c r="G38" s="316"/>
      <c r="H38" s="316"/>
      <c r="I38" s="316"/>
      <c r="J38" s="316"/>
      <c r="K38" s="316"/>
      <c r="L38" s="317"/>
      <c r="M38" s="379"/>
      <c r="N38" s="316"/>
      <c r="O38" s="316"/>
      <c r="P38" s="316"/>
      <c r="Q38" s="316"/>
      <c r="R38" s="317"/>
      <c r="S38" s="379"/>
      <c r="T38" s="316"/>
      <c r="U38" s="316"/>
      <c r="V38" s="317"/>
      <c r="W38" s="379"/>
      <c r="X38" s="316"/>
      <c r="Y38" s="316"/>
      <c r="Z38" s="317"/>
      <c r="AA38" s="379"/>
      <c r="AB38" s="316"/>
      <c r="AC38" s="316"/>
      <c r="AD38" s="317"/>
      <c r="AE38" s="1"/>
      <c r="AF38">
        <f t="shared" si="0"/>
        <v>0</v>
      </c>
      <c r="AG38">
        <f t="shared" si="1"/>
        <v>0</v>
      </c>
      <c r="AH38">
        <f t="shared" si="2"/>
        <v>0</v>
      </c>
      <c r="AI38">
        <f t="shared" si="3"/>
        <v>0</v>
      </c>
      <c r="AJ38">
        <f t="shared" si="4"/>
        <v>0</v>
      </c>
      <c r="AK38">
        <f t="shared" si="5"/>
        <v>0</v>
      </c>
    </row>
    <row r="39" spans="1:37" ht="24" customHeight="1">
      <c r="A39" s="83"/>
      <c r="B39" s="15"/>
      <c r="C39" s="46" t="s">
        <v>241</v>
      </c>
      <c r="D39" s="404" t="s">
        <v>473</v>
      </c>
      <c r="E39" s="316"/>
      <c r="F39" s="316"/>
      <c r="G39" s="316"/>
      <c r="H39" s="316"/>
      <c r="I39" s="316"/>
      <c r="J39" s="316"/>
      <c r="K39" s="316"/>
      <c r="L39" s="317"/>
      <c r="M39" s="379"/>
      <c r="N39" s="316"/>
      <c r="O39" s="316"/>
      <c r="P39" s="316"/>
      <c r="Q39" s="316"/>
      <c r="R39" s="317"/>
      <c r="S39" s="379"/>
      <c r="T39" s="316"/>
      <c r="U39" s="316"/>
      <c r="V39" s="317"/>
      <c r="W39" s="379"/>
      <c r="X39" s="316"/>
      <c r="Y39" s="316"/>
      <c r="Z39" s="317"/>
      <c r="AA39" s="379"/>
      <c r="AB39" s="316"/>
      <c r="AC39" s="316"/>
      <c r="AD39" s="317"/>
      <c r="AE39" s="1"/>
      <c r="AF39">
        <f t="shared" si="0"/>
        <v>0</v>
      </c>
      <c r="AG39">
        <f t="shared" si="1"/>
        <v>0</v>
      </c>
      <c r="AH39">
        <f t="shared" si="2"/>
        <v>0</v>
      </c>
      <c r="AI39">
        <f t="shared" si="3"/>
        <v>0</v>
      </c>
      <c r="AJ39">
        <f t="shared" si="4"/>
        <v>0</v>
      </c>
      <c r="AK39">
        <f t="shared" si="5"/>
        <v>0</v>
      </c>
    </row>
    <row r="40" spans="1:37" ht="15" customHeight="1">
      <c r="A40" s="83"/>
      <c r="B40" s="15"/>
      <c r="C40" s="46" t="s">
        <v>242</v>
      </c>
      <c r="D40" s="404" t="s">
        <v>474</v>
      </c>
      <c r="E40" s="316"/>
      <c r="F40" s="316"/>
      <c r="G40" s="316"/>
      <c r="H40" s="316"/>
      <c r="I40" s="316"/>
      <c r="J40" s="316"/>
      <c r="K40" s="316"/>
      <c r="L40" s="317"/>
      <c r="M40" s="379"/>
      <c r="N40" s="316"/>
      <c r="O40" s="316"/>
      <c r="P40" s="316"/>
      <c r="Q40" s="316"/>
      <c r="R40" s="317"/>
      <c r="S40" s="379"/>
      <c r="T40" s="316"/>
      <c r="U40" s="316"/>
      <c r="V40" s="317"/>
      <c r="W40" s="379"/>
      <c r="X40" s="316"/>
      <c r="Y40" s="316"/>
      <c r="Z40" s="317"/>
      <c r="AA40" s="379"/>
      <c r="AB40" s="316"/>
      <c r="AC40" s="316"/>
      <c r="AD40" s="317"/>
      <c r="AE40" s="1"/>
      <c r="AF40">
        <f t="shared" si="0"/>
        <v>0</v>
      </c>
      <c r="AG40">
        <f t="shared" si="1"/>
        <v>0</v>
      </c>
      <c r="AH40">
        <f t="shared" si="2"/>
        <v>0</v>
      </c>
      <c r="AI40">
        <f t="shared" si="3"/>
        <v>0</v>
      </c>
      <c r="AJ40">
        <f t="shared" si="4"/>
        <v>0</v>
      </c>
      <c r="AK40">
        <f t="shared" si="5"/>
        <v>0</v>
      </c>
    </row>
    <row r="41" spans="1:37" ht="15" customHeight="1">
      <c r="A41" s="83"/>
      <c r="B41" s="15"/>
      <c r="C41" s="46" t="s">
        <v>243</v>
      </c>
      <c r="D41" s="404" t="s">
        <v>475</v>
      </c>
      <c r="E41" s="316"/>
      <c r="F41" s="316"/>
      <c r="G41" s="316"/>
      <c r="H41" s="316"/>
      <c r="I41" s="316"/>
      <c r="J41" s="316"/>
      <c r="K41" s="316"/>
      <c r="L41" s="317"/>
      <c r="M41" s="379"/>
      <c r="N41" s="316"/>
      <c r="O41" s="316"/>
      <c r="P41" s="316"/>
      <c r="Q41" s="316"/>
      <c r="R41" s="317"/>
      <c r="S41" s="379"/>
      <c r="T41" s="316"/>
      <c r="U41" s="316"/>
      <c r="V41" s="317"/>
      <c r="W41" s="379"/>
      <c r="X41" s="316"/>
      <c r="Y41" s="316"/>
      <c r="Z41" s="317"/>
      <c r="AA41" s="379"/>
      <c r="AB41" s="316"/>
      <c r="AC41" s="316"/>
      <c r="AD41" s="317"/>
      <c r="AE41" s="1"/>
      <c r="AF41">
        <f t="shared" si="0"/>
        <v>0</v>
      </c>
      <c r="AG41">
        <f t="shared" si="1"/>
        <v>0</v>
      </c>
      <c r="AH41">
        <f t="shared" si="2"/>
        <v>0</v>
      </c>
      <c r="AI41">
        <f t="shared" si="3"/>
        <v>0</v>
      </c>
      <c r="AJ41">
        <f t="shared" si="4"/>
        <v>0</v>
      </c>
      <c r="AK41">
        <f t="shared" si="5"/>
        <v>0</v>
      </c>
    </row>
    <row r="42" spans="1:37" ht="24" customHeight="1">
      <c r="A42" s="83"/>
      <c r="B42" s="15"/>
      <c r="C42" s="46" t="s">
        <v>244</v>
      </c>
      <c r="D42" s="404" t="s">
        <v>476</v>
      </c>
      <c r="E42" s="316"/>
      <c r="F42" s="316"/>
      <c r="G42" s="316"/>
      <c r="H42" s="316"/>
      <c r="I42" s="316"/>
      <c r="J42" s="316"/>
      <c r="K42" s="316"/>
      <c r="L42" s="317"/>
      <c r="M42" s="379"/>
      <c r="N42" s="316"/>
      <c r="O42" s="316"/>
      <c r="P42" s="316"/>
      <c r="Q42" s="316"/>
      <c r="R42" s="317"/>
      <c r="S42" s="379"/>
      <c r="T42" s="316"/>
      <c r="U42" s="316"/>
      <c r="V42" s="317"/>
      <c r="W42" s="379"/>
      <c r="X42" s="316"/>
      <c r="Y42" s="316"/>
      <c r="Z42" s="317"/>
      <c r="AA42" s="379"/>
      <c r="AB42" s="316"/>
      <c r="AC42" s="316"/>
      <c r="AD42" s="317"/>
      <c r="AE42" s="1"/>
      <c r="AF42">
        <f t="shared" si="0"/>
        <v>0</v>
      </c>
      <c r="AG42">
        <f t="shared" si="1"/>
        <v>0</v>
      </c>
      <c r="AH42">
        <f t="shared" si="2"/>
        <v>0</v>
      </c>
      <c r="AI42">
        <f t="shared" si="3"/>
        <v>0</v>
      </c>
      <c r="AJ42">
        <f t="shared" si="4"/>
        <v>0</v>
      </c>
      <c r="AK42">
        <f t="shared" si="5"/>
        <v>0</v>
      </c>
    </row>
    <row r="43" spans="1:37" ht="15" customHeight="1">
      <c r="A43" s="83"/>
      <c r="B43" s="15"/>
      <c r="C43" s="46" t="s">
        <v>245</v>
      </c>
      <c r="D43" s="404" t="s">
        <v>477</v>
      </c>
      <c r="E43" s="316"/>
      <c r="F43" s="316"/>
      <c r="G43" s="316"/>
      <c r="H43" s="316"/>
      <c r="I43" s="316"/>
      <c r="J43" s="316"/>
      <c r="K43" s="316"/>
      <c r="L43" s="317"/>
      <c r="M43" s="379"/>
      <c r="N43" s="316"/>
      <c r="O43" s="316"/>
      <c r="P43" s="316"/>
      <c r="Q43" s="316"/>
      <c r="R43" s="317"/>
      <c r="S43" s="379"/>
      <c r="T43" s="316"/>
      <c r="U43" s="316"/>
      <c r="V43" s="317"/>
      <c r="W43" s="379"/>
      <c r="X43" s="316"/>
      <c r="Y43" s="316"/>
      <c r="Z43" s="317"/>
      <c r="AA43" s="379"/>
      <c r="AB43" s="316"/>
      <c r="AC43" s="316"/>
      <c r="AD43" s="317"/>
      <c r="AE43" s="1"/>
      <c r="AF43">
        <f t="shared" si="0"/>
        <v>0</v>
      </c>
      <c r="AG43">
        <f t="shared" si="1"/>
        <v>0</v>
      </c>
      <c r="AH43">
        <f t="shared" si="2"/>
        <v>0</v>
      </c>
      <c r="AI43">
        <f t="shared" si="3"/>
        <v>0</v>
      </c>
      <c r="AJ43">
        <f t="shared" si="4"/>
        <v>0</v>
      </c>
      <c r="AK43">
        <f t="shared" si="5"/>
        <v>0</v>
      </c>
    </row>
    <row r="44" spans="1:37" ht="15" customHeight="1">
      <c r="A44" s="83"/>
      <c r="B44" s="15"/>
      <c r="C44" s="46" t="s">
        <v>246</v>
      </c>
      <c r="D44" s="404" t="s">
        <v>478</v>
      </c>
      <c r="E44" s="316"/>
      <c r="F44" s="316"/>
      <c r="G44" s="316"/>
      <c r="H44" s="316"/>
      <c r="I44" s="316"/>
      <c r="J44" s="316"/>
      <c r="K44" s="316"/>
      <c r="L44" s="317"/>
      <c r="M44" s="379"/>
      <c r="N44" s="316"/>
      <c r="O44" s="316"/>
      <c r="P44" s="316"/>
      <c r="Q44" s="316"/>
      <c r="R44" s="317"/>
      <c r="S44" s="379"/>
      <c r="T44" s="316"/>
      <c r="U44" s="316"/>
      <c r="V44" s="317"/>
      <c r="W44" s="379"/>
      <c r="X44" s="316"/>
      <c r="Y44" s="316"/>
      <c r="Z44" s="317"/>
      <c r="AA44" s="379"/>
      <c r="AB44" s="316"/>
      <c r="AC44" s="316"/>
      <c r="AD44" s="317"/>
      <c r="AE44" s="1"/>
      <c r="AF44">
        <f t="shared" si="0"/>
        <v>0</v>
      </c>
      <c r="AG44">
        <f t="shared" si="1"/>
        <v>0</v>
      </c>
      <c r="AH44">
        <f t="shared" si="2"/>
        <v>0</v>
      </c>
      <c r="AI44">
        <f t="shared" si="3"/>
        <v>0</v>
      </c>
      <c r="AJ44">
        <f t="shared" si="4"/>
        <v>0</v>
      </c>
      <c r="AK44">
        <f t="shared" si="5"/>
        <v>0</v>
      </c>
    </row>
    <row r="45" spans="1:37" ht="15" customHeight="1">
      <c r="A45" s="83"/>
      <c r="B45" s="15"/>
      <c r="C45" s="46" t="s">
        <v>247</v>
      </c>
      <c r="D45" s="404" t="s">
        <v>479</v>
      </c>
      <c r="E45" s="316"/>
      <c r="F45" s="316"/>
      <c r="G45" s="316"/>
      <c r="H45" s="316"/>
      <c r="I45" s="316"/>
      <c r="J45" s="316"/>
      <c r="K45" s="316"/>
      <c r="L45" s="317"/>
      <c r="M45" s="379"/>
      <c r="N45" s="316"/>
      <c r="O45" s="316"/>
      <c r="P45" s="316"/>
      <c r="Q45" s="316"/>
      <c r="R45" s="317"/>
      <c r="S45" s="379"/>
      <c r="T45" s="316"/>
      <c r="U45" s="316"/>
      <c r="V45" s="317"/>
      <c r="W45" s="379"/>
      <c r="X45" s="316"/>
      <c r="Y45" s="316"/>
      <c r="Z45" s="317"/>
      <c r="AA45" s="379"/>
      <c r="AB45" s="316"/>
      <c r="AC45" s="316"/>
      <c r="AD45" s="317"/>
      <c r="AE45" s="1"/>
      <c r="AF45">
        <f t="shared" si="0"/>
        <v>0</v>
      </c>
      <c r="AG45">
        <f t="shared" si="1"/>
        <v>0</v>
      </c>
      <c r="AH45">
        <f t="shared" si="2"/>
        <v>0</v>
      </c>
      <c r="AI45">
        <f t="shared" si="3"/>
        <v>0</v>
      </c>
      <c r="AJ45">
        <f t="shared" si="4"/>
        <v>0</v>
      </c>
      <c r="AK45">
        <f t="shared" si="5"/>
        <v>0</v>
      </c>
    </row>
    <row r="46" spans="1:37" ht="15" customHeight="1">
      <c r="A46" s="83"/>
      <c r="B46" s="15"/>
      <c r="C46" s="46" t="s">
        <v>248</v>
      </c>
      <c r="D46" s="430" t="s">
        <v>480</v>
      </c>
      <c r="E46" s="431"/>
      <c r="F46" s="431"/>
      <c r="G46" s="431"/>
      <c r="H46" s="431"/>
      <c r="I46" s="431"/>
      <c r="J46" s="431"/>
      <c r="K46" s="431"/>
      <c r="L46" s="432"/>
      <c r="M46" s="379"/>
      <c r="N46" s="316"/>
      <c r="O46" s="316"/>
      <c r="P46" s="316"/>
      <c r="Q46" s="316"/>
      <c r="R46" s="317"/>
      <c r="S46" s="379"/>
      <c r="T46" s="316"/>
      <c r="U46" s="316"/>
      <c r="V46" s="317"/>
      <c r="W46" s="379"/>
      <c r="X46" s="316"/>
      <c r="Y46" s="316"/>
      <c r="Z46" s="317"/>
      <c r="AA46" s="379"/>
      <c r="AB46" s="316"/>
      <c r="AC46" s="316"/>
      <c r="AD46" s="317"/>
      <c r="AE46" s="1"/>
      <c r="AF46">
        <f t="shared" si="0"/>
        <v>0</v>
      </c>
      <c r="AG46">
        <f t="shared" si="1"/>
        <v>0</v>
      </c>
      <c r="AH46">
        <f t="shared" si="2"/>
        <v>0</v>
      </c>
      <c r="AI46">
        <f t="shared" si="3"/>
        <v>0</v>
      </c>
      <c r="AJ46">
        <f t="shared" si="4"/>
        <v>0</v>
      </c>
      <c r="AK46">
        <f t="shared" si="5"/>
        <v>0</v>
      </c>
    </row>
    <row r="47" spans="1:37" ht="15" customHeight="1">
      <c r="A47" s="83"/>
      <c r="B47" s="15"/>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1"/>
      <c r="AF47" s="248">
        <f>SUM(AF27:AF46)</f>
        <v>0</v>
      </c>
      <c r="AG47">
        <f>SUM(AG27:AG46)</f>
        <v>0</v>
      </c>
      <c r="AH47">
        <f>SUM(AH27:AH46)</f>
        <v>0</v>
      </c>
      <c r="AI47">
        <f>SUM(AI27:AI46)</f>
        <v>0</v>
      </c>
      <c r="AK47">
        <f>SUM(AK27:AK46)</f>
        <v>0</v>
      </c>
    </row>
    <row r="48" spans="1:37" ht="45" customHeight="1">
      <c r="A48" s="83"/>
      <c r="B48" s="15"/>
      <c r="C48" s="418" t="s">
        <v>481</v>
      </c>
      <c r="D48" s="281"/>
      <c r="E48" s="281"/>
      <c r="F48" s="318"/>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7"/>
      <c r="AE48" s="1"/>
    </row>
    <row r="49" spans="1:31" ht="15" customHeight="1">
      <c r="A49" s="83"/>
      <c r="B49" s="239" t="str">
        <f>IF(AND(M46=1, F48=""),"Alerta: Debido a que seleccionó para el numeral 20 el código 1, debe anotar el nombre de dicho(s) tipo(s) de equipo operativo","")</f>
        <v/>
      </c>
      <c r="C49" s="112"/>
      <c r="D49" s="112"/>
      <c r="E49" s="112"/>
      <c r="F49" s="112"/>
      <c r="G49" s="1"/>
      <c r="H49" s="1"/>
      <c r="I49" s="1"/>
      <c r="J49" s="1"/>
      <c r="K49" s="1"/>
      <c r="L49" s="1"/>
      <c r="M49" s="1"/>
      <c r="N49" s="1"/>
      <c r="O49" s="1"/>
      <c r="P49" s="1"/>
      <c r="Q49" s="1"/>
      <c r="R49" s="1"/>
      <c r="S49" s="1"/>
      <c r="T49" s="1"/>
      <c r="U49" s="1"/>
      <c r="V49" s="1"/>
      <c r="W49" s="1"/>
      <c r="X49" s="1"/>
      <c r="Y49" s="1"/>
      <c r="Z49" s="1"/>
      <c r="AA49" s="1"/>
      <c r="AB49" s="1"/>
      <c r="AC49" s="1"/>
      <c r="AD49" s="1"/>
      <c r="AE49" s="1"/>
    </row>
    <row r="50" spans="1:31" ht="24" customHeight="1">
      <c r="A50" s="83"/>
      <c r="B50" s="15"/>
      <c r="C50" s="371" t="s">
        <v>291</v>
      </c>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1"/>
    </row>
    <row r="51" spans="1:31" ht="60" customHeight="1">
      <c r="A51" s="83"/>
      <c r="B51" s="15"/>
      <c r="C51" s="372"/>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7"/>
      <c r="AE51" s="1"/>
    </row>
    <row r="52" spans="1:31" ht="15" customHeight="1">
      <c r="A52" s="83"/>
      <c r="B52" s="239" t="str">
        <f>IF(AH47&gt;0,"Favor de ingresar toda la información requerida en la pregunta.","")</f>
        <v/>
      </c>
      <c r="C52" s="239"/>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1"/>
    </row>
    <row r="53" spans="1:31" ht="15" customHeight="1">
      <c r="A53" s="83"/>
      <c r="B53" s="239" t="str">
        <f>IF(AG47&gt;0,"Revise la información capturada, ya que tiene datos ingresados en celdas que están sombreadas.","")</f>
        <v/>
      </c>
      <c r="C53" s="239"/>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1"/>
    </row>
    <row r="54" spans="1:31" ht="15" customHeight="1">
      <c r="A54" s="83"/>
      <c r="B54" s="239" t="str">
        <f>IF(AND(COUNTIF(S27:AD46,"NS")&lt;&gt;0,C51=""),"Alerta: Debido a que cuenta con registros NS, debe proporcionar una justificación en el area de comentarios al final de la pregunta.","")</f>
        <v/>
      </c>
      <c r="C54" s="239"/>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1"/>
    </row>
    <row r="55" spans="1:31" ht="15" customHeight="1">
      <c r="A55" s="83"/>
      <c r="B55" s="239" t="str">
        <f>IF(AK47&gt;=1,"Favor de revisar la sumatoria y consistencia de totales y/o subtotales por filas (numéricos y NS)","")</f>
        <v/>
      </c>
      <c r="C55" s="239"/>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1"/>
    </row>
    <row r="56" spans="1:31" ht="15" customHeight="1">
      <c r="A56" s="83"/>
      <c r="B56" s="239" t="str">
        <f>IF(AF47=0,"","Debido a que cuenta con registro(s) con el código 1, el total de la fila respectiva debe ser mayor a cero.")</f>
        <v/>
      </c>
      <c r="C56" s="239"/>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1"/>
    </row>
    <row r="57" spans="1:31" ht="15" customHeight="1">
      <c r="A57" s="83"/>
      <c r="B57" s="239"/>
      <c r="C57" s="239"/>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1"/>
    </row>
    <row r="58" spans="1:31" ht="48" customHeight="1">
      <c r="A58" s="98" t="s">
        <v>482</v>
      </c>
      <c r="B58" s="382" t="s">
        <v>483</v>
      </c>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1"/>
    </row>
    <row r="59" spans="1:31" ht="24" customHeight="1">
      <c r="A59" s="98"/>
      <c r="B59" s="89"/>
      <c r="C59" s="371" t="s">
        <v>484</v>
      </c>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1"/>
    </row>
    <row r="60" spans="1:31" ht="15" customHeight="1">
      <c r="A60" s="98"/>
      <c r="B60" s="89"/>
      <c r="C60" s="409" t="s">
        <v>485</v>
      </c>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1"/>
    </row>
    <row r="61" spans="1:31" ht="24" customHeight="1">
      <c r="A61" s="98"/>
      <c r="B61" s="89"/>
      <c r="C61" s="383" t="s">
        <v>486</v>
      </c>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1"/>
    </row>
    <row r="62" spans="1:31" ht="24" customHeight="1">
      <c r="A62" s="98"/>
      <c r="B62" s="89"/>
      <c r="C62" s="386" t="s">
        <v>487</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1"/>
    </row>
    <row r="63" spans="1:31" ht="15" customHeight="1">
      <c r="A63" s="98"/>
      <c r="B63" s="89"/>
      <c r="C63" s="409" t="s">
        <v>488</v>
      </c>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1"/>
    </row>
    <row r="64" spans="1:31" ht="36" customHeight="1">
      <c r="A64" s="98"/>
      <c r="B64" s="89"/>
      <c r="C64" s="371" t="s">
        <v>489</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1"/>
    </row>
    <row r="65" spans="1:45" ht="24" customHeight="1">
      <c r="A65" s="98"/>
      <c r="B65" s="89"/>
      <c r="C65" s="371" t="s">
        <v>490</v>
      </c>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1"/>
    </row>
    <row r="66" spans="1:45" ht="24" customHeight="1">
      <c r="A66" s="51"/>
      <c r="B66" s="113"/>
      <c r="C66" s="386" t="s">
        <v>491</v>
      </c>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1"/>
    </row>
    <row r="67" spans="1:45" ht="15" customHeight="1">
      <c r="A67" s="51"/>
      <c r="B67" s="113"/>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1"/>
    </row>
    <row r="68" spans="1:45" ht="15" customHeight="1">
      <c r="A68" s="51"/>
      <c r="B68" s="113"/>
      <c r="C68" s="86"/>
      <c r="D68" s="86"/>
      <c r="E68" s="86"/>
      <c r="F68" s="86"/>
      <c r="G68" s="86"/>
      <c r="H68" s="86"/>
      <c r="I68" s="86"/>
      <c r="J68" s="86"/>
      <c r="K68" s="86"/>
      <c r="L68" s="86"/>
      <c r="M68" s="86"/>
      <c r="N68" s="86"/>
      <c r="O68" s="86"/>
      <c r="P68" s="86"/>
      <c r="Q68" s="86"/>
      <c r="R68" s="86"/>
      <c r="S68" s="86"/>
      <c r="T68" s="86"/>
      <c r="U68" s="86"/>
      <c r="V68" s="86"/>
      <c r="W68" s="86"/>
      <c r="X68" s="86"/>
      <c r="Y68" s="114"/>
      <c r="Z68" s="114"/>
      <c r="AA68" s="416" t="s">
        <v>492</v>
      </c>
      <c r="AB68" s="281"/>
      <c r="AC68" s="281"/>
      <c r="AD68" s="281"/>
      <c r="AE68" s="1"/>
    </row>
    <row r="69" spans="1:45" ht="15" customHeight="1">
      <c r="A69" s="51"/>
      <c r="B69" s="113"/>
      <c r="C69" s="86"/>
      <c r="D69" s="86"/>
      <c r="E69" s="86"/>
      <c r="F69" s="86"/>
      <c r="G69" s="86"/>
      <c r="H69" s="86"/>
      <c r="J69" s="86"/>
      <c r="K69" s="86"/>
      <c r="L69" s="86"/>
      <c r="M69" s="86"/>
      <c r="N69" s="86"/>
      <c r="O69" s="86"/>
      <c r="P69" s="86"/>
      <c r="Q69" s="86"/>
      <c r="R69" s="86"/>
      <c r="S69" s="86"/>
      <c r="T69" s="86"/>
      <c r="U69" s="86"/>
      <c r="V69" s="86"/>
      <c r="W69" s="86"/>
      <c r="X69" s="86"/>
      <c r="Y69" s="114"/>
      <c r="Z69" s="114"/>
      <c r="AA69" s="115"/>
      <c r="AB69" s="115"/>
      <c r="AC69" s="115"/>
      <c r="AD69" s="115"/>
      <c r="AE69" s="1"/>
    </row>
    <row r="70" spans="1:45" ht="15" customHeight="1">
      <c r="A70" s="51"/>
      <c r="B70" s="113"/>
      <c r="C70" s="86"/>
      <c r="D70" s="86"/>
      <c r="E70" s="86"/>
      <c r="F70" s="86"/>
      <c r="G70" s="86"/>
      <c r="H70" s="86"/>
      <c r="J70" s="86"/>
      <c r="K70" s="86"/>
      <c r="L70" s="86"/>
      <c r="M70" s="86"/>
      <c r="N70" s="86"/>
      <c r="O70" s="86"/>
      <c r="P70" s="86"/>
      <c r="Q70" s="86"/>
      <c r="R70" s="86"/>
      <c r="S70" s="86"/>
      <c r="T70" s="86"/>
      <c r="U70" s="86"/>
      <c r="V70" s="86"/>
      <c r="W70" s="86"/>
      <c r="X70" s="86"/>
      <c r="Y70" s="114"/>
      <c r="Z70" s="114"/>
      <c r="AA70" s="417" t="s">
        <v>493</v>
      </c>
      <c r="AB70" s="314"/>
      <c r="AC70" s="314"/>
      <c r="AD70" s="314"/>
      <c r="AE70" s="1"/>
    </row>
    <row r="71" spans="1:45" ht="120" customHeight="1">
      <c r="A71" s="57"/>
      <c r="B71" s="116"/>
      <c r="C71" s="397" t="s">
        <v>494</v>
      </c>
      <c r="D71" s="319"/>
      <c r="E71" s="319"/>
      <c r="F71" s="320"/>
      <c r="G71" s="384" t="s">
        <v>495</v>
      </c>
      <c r="H71" s="320"/>
      <c r="I71" s="384" t="s">
        <v>496</v>
      </c>
      <c r="J71" s="320"/>
      <c r="K71" s="397" t="s">
        <v>497</v>
      </c>
      <c r="L71" s="316"/>
      <c r="M71" s="316"/>
      <c r="N71" s="316"/>
      <c r="O71" s="316"/>
      <c r="P71" s="316"/>
      <c r="Q71" s="316"/>
      <c r="R71" s="316"/>
      <c r="S71" s="316"/>
      <c r="T71" s="316"/>
      <c r="U71" s="316"/>
      <c r="V71" s="316"/>
      <c r="W71" s="316"/>
      <c r="X71" s="316"/>
      <c r="Y71" s="316"/>
      <c r="Z71" s="316"/>
      <c r="AA71" s="316"/>
      <c r="AB71" s="316"/>
      <c r="AC71" s="316"/>
      <c r="AD71" s="317"/>
      <c r="AE71" s="1"/>
    </row>
    <row r="72" spans="1:45" ht="15" customHeight="1">
      <c r="A72" s="57"/>
      <c r="B72" s="117"/>
      <c r="C72" s="323"/>
      <c r="D72" s="314"/>
      <c r="E72" s="314"/>
      <c r="F72" s="324"/>
      <c r="G72" s="323"/>
      <c r="H72" s="324"/>
      <c r="I72" s="323"/>
      <c r="J72" s="324"/>
      <c r="K72" s="46" t="s">
        <v>221</v>
      </c>
      <c r="L72" s="46" t="s">
        <v>222</v>
      </c>
      <c r="M72" s="46" t="s">
        <v>224</v>
      </c>
      <c r="N72" s="46" t="s">
        <v>225</v>
      </c>
      <c r="O72" s="46" t="s">
        <v>227</v>
      </c>
      <c r="P72" s="46" t="s">
        <v>229</v>
      </c>
      <c r="Q72" s="46" t="s">
        <v>231</v>
      </c>
      <c r="R72" s="46" t="s">
        <v>233</v>
      </c>
      <c r="S72" s="46" t="s">
        <v>235</v>
      </c>
      <c r="T72" s="46" t="s">
        <v>237</v>
      </c>
      <c r="U72" s="46" t="s">
        <v>239</v>
      </c>
      <c r="V72" s="46" t="s">
        <v>240</v>
      </c>
      <c r="W72" s="46" t="s">
        <v>241</v>
      </c>
      <c r="X72" s="46" t="s">
        <v>242</v>
      </c>
      <c r="Y72" s="46" t="s">
        <v>243</v>
      </c>
      <c r="Z72" s="46" t="s">
        <v>244</v>
      </c>
      <c r="AA72" s="46" t="s">
        <v>245</v>
      </c>
      <c r="AB72" s="46" t="s">
        <v>246</v>
      </c>
      <c r="AC72" s="46" t="s">
        <v>247</v>
      </c>
      <c r="AD72" s="46" t="s">
        <v>248</v>
      </c>
      <c r="AE72" s="1"/>
      <c r="AG72" t="s">
        <v>498</v>
      </c>
      <c r="AH72" t="s">
        <v>499</v>
      </c>
      <c r="AI72" t="s">
        <v>500</v>
      </c>
      <c r="AJ72" t="s">
        <v>458</v>
      </c>
      <c r="AK72" t="s">
        <v>427</v>
      </c>
      <c r="AL72" t="s">
        <v>501</v>
      </c>
      <c r="AO72" t="s">
        <v>414</v>
      </c>
      <c r="AQ72" t="s">
        <v>415</v>
      </c>
      <c r="AS72" t="s">
        <v>416</v>
      </c>
    </row>
    <row r="73" spans="1:45" ht="15" customHeight="1">
      <c r="A73" s="98"/>
      <c r="B73" s="118"/>
      <c r="C73" s="46" t="s">
        <v>221</v>
      </c>
      <c r="D73" s="419"/>
      <c r="E73" s="316"/>
      <c r="F73" s="317"/>
      <c r="G73" s="379"/>
      <c r="H73" s="317"/>
      <c r="I73" s="379"/>
      <c r="J73" s="317"/>
      <c r="K73" s="12"/>
      <c r="L73" s="12"/>
      <c r="M73" s="12"/>
      <c r="N73" s="12"/>
      <c r="O73" s="12"/>
      <c r="P73" s="12"/>
      <c r="Q73" s="12"/>
      <c r="R73" s="12"/>
      <c r="S73" s="12"/>
      <c r="T73" s="12"/>
      <c r="U73" s="12"/>
      <c r="V73" s="12"/>
      <c r="W73" s="12"/>
      <c r="X73" s="12"/>
      <c r="Y73" s="12"/>
      <c r="Z73" s="12"/>
      <c r="AA73" s="12"/>
      <c r="AB73" s="12"/>
      <c r="AC73" s="12"/>
      <c r="AD73" s="12"/>
      <c r="AE73" s="1"/>
      <c r="AG73">
        <f t="shared" ref="AG73:AG92" si="6">COUNTBLANK(K73:AD73)-SUM($AH$73:$AH$92)</f>
        <v>20</v>
      </c>
      <c r="AH73">
        <f t="shared" ref="AH73:AH92" si="7">IF(M27&gt;1,1,0)</f>
        <v>0</v>
      </c>
      <c r="AI73">
        <f>IF(AH73=1,IF(COUNTBLANK(K$73:K$92)=20,0,1),0)</f>
        <v>0</v>
      </c>
      <c r="AJ73">
        <f t="shared" ref="AJ73:AJ92" si="8">IF(I73&gt;1,IF(COUNTBLANK(K73:AD73)=20,0,1),0)</f>
        <v>0</v>
      </c>
      <c r="AK73">
        <f t="shared" ref="AK73:AK92" si="9">IF(I73=1,IF((COUNTIF(K73:AD73,"X"))&gt;0,0,1),0)</f>
        <v>0</v>
      </c>
      <c r="AL73">
        <f t="shared" ref="AL73:AL92" si="10">IF(OR(COUNTBLANK(D73:J73)=4,COUNTBLANK(D73:J73)=7),0,1)</f>
        <v>0</v>
      </c>
      <c r="AO73" t="b">
        <f t="shared" ref="AO73:AO92" si="11">NOT(EXACT(D73,UPPER(D73)))</f>
        <v>0</v>
      </c>
      <c r="AP73" t="str">
        <f t="shared" ref="AP73:AP92" si="12">SUBSTITUTE( SUBSTITUTE( SUBSTITUTE( SUBSTITUTE( SUBSTITUTE( SUBSTITUTE( SUBSTITUTE( SUBSTITUTE( SUBSTITUTE( SUBSTITUTE(D73, "á", "a"), "é", "e"), "í", "i"), "ó", "o"), "ú", "u"), "Á", "A"), "É", "E"), "Í", "I"), "Ó", "O"), "Ú", "U")</f>
        <v/>
      </c>
      <c r="AQ73" t="b">
        <f t="shared" ref="AQ73:AQ92" si="13">NOT(EXACT(D73,AP73))</f>
        <v>0</v>
      </c>
      <c r="AR73" t="str">
        <f t="shared" ref="AR73:AR92" si="14">SUBSTITUTE((SUBSTITUTE(SUBSTITUTE(SUBSTITUTE(D73,".",""),",",""),"(","")),")","")</f>
        <v/>
      </c>
      <c r="AS73" t="b">
        <f t="shared" ref="AS73:AS92" si="15">NOT(EXACT(D73,AR73))</f>
        <v>0</v>
      </c>
    </row>
    <row r="74" spans="1:45" ht="15" customHeight="1">
      <c r="A74" s="98"/>
      <c r="B74" s="118"/>
      <c r="C74" s="46" t="s">
        <v>222</v>
      </c>
      <c r="D74" s="419"/>
      <c r="E74" s="316"/>
      <c r="F74" s="317"/>
      <c r="G74" s="379"/>
      <c r="H74" s="317"/>
      <c r="I74" s="379"/>
      <c r="J74" s="317"/>
      <c r="K74" s="12"/>
      <c r="L74" s="12"/>
      <c r="M74" s="12"/>
      <c r="N74" s="12"/>
      <c r="O74" s="12"/>
      <c r="P74" s="12"/>
      <c r="Q74" s="12"/>
      <c r="R74" s="12"/>
      <c r="S74" s="12"/>
      <c r="T74" s="12"/>
      <c r="U74" s="12"/>
      <c r="V74" s="12"/>
      <c r="W74" s="12"/>
      <c r="X74" s="12"/>
      <c r="Y74" s="12"/>
      <c r="Z74" s="12"/>
      <c r="AA74" s="12"/>
      <c r="AB74" s="12"/>
      <c r="AC74" s="12"/>
      <c r="AD74" s="12"/>
      <c r="AE74" s="1"/>
      <c r="AG74">
        <f t="shared" si="6"/>
        <v>20</v>
      </c>
      <c r="AH74">
        <f t="shared" si="7"/>
        <v>0</v>
      </c>
      <c r="AI74">
        <f>IF(AH74=1,IF(COUNTBLANK(L$73:L$92)=20,0,1),0)</f>
        <v>0</v>
      </c>
      <c r="AJ74">
        <f t="shared" si="8"/>
        <v>0</v>
      </c>
      <c r="AK74">
        <f t="shared" si="9"/>
        <v>0</v>
      </c>
      <c r="AL74">
        <f t="shared" si="10"/>
        <v>0</v>
      </c>
      <c r="AO74" t="b">
        <f t="shared" si="11"/>
        <v>0</v>
      </c>
      <c r="AP74" t="str">
        <f t="shared" si="12"/>
        <v/>
      </c>
      <c r="AQ74" t="b">
        <f t="shared" si="13"/>
        <v>0</v>
      </c>
      <c r="AR74" t="str">
        <f t="shared" si="14"/>
        <v/>
      </c>
      <c r="AS74" t="b">
        <f t="shared" si="15"/>
        <v>0</v>
      </c>
    </row>
    <row r="75" spans="1:45" ht="15" customHeight="1">
      <c r="A75" s="98"/>
      <c r="B75" s="118"/>
      <c r="C75" s="46" t="s">
        <v>224</v>
      </c>
      <c r="D75" s="419"/>
      <c r="E75" s="316"/>
      <c r="F75" s="317"/>
      <c r="G75" s="379"/>
      <c r="H75" s="317"/>
      <c r="I75" s="379"/>
      <c r="J75" s="317"/>
      <c r="K75" s="12"/>
      <c r="L75" s="12"/>
      <c r="M75" s="12"/>
      <c r="N75" s="12"/>
      <c r="O75" s="12"/>
      <c r="P75" s="12"/>
      <c r="Q75" s="12"/>
      <c r="R75" s="12"/>
      <c r="S75" s="12"/>
      <c r="T75" s="12"/>
      <c r="U75" s="12"/>
      <c r="V75" s="12"/>
      <c r="W75" s="12"/>
      <c r="X75" s="12"/>
      <c r="Y75" s="12"/>
      <c r="Z75" s="12"/>
      <c r="AA75" s="12"/>
      <c r="AB75" s="12"/>
      <c r="AC75" s="12"/>
      <c r="AD75" s="12"/>
      <c r="AE75" s="1"/>
      <c r="AG75">
        <f t="shared" si="6"/>
        <v>20</v>
      </c>
      <c r="AH75">
        <f t="shared" si="7"/>
        <v>0</v>
      </c>
      <c r="AI75">
        <f>IF(AH75=1,IF(COUNTBLANK(M$73:M$92)=20,0,1),0)</f>
        <v>0</v>
      </c>
      <c r="AJ75">
        <f t="shared" si="8"/>
        <v>0</v>
      </c>
      <c r="AK75">
        <f t="shared" si="9"/>
        <v>0</v>
      </c>
      <c r="AL75">
        <f t="shared" si="10"/>
        <v>0</v>
      </c>
      <c r="AO75" t="b">
        <f t="shared" si="11"/>
        <v>0</v>
      </c>
      <c r="AP75" t="str">
        <f t="shared" si="12"/>
        <v/>
      </c>
      <c r="AQ75" t="b">
        <f t="shared" si="13"/>
        <v>0</v>
      </c>
      <c r="AR75" t="str">
        <f t="shared" si="14"/>
        <v/>
      </c>
      <c r="AS75" t="b">
        <f t="shared" si="15"/>
        <v>0</v>
      </c>
    </row>
    <row r="76" spans="1:45" ht="15" customHeight="1">
      <c r="A76" s="98"/>
      <c r="B76" s="118"/>
      <c r="C76" s="46" t="s">
        <v>225</v>
      </c>
      <c r="D76" s="419"/>
      <c r="E76" s="316"/>
      <c r="F76" s="317"/>
      <c r="G76" s="379"/>
      <c r="H76" s="317"/>
      <c r="I76" s="379"/>
      <c r="J76" s="317"/>
      <c r="K76" s="12"/>
      <c r="L76" s="12"/>
      <c r="M76" s="12"/>
      <c r="N76" s="12"/>
      <c r="O76" s="12"/>
      <c r="P76" s="12"/>
      <c r="Q76" s="12"/>
      <c r="R76" s="12"/>
      <c r="S76" s="12"/>
      <c r="T76" s="12"/>
      <c r="U76" s="12"/>
      <c r="V76" s="12"/>
      <c r="W76" s="12"/>
      <c r="X76" s="12"/>
      <c r="Y76" s="12"/>
      <c r="Z76" s="12"/>
      <c r="AA76" s="12"/>
      <c r="AB76" s="12"/>
      <c r="AC76" s="12"/>
      <c r="AD76" s="12"/>
      <c r="AE76" s="1"/>
      <c r="AG76">
        <f t="shared" si="6"/>
        <v>20</v>
      </c>
      <c r="AH76">
        <f t="shared" si="7"/>
        <v>0</v>
      </c>
      <c r="AI76">
        <f>IF(AH76=1,IF(COUNTBLANK(N$73:N$92)=20,0,1),0)</f>
        <v>0</v>
      </c>
      <c r="AJ76">
        <f t="shared" si="8"/>
        <v>0</v>
      </c>
      <c r="AK76">
        <f t="shared" si="9"/>
        <v>0</v>
      </c>
      <c r="AL76">
        <f t="shared" si="10"/>
        <v>0</v>
      </c>
      <c r="AO76" t="b">
        <f t="shared" si="11"/>
        <v>0</v>
      </c>
      <c r="AP76" t="str">
        <f t="shared" si="12"/>
        <v/>
      </c>
      <c r="AQ76" t="b">
        <f t="shared" si="13"/>
        <v>0</v>
      </c>
      <c r="AR76" t="str">
        <f t="shared" si="14"/>
        <v/>
      </c>
      <c r="AS76" t="b">
        <f t="shared" si="15"/>
        <v>0</v>
      </c>
    </row>
    <row r="77" spans="1:45" ht="15" customHeight="1">
      <c r="A77" s="98"/>
      <c r="B77" s="118"/>
      <c r="C77" s="46" t="s">
        <v>227</v>
      </c>
      <c r="D77" s="419"/>
      <c r="E77" s="316"/>
      <c r="F77" s="317"/>
      <c r="G77" s="379"/>
      <c r="H77" s="317"/>
      <c r="I77" s="379"/>
      <c r="J77" s="317"/>
      <c r="K77" s="12"/>
      <c r="L77" s="12"/>
      <c r="M77" s="12"/>
      <c r="N77" s="12"/>
      <c r="O77" s="12"/>
      <c r="P77" s="12"/>
      <c r="Q77" s="12"/>
      <c r="R77" s="12"/>
      <c r="S77" s="12"/>
      <c r="T77" s="12"/>
      <c r="U77" s="12"/>
      <c r="V77" s="12"/>
      <c r="W77" s="12"/>
      <c r="X77" s="12"/>
      <c r="Y77" s="12"/>
      <c r="Z77" s="12"/>
      <c r="AA77" s="12"/>
      <c r="AB77" s="12"/>
      <c r="AC77" s="12"/>
      <c r="AD77" s="12"/>
      <c r="AE77" s="1"/>
      <c r="AG77">
        <f t="shared" si="6"/>
        <v>20</v>
      </c>
      <c r="AH77">
        <f t="shared" si="7"/>
        <v>0</v>
      </c>
      <c r="AI77">
        <f>IF(AH77=1,IF(COUNTBLANK(O$73:O$92)=20,0,1),0)</f>
        <v>0</v>
      </c>
      <c r="AJ77">
        <f t="shared" si="8"/>
        <v>0</v>
      </c>
      <c r="AK77">
        <f t="shared" si="9"/>
        <v>0</v>
      </c>
      <c r="AL77">
        <f t="shared" si="10"/>
        <v>0</v>
      </c>
      <c r="AO77" t="b">
        <f t="shared" si="11"/>
        <v>0</v>
      </c>
      <c r="AP77" t="str">
        <f t="shared" si="12"/>
        <v/>
      </c>
      <c r="AQ77" t="b">
        <f t="shared" si="13"/>
        <v>0</v>
      </c>
      <c r="AR77" t="str">
        <f t="shared" si="14"/>
        <v/>
      </c>
      <c r="AS77" t="b">
        <f t="shared" si="15"/>
        <v>0</v>
      </c>
    </row>
    <row r="78" spans="1:45" ht="15" customHeight="1">
      <c r="A78" s="98"/>
      <c r="B78" s="118"/>
      <c r="C78" s="46" t="s">
        <v>229</v>
      </c>
      <c r="D78" s="419"/>
      <c r="E78" s="316"/>
      <c r="F78" s="317"/>
      <c r="G78" s="379"/>
      <c r="H78" s="317"/>
      <c r="I78" s="379"/>
      <c r="J78" s="317"/>
      <c r="K78" s="12"/>
      <c r="L78" s="12"/>
      <c r="M78" s="12"/>
      <c r="N78" s="12"/>
      <c r="O78" s="12"/>
      <c r="P78" s="12"/>
      <c r="Q78" s="12"/>
      <c r="R78" s="12"/>
      <c r="S78" s="12"/>
      <c r="T78" s="12"/>
      <c r="U78" s="12"/>
      <c r="V78" s="12"/>
      <c r="W78" s="12"/>
      <c r="X78" s="12"/>
      <c r="Y78" s="12"/>
      <c r="Z78" s="12"/>
      <c r="AA78" s="12"/>
      <c r="AB78" s="12"/>
      <c r="AC78" s="12"/>
      <c r="AD78" s="12"/>
      <c r="AE78" s="1"/>
      <c r="AG78">
        <f t="shared" si="6"/>
        <v>20</v>
      </c>
      <c r="AH78">
        <f t="shared" si="7"/>
        <v>0</v>
      </c>
      <c r="AI78">
        <f>IF(AH78=1,IF(COUNTBLANK(P$73:P$92)=20,0,1),0)</f>
        <v>0</v>
      </c>
      <c r="AJ78">
        <f t="shared" si="8"/>
        <v>0</v>
      </c>
      <c r="AK78">
        <f t="shared" si="9"/>
        <v>0</v>
      </c>
      <c r="AL78">
        <f t="shared" si="10"/>
        <v>0</v>
      </c>
      <c r="AO78" t="b">
        <f t="shared" si="11"/>
        <v>0</v>
      </c>
      <c r="AP78" t="str">
        <f t="shared" si="12"/>
        <v/>
      </c>
      <c r="AQ78" t="b">
        <f t="shared" si="13"/>
        <v>0</v>
      </c>
      <c r="AR78" t="str">
        <f t="shared" si="14"/>
        <v/>
      </c>
      <c r="AS78" t="b">
        <f t="shared" si="15"/>
        <v>0</v>
      </c>
    </row>
    <row r="79" spans="1:45" ht="15" customHeight="1">
      <c r="A79" s="98"/>
      <c r="B79" s="118"/>
      <c r="C79" s="46" t="s">
        <v>231</v>
      </c>
      <c r="D79" s="419"/>
      <c r="E79" s="316"/>
      <c r="F79" s="317"/>
      <c r="G79" s="379"/>
      <c r="H79" s="317"/>
      <c r="I79" s="379"/>
      <c r="J79" s="317"/>
      <c r="K79" s="12"/>
      <c r="L79" s="12"/>
      <c r="M79" s="12"/>
      <c r="N79" s="12"/>
      <c r="O79" s="12"/>
      <c r="P79" s="12"/>
      <c r="Q79" s="12"/>
      <c r="R79" s="12"/>
      <c r="S79" s="12"/>
      <c r="T79" s="12"/>
      <c r="U79" s="12"/>
      <c r="V79" s="12"/>
      <c r="W79" s="12"/>
      <c r="X79" s="12"/>
      <c r="Y79" s="12"/>
      <c r="Z79" s="12"/>
      <c r="AA79" s="12"/>
      <c r="AB79" s="12"/>
      <c r="AC79" s="12"/>
      <c r="AD79" s="12"/>
      <c r="AE79" s="1"/>
      <c r="AG79">
        <f t="shared" si="6"/>
        <v>20</v>
      </c>
      <c r="AH79">
        <f t="shared" si="7"/>
        <v>0</v>
      </c>
      <c r="AI79">
        <f>IF(AH79=1,IF(COUNTBLANK(Q$73:Q$92)=20,0,1),0)</f>
        <v>0</v>
      </c>
      <c r="AJ79">
        <f t="shared" si="8"/>
        <v>0</v>
      </c>
      <c r="AK79">
        <f t="shared" si="9"/>
        <v>0</v>
      </c>
      <c r="AL79">
        <f t="shared" si="10"/>
        <v>0</v>
      </c>
      <c r="AO79" t="b">
        <f t="shared" si="11"/>
        <v>0</v>
      </c>
      <c r="AP79" t="str">
        <f t="shared" si="12"/>
        <v/>
      </c>
      <c r="AQ79" t="b">
        <f t="shared" si="13"/>
        <v>0</v>
      </c>
      <c r="AR79" t="str">
        <f t="shared" si="14"/>
        <v/>
      </c>
      <c r="AS79" t="b">
        <f t="shared" si="15"/>
        <v>0</v>
      </c>
    </row>
    <row r="80" spans="1:45" ht="15" customHeight="1">
      <c r="A80" s="98"/>
      <c r="B80" s="118"/>
      <c r="C80" s="46" t="s">
        <v>233</v>
      </c>
      <c r="D80" s="419"/>
      <c r="E80" s="316"/>
      <c r="F80" s="317"/>
      <c r="G80" s="379"/>
      <c r="H80" s="317"/>
      <c r="I80" s="379"/>
      <c r="J80" s="317"/>
      <c r="K80" s="12"/>
      <c r="L80" s="12"/>
      <c r="M80" s="12"/>
      <c r="N80" s="12"/>
      <c r="O80" s="12"/>
      <c r="P80" s="12"/>
      <c r="Q80" s="12"/>
      <c r="R80" s="12"/>
      <c r="S80" s="12"/>
      <c r="T80" s="12"/>
      <c r="U80" s="12"/>
      <c r="V80" s="12"/>
      <c r="W80" s="12"/>
      <c r="X80" s="12"/>
      <c r="Y80" s="12"/>
      <c r="Z80" s="12"/>
      <c r="AA80" s="12"/>
      <c r="AB80" s="12"/>
      <c r="AC80" s="12"/>
      <c r="AD80" s="12"/>
      <c r="AE80" s="1"/>
      <c r="AG80">
        <f t="shared" si="6"/>
        <v>20</v>
      </c>
      <c r="AH80">
        <f t="shared" si="7"/>
        <v>0</v>
      </c>
      <c r="AI80">
        <f>IF(AH80=1,IF(COUNTBLANK(R$73:R$92)=20,0,1),0)</f>
        <v>0</v>
      </c>
      <c r="AJ80">
        <f t="shared" si="8"/>
        <v>0</v>
      </c>
      <c r="AK80">
        <f t="shared" si="9"/>
        <v>0</v>
      </c>
      <c r="AL80">
        <f t="shared" si="10"/>
        <v>0</v>
      </c>
      <c r="AO80" t="b">
        <f t="shared" si="11"/>
        <v>0</v>
      </c>
      <c r="AP80" t="str">
        <f t="shared" si="12"/>
        <v/>
      </c>
      <c r="AQ80" t="b">
        <f t="shared" si="13"/>
        <v>0</v>
      </c>
      <c r="AR80" t="str">
        <f t="shared" si="14"/>
        <v/>
      </c>
      <c r="AS80" t="b">
        <f t="shared" si="15"/>
        <v>0</v>
      </c>
    </row>
    <row r="81" spans="1:59" ht="15" customHeight="1">
      <c r="A81" s="98"/>
      <c r="B81" s="118"/>
      <c r="C81" s="46" t="s">
        <v>235</v>
      </c>
      <c r="D81" s="419"/>
      <c r="E81" s="316"/>
      <c r="F81" s="317"/>
      <c r="G81" s="379"/>
      <c r="H81" s="317"/>
      <c r="I81" s="379"/>
      <c r="J81" s="317"/>
      <c r="K81" s="12"/>
      <c r="L81" s="12"/>
      <c r="M81" s="12"/>
      <c r="N81" s="12"/>
      <c r="O81" s="12"/>
      <c r="P81" s="12"/>
      <c r="Q81" s="12"/>
      <c r="R81" s="12"/>
      <c r="S81" s="12"/>
      <c r="T81" s="12"/>
      <c r="U81" s="12"/>
      <c r="V81" s="12"/>
      <c r="W81" s="12"/>
      <c r="X81" s="12"/>
      <c r="Y81" s="12"/>
      <c r="Z81" s="12"/>
      <c r="AA81" s="12"/>
      <c r="AB81" s="12"/>
      <c r="AC81" s="12"/>
      <c r="AD81" s="12"/>
      <c r="AE81" s="1"/>
      <c r="AG81">
        <f t="shared" si="6"/>
        <v>20</v>
      </c>
      <c r="AH81">
        <f t="shared" si="7"/>
        <v>0</v>
      </c>
      <c r="AI81">
        <f>IF(AH81=1,IF(COUNTBLANK(S$73:S$92)=20,0,1),0)</f>
        <v>0</v>
      </c>
      <c r="AJ81">
        <f t="shared" si="8"/>
        <v>0</v>
      </c>
      <c r="AK81">
        <f t="shared" si="9"/>
        <v>0</v>
      </c>
      <c r="AL81">
        <f t="shared" si="10"/>
        <v>0</v>
      </c>
      <c r="AO81" t="b">
        <f t="shared" si="11"/>
        <v>0</v>
      </c>
      <c r="AP81" t="str">
        <f t="shared" si="12"/>
        <v/>
      </c>
      <c r="AQ81" t="b">
        <f t="shared" si="13"/>
        <v>0</v>
      </c>
      <c r="AR81" t="str">
        <f t="shared" si="14"/>
        <v/>
      </c>
      <c r="AS81" t="b">
        <f t="shared" si="15"/>
        <v>0</v>
      </c>
    </row>
    <row r="82" spans="1:59" ht="15" customHeight="1">
      <c r="A82" s="98"/>
      <c r="B82" s="118"/>
      <c r="C82" s="46" t="s">
        <v>237</v>
      </c>
      <c r="D82" s="419"/>
      <c r="E82" s="316"/>
      <c r="F82" s="317"/>
      <c r="G82" s="379"/>
      <c r="H82" s="317"/>
      <c r="I82" s="379"/>
      <c r="J82" s="317"/>
      <c r="K82" s="12"/>
      <c r="L82" s="12"/>
      <c r="M82" s="12"/>
      <c r="N82" s="12"/>
      <c r="O82" s="12"/>
      <c r="P82" s="12"/>
      <c r="Q82" s="12"/>
      <c r="R82" s="12"/>
      <c r="S82" s="12"/>
      <c r="T82" s="12"/>
      <c r="U82" s="12"/>
      <c r="V82" s="12"/>
      <c r="W82" s="12"/>
      <c r="X82" s="12"/>
      <c r="Y82" s="12"/>
      <c r="Z82" s="12"/>
      <c r="AA82" s="12"/>
      <c r="AB82" s="12"/>
      <c r="AC82" s="12"/>
      <c r="AD82" s="12"/>
      <c r="AE82" s="1"/>
      <c r="AG82">
        <f t="shared" si="6"/>
        <v>20</v>
      </c>
      <c r="AH82">
        <f t="shared" si="7"/>
        <v>0</v>
      </c>
      <c r="AI82">
        <f>IF(AH82=1,IF(COUNTBLANK(T$73:T$92)=20,0,1),0)</f>
        <v>0</v>
      </c>
      <c r="AJ82">
        <f t="shared" si="8"/>
        <v>0</v>
      </c>
      <c r="AK82">
        <f t="shared" si="9"/>
        <v>0</v>
      </c>
      <c r="AL82">
        <f t="shared" si="10"/>
        <v>0</v>
      </c>
      <c r="AO82" t="b">
        <f t="shared" si="11"/>
        <v>0</v>
      </c>
      <c r="AP82" t="str">
        <f t="shared" si="12"/>
        <v/>
      </c>
      <c r="AQ82" t="b">
        <f t="shared" si="13"/>
        <v>0</v>
      </c>
      <c r="AR82" t="str">
        <f t="shared" si="14"/>
        <v/>
      </c>
      <c r="AS82" t="b">
        <f t="shared" si="15"/>
        <v>0</v>
      </c>
    </row>
    <row r="83" spans="1:59" ht="15" customHeight="1">
      <c r="A83" s="98"/>
      <c r="B83" s="118"/>
      <c r="C83" s="46" t="s">
        <v>239</v>
      </c>
      <c r="D83" s="419"/>
      <c r="E83" s="316"/>
      <c r="F83" s="317"/>
      <c r="G83" s="379"/>
      <c r="H83" s="317"/>
      <c r="I83" s="379"/>
      <c r="J83" s="317"/>
      <c r="K83" s="12"/>
      <c r="L83" s="12"/>
      <c r="M83" s="12"/>
      <c r="N83" s="12"/>
      <c r="O83" s="12"/>
      <c r="P83" s="12"/>
      <c r="Q83" s="12"/>
      <c r="R83" s="12"/>
      <c r="S83" s="12"/>
      <c r="T83" s="12"/>
      <c r="U83" s="12"/>
      <c r="V83" s="12"/>
      <c r="W83" s="12"/>
      <c r="X83" s="12"/>
      <c r="Y83" s="12"/>
      <c r="Z83" s="12"/>
      <c r="AA83" s="12"/>
      <c r="AB83" s="12"/>
      <c r="AC83" s="12"/>
      <c r="AD83" s="12"/>
      <c r="AE83" s="1"/>
      <c r="AG83">
        <f t="shared" si="6"/>
        <v>20</v>
      </c>
      <c r="AH83">
        <f t="shared" si="7"/>
        <v>0</v>
      </c>
      <c r="AI83">
        <f>IF(AH83=1,IF(COUNTBLANK(U$73:U$92)=20,0,1),0)</f>
        <v>0</v>
      </c>
      <c r="AJ83">
        <f t="shared" si="8"/>
        <v>0</v>
      </c>
      <c r="AK83">
        <f t="shared" si="9"/>
        <v>0</v>
      </c>
      <c r="AL83">
        <f t="shared" si="10"/>
        <v>0</v>
      </c>
      <c r="AO83" t="b">
        <f t="shared" si="11"/>
        <v>0</v>
      </c>
      <c r="AP83" t="str">
        <f t="shared" si="12"/>
        <v/>
      </c>
      <c r="AQ83" t="b">
        <f t="shared" si="13"/>
        <v>0</v>
      </c>
      <c r="AR83" t="str">
        <f t="shared" si="14"/>
        <v/>
      </c>
      <c r="AS83" t="b">
        <f t="shared" si="15"/>
        <v>0</v>
      </c>
    </row>
    <row r="84" spans="1:59" ht="15" customHeight="1">
      <c r="A84" s="98"/>
      <c r="B84" s="118"/>
      <c r="C84" s="46" t="s">
        <v>240</v>
      </c>
      <c r="D84" s="419"/>
      <c r="E84" s="316"/>
      <c r="F84" s="317"/>
      <c r="G84" s="379"/>
      <c r="H84" s="317"/>
      <c r="I84" s="379"/>
      <c r="J84" s="317"/>
      <c r="K84" s="12"/>
      <c r="L84" s="12"/>
      <c r="M84" s="12"/>
      <c r="N84" s="12"/>
      <c r="O84" s="12"/>
      <c r="P84" s="12"/>
      <c r="Q84" s="12"/>
      <c r="R84" s="12"/>
      <c r="S84" s="12"/>
      <c r="T84" s="12"/>
      <c r="U84" s="12"/>
      <c r="V84" s="12"/>
      <c r="W84" s="12"/>
      <c r="X84" s="12"/>
      <c r="Y84" s="12"/>
      <c r="Z84" s="12"/>
      <c r="AA84" s="12"/>
      <c r="AB84" s="12"/>
      <c r="AC84" s="12"/>
      <c r="AD84" s="12"/>
      <c r="AE84" s="1"/>
      <c r="AG84">
        <f t="shared" si="6"/>
        <v>20</v>
      </c>
      <c r="AH84">
        <f t="shared" si="7"/>
        <v>0</v>
      </c>
      <c r="AI84">
        <f>IF(AH84=1,IF(COUNTBLANK(V$73:V$92)=20,0,1),0)</f>
        <v>0</v>
      </c>
      <c r="AJ84">
        <f t="shared" si="8"/>
        <v>0</v>
      </c>
      <c r="AK84">
        <f t="shared" si="9"/>
        <v>0</v>
      </c>
      <c r="AL84">
        <f t="shared" si="10"/>
        <v>0</v>
      </c>
      <c r="AO84" t="b">
        <f t="shared" si="11"/>
        <v>0</v>
      </c>
      <c r="AP84" t="str">
        <f t="shared" si="12"/>
        <v/>
      </c>
      <c r="AQ84" t="b">
        <f t="shared" si="13"/>
        <v>0</v>
      </c>
      <c r="AR84" t="str">
        <f t="shared" si="14"/>
        <v/>
      </c>
      <c r="AS84" t="b">
        <f t="shared" si="15"/>
        <v>0</v>
      </c>
    </row>
    <row r="85" spans="1:59" ht="15" customHeight="1">
      <c r="A85" s="98"/>
      <c r="B85" s="118"/>
      <c r="C85" s="46" t="s">
        <v>241</v>
      </c>
      <c r="D85" s="419"/>
      <c r="E85" s="316"/>
      <c r="F85" s="317"/>
      <c r="G85" s="379"/>
      <c r="H85" s="317"/>
      <c r="I85" s="379"/>
      <c r="J85" s="317"/>
      <c r="K85" s="12"/>
      <c r="L85" s="12"/>
      <c r="M85" s="12"/>
      <c r="N85" s="12"/>
      <c r="O85" s="12"/>
      <c r="P85" s="12"/>
      <c r="Q85" s="12"/>
      <c r="R85" s="12"/>
      <c r="S85" s="12"/>
      <c r="T85" s="12"/>
      <c r="U85" s="12"/>
      <c r="V85" s="12"/>
      <c r="W85" s="12"/>
      <c r="X85" s="12"/>
      <c r="Y85" s="12"/>
      <c r="Z85" s="12"/>
      <c r="AA85" s="12"/>
      <c r="AB85" s="12"/>
      <c r="AC85" s="12"/>
      <c r="AD85" s="12"/>
      <c r="AE85" s="1"/>
      <c r="AG85">
        <f t="shared" si="6"/>
        <v>20</v>
      </c>
      <c r="AH85">
        <f t="shared" si="7"/>
        <v>0</v>
      </c>
      <c r="AI85">
        <f>IF(AH85=1,IF(COUNTBLANK(W$73:W$92)=20,0,1),0)</f>
        <v>0</v>
      </c>
      <c r="AJ85">
        <f t="shared" si="8"/>
        <v>0</v>
      </c>
      <c r="AK85">
        <f t="shared" si="9"/>
        <v>0</v>
      </c>
      <c r="AL85">
        <f t="shared" si="10"/>
        <v>0</v>
      </c>
      <c r="AO85" t="b">
        <f t="shared" si="11"/>
        <v>0</v>
      </c>
      <c r="AP85" t="str">
        <f t="shared" si="12"/>
        <v/>
      </c>
      <c r="AQ85" t="b">
        <f t="shared" si="13"/>
        <v>0</v>
      </c>
      <c r="AR85" t="str">
        <f t="shared" si="14"/>
        <v/>
      </c>
      <c r="AS85" t="b">
        <f t="shared" si="15"/>
        <v>0</v>
      </c>
    </row>
    <row r="86" spans="1:59" ht="15" customHeight="1">
      <c r="A86" s="98"/>
      <c r="B86" s="118"/>
      <c r="C86" s="46" t="s">
        <v>242</v>
      </c>
      <c r="D86" s="419"/>
      <c r="E86" s="316"/>
      <c r="F86" s="317"/>
      <c r="G86" s="379"/>
      <c r="H86" s="317"/>
      <c r="I86" s="379"/>
      <c r="J86" s="317"/>
      <c r="K86" s="12"/>
      <c r="L86" s="12"/>
      <c r="M86" s="12"/>
      <c r="N86" s="12"/>
      <c r="O86" s="12"/>
      <c r="P86" s="12"/>
      <c r="Q86" s="12"/>
      <c r="R86" s="12"/>
      <c r="S86" s="12"/>
      <c r="T86" s="12"/>
      <c r="U86" s="12"/>
      <c r="V86" s="12"/>
      <c r="W86" s="12"/>
      <c r="X86" s="12"/>
      <c r="Y86" s="12"/>
      <c r="Z86" s="12"/>
      <c r="AA86" s="12"/>
      <c r="AB86" s="12"/>
      <c r="AC86" s="12"/>
      <c r="AD86" s="12"/>
      <c r="AE86" s="1"/>
      <c r="AG86">
        <f t="shared" si="6"/>
        <v>20</v>
      </c>
      <c r="AH86">
        <f t="shared" si="7"/>
        <v>0</v>
      </c>
      <c r="AI86">
        <f>IF(AH86=1,IF(COUNTBLANK(X$73:X$92)=20,0,1),0)</f>
        <v>0</v>
      </c>
      <c r="AJ86">
        <f t="shared" si="8"/>
        <v>0</v>
      </c>
      <c r="AK86">
        <f t="shared" si="9"/>
        <v>0</v>
      </c>
      <c r="AL86">
        <f t="shared" si="10"/>
        <v>0</v>
      </c>
      <c r="AO86" t="b">
        <f t="shared" si="11"/>
        <v>0</v>
      </c>
      <c r="AP86" t="str">
        <f t="shared" si="12"/>
        <v/>
      </c>
      <c r="AQ86" t="b">
        <f t="shared" si="13"/>
        <v>0</v>
      </c>
      <c r="AR86" t="str">
        <f t="shared" si="14"/>
        <v/>
      </c>
      <c r="AS86" t="b">
        <f t="shared" si="15"/>
        <v>0</v>
      </c>
    </row>
    <row r="87" spans="1:59" ht="15" customHeight="1">
      <c r="A87" s="98"/>
      <c r="B87" s="118"/>
      <c r="C87" s="46" t="s">
        <v>243</v>
      </c>
      <c r="D87" s="419"/>
      <c r="E87" s="316"/>
      <c r="F87" s="317"/>
      <c r="G87" s="379"/>
      <c r="H87" s="317"/>
      <c r="I87" s="379"/>
      <c r="J87" s="317"/>
      <c r="K87" s="12"/>
      <c r="L87" s="12"/>
      <c r="M87" s="12"/>
      <c r="N87" s="12"/>
      <c r="O87" s="12"/>
      <c r="P87" s="12"/>
      <c r="Q87" s="12"/>
      <c r="R87" s="12"/>
      <c r="S87" s="12"/>
      <c r="T87" s="12"/>
      <c r="U87" s="12"/>
      <c r="V87" s="12"/>
      <c r="W87" s="12"/>
      <c r="X87" s="12"/>
      <c r="Y87" s="12"/>
      <c r="Z87" s="12"/>
      <c r="AA87" s="12"/>
      <c r="AB87" s="12"/>
      <c r="AC87" s="12"/>
      <c r="AD87" s="12"/>
      <c r="AE87" s="1"/>
      <c r="AG87">
        <f t="shared" si="6"/>
        <v>20</v>
      </c>
      <c r="AH87">
        <f t="shared" si="7"/>
        <v>0</v>
      </c>
      <c r="AI87">
        <f>IF(AH87=1,IF(COUNTBLANK(Y$73:Y$92)=20,0,1),0)</f>
        <v>0</v>
      </c>
      <c r="AJ87">
        <f t="shared" si="8"/>
        <v>0</v>
      </c>
      <c r="AK87">
        <f t="shared" si="9"/>
        <v>0</v>
      </c>
      <c r="AL87">
        <f t="shared" si="10"/>
        <v>0</v>
      </c>
      <c r="AO87" t="b">
        <f t="shared" si="11"/>
        <v>0</v>
      </c>
      <c r="AP87" t="str">
        <f t="shared" si="12"/>
        <v/>
      </c>
      <c r="AQ87" t="b">
        <f t="shared" si="13"/>
        <v>0</v>
      </c>
      <c r="AR87" t="str">
        <f t="shared" si="14"/>
        <v/>
      </c>
      <c r="AS87" t="b">
        <f t="shared" si="15"/>
        <v>0</v>
      </c>
    </row>
    <row r="88" spans="1:59" ht="15" customHeight="1">
      <c r="A88" s="98"/>
      <c r="B88" s="118"/>
      <c r="C88" s="46" t="s">
        <v>244</v>
      </c>
      <c r="D88" s="419"/>
      <c r="E88" s="316"/>
      <c r="F88" s="317"/>
      <c r="G88" s="379"/>
      <c r="H88" s="317"/>
      <c r="I88" s="379"/>
      <c r="J88" s="317"/>
      <c r="K88" s="12"/>
      <c r="L88" s="12"/>
      <c r="M88" s="12"/>
      <c r="N88" s="12"/>
      <c r="O88" s="12"/>
      <c r="P88" s="12"/>
      <c r="Q88" s="12"/>
      <c r="R88" s="12"/>
      <c r="S88" s="12"/>
      <c r="T88" s="12"/>
      <c r="U88" s="12"/>
      <c r="V88" s="12"/>
      <c r="W88" s="12"/>
      <c r="X88" s="12"/>
      <c r="Y88" s="12"/>
      <c r="Z88" s="12"/>
      <c r="AA88" s="12"/>
      <c r="AB88" s="12"/>
      <c r="AC88" s="12"/>
      <c r="AD88" s="12"/>
      <c r="AE88" s="1"/>
      <c r="AG88">
        <f t="shared" si="6"/>
        <v>20</v>
      </c>
      <c r="AH88">
        <f t="shared" si="7"/>
        <v>0</v>
      </c>
      <c r="AI88">
        <f>IF(AH88=1,IF(COUNTBLANK(Z$73:Z$92)=20,0,1),0)</f>
        <v>0</v>
      </c>
      <c r="AJ88">
        <f t="shared" si="8"/>
        <v>0</v>
      </c>
      <c r="AK88">
        <f t="shared" si="9"/>
        <v>0</v>
      </c>
      <c r="AL88">
        <f t="shared" si="10"/>
        <v>0</v>
      </c>
      <c r="AO88" t="b">
        <f t="shared" si="11"/>
        <v>0</v>
      </c>
      <c r="AP88" t="str">
        <f t="shared" si="12"/>
        <v/>
      </c>
      <c r="AQ88" t="b">
        <f t="shared" si="13"/>
        <v>0</v>
      </c>
      <c r="AR88" t="str">
        <f t="shared" si="14"/>
        <v/>
      </c>
      <c r="AS88" t="b">
        <f t="shared" si="15"/>
        <v>0</v>
      </c>
    </row>
    <row r="89" spans="1:59" ht="15" customHeight="1">
      <c r="A89" s="98"/>
      <c r="B89" s="118"/>
      <c r="C89" s="46" t="s">
        <v>245</v>
      </c>
      <c r="D89" s="419"/>
      <c r="E89" s="316"/>
      <c r="F89" s="317"/>
      <c r="G89" s="379"/>
      <c r="H89" s="317"/>
      <c r="I89" s="379"/>
      <c r="J89" s="317"/>
      <c r="K89" s="12"/>
      <c r="L89" s="12"/>
      <c r="M89" s="12"/>
      <c r="N89" s="12"/>
      <c r="O89" s="12"/>
      <c r="P89" s="12"/>
      <c r="Q89" s="12"/>
      <c r="R89" s="12"/>
      <c r="S89" s="12"/>
      <c r="T89" s="12"/>
      <c r="U89" s="12"/>
      <c r="V89" s="12"/>
      <c r="W89" s="12"/>
      <c r="X89" s="12"/>
      <c r="Y89" s="12"/>
      <c r="Z89" s="12"/>
      <c r="AA89" s="12"/>
      <c r="AB89" s="12"/>
      <c r="AC89" s="12"/>
      <c r="AD89" s="12"/>
      <c r="AE89" s="1"/>
      <c r="AG89">
        <f t="shared" si="6"/>
        <v>20</v>
      </c>
      <c r="AH89">
        <f t="shared" si="7"/>
        <v>0</v>
      </c>
      <c r="AI89">
        <f>IF(AH89=1,IF(COUNTBLANK(AA$73:AA$92)=20,0,1),0)</f>
        <v>0</v>
      </c>
      <c r="AJ89">
        <f t="shared" si="8"/>
        <v>0</v>
      </c>
      <c r="AK89">
        <f t="shared" si="9"/>
        <v>0</v>
      </c>
      <c r="AL89">
        <f t="shared" si="10"/>
        <v>0</v>
      </c>
      <c r="AO89" t="b">
        <f t="shared" si="11"/>
        <v>0</v>
      </c>
      <c r="AP89" t="str">
        <f t="shared" si="12"/>
        <v/>
      </c>
      <c r="AQ89" t="b">
        <f t="shared" si="13"/>
        <v>0</v>
      </c>
      <c r="AR89" t="str">
        <f t="shared" si="14"/>
        <v/>
      </c>
      <c r="AS89" t="b">
        <f t="shared" si="15"/>
        <v>0</v>
      </c>
    </row>
    <row r="90" spans="1:59" ht="15" customHeight="1">
      <c r="A90" s="98"/>
      <c r="B90" s="118"/>
      <c r="C90" s="46" t="s">
        <v>246</v>
      </c>
      <c r="D90" s="419"/>
      <c r="E90" s="316"/>
      <c r="F90" s="317"/>
      <c r="G90" s="379"/>
      <c r="H90" s="317"/>
      <c r="I90" s="379"/>
      <c r="J90" s="317"/>
      <c r="K90" s="12"/>
      <c r="L90" s="12"/>
      <c r="M90" s="12"/>
      <c r="N90" s="12"/>
      <c r="O90" s="12"/>
      <c r="P90" s="12"/>
      <c r="Q90" s="12"/>
      <c r="R90" s="12"/>
      <c r="S90" s="12"/>
      <c r="T90" s="12"/>
      <c r="U90" s="12"/>
      <c r="V90" s="12"/>
      <c r="W90" s="12"/>
      <c r="X90" s="12"/>
      <c r="Y90" s="12"/>
      <c r="Z90" s="12"/>
      <c r="AA90" s="12"/>
      <c r="AB90" s="12"/>
      <c r="AC90" s="12"/>
      <c r="AD90" s="12"/>
      <c r="AE90" s="1"/>
      <c r="AG90">
        <f t="shared" si="6"/>
        <v>20</v>
      </c>
      <c r="AH90">
        <f t="shared" si="7"/>
        <v>0</v>
      </c>
      <c r="AI90">
        <f>IF(AH90=1,IF(COUNTBLANK(AB$73:AB$92)=20,0,1),0)</f>
        <v>0</v>
      </c>
      <c r="AJ90">
        <f t="shared" si="8"/>
        <v>0</v>
      </c>
      <c r="AK90">
        <f t="shared" si="9"/>
        <v>0</v>
      </c>
      <c r="AL90">
        <f t="shared" si="10"/>
        <v>0</v>
      </c>
      <c r="AO90" t="b">
        <f t="shared" si="11"/>
        <v>0</v>
      </c>
      <c r="AP90" t="str">
        <f t="shared" si="12"/>
        <v/>
      </c>
      <c r="AQ90" t="b">
        <f t="shared" si="13"/>
        <v>0</v>
      </c>
      <c r="AR90" t="str">
        <f t="shared" si="14"/>
        <v/>
      </c>
      <c r="AS90" t="b">
        <f t="shared" si="15"/>
        <v>0</v>
      </c>
    </row>
    <row r="91" spans="1:59" ht="15" customHeight="1">
      <c r="A91" s="98"/>
      <c r="B91" s="118"/>
      <c r="C91" s="46" t="s">
        <v>247</v>
      </c>
      <c r="D91" s="419"/>
      <c r="E91" s="316"/>
      <c r="F91" s="317"/>
      <c r="G91" s="379"/>
      <c r="H91" s="317"/>
      <c r="I91" s="379"/>
      <c r="J91" s="317"/>
      <c r="K91" s="12"/>
      <c r="L91" s="12"/>
      <c r="M91" s="12"/>
      <c r="N91" s="12"/>
      <c r="O91" s="12"/>
      <c r="P91" s="12"/>
      <c r="Q91" s="12"/>
      <c r="R91" s="12"/>
      <c r="S91" s="12"/>
      <c r="T91" s="12"/>
      <c r="U91" s="12"/>
      <c r="V91" s="12"/>
      <c r="W91" s="12"/>
      <c r="X91" s="12"/>
      <c r="Y91" s="12"/>
      <c r="Z91" s="12"/>
      <c r="AA91" s="12"/>
      <c r="AB91" s="12"/>
      <c r="AC91" s="12"/>
      <c r="AD91" s="12"/>
      <c r="AE91" s="1"/>
      <c r="AG91">
        <f t="shared" si="6"/>
        <v>20</v>
      </c>
      <c r="AH91">
        <f t="shared" si="7"/>
        <v>0</v>
      </c>
      <c r="AI91">
        <f>IF(AH91=1,IF(COUNTBLANK(AC$73:AC$92)=20,0,1),0)</f>
        <v>0</v>
      </c>
      <c r="AJ91">
        <f t="shared" si="8"/>
        <v>0</v>
      </c>
      <c r="AK91">
        <f t="shared" si="9"/>
        <v>0</v>
      </c>
      <c r="AL91">
        <f t="shared" si="10"/>
        <v>0</v>
      </c>
      <c r="AO91" t="b">
        <f t="shared" si="11"/>
        <v>0</v>
      </c>
      <c r="AP91" t="str">
        <f t="shared" si="12"/>
        <v/>
      </c>
      <c r="AQ91" t="b">
        <f t="shared" si="13"/>
        <v>0</v>
      </c>
      <c r="AR91" t="str">
        <f t="shared" si="14"/>
        <v/>
      </c>
      <c r="AS91" t="b">
        <f t="shared" si="15"/>
        <v>0</v>
      </c>
    </row>
    <row r="92" spans="1:59" ht="15" customHeight="1">
      <c r="A92" s="98"/>
      <c r="B92" s="118"/>
      <c r="C92" s="119" t="s">
        <v>248</v>
      </c>
      <c r="D92" s="419"/>
      <c r="E92" s="316"/>
      <c r="F92" s="317"/>
      <c r="G92" s="379"/>
      <c r="H92" s="317"/>
      <c r="I92" s="379"/>
      <c r="J92" s="317"/>
      <c r="K92" s="12"/>
      <c r="L92" s="12"/>
      <c r="M92" s="12"/>
      <c r="N92" s="12"/>
      <c r="O92" s="12"/>
      <c r="P92" s="12"/>
      <c r="Q92" s="12"/>
      <c r="R92" s="12"/>
      <c r="S92" s="12"/>
      <c r="T92" s="12"/>
      <c r="U92" s="12"/>
      <c r="V92" s="12"/>
      <c r="W92" s="12"/>
      <c r="X92" s="12"/>
      <c r="Y92" s="12"/>
      <c r="Z92" s="12"/>
      <c r="AA92" s="12"/>
      <c r="AB92" s="12"/>
      <c r="AC92" s="12"/>
      <c r="AD92" s="12"/>
      <c r="AE92" s="1"/>
      <c r="AG92">
        <f t="shared" si="6"/>
        <v>20</v>
      </c>
      <c r="AH92">
        <f t="shared" si="7"/>
        <v>0</v>
      </c>
      <c r="AI92">
        <f>IF(AH92=1,IF(COUNTBLANK(AD$73:AD$92)=20,0,1),0)</f>
        <v>0</v>
      </c>
      <c r="AJ92">
        <f t="shared" si="8"/>
        <v>0</v>
      </c>
      <c r="AK92">
        <f t="shared" si="9"/>
        <v>0</v>
      </c>
      <c r="AL92">
        <f t="shared" si="10"/>
        <v>0</v>
      </c>
      <c r="AO92" t="b">
        <f t="shared" si="11"/>
        <v>0</v>
      </c>
      <c r="AP92" t="str">
        <f t="shared" si="12"/>
        <v/>
      </c>
      <c r="AQ92" t="b">
        <f t="shared" si="13"/>
        <v>0</v>
      </c>
      <c r="AR92" t="str">
        <f t="shared" si="14"/>
        <v/>
      </c>
      <c r="AS92" t="b">
        <f t="shared" si="15"/>
        <v>0</v>
      </c>
    </row>
    <row r="93" spans="1:59" ht="15" customHeight="1">
      <c r="A93" s="83"/>
      <c r="B93" s="15"/>
      <c r="C93" s="15"/>
      <c r="D93" s="15"/>
      <c r="E93" s="15"/>
      <c r="F93" s="15"/>
      <c r="G93" s="15"/>
      <c r="H93" s="15"/>
      <c r="I93" s="15"/>
      <c r="J93" s="15"/>
      <c r="K93" s="95"/>
      <c r="L93" s="95"/>
      <c r="M93" s="95"/>
      <c r="N93" s="95"/>
      <c r="O93" s="95"/>
      <c r="P93" s="95"/>
      <c r="Q93" s="95"/>
      <c r="R93" s="95"/>
      <c r="S93" s="95"/>
      <c r="T93" s="95"/>
      <c r="U93" s="95"/>
      <c r="V93" s="95"/>
      <c r="W93" s="95"/>
      <c r="X93" s="95"/>
      <c r="Y93" s="95"/>
      <c r="Z93" s="95"/>
      <c r="AA93" s="95"/>
      <c r="AB93" s="95"/>
      <c r="AC93" s="95"/>
      <c r="AD93" s="95"/>
      <c r="AE93" s="1"/>
      <c r="AI93">
        <f>SUM(AI73:AI92)</f>
        <v>0</v>
      </c>
      <c r="AJ93">
        <f>SUM(AJ73:AJ92)</f>
        <v>0</v>
      </c>
      <c r="AL93">
        <f>SUM(AK73:AL92)</f>
        <v>0</v>
      </c>
      <c r="AO93">
        <f>COUNTIF(AO73:AO92,TRUE)</f>
        <v>0</v>
      </c>
      <c r="AQ93">
        <f>COUNTIF(AQ73:AQ92,TRUE)</f>
        <v>0</v>
      </c>
      <c r="AS93">
        <f>COUNTIF(AS73:AS92,TRUE)</f>
        <v>0</v>
      </c>
      <c r="AT93">
        <f>SUM(AO93,AQ93,AS93)</f>
        <v>0</v>
      </c>
    </row>
    <row r="94" spans="1:59" ht="15" customHeight="1">
      <c r="A94" s="83"/>
      <c r="B94" s="15"/>
      <c r="C94" s="15"/>
      <c r="D94" s="15"/>
      <c r="E94" s="15"/>
      <c r="F94" s="15"/>
      <c r="G94" s="15"/>
      <c r="H94" s="15"/>
      <c r="I94" s="15"/>
      <c r="J94" s="15"/>
      <c r="K94" s="95"/>
      <c r="L94" s="95"/>
      <c r="M94" s="95"/>
      <c r="N94" s="95"/>
      <c r="O94" s="95"/>
      <c r="P94" s="95"/>
      <c r="Q94" s="95"/>
      <c r="R94" s="95"/>
      <c r="S94" s="95"/>
      <c r="T94" s="95"/>
      <c r="U94" s="95"/>
      <c r="V94" s="95"/>
      <c r="W94" s="95"/>
      <c r="X94" s="95"/>
      <c r="Y94" s="95"/>
      <c r="Z94" s="95"/>
      <c r="AA94" s="417" t="s">
        <v>502</v>
      </c>
      <c r="AB94" s="314"/>
      <c r="AC94" s="314"/>
      <c r="AD94" s="314"/>
      <c r="AE94" s="1"/>
    </row>
    <row r="95" spans="1:59" ht="120" customHeight="1">
      <c r="A95" s="57"/>
      <c r="B95" s="116"/>
      <c r="C95" s="395" t="s">
        <v>494</v>
      </c>
      <c r="D95" s="319"/>
      <c r="E95" s="319"/>
      <c r="F95" s="319"/>
      <c r="G95" s="319"/>
      <c r="H95" s="319"/>
      <c r="I95" s="319"/>
      <c r="J95" s="320"/>
      <c r="K95" s="395" t="s">
        <v>503</v>
      </c>
      <c r="L95" s="316"/>
      <c r="M95" s="316"/>
      <c r="N95" s="316"/>
      <c r="O95" s="316"/>
      <c r="P95" s="316"/>
      <c r="Q95" s="316"/>
      <c r="R95" s="316"/>
      <c r="S95" s="316"/>
      <c r="T95" s="316"/>
      <c r="U95" s="316"/>
      <c r="V95" s="316"/>
      <c r="W95" s="316"/>
      <c r="X95" s="316"/>
      <c r="Y95" s="316"/>
      <c r="Z95" s="316"/>
      <c r="AA95" s="316"/>
      <c r="AB95" s="316"/>
      <c r="AC95" s="316"/>
      <c r="AD95" s="317"/>
      <c r="AE95" s="1"/>
    </row>
    <row r="96" spans="1:59" ht="15" customHeight="1">
      <c r="A96" s="57"/>
      <c r="B96" s="117"/>
      <c r="C96" s="323"/>
      <c r="D96" s="314"/>
      <c r="E96" s="314"/>
      <c r="F96" s="314"/>
      <c r="G96" s="314"/>
      <c r="H96" s="314"/>
      <c r="I96" s="314"/>
      <c r="J96" s="324"/>
      <c r="K96" s="120" t="s">
        <v>221</v>
      </c>
      <c r="L96" s="120" t="s">
        <v>222</v>
      </c>
      <c r="M96" s="120" t="s">
        <v>224</v>
      </c>
      <c r="N96" s="120" t="s">
        <v>225</v>
      </c>
      <c r="O96" s="120" t="s">
        <v>227</v>
      </c>
      <c r="P96" s="120" t="s">
        <v>229</v>
      </c>
      <c r="Q96" s="120" t="s">
        <v>231</v>
      </c>
      <c r="R96" s="120" t="s">
        <v>233</v>
      </c>
      <c r="S96" s="120" t="s">
        <v>235</v>
      </c>
      <c r="T96" s="120" t="s">
        <v>237</v>
      </c>
      <c r="U96" s="120" t="s">
        <v>239</v>
      </c>
      <c r="V96" s="120" t="s">
        <v>240</v>
      </c>
      <c r="W96" s="120" t="s">
        <v>241</v>
      </c>
      <c r="X96" s="120" t="s">
        <v>242</v>
      </c>
      <c r="Y96" s="120" t="s">
        <v>243</v>
      </c>
      <c r="Z96" s="120" t="s">
        <v>244</v>
      </c>
      <c r="AA96" s="120" t="s">
        <v>245</v>
      </c>
      <c r="AB96" s="120" t="s">
        <v>246</v>
      </c>
      <c r="AC96" s="120" t="s">
        <v>247</v>
      </c>
      <c r="AD96" s="120" t="s">
        <v>248</v>
      </c>
      <c r="AE96" s="1"/>
      <c r="AG96" t="s">
        <v>498</v>
      </c>
      <c r="AH96" t="s">
        <v>504</v>
      </c>
      <c r="AL96" t="s">
        <v>500</v>
      </c>
      <c r="AM96" t="s">
        <v>458</v>
      </c>
      <c r="AN96" t="s">
        <v>505</v>
      </c>
      <c r="AO96" t="s">
        <v>505</v>
      </c>
      <c r="AP96" t="s">
        <v>505</v>
      </c>
      <c r="AQ96" t="s">
        <v>505</v>
      </c>
      <c r="AR96" t="s">
        <v>505</v>
      </c>
      <c r="AS96" t="s">
        <v>505</v>
      </c>
      <c r="AT96" t="s">
        <v>505</v>
      </c>
      <c r="AU96" t="s">
        <v>505</v>
      </c>
      <c r="AV96" t="s">
        <v>505</v>
      </c>
      <c r="AW96" t="s">
        <v>505</v>
      </c>
      <c r="AX96" t="s">
        <v>505</v>
      </c>
      <c r="AY96" t="s">
        <v>505</v>
      </c>
      <c r="AZ96" t="s">
        <v>505</v>
      </c>
      <c r="BA96" t="s">
        <v>505</v>
      </c>
      <c r="BB96" t="s">
        <v>505</v>
      </c>
      <c r="BC96" t="s">
        <v>505</v>
      </c>
      <c r="BD96" t="s">
        <v>505</v>
      </c>
      <c r="BE96" t="s">
        <v>505</v>
      </c>
      <c r="BF96" t="s">
        <v>505</v>
      </c>
      <c r="BG96" t="s">
        <v>505</v>
      </c>
    </row>
    <row r="97" spans="1:59" ht="15" customHeight="1">
      <c r="A97" s="98"/>
      <c r="B97" s="118"/>
      <c r="C97" s="46" t="s">
        <v>221</v>
      </c>
      <c r="D97" s="404" t="str">
        <f t="shared" ref="D97:D116" si="16">IF(D73="","",D73)</f>
        <v/>
      </c>
      <c r="E97" s="316"/>
      <c r="F97" s="316"/>
      <c r="G97" s="316"/>
      <c r="H97" s="316"/>
      <c r="I97" s="316"/>
      <c r="J97" s="317"/>
      <c r="K97" s="249"/>
      <c r="L97" s="249"/>
      <c r="M97" s="249"/>
      <c r="N97" s="249"/>
      <c r="O97" s="249"/>
      <c r="P97" s="249"/>
      <c r="Q97" s="249"/>
      <c r="R97" s="249"/>
      <c r="S97" s="249"/>
      <c r="T97" s="249"/>
      <c r="U97" s="249"/>
      <c r="V97" s="249"/>
      <c r="W97" s="249"/>
      <c r="X97" s="249"/>
      <c r="Y97" s="249"/>
      <c r="Z97" s="249"/>
      <c r="AA97" s="249"/>
      <c r="AB97" s="249"/>
      <c r="AC97" s="249"/>
      <c r="AD97" s="249"/>
      <c r="AE97" s="1"/>
      <c r="AG97">
        <f t="shared" ref="AG97:AG116" si="17">COUNTBLANK(K97:AD97)-SUM($AH$73:$AH$92)</f>
        <v>20</v>
      </c>
      <c r="AH97">
        <f t="shared" ref="AH97:AH116" si="18">IF(AG73=AG97,0,1)</f>
        <v>0</v>
      </c>
      <c r="AL97">
        <f>IF(AL73=1,IF(COUNTBLANK(K$97:K$116)=20,0,1),0)</f>
        <v>0</v>
      </c>
      <c r="AM97">
        <f t="shared" ref="AM97:AM116" si="19">IF(I73&gt;1,IF(COUNTBLANK(K97:AD97)=20,0,1),0)</f>
        <v>0</v>
      </c>
      <c r="AN97">
        <f t="shared" ref="AN97:AN116" si="20">IF(K73="",IF(COUNTBLANK(K97)=1,0,1),0)</f>
        <v>0</v>
      </c>
      <c r="AO97">
        <f t="shared" ref="AO97:AO116" si="21">IF(L73="",IF(COUNTBLANK(L97)=1,0,1),0)</f>
        <v>0</v>
      </c>
      <c r="AP97">
        <f t="shared" ref="AP97:AP116" si="22">IF(M73="",IF(COUNTBLANK(M97)=1,0,1),0)</f>
        <v>0</v>
      </c>
      <c r="AQ97">
        <f t="shared" ref="AQ97:AQ116" si="23">IF(N73="",IF(COUNTBLANK(N97)=1,0,1),0)</f>
        <v>0</v>
      </c>
      <c r="AR97">
        <f t="shared" ref="AR97:AR116" si="24">IF(O73="",IF(COUNTBLANK(O97)=1,0,1),0)</f>
        <v>0</v>
      </c>
      <c r="AS97">
        <f t="shared" ref="AS97:AS116" si="25">IF(P73="",IF(COUNTBLANK(P97)=1,0,1),0)</f>
        <v>0</v>
      </c>
      <c r="AT97">
        <f t="shared" ref="AT97:AT116" si="26">IF(Q73="",IF(COUNTBLANK(Q97)=1,0,1),0)</f>
        <v>0</v>
      </c>
      <c r="AU97">
        <f t="shared" ref="AU97:AU116" si="27">IF(R73="",IF(COUNTBLANK(R97)=1,0,1),0)</f>
        <v>0</v>
      </c>
      <c r="AV97">
        <f t="shared" ref="AV97:AV116" si="28">IF(S73="",IF(COUNTBLANK(S97)=1,0,1),0)</f>
        <v>0</v>
      </c>
      <c r="AW97">
        <f t="shared" ref="AW97:AW116" si="29">IF(T73="",IF(COUNTBLANK(T97)=1,0,1),0)</f>
        <v>0</v>
      </c>
      <c r="AX97">
        <f t="shared" ref="AX97:AX116" si="30">IF(U73="",IF(COUNTBLANK(U97)=1,0,1),0)</f>
        <v>0</v>
      </c>
      <c r="AY97">
        <f t="shared" ref="AY97:AY116" si="31">IF(V73="",IF(COUNTBLANK(V97)=1,0,1),0)</f>
        <v>0</v>
      </c>
      <c r="AZ97">
        <f t="shared" ref="AZ97:AZ116" si="32">IF(W73="",IF(COUNTBLANK(W97)=1,0,1),0)</f>
        <v>0</v>
      </c>
      <c r="BA97">
        <f t="shared" ref="BA97:BA116" si="33">IF(X73="",IF(COUNTBLANK(X97)=1,0,1),0)</f>
        <v>0</v>
      </c>
      <c r="BB97">
        <f t="shared" ref="BB97:BB116" si="34">IF(Y73="",IF(COUNTBLANK(Y97)=1,0,1),0)</f>
        <v>0</v>
      </c>
      <c r="BC97">
        <f t="shared" ref="BC97:BC116" si="35">IF(Z73="",IF(COUNTBLANK(Z97)=1,0,1),0)</f>
        <v>0</v>
      </c>
      <c r="BD97">
        <f t="shared" ref="BD97:BD116" si="36">IF(AA73="",IF(COUNTBLANK(AA97)=1,0,1),0)</f>
        <v>0</v>
      </c>
      <c r="BE97">
        <f t="shared" ref="BE97:BE116" si="37">IF(AB73="",IF(COUNTBLANK(AB97)=1,0,1),0)</f>
        <v>0</v>
      </c>
      <c r="BF97">
        <f t="shared" ref="BF97:BF116" si="38">IF(AC73="",IF(COUNTBLANK(AC97)=1,0,1),0)</f>
        <v>0</v>
      </c>
      <c r="BG97">
        <f t="shared" ref="BG97:BG116" si="39">IF(AD73="",IF(COUNTBLANK(AD97)=1,0,1),0)</f>
        <v>0</v>
      </c>
    </row>
    <row r="98" spans="1:59" ht="15" customHeight="1">
      <c r="A98" s="98"/>
      <c r="B98" s="118"/>
      <c r="C98" s="46" t="s">
        <v>222</v>
      </c>
      <c r="D98" s="404" t="str">
        <f t="shared" si="16"/>
        <v/>
      </c>
      <c r="E98" s="316"/>
      <c r="F98" s="316"/>
      <c r="G98" s="316"/>
      <c r="H98" s="316"/>
      <c r="I98" s="316"/>
      <c r="J98" s="317"/>
      <c r="K98" s="249"/>
      <c r="L98" s="249"/>
      <c r="M98" s="249"/>
      <c r="N98" s="249"/>
      <c r="O98" s="249"/>
      <c r="P98" s="249"/>
      <c r="Q98" s="249"/>
      <c r="R98" s="249"/>
      <c r="S98" s="249"/>
      <c r="T98" s="249"/>
      <c r="U98" s="249"/>
      <c r="V98" s="249"/>
      <c r="W98" s="249"/>
      <c r="X98" s="249"/>
      <c r="Y98" s="249"/>
      <c r="Z98" s="249"/>
      <c r="AA98" s="249"/>
      <c r="AB98" s="249"/>
      <c r="AC98" s="249"/>
      <c r="AD98" s="249"/>
      <c r="AE98" s="1"/>
      <c r="AG98">
        <f t="shared" si="17"/>
        <v>20</v>
      </c>
      <c r="AH98">
        <f t="shared" si="18"/>
        <v>0</v>
      </c>
      <c r="AL98">
        <f>IF(AL74=1,IF(COUNTBLANK(L$97:L$116)=20,0,1),0)</f>
        <v>0</v>
      </c>
      <c r="AM98">
        <f t="shared" si="19"/>
        <v>0</v>
      </c>
      <c r="AN98">
        <f t="shared" si="20"/>
        <v>0</v>
      </c>
      <c r="AO98">
        <f t="shared" si="21"/>
        <v>0</v>
      </c>
      <c r="AP98">
        <f t="shared" si="22"/>
        <v>0</v>
      </c>
      <c r="AQ98">
        <f t="shared" si="23"/>
        <v>0</v>
      </c>
      <c r="AR98">
        <f t="shared" si="24"/>
        <v>0</v>
      </c>
      <c r="AS98">
        <f t="shared" si="25"/>
        <v>0</v>
      </c>
      <c r="AT98">
        <f t="shared" si="26"/>
        <v>0</v>
      </c>
      <c r="AU98">
        <f t="shared" si="27"/>
        <v>0</v>
      </c>
      <c r="AV98">
        <f t="shared" si="28"/>
        <v>0</v>
      </c>
      <c r="AW98">
        <f t="shared" si="29"/>
        <v>0</v>
      </c>
      <c r="AX98">
        <f t="shared" si="30"/>
        <v>0</v>
      </c>
      <c r="AY98">
        <f t="shared" si="31"/>
        <v>0</v>
      </c>
      <c r="AZ98">
        <f t="shared" si="32"/>
        <v>0</v>
      </c>
      <c r="BA98">
        <f t="shared" si="33"/>
        <v>0</v>
      </c>
      <c r="BB98">
        <f t="shared" si="34"/>
        <v>0</v>
      </c>
      <c r="BC98">
        <f t="shared" si="35"/>
        <v>0</v>
      </c>
      <c r="BD98">
        <f t="shared" si="36"/>
        <v>0</v>
      </c>
      <c r="BE98">
        <f t="shared" si="37"/>
        <v>0</v>
      </c>
      <c r="BF98">
        <f t="shared" si="38"/>
        <v>0</v>
      </c>
      <c r="BG98">
        <f t="shared" si="39"/>
        <v>0</v>
      </c>
    </row>
    <row r="99" spans="1:59" ht="15" customHeight="1">
      <c r="A99" s="98"/>
      <c r="B99" s="118"/>
      <c r="C99" s="46" t="s">
        <v>224</v>
      </c>
      <c r="D99" s="404" t="str">
        <f t="shared" si="16"/>
        <v/>
      </c>
      <c r="E99" s="316"/>
      <c r="F99" s="316"/>
      <c r="G99" s="316"/>
      <c r="H99" s="316"/>
      <c r="I99" s="316"/>
      <c r="J99" s="317"/>
      <c r="K99" s="249"/>
      <c r="L99" s="249"/>
      <c r="M99" s="249"/>
      <c r="N99" s="249"/>
      <c r="O99" s="249"/>
      <c r="P99" s="249"/>
      <c r="Q99" s="249"/>
      <c r="R99" s="249"/>
      <c r="S99" s="249"/>
      <c r="T99" s="249"/>
      <c r="U99" s="249"/>
      <c r="V99" s="249"/>
      <c r="W99" s="249"/>
      <c r="X99" s="249"/>
      <c r="Y99" s="249"/>
      <c r="Z99" s="249"/>
      <c r="AA99" s="249"/>
      <c r="AB99" s="249"/>
      <c r="AC99" s="249"/>
      <c r="AD99" s="249"/>
      <c r="AE99" s="1"/>
      <c r="AG99">
        <f t="shared" si="17"/>
        <v>20</v>
      </c>
      <c r="AH99">
        <f t="shared" si="18"/>
        <v>0</v>
      </c>
      <c r="AL99">
        <f>IF(AL75=1,IF(COUNTBLANK(M$97:M$116)=20,0,1),0)</f>
        <v>0</v>
      </c>
      <c r="AM99">
        <f t="shared" si="19"/>
        <v>0</v>
      </c>
      <c r="AN99">
        <f t="shared" si="20"/>
        <v>0</v>
      </c>
      <c r="AO99">
        <f t="shared" si="21"/>
        <v>0</v>
      </c>
      <c r="AP99">
        <f t="shared" si="22"/>
        <v>0</v>
      </c>
      <c r="AQ99">
        <f t="shared" si="23"/>
        <v>0</v>
      </c>
      <c r="AR99">
        <f t="shared" si="24"/>
        <v>0</v>
      </c>
      <c r="AS99">
        <f t="shared" si="25"/>
        <v>0</v>
      </c>
      <c r="AT99">
        <f t="shared" si="26"/>
        <v>0</v>
      </c>
      <c r="AU99">
        <f t="shared" si="27"/>
        <v>0</v>
      </c>
      <c r="AV99">
        <f t="shared" si="28"/>
        <v>0</v>
      </c>
      <c r="AW99">
        <f t="shared" si="29"/>
        <v>0</v>
      </c>
      <c r="AX99">
        <f t="shared" si="30"/>
        <v>0</v>
      </c>
      <c r="AY99">
        <f t="shared" si="31"/>
        <v>0</v>
      </c>
      <c r="AZ99">
        <f t="shared" si="32"/>
        <v>0</v>
      </c>
      <c r="BA99">
        <f t="shared" si="33"/>
        <v>0</v>
      </c>
      <c r="BB99">
        <f t="shared" si="34"/>
        <v>0</v>
      </c>
      <c r="BC99">
        <f t="shared" si="35"/>
        <v>0</v>
      </c>
      <c r="BD99">
        <f t="shared" si="36"/>
        <v>0</v>
      </c>
      <c r="BE99">
        <f t="shared" si="37"/>
        <v>0</v>
      </c>
      <c r="BF99">
        <f t="shared" si="38"/>
        <v>0</v>
      </c>
      <c r="BG99">
        <f t="shared" si="39"/>
        <v>0</v>
      </c>
    </row>
    <row r="100" spans="1:59" ht="15" customHeight="1">
      <c r="A100" s="98"/>
      <c r="B100" s="118"/>
      <c r="C100" s="46" t="s">
        <v>225</v>
      </c>
      <c r="D100" s="404" t="str">
        <f t="shared" si="16"/>
        <v/>
      </c>
      <c r="E100" s="316"/>
      <c r="F100" s="316"/>
      <c r="G100" s="316"/>
      <c r="H100" s="316"/>
      <c r="I100" s="316"/>
      <c r="J100" s="317"/>
      <c r="K100" s="249"/>
      <c r="L100" s="249"/>
      <c r="M100" s="249"/>
      <c r="N100" s="249"/>
      <c r="O100" s="249"/>
      <c r="P100" s="249"/>
      <c r="Q100" s="249"/>
      <c r="R100" s="249"/>
      <c r="S100" s="249"/>
      <c r="T100" s="249"/>
      <c r="U100" s="249"/>
      <c r="V100" s="249"/>
      <c r="W100" s="249"/>
      <c r="X100" s="249"/>
      <c r="Y100" s="249"/>
      <c r="Z100" s="249"/>
      <c r="AA100" s="249"/>
      <c r="AB100" s="249"/>
      <c r="AC100" s="249"/>
      <c r="AD100" s="249"/>
      <c r="AE100" s="1"/>
      <c r="AG100">
        <f t="shared" si="17"/>
        <v>20</v>
      </c>
      <c r="AH100">
        <f t="shared" si="18"/>
        <v>0</v>
      </c>
      <c r="AL100">
        <f>IF(AL76=1,IF(COUNTBLANK(N$97:N$116)=20,0,1),0)</f>
        <v>0</v>
      </c>
      <c r="AM100">
        <f t="shared" si="19"/>
        <v>0</v>
      </c>
      <c r="AN100">
        <f t="shared" si="20"/>
        <v>0</v>
      </c>
      <c r="AO100">
        <f t="shared" si="21"/>
        <v>0</v>
      </c>
      <c r="AP100">
        <f t="shared" si="22"/>
        <v>0</v>
      </c>
      <c r="AQ100">
        <f t="shared" si="23"/>
        <v>0</v>
      </c>
      <c r="AR100">
        <f t="shared" si="24"/>
        <v>0</v>
      </c>
      <c r="AS100">
        <f t="shared" si="25"/>
        <v>0</v>
      </c>
      <c r="AT100">
        <f t="shared" si="26"/>
        <v>0</v>
      </c>
      <c r="AU100">
        <f t="shared" si="27"/>
        <v>0</v>
      </c>
      <c r="AV100">
        <f t="shared" si="28"/>
        <v>0</v>
      </c>
      <c r="AW100">
        <f t="shared" si="29"/>
        <v>0</v>
      </c>
      <c r="AX100">
        <f t="shared" si="30"/>
        <v>0</v>
      </c>
      <c r="AY100">
        <f t="shared" si="31"/>
        <v>0</v>
      </c>
      <c r="AZ100">
        <f t="shared" si="32"/>
        <v>0</v>
      </c>
      <c r="BA100">
        <f t="shared" si="33"/>
        <v>0</v>
      </c>
      <c r="BB100">
        <f t="shared" si="34"/>
        <v>0</v>
      </c>
      <c r="BC100">
        <f t="shared" si="35"/>
        <v>0</v>
      </c>
      <c r="BD100">
        <f t="shared" si="36"/>
        <v>0</v>
      </c>
      <c r="BE100">
        <f t="shared" si="37"/>
        <v>0</v>
      </c>
      <c r="BF100">
        <f t="shared" si="38"/>
        <v>0</v>
      </c>
      <c r="BG100">
        <f t="shared" si="39"/>
        <v>0</v>
      </c>
    </row>
    <row r="101" spans="1:59" ht="15" customHeight="1">
      <c r="A101" s="98"/>
      <c r="B101" s="118"/>
      <c r="C101" s="46" t="s">
        <v>227</v>
      </c>
      <c r="D101" s="404" t="str">
        <f t="shared" si="16"/>
        <v/>
      </c>
      <c r="E101" s="316"/>
      <c r="F101" s="316"/>
      <c r="G101" s="316"/>
      <c r="H101" s="316"/>
      <c r="I101" s="316"/>
      <c r="J101" s="317"/>
      <c r="K101" s="249"/>
      <c r="L101" s="249"/>
      <c r="M101" s="249"/>
      <c r="N101" s="249"/>
      <c r="O101" s="249"/>
      <c r="P101" s="249"/>
      <c r="Q101" s="249"/>
      <c r="R101" s="249"/>
      <c r="S101" s="249"/>
      <c r="T101" s="249"/>
      <c r="U101" s="249"/>
      <c r="V101" s="249"/>
      <c r="W101" s="249"/>
      <c r="X101" s="249"/>
      <c r="Y101" s="249"/>
      <c r="Z101" s="249"/>
      <c r="AA101" s="249"/>
      <c r="AB101" s="249"/>
      <c r="AC101" s="249"/>
      <c r="AD101" s="249"/>
      <c r="AE101" s="1"/>
      <c r="AG101">
        <f t="shared" si="17"/>
        <v>20</v>
      </c>
      <c r="AH101">
        <f t="shared" si="18"/>
        <v>0</v>
      </c>
      <c r="AL101">
        <f>IF(AL77=1,IF(COUNTBLANK(O$97:O$116)=20,0,1),0)</f>
        <v>0</v>
      </c>
      <c r="AM101">
        <f t="shared" si="19"/>
        <v>0</v>
      </c>
      <c r="AN101">
        <f t="shared" si="20"/>
        <v>0</v>
      </c>
      <c r="AO101">
        <f t="shared" si="21"/>
        <v>0</v>
      </c>
      <c r="AP101">
        <f t="shared" si="22"/>
        <v>0</v>
      </c>
      <c r="AQ101">
        <f t="shared" si="23"/>
        <v>0</v>
      </c>
      <c r="AR101">
        <f t="shared" si="24"/>
        <v>0</v>
      </c>
      <c r="AS101">
        <f t="shared" si="25"/>
        <v>0</v>
      </c>
      <c r="AT101">
        <f t="shared" si="26"/>
        <v>0</v>
      </c>
      <c r="AU101">
        <f t="shared" si="27"/>
        <v>0</v>
      </c>
      <c r="AV101">
        <f t="shared" si="28"/>
        <v>0</v>
      </c>
      <c r="AW101">
        <f t="shared" si="29"/>
        <v>0</v>
      </c>
      <c r="AX101">
        <f t="shared" si="30"/>
        <v>0</v>
      </c>
      <c r="AY101">
        <f t="shared" si="31"/>
        <v>0</v>
      </c>
      <c r="AZ101">
        <f t="shared" si="32"/>
        <v>0</v>
      </c>
      <c r="BA101">
        <f t="shared" si="33"/>
        <v>0</v>
      </c>
      <c r="BB101">
        <f t="shared" si="34"/>
        <v>0</v>
      </c>
      <c r="BC101">
        <f t="shared" si="35"/>
        <v>0</v>
      </c>
      <c r="BD101">
        <f t="shared" si="36"/>
        <v>0</v>
      </c>
      <c r="BE101">
        <f t="shared" si="37"/>
        <v>0</v>
      </c>
      <c r="BF101">
        <f t="shared" si="38"/>
        <v>0</v>
      </c>
      <c r="BG101">
        <f t="shared" si="39"/>
        <v>0</v>
      </c>
    </row>
    <row r="102" spans="1:59" ht="15" customHeight="1">
      <c r="A102" s="98"/>
      <c r="B102" s="118"/>
      <c r="C102" s="46" t="s">
        <v>229</v>
      </c>
      <c r="D102" s="404" t="str">
        <f t="shared" si="16"/>
        <v/>
      </c>
      <c r="E102" s="316"/>
      <c r="F102" s="316"/>
      <c r="G102" s="316"/>
      <c r="H102" s="316"/>
      <c r="I102" s="316"/>
      <c r="J102" s="317"/>
      <c r="K102" s="249"/>
      <c r="L102" s="249"/>
      <c r="M102" s="249"/>
      <c r="N102" s="249"/>
      <c r="O102" s="249"/>
      <c r="P102" s="249"/>
      <c r="Q102" s="249"/>
      <c r="R102" s="249"/>
      <c r="S102" s="249"/>
      <c r="T102" s="249"/>
      <c r="U102" s="249"/>
      <c r="V102" s="249"/>
      <c r="W102" s="249"/>
      <c r="X102" s="249"/>
      <c r="Y102" s="249"/>
      <c r="Z102" s="249"/>
      <c r="AA102" s="249"/>
      <c r="AB102" s="249"/>
      <c r="AC102" s="249"/>
      <c r="AD102" s="249"/>
      <c r="AE102" s="1"/>
      <c r="AG102">
        <f t="shared" si="17"/>
        <v>20</v>
      </c>
      <c r="AH102">
        <f t="shared" si="18"/>
        <v>0</v>
      </c>
      <c r="AL102">
        <f>IF(AL78=1,IF(COUNTBLANK(P$97:P$116)=20,0,1),0)</f>
        <v>0</v>
      </c>
      <c r="AM102">
        <f t="shared" si="19"/>
        <v>0</v>
      </c>
      <c r="AN102">
        <f t="shared" si="20"/>
        <v>0</v>
      </c>
      <c r="AO102">
        <f t="shared" si="21"/>
        <v>0</v>
      </c>
      <c r="AP102">
        <f t="shared" si="22"/>
        <v>0</v>
      </c>
      <c r="AQ102">
        <f t="shared" si="23"/>
        <v>0</v>
      </c>
      <c r="AR102">
        <f t="shared" si="24"/>
        <v>0</v>
      </c>
      <c r="AS102">
        <f t="shared" si="25"/>
        <v>0</v>
      </c>
      <c r="AT102">
        <f t="shared" si="26"/>
        <v>0</v>
      </c>
      <c r="AU102">
        <f t="shared" si="27"/>
        <v>0</v>
      </c>
      <c r="AV102">
        <f t="shared" si="28"/>
        <v>0</v>
      </c>
      <c r="AW102">
        <f t="shared" si="29"/>
        <v>0</v>
      </c>
      <c r="AX102">
        <f t="shared" si="30"/>
        <v>0</v>
      </c>
      <c r="AY102">
        <f t="shared" si="31"/>
        <v>0</v>
      </c>
      <c r="AZ102">
        <f t="shared" si="32"/>
        <v>0</v>
      </c>
      <c r="BA102">
        <f t="shared" si="33"/>
        <v>0</v>
      </c>
      <c r="BB102">
        <f t="shared" si="34"/>
        <v>0</v>
      </c>
      <c r="BC102">
        <f t="shared" si="35"/>
        <v>0</v>
      </c>
      <c r="BD102">
        <f t="shared" si="36"/>
        <v>0</v>
      </c>
      <c r="BE102">
        <f t="shared" si="37"/>
        <v>0</v>
      </c>
      <c r="BF102">
        <f t="shared" si="38"/>
        <v>0</v>
      </c>
      <c r="BG102">
        <f t="shared" si="39"/>
        <v>0</v>
      </c>
    </row>
    <row r="103" spans="1:59" ht="15" customHeight="1">
      <c r="A103" s="98"/>
      <c r="B103" s="118"/>
      <c r="C103" s="46" t="s">
        <v>231</v>
      </c>
      <c r="D103" s="404" t="str">
        <f t="shared" si="16"/>
        <v/>
      </c>
      <c r="E103" s="316"/>
      <c r="F103" s="316"/>
      <c r="G103" s="316"/>
      <c r="H103" s="316"/>
      <c r="I103" s="316"/>
      <c r="J103" s="317"/>
      <c r="K103" s="249"/>
      <c r="L103" s="249"/>
      <c r="M103" s="249"/>
      <c r="N103" s="249"/>
      <c r="O103" s="249"/>
      <c r="P103" s="249"/>
      <c r="Q103" s="249"/>
      <c r="R103" s="249"/>
      <c r="S103" s="249"/>
      <c r="T103" s="249"/>
      <c r="U103" s="249"/>
      <c r="V103" s="249"/>
      <c r="W103" s="249"/>
      <c r="X103" s="249"/>
      <c r="Y103" s="249"/>
      <c r="Z103" s="249"/>
      <c r="AA103" s="249"/>
      <c r="AB103" s="249"/>
      <c r="AC103" s="249"/>
      <c r="AD103" s="249"/>
      <c r="AE103" s="1"/>
      <c r="AG103">
        <f t="shared" si="17"/>
        <v>20</v>
      </c>
      <c r="AH103">
        <f t="shared" si="18"/>
        <v>0</v>
      </c>
      <c r="AL103">
        <f>IF(AL79=1,IF(COUNTBLANK(Q$97:Q$116)=20,0,1),0)</f>
        <v>0</v>
      </c>
      <c r="AM103">
        <f t="shared" si="19"/>
        <v>0</v>
      </c>
      <c r="AN103">
        <f t="shared" si="20"/>
        <v>0</v>
      </c>
      <c r="AO103">
        <f t="shared" si="21"/>
        <v>0</v>
      </c>
      <c r="AP103">
        <f t="shared" si="22"/>
        <v>0</v>
      </c>
      <c r="AQ103">
        <f t="shared" si="23"/>
        <v>0</v>
      </c>
      <c r="AR103">
        <f t="shared" si="24"/>
        <v>0</v>
      </c>
      <c r="AS103">
        <f t="shared" si="25"/>
        <v>0</v>
      </c>
      <c r="AT103">
        <f t="shared" si="26"/>
        <v>0</v>
      </c>
      <c r="AU103">
        <f t="shared" si="27"/>
        <v>0</v>
      </c>
      <c r="AV103">
        <f t="shared" si="28"/>
        <v>0</v>
      </c>
      <c r="AW103">
        <f t="shared" si="29"/>
        <v>0</v>
      </c>
      <c r="AX103">
        <f t="shared" si="30"/>
        <v>0</v>
      </c>
      <c r="AY103">
        <f t="shared" si="31"/>
        <v>0</v>
      </c>
      <c r="AZ103">
        <f t="shared" si="32"/>
        <v>0</v>
      </c>
      <c r="BA103">
        <f t="shared" si="33"/>
        <v>0</v>
      </c>
      <c r="BB103">
        <f t="shared" si="34"/>
        <v>0</v>
      </c>
      <c r="BC103">
        <f t="shared" si="35"/>
        <v>0</v>
      </c>
      <c r="BD103">
        <f t="shared" si="36"/>
        <v>0</v>
      </c>
      <c r="BE103">
        <f t="shared" si="37"/>
        <v>0</v>
      </c>
      <c r="BF103">
        <f t="shared" si="38"/>
        <v>0</v>
      </c>
      <c r="BG103">
        <f t="shared" si="39"/>
        <v>0</v>
      </c>
    </row>
    <row r="104" spans="1:59" ht="15" customHeight="1">
      <c r="A104" s="98"/>
      <c r="B104" s="118"/>
      <c r="C104" s="46" t="s">
        <v>233</v>
      </c>
      <c r="D104" s="404" t="str">
        <f t="shared" si="16"/>
        <v/>
      </c>
      <c r="E104" s="316"/>
      <c r="F104" s="316"/>
      <c r="G104" s="316"/>
      <c r="H104" s="316"/>
      <c r="I104" s="316"/>
      <c r="J104" s="317"/>
      <c r="K104" s="249"/>
      <c r="L104" s="249"/>
      <c r="M104" s="249"/>
      <c r="N104" s="249"/>
      <c r="O104" s="249"/>
      <c r="P104" s="249"/>
      <c r="Q104" s="249"/>
      <c r="R104" s="249"/>
      <c r="S104" s="249"/>
      <c r="T104" s="249"/>
      <c r="U104" s="249"/>
      <c r="V104" s="249"/>
      <c r="W104" s="249"/>
      <c r="X104" s="249"/>
      <c r="Y104" s="249"/>
      <c r="Z104" s="249"/>
      <c r="AA104" s="249"/>
      <c r="AB104" s="249"/>
      <c r="AC104" s="249"/>
      <c r="AD104" s="249"/>
      <c r="AE104" s="1"/>
      <c r="AG104">
        <f t="shared" si="17"/>
        <v>20</v>
      </c>
      <c r="AH104">
        <f t="shared" si="18"/>
        <v>0</v>
      </c>
      <c r="AL104">
        <f>IF(AL80=1,IF(COUNTBLANK(R$97:R$116)=20,0,1),0)</f>
        <v>0</v>
      </c>
      <c r="AM104">
        <f t="shared" si="19"/>
        <v>0</v>
      </c>
      <c r="AN104">
        <f t="shared" si="20"/>
        <v>0</v>
      </c>
      <c r="AO104">
        <f t="shared" si="21"/>
        <v>0</v>
      </c>
      <c r="AP104">
        <f t="shared" si="22"/>
        <v>0</v>
      </c>
      <c r="AQ104">
        <f t="shared" si="23"/>
        <v>0</v>
      </c>
      <c r="AR104">
        <f t="shared" si="24"/>
        <v>0</v>
      </c>
      <c r="AS104">
        <f t="shared" si="25"/>
        <v>0</v>
      </c>
      <c r="AT104">
        <f t="shared" si="26"/>
        <v>0</v>
      </c>
      <c r="AU104">
        <f t="shared" si="27"/>
        <v>0</v>
      </c>
      <c r="AV104">
        <f t="shared" si="28"/>
        <v>0</v>
      </c>
      <c r="AW104">
        <f t="shared" si="29"/>
        <v>0</v>
      </c>
      <c r="AX104">
        <f t="shared" si="30"/>
        <v>0</v>
      </c>
      <c r="AY104">
        <f t="shared" si="31"/>
        <v>0</v>
      </c>
      <c r="AZ104">
        <f t="shared" si="32"/>
        <v>0</v>
      </c>
      <c r="BA104">
        <f t="shared" si="33"/>
        <v>0</v>
      </c>
      <c r="BB104">
        <f t="shared" si="34"/>
        <v>0</v>
      </c>
      <c r="BC104">
        <f t="shared" si="35"/>
        <v>0</v>
      </c>
      <c r="BD104">
        <f t="shared" si="36"/>
        <v>0</v>
      </c>
      <c r="BE104">
        <f t="shared" si="37"/>
        <v>0</v>
      </c>
      <c r="BF104">
        <f t="shared" si="38"/>
        <v>0</v>
      </c>
      <c r="BG104">
        <f t="shared" si="39"/>
        <v>0</v>
      </c>
    </row>
    <row r="105" spans="1:59" ht="15" customHeight="1">
      <c r="A105" s="98"/>
      <c r="B105" s="118"/>
      <c r="C105" s="46" t="s">
        <v>235</v>
      </c>
      <c r="D105" s="404" t="str">
        <f t="shared" si="16"/>
        <v/>
      </c>
      <c r="E105" s="316"/>
      <c r="F105" s="316"/>
      <c r="G105" s="316"/>
      <c r="H105" s="316"/>
      <c r="I105" s="316"/>
      <c r="J105" s="317"/>
      <c r="K105" s="249"/>
      <c r="L105" s="249"/>
      <c r="M105" s="249"/>
      <c r="N105" s="249"/>
      <c r="O105" s="249"/>
      <c r="P105" s="249"/>
      <c r="Q105" s="249"/>
      <c r="R105" s="249"/>
      <c r="S105" s="249"/>
      <c r="T105" s="249"/>
      <c r="U105" s="249"/>
      <c r="V105" s="249"/>
      <c r="W105" s="249"/>
      <c r="X105" s="249"/>
      <c r="Y105" s="249"/>
      <c r="Z105" s="249"/>
      <c r="AA105" s="249"/>
      <c r="AB105" s="249"/>
      <c r="AC105" s="249"/>
      <c r="AD105" s="249"/>
      <c r="AE105" s="1"/>
      <c r="AG105">
        <f t="shared" si="17"/>
        <v>20</v>
      </c>
      <c r="AH105">
        <f t="shared" si="18"/>
        <v>0</v>
      </c>
      <c r="AL105">
        <f>IF(AL81=1,IF(COUNTBLANK(S$97:S$116)=20,0,1),0)</f>
        <v>0</v>
      </c>
      <c r="AM105">
        <f t="shared" si="19"/>
        <v>0</v>
      </c>
      <c r="AN105">
        <f t="shared" si="20"/>
        <v>0</v>
      </c>
      <c r="AO105">
        <f t="shared" si="21"/>
        <v>0</v>
      </c>
      <c r="AP105">
        <f t="shared" si="22"/>
        <v>0</v>
      </c>
      <c r="AQ105">
        <f t="shared" si="23"/>
        <v>0</v>
      </c>
      <c r="AR105">
        <f t="shared" si="24"/>
        <v>0</v>
      </c>
      <c r="AS105">
        <f t="shared" si="25"/>
        <v>0</v>
      </c>
      <c r="AT105">
        <f t="shared" si="26"/>
        <v>0</v>
      </c>
      <c r="AU105">
        <f t="shared" si="27"/>
        <v>0</v>
      </c>
      <c r="AV105">
        <f t="shared" si="28"/>
        <v>0</v>
      </c>
      <c r="AW105">
        <f t="shared" si="29"/>
        <v>0</v>
      </c>
      <c r="AX105">
        <f t="shared" si="30"/>
        <v>0</v>
      </c>
      <c r="AY105">
        <f t="shared" si="31"/>
        <v>0</v>
      </c>
      <c r="AZ105">
        <f t="shared" si="32"/>
        <v>0</v>
      </c>
      <c r="BA105">
        <f t="shared" si="33"/>
        <v>0</v>
      </c>
      <c r="BB105">
        <f t="shared" si="34"/>
        <v>0</v>
      </c>
      <c r="BC105">
        <f t="shared" si="35"/>
        <v>0</v>
      </c>
      <c r="BD105">
        <f t="shared" si="36"/>
        <v>0</v>
      </c>
      <c r="BE105">
        <f t="shared" si="37"/>
        <v>0</v>
      </c>
      <c r="BF105">
        <f t="shared" si="38"/>
        <v>0</v>
      </c>
      <c r="BG105">
        <f t="shared" si="39"/>
        <v>0</v>
      </c>
    </row>
    <row r="106" spans="1:59" ht="15" customHeight="1">
      <c r="A106" s="98"/>
      <c r="B106" s="118"/>
      <c r="C106" s="46" t="s">
        <v>237</v>
      </c>
      <c r="D106" s="404" t="str">
        <f t="shared" si="16"/>
        <v/>
      </c>
      <c r="E106" s="316"/>
      <c r="F106" s="316"/>
      <c r="G106" s="316"/>
      <c r="H106" s="316"/>
      <c r="I106" s="316"/>
      <c r="J106" s="317"/>
      <c r="K106" s="249"/>
      <c r="L106" s="249"/>
      <c r="M106" s="249"/>
      <c r="N106" s="249"/>
      <c r="O106" s="249"/>
      <c r="P106" s="249"/>
      <c r="Q106" s="249"/>
      <c r="R106" s="249"/>
      <c r="S106" s="249"/>
      <c r="T106" s="249"/>
      <c r="U106" s="249"/>
      <c r="V106" s="249"/>
      <c r="W106" s="249"/>
      <c r="X106" s="249"/>
      <c r="Y106" s="249"/>
      <c r="Z106" s="249"/>
      <c r="AA106" s="249"/>
      <c r="AB106" s="249"/>
      <c r="AC106" s="249"/>
      <c r="AD106" s="249"/>
      <c r="AE106" s="1"/>
      <c r="AG106">
        <f t="shared" si="17"/>
        <v>20</v>
      </c>
      <c r="AH106">
        <f t="shared" si="18"/>
        <v>0</v>
      </c>
      <c r="AL106">
        <f>IF(AL82=1,IF(COUNTBLANK(T$97:T$116)=20,0,1),0)</f>
        <v>0</v>
      </c>
      <c r="AM106">
        <f t="shared" si="19"/>
        <v>0</v>
      </c>
      <c r="AN106">
        <f t="shared" si="20"/>
        <v>0</v>
      </c>
      <c r="AO106">
        <f t="shared" si="21"/>
        <v>0</v>
      </c>
      <c r="AP106">
        <f t="shared" si="22"/>
        <v>0</v>
      </c>
      <c r="AQ106">
        <f t="shared" si="23"/>
        <v>0</v>
      </c>
      <c r="AR106">
        <f t="shared" si="24"/>
        <v>0</v>
      </c>
      <c r="AS106">
        <f t="shared" si="25"/>
        <v>0</v>
      </c>
      <c r="AT106">
        <f t="shared" si="26"/>
        <v>0</v>
      </c>
      <c r="AU106">
        <f t="shared" si="27"/>
        <v>0</v>
      </c>
      <c r="AV106">
        <f t="shared" si="28"/>
        <v>0</v>
      </c>
      <c r="AW106">
        <f t="shared" si="29"/>
        <v>0</v>
      </c>
      <c r="AX106">
        <f t="shared" si="30"/>
        <v>0</v>
      </c>
      <c r="AY106">
        <f t="shared" si="31"/>
        <v>0</v>
      </c>
      <c r="AZ106">
        <f t="shared" si="32"/>
        <v>0</v>
      </c>
      <c r="BA106">
        <f t="shared" si="33"/>
        <v>0</v>
      </c>
      <c r="BB106">
        <f t="shared" si="34"/>
        <v>0</v>
      </c>
      <c r="BC106">
        <f t="shared" si="35"/>
        <v>0</v>
      </c>
      <c r="BD106">
        <f t="shared" si="36"/>
        <v>0</v>
      </c>
      <c r="BE106">
        <f t="shared" si="37"/>
        <v>0</v>
      </c>
      <c r="BF106">
        <f t="shared" si="38"/>
        <v>0</v>
      </c>
      <c r="BG106">
        <f t="shared" si="39"/>
        <v>0</v>
      </c>
    </row>
    <row r="107" spans="1:59" ht="15" customHeight="1">
      <c r="A107" s="98"/>
      <c r="B107" s="118"/>
      <c r="C107" s="46" t="s">
        <v>239</v>
      </c>
      <c r="D107" s="404" t="str">
        <f t="shared" si="16"/>
        <v/>
      </c>
      <c r="E107" s="316"/>
      <c r="F107" s="316"/>
      <c r="G107" s="316"/>
      <c r="H107" s="316"/>
      <c r="I107" s="316"/>
      <c r="J107" s="317"/>
      <c r="K107" s="249"/>
      <c r="L107" s="249"/>
      <c r="M107" s="249"/>
      <c r="N107" s="249"/>
      <c r="O107" s="249"/>
      <c r="P107" s="249"/>
      <c r="Q107" s="249"/>
      <c r="R107" s="249"/>
      <c r="S107" s="249"/>
      <c r="T107" s="249"/>
      <c r="U107" s="249"/>
      <c r="V107" s="249"/>
      <c r="W107" s="249"/>
      <c r="X107" s="249"/>
      <c r="Y107" s="249"/>
      <c r="Z107" s="249"/>
      <c r="AA107" s="249"/>
      <c r="AB107" s="249"/>
      <c r="AC107" s="249"/>
      <c r="AD107" s="249"/>
      <c r="AE107" s="1"/>
      <c r="AG107">
        <f t="shared" si="17"/>
        <v>20</v>
      </c>
      <c r="AH107">
        <f t="shared" si="18"/>
        <v>0</v>
      </c>
      <c r="AL107">
        <f>IF(AL83=1,IF(COUNTBLANK(U$97:U$116)=20,0,1),0)</f>
        <v>0</v>
      </c>
      <c r="AM107">
        <f t="shared" si="19"/>
        <v>0</v>
      </c>
      <c r="AN107">
        <f t="shared" si="20"/>
        <v>0</v>
      </c>
      <c r="AO107">
        <f t="shared" si="21"/>
        <v>0</v>
      </c>
      <c r="AP107">
        <f t="shared" si="22"/>
        <v>0</v>
      </c>
      <c r="AQ107">
        <f t="shared" si="23"/>
        <v>0</v>
      </c>
      <c r="AR107">
        <f t="shared" si="24"/>
        <v>0</v>
      </c>
      <c r="AS107">
        <f t="shared" si="25"/>
        <v>0</v>
      </c>
      <c r="AT107">
        <f t="shared" si="26"/>
        <v>0</v>
      </c>
      <c r="AU107">
        <f t="shared" si="27"/>
        <v>0</v>
      </c>
      <c r="AV107">
        <f t="shared" si="28"/>
        <v>0</v>
      </c>
      <c r="AW107">
        <f t="shared" si="29"/>
        <v>0</v>
      </c>
      <c r="AX107">
        <f t="shared" si="30"/>
        <v>0</v>
      </c>
      <c r="AY107">
        <f t="shared" si="31"/>
        <v>0</v>
      </c>
      <c r="AZ107">
        <f t="shared" si="32"/>
        <v>0</v>
      </c>
      <c r="BA107">
        <f t="shared" si="33"/>
        <v>0</v>
      </c>
      <c r="BB107">
        <f t="shared" si="34"/>
        <v>0</v>
      </c>
      <c r="BC107">
        <f t="shared" si="35"/>
        <v>0</v>
      </c>
      <c r="BD107">
        <f t="shared" si="36"/>
        <v>0</v>
      </c>
      <c r="BE107">
        <f t="shared" si="37"/>
        <v>0</v>
      </c>
      <c r="BF107">
        <f t="shared" si="38"/>
        <v>0</v>
      </c>
      <c r="BG107">
        <f t="shared" si="39"/>
        <v>0</v>
      </c>
    </row>
    <row r="108" spans="1:59" ht="15" customHeight="1">
      <c r="A108" s="98"/>
      <c r="B108" s="118"/>
      <c r="C108" s="46" t="s">
        <v>240</v>
      </c>
      <c r="D108" s="404" t="str">
        <f t="shared" si="16"/>
        <v/>
      </c>
      <c r="E108" s="316"/>
      <c r="F108" s="316"/>
      <c r="G108" s="316"/>
      <c r="H108" s="316"/>
      <c r="I108" s="316"/>
      <c r="J108" s="317"/>
      <c r="K108" s="249"/>
      <c r="L108" s="249"/>
      <c r="M108" s="249"/>
      <c r="N108" s="249"/>
      <c r="O108" s="249"/>
      <c r="P108" s="249"/>
      <c r="Q108" s="249"/>
      <c r="R108" s="249"/>
      <c r="S108" s="249"/>
      <c r="T108" s="249"/>
      <c r="U108" s="249"/>
      <c r="V108" s="249"/>
      <c r="W108" s="249"/>
      <c r="X108" s="249"/>
      <c r="Y108" s="249"/>
      <c r="Z108" s="249"/>
      <c r="AA108" s="249"/>
      <c r="AB108" s="249"/>
      <c r="AC108" s="249"/>
      <c r="AD108" s="249"/>
      <c r="AE108" s="1"/>
      <c r="AG108">
        <f t="shared" si="17"/>
        <v>20</v>
      </c>
      <c r="AH108">
        <f t="shared" si="18"/>
        <v>0</v>
      </c>
      <c r="AL108">
        <f>IF(AL84=1,IF(COUNTBLANK(V$97:V$116)=20,0,1),0)</f>
        <v>0</v>
      </c>
      <c r="AM108">
        <f t="shared" si="19"/>
        <v>0</v>
      </c>
      <c r="AN108">
        <f t="shared" si="20"/>
        <v>0</v>
      </c>
      <c r="AO108">
        <f t="shared" si="21"/>
        <v>0</v>
      </c>
      <c r="AP108">
        <f t="shared" si="22"/>
        <v>0</v>
      </c>
      <c r="AQ108">
        <f t="shared" si="23"/>
        <v>0</v>
      </c>
      <c r="AR108">
        <f t="shared" si="24"/>
        <v>0</v>
      </c>
      <c r="AS108">
        <f t="shared" si="25"/>
        <v>0</v>
      </c>
      <c r="AT108">
        <f t="shared" si="26"/>
        <v>0</v>
      </c>
      <c r="AU108">
        <f t="shared" si="27"/>
        <v>0</v>
      </c>
      <c r="AV108">
        <f t="shared" si="28"/>
        <v>0</v>
      </c>
      <c r="AW108">
        <f t="shared" si="29"/>
        <v>0</v>
      </c>
      <c r="AX108">
        <f t="shared" si="30"/>
        <v>0</v>
      </c>
      <c r="AY108">
        <f t="shared" si="31"/>
        <v>0</v>
      </c>
      <c r="AZ108">
        <f t="shared" si="32"/>
        <v>0</v>
      </c>
      <c r="BA108">
        <f t="shared" si="33"/>
        <v>0</v>
      </c>
      <c r="BB108">
        <f t="shared" si="34"/>
        <v>0</v>
      </c>
      <c r="BC108">
        <f t="shared" si="35"/>
        <v>0</v>
      </c>
      <c r="BD108">
        <f t="shared" si="36"/>
        <v>0</v>
      </c>
      <c r="BE108">
        <f t="shared" si="37"/>
        <v>0</v>
      </c>
      <c r="BF108">
        <f t="shared" si="38"/>
        <v>0</v>
      </c>
      <c r="BG108">
        <f t="shared" si="39"/>
        <v>0</v>
      </c>
    </row>
    <row r="109" spans="1:59" ht="15" customHeight="1">
      <c r="A109" s="98"/>
      <c r="B109" s="118"/>
      <c r="C109" s="46" t="s">
        <v>241</v>
      </c>
      <c r="D109" s="404" t="str">
        <f t="shared" si="16"/>
        <v/>
      </c>
      <c r="E109" s="316"/>
      <c r="F109" s="316"/>
      <c r="G109" s="316"/>
      <c r="H109" s="316"/>
      <c r="I109" s="316"/>
      <c r="J109" s="317"/>
      <c r="K109" s="249"/>
      <c r="L109" s="249"/>
      <c r="M109" s="249"/>
      <c r="N109" s="249"/>
      <c r="O109" s="249"/>
      <c r="P109" s="249"/>
      <c r="Q109" s="249"/>
      <c r="R109" s="249"/>
      <c r="S109" s="249"/>
      <c r="T109" s="249"/>
      <c r="U109" s="249"/>
      <c r="V109" s="249"/>
      <c r="W109" s="249"/>
      <c r="X109" s="249"/>
      <c r="Y109" s="249"/>
      <c r="Z109" s="249"/>
      <c r="AA109" s="249"/>
      <c r="AB109" s="249"/>
      <c r="AC109" s="249"/>
      <c r="AD109" s="249"/>
      <c r="AE109" s="1"/>
      <c r="AG109">
        <f t="shared" si="17"/>
        <v>20</v>
      </c>
      <c r="AH109">
        <f t="shared" si="18"/>
        <v>0</v>
      </c>
      <c r="AL109">
        <f>IF(AL85=1,IF(COUNTBLANK(W$97:W$116)=20,0,1),0)</f>
        <v>0</v>
      </c>
      <c r="AM109">
        <f t="shared" si="19"/>
        <v>0</v>
      </c>
      <c r="AN109">
        <f t="shared" si="20"/>
        <v>0</v>
      </c>
      <c r="AO109">
        <f t="shared" si="21"/>
        <v>0</v>
      </c>
      <c r="AP109">
        <f t="shared" si="22"/>
        <v>0</v>
      </c>
      <c r="AQ109">
        <f t="shared" si="23"/>
        <v>0</v>
      </c>
      <c r="AR109">
        <f t="shared" si="24"/>
        <v>0</v>
      </c>
      <c r="AS109">
        <f t="shared" si="25"/>
        <v>0</v>
      </c>
      <c r="AT109">
        <f t="shared" si="26"/>
        <v>0</v>
      </c>
      <c r="AU109">
        <f t="shared" si="27"/>
        <v>0</v>
      </c>
      <c r="AV109">
        <f t="shared" si="28"/>
        <v>0</v>
      </c>
      <c r="AW109">
        <f t="shared" si="29"/>
        <v>0</v>
      </c>
      <c r="AX109">
        <f t="shared" si="30"/>
        <v>0</v>
      </c>
      <c r="AY109">
        <f t="shared" si="31"/>
        <v>0</v>
      </c>
      <c r="AZ109">
        <f t="shared" si="32"/>
        <v>0</v>
      </c>
      <c r="BA109">
        <f t="shared" si="33"/>
        <v>0</v>
      </c>
      <c r="BB109">
        <f t="shared" si="34"/>
        <v>0</v>
      </c>
      <c r="BC109">
        <f t="shared" si="35"/>
        <v>0</v>
      </c>
      <c r="BD109">
        <f t="shared" si="36"/>
        <v>0</v>
      </c>
      <c r="BE109">
        <f t="shared" si="37"/>
        <v>0</v>
      </c>
      <c r="BF109">
        <f t="shared" si="38"/>
        <v>0</v>
      </c>
      <c r="BG109">
        <f t="shared" si="39"/>
        <v>0</v>
      </c>
    </row>
    <row r="110" spans="1:59" ht="15" customHeight="1">
      <c r="A110" s="98"/>
      <c r="B110" s="118"/>
      <c r="C110" s="46" t="s">
        <v>242</v>
      </c>
      <c r="D110" s="404" t="str">
        <f t="shared" si="16"/>
        <v/>
      </c>
      <c r="E110" s="316"/>
      <c r="F110" s="316"/>
      <c r="G110" s="316"/>
      <c r="H110" s="316"/>
      <c r="I110" s="316"/>
      <c r="J110" s="317"/>
      <c r="K110" s="249"/>
      <c r="L110" s="249"/>
      <c r="M110" s="249"/>
      <c r="N110" s="249"/>
      <c r="O110" s="249"/>
      <c r="P110" s="249"/>
      <c r="Q110" s="249"/>
      <c r="R110" s="249"/>
      <c r="S110" s="249"/>
      <c r="T110" s="249"/>
      <c r="U110" s="249"/>
      <c r="V110" s="249"/>
      <c r="W110" s="249"/>
      <c r="X110" s="249"/>
      <c r="Y110" s="249"/>
      <c r="Z110" s="249"/>
      <c r="AA110" s="249"/>
      <c r="AB110" s="249"/>
      <c r="AC110" s="249"/>
      <c r="AD110" s="249"/>
      <c r="AE110" s="1"/>
      <c r="AG110">
        <f t="shared" si="17"/>
        <v>20</v>
      </c>
      <c r="AH110">
        <f t="shared" si="18"/>
        <v>0</v>
      </c>
      <c r="AL110">
        <f>IF(AL86=1,IF(COUNTBLANK(X$97:X$116)=20,0,1),0)</f>
        <v>0</v>
      </c>
      <c r="AM110">
        <f t="shared" si="19"/>
        <v>0</v>
      </c>
      <c r="AN110">
        <f t="shared" si="20"/>
        <v>0</v>
      </c>
      <c r="AO110">
        <f t="shared" si="21"/>
        <v>0</v>
      </c>
      <c r="AP110">
        <f t="shared" si="22"/>
        <v>0</v>
      </c>
      <c r="AQ110">
        <f t="shared" si="23"/>
        <v>0</v>
      </c>
      <c r="AR110">
        <f t="shared" si="24"/>
        <v>0</v>
      </c>
      <c r="AS110">
        <f t="shared" si="25"/>
        <v>0</v>
      </c>
      <c r="AT110">
        <f t="shared" si="26"/>
        <v>0</v>
      </c>
      <c r="AU110">
        <f t="shared" si="27"/>
        <v>0</v>
      </c>
      <c r="AV110">
        <f t="shared" si="28"/>
        <v>0</v>
      </c>
      <c r="AW110">
        <f t="shared" si="29"/>
        <v>0</v>
      </c>
      <c r="AX110">
        <f t="shared" si="30"/>
        <v>0</v>
      </c>
      <c r="AY110">
        <f t="shared" si="31"/>
        <v>0</v>
      </c>
      <c r="AZ110">
        <f t="shared" si="32"/>
        <v>0</v>
      </c>
      <c r="BA110">
        <f t="shared" si="33"/>
        <v>0</v>
      </c>
      <c r="BB110">
        <f t="shared" si="34"/>
        <v>0</v>
      </c>
      <c r="BC110">
        <f t="shared" si="35"/>
        <v>0</v>
      </c>
      <c r="BD110">
        <f t="shared" si="36"/>
        <v>0</v>
      </c>
      <c r="BE110">
        <f t="shared" si="37"/>
        <v>0</v>
      </c>
      <c r="BF110">
        <f t="shared" si="38"/>
        <v>0</v>
      </c>
      <c r="BG110">
        <f t="shared" si="39"/>
        <v>0</v>
      </c>
    </row>
    <row r="111" spans="1:59" ht="15" customHeight="1">
      <c r="A111" s="98"/>
      <c r="B111" s="118"/>
      <c r="C111" s="46" t="s">
        <v>243</v>
      </c>
      <c r="D111" s="404" t="str">
        <f t="shared" si="16"/>
        <v/>
      </c>
      <c r="E111" s="316"/>
      <c r="F111" s="316"/>
      <c r="G111" s="316"/>
      <c r="H111" s="316"/>
      <c r="I111" s="316"/>
      <c r="J111" s="317"/>
      <c r="K111" s="249"/>
      <c r="L111" s="249"/>
      <c r="M111" s="249"/>
      <c r="N111" s="249"/>
      <c r="O111" s="249"/>
      <c r="P111" s="249"/>
      <c r="Q111" s="249"/>
      <c r="R111" s="249"/>
      <c r="S111" s="249"/>
      <c r="T111" s="249"/>
      <c r="U111" s="249"/>
      <c r="V111" s="249"/>
      <c r="W111" s="249"/>
      <c r="X111" s="249"/>
      <c r="Y111" s="249"/>
      <c r="Z111" s="249"/>
      <c r="AA111" s="249"/>
      <c r="AB111" s="249"/>
      <c r="AC111" s="249"/>
      <c r="AD111" s="249"/>
      <c r="AE111" s="1"/>
      <c r="AG111">
        <f t="shared" si="17"/>
        <v>20</v>
      </c>
      <c r="AH111">
        <f t="shared" si="18"/>
        <v>0</v>
      </c>
      <c r="AL111">
        <f>IF(AL87=1,IF(COUNTBLANK(Y$97:Y$116)=20,0,1),0)</f>
        <v>0</v>
      </c>
      <c r="AM111">
        <f t="shared" si="19"/>
        <v>0</v>
      </c>
      <c r="AN111">
        <f t="shared" si="20"/>
        <v>0</v>
      </c>
      <c r="AO111">
        <f t="shared" si="21"/>
        <v>0</v>
      </c>
      <c r="AP111">
        <f t="shared" si="22"/>
        <v>0</v>
      </c>
      <c r="AQ111">
        <f t="shared" si="23"/>
        <v>0</v>
      </c>
      <c r="AR111">
        <f t="shared" si="24"/>
        <v>0</v>
      </c>
      <c r="AS111">
        <f t="shared" si="25"/>
        <v>0</v>
      </c>
      <c r="AT111">
        <f t="shared" si="26"/>
        <v>0</v>
      </c>
      <c r="AU111">
        <f t="shared" si="27"/>
        <v>0</v>
      </c>
      <c r="AV111">
        <f t="shared" si="28"/>
        <v>0</v>
      </c>
      <c r="AW111">
        <f t="shared" si="29"/>
        <v>0</v>
      </c>
      <c r="AX111">
        <f t="shared" si="30"/>
        <v>0</v>
      </c>
      <c r="AY111">
        <f t="shared" si="31"/>
        <v>0</v>
      </c>
      <c r="AZ111">
        <f t="shared" si="32"/>
        <v>0</v>
      </c>
      <c r="BA111">
        <f t="shared" si="33"/>
        <v>0</v>
      </c>
      <c r="BB111">
        <f t="shared" si="34"/>
        <v>0</v>
      </c>
      <c r="BC111">
        <f t="shared" si="35"/>
        <v>0</v>
      </c>
      <c r="BD111">
        <f t="shared" si="36"/>
        <v>0</v>
      </c>
      <c r="BE111">
        <f t="shared" si="37"/>
        <v>0</v>
      </c>
      <c r="BF111">
        <f t="shared" si="38"/>
        <v>0</v>
      </c>
      <c r="BG111">
        <f t="shared" si="39"/>
        <v>0</v>
      </c>
    </row>
    <row r="112" spans="1:59" ht="15" customHeight="1">
      <c r="A112" s="98"/>
      <c r="B112" s="118"/>
      <c r="C112" s="46" t="s">
        <v>244</v>
      </c>
      <c r="D112" s="404" t="str">
        <f t="shared" si="16"/>
        <v/>
      </c>
      <c r="E112" s="316"/>
      <c r="F112" s="316"/>
      <c r="G112" s="316"/>
      <c r="H112" s="316"/>
      <c r="I112" s="316"/>
      <c r="J112" s="317"/>
      <c r="K112" s="249"/>
      <c r="L112" s="249"/>
      <c r="M112" s="249"/>
      <c r="N112" s="249"/>
      <c r="O112" s="249"/>
      <c r="P112" s="249"/>
      <c r="Q112" s="249"/>
      <c r="R112" s="249"/>
      <c r="S112" s="249"/>
      <c r="T112" s="249"/>
      <c r="U112" s="249"/>
      <c r="V112" s="249"/>
      <c r="W112" s="249"/>
      <c r="X112" s="249"/>
      <c r="Y112" s="249"/>
      <c r="Z112" s="249"/>
      <c r="AA112" s="249"/>
      <c r="AB112" s="249"/>
      <c r="AC112" s="249"/>
      <c r="AD112" s="249"/>
      <c r="AE112" s="1"/>
      <c r="AG112">
        <f t="shared" si="17"/>
        <v>20</v>
      </c>
      <c r="AH112">
        <f t="shared" si="18"/>
        <v>0</v>
      </c>
      <c r="AL112">
        <f>IF(AL88=1,IF(COUNTBLANK(Z$97:Z$116)=20,0,1),0)</f>
        <v>0</v>
      </c>
      <c r="AM112">
        <f t="shared" si="19"/>
        <v>0</v>
      </c>
      <c r="AN112">
        <f t="shared" si="20"/>
        <v>0</v>
      </c>
      <c r="AO112">
        <f t="shared" si="21"/>
        <v>0</v>
      </c>
      <c r="AP112">
        <f t="shared" si="22"/>
        <v>0</v>
      </c>
      <c r="AQ112">
        <f t="shared" si="23"/>
        <v>0</v>
      </c>
      <c r="AR112">
        <f t="shared" si="24"/>
        <v>0</v>
      </c>
      <c r="AS112">
        <f t="shared" si="25"/>
        <v>0</v>
      </c>
      <c r="AT112">
        <f t="shared" si="26"/>
        <v>0</v>
      </c>
      <c r="AU112">
        <f t="shared" si="27"/>
        <v>0</v>
      </c>
      <c r="AV112">
        <f t="shared" si="28"/>
        <v>0</v>
      </c>
      <c r="AW112">
        <f t="shared" si="29"/>
        <v>0</v>
      </c>
      <c r="AX112">
        <f t="shared" si="30"/>
        <v>0</v>
      </c>
      <c r="AY112">
        <f t="shared" si="31"/>
        <v>0</v>
      </c>
      <c r="AZ112">
        <f t="shared" si="32"/>
        <v>0</v>
      </c>
      <c r="BA112">
        <f t="shared" si="33"/>
        <v>0</v>
      </c>
      <c r="BB112">
        <f t="shared" si="34"/>
        <v>0</v>
      </c>
      <c r="BC112">
        <f t="shared" si="35"/>
        <v>0</v>
      </c>
      <c r="BD112">
        <f t="shared" si="36"/>
        <v>0</v>
      </c>
      <c r="BE112">
        <f t="shared" si="37"/>
        <v>0</v>
      </c>
      <c r="BF112">
        <f t="shared" si="38"/>
        <v>0</v>
      </c>
      <c r="BG112">
        <f t="shared" si="39"/>
        <v>0</v>
      </c>
    </row>
    <row r="113" spans="1:59" ht="15" customHeight="1">
      <c r="A113" s="98"/>
      <c r="B113" s="118"/>
      <c r="C113" s="46" t="s">
        <v>245</v>
      </c>
      <c r="D113" s="404" t="str">
        <f t="shared" si="16"/>
        <v/>
      </c>
      <c r="E113" s="316"/>
      <c r="F113" s="316"/>
      <c r="G113" s="316"/>
      <c r="H113" s="316"/>
      <c r="I113" s="316"/>
      <c r="J113" s="317"/>
      <c r="K113" s="249"/>
      <c r="L113" s="249"/>
      <c r="M113" s="249"/>
      <c r="N113" s="249"/>
      <c r="O113" s="249"/>
      <c r="P113" s="249"/>
      <c r="Q113" s="249"/>
      <c r="R113" s="249"/>
      <c r="S113" s="249"/>
      <c r="T113" s="249"/>
      <c r="U113" s="249"/>
      <c r="V113" s="249"/>
      <c r="W113" s="249"/>
      <c r="X113" s="249"/>
      <c r="Y113" s="249"/>
      <c r="Z113" s="249"/>
      <c r="AA113" s="249"/>
      <c r="AB113" s="249"/>
      <c r="AC113" s="249"/>
      <c r="AD113" s="249"/>
      <c r="AE113" s="1"/>
      <c r="AG113">
        <f t="shared" si="17"/>
        <v>20</v>
      </c>
      <c r="AH113">
        <f t="shared" si="18"/>
        <v>0</v>
      </c>
      <c r="AL113">
        <f>IF(AL89=1,IF(COUNTBLANK(AA$97:AA$116)=20,0,1),0)</f>
        <v>0</v>
      </c>
      <c r="AM113">
        <f t="shared" si="19"/>
        <v>0</v>
      </c>
      <c r="AN113">
        <f t="shared" si="20"/>
        <v>0</v>
      </c>
      <c r="AO113">
        <f t="shared" si="21"/>
        <v>0</v>
      </c>
      <c r="AP113">
        <f t="shared" si="22"/>
        <v>0</v>
      </c>
      <c r="AQ113">
        <f t="shared" si="23"/>
        <v>0</v>
      </c>
      <c r="AR113">
        <f t="shared" si="24"/>
        <v>0</v>
      </c>
      <c r="AS113">
        <f t="shared" si="25"/>
        <v>0</v>
      </c>
      <c r="AT113">
        <f t="shared" si="26"/>
        <v>0</v>
      </c>
      <c r="AU113">
        <f t="shared" si="27"/>
        <v>0</v>
      </c>
      <c r="AV113">
        <f t="shared" si="28"/>
        <v>0</v>
      </c>
      <c r="AW113">
        <f t="shared" si="29"/>
        <v>0</v>
      </c>
      <c r="AX113">
        <f t="shared" si="30"/>
        <v>0</v>
      </c>
      <c r="AY113">
        <f t="shared" si="31"/>
        <v>0</v>
      </c>
      <c r="AZ113">
        <f t="shared" si="32"/>
        <v>0</v>
      </c>
      <c r="BA113">
        <f t="shared" si="33"/>
        <v>0</v>
      </c>
      <c r="BB113">
        <f t="shared" si="34"/>
        <v>0</v>
      </c>
      <c r="BC113">
        <f t="shared" si="35"/>
        <v>0</v>
      </c>
      <c r="BD113">
        <f t="shared" si="36"/>
        <v>0</v>
      </c>
      <c r="BE113">
        <f t="shared" si="37"/>
        <v>0</v>
      </c>
      <c r="BF113">
        <f t="shared" si="38"/>
        <v>0</v>
      </c>
      <c r="BG113">
        <f t="shared" si="39"/>
        <v>0</v>
      </c>
    </row>
    <row r="114" spans="1:59" ht="15" customHeight="1">
      <c r="A114" s="98"/>
      <c r="B114" s="118"/>
      <c r="C114" s="46" t="s">
        <v>246</v>
      </c>
      <c r="D114" s="404" t="str">
        <f t="shared" si="16"/>
        <v/>
      </c>
      <c r="E114" s="316"/>
      <c r="F114" s="316"/>
      <c r="G114" s="316"/>
      <c r="H114" s="316"/>
      <c r="I114" s="316"/>
      <c r="J114" s="317"/>
      <c r="K114" s="249"/>
      <c r="L114" s="249"/>
      <c r="M114" s="249"/>
      <c r="N114" s="249"/>
      <c r="O114" s="249"/>
      <c r="P114" s="249"/>
      <c r="Q114" s="249"/>
      <c r="R114" s="249"/>
      <c r="S114" s="249"/>
      <c r="T114" s="249"/>
      <c r="U114" s="249"/>
      <c r="V114" s="249"/>
      <c r="W114" s="249"/>
      <c r="X114" s="249"/>
      <c r="Y114" s="249"/>
      <c r="Z114" s="249"/>
      <c r="AA114" s="249"/>
      <c r="AB114" s="249"/>
      <c r="AC114" s="249"/>
      <c r="AD114" s="249"/>
      <c r="AE114" s="1"/>
      <c r="AG114">
        <f t="shared" si="17"/>
        <v>20</v>
      </c>
      <c r="AH114">
        <f t="shared" si="18"/>
        <v>0</v>
      </c>
      <c r="AL114">
        <f>IF(AL90=1,IF(COUNTBLANK(AB$97:AB$116)=20,0,1),0)</f>
        <v>0</v>
      </c>
      <c r="AM114">
        <f t="shared" si="19"/>
        <v>0</v>
      </c>
      <c r="AN114">
        <f t="shared" si="20"/>
        <v>0</v>
      </c>
      <c r="AO114">
        <f t="shared" si="21"/>
        <v>0</v>
      </c>
      <c r="AP114">
        <f t="shared" si="22"/>
        <v>0</v>
      </c>
      <c r="AQ114">
        <f t="shared" si="23"/>
        <v>0</v>
      </c>
      <c r="AR114">
        <f t="shared" si="24"/>
        <v>0</v>
      </c>
      <c r="AS114">
        <f t="shared" si="25"/>
        <v>0</v>
      </c>
      <c r="AT114">
        <f t="shared" si="26"/>
        <v>0</v>
      </c>
      <c r="AU114">
        <f t="shared" si="27"/>
        <v>0</v>
      </c>
      <c r="AV114">
        <f t="shared" si="28"/>
        <v>0</v>
      </c>
      <c r="AW114">
        <f t="shared" si="29"/>
        <v>0</v>
      </c>
      <c r="AX114">
        <f t="shared" si="30"/>
        <v>0</v>
      </c>
      <c r="AY114">
        <f t="shared" si="31"/>
        <v>0</v>
      </c>
      <c r="AZ114">
        <f t="shared" si="32"/>
        <v>0</v>
      </c>
      <c r="BA114">
        <f t="shared" si="33"/>
        <v>0</v>
      </c>
      <c r="BB114">
        <f t="shared" si="34"/>
        <v>0</v>
      </c>
      <c r="BC114">
        <f t="shared" si="35"/>
        <v>0</v>
      </c>
      <c r="BD114">
        <f t="shared" si="36"/>
        <v>0</v>
      </c>
      <c r="BE114">
        <f t="shared" si="37"/>
        <v>0</v>
      </c>
      <c r="BF114">
        <f t="shared" si="38"/>
        <v>0</v>
      </c>
      <c r="BG114">
        <f t="shared" si="39"/>
        <v>0</v>
      </c>
    </row>
    <row r="115" spans="1:59" ht="15" customHeight="1">
      <c r="A115" s="98"/>
      <c r="B115" s="118"/>
      <c r="C115" s="46" t="s">
        <v>247</v>
      </c>
      <c r="D115" s="404" t="str">
        <f t="shared" si="16"/>
        <v/>
      </c>
      <c r="E115" s="316"/>
      <c r="F115" s="316"/>
      <c r="G115" s="316"/>
      <c r="H115" s="316"/>
      <c r="I115" s="316"/>
      <c r="J115" s="317"/>
      <c r="K115" s="249"/>
      <c r="L115" s="249"/>
      <c r="M115" s="249"/>
      <c r="N115" s="249"/>
      <c r="O115" s="249"/>
      <c r="P115" s="249"/>
      <c r="Q115" s="249"/>
      <c r="R115" s="249"/>
      <c r="S115" s="249"/>
      <c r="T115" s="249"/>
      <c r="U115" s="249"/>
      <c r="V115" s="249"/>
      <c r="W115" s="249"/>
      <c r="X115" s="249"/>
      <c r="Y115" s="249"/>
      <c r="Z115" s="249"/>
      <c r="AA115" s="249"/>
      <c r="AB115" s="249"/>
      <c r="AC115" s="249"/>
      <c r="AD115" s="249"/>
      <c r="AE115" s="1"/>
      <c r="AG115">
        <f t="shared" si="17"/>
        <v>20</v>
      </c>
      <c r="AH115">
        <f t="shared" si="18"/>
        <v>0</v>
      </c>
      <c r="AL115">
        <f>IF(AL91=1,IF(COUNTBLANK(AC$97:AC$116)=20,0,1),0)</f>
        <v>0</v>
      </c>
      <c r="AM115">
        <f t="shared" si="19"/>
        <v>0</v>
      </c>
      <c r="AN115">
        <f t="shared" si="20"/>
        <v>0</v>
      </c>
      <c r="AO115">
        <f t="shared" si="21"/>
        <v>0</v>
      </c>
      <c r="AP115">
        <f t="shared" si="22"/>
        <v>0</v>
      </c>
      <c r="AQ115">
        <f t="shared" si="23"/>
        <v>0</v>
      </c>
      <c r="AR115">
        <f t="shared" si="24"/>
        <v>0</v>
      </c>
      <c r="AS115">
        <f t="shared" si="25"/>
        <v>0</v>
      </c>
      <c r="AT115">
        <f t="shared" si="26"/>
        <v>0</v>
      </c>
      <c r="AU115">
        <f t="shared" si="27"/>
        <v>0</v>
      </c>
      <c r="AV115">
        <f t="shared" si="28"/>
        <v>0</v>
      </c>
      <c r="AW115">
        <f t="shared" si="29"/>
        <v>0</v>
      </c>
      <c r="AX115">
        <f t="shared" si="30"/>
        <v>0</v>
      </c>
      <c r="AY115">
        <f t="shared" si="31"/>
        <v>0</v>
      </c>
      <c r="AZ115">
        <f t="shared" si="32"/>
        <v>0</v>
      </c>
      <c r="BA115">
        <f t="shared" si="33"/>
        <v>0</v>
      </c>
      <c r="BB115">
        <f t="shared" si="34"/>
        <v>0</v>
      </c>
      <c r="BC115">
        <f t="shared" si="35"/>
        <v>0</v>
      </c>
      <c r="BD115">
        <f t="shared" si="36"/>
        <v>0</v>
      </c>
      <c r="BE115">
        <f t="shared" si="37"/>
        <v>0</v>
      </c>
      <c r="BF115">
        <f t="shared" si="38"/>
        <v>0</v>
      </c>
      <c r="BG115">
        <f t="shared" si="39"/>
        <v>0</v>
      </c>
    </row>
    <row r="116" spans="1:59" ht="15" customHeight="1">
      <c r="A116" s="98"/>
      <c r="B116" s="118"/>
      <c r="C116" s="46" t="s">
        <v>248</v>
      </c>
      <c r="D116" s="404" t="str">
        <f t="shared" si="16"/>
        <v/>
      </c>
      <c r="E116" s="316"/>
      <c r="F116" s="316"/>
      <c r="G116" s="316"/>
      <c r="H116" s="316"/>
      <c r="I116" s="316"/>
      <c r="J116" s="317"/>
      <c r="K116" s="249"/>
      <c r="L116" s="249"/>
      <c r="M116" s="249"/>
      <c r="N116" s="249"/>
      <c r="O116" s="249"/>
      <c r="P116" s="249"/>
      <c r="Q116" s="249"/>
      <c r="R116" s="249"/>
      <c r="S116" s="249"/>
      <c r="T116" s="249"/>
      <c r="U116" s="249"/>
      <c r="V116" s="249"/>
      <c r="W116" s="249"/>
      <c r="X116" s="249"/>
      <c r="Y116" s="249"/>
      <c r="Z116" s="249"/>
      <c r="AA116" s="249"/>
      <c r="AB116" s="249"/>
      <c r="AC116" s="249"/>
      <c r="AD116" s="249"/>
      <c r="AE116" s="1"/>
      <c r="AG116">
        <f t="shared" si="17"/>
        <v>20</v>
      </c>
      <c r="AH116">
        <f t="shared" si="18"/>
        <v>0</v>
      </c>
      <c r="AL116">
        <f>IF(AL92=1,IF(COUNTBLANK(AD$97:AD$116)=20,0,1),0)</f>
        <v>0</v>
      </c>
      <c r="AM116">
        <f t="shared" si="19"/>
        <v>0</v>
      </c>
      <c r="AN116">
        <f t="shared" si="20"/>
        <v>0</v>
      </c>
      <c r="AO116">
        <f t="shared" si="21"/>
        <v>0</v>
      </c>
      <c r="AP116">
        <f t="shared" si="22"/>
        <v>0</v>
      </c>
      <c r="AQ116">
        <f t="shared" si="23"/>
        <v>0</v>
      </c>
      <c r="AR116">
        <f t="shared" si="24"/>
        <v>0</v>
      </c>
      <c r="AS116">
        <f t="shared" si="25"/>
        <v>0</v>
      </c>
      <c r="AT116">
        <f t="shared" si="26"/>
        <v>0</v>
      </c>
      <c r="AU116">
        <f t="shared" si="27"/>
        <v>0</v>
      </c>
      <c r="AV116">
        <f t="shared" si="28"/>
        <v>0</v>
      </c>
      <c r="AW116">
        <f t="shared" si="29"/>
        <v>0</v>
      </c>
      <c r="AX116">
        <f t="shared" si="30"/>
        <v>0</v>
      </c>
      <c r="AY116">
        <f t="shared" si="31"/>
        <v>0</v>
      </c>
      <c r="AZ116">
        <f t="shared" si="32"/>
        <v>0</v>
      </c>
      <c r="BA116">
        <f t="shared" si="33"/>
        <v>0</v>
      </c>
      <c r="BB116">
        <f t="shared" si="34"/>
        <v>0</v>
      </c>
      <c r="BC116">
        <f t="shared" si="35"/>
        <v>0</v>
      </c>
      <c r="BD116">
        <f t="shared" si="36"/>
        <v>0</v>
      </c>
      <c r="BE116">
        <f t="shared" si="37"/>
        <v>0</v>
      </c>
      <c r="BF116">
        <f t="shared" si="38"/>
        <v>0</v>
      </c>
      <c r="BG116">
        <f t="shared" si="39"/>
        <v>0</v>
      </c>
    </row>
    <row r="117" spans="1:59" ht="15" customHeight="1">
      <c r="A117" s="98"/>
      <c r="B117" s="118"/>
      <c r="C117" s="95"/>
      <c r="D117" s="36"/>
      <c r="E117" s="36"/>
      <c r="F117" s="36"/>
      <c r="G117" s="36"/>
      <c r="H117" s="36"/>
      <c r="I117" s="36"/>
      <c r="J117" s="122" t="s">
        <v>506</v>
      </c>
      <c r="K117" s="121">
        <f t="shared" ref="K117:AD117" si="40">IF(AND(SUM(K97:K116)=0,COUNTIF(K97:K116,"NS")&gt;0),"NS",IF(AND(SUM(K97:K116)=0,COUNTIF(K97:K116,0)&gt;0),0,IF(AND(SUM(K97:K116)=0,COUNTIF(K97:K116,"NA")&gt;0),"NA",SUM(K97:K116))))</f>
        <v>0</v>
      </c>
      <c r="L117" s="121">
        <f t="shared" si="40"/>
        <v>0</v>
      </c>
      <c r="M117" s="121">
        <f t="shared" si="40"/>
        <v>0</v>
      </c>
      <c r="N117" s="121">
        <f t="shared" si="40"/>
        <v>0</v>
      </c>
      <c r="O117" s="121">
        <f t="shared" si="40"/>
        <v>0</v>
      </c>
      <c r="P117" s="121">
        <f t="shared" si="40"/>
        <v>0</v>
      </c>
      <c r="Q117" s="121">
        <f t="shared" si="40"/>
        <v>0</v>
      </c>
      <c r="R117" s="121">
        <f t="shared" si="40"/>
        <v>0</v>
      </c>
      <c r="S117" s="121">
        <f t="shared" si="40"/>
        <v>0</v>
      </c>
      <c r="T117" s="121">
        <f t="shared" si="40"/>
        <v>0</v>
      </c>
      <c r="U117" s="121">
        <f t="shared" si="40"/>
        <v>0</v>
      </c>
      <c r="V117" s="121">
        <f t="shared" si="40"/>
        <v>0</v>
      </c>
      <c r="W117" s="121">
        <f t="shared" si="40"/>
        <v>0</v>
      </c>
      <c r="X117" s="121">
        <f t="shared" si="40"/>
        <v>0</v>
      </c>
      <c r="Y117" s="121">
        <f t="shared" si="40"/>
        <v>0</v>
      </c>
      <c r="Z117" s="121">
        <f t="shared" si="40"/>
        <v>0</v>
      </c>
      <c r="AA117" s="121">
        <f t="shared" si="40"/>
        <v>0</v>
      </c>
      <c r="AB117" s="121">
        <f t="shared" si="40"/>
        <v>0</v>
      </c>
      <c r="AC117" s="121">
        <f t="shared" si="40"/>
        <v>0</v>
      </c>
      <c r="AD117" s="121">
        <f t="shared" si="40"/>
        <v>0</v>
      </c>
      <c r="AE117" s="1"/>
      <c r="AH117">
        <f>SUM(AH97:AH116)</f>
        <v>0</v>
      </c>
      <c r="AM117">
        <f>SUM(AI93,AJ93,AM97:AM116)</f>
        <v>0</v>
      </c>
      <c r="BG117">
        <f>SUM(AL151,AN97:BG116)</f>
        <v>0</v>
      </c>
    </row>
    <row r="118" spans="1:59" ht="15" customHeight="1" thickBot="1">
      <c r="A118" s="83"/>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
    </row>
    <row r="119" spans="1:59" ht="15" customHeight="1" thickBot="1">
      <c r="A119" s="83"/>
      <c r="B119" s="15"/>
      <c r="C119" s="411">
        <f>20-COUNTBLANK(D97:D116)</f>
        <v>0</v>
      </c>
      <c r="D119" s="412"/>
      <c r="E119" s="412"/>
      <c r="F119" s="413"/>
      <c r="G119" s="123" t="s">
        <v>507</v>
      </c>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
    </row>
    <row r="120" spans="1:59" ht="15" customHeight="1">
      <c r="A120" s="83"/>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
    </row>
    <row r="121" spans="1:59" ht="15" customHeight="1">
      <c r="A121" s="83"/>
      <c r="B121" s="15"/>
      <c r="C121" s="395" t="s">
        <v>508</v>
      </c>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7"/>
      <c r="AE121" s="1"/>
    </row>
    <row r="122" spans="1:59" ht="15" customHeight="1">
      <c r="A122" s="83"/>
      <c r="B122" s="15"/>
      <c r="C122" s="124" t="s">
        <v>221</v>
      </c>
      <c r="D122" s="404" t="s">
        <v>461</v>
      </c>
      <c r="E122" s="316"/>
      <c r="F122" s="316"/>
      <c r="G122" s="316"/>
      <c r="H122" s="316"/>
      <c r="I122" s="316"/>
      <c r="J122" s="316"/>
      <c r="K122" s="316"/>
      <c r="L122" s="316"/>
      <c r="M122" s="316"/>
      <c r="N122" s="316"/>
      <c r="O122" s="316"/>
      <c r="P122" s="317"/>
      <c r="Q122" s="125" t="s">
        <v>239</v>
      </c>
      <c r="R122" s="404" t="s">
        <v>471</v>
      </c>
      <c r="S122" s="316"/>
      <c r="T122" s="316"/>
      <c r="U122" s="316"/>
      <c r="V122" s="316"/>
      <c r="W122" s="316"/>
      <c r="X122" s="316"/>
      <c r="Y122" s="316"/>
      <c r="Z122" s="316"/>
      <c r="AA122" s="316"/>
      <c r="AB122" s="316"/>
      <c r="AC122" s="316"/>
      <c r="AD122" s="317"/>
      <c r="AE122" s="1"/>
    </row>
    <row r="123" spans="1:59" ht="15" customHeight="1">
      <c r="A123" s="83"/>
      <c r="B123" s="15"/>
      <c r="C123" s="125" t="s">
        <v>222</v>
      </c>
      <c r="D123" s="404" t="s">
        <v>462</v>
      </c>
      <c r="E123" s="316"/>
      <c r="F123" s="316"/>
      <c r="G123" s="316"/>
      <c r="H123" s="316"/>
      <c r="I123" s="316"/>
      <c r="J123" s="316"/>
      <c r="K123" s="316"/>
      <c r="L123" s="316"/>
      <c r="M123" s="316"/>
      <c r="N123" s="316"/>
      <c r="O123" s="316"/>
      <c r="P123" s="317"/>
      <c r="Q123" s="125" t="s">
        <v>240</v>
      </c>
      <c r="R123" s="404" t="s">
        <v>472</v>
      </c>
      <c r="S123" s="316"/>
      <c r="T123" s="316"/>
      <c r="U123" s="316"/>
      <c r="V123" s="316"/>
      <c r="W123" s="316"/>
      <c r="X123" s="316"/>
      <c r="Y123" s="316"/>
      <c r="Z123" s="316"/>
      <c r="AA123" s="316"/>
      <c r="AB123" s="316"/>
      <c r="AC123" s="316"/>
      <c r="AD123" s="317"/>
      <c r="AE123" s="1"/>
    </row>
    <row r="124" spans="1:59" ht="15" customHeight="1">
      <c r="A124" s="83"/>
      <c r="B124" s="15"/>
      <c r="C124" s="125" t="s">
        <v>224</v>
      </c>
      <c r="D124" s="404" t="s">
        <v>463</v>
      </c>
      <c r="E124" s="316"/>
      <c r="F124" s="316"/>
      <c r="G124" s="316"/>
      <c r="H124" s="316"/>
      <c r="I124" s="316"/>
      <c r="J124" s="316"/>
      <c r="K124" s="316"/>
      <c r="L124" s="316"/>
      <c r="M124" s="316"/>
      <c r="N124" s="316"/>
      <c r="O124" s="316"/>
      <c r="P124" s="317"/>
      <c r="Q124" s="125" t="s">
        <v>241</v>
      </c>
      <c r="R124" s="404" t="s">
        <v>473</v>
      </c>
      <c r="S124" s="316"/>
      <c r="T124" s="316"/>
      <c r="U124" s="316"/>
      <c r="V124" s="316"/>
      <c r="W124" s="316"/>
      <c r="X124" s="316"/>
      <c r="Y124" s="316"/>
      <c r="Z124" s="316"/>
      <c r="AA124" s="316"/>
      <c r="AB124" s="316"/>
      <c r="AC124" s="316"/>
      <c r="AD124" s="317"/>
      <c r="AE124" s="1"/>
    </row>
    <row r="125" spans="1:59" ht="15" customHeight="1">
      <c r="A125" s="83"/>
      <c r="B125" s="15"/>
      <c r="C125" s="125" t="s">
        <v>225</v>
      </c>
      <c r="D125" s="404" t="s">
        <v>464</v>
      </c>
      <c r="E125" s="316"/>
      <c r="F125" s="316"/>
      <c r="G125" s="316"/>
      <c r="H125" s="316"/>
      <c r="I125" s="316"/>
      <c r="J125" s="316"/>
      <c r="K125" s="316"/>
      <c r="L125" s="316"/>
      <c r="M125" s="316"/>
      <c r="N125" s="316"/>
      <c r="O125" s="316"/>
      <c r="P125" s="317"/>
      <c r="Q125" s="125" t="s">
        <v>242</v>
      </c>
      <c r="R125" s="404" t="s">
        <v>474</v>
      </c>
      <c r="S125" s="316"/>
      <c r="T125" s="316"/>
      <c r="U125" s="316"/>
      <c r="V125" s="316"/>
      <c r="W125" s="316"/>
      <c r="X125" s="316"/>
      <c r="Y125" s="316"/>
      <c r="Z125" s="316"/>
      <c r="AA125" s="316"/>
      <c r="AB125" s="316"/>
      <c r="AC125" s="316"/>
      <c r="AD125" s="317"/>
      <c r="AE125" s="1"/>
    </row>
    <row r="126" spans="1:59" ht="15" customHeight="1">
      <c r="A126" s="83"/>
      <c r="B126" s="15"/>
      <c r="C126" s="125" t="s">
        <v>227</v>
      </c>
      <c r="D126" s="404" t="s">
        <v>465</v>
      </c>
      <c r="E126" s="316"/>
      <c r="F126" s="316"/>
      <c r="G126" s="316"/>
      <c r="H126" s="316"/>
      <c r="I126" s="316"/>
      <c r="J126" s="316"/>
      <c r="K126" s="316"/>
      <c r="L126" s="316"/>
      <c r="M126" s="316"/>
      <c r="N126" s="316"/>
      <c r="O126" s="316"/>
      <c r="P126" s="317"/>
      <c r="Q126" s="125" t="s">
        <v>243</v>
      </c>
      <c r="R126" s="404" t="s">
        <v>475</v>
      </c>
      <c r="S126" s="316"/>
      <c r="T126" s="316"/>
      <c r="U126" s="316"/>
      <c r="V126" s="316"/>
      <c r="W126" s="316"/>
      <c r="X126" s="316"/>
      <c r="Y126" s="316"/>
      <c r="Z126" s="316"/>
      <c r="AA126" s="316"/>
      <c r="AB126" s="316"/>
      <c r="AC126" s="316"/>
      <c r="AD126" s="317"/>
      <c r="AE126" s="1"/>
    </row>
    <row r="127" spans="1:59" ht="24" customHeight="1">
      <c r="A127" s="83"/>
      <c r="B127" s="15"/>
      <c r="C127" s="125" t="s">
        <v>229</v>
      </c>
      <c r="D127" s="404" t="s">
        <v>466</v>
      </c>
      <c r="E127" s="316"/>
      <c r="F127" s="316"/>
      <c r="G127" s="316"/>
      <c r="H127" s="316"/>
      <c r="I127" s="316"/>
      <c r="J127" s="316"/>
      <c r="K127" s="316"/>
      <c r="L127" s="316"/>
      <c r="M127" s="316"/>
      <c r="N127" s="316"/>
      <c r="O127" s="316"/>
      <c r="P127" s="317"/>
      <c r="Q127" s="125" t="s">
        <v>244</v>
      </c>
      <c r="R127" s="404" t="s">
        <v>476</v>
      </c>
      <c r="S127" s="316"/>
      <c r="T127" s="316"/>
      <c r="U127" s="316"/>
      <c r="V127" s="316"/>
      <c r="W127" s="316"/>
      <c r="X127" s="316"/>
      <c r="Y127" s="316"/>
      <c r="Z127" s="316"/>
      <c r="AA127" s="316"/>
      <c r="AB127" s="316"/>
      <c r="AC127" s="316"/>
      <c r="AD127" s="317"/>
      <c r="AE127" s="1"/>
    </row>
    <row r="128" spans="1:59" ht="15" customHeight="1">
      <c r="A128" s="83"/>
      <c r="B128" s="15"/>
      <c r="C128" s="125" t="s">
        <v>231</v>
      </c>
      <c r="D128" s="404" t="s">
        <v>467</v>
      </c>
      <c r="E128" s="316"/>
      <c r="F128" s="316"/>
      <c r="G128" s="316"/>
      <c r="H128" s="316"/>
      <c r="I128" s="316"/>
      <c r="J128" s="316"/>
      <c r="K128" s="316"/>
      <c r="L128" s="316"/>
      <c r="M128" s="316"/>
      <c r="N128" s="316"/>
      <c r="O128" s="316"/>
      <c r="P128" s="317"/>
      <c r="Q128" s="125" t="s">
        <v>245</v>
      </c>
      <c r="R128" s="404" t="s">
        <v>477</v>
      </c>
      <c r="S128" s="316"/>
      <c r="T128" s="316"/>
      <c r="U128" s="316"/>
      <c r="V128" s="316"/>
      <c r="W128" s="316"/>
      <c r="X128" s="316"/>
      <c r="Y128" s="316"/>
      <c r="Z128" s="316"/>
      <c r="AA128" s="316"/>
      <c r="AB128" s="316"/>
      <c r="AC128" s="316"/>
      <c r="AD128" s="317"/>
      <c r="AE128" s="1"/>
    </row>
    <row r="129" spans="1:31" ht="24" customHeight="1">
      <c r="A129" s="83"/>
      <c r="B129" s="15"/>
      <c r="C129" s="125" t="s">
        <v>233</v>
      </c>
      <c r="D129" s="404" t="s">
        <v>468</v>
      </c>
      <c r="E129" s="316"/>
      <c r="F129" s="316"/>
      <c r="G129" s="316"/>
      <c r="H129" s="316"/>
      <c r="I129" s="316"/>
      <c r="J129" s="316"/>
      <c r="K129" s="316"/>
      <c r="L129" s="316"/>
      <c r="M129" s="316"/>
      <c r="N129" s="316"/>
      <c r="O129" s="316"/>
      <c r="P129" s="317"/>
      <c r="Q129" s="125" t="s">
        <v>246</v>
      </c>
      <c r="R129" s="404" t="s">
        <v>478</v>
      </c>
      <c r="S129" s="316"/>
      <c r="T129" s="316"/>
      <c r="U129" s="316"/>
      <c r="V129" s="316"/>
      <c r="W129" s="316"/>
      <c r="X129" s="316"/>
      <c r="Y129" s="316"/>
      <c r="Z129" s="316"/>
      <c r="AA129" s="316"/>
      <c r="AB129" s="316"/>
      <c r="AC129" s="316"/>
      <c r="AD129" s="317"/>
      <c r="AE129" s="1"/>
    </row>
    <row r="130" spans="1:31" ht="15" customHeight="1">
      <c r="A130" s="83"/>
      <c r="B130" s="15"/>
      <c r="C130" s="125" t="s">
        <v>235</v>
      </c>
      <c r="D130" s="404" t="s">
        <v>469</v>
      </c>
      <c r="E130" s="316"/>
      <c r="F130" s="316"/>
      <c r="G130" s="316"/>
      <c r="H130" s="316"/>
      <c r="I130" s="316"/>
      <c r="J130" s="316"/>
      <c r="K130" s="316"/>
      <c r="L130" s="316"/>
      <c r="M130" s="316"/>
      <c r="N130" s="316"/>
      <c r="O130" s="316"/>
      <c r="P130" s="317"/>
      <c r="Q130" s="125" t="s">
        <v>247</v>
      </c>
      <c r="R130" s="404" t="s">
        <v>479</v>
      </c>
      <c r="S130" s="316"/>
      <c r="T130" s="316"/>
      <c r="U130" s="316"/>
      <c r="V130" s="316"/>
      <c r="W130" s="316"/>
      <c r="X130" s="316"/>
      <c r="Y130" s="316"/>
      <c r="Z130" s="316"/>
      <c r="AA130" s="316"/>
      <c r="AB130" s="316"/>
      <c r="AC130" s="316"/>
      <c r="AD130" s="317"/>
      <c r="AE130" s="1"/>
    </row>
    <row r="131" spans="1:31" ht="15" customHeight="1">
      <c r="A131" s="83"/>
      <c r="B131" s="15"/>
      <c r="C131" s="125" t="s">
        <v>237</v>
      </c>
      <c r="D131" s="404" t="s">
        <v>470</v>
      </c>
      <c r="E131" s="316"/>
      <c r="F131" s="316"/>
      <c r="G131" s="316"/>
      <c r="H131" s="316"/>
      <c r="I131" s="316"/>
      <c r="J131" s="316"/>
      <c r="K131" s="316"/>
      <c r="L131" s="316"/>
      <c r="M131" s="316"/>
      <c r="N131" s="316"/>
      <c r="O131" s="316"/>
      <c r="P131" s="317"/>
      <c r="Q131" s="125" t="s">
        <v>248</v>
      </c>
      <c r="R131" s="404" t="s">
        <v>509</v>
      </c>
      <c r="S131" s="316"/>
      <c r="T131" s="316"/>
      <c r="U131" s="316"/>
      <c r="V131" s="316"/>
      <c r="W131" s="316"/>
      <c r="X131" s="316"/>
      <c r="Y131" s="316"/>
      <c r="Z131" s="316"/>
      <c r="AA131" s="316"/>
      <c r="AB131" s="316"/>
      <c r="AC131" s="316"/>
      <c r="AD131" s="317"/>
      <c r="AE131" s="1"/>
    </row>
    <row r="132" spans="1:31" ht="15" customHeight="1">
      <c r="A132" s="83"/>
      <c r="B132" s="15"/>
      <c r="C132" s="126"/>
      <c r="D132" s="95"/>
      <c r="E132" s="95"/>
      <c r="F132" s="95"/>
      <c r="G132" s="95"/>
      <c r="H132" s="95"/>
      <c r="I132" s="95"/>
      <c r="J132" s="95"/>
      <c r="K132" s="95"/>
      <c r="L132" s="95"/>
      <c r="M132" s="95"/>
      <c r="N132" s="95"/>
      <c r="O132" s="95"/>
      <c r="P132" s="95"/>
      <c r="Q132" s="67"/>
      <c r="R132" s="67"/>
      <c r="S132" s="67"/>
      <c r="T132" s="67"/>
      <c r="U132" s="67"/>
      <c r="V132" s="67"/>
      <c r="W132" s="67"/>
      <c r="X132" s="67"/>
      <c r="Y132" s="67"/>
      <c r="Z132" s="67"/>
      <c r="AA132" s="67"/>
      <c r="AB132" s="67"/>
      <c r="AC132" s="67"/>
      <c r="AD132" s="67"/>
      <c r="AE132" s="1"/>
    </row>
    <row r="133" spans="1:31" ht="24" customHeight="1">
      <c r="A133" s="83"/>
      <c r="B133" s="15"/>
      <c r="C133" s="371" t="s">
        <v>291</v>
      </c>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c r="AE133" s="1"/>
    </row>
    <row r="134" spans="1:31" ht="60" customHeight="1">
      <c r="A134" s="83"/>
      <c r="B134" s="15"/>
      <c r="C134" s="372"/>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317"/>
      <c r="AE134" s="1"/>
    </row>
    <row r="135" spans="1:31" ht="15" customHeight="1">
      <c r="A135" s="102"/>
      <c r="B135" s="239" t="str">
        <f>IF(OR(AL93&gt;0,AH117&gt;0),"Favor de ingresar toda la información requerida en la pregunta.","")</f>
        <v/>
      </c>
      <c r="C135" s="239"/>
      <c r="AE135" s="1"/>
    </row>
    <row r="136" spans="1:31" ht="15" customHeight="1">
      <c r="A136" s="102"/>
      <c r="B136" s="239" t="str">
        <f>IF(OR(AM117&gt;0,BG117&gt;0),"Revise la información capturada, ya que tiene datos ingresados en celdas que están sombreadas.","")</f>
        <v/>
      </c>
      <c r="C136" s="239"/>
      <c r="AE136" s="1"/>
    </row>
    <row r="137" spans="1:31" ht="15" customHeight="1">
      <c r="A137" s="102"/>
      <c r="B137" s="239" t="str">
        <f>IF(AND(SUM(COUNTIF(K97:AD116,"NS"),COUNTIF(D73:H92,"NS"))&lt;&gt;0,C134=""),"Alerta: Debido a que cuenta con registros NS, debe proporcionar una justificación en el area de comentarios al final de la pregunta.","")</f>
        <v/>
      </c>
      <c r="C137" s="239"/>
      <c r="AE137" s="1"/>
    </row>
    <row r="138" spans="1:31" ht="15" customHeight="1">
      <c r="A138" s="102"/>
      <c r="B138" s="239" t="str">
        <f>IF(AND(SUM(K117)=SUM(W27),SUM(L117)=SUM(W28),SUM(M117)=SUM(W29),SUM(N117)=SUM(W30),SUM(O117)=SUM(W31),SUM(P117)=SUM(W32),SUM(Q117)=SUM(W33),SUM(R117)=SUM(W34),SUM(S117)=SUM(W35),SUM(T117)=SUM(W36),SUM(U117)=SUM(W37),SUM(V117)=SUM(W38),SUM(W117)=SUM(W39),SUM(X117)=SUM(W40),SUM(Y117)=SUM(W41),SUM(Z117)=SUM(W42),SUM(AA117)=SUM(W43),SUM(AB117)=SUM(W44),SUM(AC117)=SUM(W45),SUM(AD117)=SUM(W46)),"","Las cantidades de las unidades de equipamiento debe ser igual con los datos reportados en funcionamiento de la preg. 2.1")</f>
        <v/>
      </c>
      <c r="C138" s="239"/>
      <c r="AE138" s="1"/>
    </row>
    <row r="139" spans="1:31" ht="15" customHeight="1">
      <c r="A139" s="102"/>
      <c r="B139" s="239" t="str">
        <f>IF(AT93=0,"","Error: el nombre debe registrarse en mayúsculas, sin comillas ni signos de acentuación, puntuación, paréntesis y abreviaturas.")</f>
        <v/>
      </c>
      <c r="C139" s="239"/>
      <c r="AE139" s="1"/>
    </row>
    <row r="140" spans="1:31" ht="15" customHeight="1" thickBot="1">
      <c r="A140" s="102"/>
      <c r="B140" s="239" t="str">
        <f>IF(COUNTIF(K97:AD116,0)=0,"","Si registro Equipo Operativo las cantidades ingresadas en el apartado Unidades de Equipamiento deben ser mayor a 0")</f>
        <v/>
      </c>
      <c r="C140" s="239"/>
      <c r="AE140" s="1"/>
    </row>
    <row r="141" spans="1:31" ht="15" customHeight="1" thickBot="1">
      <c r="A141" s="88" t="s">
        <v>270</v>
      </c>
      <c r="B141" s="373" t="s">
        <v>510</v>
      </c>
      <c r="C141" s="374"/>
      <c r="D141" s="374"/>
      <c r="E141" s="374"/>
      <c r="F141" s="374"/>
      <c r="G141" s="374"/>
      <c r="H141" s="374"/>
      <c r="I141" s="374"/>
      <c r="J141" s="374"/>
      <c r="K141" s="374"/>
      <c r="L141" s="374"/>
      <c r="M141" s="374"/>
      <c r="N141" s="374"/>
      <c r="O141" s="374"/>
      <c r="P141" s="374"/>
      <c r="Q141" s="374"/>
      <c r="R141" s="374"/>
      <c r="S141" s="374"/>
      <c r="T141" s="374"/>
      <c r="U141" s="374"/>
      <c r="V141" s="374"/>
      <c r="W141" s="374"/>
      <c r="X141" s="374"/>
      <c r="Y141" s="374"/>
      <c r="Z141" s="374"/>
      <c r="AA141" s="374"/>
      <c r="AB141" s="374"/>
      <c r="AC141" s="374"/>
      <c r="AD141" s="375"/>
      <c r="AE141" s="1"/>
    </row>
    <row r="142" spans="1:31" ht="15" customHeight="1">
      <c r="A142" s="88"/>
      <c r="B142" s="424" t="s">
        <v>511</v>
      </c>
      <c r="C142" s="377"/>
      <c r="D142" s="377"/>
      <c r="E142" s="377"/>
      <c r="F142" s="377"/>
      <c r="G142" s="377"/>
      <c r="H142" s="377"/>
      <c r="I142" s="377"/>
      <c r="J142" s="377"/>
      <c r="K142" s="377"/>
      <c r="L142" s="377"/>
      <c r="M142" s="377"/>
      <c r="N142" s="377"/>
      <c r="O142" s="377"/>
      <c r="P142" s="377"/>
      <c r="Q142" s="377"/>
      <c r="R142" s="377"/>
      <c r="S142" s="377"/>
      <c r="T142" s="377"/>
      <c r="U142" s="377"/>
      <c r="V142" s="377"/>
      <c r="W142" s="377"/>
      <c r="X142" s="377"/>
      <c r="Y142" s="377"/>
      <c r="Z142" s="377"/>
      <c r="AA142" s="377"/>
      <c r="AB142" s="377"/>
      <c r="AC142" s="377"/>
      <c r="AD142" s="378"/>
      <c r="AE142" s="1"/>
    </row>
    <row r="143" spans="1:31" ht="15" customHeight="1">
      <c r="A143" s="88"/>
      <c r="B143" s="127"/>
      <c r="C143" s="425" t="s">
        <v>512</v>
      </c>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324"/>
      <c r="AE143" s="1"/>
    </row>
    <row r="144" spans="1:31" ht="15" customHeight="1">
      <c r="A144" s="83"/>
      <c r="B144" s="422" t="s">
        <v>295</v>
      </c>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406"/>
      <c r="AE144" s="1"/>
    </row>
    <row r="145" spans="1:38" ht="24" customHeight="1">
      <c r="A145" s="83"/>
      <c r="B145" s="129"/>
      <c r="C145" s="423" t="s">
        <v>513</v>
      </c>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4"/>
      <c r="AE145" s="1"/>
    </row>
    <row r="146" spans="1:38" ht="15" customHeight="1">
      <c r="A146" s="8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1"/>
    </row>
    <row r="147" spans="1:38" ht="15" customHeight="1">
      <c r="A147" s="98" t="s">
        <v>514</v>
      </c>
      <c r="B147" s="382" t="s">
        <v>515</v>
      </c>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81"/>
      <c r="AE147" s="1"/>
    </row>
    <row r="148" spans="1:38" ht="24" customHeight="1">
      <c r="A148" s="98"/>
      <c r="B148" s="118"/>
      <c r="C148" s="386" t="s">
        <v>516</v>
      </c>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1"/>
    </row>
    <row r="149" spans="1:38" ht="15" customHeight="1">
      <c r="A149" s="9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
    </row>
    <row r="150" spans="1:38" ht="15" customHeight="1">
      <c r="A150" s="51"/>
      <c r="B150" s="113"/>
      <c r="C150" s="86"/>
      <c r="D150" s="86"/>
      <c r="E150" s="86"/>
      <c r="F150" s="86"/>
      <c r="G150" s="86"/>
      <c r="H150" s="86"/>
      <c r="I150" s="86"/>
      <c r="J150" s="86"/>
      <c r="K150" s="86"/>
      <c r="L150" s="86"/>
      <c r="M150" s="86"/>
      <c r="N150" s="86"/>
      <c r="O150" s="86"/>
      <c r="P150" s="86"/>
      <c r="Q150" s="86"/>
      <c r="R150" s="86"/>
      <c r="S150" s="86"/>
      <c r="T150" s="86"/>
      <c r="U150" s="86"/>
      <c r="V150" s="86"/>
      <c r="W150" s="86"/>
      <c r="X150" s="86"/>
      <c r="Y150" s="114"/>
      <c r="Z150" s="114"/>
      <c r="AA150" s="420" t="s">
        <v>517</v>
      </c>
      <c r="AB150" s="281"/>
      <c r="AC150" s="281"/>
      <c r="AD150" s="281"/>
      <c r="AE150" s="1"/>
    </row>
    <row r="151" spans="1:38" ht="15" customHeight="1" thickBot="1">
      <c r="A151" s="83"/>
      <c r="B151" s="15"/>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1"/>
      <c r="AL151">
        <f>SUM(AI97,AL97:AL150)</f>
        <v>0</v>
      </c>
    </row>
    <row r="152" spans="1:38" ht="15" customHeight="1" thickBot="1">
      <c r="A152" s="83"/>
      <c r="B152" s="15"/>
      <c r="C152" s="421"/>
      <c r="D152" s="412"/>
      <c r="E152" s="412"/>
      <c r="F152" s="413"/>
      <c r="G152" s="123" t="s">
        <v>518</v>
      </c>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1"/>
    </row>
    <row r="153" spans="1:38" ht="15" customHeight="1">
      <c r="A153" s="83"/>
      <c r="B153" s="15"/>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1"/>
    </row>
    <row r="154" spans="1:38" ht="24" customHeight="1">
      <c r="A154" s="83"/>
      <c r="B154" s="15"/>
      <c r="C154" s="371" t="s">
        <v>291</v>
      </c>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81"/>
      <c r="AE154" s="1"/>
    </row>
    <row r="155" spans="1:38" ht="60" customHeight="1">
      <c r="A155" s="83"/>
      <c r="B155" s="15"/>
      <c r="C155" s="372"/>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6"/>
      <c r="AD155" s="317"/>
      <c r="AE155" s="1"/>
    </row>
    <row r="156" spans="1:38" ht="15" customHeight="1">
      <c r="A156" s="83"/>
      <c r="B156" s="239" t="str">
        <f>IF(AND(COUNTIF(C152,"NS")&lt;&gt;0,C155=""),"Alerta: Debido a que cuenta con registros NS, debe proporcionar una justificación en el area de comentarios al final de la pregunta.","")</f>
        <v/>
      </c>
      <c r="C156" s="239"/>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1"/>
    </row>
    <row r="157" spans="1:38" ht="15" customHeight="1">
      <c r="A157" s="83"/>
      <c r="B157" s="239"/>
      <c r="C157" s="239"/>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1"/>
    </row>
    <row r="158" spans="1:38" ht="15" customHeight="1">
      <c r="A158" s="83"/>
      <c r="B158" s="239"/>
      <c r="C158" s="239"/>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1"/>
    </row>
    <row r="159" spans="1:38" ht="15" customHeight="1">
      <c r="A159" s="83"/>
      <c r="B159" s="239"/>
      <c r="C159" s="239"/>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1"/>
    </row>
    <row r="160" spans="1:38" ht="15" customHeight="1">
      <c r="A160" s="83"/>
      <c r="B160" s="239"/>
      <c r="C160" s="239"/>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1"/>
    </row>
    <row r="161" spans="1:36" ht="15" customHeight="1" thickBot="1">
      <c r="A161" s="83"/>
      <c r="B161" s="239"/>
      <c r="C161" s="239"/>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1"/>
    </row>
    <row r="162" spans="1:36" ht="15" customHeight="1" thickBot="1">
      <c r="A162" s="88" t="s">
        <v>270</v>
      </c>
      <c r="B162" s="373" t="s">
        <v>519</v>
      </c>
      <c r="C162" s="374"/>
      <c r="D162" s="374"/>
      <c r="E162" s="374"/>
      <c r="F162" s="374"/>
      <c r="G162" s="374"/>
      <c r="H162" s="374"/>
      <c r="I162" s="374"/>
      <c r="J162" s="374"/>
      <c r="K162" s="374"/>
      <c r="L162" s="374"/>
      <c r="M162" s="374"/>
      <c r="N162" s="374"/>
      <c r="O162" s="374"/>
      <c r="P162" s="374"/>
      <c r="Q162" s="374"/>
      <c r="R162" s="374"/>
      <c r="S162" s="374"/>
      <c r="T162" s="374"/>
      <c r="U162" s="374"/>
      <c r="V162" s="374"/>
      <c r="W162" s="374"/>
      <c r="X162" s="374"/>
      <c r="Y162" s="374"/>
      <c r="Z162" s="374"/>
      <c r="AA162" s="374"/>
      <c r="AB162" s="374"/>
      <c r="AC162" s="374"/>
      <c r="AD162" s="375"/>
      <c r="AE162" s="1"/>
    </row>
    <row r="163" spans="1:36" ht="15" customHeight="1">
      <c r="A163" s="83"/>
      <c r="B163" s="414" t="s">
        <v>295</v>
      </c>
      <c r="C163" s="377"/>
      <c r="D163" s="377"/>
      <c r="E163" s="377"/>
      <c r="F163" s="377"/>
      <c r="G163" s="377"/>
      <c r="H163" s="377"/>
      <c r="I163" s="377"/>
      <c r="J163" s="377"/>
      <c r="K163" s="377"/>
      <c r="L163" s="377"/>
      <c r="M163" s="377"/>
      <c r="N163" s="377"/>
      <c r="O163" s="377"/>
      <c r="P163" s="377"/>
      <c r="Q163" s="377"/>
      <c r="R163" s="377"/>
      <c r="S163" s="377"/>
      <c r="T163" s="377"/>
      <c r="U163" s="377"/>
      <c r="V163" s="377"/>
      <c r="W163" s="377"/>
      <c r="X163" s="377"/>
      <c r="Y163" s="377"/>
      <c r="Z163" s="377"/>
      <c r="AA163" s="377"/>
      <c r="AB163" s="377"/>
      <c r="AC163" s="377"/>
      <c r="AD163" s="378"/>
      <c r="AE163" s="1"/>
    </row>
    <row r="164" spans="1:36" ht="36" customHeight="1">
      <c r="A164" s="83"/>
      <c r="B164" s="110"/>
      <c r="C164" s="385" t="s">
        <v>520</v>
      </c>
      <c r="D164" s="314"/>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24"/>
      <c r="AE164" s="1"/>
    </row>
    <row r="165" spans="1:36" ht="15" customHeight="1">
      <c r="A165" s="8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1"/>
    </row>
    <row r="166" spans="1:36" ht="36" customHeight="1">
      <c r="A166" s="98" t="s">
        <v>521</v>
      </c>
      <c r="B166" s="382" t="s">
        <v>522</v>
      </c>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1"/>
    </row>
    <row r="167" spans="1:36" ht="24" customHeight="1">
      <c r="A167" s="98"/>
      <c r="B167" s="89"/>
      <c r="C167" s="371" t="s">
        <v>523</v>
      </c>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1"/>
    </row>
    <row r="168" spans="1:36" ht="36" customHeight="1">
      <c r="A168" s="83"/>
      <c r="B168" s="15"/>
      <c r="C168" s="371" t="s">
        <v>524</v>
      </c>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1"/>
    </row>
    <row r="169" spans="1:36" ht="15" customHeight="1">
      <c r="A169" s="91"/>
      <c r="B169" s="15"/>
      <c r="C169" s="383" t="s">
        <v>525</v>
      </c>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81"/>
      <c r="AE169" s="1"/>
    </row>
    <row r="170" spans="1:36" ht="24" customHeight="1">
      <c r="A170" s="91"/>
      <c r="B170" s="15"/>
      <c r="C170" s="383" t="s">
        <v>526</v>
      </c>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1"/>
    </row>
    <row r="171" spans="1:36" ht="24" customHeight="1">
      <c r="A171" s="91"/>
      <c r="B171" s="15"/>
      <c r="C171" s="409" t="s">
        <v>527</v>
      </c>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81"/>
      <c r="AE171" s="1"/>
    </row>
    <row r="172" spans="1:36" ht="24" customHeight="1">
      <c r="A172" s="91"/>
      <c r="B172" s="15"/>
      <c r="C172" s="371" t="s">
        <v>528</v>
      </c>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81"/>
      <c r="AE172" s="1"/>
    </row>
    <row r="173" spans="1:36" ht="15" customHeight="1">
      <c r="A173" s="91"/>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
    </row>
    <row r="174" spans="1:36" ht="60" customHeight="1">
      <c r="A174" s="91"/>
      <c r="B174" s="15"/>
      <c r="C174" s="395" t="s">
        <v>529</v>
      </c>
      <c r="D174" s="319"/>
      <c r="E174" s="319"/>
      <c r="F174" s="319"/>
      <c r="G174" s="319"/>
      <c r="H174" s="319"/>
      <c r="I174" s="319"/>
      <c r="J174" s="319"/>
      <c r="K174" s="319"/>
      <c r="L174" s="319"/>
      <c r="M174" s="319"/>
      <c r="N174" s="319"/>
      <c r="O174" s="320"/>
      <c r="P174" s="395" t="s">
        <v>530</v>
      </c>
      <c r="Q174" s="319"/>
      <c r="R174" s="319"/>
      <c r="S174" s="319"/>
      <c r="T174" s="319"/>
      <c r="U174" s="320"/>
      <c r="V174" s="395" t="s">
        <v>531</v>
      </c>
      <c r="W174" s="316"/>
      <c r="X174" s="316"/>
      <c r="Y174" s="316"/>
      <c r="Z174" s="316"/>
      <c r="AA174" s="316"/>
      <c r="AB174" s="316"/>
      <c r="AC174" s="316"/>
      <c r="AD174" s="317"/>
      <c r="AE174" s="1"/>
    </row>
    <row r="175" spans="1:36" ht="15" customHeight="1">
      <c r="A175" s="91"/>
      <c r="B175" s="15"/>
      <c r="C175" s="323"/>
      <c r="D175" s="314"/>
      <c r="E175" s="314"/>
      <c r="F175" s="314"/>
      <c r="G175" s="314"/>
      <c r="H175" s="314"/>
      <c r="I175" s="314"/>
      <c r="J175" s="314"/>
      <c r="K175" s="314"/>
      <c r="L175" s="314"/>
      <c r="M175" s="314"/>
      <c r="N175" s="314"/>
      <c r="O175" s="324"/>
      <c r="P175" s="323"/>
      <c r="Q175" s="314"/>
      <c r="R175" s="314"/>
      <c r="S175" s="314"/>
      <c r="T175" s="314"/>
      <c r="U175" s="324"/>
      <c r="V175" s="119" t="s">
        <v>221</v>
      </c>
      <c r="W175" s="119" t="s">
        <v>222</v>
      </c>
      <c r="X175" s="119" t="s">
        <v>224</v>
      </c>
      <c r="Y175" s="119" t="s">
        <v>225</v>
      </c>
      <c r="Z175" s="119" t="s">
        <v>227</v>
      </c>
      <c r="AA175" s="119" t="s">
        <v>229</v>
      </c>
      <c r="AB175" s="119" t="s">
        <v>231</v>
      </c>
      <c r="AC175" s="119" t="s">
        <v>233</v>
      </c>
      <c r="AD175" s="119" t="s">
        <v>235</v>
      </c>
      <c r="AE175" s="1"/>
      <c r="AG175" t="s">
        <v>532</v>
      </c>
      <c r="AH175" t="s">
        <v>427</v>
      </c>
      <c r="AI175" t="s">
        <v>533</v>
      </c>
      <c r="AJ175" t="s">
        <v>534</v>
      </c>
    </row>
    <row r="176" spans="1:36" ht="15" customHeight="1">
      <c r="A176" s="83"/>
      <c r="B176" s="15"/>
      <c r="C176" s="46" t="s">
        <v>221</v>
      </c>
      <c r="D176" s="396" t="s">
        <v>535</v>
      </c>
      <c r="E176" s="316"/>
      <c r="F176" s="316"/>
      <c r="G176" s="316"/>
      <c r="H176" s="316"/>
      <c r="I176" s="316"/>
      <c r="J176" s="316"/>
      <c r="K176" s="316"/>
      <c r="L176" s="316"/>
      <c r="M176" s="316"/>
      <c r="N176" s="316"/>
      <c r="O176" s="317"/>
      <c r="P176" s="318"/>
      <c r="Q176" s="316"/>
      <c r="R176" s="316"/>
      <c r="S176" s="316"/>
      <c r="T176" s="316"/>
      <c r="U176" s="317"/>
      <c r="V176" s="10"/>
      <c r="W176" s="10"/>
      <c r="X176" s="10"/>
      <c r="Y176" s="10"/>
      <c r="Z176" s="10"/>
      <c r="AA176" s="10"/>
      <c r="AB176" s="10"/>
      <c r="AC176" s="10"/>
      <c r="AD176" s="10"/>
      <c r="AE176" s="1"/>
      <c r="AG176">
        <f>IF(OR(P176&gt;1,P176=""),IF(COUNTBLANK(V176:AD176)=9,0,1),0)</f>
        <v>0</v>
      </c>
      <c r="AH176">
        <f>IF(P176=1,IF((COUNTIF(V176:AD176,"X"))&gt;0,0,1),0)</f>
        <v>0</v>
      </c>
      <c r="AI176">
        <f>IF(AD176="X",IF(COUNTBLANK(V176:AC176)=8,0,1),0)</f>
        <v>0</v>
      </c>
      <c r="AJ176">
        <f>IF(COUNTBLANK(AC176:AC180)=5,0,1)</f>
        <v>0</v>
      </c>
    </row>
    <row r="177" spans="1:35" ht="15" customHeight="1">
      <c r="A177" s="83"/>
      <c r="B177" s="15"/>
      <c r="C177" s="119" t="s">
        <v>222</v>
      </c>
      <c r="D177" s="396" t="s">
        <v>536</v>
      </c>
      <c r="E177" s="316"/>
      <c r="F177" s="316"/>
      <c r="G177" s="316"/>
      <c r="H177" s="316"/>
      <c r="I177" s="316"/>
      <c r="J177" s="316"/>
      <c r="K177" s="316"/>
      <c r="L177" s="316"/>
      <c r="M177" s="316"/>
      <c r="N177" s="316"/>
      <c r="O177" s="317"/>
      <c r="P177" s="318"/>
      <c r="Q177" s="316"/>
      <c r="R177" s="316"/>
      <c r="S177" s="316"/>
      <c r="T177" s="316"/>
      <c r="U177" s="317"/>
      <c r="V177" s="10"/>
      <c r="W177" s="10"/>
      <c r="X177" s="10"/>
      <c r="Y177" s="10"/>
      <c r="Z177" s="10"/>
      <c r="AA177" s="10"/>
      <c r="AB177" s="10"/>
      <c r="AC177" s="10"/>
      <c r="AD177" s="10"/>
      <c r="AE177" s="1"/>
      <c r="AG177">
        <f>IF(OR(P177&gt;1,P177=""),IF(COUNTBLANK(V177:AD177)=9,0,1),0)</f>
        <v>0</v>
      </c>
      <c r="AH177">
        <f>IF(P177=1,IF((COUNTIF(V177:AD177,"X"))&gt;0,0,1),0)</f>
        <v>0</v>
      </c>
      <c r="AI177">
        <f>IF(AD177="X",IF(COUNTBLANK(V177:AC177)=8,0,1),0)</f>
        <v>0</v>
      </c>
    </row>
    <row r="178" spans="1:35" ht="15" customHeight="1">
      <c r="A178" s="83"/>
      <c r="B178" s="15"/>
      <c r="C178" s="119" t="s">
        <v>224</v>
      </c>
      <c r="D178" s="396" t="s">
        <v>537</v>
      </c>
      <c r="E178" s="316"/>
      <c r="F178" s="316"/>
      <c r="G178" s="316"/>
      <c r="H178" s="316"/>
      <c r="I178" s="316"/>
      <c r="J178" s="316"/>
      <c r="K178" s="316"/>
      <c r="L178" s="316"/>
      <c r="M178" s="316"/>
      <c r="N178" s="316"/>
      <c r="O178" s="317"/>
      <c r="P178" s="318"/>
      <c r="Q178" s="316"/>
      <c r="R178" s="316"/>
      <c r="S178" s="316"/>
      <c r="T178" s="316"/>
      <c r="U178" s="317"/>
      <c r="V178" s="10"/>
      <c r="W178" s="10"/>
      <c r="X178" s="10"/>
      <c r="Y178" s="10"/>
      <c r="Z178" s="10"/>
      <c r="AA178" s="10"/>
      <c r="AB178" s="10"/>
      <c r="AC178" s="10"/>
      <c r="AD178" s="10"/>
      <c r="AE178" s="1"/>
      <c r="AG178">
        <f>IF(OR(P178&gt;1,P178=""),IF(COUNTBLANK(V178:AD178)=9,0,1),0)</f>
        <v>0</v>
      </c>
      <c r="AH178">
        <f>IF(P178=1,IF((COUNTIF(V178:AD178,"X"))&gt;0,0,1),0)</f>
        <v>0</v>
      </c>
      <c r="AI178">
        <f>IF(AD178="X",IF(COUNTBLANK(V178:AC178)=8,0,1),0)</f>
        <v>0</v>
      </c>
    </row>
    <row r="179" spans="1:35" ht="15" customHeight="1">
      <c r="A179" s="83"/>
      <c r="B179" s="15"/>
      <c r="C179" s="119" t="s">
        <v>225</v>
      </c>
      <c r="D179" s="396" t="s">
        <v>538</v>
      </c>
      <c r="E179" s="316"/>
      <c r="F179" s="316"/>
      <c r="G179" s="316"/>
      <c r="H179" s="316"/>
      <c r="I179" s="316"/>
      <c r="J179" s="316"/>
      <c r="K179" s="316"/>
      <c r="L179" s="316"/>
      <c r="M179" s="316"/>
      <c r="N179" s="316"/>
      <c r="O179" s="317"/>
      <c r="P179" s="318"/>
      <c r="Q179" s="316"/>
      <c r="R179" s="316"/>
      <c r="S179" s="316"/>
      <c r="T179" s="316"/>
      <c r="U179" s="317"/>
      <c r="V179" s="10"/>
      <c r="W179" s="10"/>
      <c r="X179" s="10"/>
      <c r="Y179" s="10"/>
      <c r="Z179" s="10"/>
      <c r="AA179" s="10"/>
      <c r="AB179" s="10"/>
      <c r="AC179" s="10"/>
      <c r="AD179" s="10"/>
      <c r="AE179" s="1"/>
      <c r="AG179">
        <f>IF(OR(P179&gt;1,P179=""),IF(COUNTBLANK(V179:AD179)=9,0,1),0)</f>
        <v>0</v>
      </c>
      <c r="AH179">
        <f>IF(P179=1,IF((COUNTIF(V179:AD179,"X"))&gt;0,0,1),0)</f>
        <v>0</v>
      </c>
      <c r="AI179">
        <f>IF(AD179="X",IF(COUNTBLANK(V179:AC179)=8,0,1),0)</f>
        <v>0</v>
      </c>
    </row>
    <row r="180" spans="1:35" ht="15" customHeight="1">
      <c r="A180" s="83"/>
      <c r="B180" s="15"/>
      <c r="C180" s="119" t="s">
        <v>227</v>
      </c>
      <c r="D180" s="396" t="s">
        <v>539</v>
      </c>
      <c r="E180" s="316"/>
      <c r="F180" s="316"/>
      <c r="G180" s="316"/>
      <c r="H180" s="316"/>
      <c r="I180" s="316"/>
      <c r="J180" s="316"/>
      <c r="K180" s="316"/>
      <c r="L180" s="316"/>
      <c r="M180" s="316"/>
      <c r="N180" s="316"/>
      <c r="O180" s="317"/>
      <c r="P180" s="318"/>
      <c r="Q180" s="316"/>
      <c r="R180" s="316"/>
      <c r="S180" s="316"/>
      <c r="T180" s="316"/>
      <c r="U180" s="317"/>
      <c r="V180" s="10"/>
      <c r="W180" s="10"/>
      <c r="X180" s="10"/>
      <c r="Y180" s="10"/>
      <c r="Z180" s="10"/>
      <c r="AA180" s="10"/>
      <c r="AB180" s="10"/>
      <c r="AC180" s="10"/>
      <c r="AD180" s="10"/>
      <c r="AE180" s="1"/>
      <c r="AG180">
        <f>IF(OR(P180&gt;1,P180=""),IF(COUNTBLANK(V180:AD180)=9,0,1),0)</f>
        <v>0</v>
      </c>
      <c r="AH180">
        <f>IF(P180=1,IF((COUNTIF(V180:AD180,"X"))&gt;0,0,1),0)</f>
        <v>0</v>
      </c>
      <c r="AI180">
        <f>IF(AD180="X",IF(COUNTBLANK(V180:AC180)=8,0,1),0)</f>
        <v>0</v>
      </c>
    </row>
    <row r="181" spans="1:35" ht="15" customHeight="1">
      <c r="A181" s="83"/>
      <c r="B181" s="15"/>
      <c r="C181" s="116"/>
      <c r="D181" s="15"/>
      <c r="E181" s="15"/>
      <c r="F181" s="15"/>
      <c r="G181" s="15"/>
      <c r="H181" s="15"/>
      <c r="I181" s="15"/>
      <c r="J181" s="15"/>
      <c r="K181" s="15"/>
      <c r="L181" s="15"/>
      <c r="M181" s="1"/>
      <c r="N181" s="1"/>
      <c r="O181" s="1"/>
      <c r="P181" s="1"/>
      <c r="Q181" s="1"/>
      <c r="R181" s="1"/>
      <c r="S181" s="1"/>
      <c r="T181" s="1"/>
      <c r="U181" s="1"/>
      <c r="V181" s="1"/>
      <c r="W181" s="1"/>
      <c r="X181" s="57"/>
      <c r="Y181" s="57"/>
      <c r="Z181" s="57"/>
      <c r="AA181" s="57"/>
      <c r="AB181" s="57"/>
      <c r="AC181" s="57"/>
      <c r="AD181" s="57"/>
      <c r="AE181" s="1"/>
      <c r="AG181">
        <f>SUM(AG176:AG180)</f>
        <v>0</v>
      </c>
      <c r="AH181">
        <f>SUM(AH176:AH180)</f>
        <v>0</v>
      </c>
      <c r="AI181">
        <f>SUM(AI176:AI180)</f>
        <v>0</v>
      </c>
    </row>
    <row r="182" spans="1:35" ht="45" customHeight="1">
      <c r="A182" s="51"/>
      <c r="B182" s="130"/>
      <c r="C182" s="426" t="s">
        <v>540</v>
      </c>
      <c r="D182" s="281"/>
      <c r="E182" s="281"/>
      <c r="F182" s="322"/>
      <c r="G182" s="318"/>
      <c r="H182" s="316"/>
      <c r="I182" s="316"/>
      <c r="J182" s="316"/>
      <c r="K182" s="316"/>
      <c r="L182" s="316"/>
      <c r="M182" s="316"/>
      <c r="N182" s="316"/>
      <c r="O182" s="316"/>
      <c r="P182" s="316"/>
      <c r="Q182" s="316"/>
      <c r="R182" s="316"/>
      <c r="S182" s="316"/>
      <c r="T182" s="316"/>
      <c r="U182" s="316"/>
      <c r="V182" s="316"/>
      <c r="W182" s="316"/>
      <c r="X182" s="316"/>
      <c r="Y182" s="316"/>
      <c r="Z182" s="316"/>
      <c r="AA182" s="316"/>
      <c r="AB182" s="316"/>
      <c r="AC182" s="316"/>
      <c r="AD182" s="317"/>
      <c r="AE182" s="1"/>
    </row>
    <row r="183" spans="1:35" ht="15" customHeight="1">
      <c r="A183" s="51"/>
      <c r="B183" s="239" t="str">
        <f>IF(AND(P180=1, G182=""),"Alerta: Debido a que seleccionó para el numeral 5 el código 1, debe anotar el nombre de dichos fenómenos perturbadores.","")</f>
        <v/>
      </c>
      <c r="C183" s="105"/>
      <c r="D183" s="105"/>
      <c r="E183" s="105"/>
      <c r="F183" s="105"/>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
    </row>
    <row r="184" spans="1:35" ht="45" customHeight="1">
      <c r="A184" s="51"/>
      <c r="B184" s="130"/>
      <c r="C184" s="426" t="s">
        <v>541</v>
      </c>
      <c r="D184" s="281"/>
      <c r="E184" s="281"/>
      <c r="F184" s="322"/>
      <c r="G184" s="318"/>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6"/>
      <c r="AD184" s="317"/>
      <c r="AE184" s="1"/>
    </row>
    <row r="185" spans="1:35" ht="15" customHeight="1">
      <c r="A185" s="51"/>
      <c r="B185" s="239" t="str">
        <f>IF(AND(AJ176=1, G184=""),"Alerta: Debido a que seleccionó el código 8 en el apartado Elementos del sistema de alerta temprana, debe anotar el n. de dichos elementos.","")</f>
        <v/>
      </c>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5" ht="15" customHeight="1">
      <c r="A186" s="51"/>
      <c r="B186" s="130"/>
      <c r="C186" s="397" t="s">
        <v>542</v>
      </c>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6"/>
      <c r="AD186" s="317"/>
      <c r="AE186" s="1"/>
    </row>
    <row r="187" spans="1:35" ht="15" customHeight="1">
      <c r="A187" s="51"/>
      <c r="B187" s="130"/>
      <c r="C187" s="120" t="s">
        <v>221</v>
      </c>
      <c r="D187" s="396" t="s">
        <v>543</v>
      </c>
      <c r="E187" s="316"/>
      <c r="F187" s="316"/>
      <c r="G187" s="316"/>
      <c r="H187" s="316"/>
      <c r="I187" s="316"/>
      <c r="J187" s="316"/>
      <c r="K187" s="316"/>
      <c r="L187" s="316"/>
      <c r="M187" s="316"/>
      <c r="N187" s="316"/>
      <c r="O187" s="316"/>
      <c r="P187" s="317"/>
      <c r="Q187" s="132" t="s">
        <v>229</v>
      </c>
      <c r="R187" s="396" t="s">
        <v>544</v>
      </c>
      <c r="S187" s="316"/>
      <c r="T187" s="316"/>
      <c r="U187" s="316"/>
      <c r="V187" s="316"/>
      <c r="W187" s="316"/>
      <c r="X187" s="316"/>
      <c r="Y187" s="316"/>
      <c r="Z187" s="316"/>
      <c r="AA187" s="316"/>
      <c r="AB187" s="316"/>
      <c r="AC187" s="316"/>
      <c r="AD187" s="317"/>
      <c r="AE187" s="1"/>
    </row>
    <row r="188" spans="1:35" ht="15" customHeight="1">
      <c r="A188" s="51"/>
      <c r="B188" s="130"/>
      <c r="C188" s="119" t="s">
        <v>222</v>
      </c>
      <c r="D188" s="396" t="s">
        <v>545</v>
      </c>
      <c r="E188" s="316"/>
      <c r="F188" s="316"/>
      <c r="G188" s="316"/>
      <c r="H188" s="316"/>
      <c r="I188" s="316"/>
      <c r="J188" s="316"/>
      <c r="K188" s="316"/>
      <c r="L188" s="316"/>
      <c r="M188" s="316"/>
      <c r="N188" s="316"/>
      <c r="O188" s="316"/>
      <c r="P188" s="317"/>
      <c r="Q188" s="132" t="s">
        <v>231</v>
      </c>
      <c r="R188" s="396" t="s">
        <v>546</v>
      </c>
      <c r="S188" s="316"/>
      <c r="T188" s="316"/>
      <c r="U188" s="316"/>
      <c r="V188" s="316"/>
      <c r="W188" s="316"/>
      <c r="X188" s="316"/>
      <c r="Y188" s="316"/>
      <c r="Z188" s="316"/>
      <c r="AA188" s="316"/>
      <c r="AB188" s="316"/>
      <c r="AC188" s="316"/>
      <c r="AD188" s="317"/>
      <c r="AE188" s="1"/>
    </row>
    <row r="189" spans="1:35" ht="15" customHeight="1">
      <c r="A189" s="51"/>
      <c r="B189" s="130"/>
      <c r="C189" s="119" t="s">
        <v>224</v>
      </c>
      <c r="D189" s="396" t="s">
        <v>547</v>
      </c>
      <c r="E189" s="316"/>
      <c r="F189" s="316"/>
      <c r="G189" s="316"/>
      <c r="H189" s="316"/>
      <c r="I189" s="316"/>
      <c r="J189" s="316"/>
      <c r="K189" s="316"/>
      <c r="L189" s="316"/>
      <c r="M189" s="316"/>
      <c r="N189" s="316"/>
      <c r="O189" s="316"/>
      <c r="P189" s="317"/>
      <c r="Q189" s="132" t="s">
        <v>233</v>
      </c>
      <c r="R189" s="396" t="s">
        <v>548</v>
      </c>
      <c r="S189" s="316"/>
      <c r="T189" s="316"/>
      <c r="U189" s="316"/>
      <c r="V189" s="316"/>
      <c r="W189" s="316"/>
      <c r="X189" s="316"/>
      <c r="Y189" s="316"/>
      <c r="Z189" s="316"/>
      <c r="AA189" s="316"/>
      <c r="AB189" s="316"/>
      <c r="AC189" s="316"/>
      <c r="AD189" s="317"/>
      <c r="AE189" s="1"/>
    </row>
    <row r="190" spans="1:35" ht="15" customHeight="1">
      <c r="A190" s="51"/>
      <c r="B190" s="130"/>
      <c r="C190" s="119" t="s">
        <v>225</v>
      </c>
      <c r="D190" s="396" t="s">
        <v>549</v>
      </c>
      <c r="E190" s="316"/>
      <c r="F190" s="316"/>
      <c r="G190" s="316"/>
      <c r="H190" s="316"/>
      <c r="I190" s="316"/>
      <c r="J190" s="316"/>
      <c r="K190" s="316"/>
      <c r="L190" s="316"/>
      <c r="M190" s="316"/>
      <c r="N190" s="316"/>
      <c r="O190" s="316"/>
      <c r="P190" s="317"/>
      <c r="Q190" s="45" t="s">
        <v>235</v>
      </c>
      <c r="R190" s="396" t="s">
        <v>550</v>
      </c>
      <c r="S190" s="316"/>
      <c r="T190" s="316"/>
      <c r="U190" s="316"/>
      <c r="V190" s="316"/>
      <c r="W190" s="316"/>
      <c r="X190" s="316"/>
      <c r="Y190" s="316"/>
      <c r="Z190" s="316"/>
      <c r="AA190" s="316"/>
      <c r="AB190" s="316"/>
      <c r="AC190" s="316"/>
      <c r="AD190" s="317"/>
      <c r="AE190" s="1"/>
    </row>
    <row r="191" spans="1:35" ht="15" customHeight="1">
      <c r="A191" s="51"/>
      <c r="B191" s="130"/>
      <c r="C191" s="119" t="s">
        <v>227</v>
      </c>
      <c r="D191" s="396" t="s">
        <v>551</v>
      </c>
      <c r="E191" s="316"/>
      <c r="F191" s="316"/>
      <c r="G191" s="316"/>
      <c r="H191" s="316"/>
      <c r="I191" s="316"/>
      <c r="J191" s="316"/>
      <c r="K191" s="316"/>
      <c r="L191" s="316"/>
      <c r="M191" s="316"/>
      <c r="N191" s="316"/>
      <c r="O191" s="316"/>
      <c r="P191" s="317"/>
      <c r="Q191" s="427"/>
      <c r="R191" s="428"/>
      <c r="S191" s="428"/>
      <c r="T191" s="428"/>
      <c r="U191" s="428"/>
      <c r="V191" s="428"/>
      <c r="W191" s="428"/>
      <c r="X191" s="428"/>
      <c r="Y191" s="428"/>
      <c r="Z191" s="428"/>
      <c r="AA191" s="428"/>
      <c r="AB191" s="428"/>
      <c r="AC191" s="428"/>
      <c r="AD191" s="429"/>
      <c r="AE191" s="1"/>
    </row>
    <row r="192" spans="1:35" ht="15" customHeight="1">
      <c r="A192" s="51"/>
      <c r="B192" s="130"/>
      <c r="C192" s="133"/>
      <c r="D192" s="53"/>
      <c r="E192" s="53"/>
      <c r="F192" s="53"/>
      <c r="G192" s="53"/>
      <c r="H192" s="53"/>
      <c r="I192" s="53"/>
      <c r="J192" s="53"/>
      <c r="K192" s="53"/>
      <c r="L192" s="53"/>
      <c r="M192" s="53"/>
      <c r="N192" s="53"/>
      <c r="O192" s="53"/>
      <c r="P192" s="131"/>
      <c r="Q192" s="131"/>
      <c r="R192" s="133"/>
      <c r="S192" s="57"/>
      <c r="T192" s="57"/>
      <c r="U192" s="57"/>
      <c r="V192" s="57"/>
      <c r="W192" s="57"/>
      <c r="X192" s="57"/>
      <c r="Y192" s="57"/>
      <c r="Z192" s="57"/>
      <c r="AA192" s="57"/>
      <c r="AB192" s="57"/>
      <c r="AC192" s="57"/>
      <c r="AD192" s="57"/>
      <c r="AE192" s="1"/>
    </row>
    <row r="193" spans="1:31" ht="24" customHeight="1">
      <c r="A193" s="83"/>
      <c r="B193" s="15"/>
      <c r="C193" s="371" t="s">
        <v>291</v>
      </c>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81"/>
      <c r="AE193" s="1"/>
    </row>
    <row r="194" spans="1:31" ht="60" customHeight="1">
      <c r="A194" s="83"/>
      <c r="B194" s="15"/>
      <c r="C194" s="372"/>
      <c r="D194" s="316"/>
      <c r="E194" s="316"/>
      <c r="F194" s="316"/>
      <c r="G194" s="316"/>
      <c r="H194" s="316"/>
      <c r="I194" s="316"/>
      <c r="J194" s="316"/>
      <c r="K194" s="316"/>
      <c r="L194" s="316"/>
      <c r="M194" s="316"/>
      <c r="N194" s="316"/>
      <c r="O194" s="316"/>
      <c r="P194" s="316"/>
      <c r="Q194" s="316"/>
      <c r="R194" s="316"/>
      <c r="S194" s="316"/>
      <c r="T194" s="316"/>
      <c r="U194" s="316"/>
      <c r="V194" s="316"/>
      <c r="W194" s="316"/>
      <c r="X194" s="316"/>
      <c r="Y194" s="316"/>
      <c r="Z194" s="316"/>
      <c r="AA194" s="316"/>
      <c r="AB194" s="316"/>
      <c r="AC194" s="316"/>
      <c r="AD194" s="317"/>
      <c r="AE194" s="1"/>
    </row>
    <row r="195" spans="1:31" ht="15" customHeight="1">
      <c r="A195" s="83"/>
      <c r="B195" s="239" t="str">
        <f>IF(AH181&gt;0,"Favor de ingresar toda la información requerida en la pregunta.","")</f>
        <v/>
      </c>
      <c r="C195" s="239"/>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1"/>
    </row>
    <row r="196" spans="1:31" ht="15" customHeight="1">
      <c r="A196" s="83"/>
      <c r="B196" s="239" t="str">
        <f>IF(AG181&gt;0,"Revise la información capturada, ya que tiene datos ingresados en celdas que están sombreadas.","")</f>
        <v/>
      </c>
      <c r="C196" s="239"/>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1"/>
    </row>
    <row r="197" spans="1:31" ht="15" customHeight="1">
      <c r="A197" s="83"/>
      <c r="B197" s="239" t="str">
        <f>IF(AI181&gt;0,"Si seleccionó el código 9 no puede seleccionar otro código.","")</f>
        <v/>
      </c>
      <c r="C197" s="239"/>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1"/>
    </row>
    <row r="198" spans="1:31" ht="15" customHeight="1">
      <c r="A198" s="83"/>
      <c r="B198" s="239"/>
      <c r="C198" s="239"/>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1"/>
    </row>
    <row r="199" spans="1:31" ht="15" customHeight="1">
      <c r="A199" s="83"/>
      <c r="B199" s="239"/>
      <c r="C199" s="239"/>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1"/>
    </row>
    <row r="200" spans="1:31" ht="15" customHeight="1" thickBot="1">
      <c r="A200" s="83"/>
      <c r="B200" s="239"/>
      <c r="C200" s="239"/>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1"/>
    </row>
    <row r="201" spans="1:31" ht="15" customHeight="1" thickBot="1">
      <c r="A201" s="88" t="s">
        <v>270</v>
      </c>
      <c r="B201" s="373" t="s">
        <v>552</v>
      </c>
      <c r="C201" s="374"/>
      <c r="D201" s="374"/>
      <c r="E201" s="374"/>
      <c r="F201" s="374"/>
      <c r="G201" s="374"/>
      <c r="H201" s="374"/>
      <c r="I201" s="374"/>
      <c r="J201" s="374"/>
      <c r="K201" s="374"/>
      <c r="L201" s="374"/>
      <c r="M201" s="374"/>
      <c r="N201" s="374"/>
      <c r="O201" s="374"/>
      <c r="P201" s="374"/>
      <c r="Q201" s="374"/>
      <c r="R201" s="374"/>
      <c r="S201" s="374"/>
      <c r="T201" s="374"/>
      <c r="U201" s="374"/>
      <c r="V201" s="374"/>
      <c r="W201" s="374"/>
      <c r="X201" s="374"/>
      <c r="Y201" s="374"/>
      <c r="Z201" s="374"/>
      <c r="AA201" s="374"/>
      <c r="AB201" s="374"/>
      <c r="AC201" s="374"/>
      <c r="AD201" s="375"/>
      <c r="AE201" s="1"/>
    </row>
    <row r="202" spans="1:31" ht="15" customHeight="1">
      <c r="A202" s="8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1"/>
    </row>
    <row r="203" spans="1:31" ht="24" customHeight="1">
      <c r="A203" s="51" t="s">
        <v>553</v>
      </c>
      <c r="B203" s="408" t="s">
        <v>554</v>
      </c>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81"/>
      <c r="AE203" s="1"/>
    </row>
    <row r="204" spans="1:31" ht="15" customHeight="1">
      <c r="A204" s="52"/>
      <c r="B204" s="103"/>
      <c r="C204" s="386" t="s">
        <v>555</v>
      </c>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81"/>
      <c r="AE204" s="1"/>
    </row>
    <row r="205" spans="1:31" ht="15" customHeight="1" thickBot="1">
      <c r="A205" s="52"/>
      <c r="B205" s="103"/>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1"/>
    </row>
    <row r="206" spans="1:31" ht="15" customHeight="1" thickBot="1">
      <c r="A206" s="52"/>
      <c r="B206" s="103"/>
      <c r="C206" s="82"/>
      <c r="D206" s="54" t="s">
        <v>556</v>
      </c>
      <c r="E206" s="37"/>
      <c r="F206" s="37"/>
      <c r="G206" s="37"/>
      <c r="H206" s="37"/>
      <c r="I206" s="82"/>
      <c r="J206" s="54" t="s">
        <v>557</v>
      </c>
      <c r="K206" s="37"/>
      <c r="L206" s="134"/>
      <c r="M206" s="54"/>
      <c r="N206" s="37"/>
      <c r="O206" s="37"/>
      <c r="P206" s="37"/>
      <c r="Q206" s="37"/>
      <c r="R206" s="37"/>
      <c r="S206" s="37"/>
      <c r="T206" s="82"/>
      <c r="U206" s="54" t="s">
        <v>558</v>
      </c>
      <c r="V206" s="37"/>
      <c r="W206" s="37"/>
      <c r="X206" s="37"/>
      <c r="Y206" s="37"/>
      <c r="Z206" s="37"/>
      <c r="AA206" s="37"/>
      <c r="AB206" s="37"/>
      <c r="AC206" s="37"/>
      <c r="AD206" s="37"/>
      <c r="AE206" s="1"/>
    </row>
    <row r="207" spans="1:31" ht="15" customHeight="1">
      <c r="A207" s="52"/>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1"/>
    </row>
    <row r="208" spans="1:31" ht="24" customHeight="1">
      <c r="A208" s="83"/>
      <c r="B208" s="15"/>
      <c r="C208" s="371" t="s">
        <v>291</v>
      </c>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c r="AE208" s="1"/>
    </row>
    <row r="209" spans="1:39" ht="60" customHeight="1">
      <c r="A209" s="52"/>
      <c r="B209" s="103"/>
      <c r="C209" s="410"/>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6"/>
      <c r="AD209" s="317"/>
      <c r="AE209" s="1"/>
    </row>
    <row r="210" spans="1:39" ht="15" customHeight="1">
      <c r="A210" s="83"/>
      <c r="B210" s="239" t="str">
        <f>IF((3-SUM(COUNTBLANK(C206),COUNTBLANK(I206),COUNTBLANK(T206)))&gt;1,"Favor de seleccionar con una X un solo código.","")</f>
        <v/>
      </c>
      <c r="C210" s="239"/>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1"/>
    </row>
    <row r="211" spans="1:39" ht="15" customHeight="1">
      <c r="A211" s="83"/>
      <c r="B211" s="239"/>
      <c r="C211" s="239"/>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1"/>
    </row>
    <row r="212" spans="1:39" ht="15" customHeight="1">
      <c r="A212" s="83"/>
      <c r="B212" s="239"/>
      <c r="C212" s="239"/>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1"/>
    </row>
    <row r="213" spans="1:39" ht="15" customHeight="1">
      <c r="A213" s="83"/>
      <c r="B213" s="239"/>
      <c r="C213" s="239"/>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1"/>
    </row>
    <row r="214" spans="1:39" ht="15" customHeight="1">
      <c r="A214" s="83"/>
      <c r="B214" s="239"/>
      <c r="C214" s="239"/>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1"/>
    </row>
    <row r="215" spans="1:39" ht="15" customHeight="1">
      <c r="A215" s="83"/>
      <c r="B215" s="239"/>
      <c r="C215" s="239"/>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1"/>
    </row>
    <row r="216" spans="1:39" ht="24" customHeight="1">
      <c r="A216" s="51" t="s">
        <v>559</v>
      </c>
      <c r="B216" s="408" t="s">
        <v>560</v>
      </c>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1"/>
    </row>
    <row r="217" spans="1:39" ht="24" customHeight="1">
      <c r="A217" s="51"/>
      <c r="B217" s="103"/>
      <c r="C217" s="371" t="s">
        <v>561</v>
      </c>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1"/>
    </row>
    <row r="218" spans="1:39" ht="15" customHeight="1">
      <c r="A218" s="51"/>
      <c r="C218" s="409" t="s">
        <v>562</v>
      </c>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107"/>
    </row>
    <row r="219" spans="1:39" ht="15" customHeight="1">
      <c r="A219" s="51"/>
      <c r="B219" s="103"/>
      <c r="C219" s="371" t="s">
        <v>563</v>
      </c>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1"/>
    </row>
    <row r="220" spans="1:39" ht="15" customHeight="1">
      <c r="A220" s="51"/>
      <c r="B220" s="103"/>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
    </row>
    <row r="221" spans="1:39" ht="24" customHeight="1">
      <c r="A221" s="52"/>
      <c r="B221" s="103"/>
      <c r="C221" s="397" t="s">
        <v>564</v>
      </c>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316"/>
      <c r="Z221" s="316"/>
      <c r="AA221" s="316"/>
      <c r="AB221" s="316"/>
      <c r="AC221" s="316"/>
      <c r="AD221" s="317"/>
      <c r="AE221" s="1"/>
      <c r="AI221" t="s">
        <v>414</v>
      </c>
      <c r="AK221" t="s">
        <v>415</v>
      </c>
      <c r="AM221" t="s">
        <v>416</v>
      </c>
    </row>
    <row r="222" spans="1:39" ht="15" customHeight="1">
      <c r="A222" s="52"/>
      <c r="B222" s="103"/>
      <c r="C222" s="125" t="s">
        <v>221</v>
      </c>
      <c r="D222" s="419"/>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c r="AB222" s="316"/>
      <c r="AC222" s="316"/>
      <c r="AD222" s="317"/>
      <c r="AE222" s="1"/>
      <c r="AI222" t="b">
        <f t="shared" ref="AI222:AI231" si="41">NOT(EXACT(D222,UPPER(D222)))</f>
        <v>0</v>
      </c>
      <c r="AJ222" t="str">
        <f t="shared" ref="AJ222:AJ231" si="42">SUBSTITUTE( SUBSTITUTE( SUBSTITUTE( SUBSTITUTE( SUBSTITUTE( SUBSTITUTE( SUBSTITUTE( SUBSTITUTE( SUBSTITUTE( SUBSTITUTE(D222, "á", "a"), "é", "e"), "í", "i"), "ó", "o"), "ú", "u"), "Á", "A"), "É", "E"), "Í", "I"), "Ó", "O"), "Ú", "U")</f>
        <v/>
      </c>
      <c r="AK222" t="b">
        <f t="shared" ref="AK222:AK231" si="43">NOT(EXACT(D222,AJ222))</f>
        <v>0</v>
      </c>
      <c r="AL222" t="str">
        <f t="shared" ref="AL222:AL231" si="44">SUBSTITUTE((SUBSTITUTE(SUBSTITUTE(SUBSTITUTE(D222,".",""),",",""),"(","")),")","")</f>
        <v/>
      </c>
      <c r="AM222" t="b">
        <f t="shared" ref="AM222:AM231" si="45">NOT(EXACT(D222,AL222))</f>
        <v>0</v>
      </c>
    </row>
    <row r="223" spans="1:39" ht="15" customHeight="1">
      <c r="A223" s="52"/>
      <c r="B223" s="103"/>
      <c r="C223" s="135" t="s">
        <v>222</v>
      </c>
      <c r="D223" s="419"/>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6"/>
      <c r="AD223" s="317"/>
      <c r="AE223" s="1"/>
      <c r="AI223" t="b">
        <f t="shared" si="41"/>
        <v>0</v>
      </c>
      <c r="AJ223" t="str">
        <f t="shared" si="42"/>
        <v/>
      </c>
      <c r="AK223" t="b">
        <f t="shared" si="43"/>
        <v>0</v>
      </c>
      <c r="AL223" t="str">
        <f t="shared" si="44"/>
        <v/>
      </c>
      <c r="AM223" t="b">
        <f t="shared" si="45"/>
        <v>0</v>
      </c>
    </row>
    <row r="224" spans="1:39" ht="15" customHeight="1">
      <c r="A224" s="52"/>
      <c r="B224" s="103"/>
      <c r="C224" s="135" t="s">
        <v>224</v>
      </c>
      <c r="D224" s="419"/>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6"/>
      <c r="AD224" s="317"/>
      <c r="AE224" s="1"/>
      <c r="AI224" t="b">
        <f t="shared" si="41"/>
        <v>0</v>
      </c>
      <c r="AJ224" t="str">
        <f t="shared" si="42"/>
        <v/>
      </c>
      <c r="AK224" t="b">
        <f t="shared" si="43"/>
        <v>0</v>
      </c>
      <c r="AL224" t="str">
        <f t="shared" si="44"/>
        <v/>
      </c>
      <c r="AM224" t="b">
        <f t="shared" si="45"/>
        <v>0</v>
      </c>
    </row>
    <row r="225" spans="1:40" ht="15" customHeight="1">
      <c r="A225" s="83"/>
      <c r="B225" s="15"/>
      <c r="C225" s="135" t="s">
        <v>225</v>
      </c>
      <c r="D225" s="419"/>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6"/>
      <c r="AD225" s="317"/>
      <c r="AE225" s="1"/>
      <c r="AI225" t="b">
        <f t="shared" si="41"/>
        <v>0</v>
      </c>
      <c r="AJ225" t="str">
        <f t="shared" si="42"/>
        <v/>
      </c>
      <c r="AK225" t="b">
        <f t="shared" si="43"/>
        <v>0</v>
      </c>
      <c r="AL225" t="str">
        <f t="shared" si="44"/>
        <v/>
      </c>
      <c r="AM225" t="b">
        <f t="shared" si="45"/>
        <v>0</v>
      </c>
    </row>
    <row r="226" spans="1:40" ht="15" customHeight="1">
      <c r="A226" s="52"/>
      <c r="B226" s="103"/>
      <c r="C226" s="135" t="s">
        <v>227</v>
      </c>
      <c r="D226" s="419"/>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6"/>
      <c r="AD226" s="317"/>
      <c r="AE226" s="1"/>
      <c r="AI226" t="b">
        <f t="shared" si="41"/>
        <v>0</v>
      </c>
      <c r="AJ226" t="str">
        <f t="shared" si="42"/>
        <v/>
      </c>
      <c r="AK226" t="b">
        <f t="shared" si="43"/>
        <v>0</v>
      </c>
      <c r="AL226" t="str">
        <f t="shared" si="44"/>
        <v/>
      </c>
      <c r="AM226" t="b">
        <f t="shared" si="45"/>
        <v>0</v>
      </c>
    </row>
    <row r="227" spans="1:40" ht="15" customHeight="1">
      <c r="A227" s="52"/>
      <c r="B227" s="103"/>
      <c r="C227" s="135" t="s">
        <v>229</v>
      </c>
      <c r="D227" s="419"/>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6"/>
      <c r="AD227" s="317"/>
      <c r="AE227" s="1"/>
      <c r="AI227" t="b">
        <f t="shared" si="41"/>
        <v>0</v>
      </c>
      <c r="AJ227" t="str">
        <f t="shared" si="42"/>
        <v/>
      </c>
      <c r="AK227" t="b">
        <f t="shared" si="43"/>
        <v>0</v>
      </c>
      <c r="AL227" t="str">
        <f t="shared" si="44"/>
        <v/>
      </c>
      <c r="AM227" t="b">
        <f t="shared" si="45"/>
        <v>0</v>
      </c>
    </row>
    <row r="228" spans="1:40" ht="15" customHeight="1">
      <c r="A228" s="52"/>
      <c r="B228" s="103"/>
      <c r="C228" s="135" t="s">
        <v>231</v>
      </c>
      <c r="D228" s="419"/>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c r="AD228" s="317"/>
      <c r="AE228" s="1"/>
      <c r="AI228" t="b">
        <f t="shared" si="41"/>
        <v>0</v>
      </c>
      <c r="AJ228" t="str">
        <f t="shared" si="42"/>
        <v/>
      </c>
      <c r="AK228" t="b">
        <f t="shared" si="43"/>
        <v>0</v>
      </c>
      <c r="AL228" t="str">
        <f t="shared" si="44"/>
        <v/>
      </c>
      <c r="AM228" t="b">
        <f t="shared" si="45"/>
        <v>0</v>
      </c>
    </row>
    <row r="229" spans="1:40" ht="15" customHeight="1">
      <c r="A229" s="52"/>
      <c r="B229" s="103"/>
      <c r="C229" s="135" t="s">
        <v>233</v>
      </c>
      <c r="D229" s="419"/>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7"/>
      <c r="AE229" s="1"/>
      <c r="AI229" t="b">
        <f t="shared" si="41"/>
        <v>0</v>
      </c>
      <c r="AJ229" t="str">
        <f t="shared" si="42"/>
        <v/>
      </c>
      <c r="AK229" t="b">
        <f t="shared" si="43"/>
        <v>0</v>
      </c>
      <c r="AL229" t="str">
        <f t="shared" si="44"/>
        <v/>
      </c>
      <c r="AM229" t="b">
        <f t="shared" si="45"/>
        <v>0</v>
      </c>
    </row>
    <row r="230" spans="1:40" ht="15" customHeight="1">
      <c r="A230" s="52"/>
      <c r="B230" s="103"/>
      <c r="C230" s="135" t="s">
        <v>235</v>
      </c>
      <c r="D230" s="419"/>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c r="AA230" s="316"/>
      <c r="AB230" s="316"/>
      <c r="AC230" s="316"/>
      <c r="AD230" s="317"/>
      <c r="AE230" s="1"/>
      <c r="AI230" t="b">
        <f t="shared" si="41"/>
        <v>0</v>
      </c>
      <c r="AJ230" t="str">
        <f t="shared" si="42"/>
        <v/>
      </c>
      <c r="AK230" t="b">
        <f t="shared" si="43"/>
        <v>0</v>
      </c>
      <c r="AL230" t="str">
        <f t="shared" si="44"/>
        <v/>
      </c>
      <c r="AM230" t="b">
        <f t="shared" si="45"/>
        <v>0</v>
      </c>
    </row>
    <row r="231" spans="1:40" ht="15" customHeight="1">
      <c r="A231" s="52"/>
      <c r="B231" s="103"/>
      <c r="C231" s="135" t="s">
        <v>237</v>
      </c>
      <c r="D231" s="419"/>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c r="AA231" s="316"/>
      <c r="AB231" s="316"/>
      <c r="AC231" s="316"/>
      <c r="AD231" s="317"/>
      <c r="AE231" s="1"/>
      <c r="AI231" t="b">
        <f t="shared" si="41"/>
        <v>0</v>
      </c>
      <c r="AJ231" t="str">
        <f t="shared" si="42"/>
        <v/>
      </c>
      <c r="AK231" t="b">
        <f t="shared" si="43"/>
        <v>0</v>
      </c>
      <c r="AL231" t="str">
        <f t="shared" si="44"/>
        <v/>
      </c>
      <c r="AM231" t="b">
        <f t="shared" si="45"/>
        <v>0</v>
      </c>
    </row>
    <row r="232" spans="1:40" ht="15" customHeight="1">
      <c r="A232" s="52"/>
      <c r="B232" s="103"/>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1"/>
      <c r="AI232">
        <f>COUNTIF(AI222:AI231,TRUE)</f>
        <v>0</v>
      </c>
      <c r="AK232">
        <f>COUNTIF(AK222:AK231,TRUE)</f>
        <v>0</v>
      </c>
      <c r="AM232">
        <f>COUNTIF(AM222:AM231,TRUE)</f>
        <v>0</v>
      </c>
      <c r="AN232">
        <f>SUM(AI232,AK232,AM232)</f>
        <v>0</v>
      </c>
    </row>
    <row r="233" spans="1:40" ht="24" customHeight="1">
      <c r="A233" s="83"/>
      <c r="B233" s="15"/>
      <c r="C233" s="371" t="s">
        <v>291</v>
      </c>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1"/>
    </row>
    <row r="234" spans="1:40" ht="60" customHeight="1">
      <c r="A234" s="52"/>
      <c r="B234" s="103"/>
      <c r="C234" s="410"/>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c r="AD234" s="317"/>
      <c r="AE234" s="1"/>
    </row>
    <row r="235" spans="1:40" ht="15" customHeight="1">
      <c r="B235" s="239" t="str">
        <f>IF(AND(COUNTIF(D222:AD231,"NS")&lt;&gt;0,C234=""),"Alerta: Debido a que cuenta con registros NS, debe proporcionar una justificación en el area de comentarios al final de la pregunta.","")</f>
        <v/>
      </c>
    </row>
    <row r="236" spans="1:40" ht="15" customHeight="1">
      <c r="B236" s="239" t="str">
        <f>IF(AN232=0,"","Error: el nombre debe registrarse en mayúsculas, sin comillas ni signos de acentuación, puntuación, paréntesis y abreviaturas.")</f>
        <v/>
      </c>
    </row>
    <row r="237" spans="1:40" ht="15" customHeight="1"/>
    <row r="238" spans="1:40" ht="15" customHeight="1"/>
    <row r="239" spans="1:40" ht="15" customHeight="1"/>
    <row r="240" spans="1:40" ht="15" customHeight="1"/>
  </sheetData>
  <sheetProtection algorithmName="SHA-512" hashValue="lEdVue5GRtH72sPCGk9+E+eKyvyuFH0xhEGoWyVEr3Q73o6lXOSwGj3Zu7gFIF2tikMlBhvcKjk4kpo5He3rKw==" saltValue="8CiSnQ/Yw5LpFleAY8MM5Q==" spinCount="100000" sheet="1" objects="1"/>
  <mergeCells count="323">
    <mergeCell ref="AA94:AD94"/>
    <mergeCell ref="B58:AD58"/>
    <mergeCell ref="C59:AD59"/>
    <mergeCell ref="C60:AD60"/>
    <mergeCell ref="D90:F90"/>
    <mergeCell ref="G90:H90"/>
    <mergeCell ref="I90:J90"/>
    <mergeCell ref="D91:F91"/>
    <mergeCell ref="G91:H91"/>
    <mergeCell ref="I91:J91"/>
    <mergeCell ref="D88:F88"/>
    <mergeCell ref="G88:H88"/>
    <mergeCell ref="I88:J88"/>
    <mergeCell ref="D89:F89"/>
    <mergeCell ref="G89:H89"/>
    <mergeCell ref="I89:J89"/>
    <mergeCell ref="D92:F92"/>
    <mergeCell ref="G92:H92"/>
    <mergeCell ref="I92:J92"/>
    <mergeCell ref="D84:F84"/>
    <mergeCell ref="G84:H84"/>
    <mergeCell ref="I84:J84"/>
    <mergeCell ref="D85:F85"/>
    <mergeCell ref="G85:H85"/>
    <mergeCell ref="AA45:AD45"/>
    <mergeCell ref="D46:L46"/>
    <mergeCell ref="M46:R46"/>
    <mergeCell ref="S46:V46"/>
    <mergeCell ref="W46:Z46"/>
    <mergeCell ref="AA46:AD46"/>
    <mergeCell ref="D45:L45"/>
    <mergeCell ref="M45:R45"/>
    <mergeCell ref="S45:V45"/>
    <mergeCell ref="W45:Z45"/>
    <mergeCell ref="AA43:AD43"/>
    <mergeCell ref="D44:L44"/>
    <mergeCell ref="M44:R44"/>
    <mergeCell ref="S44:V44"/>
    <mergeCell ref="W44:Z44"/>
    <mergeCell ref="AA44:AD44"/>
    <mergeCell ref="AA41:AD41"/>
    <mergeCell ref="D42:L42"/>
    <mergeCell ref="M42:R42"/>
    <mergeCell ref="S42:V42"/>
    <mergeCell ref="W42:Z42"/>
    <mergeCell ref="AA42:AD42"/>
    <mergeCell ref="D43:L43"/>
    <mergeCell ref="M43:R43"/>
    <mergeCell ref="S43:V43"/>
    <mergeCell ref="W43:Z43"/>
    <mergeCell ref="D41:L41"/>
    <mergeCell ref="M41:R41"/>
    <mergeCell ref="S41:V41"/>
    <mergeCell ref="W41:Z41"/>
    <mergeCell ref="AA39:AD39"/>
    <mergeCell ref="D40:L40"/>
    <mergeCell ref="M40:R40"/>
    <mergeCell ref="S40:V40"/>
    <mergeCell ref="W40:Z40"/>
    <mergeCell ref="AA40:AD40"/>
    <mergeCell ref="AA37:AD37"/>
    <mergeCell ref="D38:L38"/>
    <mergeCell ref="M38:R38"/>
    <mergeCell ref="S38:V38"/>
    <mergeCell ref="W38:Z38"/>
    <mergeCell ref="AA38:AD38"/>
    <mergeCell ref="D39:L39"/>
    <mergeCell ref="M39:R39"/>
    <mergeCell ref="S39:V39"/>
    <mergeCell ref="W39:Z39"/>
    <mergeCell ref="D37:L37"/>
    <mergeCell ref="M37:R37"/>
    <mergeCell ref="S37:V37"/>
    <mergeCell ref="W37:Z37"/>
    <mergeCell ref="AA35:AD35"/>
    <mergeCell ref="D36:L36"/>
    <mergeCell ref="M36:R36"/>
    <mergeCell ref="S36:V36"/>
    <mergeCell ref="W36:Z36"/>
    <mergeCell ref="AA36:AD36"/>
    <mergeCell ref="AA33:AD33"/>
    <mergeCell ref="D34:L34"/>
    <mergeCell ref="M34:R34"/>
    <mergeCell ref="S34:V34"/>
    <mergeCell ref="W34:Z34"/>
    <mergeCell ref="AA34:AD34"/>
    <mergeCell ref="D35:L35"/>
    <mergeCell ref="M35:R35"/>
    <mergeCell ref="S35:V35"/>
    <mergeCell ref="W35:Z35"/>
    <mergeCell ref="D33:L33"/>
    <mergeCell ref="M33:R33"/>
    <mergeCell ref="S33:V33"/>
    <mergeCell ref="W33:Z33"/>
    <mergeCell ref="AA30:AD30"/>
    <mergeCell ref="D31:L31"/>
    <mergeCell ref="M31:R31"/>
    <mergeCell ref="S31:V31"/>
    <mergeCell ref="W31:Z31"/>
    <mergeCell ref="D29:L29"/>
    <mergeCell ref="M29:R29"/>
    <mergeCell ref="S29:V29"/>
    <mergeCell ref="W29:Z29"/>
    <mergeCell ref="W30:Z30"/>
    <mergeCell ref="D231:AD231"/>
    <mergeCell ref="C233:AD233"/>
    <mergeCell ref="D227:AD227"/>
    <mergeCell ref="D228:AD228"/>
    <mergeCell ref="D229:AD229"/>
    <mergeCell ref="D230:AD230"/>
    <mergeCell ref="Q191:AD191"/>
    <mergeCell ref="C193:AD193"/>
    <mergeCell ref="C194:AD194"/>
    <mergeCell ref="D225:AD225"/>
    <mergeCell ref="D226:AD226"/>
    <mergeCell ref="C217:AD217"/>
    <mergeCell ref="C219:AD219"/>
    <mergeCell ref="C221:AD221"/>
    <mergeCell ref="D222:AD222"/>
    <mergeCell ref="D223:AD223"/>
    <mergeCell ref="D224:AD224"/>
    <mergeCell ref="B201:AD201"/>
    <mergeCell ref="B203:AD203"/>
    <mergeCell ref="C204:AD204"/>
    <mergeCell ref="C208:AD208"/>
    <mergeCell ref="C209:AD209"/>
    <mergeCell ref="B216:AD216"/>
    <mergeCell ref="D190:P190"/>
    <mergeCell ref="R190:AD190"/>
    <mergeCell ref="D191:P191"/>
    <mergeCell ref="AA27:AD27"/>
    <mergeCell ref="D28:L28"/>
    <mergeCell ref="M28:R28"/>
    <mergeCell ref="S28:V28"/>
    <mergeCell ref="W28:Z28"/>
    <mergeCell ref="AA28:AD28"/>
    <mergeCell ref="C186:AD186"/>
    <mergeCell ref="D187:P187"/>
    <mergeCell ref="R187:AD187"/>
    <mergeCell ref="D188:P188"/>
    <mergeCell ref="R188:AD188"/>
    <mergeCell ref="D189:P189"/>
    <mergeCell ref="R189:AD189"/>
    <mergeCell ref="D180:O180"/>
    <mergeCell ref="AA31:AD31"/>
    <mergeCell ref="D32:L32"/>
    <mergeCell ref="M32:R32"/>
    <mergeCell ref="S32:V32"/>
    <mergeCell ref="W32:Z32"/>
    <mergeCell ref="AA32:AD32"/>
    <mergeCell ref="AA29:AD29"/>
    <mergeCell ref="P180:U180"/>
    <mergeCell ref="C182:F182"/>
    <mergeCell ref="G182:AD182"/>
    <mergeCell ref="C184:F184"/>
    <mergeCell ref="G184:AD184"/>
    <mergeCell ref="D177:O177"/>
    <mergeCell ref="P177:U177"/>
    <mergeCell ref="D178:O178"/>
    <mergeCell ref="P178:U178"/>
    <mergeCell ref="D179:O179"/>
    <mergeCell ref="P179:U179"/>
    <mergeCell ref="C172:AD172"/>
    <mergeCell ref="C174:O175"/>
    <mergeCell ref="P174:U175"/>
    <mergeCell ref="V174:AD174"/>
    <mergeCell ref="D176:O176"/>
    <mergeCell ref="P176:U176"/>
    <mergeCell ref="C164:AD164"/>
    <mergeCell ref="B166:AD166"/>
    <mergeCell ref="C168:AD168"/>
    <mergeCell ref="C169:AD169"/>
    <mergeCell ref="C170:AD170"/>
    <mergeCell ref="C171:AD171"/>
    <mergeCell ref="C167:AD167"/>
    <mergeCell ref="C152:F152"/>
    <mergeCell ref="C154:AD154"/>
    <mergeCell ref="C155:AD155"/>
    <mergeCell ref="B162:AD162"/>
    <mergeCell ref="B163:AD163"/>
    <mergeCell ref="B141:AD141"/>
    <mergeCell ref="B144:AD144"/>
    <mergeCell ref="C145:AD145"/>
    <mergeCell ref="B147:AD147"/>
    <mergeCell ref="C148:AD148"/>
    <mergeCell ref="B142:AD142"/>
    <mergeCell ref="C143:AD143"/>
    <mergeCell ref="C133:AD133"/>
    <mergeCell ref="C134:AD134"/>
    <mergeCell ref="D127:P127"/>
    <mergeCell ref="R127:AD127"/>
    <mergeCell ref="D128:P128"/>
    <mergeCell ref="R128:AD128"/>
    <mergeCell ref="D129:P129"/>
    <mergeCell ref="R129:AD129"/>
    <mergeCell ref="AA150:AD150"/>
    <mergeCell ref="C121:AD121"/>
    <mergeCell ref="D122:P122"/>
    <mergeCell ref="R122:AD122"/>
    <mergeCell ref="D123:P123"/>
    <mergeCell ref="R123:AD123"/>
    <mergeCell ref="D130:P130"/>
    <mergeCell ref="R130:AD130"/>
    <mergeCell ref="D131:P131"/>
    <mergeCell ref="R131:AD131"/>
    <mergeCell ref="D104:J104"/>
    <mergeCell ref="D105:J105"/>
    <mergeCell ref="D106:J106"/>
    <mergeCell ref="D107:J107"/>
    <mergeCell ref="D108:J108"/>
    <mergeCell ref="D109:J109"/>
    <mergeCell ref="D86:F86"/>
    <mergeCell ref="G86:H86"/>
    <mergeCell ref="I86:J86"/>
    <mergeCell ref="D87:F87"/>
    <mergeCell ref="G87:H87"/>
    <mergeCell ref="I87:J87"/>
    <mergeCell ref="I85:J85"/>
    <mergeCell ref="D82:F82"/>
    <mergeCell ref="G82:H82"/>
    <mergeCell ref="I82:J82"/>
    <mergeCell ref="D83:F83"/>
    <mergeCell ref="G83:H83"/>
    <mergeCell ref="I83:J83"/>
    <mergeCell ref="D80:F80"/>
    <mergeCell ref="G80:H80"/>
    <mergeCell ref="I80:J80"/>
    <mergeCell ref="D81:F81"/>
    <mergeCell ref="G81:H81"/>
    <mergeCell ref="I81:J81"/>
    <mergeCell ref="D78:F78"/>
    <mergeCell ref="G78:H78"/>
    <mergeCell ref="I78:J78"/>
    <mergeCell ref="D79:F79"/>
    <mergeCell ref="G79:H79"/>
    <mergeCell ref="I79:J79"/>
    <mergeCell ref="D76:F76"/>
    <mergeCell ref="G76:H76"/>
    <mergeCell ref="I76:J76"/>
    <mergeCell ref="D77:F77"/>
    <mergeCell ref="G77:H77"/>
    <mergeCell ref="I77:J77"/>
    <mergeCell ref="D74:F74"/>
    <mergeCell ref="G74:H74"/>
    <mergeCell ref="I74:J74"/>
    <mergeCell ref="D75:F75"/>
    <mergeCell ref="G75:H75"/>
    <mergeCell ref="I75:J75"/>
    <mergeCell ref="D73:F73"/>
    <mergeCell ref="G73:H73"/>
    <mergeCell ref="I73:J73"/>
    <mergeCell ref="AA26:AD26"/>
    <mergeCell ref="C66:AD66"/>
    <mergeCell ref="AA68:AD68"/>
    <mergeCell ref="AA70:AD70"/>
    <mergeCell ref="C71:F72"/>
    <mergeCell ref="G71:H72"/>
    <mergeCell ref="I71:J72"/>
    <mergeCell ref="K71:AD71"/>
    <mergeCell ref="D27:L27"/>
    <mergeCell ref="M27:R27"/>
    <mergeCell ref="S27:V27"/>
    <mergeCell ref="W27:Z27"/>
    <mergeCell ref="C62:AD62"/>
    <mergeCell ref="C63:AD63"/>
    <mergeCell ref="C64:AD64"/>
    <mergeCell ref="C50:AD50"/>
    <mergeCell ref="C51:AD51"/>
    <mergeCell ref="C48:E48"/>
    <mergeCell ref="F48:AD48"/>
    <mergeCell ref="C61:AD61"/>
    <mergeCell ref="C65:AD65"/>
    <mergeCell ref="D30:L30"/>
    <mergeCell ref="M30:R30"/>
    <mergeCell ref="S30:V30"/>
    <mergeCell ref="C119:F119"/>
    <mergeCell ref="B10:AD10"/>
    <mergeCell ref="C11:AD11"/>
    <mergeCell ref="C12:AD12"/>
    <mergeCell ref="C14:AD14"/>
    <mergeCell ref="C15:AD15"/>
    <mergeCell ref="B17:AD17"/>
    <mergeCell ref="B1:AD1"/>
    <mergeCell ref="B3:AD3"/>
    <mergeCell ref="B5:AD5"/>
    <mergeCell ref="AA7:AD7"/>
    <mergeCell ref="B8:L8"/>
    <mergeCell ref="N8:O8"/>
    <mergeCell ref="C13:AD13"/>
    <mergeCell ref="B18:AD18"/>
    <mergeCell ref="C19:AD19"/>
    <mergeCell ref="B21:AD21"/>
    <mergeCell ref="C22:AD22"/>
    <mergeCell ref="C23:AD23"/>
    <mergeCell ref="C25:L26"/>
    <mergeCell ref="M25:R26"/>
    <mergeCell ref="S25:AD25"/>
    <mergeCell ref="S26:V26"/>
    <mergeCell ref="W26:Z26"/>
    <mergeCell ref="C234:AD234"/>
    <mergeCell ref="C218:AD218"/>
    <mergeCell ref="K95:AD95"/>
    <mergeCell ref="C95:J96"/>
    <mergeCell ref="D97:J97"/>
    <mergeCell ref="D98:J98"/>
    <mergeCell ref="D99:J99"/>
    <mergeCell ref="D100:J100"/>
    <mergeCell ref="D101:J101"/>
    <mergeCell ref="D102:J102"/>
    <mergeCell ref="D103:J103"/>
    <mergeCell ref="D110:J110"/>
    <mergeCell ref="D111:J111"/>
    <mergeCell ref="D112:J112"/>
    <mergeCell ref="D113:J113"/>
    <mergeCell ref="D114:J114"/>
    <mergeCell ref="D115:J115"/>
    <mergeCell ref="D116:J116"/>
    <mergeCell ref="D124:P124"/>
    <mergeCell ref="R124:AD124"/>
    <mergeCell ref="D125:P125"/>
    <mergeCell ref="R125:AD125"/>
    <mergeCell ref="D126:P126"/>
    <mergeCell ref="R126:AD126"/>
  </mergeCells>
  <conditionalFormatting sqref="N27:AD27">
    <cfRule type="expression" dxfId="4201" priority="2" stopIfTrue="1">
      <formula>OR($M27=2,$M27=9)</formula>
    </cfRule>
  </conditionalFormatting>
  <conditionalFormatting sqref="N28:AD28">
    <cfRule type="expression" dxfId="4200" priority="3" stopIfTrue="1">
      <formula>OR($M28=2,$M28=9)</formula>
    </cfRule>
  </conditionalFormatting>
  <conditionalFormatting sqref="N29:AD29">
    <cfRule type="expression" dxfId="4199" priority="4" stopIfTrue="1">
      <formula>OR($M29=2,$M29=9)</formula>
    </cfRule>
  </conditionalFormatting>
  <conditionalFormatting sqref="N30:AD30">
    <cfRule type="expression" dxfId="4198" priority="5" stopIfTrue="1">
      <formula>OR($M30=2,$M30=9)</formula>
    </cfRule>
  </conditionalFormatting>
  <conditionalFormatting sqref="N31:AD31">
    <cfRule type="expression" dxfId="4197" priority="6" stopIfTrue="1">
      <formula>OR($M31=2,$M31=9)</formula>
    </cfRule>
  </conditionalFormatting>
  <conditionalFormatting sqref="N32:AD32">
    <cfRule type="expression" dxfId="4196" priority="7" stopIfTrue="1">
      <formula>OR($M32=2,$M32=9)</formula>
    </cfRule>
  </conditionalFormatting>
  <conditionalFormatting sqref="N33:AD33">
    <cfRule type="expression" dxfId="4195" priority="8" stopIfTrue="1">
      <formula>OR($M33=2,$M33=9)</formula>
    </cfRule>
  </conditionalFormatting>
  <conditionalFormatting sqref="N34:AD34">
    <cfRule type="expression" dxfId="4194" priority="9" stopIfTrue="1">
      <formula>OR($M34=2,$M34=9)</formula>
    </cfRule>
  </conditionalFormatting>
  <conditionalFormatting sqref="N35:AD35">
    <cfRule type="expression" dxfId="4193" priority="10" stopIfTrue="1">
      <formula>OR($M35=2,$M35=9)</formula>
    </cfRule>
  </conditionalFormatting>
  <conditionalFormatting sqref="N36:AD36">
    <cfRule type="expression" dxfId="4192" priority="11" stopIfTrue="1">
      <formula>OR($M36=2,$M36=9)</formula>
    </cfRule>
  </conditionalFormatting>
  <conditionalFormatting sqref="N37:AD37">
    <cfRule type="expression" dxfId="4191" priority="12" stopIfTrue="1">
      <formula>OR($M37=2,$M37=9)</formula>
    </cfRule>
  </conditionalFormatting>
  <conditionalFormatting sqref="N38:AD38">
    <cfRule type="expression" dxfId="4190" priority="13" stopIfTrue="1">
      <formula>OR($M38=2,$M38=9)</formula>
    </cfRule>
  </conditionalFormatting>
  <conditionalFormatting sqref="N39:AD39">
    <cfRule type="expression" dxfId="4189" priority="14" stopIfTrue="1">
      <formula>OR($M39=2,$M39=9)</formula>
    </cfRule>
  </conditionalFormatting>
  <conditionalFormatting sqref="N40:AD40">
    <cfRule type="expression" dxfId="4188" priority="15" stopIfTrue="1">
      <formula>OR($M40=2,$M40=9)</formula>
    </cfRule>
  </conditionalFormatting>
  <conditionalFormatting sqref="N41:AD41">
    <cfRule type="expression" dxfId="4187" priority="16" stopIfTrue="1">
      <formula>OR($M41=2,$M41=9)</formula>
    </cfRule>
  </conditionalFormatting>
  <conditionalFormatting sqref="N42:AD42">
    <cfRule type="expression" dxfId="4186" priority="17" stopIfTrue="1">
      <formula>OR($M42=2,$M42=9)</formula>
    </cfRule>
  </conditionalFormatting>
  <conditionalFormatting sqref="N43:AD43">
    <cfRule type="expression" dxfId="4185" priority="18" stopIfTrue="1">
      <formula>OR($M43=2,$M43=9)</formula>
    </cfRule>
  </conditionalFormatting>
  <conditionalFormatting sqref="N44:AD44">
    <cfRule type="expression" dxfId="4184" priority="19" stopIfTrue="1">
      <formula>OR($M44=2,$M44=9)</formula>
    </cfRule>
  </conditionalFormatting>
  <conditionalFormatting sqref="N45:AD45">
    <cfRule type="expression" dxfId="4183" priority="20" stopIfTrue="1">
      <formula>OR($M45=2,$M45=9)</formula>
    </cfRule>
  </conditionalFormatting>
  <conditionalFormatting sqref="N46:AD46">
    <cfRule type="expression" dxfId="4182" priority="21" stopIfTrue="1">
      <formula>OR($M46=2,$M46=9)</formula>
    </cfRule>
  </conditionalFormatting>
  <conditionalFormatting sqref="F48">
    <cfRule type="expression" dxfId="4181" priority="22" stopIfTrue="1">
      <formula>OR($M$46&gt;1,$M$46="")</formula>
    </cfRule>
    <cfRule type="expression" dxfId="4180" priority="23" stopIfTrue="1">
      <formula>AND($M$46=1, $F$48="")</formula>
    </cfRule>
  </conditionalFormatting>
  <conditionalFormatting sqref="J73:AD73">
    <cfRule type="expression" dxfId="4179" priority="24" stopIfTrue="1">
      <formula>OR($I73=2,$I73=9)</formula>
    </cfRule>
  </conditionalFormatting>
  <conditionalFormatting sqref="J74:AD74">
    <cfRule type="expression" dxfId="4178" priority="25" stopIfTrue="1">
      <formula>OR($I74=2,$I74=9)</formula>
    </cfRule>
  </conditionalFormatting>
  <conditionalFormatting sqref="J75:AD75">
    <cfRule type="expression" dxfId="4177" priority="26" stopIfTrue="1">
      <formula>OR($I75=2,$I75=9)</formula>
    </cfRule>
  </conditionalFormatting>
  <conditionalFormatting sqref="J76:AD76">
    <cfRule type="expression" dxfId="4176" priority="27" stopIfTrue="1">
      <formula>OR($I76=2,$I76=9)</formula>
    </cfRule>
  </conditionalFormatting>
  <conditionalFormatting sqref="J77:AD77">
    <cfRule type="expression" dxfId="4175" priority="28" stopIfTrue="1">
      <formula>OR($I77=2,$I77=9)</formula>
    </cfRule>
  </conditionalFormatting>
  <conditionalFormatting sqref="J78:AD78">
    <cfRule type="expression" dxfId="4174" priority="29" stopIfTrue="1">
      <formula>OR($I78=2,$I78=9)</formula>
    </cfRule>
  </conditionalFormatting>
  <conditionalFormatting sqref="J79:AD79">
    <cfRule type="expression" dxfId="4173" priority="30" stopIfTrue="1">
      <formula>OR($I79=2,$I79=9)</formula>
    </cfRule>
  </conditionalFormatting>
  <conditionalFormatting sqref="J80:AD80">
    <cfRule type="expression" dxfId="4172" priority="31" stopIfTrue="1">
      <formula>OR($I80=2,$I80=9)</formula>
    </cfRule>
  </conditionalFormatting>
  <conditionalFormatting sqref="J81:AD81">
    <cfRule type="expression" dxfId="4171" priority="32" stopIfTrue="1">
      <formula>OR($I81=2,$I81=9)</formula>
    </cfRule>
  </conditionalFormatting>
  <conditionalFormatting sqref="J82:AD82">
    <cfRule type="expression" dxfId="4170" priority="33" stopIfTrue="1">
      <formula>OR($I82=2,$I82=9)</formula>
    </cfRule>
  </conditionalFormatting>
  <conditionalFormatting sqref="J83:AD83">
    <cfRule type="expression" dxfId="4169" priority="34" stopIfTrue="1">
      <formula>OR($I83=2,$I83=9)</formula>
    </cfRule>
  </conditionalFormatting>
  <conditionalFormatting sqref="J84:AD84">
    <cfRule type="expression" dxfId="4168" priority="35" stopIfTrue="1">
      <formula>OR($I84=2,$I84=9)</formula>
    </cfRule>
  </conditionalFormatting>
  <conditionalFormatting sqref="J85:AD85">
    <cfRule type="expression" dxfId="4167" priority="36" stopIfTrue="1">
      <formula>OR($I85=2,$I85=9)</formula>
    </cfRule>
  </conditionalFormatting>
  <conditionalFormatting sqref="J86:AD86">
    <cfRule type="expression" dxfId="4166" priority="37" stopIfTrue="1">
      <formula>OR($I86=2,$I86=9)</formula>
    </cfRule>
  </conditionalFormatting>
  <conditionalFormatting sqref="J87:AD87">
    <cfRule type="expression" dxfId="4165" priority="38" stopIfTrue="1">
      <formula>OR($I87=2,$I87=9)</formula>
    </cfRule>
  </conditionalFormatting>
  <conditionalFormatting sqref="J88:AD88">
    <cfRule type="expression" dxfId="4164" priority="39" stopIfTrue="1">
      <formula>OR($I88=2,$I88=9)</formula>
    </cfRule>
  </conditionalFormatting>
  <conditionalFormatting sqref="J89:AD89">
    <cfRule type="expression" dxfId="4163" priority="40" stopIfTrue="1">
      <formula>OR($I89=2,$I89=9)</formula>
    </cfRule>
  </conditionalFormatting>
  <conditionalFormatting sqref="J90:AD90">
    <cfRule type="expression" dxfId="4162" priority="41" stopIfTrue="1">
      <formula>OR($I90=2,$I90=9)</formula>
    </cfRule>
  </conditionalFormatting>
  <conditionalFormatting sqref="J91:AD91">
    <cfRule type="expression" dxfId="4161" priority="42" stopIfTrue="1">
      <formula>OR($I91=2,$I91=9)</formula>
    </cfRule>
  </conditionalFormatting>
  <conditionalFormatting sqref="J92:AD92">
    <cfRule type="expression" dxfId="4160" priority="43" stopIfTrue="1">
      <formula>OR($I92=2,$I92=9)</formula>
    </cfRule>
  </conditionalFormatting>
  <conditionalFormatting sqref="J97:AD97">
    <cfRule type="expression" dxfId="4159" priority="44" stopIfTrue="1">
      <formula>OR($I73=2,$I73=9)</formula>
    </cfRule>
  </conditionalFormatting>
  <conditionalFormatting sqref="J98:AD98">
    <cfRule type="expression" dxfId="4158" priority="45" stopIfTrue="1">
      <formula>OR($I74=2,$I74=9)</formula>
    </cfRule>
  </conditionalFormatting>
  <conditionalFormatting sqref="J99:AD99">
    <cfRule type="expression" dxfId="4157" priority="46" stopIfTrue="1">
      <formula>OR($I75=2,$I75=9)</formula>
    </cfRule>
  </conditionalFormatting>
  <conditionalFormatting sqref="J100:AD100">
    <cfRule type="expression" dxfId="4156" priority="47" stopIfTrue="1">
      <formula>OR($I76=2,$I76=9)</formula>
    </cfRule>
  </conditionalFormatting>
  <conditionalFormatting sqref="J101:AD101">
    <cfRule type="expression" dxfId="4155" priority="48" stopIfTrue="1">
      <formula>OR($I77=2,$I77=9)</formula>
    </cfRule>
  </conditionalFormatting>
  <conditionalFormatting sqref="J102:AD102">
    <cfRule type="expression" dxfId="4154" priority="49" stopIfTrue="1">
      <formula>OR($I78=2,$I78=9)</formula>
    </cfRule>
  </conditionalFormatting>
  <conditionalFormatting sqref="J103:AD103">
    <cfRule type="expression" dxfId="4153" priority="50" stopIfTrue="1">
      <formula>OR($I79=2,$I79=9)</formula>
    </cfRule>
  </conditionalFormatting>
  <conditionalFormatting sqref="J104:AD104">
    <cfRule type="expression" dxfId="4152" priority="51" stopIfTrue="1">
      <formula>OR($I80=2,$I80=9)</formula>
    </cfRule>
  </conditionalFormatting>
  <conditionalFormatting sqref="J105:AD105">
    <cfRule type="expression" dxfId="4151" priority="52" stopIfTrue="1">
      <formula>OR($I81=2,$I81=9)</formula>
    </cfRule>
  </conditionalFormatting>
  <conditionalFormatting sqref="J106:AD106">
    <cfRule type="expression" dxfId="4150" priority="53" stopIfTrue="1">
      <formula>OR($I82=2,$I82=9)</formula>
    </cfRule>
  </conditionalFormatting>
  <conditionalFormatting sqref="J107:AD107">
    <cfRule type="expression" dxfId="4149" priority="54" stopIfTrue="1">
      <formula>OR($I83=2,$I83=9)</formula>
    </cfRule>
  </conditionalFormatting>
  <conditionalFormatting sqref="J108:AD108">
    <cfRule type="expression" dxfId="4148" priority="55" stopIfTrue="1">
      <formula>OR($I84=2,$I84=9)</formula>
    </cfRule>
  </conditionalFormatting>
  <conditionalFormatting sqref="J109:AD109">
    <cfRule type="expression" dxfId="4147" priority="56" stopIfTrue="1">
      <formula>OR($I85=2,$I85=9)</formula>
    </cfRule>
  </conditionalFormatting>
  <conditionalFormatting sqref="J110:AD110">
    <cfRule type="expression" dxfId="4146" priority="57" stopIfTrue="1">
      <formula>OR($I86=2,$I86=9)</formula>
    </cfRule>
  </conditionalFormatting>
  <conditionalFormatting sqref="J111:AD111">
    <cfRule type="expression" dxfId="4145" priority="58" stopIfTrue="1">
      <formula>OR($I87=2,$I87=9)</formula>
    </cfRule>
  </conditionalFormatting>
  <conditionalFormatting sqref="J112:AD112">
    <cfRule type="expression" dxfId="4144" priority="59" stopIfTrue="1">
      <formula>OR($I88=2,$I88=9)</formula>
    </cfRule>
  </conditionalFormatting>
  <conditionalFormatting sqref="J113:AD113">
    <cfRule type="expression" dxfId="4143" priority="60" stopIfTrue="1">
      <formula>OR($I89=2,$I89=9)</formula>
    </cfRule>
  </conditionalFormatting>
  <conditionalFormatting sqref="J114:AD114">
    <cfRule type="expression" dxfId="4142" priority="61" stopIfTrue="1">
      <formula>OR($I90=2,$I90=9)</formula>
    </cfRule>
  </conditionalFormatting>
  <conditionalFormatting sqref="J115:AD115">
    <cfRule type="expression" dxfId="4141" priority="62" stopIfTrue="1">
      <formula>OR($I91=2,$I91=9)</formula>
    </cfRule>
  </conditionalFormatting>
  <conditionalFormatting sqref="J116:AD116">
    <cfRule type="expression" dxfId="4140" priority="63" stopIfTrue="1">
      <formula>OR($I92=2,$I92=9)</formula>
    </cfRule>
  </conditionalFormatting>
  <conditionalFormatting sqref="K73:K92">
    <cfRule type="expression" dxfId="4139" priority="64" stopIfTrue="1">
      <formula>OR($M$27=2,$M$27=9)</formula>
    </cfRule>
  </conditionalFormatting>
  <conditionalFormatting sqref="L73:L92">
    <cfRule type="expression" dxfId="4138" priority="65" stopIfTrue="1">
      <formula>OR($M$28=2,$M$28=9)</formula>
    </cfRule>
  </conditionalFormatting>
  <conditionalFormatting sqref="M73:M92">
    <cfRule type="expression" dxfId="4137" priority="66" stopIfTrue="1">
      <formula>OR($M$29=2,$M$29=9)</formula>
    </cfRule>
  </conditionalFormatting>
  <conditionalFormatting sqref="N73:N92">
    <cfRule type="expression" dxfId="4136" priority="67" stopIfTrue="1">
      <formula>OR($M$30=2,$M$30=9)</formula>
    </cfRule>
  </conditionalFormatting>
  <conditionalFormatting sqref="O73:O92">
    <cfRule type="expression" dxfId="4135" priority="68" stopIfTrue="1">
      <formula>OR($M$31=2,$M$31=9)</formula>
    </cfRule>
  </conditionalFormatting>
  <conditionalFormatting sqref="P73:P92">
    <cfRule type="expression" dxfId="4134" priority="69" stopIfTrue="1">
      <formula>OR($M$32=2,$M$32=9)</formula>
    </cfRule>
  </conditionalFormatting>
  <conditionalFormatting sqref="Q73:Q92">
    <cfRule type="expression" dxfId="4133" priority="70" stopIfTrue="1">
      <formula>OR($M$33=2,$M$33=9)</formula>
    </cfRule>
  </conditionalFormatting>
  <conditionalFormatting sqref="R73:R92">
    <cfRule type="expression" dxfId="4132" priority="71" stopIfTrue="1">
      <formula>OR($M$34=2,$M$34=9)</formula>
    </cfRule>
  </conditionalFormatting>
  <conditionalFormatting sqref="S73:S92">
    <cfRule type="expression" dxfId="4131" priority="72" stopIfTrue="1">
      <formula>OR($M$35=2,$M$35=9)</formula>
    </cfRule>
  </conditionalFormatting>
  <conditionalFormatting sqref="T73:T92">
    <cfRule type="expression" dxfId="4130" priority="73" stopIfTrue="1">
      <formula>OR($M$36=2,$M$36=9)</formula>
    </cfRule>
  </conditionalFormatting>
  <conditionalFormatting sqref="U73:U92">
    <cfRule type="expression" dxfId="4129" priority="74" stopIfTrue="1">
      <formula>OR($M$37=2,$M$37=9)</formula>
    </cfRule>
  </conditionalFormatting>
  <conditionalFormatting sqref="V73:V92">
    <cfRule type="expression" dxfId="4128" priority="75" stopIfTrue="1">
      <formula>OR($M$38=2,$M$38=9)</formula>
    </cfRule>
  </conditionalFormatting>
  <conditionalFormatting sqref="W73:W92">
    <cfRule type="expression" dxfId="4127" priority="76" stopIfTrue="1">
      <formula>OR($M$39=2,$M$39=9)</formula>
    </cfRule>
  </conditionalFormatting>
  <conditionalFormatting sqref="X73:X92">
    <cfRule type="expression" dxfId="4126" priority="77" stopIfTrue="1">
      <formula>OR($M$40=2,$M$40=9)</formula>
    </cfRule>
  </conditionalFormatting>
  <conditionalFormatting sqref="Y73:Y92">
    <cfRule type="expression" dxfId="4125" priority="78" stopIfTrue="1">
      <formula>OR($M$41=2,$M$41=9)</formula>
    </cfRule>
  </conditionalFormatting>
  <conditionalFormatting sqref="Z73:Z92">
    <cfRule type="expression" dxfId="4124" priority="79" stopIfTrue="1">
      <formula>OR($M$42=2,$M$42=9)</formula>
    </cfRule>
  </conditionalFormatting>
  <conditionalFormatting sqref="AA73:AA92">
    <cfRule type="expression" dxfId="4123" priority="80" stopIfTrue="1">
      <formula>OR($M$43=2,$M$43=9)</formula>
    </cfRule>
  </conditionalFormatting>
  <conditionalFormatting sqref="AB73:AB92">
    <cfRule type="expression" dxfId="4122" priority="81" stopIfTrue="1">
      <formula>OR($M$44=2,$M$44=9)</formula>
    </cfRule>
  </conditionalFormatting>
  <conditionalFormatting sqref="AC73:AC92">
    <cfRule type="expression" dxfId="4121" priority="82" stopIfTrue="1">
      <formula>OR($M$45=2,$M$45=9)</formula>
    </cfRule>
  </conditionalFormatting>
  <conditionalFormatting sqref="AD73:AD92">
    <cfRule type="expression" dxfId="4120" priority="83" stopIfTrue="1">
      <formula>OR($M$46=2,$M$46=9)</formula>
    </cfRule>
  </conditionalFormatting>
  <conditionalFormatting sqref="K97:K116">
    <cfRule type="expression" dxfId="4119" priority="84" stopIfTrue="1">
      <formula>OR($M$27=2,$M$27=9)</formula>
    </cfRule>
  </conditionalFormatting>
  <conditionalFormatting sqref="L97:L116">
    <cfRule type="expression" dxfId="4118" priority="85" stopIfTrue="1">
      <formula>OR($M$28=2,$M$28=9)</formula>
    </cfRule>
  </conditionalFormatting>
  <conditionalFormatting sqref="M97:M116">
    <cfRule type="expression" dxfId="4117" priority="86" stopIfTrue="1">
      <formula>OR($M$29=2,$M$29=9)</formula>
    </cfRule>
  </conditionalFormatting>
  <conditionalFormatting sqref="N97:N116">
    <cfRule type="expression" dxfId="4116" priority="87" stopIfTrue="1">
      <formula>OR($M$30=2,$M$30=9)</formula>
    </cfRule>
  </conditionalFormatting>
  <conditionalFormatting sqref="O97:O116">
    <cfRule type="expression" dxfId="4115" priority="88" stopIfTrue="1">
      <formula>OR($M$31=2,$M$31=9)</formula>
    </cfRule>
  </conditionalFormatting>
  <conditionalFormatting sqref="P97:P116">
    <cfRule type="expression" dxfId="4114" priority="89" stopIfTrue="1">
      <formula>OR($M$32=2,$M$32=9)</formula>
    </cfRule>
  </conditionalFormatting>
  <conditionalFormatting sqref="Q97:Q116">
    <cfRule type="expression" dxfId="4113" priority="90" stopIfTrue="1">
      <formula>OR($M$33=2,$M$33=9)</formula>
    </cfRule>
  </conditionalFormatting>
  <conditionalFormatting sqref="R97:R116">
    <cfRule type="expression" dxfId="4112" priority="91" stopIfTrue="1">
      <formula>OR($M$34=2,$M$34=9)</formula>
    </cfRule>
  </conditionalFormatting>
  <conditionalFormatting sqref="S97:S116">
    <cfRule type="expression" dxfId="4111" priority="92" stopIfTrue="1">
      <formula>OR($M$35=2,$M$35=9)</formula>
    </cfRule>
  </conditionalFormatting>
  <conditionalFormatting sqref="T97:T116">
    <cfRule type="expression" dxfId="4110" priority="93" stopIfTrue="1">
      <formula>OR($M$36=2,$M$36=9)</formula>
    </cfRule>
  </conditionalFormatting>
  <conditionalFormatting sqref="U97:U116">
    <cfRule type="expression" dxfId="4109" priority="94" stopIfTrue="1">
      <formula>OR($M$37=2,$M$37=9)</formula>
    </cfRule>
  </conditionalFormatting>
  <conditionalFormatting sqref="V97:V116">
    <cfRule type="expression" dxfId="4108" priority="95" stopIfTrue="1">
      <formula>OR($M$38=2,$M$38=9)</formula>
    </cfRule>
  </conditionalFormatting>
  <conditionalFormatting sqref="W97:W116">
    <cfRule type="expression" dxfId="4107" priority="96" stopIfTrue="1">
      <formula>OR($M$39=2,$M$39=9)</formula>
    </cfRule>
  </conditionalFormatting>
  <conditionalFormatting sqref="X97:X116">
    <cfRule type="expression" dxfId="4106" priority="97" stopIfTrue="1">
      <formula>OR($M$40=2,$M$40=9)</formula>
    </cfRule>
  </conditionalFormatting>
  <conditionalFormatting sqref="Y97:Y116">
    <cfRule type="expression" dxfId="4105" priority="98" stopIfTrue="1">
      <formula>OR($M$41=2,$M$41=9)</formula>
    </cfRule>
  </conditionalFormatting>
  <conditionalFormatting sqref="Z97:Z116">
    <cfRule type="expression" dxfId="4104" priority="99" stopIfTrue="1">
      <formula>OR($M$42=2,$M$42=9)</formula>
    </cfRule>
  </conditionalFormatting>
  <conditionalFormatting sqref="AA97:AA116">
    <cfRule type="expression" dxfId="4103" priority="100" stopIfTrue="1">
      <formula>OR($M$43=2,$M$43=9)</formula>
    </cfRule>
  </conditionalFormatting>
  <conditionalFormatting sqref="AB97:AB116">
    <cfRule type="expression" dxfId="4102" priority="101" stopIfTrue="1">
      <formula>OR($M$44=2,$M$44=9)</formula>
    </cfRule>
  </conditionalFormatting>
  <conditionalFormatting sqref="AC97:AC116">
    <cfRule type="expression" dxfId="4101" priority="102" stopIfTrue="1">
      <formula>OR($M$45=2,$M$45=9)</formula>
    </cfRule>
  </conditionalFormatting>
  <conditionalFormatting sqref="AD97:AD116">
    <cfRule type="expression" dxfId="4100" priority="103" stopIfTrue="1">
      <formula>OR($M$46=2,$M$46=9)</formula>
    </cfRule>
  </conditionalFormatting>
  <conditionalFormatting sqref="K97">
    <cfRule type="expression" dxfId="4099" priority="104" stopIfTrue="1">
      <formula>($K$73="")</formula>
    </cfRule>
  </conditionalFormatting>
  <conditionalFormatting sqref="L97">
    <cfRule type="expression" dxfId="4098" priority="105" stopIfTrue="1">
      <formula>($L$73="")</formula>
    </cfRule>
  </conditionalFormatting>
  <conditionalFormatting sqref="M97">
    <cfRule type="expression" dxfId="4097" priority="106" stopIfTrue="1">
      <formula>($M$73="")</formula>
    </cfRule>
  </conditionalFormatting>
  <conditionalFormatting sqref="N97">
    <cfRule type="expression" dxfId="4096" priority="107" stopIfTrue="1">
      <formula>($N$73="")</formula>
    </cfRule>
  </conditionalFormatting>
  <conditionalFormatting sqref="O97">
    <cfRule type="expression" dxfId="4095" priority="108" stopIfTrue="1">
      <formula>($O$73="")</formula>
    </cfRule>
  </conditionalFormatting>
  <conditionalFormatting sqref="P97">
    <cfRule type="expression" dxfId="4094" priority="109" stopIfTrue="1">
      <formula>($P$73="")</formula>
    </cfRule>
  </conditionalFormatting>
  <conditionalFormatting sqref="Q97">
    <cfRule type="expression" dxfId="4093" priority="110" stopIfTrue="1">
      <formula>($Q$73="")</formula>
    </cfRule>
  </conditionalFormatting>
  <conditionalFormatting sqref="R97">
    <cfRule type="expression" dxfId="4092" priority="111" stopIfTrue="1">
      <formula>($R$73="")</formula>
    </cfRule>
  </conditionalFormatting>
  <conditionalFormatting sqref="S97">
    <cfRule type="expression" dxfId="4091" priority="112" stopIfTrue="1">
      <formula>($S$73="")</formula>
    </cfRule>
  </conditionalFormatting>
  <conditionalFormatting sqref="T97">
    <cfRule type="expression" dxfId="4090" priority="113" stopIfTrue="1">
      <formula>($T$73="")</formula>
    </cfRule>
  </conditionalFormatting>
  <conditionalFormatting sqref="U97">
    <cfRule type="expression" dxfId="4089" priority="114" stopIfTrue="1">
      <formula>($U$73="")</formula>
    </cfRule>
  </conditionalFormatting>
  <conditionalFormatting sqref="V97">
    <cfRule type="expression" dxfId="4088" priority="115" stopIfTrue="1">
      <formula>($V$73="")</formula>
    </cfRule>
  </conditionalFormatting>
  <conditionalFormatting sqref="W97">
    <cfRule type="expression" dxfId="4087" priority="116" stopIfTrue="1">
      <formula>($W$73="")</formula>
    </cfRule>
  </conditionalFormatting>
  <conditionalFormatting sqref="X97">
    <cfRule type="expression" dxfId="4086" priority="117" stopIfTrue="1">
      <formula>($X$73="")</formula>
    </cfRule>
  </conditionalFormatting>
  <conditionalFormatting sqref="Y97">
    <cfRule type="expression" dxfId="4085" priority="118" stopIfTrue="1">
      <formula>($Y$73="")</formula>
    </cfRule>
  </conditionalFormatting>
  <conditionalFormatting sqref="Z97">
    <cfRule type="expression" dxfId="4084" priority="119" stopIfTrue="1">
      <formula>($Z$73="")</formula>
    </cfRule>
  </conditionalFormatting>
  <conditionalFormatting sqref="AA97">
    <cfRule type="expression" dxfId="4083" priority="120" stopIfTrue="1">
      <formula>($AA$73="")</formula>
    </cfRule>
  </conditionalFormatting>
  <conditionalFormatting sqref="AB97">
    <cfRule type="expression" dxfId="4082" priority="121" stopIfTrue="1">
      <formula>($AB$73="")</formula>
    </cfRule>
  </conditionalFormatting>
  <conditionalFormatting sqref="AC97">
    <cfRule type="expression" dxfId="4081" priority="122" stopIfTrue="1">
      <formula>($AC$73="")</formula>
    </cfRule>
  </conditionalFormatting>
  <conditionalFormatting sqref="AD97">
    <cfRule type="expression" dxfId="4080" priority="123" stopIfTrue="1">
      <formula>($AD$73="")</formula>
    </cfRule>
  </conditionalFormatting>
  <conditionalFormatting sqref="K98">
    <cfRule type="expression" dxfId="4079" priority="124" stopIfTrue="1">
      <formula>($K$74="")</formula>
    </cfRule>
  </conditionalFormatting>
  <conditionalFormatting sqref="L98">
    <cfRule type="expression" dxfId="4078" priority="125" stopIfTrue="1">
      <formula>($L$74="")</formula>
    </cfRule>
  </conditionalFormatting>
  <conditionalFormatting sqref="M98">
    <cfRule type="expression" dxfId="4077" priority="126" stopIfTrue="1">
      <formula>($M$74="")</formula>
    </cfRule>
  </conditionalFormatting>
  <conditionalFormatting sqref="N98">
    <cfRule type="expression" dxfId="4076" priority="127" stopIfTrue="1">
      <formula>($N$74="")</formula>
    </cfRule>
  </conditionalFormatting>
  <conditionalFormatting sqref="O98">
    <cfRule type="expression" dxfId="4075" priority="128" stopIfTrue="1">
      <formula>($O$74="")</formula>
    </cfRule>
  </conditionalFormatting>
  <conditionalFormatting sqref="P98">
    <cfRule type="expression" dxfId="4074" priority="129" stopIfTrue="1">
      <formula>($P$74="")</formula>
    </cfRule>
  </conditionalFormatting>
  <conditionalFormatting sqref="Q98">
    <cfRule type="expression" dxfId="4073" priority="130" stopIfTrue="1">
      <formula>($Q$74="")</formula>
    </cfRule>
  </conditionalFormatting>
  <conditionalFormatting sqref="R98">
    <cfRule type="expression" dxfId="4072" priority="131" stopIfTrue="1">
      <formula>($R$74="")</formula>
    </cfRule>
  </conditionalFormatting>
  <conditionalFormatting sqref="S98">
    <cfRule type="expression" dxfId="4071" priority="132" stopIfTrue="1">
      <formula>($S$74="")</formula>
    </cfRule>
  </conditionalFormatting>
  <conditionalFormatting sqref="T98">
    <cfRule type="expression" dxfId="4070" priority="133" stopIfTrue="1">
      <formula>($T$74="")</formula>
    </cfRule>
  </conditionalFormatting>
  <conditionalFormatting sqref="U98">
    <cfRule type="expression" dxfId="4069" priority="134" stopIfTrue="1">
      <formula>($U$74="")</formula>
    </cfRule>
  </conditionalFormatting>
  <conditionalFormatting sqref="V98">
    <cfRule type="expression" dxfId="4068" priority="135" stopIfTrue="1">
      <formula>($V$74="")</formula>
    </cfRule>
  </conditionalFormatting>
  <conditionalFormatting sqref="W98">
    <cfRule type="expression" dxfId="4067" priority="136" stopIfTrue="1">
      <formula>($W$74="")</formula>
    </cfRule>
  </conditionalFormatting>
  <conditionalFormatting sqref="X98">
    <cfRule type="expression" dxfId="4066" priority="137" stopIfTrue="1">
      <formula>($X$74="")</formula>
    </cfRule>
  </conditionalFormatting>
  <conditionalFormatting sqref="Y98">
    <cfRule type="expression" dxfId="4065" priority="138" stopIfTrue="1">
      <formula>($Y$74="")</formula>
    </cfRule>
  </conditionalFormatting>
  <conditionalFormatting sqref="Z98">
    <cfRule type="expression" dxfId="4064" priority="139" stopIfTrue="1">
      <formula>($Z$74="")</formula>
    </cfRule>
  </conditionalFormatting>
  <conditionalFormatting sqref="AA98">
    <cfRule type="expression" dxfId="4063" priority="140" stopIfTrue="1">
      <formula>($AA$74="")</formula>
    </cfRule>
  </conditionalFormatting>
  <conditionalFormatting sqref="AB98">
    <cfRule type="expression" dxfId="4062" priority="141" stopIfTrue="1">
      <formula>($AB$74="")</formula>
    </cfRule>
  </conditionalFormatting>
  <conditionalFormatting sqref="AC98">
    <cfRule type="expression" dxfId="4061" priority="142" stopIfTrue="1">
      <formula>($AC$74="")</formula>
    </cfRule>
  </conditionalFormatting>
  <conditionalFormatting sqref="AD98">
    <cfRule type="expression" dxfId="4060" priority="143" stopIfTrue="1">
      <formula>($AD$74="")</formula>
    </cfRule>
  </conditionalFormatting>
  <conditionalFormatting sqref="K99">
    <cfRule type="expression" dxfId="4059" priority="144" stopIfTrue="1">
      <formula>($K$75="")</formula>
    </cfRule>
  </conditionalFormatting>
  <conditionalFormatting sqref="L99">
    <cfRule type="expression" dxfId="4058" priority="145" stopIfTrue="1">
      <formula>($L$75="")</formula>
    </cfRule>
  </conditionalFormatting>
  <conditionalFormatting sqref="M99">
    <cfRule type="expression" dxfId="4057" priority="146" stopIfTrue="1">
      <formula>($M$75="")</formula>
    </cfRule>
  </conditionalFormatting>
  <conditionalFormatting sqref="N99">
    <cfRule type="expression" dxfId="4056" priority="147" stopIfTrue="1">
      <formula>($N$75="")</formula>
    </cfRule>
  </conditionalFormatting>
  <conditionalFormatting sqref="O99">
    <cfRule type="expression" dxfId="4055" priority="148" stopIfTrue="1">
      <formula>($O$75="")</formula>
    </cfRule>
  </conditionalFormatting>
  <conditionalFormatting sqref="P99">
    <cfRule type="expression" dxfId="4054" priority="149" stopIfTrue="1">
      <formula>($P$75="")</formula>
    </cfRule>
  </conditionalFormatting>
  <conditionalFormatting sqref="Q99">
    <cfRule type="expression" dxfId="4053" priority="150" stopIfTrue="1">
      <formula>($Q$75="")</formula>
    </cfRule>
  </conditionalFormatting>
  <conditionalFormatting sqref="R99">
    <cfRule type="expression" dxfId="4052" priority="151" stopIfTrue="1">
      <formula>($R$75="")</formula>
    </cfRule>
  </conditionalFormatting>
  <conditionalFormatting sqref="S99">
    <cfRule type="expression" dxfId="4051" priority="152" stopIfTrue="1">
      <formula>($S$75="")</formula>
    </cfRule>
  </conditionalFormatting>
  <conditionalFormatting sqref="T99">
    <cfRule type="expression" dxfId="4050" priority="153" stopIfTrue="1">
      <formula>($T$75="")</formula>
    </cfRule>
  </conditionalFormatting>
  <conditionalFormatting sqref="U99">
    <cfRule type="expression" dxfId="4049" priority="154" stopIfTrue="1">
      <formula>($U$75="")</formula>
    </cfRule>
  </conditionalFormatting>
  <conditionalFormatting sqref="V99">
    <cfRule type="expression" dxfId="4048" priority="155" stopIfTrue="1">
      <formula>($V$75="")</formula>
    </cfRule>
  </conditionalFormatting>
  <conditionalFormatting sqref="W99">
    <cfRule type="expression" dxfId="4047" priority="156" stopIfTrue="1">
      <formula>($W$75="")</formula>
    </cfRule>
  </conditionalFormatting>
  <conditionalFormatting sqref="X99">
    <cfRule type="expression" dxfId="4046" priority="157" stopIfTrue="1">
      <formula>($X$75="")</formula>
    </cfRule>
  </conditionalFormatting>
  <conditionalFormatting sqref="Y99">
    <cfRule type="expression" dxfId="4045" priority="158" stopIfTrue="1">
      <formula>($Y$75="")</formula>
    </cfRule>
  </conditionalFormatting>
  <conditionalFormatting sqref="Z99">
    <cfRule type="expression" dxfId="4044" priority="159" stopIfTrue="1">
      <formula>($Z$75="")</formula>
    </cfRule>
  </conditionalFormatting>
  <conditionalFormatting sqref="AA99">
    <cfRule type="expression" dxfId="4043" priority="160" stopIfTrue="1">
      <formula>($AA$75="")</formula>
    </cfRule>
  </conditionalFormatting>
  <conditionalFormatting sqref="AB99">
    <cfRule type="expression" dxfId="4042" priority="161" stopIfTrue="1">
      <formula>($AB$75="")</formula>
    </cfRule>
  </conditionalFormatting>
  <conditionalFormatting sqref="AC99">
    <cfRule type="expression" dxfId="4041" priority="162" stopIfTrue="1">
      <formula>($AC$75="")</formula>
    </cfRule>
  </conditionalFormatting>
  <conditionalFormatting sqref="AD99">
    <cfRule type="expression" dxfId="4040" priority="163" stopIfTrue="1">
      <formula>($AD$75="")</formula>
    </cfRule>
  </conditionalFormatting>
  <conditionalFormatting sqref="K100">
    <cfRule type="expression" dxfId="4039" priority="164" stopIfTrue="1">
      <formula>($K$76="")</formula>
    </cfRule>
  </conditionalFormatting>
  <conditionalFormatting sqref="L100">
    <cfRule type="expression" dxfId="4038" priority="165" stopIfTrue="1">
      <formula>($L$76="")</formula>
    </cfRule>
  </conditionalFormatting>
  <conditionalFormatting sqref="M100">
    <cfRule type="expression" dxfId="4037" priority="166" stopIfTrue="1">
      <formula>($M$76="")</formula>
    </cfRule>
  </conditionalFormatting>
  <conditionalFormatting sqref="N100">
    <cfRule type="expression" dxfId="4036" priority="167" stopIfTrue="1">
      <formula>($N$76="")</formula>
    </cfRule>
  </conditionalFormatting>
  <conditionalFormatting sqref="O100">
    <cfRule type="expression" dxfId="4035" priority="168" stopIfTrue="1">
      <formula>($O$76="")</formula>
    </cfRule>
  </conditionalFormatting>
  <conditionalFormatting sqref="P100">
    <cfRule type="expression" dxfId="4034" priority="169" stopIfTrue="1">
      <formula>($P$76="")</formula>
    </cfRule>
  </conditionalFormatting>
  <conditionalFormatting sqref="Q100">
    <cfRule type="expression" dxfId="4033" priority="170" stopIfTrue="1">
      <formula>($Q$76="")</formula>
    </cfRule>
  </conditionalFormatting>
  <conditionalFormatting sqref="R100">
    <cfRule type="expression" dxfId="4032" priority="171" stopIfTrue="1">
      <formula>($R$76="")</formula>
    </cfRule>
  </conditionalFormatting>
  <conditionalFormatting sqref="S100">
    <cfRule type="expression" dxfId="4031" priority="172" stopIfTrue="1">
      <formula>($S$76="")</formula>
    </cfRule>
  </conditionalFormatting>
  <conditionalFormatting sqref="T100">
    <cfRule type="expression" dxfId="4030" priority="173" stopIfTrue="1">
      <formula>($T$76="")</formula>
    </cfRule>
  </conditionalFormatting>
  <conditionalFormatting sqref="U100">
    <cfRule type="expression" dxfId="4029" priority="174" stopIfTrue="1">
      <formula>($U$76="")</formula>
    </cfRule>
  </conditionalFormatting>
  <conditionalFormatting sqref="V100">
    <cfRule type="expression" dxfId="4028" priority="175" stopIfTrue="1">
      <formula>($V$76="")</formula>
    </cfRule>
  </conditionalFormatting>
  <conditionalFormatting sqref="W100">
    <cfRule type="expression" dxfId="4027" priority="176" stopIfTrue="1">
      <formula>($W$76="")</formula>
    </cfRule>
  </conditionalFormatting>
  <conditionalFormatting sqref="X100">
    <cfRule type="expression" dxfId="4026" priority="177" stopIfTrue="1">
      <formula>($X$76="")</formula>
    </cfRule>
  </conditionalFormatting>
  <conditionalFormatting sqref="Y100">
    <cfRule type="expression" dxfId="4025" priority="178" stopIfTrue="1">
      <formula>($Y$76="")</formula>
    </cfRule>
  </conditionalFormatting>
  <conditionalFormatting sqref="Z100">
    <cfRule type="expression" dxfId="4024" priority="179" stopIfTrue="1">
      <formula>($Z$76="")</formula>
    </cfRule>
  </conditionalFormatting>
  <conditionalFormatting sqref="AA100">
    <cfRule type="expression" dxfId="4023" priority="180" stopIfTrue="1">
      <formula>($AA$76="")</formula>
    </cfRule>
  </conditionalFormatting>
  <conditionalFormatting sqref="AB100">
    <cfRule type="expression" dxfId="4022" priority="181" stopIfTrue="1">
      <formula>($AB$76="")</formula>
    </cfRule>
  </conditionalFormatting>
  <conditionalFormatting sqref="AC100">
    <cfRule type="expression" dxfId="4021" priority="182" stopIfTrue="1">
      <formula>($AC$76="")</formula>
    </cfRule>
  </conditionalFormatting>
  <conditionalFormatting sqref="AD100">
    <cfRule type="expression" dxfId="4020" priority="183" stopIfTrue="1">
      <formula>($AD$76="")</formula>
    </cfRule>
  </conditionalFormatting>
  <conditionalFormatting sqref="K101">
    <cfRule type="expression" dxfId="4019" priority="184" stopIfTrue="1">
      <formula>($K$77="")</formula>
    </cfRule>
  </conditionalFormatting>
  <conditionalFormatting sqref="L101">
    <cfRule type="expression" dxfId="4018" priority="185" stopIfTrue="1">
      <formula>($L$77="")</formula>
    </cfRule>
  </conditionalFormatting>
  <conditionalFormatting sqref="M101">
    <cfRule type="expression" dxfId="4017" priority="186" stopIfTrue="1">
      <formula>($M$77="")</formula>
    </cfRule>
  </conditionalFormatting>
  <conditionalFormatting sqref="N101">
    <cfRule type="expression" dxfId="4016" priority="187" stopIfTrue="1">
      <formula>($N$77="")</formula>
    </cfRule>
  </conditionalFormatting>
  <conditionalFormatting sqref="O101">
    <cfRule type="expression" dxfId="4015" priority="188" stopIfTrue="1">
      <formula>($O$77="")</formula>
    </cfRule>
  </conditionalFormatting>
  <conditionalFormatting sqref="P101">
    <cfRule type="expression" dxfId="4014" priority="189" stopIfTrue="1">
      <formula>($P$77="")</formula>
    </cfRule>
  </conditionalFormatting>
  <conditionalFormatting sqref="Q101">
    <cfRule type="expression" dxfId="4013" priority="190" stopIfTrue="1">
      <formula>($Q$77="")</formula>
    </cfRule>
  </conditionalFormatting>
  <conditionalFormatting sqref="R101">
    <cfRule type="expression" dxfId="4012" priority="191" stopIfTrue="1">
      <formula>($R$77="")</formula>
    </cfRule>
  </conditionalFormatting>
  <conditionalFormatting sqref="S101">
    <cfRule type="expression" dxfId="4011" priority="192" stopIfTrue="1">
      <formula>($S$77="")</formula>
    </cfRule>
  </conditionalFormatting>
  <conditionalFormatting sqref="T101">
    <cfRule type="expression" dxfId="4010" priority="193" stopIfTrue="1">
      <formula>($T$77="")</formula>
    </cfRule>
  </conditionalFormatting>
  <conditionalFormatting sqref="U101">
    <cfRule type="expression" dxfId="4009" priority="194" stopIfTrue="1">
      <formula>($U$77="")</formula>
    </cfRule>
  </conditionalFormatting>
  <conditionalFormatting sqref="V101">
    <cfRule type="expression" dxfId="4008" priority="195" stopIfTrue="1">
      <formula>($V$77="")</formula>
    </cfRule>
  </conditionalFormatting>
  <conditionalFormatting sqref="W101">
    <cfRule type="expression" dxfId="4007" priority="196" stopIfTrue="1">
      <formula>($W$77="")</formula>
    </cfRule>
  </conditionalFormatting>
  <conditionalFormatting sqref="X101">
    <cfRule type="expression" dxfId="4006" priority="197" stopIfTrue="1">
      <formula>($X$77="")</formula>
    </cfRule>
  </conditionalFormatting>
  <conditionalFormatting sqref="Y101">
    <cfRule type="expression" dxfId="4005" priority="198" stopIfTrue="1">
      <formula>($Y$77="")</formula>
    </cfRule>
  </conditionalFormatting>
  <conditionalFormatting sqref="Z101">
    <cfRule type="expression" dxfId="4004" priority="199" stopIfTrue="1">
      <formula>($Z$77="")</formula>
    </cfRule>
  </conditionalFormatting>
  <conditionalFormatting sqref="AA101">
    <cfRule type="expression" dxfId="4003" priority="200" stopIfTrue="1">
      <formula>($AA$77="")</formula>
    </cfRule>
  </conditionalFormatting>
  <conditionalFormatting sqref="AB101">
    <cfRule type="expression" dxfId="4002" priority="201" stopIfTrue="1">
      <formula>($AB$77="")</formula>
    </cfRule>
  </conditionalFormatting>
  <conditionalFormatting sqref="AC101">
    <cfRule type="expression" dxfId="4001" priority="202" stopIfTrue="1">
      <formula>($AC$77="")</formula>
    </cfRule>
  </conditionalFormatting>
  <conditionalFormatting sqref="AD101">
    <cfRule type="expression" dxfId="4000" priority="203" stopIfTrue="1">
      <formula>($AD$77="")</formula>
    </cfRule>
  </conditionalFormatting>
  <conditionalFormatting sqref="K102">
    <cfRule type="expression" dxfId="3999" priority="204" stopIfTrue="1">
      <formula>($K$78="")</formula>
    </cfRule>
  </conditionalFormatting>
  <conditionalFormatting sqref="L102">
    <cfRule type="expression" dxfId="3998" priority="205" stopIfTrue="1">
      <formula>($L$78="")</formula>
    </cfRule>
  </conditionalFormatting>
  <conditionalFormatting sqref="M102">
    <cfRule type="expression" dxfId="3997" priority="206" stopIfTrue="1">
      <formula>($M$78="")</formula>
    </cfRule>
  </conditionalFormatting>
  <conditionalFormatting sqref="N102">
    <cfRule type="expression" dxfId="3996" priority="207" stopIfTrue="1">
      <formula>($N$78="")</formula>
    </cfRule>
  </conditionalFormatting>
  <conditionalFormatting sqref="O102">
    <cfRule type="expression" dxfId="3995" priority="208" stopIfTrue="1">
      <formula>($O$78="")</formula>
    </cfRule>
  </conditionalFormatting>
  <conditionalFormatting sqref="P102">
    <cfRule type="expression" dxfId="3994" priority="209" stopIfTrue="1">
      <formula>($P$78="")</formula>
    </cfRule>
  </conditionalFormatting>
  <conditionalFormatting sqref="Q102">
    <cfRule type="expression" dxfId="3993" priority="210" stopIfTrue="1">
      <formula>($Q$78="")</formula>
    </cfRule>
  </conditionalFormatting>
  <conditionalFormatting sqref="R102">
    <cfRule type="expression" dxfId="3992" priority="211" stopIfTrue="1">
      <formula>($R$78="")</formula>
    </cfRule>
  </conditionalFormatting>
  <conditionalFormatting sqref="S102">
    <cfRule type="expression" dxfId="3991" priority="212" stopIfTrue="1">
      <formula>($S$78="")</formula>
    </cfRule>
  </conditionalFormatting>
  <conditionalFormatting sqref="T102">
    <cfRule type="expression" dxfId="3990" priority="213" stopIfTrue="1">
      <formula>($T$78="")</formula>
    </cfRule>
  </conditionalFormatting>
  <conditionalFormatting sqref="U102">
    <cfRule type="expression" dxfId="3989" priority="214" stopIfTrue="1">
      <formula>($U$78="")</formula>
    </cfRule>
  </conditionalFormatting>
  <conditionalFormatting sqref="V102">
    <cfRule type="expression" dxfId="3988" priority="215" stopIfTrue="1">
      <formula>($V$78="")</formula>
    </cfRule>
  </conditionalFormatting>
  <conditionalFormatting sqref="W102">
    <cfRule type="expression" dxfId="3987" priority="216" stopIfTrue="1">
      <formula>($W$78="")</formula>
    </cfRule>
  </conditionalFormatting>
  <conditionalFormatting sqref="X102">
    <cfRule type="expression" dxfId="3986" priority="217" stopIfTrue="1">
      <formula>($X$78="")</formula>
    </cfRule>
  </conditionalFormatting>
  <conditionalFormatting sqref="Y102">
    <cfRule type="expression" dxfId="3985" priority="218" stopIfTrue="1">
      <formula>($Y$78="")</formula>
    </cfRule>
  </conditionalFormatting>
  <conditionalFormatting sqref="Z102">
    <cfRule type="expression" dxfId="3984" priority="219" stopIfTrue="1">
      <formula>($Z$78="")</formula>
    </cfRule>
  </conditionalFormatting>
  <conditionalFormatting sqref="AA102">
    <cfRule type="expression" dxfId="3983" priority="220" stopIfTrue="1">
      <formula>($AA$78="")</formula>
    </cfRule>
  </conditionalFormatting>
  <conditionalFormatting sqref="AB102">
    <cfRule type="expression" dxfId="3982" priority="221" stopIfTrue="1">
      <formula>($AB$78="")</formula>
    </cfRule>
  </conditionalFormatting>
  <conditionalFormatting sqref="AC102">
    <cfRule type="expression" dxfId="3981" priority="222" stopIfTrue="1">
      <formula>($AC$78="")</formula>
    </cfRule>
  </conditionalFormatting>
  <conditionalFormatting sqref="AD102">
    <cfRule type="expression" dxfId="3980" priority="223" stopIfTrue="1">
      <formula>($AD$78="")</formula>
    </cfRule>
  </conditionalFormatting>
  <conditionalFormatting sqref="K103">
    <cfRule type="expression" dxfId="3979" priority="224" stopIfTrue="1">
      <formula>($K$79="")</formula>
    </cfRule>
  </conditionalFormatting>
  <conditionalFormatting sqref="L103">
    <cfRule type="expression" dxfId="3978" priority="225" stopIfTrue="1">
      <formula>($L$79="")</formula>
    </cfRule>
  </conditionalFormatting>
  <conditionalFormatting sqref="M103">
    <cfRule type="expression" dxfId="3977" priority="226" stopIfTrue="1">
      <formula>($M$79="")</formula>
    </cfRule>
  </conditionalFormatting>
  <conditionalFormatting sqref="N103">
    <cfRule type="expression" dxfId="3976" priority="227" stopIfTrue="1">
      <formula>($N$79="")</formula>
    </cfRule>
  </conditionalFormatting>
  <conditionalFormatting sqref="O103">
    <cfRule type="expression" dxfId="3975" priority="228" stopIfTrue="1">
      <formula>($O$79="")</formula>
    </cfRule>
  </conditionalFormatting>
  <conditionalFormatting sqref="P103">
    <cfRule type="expression" dxfId="3974" priority="229" stopIfTrue="1">
      <formula>($P$79="")</formula>
    </cfRule>
  </conditionalFormatting>
  <conditionalFormatting sqref="Q103">
    <cfRule type="expression" dxfId="3973" priority="230" stopIfTrue="1">
      <formula>($Q$79="")</formula>
    </cfRule>
  </conditionalFormatting>
  <conditionalFormatting sqref="R103">
    <cfRule type="expression" dxfId="3972" priority="231" stopIfTrue="1">
      <formula>($R$79="")</formula>
    </cfRule>
  </conditionalFormatting>
  <conditionalFormatting sqref="S103">
    <cfRule type="expression" dxfId="3971" priority="232" stopIfTrue="1">
      <formula>($S$79="")</formula>
    </cfRule>
  </conditionalFormatting>
  <conditionalFormatting sqref="T103">
    <cfRule type="expression" dxfId="3970" priority="233" stopIfTrue="1">
      <formula>($T$79="")</formula>
    </cfRule>
  </conditionalFormatting>
  <conditionalFormatting sqref="U103">
    <cfRule type="expression" dxfId="3969" priority="234" stopIfTrue="1">
      <formula>($U$79="")</formula>
    </cfRule>
  </conditionalFormatting>
  <conditionalFormatting sqref="V103">
    <cfRule type="expression" dxfId="3968" priority="235" stopIfTrue="1">
      <formula>($V$79="")</formula>
    </cfRule>
  </conditionalFormatting>
  <conditionalFormatting sqref="W103">
    <cfRule type="expression" dxfId="3967" priority="236" stopIfTrue="1">
      <formula>($W$79="")</formula>
    </cfRule>
  </conditionalFormatting>
  <conditionalFormatting sqref="X103">
    <cfRule type="expression" dxfId="3966" priority="237" stopIfTrue="1">
      <formula>($X$79="")</formula>
    </cfRule>
  </conditionalFormatting>
  <conditionalFormatting sqref="Y103">
    <cfRule type="expression" dxfId="3965" priority="238" stopIfTrue="1">
      <formula>($Y$79="")</formula>
    </cfRule>
  </conditionalFormatting>
  <conditionalFormatting sqref="Z103">
    <cfRule type="expression" dxfId="3964" priority="239" stopIfTrue="1">
      <formula>($Z$79="")</formula>
    </cfRule>
  </conditionalFormatting>
  <conditionalFormatting sqref="AA103">
    <cfRule type="expression" dxfId="3963" priority="240" stopIfTrue="1">
      <formula>($AA$79="")</formula>
    </cfRule>
  </conditionalFormatting>
  <conditionalFormatting sqref="AB103">
    <cfRule type="expression" dxfId="3962" priority="241" stopIfTrue="1">
      <formula>($AB$79="")</formula>
    </cfRule>
  </conditionalFormatting>
  <conditionalFormatting sqref="AC103">
    <cfRule type="expression" dxfId="3961" priority="242" stopIfTrue="1">
      <formula>($AC$79="")</formula>
    </cfRule>
  </conditionalFormatting>
  <conditionalFormatting sqref="AD103">
    <cfRule type="expression" dxfId="3960" priority="243" stopIfTrue="1">
      <formula>($AD$79="")</formula>
    </cfRule>
  </conditionalFormatting>
  <conditionalFormatting sqref="K104">
    <cfRule type="expression" dxfId="3959" priority="244" stopIfTrue="1">
      <formula>($K$80="")</formula>
    </cfRule>
  </conditionalFormatting>
  <conditionalFormatting sqref="L104">
    <cfRule type="expression" dxfId="3958" priority="245" stopIfTrue="1">
      <formula>($L$80="")</formula>
    </cfRule>
  </conditionalFormatting>
  <conditionalFormatting sqref="M104">
    <cfRule type="expression" dxfId="3957" priority="246" stopIfTrue="1">
      <formula>($M$80="")</formula>
    </cfRule>
  </conditionalFormatting>
  <conditionalFormatting sqref="N104">
    <cfRule type="expression" dxfId="3956" priority="247" stopIfTrue="1">
      <formula>($N$80="")</formula>
    </cfRule>
  </conditionalFormatting>
  <conditionalFormatting sqref="O104">
    <cfRule type="expression" dxfId="3955" priority="248" stopIfTrue="1">
      <formula>($O$80="")</formula>
    </cfRule>
  </conditionalFormatting>
  <conditionalFormatting sqref="P104">
    <cfRule type="expression" dxfId="3954" priority="249" stopIfTrue="1">
      <formula>($P$80="")</formula>
    </cfRule>
  </conditionalFormatting>
  <conditionalFormatting sqref="Q104">
    <cfRule type="expression" dxfId="3953" priority="250" stopIfTrue="1">
      <formula>($Q$80="")</formula>
    </cfRule>
  </conditionalFormatting>
  <conditionalFormatting sqref="R104">
    <cfRule type="expression" dxfId="3952" priority="251" stopIfTrue="1">
      <formula>($R$80="")</formula>
    </cfRule>
  </conditionalFormatting>
  <conditionalFormatting sqref="S104">
    <cfRule type="expression" dxfId="3951" priority="252" stopIfTrue="1">
      <formula>($S$80="")</formula>
    </cfRule>
  </conditionalFormatting>
  <conditionalFormatting sqref="T104">
    <cfRule type="expression" dxfId="3950" priority="253" stopIfTrue="1">
      <formula>($T$80="")</formula>
    </cfRule>
  </conditionalFormatting>
  <conditionalFormatting sqref="U104">
    <cfRule type="expression" dxfId="3949" priority="254" stopIfTrue="1">
      <formula>($U$80="")</formula>
    </cfRule>
  </conditionalFormatting>
  <conditionalFormatting sqref="V104">
    <cfRule type="expression" dxfId="3948" priority="255" stopIfTrue="1">
      <formula>($V$80="")</formula>
    </cfRule>
  </conditionalFormatting>
  <conditionalFormatting sqref="W104">
    <cfRule type="expression" dxfId="3947" priority="256" stopIfTrue="1">
      <formula>($W$80="")</formula>
    </cfRule>
  </conditionalFormatting>
  <conditionalFormatting sqref="X104">
    <cfRule type="expression" dxfId="3946" priority="257" stopIfTrue="1">
      <formula>($X$80="")</formula>
    </cfRule>
  </conditionalFormatting>
  <conditionalFormatting sqref="Y104">
    <cfRule type="expression" dxfId="3945" priority="258" stopIfTrue="1">
      <formula>($Y$80="")</formula>
    </cfRule>
  </conditionalFormatting>
  <conditionalFormatting sqref="Z104">
    <cfRule type="expression" dxfId="3944" priority="259" stopIfTrue="1">
      <formula>($Z$80="")</formula>
    </cfRule>
  </conditionalFormatting>
  <conditionalFormatting sqref="AA104">
    <cfRule type="expression" dxfId="3943" priority="260" stopIfTrue="1">
      <formula>($AA$80="")</formula>
    </cfRule>
  </conditionalFormatting>
  <conditionalFormatting sqref="AB104">
    <cfRule type="expression" dxfId="3942" priority="261" stopIfTrue="1">
      <formula>($AB$80="")</formula>
    </cfRule>
  </conditionalFormatting>
  <conditionalFormatting sqref="AC104">
    <cfRule type="expression" dxfId="3941" priority="262" stopIfTrue="1">
      <formula>($AC$80="")</formula>
    </cfRule>
  </conditionalFormatting>
  <conditionalFormatting sqref="AD104">
    <cfRule type="expression" dxfId="3940" priority="263" stopIfTrue="1">
      <formula>($AD$80="")</formula>
    </cfRule>
  </conditionalFormatting>
  <conditionalFormatting sqref="K105">
    <cfRule type="expression" dxfId="3939" priority="264" stopIfTrue="1">
      <formula>($K$81="")</formula>
    </cfRule>
  </conditionalFormatting>
  <conditionalFormatting sqref="L105">
    <cfRule type="expression" dxfId="3938" priority="265" stopIfTrue="1">
      <formula>($L$81="")</formula>
    </cfRule>
  </conditionalFormatting>
  <conditionalFormatting sqref="M105">
    <cfRule type="expression" dxfId="3937" priority="266" stopIfTrue="1">
      <formula>($M$81="")</formula>
    </cfRule>
  </conditionalFormatting>
  <conditionalFormatting sqref="N105">
    <cfRule type="expression" dxfId="3936" priority="267" stopIfTrue="1">
      <formula>($N$81="")</formula>
    </cfRule>
  </conditionalFormatting>
  <conditionalFormatting sqref="O105">
    <cfRule type="expression" dxfId="3935" priority="268" stopIfTrue="1">
      <formula>($O$81="")</formula>
    </cfRule>
  </conditionalFormatting>
  <conditionalFormatting sqref="P105">
    <cfRule type="expression" dxfId="3934" priority="269" stopIfTrue="1">
      <formula>($P$81="")</formula>
    </cfRule>
  </conditionalFormatting>
  <conditionalFormatting sqref="Q105">
    <cfRule type="expression" dxfId="3933" priority="270" stopIfTrue="1">
      <formula>($Q$81="")</formula>
    </cfRule>
  </conditionalFormatting>
  <conditionalFormatting sqref="R105">
    <cfRule type="expression" dxfId="3932" priority="271" stopIfTrue="1">
      <formula>($R$81="")</formula>
    </cfRule>
  </conditionalFormatting>
  <conditionalFormatting sqref="S105">
    <cfRule type="expression" dxfId="3931" priority="272" stopIfTrue="1">
      <formula>($S$81="")</formula>
    </cfRule>
  </conditionalFormatting>
  <conditionalFormatting sqref="T105">
    <cfRule type="expression" dxfId="3930" priority="273" stopIfTrue="1">
      <formula>($T$81="")</formula>
    </cfRule>
  </conditionalFormatting>
  <conditionalFormatting sqref="U105">
    <cfRule type="expression" dxfId="3929" priority="274" stopIfTrue="1">
      <formula>($U$81="")</formula>
    </cfRule>
  </conditionalFormatting>
  <conditionalFormatting sqref="V105">
    <cfRule type="expression" dxfId="3928" priority="275" stopIfTrue="1">
      <formula>($V$81="")</formula>
    </cfRule>
  </conditionalFormatting>
  <conditionalFormatting sqref="W105">
    <cfRule type="expression" dxfId="3927" priority="276" stopIfTrue="1">
      <formula>($W$81="")</formula>
    </cfRule>
  </conditionalFormatting>
  <conditionalFormatting sqref="X105">
    <cfRule type="expression" dxfId="3926" priority="277" stopIfTrue="1">
      <formula>($X$81="")</formula>
    </cfRule>
  </conditionalFormatting>
  <conditionalFormatting sqref="Y105">
    <cfRule type="expression" dxfId="3925" priority="278" stopIfTrue="1">
      <formula>($Y$81="")</formula>
    </cfRule>
  </conditionalFormatting>
  <conditionalFormatting sqref="Z105">
    <cfRule type="expression" dxfId="3924" priority="279" stopIfTrue="1">
      <formula>($Z$81="")</formula>
    </cfRule>
  </conditionalFormatting>
  <conditionalFormatting sqref="AA105">
    <cfRule type="expression" dxfId="3923" priority="280" stopIfTrue="1">
      <formula>($AA$81="")</formula>
    </cfRule>
  </conditionalFormatting>
  <conditionalFormatting sqref="AB105">
    <cfRule type="expression" dxfId="3922" priority="281" stopIfTrue="1">
      <formula>($AB$81="")</formula>
    </cfRule>
  </conditionalFormatting>
  <conditionalFormatting sqref="AC105">
    <cfRule type="expression" dxfId="3921" priority="282" stopIfTrue="1">
      <formula>($AC$81="")</formula>
    </cfRule>
  </conditionalFormatting>
  <conditionalFormatting sqref="AD105">
    <cfRule type="expression" dxfId="3920" priority="283" stopIfTrue="1">
      <formula>($AD$81="")</formula>
    </cfRule>
  </conditionalFormatting>
  <conditionalFormatting sqref="K106">
    <cfRule type="expression" dxfId="3919" priority="284" stopIfTrue="1">
      <formula>($K$82="")</formula>
    </cfRule>
  </conditionalFormatting>
  <conditionalFormatting sqref="L106">
    <cfRule type="expression" dxfId="3918" priority="285" stopIfTrue="1">
      <formula>($L$82="")</formula>
    </cfRule>
  </conditionalFormatting>
  <conditionalFormatting sqref="M106">
    <cfRule type="expression" dxfId="3917" priority="286" stopIfTrue="1">
      <formula>($M$82="")</formula>
    </cfRule>
  </conditionalFormatting>
  <conditionalFormatting sqref="N106">
    <cfRule type="expression" dxfId="3916" priority="287" stopIfTrue="1">
      <formula>($N$82="")</formula>
    </cfRule>
  </conditionalFormatting>
  <conditionalFormatting sqref="O106">
    <cfRule type="expression" dxfId="3915" priority="288" stopIfTrue="1">
      <formula>($O$82="")</formula>
    </cfRule>
  </conditionalFormatting>
  <conditionalFormatting sqref="P106">
    <cfRule type="expression" dxfId="3914" priority="289" stopIfTrue="1">
      <formula>($P$82="")</formula>
    </cfRule>
  </conditionalFormatting>
  <conditionalFormatting sqref="Q106">
    <cfRule type="expression" dxfId="3913" priority="290" stopIfTrue="1">
      <formula>($Q$82="")</formula>
    </cfRule>
  </conditionalFormatting>
  <conditionalFormatting sqref="R106">
    <cfRule type="expression" dxfId="3912" priority="291" stopIfTrue="1">
      <formula>($R$82="")</formula>
    </cfRule>
  </conditionalFormatting>
  <conditionalFormatting sqref="S106">
    <cfRule type="expression" dxfId="3911" priority="292" stopIfTrue="1">
      <formula>($S$82="")</formula>
    </cfRule>
  </conditionalFormatting>
  <conditionalFormatting sqref="T106">
    <cfRule type="expression" dxfId="3910" priority="293" stopIfTrue="1">
      <formula>($T$82="")</formula>
    </cfRule>
  </conditionalFormatting>
  <conditionalFormatting sqref="U106">
    <cfRule type="expression" dxfId="3909" priority="294" stopIfTrue="1">
      <formula>($U$82="")</formula>
    </cfRule>
  </conditionalFormatting>
  <conditionalFormatting sqref="V106">
    <cfRule type="expression" dxfId="3908" priority="295" stopIfTrue="1">
      <formula>($V$82="")</formula>
    </cfRule>
  </conditionalFormatting>
  <conditionalFormatting sqref="W106">
    <cfRule type="expression" dxfId="3907" priority="296" stopIfTrue="1">
      <formula>($W$82="")</formula>
    </cfRule>
  </conditionalFormatting>
  <conditionalFormatting sqref="X106">
    <cfRule type="expression" dxfId="3906" priority="297" stopIfTrue="1">
      <formula>($X$82="")</formula>
    </cfRule>
  </conditionalFormatting>
  <conditionalFormatting sqref="Y106">
    <cfRule type="expression" dxfId="3905" priority="298" stopIfTrue="1">
      <formula>($Y$82="")</formula>
    </cfRule>
  </conditionalFormatting>
  <conditionalFormatting sqref="Z106">
    <cfRule type="expression" dxfId="3904" priority="299" stopIfTrue="1">
      <formula>($Z$82="")</formula>
    </cfRule>
  </conditionalFormatting>
  <conditionalFormatting sqref="AA106">
    <cfRule type="expression" dxfId="3903" priority="300" stopIfTrue="1">
      <formula>($AA$82="")</formula>
    </cfRule>
  </conditionalFormatting>
  <conditionalFormatting sqref="AB106">
    <cfRule type="expression" dxfId="3902" priority="301" stopIfTrue="1">
      <formula>($AB$82="")</formula>
    </cfRule>
  </conditionalFormatting>
  <conditionalFormatting sqref="AC106">
    <cfRule type="expression" dxfId="3901" priority="302" stopIfTrue="1">
      <formula>($AC$82="")</formula>
    </cfRule>
  </conditionalFormatting>
  <conditionalFormatting sqref="AD106">
    <cfRule type="expression" dxfId="3900" priority="303" stopIfTrue="1">
      <formula>($AD$82="")</formula>
    </cfRule>
  </conditionalFormatting>
  <conditionalFormatting sqref="K107">
    <cfRule type="expression" dxfId="3899" priority="304" stopIfTrue="1">
      <formula>($K$83="")</formula>
    </cfRule>
  </conditionalFormatting>
  <conditionalFormatting sqref="L107">
    <cfRule type="expression" dxfId="3898" priority="305" stopIfTrue="1">
      <formula>($L$83="")</formula>
    </cfRule>
  </conditionalFormatting>
  <conditionalFormatting sqref="M107">
    <cfRule type="expression" dxfId="3897" priority="306" stopIfTrue="1">
      <formula>($M$83="")</formula>
    </cfRule>
  </conditionalFormatting>
  <conditionalFormatting sqref="N107">
    <cfRule type="expression" dxfId="3896" priority="307" stopIfTrue="1">
      <formula>($N$83="")</formula>
    </cfRule>
  </conditionalFormatting>
  <conditionalFormatting sqref="O107">
    <cfRule type="expression" dxfId="3895" priority="308" stopIfTrue="1">
      <formula>($O$83="")</formula>
    </cfRule>
  </conditionalFormatting>
  <conditionalFormatting sqref="P107">
    <cfRule type="expression" dxfId="3894" priority="309" stopIfTrue="1">
      <formula>($P$83="")</formula>
    </cfRule>
  </conditionalFormatting>
  <conditionalFormatting sqref="Q107">
    <cfRule type="expression" dxfId="3893" priority="310" stopIfTrue="1">
      <formula>($Q$83="")</formula>
    </cfRule>
  </conditionalFormatting>
  <conditionalFormatting sqref="R107">
    <cfRule type="expression" dxfId="3892" priority="311" stopIfTrue="1">
      <formula>($R$83="")</formula>
    </cfRule>
  </conditionalFormatting>
  <conditionalFormatting sqref="S107">
    <cfRule type="expression" dxfId="3891" priority="312" stopIfTrue="1">
      <formula>($S$83="")</formula>
    </cfRule>
  </conditionalFormatting>
  <conditionalFormatting sqref="T107">
    <cfRule type="expression" dxfId="3890" priority="313" stopIfTrue="1">
      <formula>($T$83="")</formula>
    </cfRule>
  </conditionalFormatting>
  <conditionalFormatting sqref="U107">
    <cfRule type="expression" dxfId="3889" priority="314" stopIfTrue="1">
      <formula>($U$83="")</formula>
    </cfRule>
  </conditionalFormatting>
  <conditionalFormatting sqref="V107">
    <cfRule type="expression" dxfId="3888" priority="315" stopIfTrue="1">
      <formula>($V$83="")</formula>
    </cfRule>
  </conditionalFormatting>
  <conditionalFormatting sqref="W107">
    <cfRule type="expression" dxfId="3887" priority="316" stopIfTrue="1">
      <formula>($W$83="")</formula>
    </cfRule>
  </conditionalFormatting>
  <conditionalFormatting sqref="X107">
    <cfRule type="expression" dxfId="3886" priority="317" stopIfTrue="1">
      <formula>($X$83="")</formula>
    </cfRule>
  </conditionalFormatting>
  <conditionalFormatting sqref="Y107">
    <cfRule type="expression" dxfId="3885" priority="318" stopIfTrue="1">
      <formula>($Y$83="")</formula>
    </cfRule>
  </conditionalFormatting>
  <conditionalFormatting sqref="Z107">
    <cfRule type="expression" dxfId="3884" priority="319" stopIfTrue="1">
      <formula>($Z$83="")</formula>
    </cfRule>
  </conditionalFormatting>
  <conditionalFormatting sqref="AA107">
    <cfRule type="expression" dxfId="3883" priority="320" stopIfTrue="1">
      <formula>($AA$83="")</formula>
    </cfRule>
  </conditionalFormatting>
  <conditionalFormatting sqref="AB107">
    <cfRule type="expression" dxfId="3882" priority="321" stopIfTrue="1">
      <formula>($AB$83="")</formula>
    </cfRule>
  </conditionalFormatting>
  <conditionalFormatting sqref="AC107">
    <cfRule type="expression" dxfId="3881" priority="322" stopIfTrue="1">
      <formula>($AC$83="")</formula>
    </cfRule>
  </conditionalFormatting>
  <conditionalFormatting sqref="AD107">
    <cfRule type="expression" dxfId="3880" priority="323" stopIfTrue="1">
      <formula>($AD$83="")</formula>
    </cfRule>
  </conditionalFormatting>
  <conditionalFormatting sqref="K108">
    <cfRule type="expression" dxfId="3879" priority="324" stopIfTrue="1">
      <formula>($K$84="")</formula>
    </cfRule>
  </conditionalFormatting>
  <conditionalFormatting sqref="L108">
    <cfRule type="expression" dxfId="3878" priority="325" stopIfTrue="1">
      <formula>($L$84="")</formula>
    </cfRule>
  </conditionalFormatting>
  <conditionalFormatting sqref="M108">
    <cfRule type="expression" dxfId="3877" priority="326" stopIfTrue="1">
      <formula>($M$84="")</formula>
    </cfRule>
  </conditionalFormatting>
  <conditionalFormatting sqref="N108">
    <cfRule type="expression" dxfId="3876" priority="327" stopIfTrue="1">
      <formula>($N$84="")</formula>
    </cfRule>
  </conditionalFormatting>
  <conditionalFormatting sqref="O108">
    <cfRule type="expression" dxfId="3875" priority="328" stopIfTrue="1">
      <formula>($O$84="")</formula>
    </cfRule>
  </conditionalFormatting>
  <conditionalFormatting sqref="P108">
    <cfRule type="expression" dxfId="3874" priority="329" stopIfTrue="1">
      <formula>($P$84="")</formula>
    </cfRule>
  </conditionalFormatting>
  <conditionalFormatting sqref="Q108">
    <cfRule type="expression" dxfId="3873" priority="330" stopIfTrue="1">
      <formula>($Q$84="")</formula>
    </cfRule>
  </conditionalFormatting>
  <conditionalFormatting sqref="R108">
    <cfRule type="expression" dxfId="3872" priority="331" stopIfTrue="1">
      <formula>($R$84="")</formula>
    </cfRule>
  </conditionalFormatting>
  <conditionalFormatting sqref="S108">
    <cfRule type="expression" dxfId="3871" priority="332" stopIfTrue="1">
      <formula>($S$84="")</formula>
    </cfRule>
  </conditionalFormatting>
  <conditionalFormatting sqref="T108">
    <cfRule type="expression" dxfId="3870" priority="333" stopIfTrue="1">
      <formula>($T$84="")</formula>
    </cfRule>
  </conditionalFormatting>
  <conditionalFormatting sqref="U108">
    <cfRule type="expression" dxfId="3869" priority="334" stopIfTrue="1">
      <formula>($U$84="")</formula>
    </cfRule>
  </conditionalFormatting>
  <conditionalFormatting sqref="V108">
    <cfRule type="expression" dxfId="3868" priority="335" stopIfTrue="1">
      <formula>($V$84="")</formula>
    </cfRule>
  </conditionalFormatting>
  <conditionalFormatting sqref="W108">
    <cfRule type="expression" dxfId="3867" priority="336" stopIfTrue="1">
      <formula>($W$84="")</formula>
    </cfRule>
  </conditionalFormatting>
  <conditionalFormatting sqref="X108">
    <cfRule type="expression" dxfId="3866" priority="337" stopIfTrue="1">
      <formula>($X$84="")</formula>
    </cfRule>
  </conditionalFormatting>
  <conditionalFormatting sqref="Y108">
    <cfRule type="expression" dxfId="3865" priority="338" stopIfTrue="1">
      <formula>($Y$84="")</formula>
    </cfRule>
  </conditionalFormatting>
  <conditionalFormatting sqref="Z108">
    <cfRule type="expression" dxfId="3864" priority="339" stopIfTrue="1">
      <formula>($Z$84="")</formula>
    </cfRule>
  </conditionalFormatting>
  <conditionalFormatting sqref="AA108">
    <cfRule type="expression" dxfId="3863" priority="340" stopIfTrue="1">
      <formula>($AA$84="")</formula>
    </cfRule>
  </conditionalFormatting>
  <conditionalFormatting sqref="AB108">
    <cfRule type="expression" dxfId="3862" priority="341" stopIfTrue="1">
      <formula>($AB$84="")</formula>
    </cfRule>
  </conditionalFormatting>
  <conditionalFormatting sqref="AC108">
    <cfRule type="expression" dxfId="3861" priority="342" stopIfTrue="1">
      <formula>($AC$84="")</formula>
    </cfRule>
  </conditionalFormatting>
  <conditionalFormatting sqref="AD108">
    <cfRule type="expression" dxfId="3860" priority="343" stopIfTrue="1">
      <formula>($AD$84="")</formula>
    </cfRule>
  </conditionalFormatting>
  <conditionalFormatting sqref="K109">
    <cfRule type="expression" dxfId="3859" priority="344" stopIfTrue="1">
      <formula>($K$85="")</formula>
    </cfRule>
  </conditionalFormatting>
  <conditionalFormatting sqref="L109">
    <cfRule type="expression" dxfId="3858" priority="345" stopIfTrue="1">
      <formula>($L$85="")</formula>
    </cfRule>
  </conditionalFormatting>
  <conditionalFormatting sqref="M109">
    <cfRule type="expression" dxfId="3857" priority="346" stopIfTrue="1">
      <formula>($M$85="")</formula>
    </cfRule>
  </conditionalFormatting>
  <conditionalFormatting sqref="N109">
    <cfRule type="expression" dxfId="3856" priority="347" stopIfTrue="1">
      <formula>($N$85="")</formula>
    </cfRule>
  </conditionalFormatting>
  <conditionalFormatting sqref="O109">
    <cfRule type="expression" dxfId="3855" priority="348" stopIfTrue="1">
      <formula>($O$85="")</formula>
    </cfRule>
  </conditionalFormatting>
  <conditionalFormatting sqref="P109">
    <cfRule type="expression" dxfId="3854" priority="349" stopIfTrue="1">
      <formula>($P$85="")</formula>
    </cfRule>
  </conditionalFormatting>
  <conditionalFormatting sqref="Q109">
    <cfRule type="expression" dxfId="3853" priority="350" stopIfTrue="1">
      <formula>($Q$85="")</formula>
    </cfRule>
  </conditionalFormatting>
  <conditionalFormatting sqref="R109">
    <cfRule type="expression" dxfId="3852" priority="351" stopIfTrue="1">
      <formula>($R$85="")</formula>
    </cfRule>
  </conditionalFormatting>
  <conditionalFormatting sqref="S109">
    <cfRule type="expression" dxfId="3851" priority="352" stopIfTrue="1">
      <formula>($S$85="")</formula>
    </cfRule>
  </conditionalFormatting>
  <conditionalFormatting sqref="T109">
    <cfRule type="expression" dxfId="3850" priority="353" stopIfTrue="1">
      <formula>($T$85="")</formula>
    </cfRule>
  </conditionalFormatting>
  <conditionalFormatting sqref="U109">
    <cfRule type="expression" dxfId="3849" priority="354" stopIfTrue="1">
      <formula>($U$85="")</formula>
    </cfRule>
  </conditionalFormatting>
  <conditionalFormatting sqref="V109">
    <cfRule type="expression" dxfId="3848" priority="355" stopIfTrue="1">
      <formula>($V$85="")</formula>
    </cfRule>
  </conditionalFormatting>
  <conditionalFormatting sqref="W109">
    <cfRule type="expression" dxfId="3847" priority="356" stopIfTrue="1">
      <formula>($W$85="")</formula>
    </cfRule>
  </conditionalFormatting>
  <conditionalFormatting sqref="X109">
    <cfRule type="expression" dxfId="3846" priority="357" stopIfTrue="1">
      <formula>($X$85="")</formula>
    </cfRule>
  </conditionalFormatting>
  <conditionalFormatting sqref="Y109">
    <cfRule type="expression" dxfId="3845" priority="358" stopIfTrue="1">
      <formula>($Y$85="")</formula>
    </cfRule>
  </conditionalFormatting>
  <conditionalFormatting sqref="Z109">
    <cfRule type="expression" dxfId="3844" priority="359" stopIfTrue="1">
      <formula>($Z$85="")</formula>
    </cfRule>
  </conditionalFormatting>
  <conditionalFormatting sqref="AA109">
    <cfRule type="expression" dxfId="3843" priority="360" stopIfTrue="1">
      <formula>($AA$85="")</formula>
    </cfRule>
  </conditionalFormatting>
  <conditionalFormatting sqref="AB109">
    <cfRule type="expression" dxfId="3842" priority="361" stopIfTrue="1">
      <formula>($AB$85="")</formula>
    </cfRule>
  </conditionalFormatting>
  <conditionalFormatting sqref="AC109">
    <cfRule type="expression" dxfId="3841" priority="362" stopIfTrue="1">
      <formula>($AC$85="")</formula>
    </cfRule>
  </conditionalFormatting>
  <conditionalFormatting sqref="AD109">
    <cfRule type="expression" dxfId="3840" priority="363" stopIfTrue="1">
      <formula>($AD$85="")</formula>
    </cfRule>
  </conditionalFormatting>
  <conditionalFormatting sqref="K110">
    <cfRule type="expression" dxfId="3839" priority="364" stopIfTrue="1">
      <formula>($K$86="")</formula>
    </cfRule>
  </conditionalFormatting>
  <conditionalFormatting sqref="L110">
    <cfRule type="expression" dxfId="3838" priority="365" stopIfTrue="1">
      <formula>($L$86="")</formula>
    </cfRule>
  </conditionalFormatting>
  <conditionalFormatting sqref="M110">
    <cfRule type="expression" dxfId="3837" priority="366" stopIfTrue="1">
      <formula>($M$86="")</formula>
    </cfRule>
  </conditionalFormatting>
  <conditionalFormatting sqref="N110">
    <cfRule type="expression" dxfId="3836" priority="367" stopIfTrue="1">
      <formula>($N$86="")</formula>
    </cfRule>
  </conditionalFormatting>
  <conditionalFormatting sqref="O110">
    <cfRule type="expression" dxfId="3835" priority="368" stopIfTrue="1">
      <formula>($O$86="")</formula>
    </cfRule>
  </conditionalFormatting>
  <conditionalFormatting sqref="P110">
    <cfRule type="expression" dxfId="3834" priority="369" stopIfTrue="1">
      <formula>($P$86="")</formula>
    </cfRule>
  </conditionalFormatting>
  <conditionalFormatting sqref="Q110">
    <cfRule type="expression" dxfId="3833" priority="370" stopIfTrue="1">
      <formula>($Q$86="")</formula>
    </cfRule>
  </conditionalFormatting>
  <conditionalFormatting sqref="R110">
    <cfRule type="expression" dxfId="3832" priority="371" stopIfTrue="1">
      <formula>($R$86="")</formula>
    </cfRule>
  </conditionalFormatting>
  <conditionalFormatting sqref="S110">
    <cfRule type="expression" dxfId="3831" priority="372" stopIfTrue="1">
      <formula>($S$86="")</formula>
    </cfRule>
  </conditionalFormatting>
  <conditionalFormatting sqref="T110">
    <cfRule type="expression" dxfId="3830" priority="373" stopIfTrue="1">
      <formula>($T$86="")</formula>
    </cfRule>
  </conditionalFormatting>
  <conditionalFormatting sqref="U110">
    <cfRule type="expression" dxfId="3829" priority="374" stopIfTrue="1">
      <formula>($U$86="")</formula>
    </cfRule>
  </conditionalFormatting>
  <conditionalFormatting sqref="V110">
    <cfRule type="expression" dxfId="3828" priority="375" stopIfTrue="1">
      <formula>($V$86="")</formula>
    </cfRule>
  </conditionalFormatting>
  <conditionalFormatting sqref="W110">
    <cfRule type="expression" dxfId="3827" priority="376" stopIfTrue="1">
      <formula>($W$86="")</formula>
    </cfRule>
  </conditionalFormatting>
  <conditionalFormatting sqref="X110">
    <cfRule type="expression" dxfId="3826" priority="377" stopIfTrue="1">
      <formula>($X$86="")</formula>
    </cfRule>
  </conditionalFormatting>
  <conditionalFormatting sqref="Y110">
    <cfRule type="expression" dxfId="3825" priority="378" stopIfTrue="1">
      <formula>($Y$86="")</formula>
    </cfRule>
  </conditionalFormatting>
  <conditionalFormatting sqref="Z110">
    <cfRule type="expression" dxfId="3824" priority="379" stopIfTrue="1">
      <formula>($Z$86="")</formula>
    </cfRule>
  </conditionalFormatting>
  <conditionalFormatting sqref="AA110">
    <cfRule type="expression" dxfId="3823" priority="380" stopIfTrue="1">
      <formula>($AA$86="")</formula>
    </cfRule>
  </conditionalFormatting>
  <conditionalFormatting sqref="AB110">
    <cfRule type="expression" dxfId="3822" priority="381" stopIfTrue="1">
      <formula>($AB$86="")</formula>
    </cfRule>
  </conditionalFormatting>
  <conditionalFormatting sqref="AC110">
    <cfRule type="expression" dxfId="3821" priority="382" stopIfTrue="1">
      <formula>($AC$86="")</formula>
    </cfRule>
  </conditionalFormatting>
  <conditionalFormatting sqref="AD110">
    <cfRule type="expression" dxfId="3820" priority="383" stopIfTrue="1">
      <formula>($AD$86="")</formula>
    </cfRule>
  </conditionalFormatting>
  <conditionalFormatting sqref="K111">
    <cfRule type="expression" dxfId="3819" priority="384" stopIfTrue="1">
      <formula>($K$87="")</formula>
    </cfRule>
  </conditionalFormatting>
  <conditionalFormatting sqref="L111">
    <cfRule type="expression" dxfId="3818" priority="385" stopIfTrue="1">
      <formula>($L$87="")</formula>
    </cfRule>
  </conditionalFormatting>
  <conditionalFormatting sqref="M111">
    <cfRule type="expression" dxfId="3817" priority="386" stopIfTrue="1">
      <formula>($M$87="")</formula>
    </cfRule>
  </conditionalFormatting>
  <conditionalFormatting sqref="N111">
    <cfRule type="expression" dxfId="3816" priority="387" stopIfTrue="1">
      <formula>($N$87="")</formula>
    </cfRule>
  </conditionalFormatting>
  <conditionalFormatting sqref="O111">
    <cfRule type="expression" dxfId="3815" priority="388" stopIfTrue="1">
      <formula>($O$87="")</formula>
    </cfRule>
  </conditionalFormatting>
  <conditionalFormatting sqref="P111">
    <cfRule type="expression" dxfId="3814" priority="389" stopIfTrue="1">
      <formula>($P$87="")</formula>
    </cfRule>
  </conditionalFormatting>
  <conditionalFormatting sqref="Q111">
    <cfRule type="expression" dxfId="3813" priority="390" stopIfTrue="1">
      <formula>($Q$87="")</formula>
    </cfRule>
  </conditionalFormatting>
  <conditionalFormatting sqref="R111">
    <cfRule type="expression" dxfId="3812" priority="391" stopIfTrue="1">
      <formula>($R$87="")</formula>
    </cfRule>
  </conditionalFormatting>
  <conditionalFormatting sqref="S111">
    <cfRule type="expression" dxfId="3811" priority="392" stopIfTrue="1">
      <formula>($S$87="")</formula>
    </cfRule>
  </conditionalFormatting>
  <conditionalFormatting sqref="T111">
    <cfRule type="expression" dxfId="3810" priority="393" stopIfTrue="1">
      <formula>($T$87="")</formula>
    </cfRule>
  </conditionalFormatting>
  <conditionalFormatting sqref="U111">
    <cfRule type="expression" dxfId="3809" priority="394" stopIfTrue="1">
      <formula>($U$87="")</formula>
    </cfRule>
  </conditionalFormatting>
  <conditionalFormatting sqref="V111">
    <cfRule type="expression" dxfId="3808" priority="395" stopIfTrue="1">
      <formula>($V$87="")</formula>
    </cfRule>
  </conditionalFormatting>
  <conditionalFormatting sqref="W111">
    <cfRule type="expression" dxfId="3807" priority="396" stopIfTrue="1">
      <formula>($W$87="")</formula>
    </cfRule>
  </conditionalFormatting>
  <conditionalFormatting sqref="X111">
    <cfRule type="expression" dxfId="3806" priority="397" stopIfTrue="1">
      <formula>($X$87="")</formula>
    </cfRule>
  </conditionalFormatting>
  <conditionalFormatting sqref="Y111">
    <cfRule type="expression" dxfId="3805" priority="398" stopIfTrue="1">
      <formula>($Y$87="")</formula>
    </cfRule>
  </conditionalFormatting>
  <conditionalFormatting sqref="Z111">
    <cfRule type="expression" dxfId="3804" priority="399" stopIfTrue="1">
      <formula>($Z$87="")</formula>
    </cfRule>
  </conditionalFormatting>
  <conditionalFormatting sqref="AA111">
    <cfRule type="expression" dxfId="3803" priority="400" stopIfTrue="1">
      <formula>($AA$87="")</formula>
    </cfRule>
  </conditionalFormatting>
  <conditionalFormatting sqref="AB111">
    <cfRule type="expression" dxfId="3802" priority="401" stopIfTrue="1">
      <formula>($AB$87="")</formula>
    </cfRule>
  </conditionalFormatting>
  <conditionalFormatting sqref="AC111">
    <cfRule type="expression" dxfId="3801" priority="402" stopIfTrue="1">
      <formula>($AC$87="")</formula>
    </cfRule>
  </conditionalFormatting>
  <conditionalFormatting sqref="AD111">
    <cfRule type="expression" dxfId="3800" priority="403" stopIfTrue="1">
      <formula>($AD$87="")</formula>
    </cfRule>
  </conditionalFormatting>
  <conditionalFormatting sqref="K112">
    <cfRule type="expression" dxfId="3799" priority="404" stopIfTrue="1">
      <formula>($K$88="")</formula>
    </cfRule>
  </conditionalFormatting>
  <conditionalFormatting sqref="L112">
    <cfRule type="expression" dxfId="3798" priority="405" stopIfTrue="1">
      <formula>($L$88="")</formula>
    </cfRule>
  </conditionalFormatting>
  <conditionalFormatting sqref="M112">
    <cfRule type="expression" dxfId="3797" priority="406" stopIfTrue="1">
      <formula>($M$88="")</formula>
    </cfRule>
  </conditionalFormatting>
  <conditionalFormatting sqref="N112">
    <cfRule type="expression" dxfId="3796" priority="407" stopIfTrue="1">
      <formula>($N$88="")</formula>
    </cfRule>
  </conditionalFormatting>
  <conditionalFormatting sqref="O112">
    <cfRule type="expression" dxfId="3795" priority="408" stopIfTrue="1">
      <formula>($O$88="")</formula>
    </cfRule>
  </conditionalFormatting>
  <conditionalFormatting sqref="P112">
    <cfRule type="expression" dxfId="3794" priority="409" stopIfTrue="1">
      <formula>($P$88="")</formula>
    </cfRule>
  </conditionalFormatting>
  <conditionalFormatting sqref="Q112">
    <cfRule type="expression" dxfId="3793" priority="410" stopIfTrue="1">
      <formula>($Q$88="")</formula>
    </cfRule>
  </conditionalFormatting>
  <conditionalFormatting sqref="R112">
    <cfRule type="expression" dxfId="3792" priority="411" stopIfTrue="1">
      <formula>($R$88="")</formula>
    </cfRule>
  </conditionalFormatting>
  <conditionalFormatting sqref="S112">
    <cfRule type="expression" dxfId="3791" priority="412" stopIfTrue="1">
      <formula>($S$88="")</formula>
    </cfRule>
  </conditionalFormatting>
  <conditionalFormatting sqref="T112">
    <cfRule type="expression" dxfId="3790" priority="413" stopIfTrue="1">
      <formula>($T$88="")</formula>
    </cfRule>
  </conditionalFormatting>
  <conditionalFormatting sqref="U112">
    <cfRule type="expression" dxfId="3789" priority="414" stopIfTrue="1">
      <formula>($U$88="")</formula>
    </cfRule>
  </conditionalFormatting>
  <conditionalFormatting sqref="V112">
    <cfRule type="expression" dxfId="3788" priority="415" stopIfTrue="1">
      <formula>($V$88="")</formula>
    </cfRule>
  </conditionalFormatting>
  <conditionalFormatting sqref="W112">
    <cfRule type="expression" dxfId="3787" priority="416" stopIfTrue="1">
      <formula>($W$88="")</formula>
    </cfRule>
  </conditionalFormatting>
  <conditionalFormatting sqref="X112">
    <cfRule type="expression" dxfId="3786" priority="417" stopIfTrue="1">
      <formula>($X$88="")</formula>
    </cfRule>
  </conditionalFormatting>
  <conditionalFormatting sqref="Y112">
    <cfRule type="expression" dxfId="3785" priority="418" stopIfTrue="1">
      <formula>($Y$88="")</formula>
    </cfRule>
  </conditionalFormatting>
  <conditionalFormatting sqref="Z112">
    <cfRule type="expression" dxfId="3784" priority="419" stopIfTrue="1">
      <formula>($Z$88="")</formula>
    </cfRule>
  </conditionalFormatting>
  <conditionalFormatting sqref="AA112">
    <cfRule type="expression" dxfId="3783" priority="420" stopIfTrue="1">
      <formula>($AA$88="")</formula>
    </cfRule>
  </conditionalFormatting>
  <conditionalFormatting sqref="AB112">
    <cfRule type="expression" dxfId="3782" priority="421" stopIfTrue="1">
      <formula>($AB$88="")</formula>
    </cfRule>
  </conditionalFormatting>
  <conditionalFormatting sqref="AC112">
    <cfRule type="expression" dxfId="3781" priority="422" stopIfTrue="1">
      <formula>($AC$88="")</formula>
    </cfRule>
  </conditionalFormatting>
  <conditionalFormatting sqref="AD112">
    <cfRule type="expression" dxfId="3780" priority="423" stopIfTrue="1">
      <formula>($AD$88="")</formula>
    </cfRule>
  </conditionalFormatting>
  <conditionalFormatting sqref="K113">
    <cfRule type="expression" dxfId="3779" priority="424" stopIfTrue="1">
      <formula>($K$89="")</formula>
    </cfRule>
  </conditionalFormatting>
  <conditionalFormatting sqref="L113">
    <cfRule type="expression" dxfId="3778" priority="425" stopIfTrue="1">
      <formula>($L$89="")</formula>
    </cfRule>
  </conditionalFormatting>
  <conditionalFormatting sqref="M113">
    <cfRule type="expression" dxfId="3777" priority="426" stopIfTrue="1">
      <formula>($M$89="")</formula>
    </cfRule>
  </conditionalFormatting>
  <conditionalFormatting sqref="N113">
    <cfRule type="expression" dxfId="3776" priority="427" stopIfTrue="1">
      <formula>($N$89="")</formula>
    </cfRule>
  </conditionalFormatting>
  <conditionalFormatting sqref="O113">
    <cfRule type="expression" dxfId="3775" priority="428" stopIfTrue="1">
      <formula>($O$89="")</formula>
    </cfRule>
  </conditionalFormatting>
  <conditionalFormatting sqref="P113">
    <cfRule type="expression" dxfId="3774" priority="429" stopIfTrue="1">
      <formula>($P$89="")</formula>
    </cfRule>
  </conditionalFormatting>
  <conditionalFormatting sqref="Q113">
    <cfRule type="expression" dxfId="3773" priority="430" stopIfTrue="1">
      <formula>($Q$89="")</formula>
    </cfRule>
  </conditionalFormatting>
  <conditionalFormatting sqref="R113">
    <cfRule type="expression" dxfId="3772" priority="431" stopIfTrue="1">
      <formula>($R$89="")</formula>
    </cfRule>
  </conditionalFormatting>
  <conditionalFormatting sqref="S113">
    <cfRule type="expression" dxfId="3771" priority="432" stopIfTrue="1">
      <formula>($S$89="")</formula>
    </cfRule>
  </conditionalFormatting>
  <conditionalFormatting sqref="T113">
    <cfRule type="expression" dxfId="3770" priority="433" stopIfTrue="1">
      <formula>($T$89="")</formula>
    </cfRule>
  </conditionalFormatting>
  <conditionalFormatting sqref="U113">
    <cfRule type="expression" dxfId="3769" priority="434" stopIfTrue="1">
      <formula>($U$89="")</formula>
    </cfRule>
  </conditionalFormatting>
  <conditionalFormatting sqref="V113">
    <cfRule type="expression" dxfId="3768" priority="435" stopIfTrue="1">
      <formula>($V$89="")</formula>
    </cfRule>
  </conditionalFormatting>
  <conditionalFormatting sqref="W113">
    <cfRule type="expression" dxfId="3767" priority="436" stopIfTrue="1">
      <formula>($W$89="")</formula>
    </cfRule>
  </conditionalFormatting>
  <conditionalFormatting sqref="X113">
    <cfRule type="expression" dxfId="3766" priority="437" stopIfTrue="1">
      <formula>($X$89="")</formula>
    </cfRule>
  </conditionalFormatting>
  <conditionalFormatting sqref="Y113">
    <cfRule type="expression" dxfId="3765" priority="438" stopIfTrue="1">
      <formula>($Y$89="")</formula>
    </cfRule>
  </conditionalFormatting>
  <conditionalFormatting sqref="Z113">
    <cfRule type="expression" dxfId="3764" priority="439" stopIfTrue="1">
      <formula>($Z$89="")</formula>
    </cfRule>
  </conditionalFormatting>
  <conditionalFormatting sqref="AA113">
    <cfRule type="expression" dxfId="3763" priority="440" stopIfTrue="1">
      <formula>($AA$89="")</formula>
    </cfRule>
  </conditionalFormatting>
  <conditionalFormatting sqref="AB113">
    <cfRule type="expression" dxfId="3762" priority="441" stopIfTrue="1">
      <formula>($AB$89="")</formula>
    </cfRule>
  </conditionalFormatting>
  <conditionalFormatting sqref="AC113">
    <cfRule type="expression" dxfId="3761" priority="442" stopIfTrue="1">
      <formula>($AC$89="")</formula>
    </cfRule>
  </conditionalFormatting>
  <conditionalFormatting sqref="AD113">
    <cfRule type="expression" dxfId="3760" priority="443" stopIfTrue="1">
      <formula>($AD$89="")</formula>
    </cfRule>
  </conditionalFormatting>
  <conditionalFormatting sqref="K114">
    <cfRule type="expression" dxfId="3759" priority="444" stopIfTrue="1">
      <formula>($K$90="")</formula>
    </cfRule>
  </conditionalFormatting>
  <conditionalFormatting sqref="L114">
    <cfRule type="expression" dxfId="3758" priority="445" stopIfTrue="1">
      <formula>($L$90="")</formula>
    </cfRule>
  </conditionalFormatting>
  <conditionalFormatting sqref="M114">
    <cfRule type="expression" dxfId="3757" priority="446" stopIfTrue="1">
      <formula>($M$90="")</formula>
    </cfRule>
  </conditionalFormatting>
  <conditionalFormatting sqref="N114">
    <cfRule type="expression" dxfId="3756" priority="447" stopIfTrue="1">
      <formula>($N$90="")</formula>
    </cfRule>
  </conditionalFormatting>
  <conditionalFormatting sqref="O114">
    <cfRule type="expression" dxfId="3755" priority="448" stopIfTrue="1">
      <formula>($O$90="")</formula>
    </cfRule>
  </conditionalFormatting>
  <conditionalFormatting sqref="P114">
    <cfRule type="expression" dxfId="3754" priority="449" stopIfTrue="1">
      <formula>($P$90="")</formula>
    </cfRule>
  </conditionalFormatting>
  <conditionalFormatting sqref="Q114">
    <cfRule type="expression" dxfId="3753" priority="450" stopIfTrue="1">
      <formula>($Q$90="")</formula>
    </cfRule>
  </conditionalFormatting>
  <conditionalFormatting sqref="R114">
    <cfRule type="expression" dxfId="3752" priority="451" stopIfTrue="1">
      <formula>($R$90="")</formula>
    </cfRule>
  </conditionalFormatting>
  <conditionalFormatting sqref="S114">
    <cfRule type="expression" dxfId="3751" priority="452" stopIfTrue="1">
      <formula>($S$90="")</formula>
    </cfRule>
  </conditionalFormatting>
  <conditionalFormatting sqref="T114">
    <cfRule type="expression" dxfId="3750" priority="453" stopIfTrue="1">
      <formula>($T$90="")</formula>
    </cfRule>
  </conditionalFormatting>
  <conditionalFormatting sqref="U114">
    <cfRule type="expression" dxfId="3749" priority="454" stopIfTrue="1">
      <formula>($U$90="")</formula>
    </cfRule>
  </conditionalFormatting>
  <conditionalFormatting sqref="V114">
    <cfRule type="expression" dxfId="3748" priority="455" stopIfTrue="1">
      <formula>($V$90="")</formula>
    </cfRule>
  </conditionalFormatting>
  <conditionalFormatting sqref="W114">
    <cfRule type="expression" dxfId="3747" priority="456" stopIfTrue="1">
      <formula>($W$90="")</formula>
    </cfRule>
  </conditionalFormatting>
  <conditionalFormatting sqref="X114">
    <cfRule type="expression" dxfId="3746" priority="457" stopIfTrue="1">
      <formula>($X$90="")</formula>
    </cfRule>
  </conditionalFormatting>
  <conditionalFormatting sqref="Y114">
    <cfRule type="expression" dxfId="3745" priority="458" stopIfTrue="1">
      <formula>($Y$90="")</formula>
    </cfRule>
  </conditionalFormatting>
  <conditionalFormatting sqref="Z114">
    <cfRule type="expression" dxfId="3744" priority="459" stopIfTrue="1">
      <formula>($Z$90="")</formula>
    </cfRule>
  </conditionalFormatting>
  <conditionalFormatting sqref="AA114">
    <cfRule type="expression" dxfId="3743" priority="460" stopIfTrue="1">
      <formula>($AA$90="")</formula>
    </cfRule>
  </conditionalFormatting>
  <conditionalFormatting sqref="AB114">
    <cfRule type="expression" dxfId="3742" priority="461" stopIfTrue="1">
      <formula>($AB$90="")</formula>
    </cfRule>
  </conditionalFormatting>
  <conditionalFormatting sqref="AC114">
    <cfRule type="expression" dxfId="3741" priority="462" stopIfTrue="1">
      <formula>($AC$90="")</formula>
    </cfRule>
  </conditionalFormatting>
  <conditionalFormatting sqref="AD114">
    <cfRule type="expression" dxfId="3740" priority="463" stopIfTrue="1">
      <formula>($AD$90="")</formula>
    </cfRule>
  </conditionalFormatting>
  <conditionalFormatting sqref="K115">
    <cfRule type="expression" dxfId="3739" priority="464" stopIfTrue="1">
      <formula>($K$91="")</formula>
    </cfRule>
  </conditionalFormatting>
  <conditionalFormatting sqref="L115">
    <cfRule type="expression" dxfId="3738" priority="465" stopIfTrue="1">
      <formula>($L$91="")</formula>
    </cfRule>
  </conditionalFormatting>
  <conditionalFormatting sqref="M115">
    <cfRule type="expression" dxfId="3737" priority="466" stopIfTrue="1">
      <formula>($M$91="")</formula>
    </cfRule>
  </conditionalFormatting>
  <conditionalFormatting sqref="N115">
    <cfRule type="expression" dxfId="3736" priority="467" stopIfTrue="1">
      <formula>($N$91="")</formula>
    </cfRule>
  </conditionalFormatting>
  <conditionalFormatting sqref="O115">
    <cfRule type="expression" dxfId="3735" priority="468" stopIfTrue="1">
      <formula>($O$91="")</formula>
    </cfRule>
  </conditionalFormatting>
  <conditionalFormatting sqref="P115">
    <cfRule type="expression" dxfId="3734" priority="469" stopIfTrue="1">
      <formula>($P$91="")</formula>
    </cfRule>
  </conditionalFormatting>
  <conditionalFormatting sqref="Q115">
    <cfRule type="expression" dxfId="3733" priority="470" stopIfTrue="1">
      <formula>($Q$91="")</formula>
    </cfRule>
  </conditionalFormatting>
  <conditionalFormatting sqref="R115">
    <cfRule type="expression" dxfId="3732" priority="471" stopIfTrue="1">
      <formula>($R$91="")</formula>
    </cfRule>
  </conditionalFormatting>
  <conditionalFormatting sqref="S115">
    <cfRule type="expression" dxfId="3731" priority="472" stopIfTrue="1">
      <formula>($S$91="")</formula>
    </cfRule>
  </conditionalFormatting>
  <conditionalFormatting sqref="T115">
    <cfRule type="expression" dxfId="3730" priority="473" stopIfTrue="1">
      <formula>($T$91="")</formula>
    </cfRule>
  </conditionalFormatting>
  <conditionalFormatting sqref="U115">
    <cfRule type="expression" dxfId="3729" priority="474" stopIfTrue="1">
      <formula>($U$91="")</formula>
    </cfRule>
  </conditionalFormatting>
  <conditionalFormatting sqref="V115">
    <cfRule type="expression" dxfId="3728" priority="475" stopIfTrue="1">
      <formula>($V$91="")</formula>
    </cfRule>
  </conditionalFormatting>
  <conditionalFormatting sqref="W115">
    <cfRule type="expression" dxfId="3727" priority="476" stopIfTrue="1">
      <formula>($W$91="")</formula>
    </cfRule>
  </conditionalFormatting>
  <conditionalFormatting sqref="X115">
    <cfRule type="expression" dxfId="3726" priority="477" stopIfTrue="1">
      <formula>($X$91="")</formula>
    </cfRule>
  </conditionalFormatting>
  <conditionalFormatting sqref="Y115">
    <cfRule type="expression" dxfId="3725" priority="478" stopIfTrue="1">
      <formula>($Y$91="")</formula>
    </cfRule>
  </conditionalFormatting>
  <conditionalFormatting sqref="Z115">
    <cfRule type="expression" dxfId="3724" priority="479" stopIfTrue="1">
      <formula>($Z$91="")</formula>
    </cfRule>
  </conditionalFormatting>
  <conditionalFormatting sqref="AA115">
    <cfRule type="expression" dxfId="3723" priority="480" stopIfTrue="1">
      <formula>($AA$91="")</formula>
    </cfRule>
  </conditionalFormatting>
  <conditionalFormatting sqref="AB115">
    <cfRule type="expression" dxfId="3722" priority="481" stopIfTrue="1">
      <formula>($AB$91="")</formula>
    </cfRule>
  </conditionalFormatting>
  <conditionalFormatting sqref="AC115">
    <cfRule type="expression" dxfId="3721" priority="482" stopIfTrue="1">
      <formula>($AC$91="")</formula>
    </cfRule>
  </conditionalFormatting>
  <conditionalFormatting sqref="AD115">
    <cfRule type="expression" dxfId="3720" priority="483" stopIfTrue="1">
      <formula>($AD$91="")</formula>
    </cfRule>
  </conditionalFormatting>
  <conditionalFormatting sqref="K116">
    <cfRule type="expression" dxfId="3719" priority="484" stopIfTrue="1">
      <formula>($K$92="")</formula>
    </cfRule>
  </conditionalFormatting>
  <conditionalFormatting sqref="L116">
    <cfRule type="expression" dxfId="3718" priority="485" stopIfTrue="1">
      <formula>($L$92="")</formula>
    </cfRule>
  </conditionalFormatting>
  <conditionalFormatting sqref="M116">
    <cfRule type="expression" dxfId="3717" priority="486" stopIfTrue="1">
      <formula>($M$92="")</formula>
    </cfRule>
  </conditionalFormatting>
  <conditionalFormatting sqref="N116">
    <cfRule type="expression" dxfId="3716" priority="487" stopIfTrue="1">
      <formula>($N$92="")</formula>
    </cfRule>
  </conditionalFormatting>
  <conditionalFormatting sqref="O116">
    <cfRule type="expression" dxfId="3715" priority="488" stopIfTrue="1">
      <formula>($O$92="")</formula>
    </cfRule>
  </conditionalFormatting>
  <conditionalFormatting sqref="P116">
    <cfRule type="expression" dxfId="3714" priority="489" stopIfTrue="1">
      <formula>($P$92="")</formula>
    </cfRule>
  </conditionalFormatting>
  <conditionalFormatting sqref="Q116">
    <cfRule type="expression" dxfId="3713" priority="490" stopIfTrue="1">
      <formula>($Q$92="")</formula>
    </cfRule>
  </conditionalFormatting>
  <conditionalFormatting sqref="R116">
    <cfRule type="expression" dxfId="3712" priority="491" stopIfTrue="1">
      <formula>($R$92="")</formula>
    </cfRule>
  </conditionalFormatting>
  <conditionalFormatting sqref="S116">
    <cfRule type="expression" dxfId="3711" priority="492" stopIfTrue="1">
      <formula>($S$92="")</formula>
    </cfRule>
  </conditionalFormatting>
  <conditionalFormatting sqref="T116">
    <cfRule type="expression" dxfId="3710" priority="493" stopIfTrue="1">
      <formula>($T$92="")</formula>
    </cfRule>
  </conditionalFormatting>
  <conditionalFormatting sqref="U116">
    <cfRule type="expression" dxfId="3709" priority="494" stopIfTrue="1">
      <formula>($U$92="")</formula>
    </cfRule>
  </conditionalFormatting>
  <conditionalFormatting sqref="V116">
    <cfRule type="expression" dxfId="3708" priority="495" stopIfTrue="1">
      <formula>($V$92="")</formula>
    </cfRule>
  </conditionalFormatting>
  <conditionalFormatting sqref="W116">
    <cfRule type="expression" dxfId="3707" priority="496" stopIfTrue="1">
      <formula>($W$92="")</formula>
    </cfRule>
  </conditionalFormatting>
  <conditionalFormatting sqref="X116">
    <cfRule type="expression" dxfId="3706" priority="497" stopIfTrue="1">
      <formula>($X$92="")</formula>
    </cfRule>
  </conditionalFormatting>
  <conditionalFormatting sqref="Y116">
    <cfRule type="expression" dxfId="3705" priority="498" stopIfTrue="1">
      <formula>($Y$92="")</formula>
    </cfRule>
  </conditionalFormatting>
  <conditionalFormatting sqref="Z116">
    <cfRule type="expression" dxfId="3704" priority="499" stopIfTrue="1">
      <formula>($Z$92="")</formula>
    </cfRule>
  </conditionalFormatting>
  <conditionalFormatting sqref="AA116">
    <cfRule type="expression" dxfId="3703" priority="500" stopIfTrue="1">
      <formula>($AA$92="")</formula>
    </cfRule>
  </conditionalFormatting>
  <conditionalFormatting sqref="AB116">
    <cfRule type="expression" dxfId="3702" priority="501" stopIfTrue="1">
      <formula>($AB$92="")</formula>
    </cfRule>
  </conditionalFormatting>
  <conditionalFormatting sqref="AC116">
    <cfRule type="expression" dxfId="3701" priority="502" stopIfTrue="1">
      <formula>($AC$92="")</formula>
    </cfRule>
  </conditionalFormatting>
  <conditionalFormatting sqref="AD116">
    <cfRule type="expression" dxfId="3700" priority="503" stopIfTrue="1">
      <formula>($AD$92="")</formula>
    </cfRule>
  </conditionalFormatting>
  <conditionalFormatting sqref="Q176:AD176">
    <cfRule type="expression" dxfId="3699" priority="504" stopIfTrue="1">
      <formula>OR($P176=2,$P176=3,$P176=8,$P176=9)</formula>
    </cfRule>
  </conditionalFormatting>
  <conditionalFormatting sqref="Q177:AD177">
    <cfRule type="expression" dxfId="3698" priority="505" stopIfTrue="1">
      <formula>OR($P177=2,$P177=3,$P177=8,$P177=9)</formula>
    </cfRule>
  </conditionalFormatting>
  <conditionalFormatting sqref="Q178:AD178">
    <cfRule type="expression" dxfId="3697" priority="506" stopIfTrue="1">
      <formula>OR($P178=2,$P178=3,$P178=8,$P178=9)</formula>
    </cfRule>
  </conditionalFormatting>
  <conditionalFormatting sqref="Q179:AD179">
    <cfRule type="expression" dxfId="3696" priority="507" stopIfTrue="1">
      <formula>OR($P179=2,$P179=3,$P179=8,$P179=9)</formula>
    </cfRule>
  </conditionalFormatting>
  <conditionalFormatting sqref="Q180:AD180">
    <cfRule type="expression" dxfId="3695" priority="508" stopIfTrue="1">
      <formula>OR($P180=2,$P180=3,$P180=8,$P180=9)</formula>
    </cfRule>
  </conditionalFormatting>
  <conditionalFormatting sqref="G182">
    <cfRule type="expression" dxfId="3694" priority="509" stopIfTrue="1">
      <formula>OR($P$180&gt;1,$P$180="")</formula>
    </cfRule>
    <cfRule type="expression" dxfId="3693" priority="510" stopIfTrue="1">
      <formula>AND($P$180=1, $G$182="")</formula>
    </cfRule>
  </conditionalFormatting>
  <conditionalFormatting sqref="G184">
    <cfRule type="expression" dxfId="3692" priority="511" stopIfTrue="1">
      <formula>$AJ$176=0</formula>
    </cfRule>
    <cfRule type="expression" dxfId="3691" priority="512" stopIfTrue="1">
      <formula>AND($AJ$176=1, $G$184="")</formula>
    </cfRule>
  </conditionalFormatting>
  <conditionalFormatting sqref="D222:AD222">
    <cfRule type="expression" dxfId="3690" priority="513" stopIfTrue="1">
      <formula>($I206="X")</formula>
    </cfRule>
    <cfRule type="expression" dxfId="3689" priority="523" stopIfTrue="1">
      <formula>($T206="X")</formula>
    </cfRule>
  </conditionalFormatting>
  <conditionalFormatting sqref="D223:AD223">
    <cfRule type="expression" dxfId="3688" priority="514" stopIfTrue="1">
      <formula>($I206="X")</formula>
    </cfRule>
    <cfRule type="expression" dxfId="3687" priority="524" stopIfTrue="1">
      <formula>($T206="X")</formula>
    </cfRule>
  </conditionalFormatting>
  <conditionalFormatting sqref="D224:AD224">
    <cfRule type="expression" dxfId="3686" priority="515" stopIfTrue="1">
      <formula>($I206="X")</formula>
    </cfRule>
    <cfRule type="expression" dxfId="3685" priority="525" stopIfTrue="1">
      <formula>($T206="X")</formula>
    </cfRule>
  </conditionalFormatting>
  <conditionalFormatting sqref="D225:AD225">
    <cfRule type="expression" dxfId="3684" priority="516" stopIfTrue="1">
      <formula>($I206="X")</formula>
    </cfRule>
    <cfRule type="expression" dxfId="3683" priority="526" stopIfTrue="1">
      <formula>($T206="X")</formula>
    </cfRule>
  </conditionalFormatting>
  <conditionalFormatting sqref="D226:AD226">
    <cfRule type="expression" dxfId="3682" priority="517" stopIfTrue="1">
      <formula>($I206="X")</formula>
    </cfRule>
    <cfRule type="expression" dxfId="3681" priority="527" stopIfTrue="1">
      <formula>($T206="X")</formula>
    </cfRule>
  </conditionalFormatting>
  <conditionalFormatting sqref="D227:AD227">
    <cfRule type="expression" dxfId="3680" priority="518" stopIfTrue="1">
      <formula>($I206="X")</formula>
    </cfRule>
    <cfRule type="expression" dxfId="3679" priority="528" stopIfTrue="1">
      <formula>($T206="X")</formula>
    </cfRule>
  </conditionalFormatting>
  <conditionalFormatting sqref="D228:AD228">
    <cfRule type="expression" dxfId="3678" priority="519" stopIfTrue="1">
      <formula>($I206="X")</formula>
    </cfRule>
    <cfRule type="expression" dxfId="3677" priority="529" stopIfTrue="1">
      <formula>($T206="X")</formula>
    </cfRule>
  </conditionalFormatting>
  <conditionalFormatting sqref="D229:AD229">
    <cfRule type="expression" dxfId="3676" priority="520" stopIfTrue="1">
      <formula>($I206="X")</formula>
    </cfRule>
    <cfRule type="expression" dxfId="3675" priority="530" stopIfTrue="1">
      <formula>($T206="X")</formula>
    </cfRule>
  </conditionalFormatting>
  <conditionalFormatting sqref="D230:AD230">
    <cfRule type="expression" dxfId="3674" priority="521" stopIfTrue="1">
      <formula>($I206="X")</formula>
    </cfRule>
    <cfRule type="expression" dxfId="3673" priority="531" stopIfTrue="1">
      <formula>($T206="X")</formula>
    </cfRule>
  </conditionalFormatting>
  <conditionalFormatting sqref="D231:AD231">
    <cfRule type="expression" dxfId="3672" priority="522" stopIfTrue="1">
      <formula>($I206="X")</formula>
    </cfRule>
    <cfRule type="expression" dxfId="3671" priority="532" stopIfTrue="1">
      <formula>($T206="X")</formula>
    </cfRule>
  </conditionalFormatting>
  <conditionalFormatting sqref="C234">
    <cfRule type="expression" dxfId="3670" priority="533" stopIfTrue="1">
      <formula>OR($I$206="X",$T$206="X")</formula>
    </cfRule>
  </conditionalFormatting>
  <dataValidations count="3">
    <dataValidation type="list" showInputMessage="1" showErrorMessage="1" errorTitle="Datos incorrectos" error="Los datos ingresados no son correctos, revise las opciones disponibles" sqref="M27:M46 I73:I92">
      <formula1>"1,2,9"</formula1>
    </dataValidation>
    <dataValidation type="list" showInputMessage="1" showErrorMessage="1" errorTitle="Datos ingresados No Validos" error="Los datos ingresados no son correctos, revise las opciones disponibles" sqref="K73:AD92 T206 I206 C206 V176:AD180">
      <formula1>"X"</formula1>
    </dataValidation>
    <dataValidation type="list" showInputMessage="1" showErrorMessage="1" errorTitle="Datos incorrectos" error="Los datos ingresados no son correctos, revise las opciones disponibles" sqref="P176:P180">
      <formula1>"1,2,3,8,9"</formula1>
    </dataValidation>
  </dataValidations>
  <hyperlinks>
    <hyperlink ref="AA7" location="Índice!B17" display="Índice"/>
    <hyperlink ref="AA68" location="'Complemento 1'!AI10" display="Complemento 1"/>
    <hyperlink ref="AA150" location="'Complemento 2'!BU10" display="Complemento 2"/>
  </hyperlinks>
  <pageMargins left="0.70866141732283472" right="0.70866141732283472" top="0.74803149606299213" bottom="0.74803149606299213" header="0.31496062992125978" footer="0.31496062992125978"/>
  <pageSetup scale="75" orientation="portrait" r:id="rId1"/>
  <headerFooter>
    <oddHeader>&amp;CMódulo 2 Sección II
Cuestionario</oddHeader>
    <oddFooter>&amp;LCenso Nacional de Gobiernos Estatales 2023&amp;R&amp;P de &amp;N</oddFooter>
  </headerFooter>
  <rowBreaks count="2" manualBreakCount="2">
    <brk id="173" max="30" man="1"/>
    <brk id="215"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950"/>
  <sheetViews>
    <sheetView showGridLines="0"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3.7109375" hidden="1"/>
  </cols>
  <sheetData>
    <row r="1" spans="1:30"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A5" s="1"/>
      <c r="B5" s="283" t="s">
        <v>12</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A8" s="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row>
    <row r="9" spans="1:30"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ht="15" customHeight="1">
      <c r="A10" s="83"/>
      <c r="B10" s="405" t="s">
        <v>264</v>
      </c>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406"/>
    </row>
    <row r="11" spans="1:30" ht="36" customHeight="1">
      <c r="A11" s="83"/>
      <c r="B11" s="84"/>
      <c r="C11" s="381" t="s">
        <v>565</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322"/>
    </row>
    <row r="12" spans="1:30" ht="24" customHeight="1">
      <c r="A12" s="83"/>
      <c r="B12" s="84"/>
      <c r="C12" s="381" t="s">
        <v>266</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22"/>
    </row>
    <row r="13" spans="1:30" ht="36" customHeight="1">
      <c r="A13" s="83"/>
      <c r="B13" s="84"/>
      <c r="C13" s="352" t="s">
        <v>267</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22"/>
    </row>
    <row r="14" spans="1:30" ht="48" customHeight="1">
      <c r="A14" s="83"/>
      <c r="B14" s="84"/>
      <c r="C14" s="352" t="s">
        <v>268</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22"/>
    </row>
    <row r="15" spans="1:30" ht="15" customHeight="1">
      <c r="A15" s="83"/>
      <c r="B15" s="87"/>
      <c r="C15" s="353" t="s">
        <v>269</v>
      </c>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24"/>
    </row>
    <row r="16" spans="1:30" ht="15" customHeight="1" thickBot="1">
      <c r="A16" s="83"/>
      <c r="B16" s="15"/>
      <c r="C16" s="85"/>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row>
    <row r="17" spans="1:30" ht="15" customHeight="1" thickBot="1">
      <c r="A17" s="88" t="s">
        <v>270</v>
      </c>
      <c r="B17" s="373" t="s">
        <v>566</v>
      </c>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5"/>
    </row>
    <row r="18" spans="1:30" ht="15" customHeight="1">
      <c r="A18" s="83"/>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row>
    <row r="19" spans="1:30" ht="24" customHeight="1">
      <c r="A19" s="51" t="s">
        <v>567</v>
      </c>
      <c r="B19" s="437" t="s">
        <v>568</v>
      </c>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row>
    <row r="20" spans="1:30" ht="24" customHeight="1">
      <c r="A20" s="51"/>
      <c r="B20" s="90"/>
      <c r="C20" s="371" t="s">
        <v>569</v>
      </c>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row>
    <row r="21" spans="1:30" ht="24" customHeight="1">
      <c r="A21" s="83"/>
      <c r="B21" s="15"/>
      <c r="C21" s="371" t="s">
        <v>570</v>
      </c>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row>
    <row r="22" spans="1:30" ht="15" customHeight="1">
      <c r="A22" s="83"/>
      <c r="B22" s="15"/>
      <c r="C22" s="409" t="s">
        <v>571</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row>
    <row r="23" spans="1:30" ht="36" customHeight="1">
      <c r="A23" s="83"/>
      <c r="B23" s="15"/>
      <c r="C23" s="383" t="s">
        <v>572</v>
      </c>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row>
    <row r="24" spans="1:30" ht="36" customHeight="1">
      <c r="A24" s="83"/>
      <c r="B24" s="15"/>
      <c r="C24" s="383" t="s">
        <v>573</v>
      </c>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row>
    <row r="25" spans="1:30" ht="36" customHeight="1">
      <c r="A25" s="83"/>
      <c r="B25" s="15"/>
      <c r="C25" s="371" t="s">
        <v>574</v>
      </c>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row>
    <row r="26" spans="1:30" ht="24" customHeight="1">
      <c r="A26" s="83"/>
      <c r="B26" s="15"/>
      <c r="C26" s="371" t="s">
        <v>575</v>
      </c>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row>
    <row r="27" spans="1:30" ht="24" customHeight="1">
      <c r="A27" s="83"/>
      <c r="B27" s="15"/>
      <c r="C27" s="371" t="s">
        <v>576</v>
      </c>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row>
    <row r="28" spans="1:30" ht="24" customHeight="1">
      <c r="A28" s="83"/>
      <c r="B28" s="15"/>
      <c r="C28" s="371" t="s">
        <v>577</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row>
    <row r="29" spans="1:30" ht="24" customHeight="1">
      <c r="A29" s="136"/>
      <c r="B29" s="137"/>
      <c r="C29" s="371" t="s">
        <v>578</v>
      </c>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row>
    <row r="30" spans="1:30" ht="24" customHeight="1">
      <c r="A30" s="83"/>
      <c r="B30" s="15"/>
      <c r="C30" s="409" t="s">
        <v>579</v>
      </c>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row>
    <row r="31" spans="1:30" ht="36" customHeight="1">
      <c r="A31" s="83"/>
      <c r="B31" s="15"/>
      <c r="C31" s="409" t="s">
        <v>580</v>
      </c>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row>
    <row r="32" spans="1:30" ht="36" customHeight="1">
      <c r="A32" s="83"/>
      <c r="B32" s="15"/>
      <c r="C32" s="371" t="s">
        <v>581</v>
      </c>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row>
    <row r="33" spans="1:51" ht="24" customHeight="1">
      <c r="A33" s="102"/>
      <c r="C33" s="409" t="s">
        <v>582</v>
      </c>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row>
    <row r="34" spans="1:51" ht="15" customHeight="1">
      <c r="A34" s="8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row>
    <row r="35" spans="1:51" ht="15" customHeight="1">
      <c r="A35" s="83"/>
      <c r="B35" s="15"/>
      <c r="C35" s="397" t="s">
        <v>583</v>
      </c>
      <c r="D35" s="319"/>
      <c r="E35" s="319"/>
      <c r="F35" s="319"/>
      <c r="G35" s="319"/>
      <c r="H35" s="320"/>
      <c r="I35" s="397" t="s">
        <v>584</v>
      </c>
      <c r="J35" s="316"/>
      <c r="K35" s="316"/>
      <c r="L35" s="316"/>
      <c r="M35" s="316"/>
      <c r="N35" s="316"/>
      <c r="O35" s="316"/>
      <c r="P35" s="316"/>
      <c r="Q35" s="316"/>
      <c r="R35" s="316"/>
      <c r="S35" s="316"/>
      <c r="T35" s="316"/>
      <c r="U35" s="316"/>
      <c r="V35" s="316"/>
      <c r="W35" s="316"/>
      <c r="X35" s="316"/>
      <c r="Y35" s="316"/>
      <c r="Z35" s="316"/>
      <c r="AA35" s="316"/>
      <c r="AB35" s="316"/>
      <c r="AC35" s="316"/>
      <c r="AD35" s="317"/>
    </row>
    <row r="36" spans="1:51" ht="24" customHeight="1">
      <c r="A36" s="83"/>
      <c r="B36" s="15"/>
      <c r="C36" s="321"/>
      <c r="D36" s="281"/>
      <c r="E36" s="281"/>
      <c r="F36" s="281"/>
      <c r="G36" s="281"/>
      <c r="H36" s="322"/>
      <c r="I36" s="447" t="s">
        <v>585</v>
      </c>
      <c r="J36" s="320"/>
      <c r="K36" s="387" t="s">
        <v>586</v>
      </c>
      <c r="L36" s="320"/>
      <c r="M36" s="448" t="s">
        <v>587</v>
      </c>
      <c r="N36" s="320"/>
      <c r="O36" s="315" t="s">
        <v>588</v>
      </c>
      <c r="P36" s="316"/>
      <c r="Q36" s="316"/>
      <c r="R36" s="317"/>
      <c r="S36" s="449" t="s">
        <v>589</v>
      </c>
      <c r="T36" s="320"/>
      <c r="U36" s="387" t="s">
        <v>590</v>
      </c>
      <c r="V36" s="320"/>
      <c r="W36" s="387" t="s">
        <v>591</v>
      </c>
      <c r="X36" s="320"/>
      <c r="Y36" s="387" t="s">
        <v>592</v>
      </c>
      <c r="Z36" s="320"/>
      <c r="AA36" s="448" t="s">
        <v>593</v>
      </c>
      <c r="AB36" s="320"/>
      <c r="AC36" s="387" t="s">
        <v>594</v>
      </c>
      <c r="AD36" s="320"/>
    </row>
    <row r="37" spans="1:51" ht="144" customHeight="1">
      <c r="A37" s="83"/>
      <c r="B37" s="15"/>
      <c r="C37" s="323"/>
      <c r="D37" s="314"/>
      <c r="E37" s="314"/>
      <c r="F37" s="314"/>
      <c r="G37" s="314"/>
      <c r="H37" s="324"/>
      <c r="I37" s="314"/>
      <c r="J37" s="324"/>
      <c r="K37" s="323"/>
      <c r="L37" s="324"/>
      <c r="M37" s="323"/>
      <c r="N37" s="324"/>
      <c r="O37" s="387" t="s">
        <v>595</v>
      </c>
      <c r="P37" s="317"/>
      <c r="Q37" s="387" t="s">
        <v>596</v>
      </c>
      <c r="R37" s="317"/>
      <c r="S37" s="314"/>
      <c r="T37" s="324"/>
      <c r="U37" s="323"/>
      <c r="V37" s="324"/>
      <c r="W37" s="323"/>
      <c r="X37" s="324"/>
      <c r="Y37" s="323"/>
      <c r="Z37" s="324"/>
      <c r="AA37" s="323"/>
      <c r="AB37" s="324"/>
      <c r="AC37" s="323"/>
      <c r="AD37" s="324"/>
      <c r="AG37" t="s">
        <v>412</v>
      </c>
      <c r="AH37" t="s">
        <v>597</v>
      </c>
      <c r="AI37" t="s">
        <v>598</v>
      </c>
      <c r="AJ37" t="s">
        <v>599</v>
      </c>
      <c r="AQ37" t="s">
        <v>600</v>
      </c>
      <c r="AR37" t="s">
        <v>601</v>
      </c>
      <c r="AS37" t="s">
        <v>602</v>
      </c>
      <c r="AT37" t="s">
        <v>603</v>
      </c>
      <c r="AU37" t="s">
        <v>604</v>
      </c>
      <c r="AV37" t="s">
        <v>605</v>
      </c>
      <c r="AW37" t="s">
        <v>606</v>
      </c>
      <c r="AX37" t="s">
        <v>607</v>
      </c>
      <c r="AY37" t="s">
        <v>608</v>
      </c>
    </row>
    <row r="38" spans="1:51" ht="15" customHeight="1">
      <c r="A38" s="83"/>
      <c r="B38" s="15"/>
      <c r="C38" s="108" t="s">
        <v>221</v>
      </c>
      <c r="D38" s="372"/>
      <c r="E38" s="316"/>
      <c r="F38" s="316"/>
      <c r="G38" s="316"/>
      <c r="H38" s="317"/>
      <c r="I38" s="318"/>
      <c r="J38" s="317"/>
      <c r="K38" s="318"/>
      <c r="L38" s="317"/>
      <c r="M38" s="318"/>
      <c r="N38" s="317"/>
      <c r="O38" s="318"/>
      <c r="P38" s="317"/>
      <c r="Q38" s="318"/>
      <c r="R38" s="317"/>
      <c r="S38" s="318"/>
      <c r="T38" s="317"/>
      <c r="U38" s="318"/>
      <c r="V38" s="317"/>
      <c r="W38" s="318"/>
      <c r="X38" s="317"/>
      <c r="Y38" s="318"/>
      <c r="Z38" s="317"/>
      <c r="AA38" s="318"/>
      <c r="AB38" s="317"/>
      <c r="AC38" s="318"/>
      <c r="AD38" s="317"/>
      <c r="AG38">
        <f>IF(AND(COUNTBLANK(D38)=0,I38&lt;&gt;8),IF(COUNTBLANK(I38:AD38)=11,0,1),0)</f>
        <v>0</v>
      </c>
      <c r="AH38">
        <f>IF(AND(I38=8,COUNTA(K38:AD38)&gt;0),1,0)</f>
        <v>0</v>
      </c>
      <c r="AI38">
        <f>IF(O38=1,0,IF(OR(O38=2,O38=3,O38=4),1,IF(O38=9,2,3)))</f>
        <v>3</v>
      </c>
      <c r="AJ38">
        <f>IF(O38=1,1,IF(OR(O38=2,O38=3,O38=4),4,IF(O38=9,1,6)))</f>
        <v>6</v>
      </c>
      <c r="AK38">
        <v>8</v>
      </c>
      <c r="AQ38">
        <f>IF((O38=1),IF(AND(Q38&lt;&gt;8,Q38&lt;&gt;""),1,0),0)</f>
        <v>0</v>
      </c>
      <c r="AR38">
        <f>IF(OR( O38=2, O38=3, O38=4),IF(OR(AND(Q38&gt;3,Q38&lt;8),Q38=8,Q38&gt;9),1,0),0)</f>
        <v>0</v>
      </c>
      <c r="AS38">
        <f>IF((O38=9),IF(AND(Q38&lt;&gt;9,Q38&lt;&gt;""),1,0),0)</f>
        <v>0</v>
      </c>
      <c r="AT38">
        <f>IF(AND(U38=0,S38=7),0,IF(AND(U38=0,S38=8),0,IF(AND(U38=0,S38=9),0,IF(AND(U38=0,S38=99),0,IF(AND(U38&lt;&gt;0,S38&lt;&gt;7),0,IF(AND(U38&lt;&gt;0,S38&lt;&gt;8),0,IF(AND(U38&lt;&gt;0,S38&lt;&gt;9),0,IF(AND(U38&lt;&gt;0,S38&lt;&gt;99),0,IF(AND(U38="",S38=""),0,IF(AND(U38="",S38&lt;&gt;""),0,1))))))))))</f>
        <v>0</v>
      </c>
      <c r="AU38">
        <f>IF(AND(W38&gt;U38),1,0)</f>
        <v>0</v>
      </c>
      <c r="AV38">
        <f>IF(COUNTIF(AC38:AD38,6),1,0)</f>
        <v>0</v>
      </c>
      <c r="AW38">
        <f>IF(ISNUMBER(M38),0,IF(OR(M38="",M38="NA",M38="NS"),0,1))</f>
        <v>0</v>
      </c>
      <c r="AX38">
        <f>IF(OR(M38="NS",M38="NA"),0,LEN(M38)-LEN(INT(M38))-1)</f>
        <v>-2</v>
      </c>
      <c r="AY38">
        <f>IF(AX38&lt;1,0,1)</f>
        <v>0</v>
      </c>
    </row>
    <row r="39" spans="1:51" ht="15" customHeight="1">
      <c r="A39" s="83"/>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G39">
        <f>SUM(AG38:AG38)</f>
        <v>0</v>
      </c>
      <c r="AH39">
        <f>SUM(AH38:AH38)</f>
        <v>0</v>
      </c>
      <c r="AK39">
        <v>1</v>
      </c>
      <c r="AL39">
        <v>2</v>
      </c>
      <c r="AM39">
        <v>3</v>
      </c>
      <c r="AN39">
        <v>9</v>
      </c>
      <c r="AQ39">
        <f t="shared" ref="AQ39:AV39" si="0">SUM(AQ38:AQ38)</f>
        <v>0</v>
      </c>
      <c r="AR39">
        <f t="shared" si="0"/>
        <v>0</v>
      </c>
      <c r="AS39">
        <f t="shared" si="0"/>
        <v>0</v>
      </c>
      <c r="AT39">
        <f t="shared" si="0"/>
        <v>0</v>
      </c>
      <c r="AU39">
        <f t="shared" si="0"/>
        <v>0</v>
      </c>
      <c r="AV39">
        <f t="shared" si="0"/>
        <v>0</v>
      </c>
      <c r="AY39">
        <f>SUM(AY38:AY38)</f>
        <v>0</v>
      </c>
    </row>
    <row r="40" spans="1:51" ht="45" customHeight="1">
      <c r="A40" s="102"/>
      <c r="C40" s="426" t="s">
        <v>609</v>
      </c>
      <c r="D40" s="281"/>
      <c r="E40" s="322"/>
      <c r="F40" s="318"/>
      <c r="G40" s="316"/>
      <c r="H40" s="316"/>
      <c r="I40" s="316"/>
      <c r="J40" s="316"/>
      <c r="K40" s="316"/>
      <c r="L40" s="316"/>
      <c r="M40" s="316"/>
      <c r="N40" s="316"/>
      <c r="O40" s="316"/>
      <c r="P40" s="316"/>
      <c r="Q40" s="316"/>
      <c r="R40" s="316"/>
      <c r="S40" s="316"/>
      <c r="T40" s="316"/>
      <c r="U40" s="316"/>
      <c r="V40" s="316"/>
      <c r="W40" s="316"/>
      <c r="X40" s="316"/>
      <c r="Y40" s="316"/>
      <c r="Z40" s="316"/>
      <c r="AA40" s="316"/>
      <c r="AB40" s="316"/>
      <c r="AC40" s="316"/>
      <c r="AD40" s="317"/>
      <c r="AK40">
        <v>9</v>
      </c>
    </row>
    <row r="41" spans="1:51" ht="15" customHeight="1">
      <c r="A41" s="83"/>
      <c r="B41" s="239" t="str">
        <f>IF(AND(AV39&gt;0,F40=""),"Alerta: Debido a que seleccionó el código 6 en (Forma de designación) especifíquelo en el recuadro correspondiente.","")</f>
        <v/>
      </c>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K41">
        <v>1</v>
      </c>
      <c r="AL41">
        <v>2</v>
      </c>
      <c r="AM41">
        <v>3</v>
      </c>
      <c r="AN41">
        <v>4</v>
      </c>
      <c r="AO41">
        <v>8</v>
      </c>
      <c r="AP41">
        <v>9</v>
      </c>
    </row>
    <row r="42" spans="1:51" ht="24" customHeight="1">
      <c r="A42" s="83"/>
      <c r="B42" s="15"/>
      <c r="C42" s="397" t="s">
        <v>610</v>
      </c>
      <c r="D42" s="316"/>
      <c r="E42" s="316"/>
      <c r="F42" s="316"/>
      <c r="G42" s="316"/>
      <c r="H42" s="316"/>
      <c r="I42" s="316"/>
      <c r="J42" s="317"/>
      <c r="K42" s="15"/>
      <c r="L42" s="395" t="s">
        <v>611</v>
      </c>
      <c r="M42" s="316"/>
      <c r="N42" s="316"/>
      <c r="O42" s="316"/>
      <c r="P42" s="316"/>
      <c r="Q42" s="316"/>
      <c r="R42" s="316"/>
      <c r="S42" s="316"/>
      <c r="T42" s="316"/>
      <c r="U42" s="317"/>
      <c r="V42" s="15"/>
      <c r="W42" s="397" t="s">
        <v>612</v>
      </c>
      <c r="X42" s="316"/>
      <c r="Y42" s="316"/>
      <c r="Z42" s="316"/>
      <c r="AA42" s="316"/>
      <c r="AB42" s="316"/>
      <c r="AC42" s="316"/>
      <c r="AD42" s="317"/>
    </row>
    <row r="43" spans="1:51" ht="24" customHeight="1">
      <c r="A43" s="83"/>
      <c r="B43" s="15"/>
      <c r="C43" s="119" t="s">
        <v>221</v>
      </c>
      <c r="D43" s="433" t="s">
        <v>613</v>
      </c>
      <c r="E43" s="316"/>
      <c r="F43" s="316"/>
      <c r="G43" s="316"/>
      <c r="H43" s="316"/>
      <c r="I43" s="316"/>
      <c r="J43" s="317"/>
      <c r="K43" s="15"/>
      <c r="L43" s="46" t="s">
        <v>221</v>
      </c>
      <c r="M43" s="404" t="s">
        <v>614</v>
      </c>
      <c r="N43" s="316"/>
      <c r="O43" s="316"/>
      <c r="P43" s="316"/>
      <c r="Q43" s="316"/>
      <c r="R43" s="316"/>
      <c r="S43" s="316"/>
      <c r="T43" s="316"/>
      <c r="U43" s="317"/>
      <c r="V43" s="15"/>
      <c r="W43" s="46" t="s">
        <v>221</v>
      </c>
      <c r="X43" s="433" t="s">
        <v>615</v>
      </c>
      <c r="Y43" s="316"/>
      <c r="Z43" s="316"/>
      <c r="AA43" s="316"/>
      <c r="AB43" s="316"/>
      <c r="AC43" s="316"/>
      <c r="AD43" s="317"/>
    </row>
    <row r="44" spans="1:51" ht="24" customHeight="1">
      <c r="A44" s="83"/>
      <c r="B44" s="15"/>
      <c r="C44" s="119" t="s">
        <v>222</v>
      </c>
      <c r="D44" s="433" t="s">
        <v>616</v>
      </c>
      <c r="E44" s="316"/>
      <c r="F44" s="316"/>
      <c r="G44" s="316"/>
      <c r="H44" s="316"/>
      <c r="I44" s="316"/>
      <c r="J44" s="317"/>
      <c r="K44" s="15"/>
      <c r="L44" s="46" t="s">
        <v>222</v>
      </c>
      <c r="M44" s="404" t="s">
        <v>617</v>
      </c>
      <c r="N44" s="316"/>
      <c r="O44" s="316"/>
      <c r="P44" s="316"/>
      <c r="Q44" s="316"/>
      <c r="R44" s="316"/>
      <c r="S44" s="316"/>
      <c r="T44" s="316"/>
      <c r="U44" s="317"/>
      <c r="V44" s="15"/>
      <c r="W44" s="46" t="s">
        <v>222</v>
      </c>
      <c r="X44" s="433" t="s">
        <v>618</v>
      </c>
      <c r="Y44" s="316"/>
      <c r="Z44" s="316"/>
      <c r="AA44" s="316"/>
      <c r="AB44" s="316"/>
      <c r="AC44" s="316"/>
      <c r="AD44" s="317"/>
    </row>
    <row r="45" spans="1:51" ht="24" customHeight="1">
      <c r="A45" s="83"/>
      <c r="B45" s="15"/>
      <c r="C45" s="119" t="s">
        <v>233</v>
      </c>
      <c r="D45" s="433" t="s">
        <v>619</v>
      </c>
      <c r="E45" s="316"/>
      <c r="F45" s="316"/>
      <c r="G45" s="316"/>
      <c r="H45" s="316"/>
      <c r="I45" s="316"/>
      <c r="J45" s="317"/>
      <c r="K45" s="15"/>
      <c r="L45" s="46" t="s">
        <v>224</v>
      </c>
      <c r="M45" s="404" t="s">
        <v>620</v>
      </c>
      <c r="N45" s="316"/>
      <c r="O45" s="316"/>
      <c r="P45" s="316"/>
      <c r="Q45" s="316"/>
      <c r="R45" s="316"/>
      <c r="S45" s="316"/>
      <c r="T45" s="316"/>
      <c r="U45" s="317"/>
      <c r="V45" s="15"/>
      <c r="W45" s="46" t="s">
        <v>224</v>
      </c>
      <c r="X45" s="433" t="s">
        <v>621</v>
      </c>
      <c r="Y45" s="316"/>
      <c r="Z45" s="316"/>
      <c r="AA45" s="316"/>
      <c r="AB45" s="316"/>
      <c r="AC45" s="316"/>
      <c r="AD45" s="317"/>
    </row>
    <row r="46" spans="1:51" ht="48" customHeight="1">
      <c r="A46" s="83"/>
      <c r="B46" s="15"/>
      <c r="C46" s="119" t="s">
        <v>235</v>
      </c>
      <c r="D46" s="433" t="s">
        <v>550</v>
      </c>
      <c r="E46" s="316"/>
      <c r="F46" s="316"/>
      <c r="G46" s="316"/>
      <c r="H46" s="316"/>
      <c r="I46" s="316"/>
      <c r="J46" s="317"/>
      <c r="K46" s="15"/>
      <c r="L46" s="46" t="s">
        <v>225</v>
      </c>
      <c r="M46" s="404" t="s">
        <v>622</v>
      </c>
      <c r="N46" s="316"/>
      <c r="O46" s="316"/>
      <c r="P46" s="316"/>
      <c r="Q46" s="316"/>
      <c r="R46" s="316"/>
      <c r="S46" s="316"/>
      <c r="T46" s="316"/>
      <c r="U46" s="317"/>
      <c r="V46" s="15"/>
      <c r="W46" s="46" t="s">
        <v>225</v>
      </c>
      <c r="X46" s="433" t="s">
        <v>623</v>
      </c>
      <c r="Y46" s="316"/>
      <c r="Z46" s="316"/>
      <c r="AA46" s="316"/>
      <c r="AB46" s="316"/>
      <c r="AC46" s="316"/>
      <c r="AD46" s="317"/>
    </row>
    <row r="47" spans="1:51" ht="48" customHeight="1">
      <c r="A47" s="83"/>
      <c r="B47" s="15"/>
      <c r="C47" s="15"/>
      <c r="D47" s="15"/>
      <c r="E47" s="15"/>
      <c r="F47" s="15"/>
      <c r="G47" s="15"/>
      <c r="H47" s="133"/>
      <c r="I47" s="140"/>
      <c r="J47" s="140"/>
      <c r="K47" s="15"/>
      <c r="L47" s="46" t="s">
        <v>227</v>
      </c>
      <c r="M47" s="404" t="s">
        <v>624</v>
      </c>
      <c r="N47" s="316"/>
      <c r="O47" s="316"/>
      <c r="P47" s="316"/>
      <c r="Q47" s="316"/>
      <c r="R47" s="316"/>
      <c r="S47" s="316"/>
      <c r="T47" s="316"/>
      <c r="U47" s="317"/>
      <c r="V47" s="15"/>
      <c r="W47" s="46" t="s">
        <v>227</v>
      </c>
      <c r="X47" s="433" t="s">
        <v>625</v>
      </c>
      <c r="Y47" s="316"/>
      <c r="Z47" s="316"/>
      <c r="AA47" s="316"/>
      <c r="AB47" s="316"/>
      <c r="AC47" s="316"/>
      <c r="AD47" s="317"/>
    </row>
    <row r="48" spans="1:51" ht="15" customHeight="1">
      <c r="A48" s="83"/>
      <c r="B48" s="15"/>
      <c r="C48" s="397" t="s">
        <v>626</v>
      </c>
      <c r="D48" s="316"/>
      <c r="E48" s="316"/>
      <c r="F48" s="316"/>
      <c r="G48" s="316"/>
      <c r="H48" s="316"/>
      <c r="I48" s="316"/>
      <c r="J48" s="317"/>
      <c r="K48" s="15"/>
      <c r="L48" s="46" t="s">
        <v>229</v>
      </c>
      <c r="M48" s="404" t="s">
        <v>627</v>
      </c>
      <c r="N48" s="316"/>
      <c r="O48" s="316"/>
      <c r="P48" s="316"/>
      <c r="Q48" s="316"/>
      <c r="R48" s="316"/>
      <c r="S48" s="316"/>
      <c r="T48" s="316"/>
      <c r="U48" s="317"/>
      <c r="V48" s="15"/>
      <c r="W48" s="46" t="s">
        <v>229</v>
      </c>
      <c r="X48" s="433" t="s">
        <v>628</v>
      </c>
      <c r="Y48" s="316"/>
      <c r="Z48" s="316"/>
      <c r="AA48" s="316"/>
      <c r="AB48" s="316"/>
      <c r="AC48" s="316"/>
      <c r="AD48" s="317"/>
    </row>
    <row r="49" spans="1:30" ht="15" customHeight="1">
      <c r="A49" s="83"/>
      <c r="B49" s="15"/>
      <c r="C49" s="119" t="s">
        <v>221</v>
      </c>
      <c r="D49" s="433" t="s">
        <v>629</v>
      </c>
      <c r="E49" s="316"/>
      <c r="F49" s="316"/>
      <c r="G49" s="316"/>
      <c r="H49" s="316"/>
      <c r="I49" s="316"/>
      <c r="J49" s="317"/>
      <c r="K49" s="15"/>
      <c r="L49" s="46" t="s">
        <v>231</v>
      </c>
      <c r="M49" s="404" t="s">
        <v>630</v>
      </c>
      <c r="N49" s="316"/>
      <c r="O49" s="316"/>
      <c r="P49" s="316"/>
      <c r="Q49" s="316"/>
      <c r="R49" s="316"/>
      <c r="S49" s="316"/>
      <c r="T49" s="316"/>
      <c r="U49" s="317"/>
      <c r="V49" s="15"/>
      <c r="W49" s="46" t="s">
        <v>231</v>
      </c>
      <c r="X49" s="433" t="s">
        <v>631</v>
      </c>
      <c r="Y49" s="316"/>
      <c r="Z49" s="316"/>
      <c r="AA49" s="316"/>
      <c r="AB49" s="316"/>
      <c r="AC49" s="316"/>
      <c r="AD49" s="317"/>
    </row>
    <row r="50" spans="1:30" ht="15" customHeight="1">
      <c r="A50" s="83"/>
      <c r="B50" s="15"/>
      <c r="C50" s="141" t="s">
        <v>222</v>
      </c>
      <c r="D50" s="404" t="s">
        <v>632</v>
      </c>
      <c r="E50" s="316"/>
      <c r="F50" s="316"/>
      <c r="G50" s="316"/>
      <c r="H50" s="316"/>
      <c r="I50" s="316"/>
      <c r="J50" s="317"/>
      <c r="K50" s="15"/>
      <c r="L50" s="46" t="s">
        <v>233</v>
      </c>
      <c r="M50" s="404" t="s">
        <v>633</v>
      </c>
      <c r="N50" s="316"/>
      <c r="O50" s="316"/>
      <c r="P50" s="316"/>
      <c r="Q50" s="316"/>
      <c r="R50" s="316"/>
      <c r="S50" s="316"/>
      <c r="T50" s="316"/>
      <c r="U50" s="317"/>
      <c r="V50" s="15"/>
      <c r="W50" s="46" t="s">
        <v>233</v>
      </c>
      <c r="X50" s="433" t="s">
        <v>634</v>
      </c>
      <c r="Y50" s="316"/>
      <c r="Z50" s="316"/>
      <c r="AA50" s="316"/>
      <c r="AB50" s="316"/>
      <c r="AC50" s="316"/>
      <c r="AD50" s="317"/>
    </row>
    <row r="51" spans="1:30" ht="15" customHeight="1">
      <c r="A51" s="83"/>
      <c r="B51" s="15"/>
      <c r="C51" s="119" t="s">
        <v>224</v>
      </c>
      <c r="D51" s="433" t="s">
        <v>635</v>
      </c>
      <c r="E51" s="316"/>
      <c r="F51" s="316"/>
      <c r="G51" s="316"/>
      <c r="H51" s="316"/>
      <c r="I51" s="316"/>
      <c r="J51" s="317"/>
      <c r="K51" s="15"/>
      <c r="L51" s="46" t="s">
        <v>235</v>
      </c>
      <c r="M51" s="404" t="s">
        <v>636</v>
      </c>
      <c r="N51" s="316"/>
      <c r="O51" s="316"/>
      <c r="P51" s="316"/>
      <c r="Q51" s="316"/>
      <c r="R51" s="316"/>
      <c r="S51" s="316"/>
      <c r="T51" s="316"/>
      <c r="U51" s="317"/>
      <c r="V51" s="15"/>
      <c r="W51" s="46" t="s">
        <v>235</v>
      </c>
      <c r="X51" s="433" t="s">
        <v>637</v>
      </c>
      <c r="Y51" s="316"/>
      <c r="Z51" s="316"/>
      <c r="AA51" s="316"/>
      <c r="AB51" s="316"/>
      <c r="AC51" s="316"/>
      <c r="AD51" s="317"/>
    </row>
    <row r="52" spans="1:30" ht="15" customHeight="1">
      <c r="A52" s="83"/>
      <c r="B52" s="15"/>
      <c r="C52" s="119" t="s">
        <v>225</v>
      </c>
      <c r="D52" s="433" t="s">
        <v>638</v>
      </c>
      <c r="E52" s="316"/>
      <c r="F52" s="316"/>
      <c r="G52" s="316"/>
      <c r="H52" s="316"/>
      <c r="I52" s="316"/>
      <c r="J52" s="317"/>
      <c r="K52" s="15"/>
      <c r="L52" s="46" t="s">
        <v>639</v>
      </c>
      <c r="M52" s="404" t="s">
        <v>550</v>
      </c>
      <c r="N52" s="316"/>
      <c r="O52" s="316"/>
      <c r="P52" s="316"/>
      <c r="Q52" s="316"/>
      <c r="R52" s="316"/>
      <c r="S52" s="316"/>
      <c r="T52" s="316"/>
      <c r="U52" s="317"/>
      <c r="V52" s="15"/>
      <c r="W52" s="46" t="s">
        <v>237</v>
      </c>
      <c r="X52" s="433" t="s">
        <v>640</v>
      </c>
      <c r="Y52" s="316"/>
      <c r="Z52" s="316"/>
      <c r="AA52" s="316"/>
      <c r="AB52" s="316"/>
      <c r="AC52" s="316"/>
      <c r="AD52" s="317"/>
    </row>
    <row r="53" spans="1:30" ht="24" customHeight="1">
      <c r="A53" s="83"/>
      <c r="B53" s="15"/>
      <c r="C53" s="119" t="s">
        <v>227</v>
      </c>
      <c r="D53" s="404" t="s">
        <v>641</v>
      </c>
      <c r="E53" s="316"/>
      <c r="F53" s="316"/>
      <c r="G53" s="316"/>
      <c r="H53" s="316"/>
      <c r="I53" s="316"/>
      <c r="J53" s="317"/>
      <c r="K53" s="15"/>
      <c r="L53" s="95"/>
      <c r="M53" s="53"/>
      <c r="N53" s="53"/>
      <c r="O53" s="53"/>
      <c r="P53" s="53"/>
      <c r="Q53" s="53"/>
      <c r="R53" s="53"/>
      <c r="S53" s="53"/>
      <c r="T53" s="53"/>
      <c r="U53" s="53"/>
      <c r="V53" s="15"/>
      <c r="W53" s="46" t="s">
        <v>239</v>
      </c>
      <c r="X53" s="433" t="s">
        <v>642</v>
      </c>
      <c r="Y53" s="316"/>
      <c r="Z53" s="316"/>
      <c r="AA53" s="316"/>
      <c r="AB53" s="316"/>
      <c r="AC53" s="316"/>
      <c r="AD53" s="317"/>
    </row>
    <row r="54" spans="1:30" ht="15" customHeight="1">
      <c r="A54" s="83"/>
      <c r="B54" s="15"/>
      <c r="C54" s="119" t="s">
        <v>229</v>
      </c>
      <c r="D54" s="433" t="s">
        <v>643</v>
      </c>
      <c r="E54" s="316"/>
      <c r="F54" s="316"/>
      <c r="G54" s="316"/>
      <c r="H54" s="316"/>
      <c r="I54" s="316"/>
      <c r="J54" s="317"/>
      <c r="K54" s="15"/>
      <c r="L54" s="395" t="s">
        <v>644</v>
      </c>
      <c r="M54" s="316"/>
      <c r="N54" s="316"/>
      <c r="O54" s="316"/>
      <c r="P54" s="316"/>
      <c r="Q54" s="316"/>
      <c r="R54" s="316"/>
      <c r="S54" s="316"/>
      <c r="T54" s="316"/>
      <c r="U54" s="317"/>
      <c r="V54" s="15"/>
      <c r="W54" s="46" t="s">
        <v>240</v>
      </c>
      <c r="X54" s="433" t="s">
        <v>645</v>
      </c>
      <c r="Y54" s="316"/>
      <c r="Z54" s="316"/>
      <c r="AA54" s="316"/>
      <c r="AB54" s="316"/>
      <c r="AC54" s="316"/>
      <c r="AD54" s="317"/>
    </row>
    <row r="55" spans="1:30" ht="36" customHeight="1">
      <c r="A55" s="83"/>
      <c r="B55" s="15"/>
      <c r="C55" s="119" t="s">
        <v>231</v>
      </c>
      <c r="D55" s="433" t="s">
        <v>646</v>
      </c>
      <c r="E55" s="316"/>
      <c r="F55" s="316"/>
      <c r="G55" s="316"/>
      <c r="H55" s="316"/>
      <c r="I55" s="316"/>
      <c r="J55" s="317"/>
      <c r="K55" s="15"/>
      <c r="L55" s="120" t="s">
        <v>221</v>
      </c>
      <c r="M55" s="404" t="s">
        <v>647</v>
      </c>
      <c r="N55" s="316"/>
      <c r="O55" s="316"/>
      <c r="P55" s="316"/>
      <c r="Q55" s="316"/>
      <c r="R55" s="316"/>
      <c r="S55" s="316"/>
      <c r="T55" s="316"/>
      <c r="U55" s="317"/>
      <c r="V55" s="15"/>
      <c r="W55" s="46" t="s">
        <v>241</v>
      </c>
      <c r="X55" s="433" t="s">
        <v>648</v>
      </c>
      <c r="Y55" s="316"/>
      <c r="Z55" s="316"/>
      <c r="AA55" s="316"/>
      <c r="AB55" s="316"/>
      <c r="AC55" s="316"/>
      <c r="AD55" s="317"/>
    </row>
    <row r="56" spans="1:30" ht="24" customHeight="1">
      <c r="A56" s="83"/>
      <c r="B56" s="15"/>
      <c r="C56" s="119" t="s">
        <v>233</v>
      </c>
      <c r="D56" s="446" t="s">
        <v>649</v>
      </c>
      <c r="E56" s="316"/>
      <c r="F56" s="316"/>
      <c r="G56" s="316"/>
      <c r="H56" s="316"/>
      <c r="I56" s="316"/>
      <c r="J56" s="317"/>
      <c r="K56" s="15"/>
      <c r="L56" s="46" t="s">
        <v>222</v>
      </c>
      <c r="M56" s="404" t="s">
        <v>650</v>
      </c>
      <c r="N56" s="316"/>
      <c r="O56" s="316"/>
      <c r="P56" s="316"/>
      <c r="Q56" s="316"/>
      <c r="R56" s="316"/>
      <c r="S56" s="316"/>
      <c r="T56" s="316"/>
      <c r="U56" s="317"/>
      <c r="V56" s="15"/>
      <c r="W56" s="46" t="s">
        <v>242</v>
      </c>
      <c r="X56" s="404" t="s">
        <v>651</v>
      </c>
      <c r="Y56" s="316"/>
      <c r="Z56" s="316"/>
      <c r="AA56" s="316"/>
      <c r="AB56" s="316"/>
      <c r="AC56" s="316"/>
      <c r="AD56" s="317"/>
    </row>
    <row r="57" spans="1:30" ht="24" customHeight="1">
      <c r="A57" s="83"/>
      <c r="B57" s="15"/>
      <c r="C57" s="119" t="s">
        <v>235</v>
      </c>
      <c r="D57" s="433" t="s">
        <v>550</v>
      </c>
      <c r="E57" s="316"/>
      <c r="F57" s="316"/>
      <c r="G57" s="316"/>
      <c r="H57" s="316"/>
      <c r="I57" s="316"/>
      <c r="J57" s="317"/>
      <c r="K57" s="15"/>
      <c r="L57" s="46" t="s">
        <v>224</v>
      </c>
      <c r="M57" s="404" t="s">
        <v>652</v>
      </c>
      <c r="N57" s="316"/>
      <c r="O57" s="316"/>
      <c r="P57" s="316"/>
      <c r="Q57" s="316"/>
      <c r="R57" s="316"/>
      <c r="S57" s="316"/>
      <c r="T57" s="316"/>
      <c r="U57" s="317"/>
      <c r="V57" s="15"/>
      <c r="W57" s="46" t="s">
        <v>243</v>
      </c>
      <c r="X57" s="433" t="s">
        <v>653</v>
      </c>
      <c r="Y57" s="316"/>
      <c r="Z57" s="316"/>
      <c r="AA57" s="316"/>
      <c r="AB57" s="316"/>
      <c r="AC57" s="316"/>
      <c r="AD57" s="317"/>
    </row>
    <row r="58" spans="1:30" ht="48" customHeight="1">
      <c r="A58" s="83"/>
      <c r="B58" s="15"/>
      <c r="C58" s="142"/>
      <c r="D58" s="142"/>
      <c r="E58" s="142"/>
      <c r="F58" s="142"/>
      <c r="G58" s="142"/>
      <c r="H58" s="142"/>
      <c r="I58" s="142"/>
      <c r="J58" s="142"/>
      <c r="K58" s="15"/>
      <c r="L58" s="46" t="s">
        <v>225</v>
      </c>
      <c r="M58" s="404" t="s">
        <v>654</v>
      </c>
      <c r="N58" s="316"/>
      <c r="O58" s="316"/>
      <c r="P58" s="316"/>
      <c r="Q58" s="316"/>
      <c r="R58" s="316"/>
      <c r="S58" s="316"/>
      <c r="T58" s="316"/>
      <c r="U58" s="317"/>
      <c r="V58" s="15"/>
      <c r="W58" s="46" t="s">
        <v>244</v>
      </c>
      <c r="X58" s="433" t="s">
        <v>655</v>
      </c>
      <c r="Y58" s="316"/>
      <c r="Z58" s="316"/>
      <c r="AA58" s="316"/>
      <c r="AB58" s="316"/>
      <c r="AC58" s="316"/>
      <c r="AD58" s="317"/>
    </row>
    <row r="59" spans="1:30" ht="24" customHeight="1">
      <c r="A59" s="83"/>
      <c r="B59" s="15"/>
      <c r="C59" s="397" t="s">
        <v>656</v>
      </c>
      <c r="D59" s="316"/>
      <c r="E59" s="316"/>
      <c r="F59" s="316"/>
      <c r="G59" s="316"/>
      <c r="H59" s="316"/>
      <c r="I59" s="316"/>
      <c r="J59" s="317"/>
      <c r="K59" s="15"/>
      <c r="L59" s="46" t="s">
        <v>227</v>
      </c>
      <c r="M59" s="404" t="s">
        <v>657</v>
      </c>
      <c r="N59" s="316"/>
      <c r="O59" s="316"/>
      <c r="P59" s="316"/>
      <c r="Q59" s="316"/>
      <c r="R59" s="316"/>
      <c r="S59" s="316"/>
      <c r="T59" s="316"/>
      <c r="U59" s="317"/>
      <c r="V59" s="15"/>
      <c r="W59" s="46" t="s">
        <v>245</v>
      </c>
      <c r="X59" s="433" t="s">
        <v>658</v>
      </c>
      <c r="Y59" s="316"/>
      <c r="Z59" s="316"/>
      <c r="AA59" s="316"/>
      <c r="AB59" s="316"/>
      <c r="AC59" s="316"/>
      <c r="AD59" s="317"/>
    </row>
    <row r="60" spans="1:30" ht="36" customHeight="1">
      <c r="A60" s="83"/>
      <c r="B60" s="15"/>
      <c r="C60" s="119" t="s">
        <v>221</v>
      </c>
      <c r="D60" s="433" t="s">
        <v>659</v>
      </c>
      <c r="E60" s="316"/>
      <c r="F60" s="316"/>
      <c r="G60" s="316"/>
      <c r="H60" s="316"/>
      <c r="I60" s="316"/>
      <c r="J60" s="317"/>
      <c r="K60" s="15"/>
      <c r="L60" s="46" t="s">
        <v>229</v>
      </c>
      <c r="M60" s="404" t="s">
        <v>660</v>
      </c>
      <c r="N60" s="316"/>
      <c r="O60" s="316"/>
      <c r="P60" s="316"/>
      <c r="Q60" s="316"/>
      <c r="R60" s="316"/>
      <c r="S60" s="316"/>
      <c r="T60" s="316"/>
      <c r="U60" s="317"/>
      <c r="V60" s="15"/>
      <c r="W60" s="46" t="s">
        <v>246</v>
      </c>
      <c r="X60" s="433" t="s">
        <v>661</v>
      </c>
      <c r="Y60" s="316"/>
      <c r="Z60" s="316"/>
      <c r="AA60" s="316"/>
      <c r="AB60" s="316"/>
      <c r="AC60" s="316"/>
      <c r="AD60" s="317"/>
    </row>
    <row r="61" spans="1:30" ht="24" customHeight="1">
      <c r="A61" s="83"/>
      <c r="B61" s="15"/>
      <c r="C61" s="119" t="s">
        <v>222</v>
      </c>
      <c r="D61" s="433" t="s">
        <v>662</v>
      </c>
      <c r="E61" s="316"/>
      <c r="F61" s="316"/>
      <c r="G61" s="316"/>
      <c r="H61" s="316"/>
      <c r="I61" s="316"/>
      <c r="J61" s="317"/>
      <c r="K61" s="15"/>
      <c r="L61" s="46" t="s">
        <v>231</v>
      </c>
      <c r="M61" s="404" t="s">
        <v>663</v>
      </c>
      <c r="N61" s="316"/>
      <c r="O61" s="316"/>
      <c r="P61" s="316"/>
      <c r="Q61" s="316"/>
      <c r="R61" s="316"/>
      <c r="S61" s="316"/>
      <c r="T61" s="316"/>
      <c r="U61" s="317"/>
      <c r="V61" s="15"/>
      <c r="W61" s="46" t="s">
        <v>247</v>
      </c>
      <c r="X61" s="433" t="s">
        <v>664</v>
      </c>
      <c r="Y61" s="316"/>
      <c r="Z61" s="316"/>
      <c r="AA61" s="316"/>
      <c r="AB61" s="316"/>
      <c r="AC61" s="316"/>
      <c r="AD61" s="317"/>
    </row>
    <row r="62" spans="1:30" ht="48" customHeight="1">
      <c r="A62" s="83"/>
      <c r="B62" s="15"/>
      <c r="C62" s="119" t="s">
        <v>224</v>
      </c>
      <c r="D62" s="433" t="s">
        <v>665</v>
      </c>
      <c r="E62" s="316"/>
      <c r="F62" s="316"/>
      <c r="G62" s="316"/>
      <c r="H62" s="316"/>
      <c r="I62" s="316"/>
      <c r="J62" s="317"/>
      <c r="K62" s="15"/>
      <c r="L62" s="46" t="s">
        <v>233</v>
      </c>
      <c r="M62" s="404" t="s">
        <v>666</v>
      </c>
      <c r="N62" s="316"/>
      <c r="O62" s="316"/>
      <c r="P62" s="316"/>
      <c r="Q62" s="316"/>
      <c r="R62" s="316"/>
      <c r="S62" s="316"/>
      <c r="T62" s="316"/>
      <c r="U62" s="317"/>
      <c r="V62" s="15"/>
      <c r="W62" s="46" t="s">
        <v>248</v>
      </c>
      <c r="X62" s="433" t="s">
        <v>667</v>
      </c>
      <c r="Y62" s="316"/>
      <c r="Z62" s="316"/>
      <c r="AA62" s="316"/>
      <c r="AB62" s="316"/>
      <c r="AC62" s="316"/>
      <c r="AD62" s="317"/>
    </row>
    <row r="63" spans="1:30" ht="15" customHeight="1">
      <c r="A63" s="83"/>
      <c r="B63" s="15"/>
      <c r="C63" s="119" t="s">
        <v>225</v>
      </c>
      <c r="D63" s="433" t="s">
        <v>668</v>
      </c>
      <c r="E63" s="316"/>
      <c r="F63" s="316"/>
      <c r="G63" s="316"/>
      <c r="H63" s="316"/>
      <c r="I63" s="316"/>
      <c r="J63" s="317"/>
      <c r="K63" s="15"/>
      <c r="L63" s="46" t="s">
        <v>235</v>
      </c>
      <c r="M63" s="404" t="s">
        <v>669</v>
      </c>
      <c r="N63" s="316"/>
      <c r="O63" s="316"/>
      <c r="P63" s="316"/>
      <c r="Q63" s="316"/>
      <c r="R63" s="316"/>
      <c r="S63" s="316"/>
      <c r="T63" s="316"/>
      <c r="U63" s="317"/>
      <c r="V63" s="15"/>
      <c r="W63" s="46" t="s">
        <v>249</v>
      </c>
      <c r="X63" s="433" t="s">
        <v>670</v>
      </c>
      <c r="Y63" s="316"/>
      <c r="Z63" s="316"/>
      <c r="AA63" s="316"/>
      <c r="AB63" s="316"/>
      <c r="AC63" s="316"/>
      <c r="AD63" s="317"/>
    </row>
    <row r="64" spans="1:30" ht="15" customHeight="1">
      <c r="A64" s="83"/>
      <c r="B64" s="15"/>
      <c r="C64" s="119" t="s">
        <v>233</v>
      </c>
      <c r="D64" s="433" t="s">
        <v>671</v>
      </c>
      <c r="E64" s="316"/>
      <c r="F64" s="316"/>
      <c r="G64" s="316"/>
      <c r="H64" s="316"/>
      <c r="I64" s="316"/>
      <c r="J64" s="317"/>
      <c r="K64" s="15"/>
      <c r="L64" s="46" t="s">
        <v>237</v>
      </c>
      <c r="M64" s="404" t="s">
        <v>672</v>
      </c>
      <c r="N64" s="316"/>
      <c r="O64" s="316"/>
      <c r="P64" s="316"/>
      <c r="Q64" s="316"/>
      <c r="R64" s="316"/>
      <c r="S64" s="316"/>
      <c r="T64" s="316"/>
      <c r="U64" s="317"/>
      <c r="V64" s="15"/>
      <c r="W64" s="46" t="s">
        <v>250</v>
      </c>
      <c r="X64" s="433" t="s">
        <v>673</v>
      </c>
      <c r="Y64" s="316"/>
      <c r="Z64" s="316"/>
      <c r="AA64" s="316"/>
      <c r="AB64" s="316"/>
      <c r="AC64" s="316"/>
      <c r="AD64" s="317"/>
    </row>
    <row r="65" spans="1:30" ht="15" customHeight="1">
      <c r="A65" s="83"/>
      <c r="B65" s="15"/>
      <c r="C65" s="119" t="s">
        <v>235</v>
      </c>
      <c r="D65" s="433" t="s">
        <v>550</v>
      </c>
      <c r="E65" s="316"/>
      <c r="F65" s="316"/>
      <c r="G65" s="316"/>
      <c r="H65" s="316"/>
      <c r="I65" s="316"/>
      <c r="J65" s="317"/>
      <c r="K65" s="15"/>
      <c r="L65" s="46" t="s">
        <v>239</v>
      </c>
      <c r="M65" s="404" t="s">
        <v>674</v>
      </c>
      <c r="N65" s="316"/>
      <c r="O65" s="316"/>
      <c r="P65" s="316"/>
      <c r="Q65" s="316"/>
      <c r="R65" s="316"/>
      <c r="S65" s="316"/>
      <c r="T65" s="316"/>
      <c r="U65" s="317"/>
      <c r="V65" s="15"/>
      <c r="W65" s="46" t="s">
        <v>251</v>
      </c>
      <c r="X65" s="433" t="s">
        <v>675</v>
      </c>
      <c r="Y65" s="316"/>
      <c r="Z65" s="316"/>
      <c r="AA65" s="316"/>
      <c r="AB65" s="316"/>
      <c r="AC65" s="316"/>
      <c r="AD65" s="317"/>
    </row>
    <row r="66" spans="1:30" ht="15" customHeight="1">
      <c r="A66" s="83"/>
      <c r="B66" s="15"/>
      <c r="C66" s="15"/>
      <c r="D66" s="15"/>
      <c r="E66" s="15"/>
      <c r="F66" s="15"/>
      <c r="G66" s="15"/>
      <c r="H66" s="15"/>
      <c r="I66" s="15"/>
      <c r="J66" s="15"/>
      <c r="K66" s="15"/>
      <c r="L66" s="46" t="s">
        <v>240</v>
      </c>
      <c r="M66" s="404" t="s">
        <v>676</v>
      </c>
      <c r="N66" s="316"/>
      <c r="O66" s="316"/>
      <c r="P66" s="316"/>
      <c r="Q66" s="316"/>
      <c r="R66" s="316"/>
      <c r="S66" s="316"/>
      <c r="T66" s="316"/>
      <c r="U66" s="317"/>
      <c r="V66" s="15"/>
      <c r="W66" s="46" t="s">
        <v>252</v>
      </c>
      <c r="X66" s="433" t="s">
        <v>677</v>
      </c>
      <c r="Y66" s="316"/>
      <c r="Z66" s="316"/>
      <c r="AA66" s="316"/>
      <c r="AB66" s="316"/>
      <c r="AC66" s="316"/>
      <c r="AD66" s="317"/>
    </row>
    <row r="67" spans="1:30" ht="15" customHeight="1">
      <c r="A67" s="83"/>
      <c r="B67" s="15"/>
      <c r="C67" s="397" t="s">
        <v>678</v>
      </c>
      <c r="D67" s="316"/>
      <c r="E67" s="316"/>
      <c r="F67" s="316"/>
      <c r="G67" s="316"/>
      <c r="H67" s="316"/>
      <c r="I67" s="316"/>
      <c r="J67" s="317"/>
      <c r="K67" s="15"/>
      <c r="L67" s="46" t="s">
        <v>639</v>
      </c>
      <c r="M67" s="404" t="s">
        <v>550</v>
      </c>
      <c r="N67" s="316"/>
      <c r="O67" s="316"/>
      <c r="P67" s="316"/>
      <c r="Q67" s="316"/>
      <c r="R67" s="316"/>
      <c r="S67" s="316"/>
      <c r="T67" s="316"/>
      <c r="U67" s="317"/>
      <c r="V67" s="15"/>
      <c r="W67" s="46" t="s">
        <v>253</v>
      </c>
      <c r="X67" s="433" t="s">
        <v>679</v>
      </c>
      <c r="Y67" s="316"/>
      <c r="Z67" s="316"/>
      <c r="AA67" s="316"/>
      <c r="AB67" s="316"/>
      <c r="AC67" s="316"/>
      <c r="AD67" s="317"/>
    </row>
    <row r="68" spans="1:30" ht="24" customHeight="1">
      <c r="A68" s="83"/>
      <c r="B68" s="15"/>
      <c r="C68" s="119" t="s">
        <v>221</v>
      </c>
      <c r="D68" s="433" t="s">
        <v>680</v>
      </c>
      <c r="E68" s="316"/>
      <c r="F68" s="316"/>
      <c r="G68" s="316"/>
      <c r="H68" s="316"/>
      <c r="I68" s="316"/>
      <c r="J68" s="317"/>
      <c r="K68" s="15"/>
      <c r="L68" s="143"/>
      <c r="M68" s="13"/>
      <c r="N68" s="13"/>
      <c r="O68" s="13"/>
      <c r="P68" s="13"/>
      <c r="Q68" s="13"/>
      <c r="R68" s="13"/>
      <c r="S68" s="13"/>
      <c r="T68" s="54"/>
      <c r="U68" s="95"/>
      <c r="V68" s="15"/>
      <c r="W68" s="46" t="s">
        <v>254</v>
      </c>
      <c r="X68" s="433" t="s">
        <v>629</v>
      </c>
      <c r="Y68" s="316"/>
      <c r="Z68" s="316"/>
      <c r="AA68" s="316"/>
      <c r="AB68" s="316"/>
      <c r="AC68" s="316"/>
      <c r="AD68" s="317"/>
    </row>
    <row r="69" spans="1:30" ht="36" customHeight="1">
      <c r="A69" s="83"/>
      <c r="B69" s="15"/>
      <c r="C69" s="119" t="s">
        <v>222</v>
      </c>
      <c r="D69" s="433" t="s">
        <v>681</v>
      </c>
      <c r="E69" s="316"/>
      <c r="F69" s="316"/>
      <c r="G69" s="316"/>
      <c r="H69" s="316"/>
      <c r="I69" s="316"/>
      <c r="J69" s="317"/>
      <c r="K69" s="15"/>
      <c r="L69" s="143"/>
      <c r="M69" s="54"/>
      <c r="N69" s="54"/>
      <c r="O69" s="54"/>
      <c r="P69" s="54"/>
      <c r="Q69" s="54"/>
      <c r="R69" s="54"/>
      <c r="S69" s="54"/>
      <c r="T69" s="15"/>
      <c r="U69" s="15"/>
      <c r="V69" s="15"/>
      <c r="W69" s="46" t="s">
        <v>639</v>
      </c>
      <c r="X69" s="433" t="s">
        <v>550</v>
      </c>
      <c r="Y69" s="316"/>
      <c r="Z69" s="316"/>
      <c r="AA69" s="316"/>
      <c r="AB69" s="316"/>
      <c r="AC69" s="316"/>
      <c r="AD69" s="317"/>
    </row>
    <row r="70" spans="1:30" ht="15" customHeight="1">
      <c r="A70" s="83"/>
      <c r="B70" s="15"/>
      <c r="C70" s="119" t="s">
        <v>224</v>
      </c>
      <c r="D70" s="433" t="s">
        <v>682</v>
      </c>
      <c r="E70" s="316"/>
      <c r="F70" s="316"/>
      <c r="G70" s="316"/>
      <c r="H70" s="316"/>
      <c r="I70" s="316"/>
      <c r="J70" s="317"/>
      <c r="K70" s="15"/>
      <c r="L70" s="15"/>
      <c r="M70" s="15"/>
      <c r="N70" s="15"/>
      <c r="O70" s="15"/>
      <c r="P70" s="15"/>
      <c r="Q70" s="15"/>
      <c r="R70" s="15"/>
      <c r="S70" s="15"/>
      <c r="T70" s="15"/>
      <c r="U70" s="15"/>
      <c r="V70" s="15"/>
      <c r="W70" s="15"/>
      <c r="X70" s="15"/>
      <c r="Y70" s="15"/>
      <c r="Z70" s="15"/>
      <c r="AA70" s="15"/>
      <c r="AB70" s="15"/>
      <c r="AC70" s="15"/>
      <c r="AD70" s="15"/>
    </row>
    <row r="71" spans="1:30" ht="36" customHeight="1">
      <c r="A71" s="83"/>
      <c r="B71" s="15"/>
      <c r="C71" s="119" t="s">
        <v>225</v>
      </c>
      <c r="D71" s="433" t="s">
        <v>683</v>
      </c>
      <c r="E71" s="316"/>
      <c r="F71" s="316"/>
      <c r="G71" s="316"/>
      <c r="H71" s="316"/>
      <c r="I71" s="316"/>
      <c r="J71" s="317"/>
      <c r="K71" s="15"/>
      <c r="L71" s="15"/>
      <c r="M71" s="15"/>
      <c r="N71" s="15"/>
      <c r="O71" s="15"/>
      <c r="P71" s="15"/>
      <c r="Q71" s="15"/>
      <c r="R71" s="15"/>
      <c r="S71" s="15"/>
      <c r="T71" s="15"/>
      <c r="U71" s="15"/>
      <c r="V71" s="15"/>
      <c r="W71" s="15"/>
      <c r="X71" s="15"/>
      <c r="Y71" s="15"/>
      <c r="Z71" s="15"/>
      <c r="AA71" s="15"/>
      <c r="AB71" s="15"/>
      <c r="AC71" s="15"/>
      <c r="AD71" s="15"/>
    </row>
    <row r="72" spans="1:30" ht="24" customHeight="1">
      <c r="A72" s="83"/>
      <c r="B72" s="15"/>
      <c r="C72" s="119" t="s">
        <v>227</v>
      </c>
      <c r="D72" s="404" t="s">
        <v>684</v>
      </c>
      <c r="E72" s="316"/>
      <c r="F72" s="316"/>
      <c r="G72" s="316"/>
      <c r="H72" s="316"/>
      <c r="I72" s="316"/>
      <c r="J72" s="317"/>
      <c r="K72" s="15"/>
      <c r="T72" s="15"/>
      <c r="V72" s="54"/>
      <c r="W72" s="54"/>
      <c r="X72" s="54"/>
      <c r="Y72" s="54"/>
      <c r="Z72" s="54"/>
      <c r="AA72" s="54"/>
      <c r="AB72" s="54"/>
      <c r="AC72" s="54"/>
      <c r="AD72" s="54"/>
    </row>
    <row r="73" spans="1:30" ht="24" customHeight="1">
      <c r="A73" s="83"/>
      <c r="B73" s="15"/>
      <c r="C73" s="46" t="s">
        <v>229</v>
      </c>
      <c r="D73" s="433" t="s">
        <v>685</v>
      </c>
      <c r="E73" s="316"/>
      <c r="F73" s="316"/>
      <c r="G73" s="316"/>
      <c r="H73" s="316"/>
      <c r="I73" s="316"/>
      <c r="J73" s="317"/>
      <c r="K73" s="15"/>
      <c r="L73" s="15"/>
      <c r="M73" s="15"/>
      <c r="N73" s="15"/>
      <c r="O73" s="15"/>
      <c r="P73" s="15"/>
      <c r="Q73" s="15"/>
      <c r="R73" s="15"/>
      <c r="S73" s="15"/>
      <c r="T73" s="15"/>
      <c r="U73" s="15"/>
      <c r="V73" s="15"/>
      <c r="W73" s="15"/>
      <c r="X73" s="15"/>
      <c r="Y73" s="15"/>
      <c r="Z73" s="15"/>
      <c r="AA73" s="15"/>
      <c r="AB73" s="15"/>
      <c r="AC73" s="15"/>
      <c r="AD73" s="15"/>
    </row>
    <row r="74" spans="1:30" ht="15" customHeight="1">
      <c r="A74" s="83"/>
      <c r="B74" s="15"/>
      <c r="C74" s="119" t="s">
        <v>235</v>
      </c>
      <c r="D74" s="433" t="s">
        <v>550</v>
      </c>
      <c r="E74" s="316"/>
      <c r="F74" s="316"/>
      <c r="G74" s="316"/>
      <c r="H74" s="316"/>
      <c r="I74" s="316"/>
      <c r="J74" s="317"/>
      <c r="K74" s="15"/>
      <c r="L74" s="15"/>
      <c r="M74" s="15"/>
      <c r="N74" s="15"/>
      <c r="O74" s="15"/>
      <c r="P74" s="15"/>
      <c r="Q74" s="15"/>
      <c r="R74" s="15"/>
      <c r="S74" s="15"/>
      <c r="T74" s="15"/>
      <c r="U74" s="15"/>
      <c r="V74" s="15"/>
      <c r="W74" s="15"/>
      <c r="X74" s="15"/>
      <c r="Y74" s="15"/>
      <c r="Z74" s="15"/>
      <c r="AA74" s="15"/>
      <c r="AB74" s="15"/>
      <c r="AC74" s="15"/>
      <c r="AD74" s="15"/>
    </row>
    <row r="75" spans="1:30" ht="15" customHeight="1">
      <c r="A75" s="83"/>
      <c r="B75" s="15"/>
      <c r="C75" s="144"/>
      <c r="D75" s="144"/>
      <c r="E75" s="144"/>
      <c r="F75" s="144"/>
      <c r="G75" s="144"/>
      <c r="H75" s="144"/>
      <c r="I75" s="144"/>
      <c r="J75" s="144"/>
      <c r="K75" s="15"/>
      <c r="L75" s="15"/>
      <c r="M75" s="15"/>
      <c r="N75" s="15"/>
      <c r="O75" s="15"/>
      <c r="P75" s="15"/>
      <c r="Q75" s="15"/>
      <c r="R75" s="15"/>
      <c r="S75" s="15"/>
      <c r="T75" s="15"/>
      <c r="U75" s="15"/>
      <c r="V75" s="15"/>
      <c r="W75" s="15"/>
      <c r="X75" s="15"/>
      <c r="Y75" s="15"/>
      <c r="Z75" s="15"/>
      <c r="AA75" s="15"/>
      <c r="AB75" s="15"/>
      <c r="AC75" s="15"/>
      <c r="AD75" s="15"/>
    </row>
    <row r="76" spans="1:30" ht="24" customHeight="1">
      <c r="A76" s="83"/>
      <c r="B76" s="15"/>
      <c r="C76" s="371" t="s">
        <v>291</v>
      </c>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row>
    <row r="77" spans="1:30" ht="60" customHeight="1">
      <c r="A77" s="83"/>
      <c r="B77" s="15"/>
      <c r="C77" s="372"/>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7"/>
    </row>
    <row r="78" spans="1:30" ht="15" customHeight="1">
      <c r="A78" s="83"/>
      <c r="B78" s="239" t="str">
        <f>IF(AG39=0,"","Favor de ingresar toda la información requerida en la pregunta.")</f>
        <v/>
      </c>
      <c r="C78" s="239"/>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1:30" ht="15" customHeight="1">
      <c r="A79" s="83"/>
      <c r="B79" s="239" t="str">
        <f>IF(OR(AND(AV39=0,F40&lt;&gt;""),AH39&gt;0),"Revise la información capturada, ya que tiene datos ingresados en celdas que estan sombreadas.",IF(AY39=0,"","Favor de revisar la instrucción 4, ya que no debe considerar decimales en las cifras registradas."))</f>
        <v/>
      </c>
      <c r="C79" s="239"/>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row>
    <row r="80" spans="1:30" ht="15" customHeight="1">
      <c r="A80" s="83"/>
      <c r="B80" s="239" t="str">
        <f>IF(AND(COUNTIF(M38:N38,"NA"),C77=""),"Debido a que ingreso un NA en ingresos brutos mensuales, favor de justificarlo en el recuadro de comentarios.","")</f>
        <v/>
      </c>
      <c r="C80" s="239"/>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1:37" ht="15" customHeight="1">
      <c r="A81" s="83"/>
      <c r="B81" s="239" t="str">
        <f>IF(AT39&gt;0,"Alerta: Favor de revisar la instrucción 12, debido a que no se cumplen con los criterios mencionados en dicha instrucción.","")</f>
        <v/>
      </c>
      <c r="C81" s="239"/>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row>
    <row r="82" spans="1:37" ht="15" customHeight="1">
      <c r="A82" s="83"/>
      <c r="B82" s="239" t="str">
        <f>IF(AU39&gt;0,"Error: La antigüedad en el cargo no puede ser mayor a lo registrado en la antigüedad en el servicio público.","")</f>
        <v/>
      </c>
      <c r="C82" s="239"/>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1:37" ht="15" customHeight="1" thickBot="1">
      <c r="A83" s="83"/>
      <c r="B83" s="239" t="str">
        <f>IF(AND(COUNTIF(I38:AD38,"NS")&lt;&gt;0,C77=""),"Alerta: Debido a que cuenta con registros NS, debe proporcionar una justificación en el area de comentarios al final de la pregunta.","")</f>
        <v/>
      </c>
      <c r="C83" s="239"/>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row>
    <row r="84" spans="1:37" ht="15" customHeight="1" thickBot="1">
      <c r="A84" s="88" t="s">
        <v>270</v>
      </c>
      <c r="B84" s="373" t="s">
        <v>686</v>
      </c>
      <c r="C84" s="374"/>
      <c r="D84" s="374"/>
      <c r="E84" s="374"/>
      <c r="F84" s="374"/>
      <c r="G84" s="374"/>
      <c r="H84" s="374"/>
      <c r="I84" s="374"/>
      <c r="J84" s="374"/>
      <c r="K84" s="374"/>
      <c r="L84" s="374"/>
      <c r="M84" s="374"/>
      <c r="N84" s="374"/>
      <c r="O84" s="374"/>
      <c r="P84" s="374"/>
      <c r="Q84" s="374"/>
      <c r="R84" s="374"/>
      <c r="S84" s="374"/>
      <c r="T84" s="374"/>
      <c r="U84" s="374"/>
      <c r="V84" s="374"/>
      <c r="W84" s="374"/>
      <c r="X84" s="374"/>
      <c r="Y84" s="374"/>
      <c r="Z84" s="374"/>
      <c r="AA84" s="374"/>
      <c r="AB84" s="374"/>
      <c r="AC84" s="374"/>
      <c r="AD84" s="375"/>
    </row>
    <row r="85" spans="1:37" ht="15" customHeight="1">
      <c r="A85" s="83"/>
      <c r="B85" s="376" t="s">
        <v>687</v>
      </c>
      <c r="C85" s="377"/>
      <c r="D85" s="377"/>
      <c r="E85" s="377"/>
      <c r="F85" s="377"/>
      <c r="G85" s="377"/>
      <c r="H85" s="377"/>
      <c r="I85" s="377"/>
      <c r="J85" s="377"/>
      <c r="K85" s="377"/>
      <c r="L85" s="377"/>
      <c r="M85" s="377"/>
      <c r="N85" s="377"/>
      <c r="O85" s="377"/>
      <c r="P85" s="377"/>
      <c r="Q85" s="377"/>
      <c r="R85" s="377"/>
      <c r="S85" s="377"/>
      <c r="T85" s="377"/>
      <c r="U85" s="377"/>
      <c r="V85" s="377"/>
      <c r="W85" s="377"/>
      <c r="X85" s="377"/>
      <c r="Y85" s="377"/>
      <c r="Z85" s="377"/>
      <c r="AA85" s="377"/>
      <c r="AB85" s="377"/>
      <c r="AC85" s="377"/>
      <c r="AD85" s="378"/>
    </row>
    <row r="86" spans="1:37" ht="36" customHeight="1">
      <c r="A86" s="83"/>
      <c r="B86" s="145"/>
      <c r="C86" s="438" t="s">
        <v>688</v>
      </c>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322"/>
    </row>
    <row r="87" spans="1:37" ht="36" customHeight="1">
      <c r="A87" s="83"/>
      <c r="B87" s="146"/>
      <c r="C87" s="385" t="s">
        <v>689</v>
      </c>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24"/>
    </row>
    <row r="88" spans="1:37" ht="15" customHeight="1">
      <c r="A88" s="83"/>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1:37" ht="24" customHeight="1">
      <c r="A89" s="98" t="s">
        <v>690</v>
      </c>
      <c r="B89" s="408" t="s">
        <v>691</v>
      </c>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row>
    <row r="90" spans="1:37" ht="15" customHeight="1" thickBot="1">
      <c r="A90" s="91"/>
      <c r="B90" s="34"/>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G90" t="s">
        <v>412</v>
      </c>
      <c r="AI90" t="s">
        <v>287</v>
      </c>
      <c r="AJ90" t="s">
        <v>459</v>
      </c>
      <c r="AK90" t="s">
        <v>460</v>
      </c>
    </row>
    <row r="91" spans="1:37" ht="24" customHeight="1" thickBot="1">
      <c r="A91" s="91"/>
      <c r="B91" s="34"/>
      <c r="C91" s="442"/>
      <c r="D91" s="412"/>
      <c r="E91" s="412"/>
      <c r="F91" s="413"/>
      <c r="G91" s="440" t="s">
        <v>692</v>
      </c>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G91">
        <f>IF(OR(SUM(COUNTBLANK(C91),COUNTBLANK(E93),COUNTBLANK(E95))=0,SUM(COUNTBLANK(C91),COUNTBLANK(E93),COUNTBLANK(E95))=3),0,1)</f>
        <v>0</v>
      </c>
      <c r="AI91">
        <f>SUM(COUNTIF(E93,"NS"),COUNTIF(E95,"NS"))</f>
        <v>0</v>
      </c>
      <c r="AJ91">
        <f>SUM(E93,E95)</f>
        <v>0</v>
      </c>
      <c r="AK91">
        <f>IF(COUNTA(C91,E93,E95)=0,0,IF(OR(AND(C91=0,AI91&gt;0),AND(C91="ns",AJ91&gt;0),AND(C91="ns",AI91=0,AJ91=0)),1,IF(OR(AND(C91&gt;0,AI91=2),AND(C91="ns",AI91=2),AND(C91="ns",AJ91=0,AI91&gt;0),C91=AJ91),0,1)))</f>
        <v>0</v>
      </c>
    </row>
    <row r="92" spans="1:37" ht="15" customHeight="1">
      <c r="A92" s="91"/>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1:37" ht="15" customHeight="1">
      <c r="A93" s="91"/>
      <c r="B93" s="34"/>
      <c r="C93" s="34"/>
      <c r="D93" s="34"/>
      <c r="E93" s="379"/>
      <c r="F93" s="316"/>
      <c r="G93" s="316"/>
      <c r="H93" s="317"/>
      <c r="I93" s="54" t="s">
        <v>693</v>
      </c>
      <c r="J93" s="34"/>
      <c r="K93" s="34"/>
      <c r="L93" s="34"/>
      <c r="M93" s="34"/>
      <c r="N93" s="34"/>
      <c r="O93" s="34"/>
      <c r="P93" s="34"/>
      <c r="Q93" s="34"/>
      <c r="R93" s="34"/>
      <c r="S93" s="34"/>
      <c r="T93" s="34"/>
      <c r="U93" s="34"/>
      <c r="V93" s="34"/>
      <c r="W93" s="34"/>
      <c r="X93" s="34"/>
      <c r="Y93" s="34"/>
      <c r="Z93" s="34"/>
      <c r="AA93" s="34"/>
      <c r="AB93" s="34"/>
      <c r="AC93" s="34"/>
      <c r="AD93" s="34"/>
    </row>
    <row r="94" spans="1:37" ht="15" customHeight="1">
      <c r="A94" s="91"/>
      <c r="B94" s="34"/>
      <c r="C94" s="34"/>
      <c r="D94" s="34"/>
      <c r="E94" s="15"/>
      <c r="F94" s="15"/>
      <c r="G94" s="15"/>
      <c r="H94" s="15"/>
      <c r="I94" s="147"/>
      <c r="J94" s="34"/>
      <c r="K94" s="34"/>
      <c r="L94" s="34"/>
      <c r="M94" s="34"/>
      <c r="N94" s="34"/>
      <c r="O94" s="34"/>
      <c r="P94" s="34"/>
      <c r="Q94" s="34"/>
      <c r="R94" s="34"/>
      <c r="S94" s="34"/>
      <c r="T94" s="34"/>
      <c r="U94" s="34"/>
      <c r="V94" s="34"/>
      <c r="W94" s="34"/>
      <c r="X94" s="34"/>
      <c r="Y94" s="34"/>
      <c r="Z94" s="34"/>
      <c r="AA94" s="34"/>
      <c r="AB94" s="34"/>
      <c r="AC94" s="34"/>
      <c r="AD94" s="34"/>
    </row>
    <row r="95" spans="1:37" ht="15" customHeight="1">
      <c r="A95" s="91"/>
      <c r="B95" s="34"/>
      <c r="C95" s="34"/>
      <c r="D95" s="34"/>
      <c r="E95" s="379"/>
      <c r="F95" s="316"/>
      <c r="G95" s="316"/>
      <c r="H95" s="317"/>
      <c r="I95" s="54" t="s">
        <v>694</v>
      </c>
      <c r="J95" s="34"/>
      <c r="K95" s="34"/>
      <c r="L95" s="34"/>
      <c r="M95" s="34"/>
      <c r="N95" s="34"/>
      <c r="O95" s="34"/>
      <c r="P95" s="34"/>
      <c r="Q95" s="34"/>
      <c r="R95" s="34"/>
      <c r="S95" s="34"/>
      <c r="T95" s="34"/>
      <c r="U95" s="34"/>
      <c r="V95" s="34"/>
      <c r="W95" s="34"/>
      <c r="X95" s="34"/>
      <c r="Y95" s="34"/>
      <c r="Z95" s="34"/>
      <c r="AA95" s="34"/>
      <c r="AB95" s="34"/>
      <c r="AC95" s="34"/>
      <c r="AD95" s="34"/>
    </row>
    <row r="96" spans="1:37" ht="15" customHeight="1">
      <c r="A96" s="91"/>
      <c r="B96" s="34"/>
      <c r="C96" s="34"/>
      <c r="D96" s="34"/>
      <c r="E96" s="15"/>
      <c r="F96" s="15"/>
      <c r="G96" s="15"/>
      <c r="H96" s="15"/>
      <c r="I96" s="147"/>
      <c r="J96" s="34"/>
      <c r="K96" s="34"/>
      <c r="L96" s="34"/>
      <c r="M96" s="34"/>
      <c r="N96" s="34"/>
      <c r="O96" s="34"/>
      <c r="P96" s="34"/>
      <c r="Q96" s="34"/>
      <c r="R96" s="34"/>
      <c r="S96" s="34"/>
      <c r="T96" s="34"/>
      <c r="U96" s="34"/>
      <c r="V96" s="34"/>
      <c r="W96" s="34"/>
      <c r="X96" s="34"/>
      <c r="Y96" s="34"/>
      <c r="Z96" s="34"/>
      <c r="AA96" s="34"/>
      <c r="AB96" s="34"/>
      <c r="AC96" s="34"/>
      <c r="AD96" s="34"/>
    </row>
    <row r="97" spans="1:37" ht="24" customHeight="1">
      <c r="A97" s="83"/>
      <c r="B97" s="15"/>
      <c r="C97" s="371" t="s">
        <v>291</v>
      </c>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row>
    <row r="98" spans="1:37" ht="60" customHeight="1">
      <c r="A98" s="91"/>
      <c r="B98" s="34"/>
      <c r="C98" s="434"/>
      <c r="D98" s="435"/>
      <c r="E98" s="435"/>
      <c r="F98" s="435"/>
      <c r="G98" s="435"/>
      <c r="H98" s="435"/>
      <c r="I98" s="435"/>
      <c r="J98" s="435"/>
      <c r="K98" s="435"/>
      <c r="L98" s="435"/>
      <c r="M98" s="435"/>
      <c r="N98" s="435"/>
      <c r="O98" s="435"/>
      <c r="P98" s="435"/>
      <c r="Q98" s="435"/>
      <c r="R98" s="435"/>
      <c r="S98" s="435"/>
      <c r="T98" s="435"/>
      <c r="U98" s="435"/>
      <c r="V98" s="435"/>
      <c r="W98" s="435"/>
      <c r="X98" s="435"/>
      <c r="Y98" s="435"/>
      <c r="Z98" s="435"/>
      <c r="AA98" s="435"/>
      <c r="AB98" s="435"/>
      <c r="AC98" s="435"/>
      <c r="AD98" s="436"/>
    </row>
    <row r="99" spans="1:37" ht="15" customHeight="1">
      <c r="A99" s="83"/>
      <c r="B99" s="239" t="str">
        <f>IF(AG91=0,"","Favor de ingresar toda la información requerida en la pregunta.")</f>
        <v/>
      </c>
      <c r="C99" s="239"/>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1:37" ht="15" customHeight="1">
      <c r="A100" s="83"/>
      <c r="B100" s="239" t="str">
        <f>IF(AND(SUM(COUNTIF(C91,"NS"),COUNTIF(E93,"NS"),COUNTIF(E95,"NS"))&lt;&gt;0,C98=""),"Alerta: Debido a que cuenta con registros NS, debe proporcionar una justificación en el area de comentarios al final de la pregunta.","")</f>
        <v/>
      </c>
      <c r="C100" s="239"/>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row>
    <row r="101" spans="1:37" ht="15" customHeight="1">
      <c r="A101" s="83"/>
      <c r="B101" s="239" t="str">
        <f>IF(AK91&gt;=1,"Favor de revisar la sumatoria y consistencia de totales y/o subtotales por filas (numéricos y NS).","")</f>
        <v/>
      </c>
      <c r="C101" s="239"/>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1:37" ht="15" customHeight="1">
      <c r="A102" s="83"/>
      <c r="B102" s="239"/>
      <c r="C102" s="239"/>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row>
    <row r="103" spans="1:37" ht="15" customHeight="1">
      <c r="A103" s="83"/>
      <c r="B103" s="239"/>
      <c r="C103" s="239"/>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row>
    <row r="104" spans="1:37" ht="15" customHeight="1">
      <c r="A104" s="83"/>
      <c r="B104" s="239"/>
      <c r="C104" s="239"/>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row>
    <row r="105" spans="1:37" ht="24" customHeight="1">
      <c r="A105" s="51" t="s">
        <v>695</v>
      </c>
      <c r="B105" s="437" t="s">
        <v>696</v>
      </c>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row>
    <row r="106" spans="1:37" ht="24" customHeight="1">
      <c r="A106" s="98"/>
      <c r="C106" s="371" t="s">
        <v>697</v>
      </c>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row>
    <row r="107" spans="1:37" ht="15" customHeight="1">
      <c r="A107" s="111"/>
      <c r="B107" s="148"/>
      <c r="C107" s="148"/>
      <c r="D107" s="148"/>
      <c r="E107" s="148"/>
      <c r="F107" s="148"/>
      <c r="G107" s="148"/>
      <c r="H107" s="148"/>
      <c r="I107" s="148"/>
      <c r="J107" s="148"/>
      <c r="K107" s="148"/>
      <c r="L107" s="148"/>
      <c r="M107" s="148"/>
      <c r="N107" s="148"/>
      <c r="O107" s="148"/>
      <c r="P107" s="148"/>
      <c r="Q107" s="148"/>
      <c r="R107" s="148"/>
      <c r="S107" s="53"/>
      <c r="T107" s="148"/>
      <c r="U107" s="148"/>
      <c r="V107" s="148"/>
      <c r="W107" s="148"/>
      <c r="X107" s="148"/>
      <c r="Y107" s="148"/>
      <c r="Z107" s="148"/>
      <c r="AA107" s="148"/>
      <c r="AB107" s="148"/>
      <c r="AC107" s="148"/>
      <c r="AD107" s="148"/>
    </row>
    <row r="108" spans="1:37" ht="24" customHeight="1">
      <c r="A108" s="51"/>
      <c r="B108" s="47"/>
      <c r="C108" s="397" t="s">
        <v>698</v>
      </c>
      <c r="D108" s="319"/>
      <c r="E108" s="319"/>
      <c r="F108" s="319"/>
      <c r="G108" s="319"/>
      <c r="H108" s="319"/>
      <c r="I108" s="319"/>
      <c r="J108" s="319"/>
      <c r="K108" s="319"/>
      <c r="L108" s="320"/>
      <c r="M108" s="397" t="s">
        <v>699</v>
      </c>
      <c r="N108" s="316"/>
      <c r="O108" s="316"/>
      <c r="P108" s="316"/>
      <c r="Q108" s="316"/>
      <c r="R108" s="316"/>
      <c r="S108" s="316"/>
      <c r="T108" s="316"/>
      <c r="U108" s="316"/>
      <c r="V108" s="316"/>
      <c r="W108" s="316"/>
      <c r="X108" s="316"/>
      <c r="Y108" s="316"/>
      <c r="Z108" s="316"/>
      <c r="AA108" s="316"/>
      <c r="AB108" s="316"/>
      <c r="AC108" s="316"/>
      <c r="AD108" s="317"/>
    </row>
    <row r="109" spans="1:37" ht="15" customHeight="1">
      <c r="A109" s="51"/>
      <c r="B109" s="148"/>
      <c r="C109" s="323"/>
      <c r="D109" s="314"/>
      <c r="E109" s="314"/>
      <c r="F109" s="314"/>
      <c r="G109" s="314"/>
      <c r="H109" s="314"/>
      <c r="I109" s="314"/>
      <c r="J109" s="314"/>
      <c r="K109" s="314"/>
      <c r="L109" s="324"/>
      <c r="M109" s="395" t="s">
        <v>454</v>
      </c>
      <c r="N109" s="316"/>
      <c r="O109" s="316"/>
      <c r="P109" s="316"/>
      <c r="Q109" s="316"/>
      <c r="R109" s="317"/>
      <c r="S109" s="441" t="s">
        <v>700</v>
      </c>
      <c r="T109" s="316"/>
      <c r="U109" s="316"/>
      <c r="V109" s="316"/>
      <c r="W109" s="316"/>
      <c r="X109" s="317"/>
      <c r="Y109" s="441" t="s">
        <v>701</v>
      </c>
      <c r="Z109" s="316"/>
      <c r="AA109" s="316"/>
      <c r="AB109" s="316"/>
      <c r="AC109" s="316"/>
      <c r="AD109" s="317"/>
      <c r="AG109" t="s">
        <v>412</v>
      </c>
      <c r="AI109" t="s">
        <v>287</v>
      </c>
      <c r="AJ109" t="s">
        <v>459</v>
      </c>
      <c r="AK109" t="s">
        <v>460</v>
      </c>
    </row>
    <row r="110" spans="1:37" ht="15" customHeight="1">
      <c r="A110" s="51"/>
      <c r="B110" s="15"/>
      <c r="C110" s="119" t="s">
        <v>221</v>
      </c>
      <c r="D110" s="433" t="s">
        <v>702</v>
      </c>
      <c r="E110" s="316"/>
      <c r="F110" s="316"/>
      <c r="G110" s="316"/>
      <c r="H110" s="316"/>
      <c r="I110" s="316"/>
      <c r="J110" s="316"/>
      <c r="K110" s="316"/>
      <c r="L110" s="317"/>
      <c r="M110" s="379"/>
      <c r="N110" s="316"/>
      <c r="O110" s="316"/>
      <c r="P110" s="316"/>
      <c r="Q110" s="316"/>
      <c r="R110" s="317"/>
      <c r="S110" s="379"/>
      <c r="T110" s="316"/>
      <c r="U110" s="316"/>
      <c r="V110" s="316"/>
      <c r="W110" s="316"/>
      <c r="X110" s="317"/>
      <c r="Y110" s="379"/>
      <c r="Z110" s="316"/>
      <c r="AA110" s="316"/>
      <c r="AB110" s="316"/>
      <c r="AC110" s="316"/>
      <c r="AD110" s="317"/>
      <c r="AG110">
        <f>IF(COUNTA(C91,E93,E95)=3,IF(COUNTBLANK(M110:AD115)=90,0,1),0)</f>
        <v>0</v>
      </c>
      <c r="AI110">
        <f t="shared" ref="AI110:AI115" si="1">COUNTIF(S110:AD110,"NS")</f>
        <v>0</v>
      </c>
      <c r="AJ110">
        <f t="shared" ref="AJ110:AJ115" si="2">SUM(S110:AD110)</f>
        <v>0</v>
      </c>
      <c r="AK110">
        <f t="shared" ref="AK110:AK115" si="3">IF(COUNTA(M110:AD110)=0,0,IF(OR(AND(M110=0,AI110&gt;0),AND(M110="ns",AJ110&gt;0),AND(M110="ns",AI110=0,AJ110=0)),1,IF(OR(AND(M110&gt;0,AI110=2),AND(M110="ns",AI110=2),AND(M110="ns",AJ110=0,AI110&gt;0),M110=AJ110),0,1)))</f>
        <v>0</v>
      </c>
    </row>
    <row r="111" spans="1:37" ht="15" customHeight="1">
      <c r="A111" s="51"/>
      <c r="B111" s="15"/>
      <c r="C111" s="119" t="s">
        <v>222</v>
      </c>
      <c r="D111" s="433" t="s">
        <v>703</v>
      </c>
      <c r="E111" s="316"/>
      <c r="F111" s="316"/>
      <c r="G111" s="316"/>
      <c r="H111" s="316"/>
      <c r="I111" s="316"/>
      <c r="J111" s="316"/>
      <c r="K111" s="316"/>
      <c r="L111" s="317"/>
      <c r="M111" s="379"/>
      <c r="N111" s="316"/>
      <c r="O111" s="316"/>
      <c r="P111" s="316"/>
      <c r="Q111" s="316"/>
      <c r="R111" s="317"/>
      <c r="S111" s="379"/>
      <c r="T111" s="316"/>
      <c r="U111" s="316"/>
      <c r="V111" s="316"/>
      <c r="W111" s="316"/>
      <c r="X111" s="317"/>
      <c r="Y111" s="379"/>
      <c r="Z111" s="316"/>
      <c r="AA111" s="316"/>
      <c r="AB111" s="316"/>
      <c r="AC111" s="316"/>
      <c r="AD111" s="317"/>
      <c r="AI111">
        <f t="shared" si="1"/>
        <v>0</v>
      </c>
      <c r="AJ111">
        <f t="shared" si="2"/>
        <v>0</v>
      </c>
      <c r="AK111">
        <f t="shared" si="3"/>
        <v>0</v>
      </c>
    </row>
    <row r="112" spans="1:37" ht="15" customHeight="1">
      <c r="A112" s="51"/>
      <c r="B112" s="15"/>
      <c r="C112" s="119" t="s">
        <v>224</v>
      </c>
      <c r="D112" s="433" t="s">
        <v>704</v>
      </c>
      <c r="E112" s="316"/>
      <c r="F112" s="316"/>
      <c r="G112" s="316"/>
      <c r="H112" s="316"/>
      <c r="I112" s="316"/>
      <c r="J112" s="316"/>
      <c r="K112" s="316"/>
      <c r="L112" s="317"/>
      <c r="M112" s="379"/>
      <c r="N112" s="316"/>
      <c r="O112" s="316"/>
      <c r="P112" s="316"/>
      <c r="Q112" s="316"/>
      <c r="R112" s="317"/>
      <c r="S112" s="379"/>
      <c r="T112" s="316"/>
      <c r="U112" s="316"/>
      <c r="V112" s="316"/>
      <c r="W112" s="316"/>
      <c r="X112" s="317"/>
      <c r="Y112" s="379"/>
      <c r="Z112" s="316"/>
      <c r="AA112" s="316"/>
      <c r="AB112" s="316"/>
      <c r="AC112" s="316"/>
      <c r="AD112" s="317"/>
      <c r="AI112">
        <f t="shared" si="1"/>
        <v>0</v>
      </c>
      <c r="AJ112">
        <f t="shared" si="2"/>
        <v>0</v>
      </c>
      <c r="AK112">
        <f t="shared" si="3"/>
        <v>0</v>
      </c>
    </row>
    <row r="113" spans="1:37" ht="15" customHeight="1">
      <c r="A113" s="51"/>
      <c r="B113" s="15"/>
      <c r="C113" s="119" t="s">
        <v>225</v>
      </c>
      <c r="D113" s="433" t="s">
        <v>705</v>
      </c>
      <c r="E113" s="316"/>
      <c r="F113" s="316"/>
      <c r="G113" s="316"/>
      <c r="H113" s="316"/>
      <c r="I113" s="316"/>
      <c r="J113" s="316"/>
      <c r="K113" s="316"/>
      <c r="L113" s="317"/>
      <c r="M113" s="379"/>
      <c r="N113" s="316"/>
      <c r="O113" s="316"/>
      <c r="P113" s="316"/>
      <c r="Q113" s="316"/>
      <c r="R113" s="317"/>
      <c r="S113" s="379"/>
      <c r="T113" s="316"/>
      <c r="U113" s="316"/>
      <c r="V113" s="316"/>
      <c r="W113" s="316"/>
      <c r="X113" s="317"/>
      <c r="Y113" s="379"/>
      <c r="Z113" s="316"/>
      <c r="AA113" s="316"/>
      <c r="AB113" s="316"/>
      <c r="AC113" s="316"/>
      <c r="AD113" s="317"/>
      <c r="AI113">
        <f t="shared" si="1"/>
        <v>0</v>
      </c>
      <c r="AJ113">
        <f t="shared" si="2"/>
        <v>0</v>
      </c>
      <c r="AK113">
        <f t="shared" si="3"/>
        <v>0</v>
      </c>
    </row>
    <row r="114" spans="1:37" ht="15" customHeight="1">
      <c r="A114" s="51"/>
      <c r="B114" s="15"/>
      <c r="C114" s="119" t="s">
        <v>227</v>
      </c>
      <c r="D114" s="439" t="s">
        <v>706</v>
      </c>
      <c r="E114" s="431"/>
      <c r="F114" s="431"/>
      <c r="G114" s="431"/>
      <c r="H114" s="431"/>
      <c r="I114" s="431"/>
      <c r="J114" s="431"/>
      <c r="K114" s="431"/>
      <c r="L114" s="432"/>
      <c r="M114" s="379"/>
      <c r="N114" s="316"/>
      <c r="O114" s="316"/>
      <c r="P114" s="316"/>
      <c r="Q114" s="316"/>
      <c r="R114" s="317"/>
      <c r="S114" s="379"/>
      <c r="T114" s="316"/>
      <c r="U114" s="316"/>
      <c r="V114" s="316"/>
      <c r="W114" s="316"/>
      <c r="X114" s="317"/>
      <c r="Y114" s="379"/>
      <c r="Z114" s="316"/>
      <c r="AA114" s="316"/>
      <c r="AB114" s="316"/>
      <c r="AC114" s="316"/>
      <c r="AD114" s="317"/>
      <c r="AI114">
        <f t="shared" si="1"/>
        <v>0</v>
      </c>
      <c r="AJ114">
        <f t="shared" si="2"/>
        <v>0</v>
      </c>
      <c r="AK114">
        <f t="shared" si="3"/>
        <v>0</v>
      </c>
    </row>
    <row r="115" spans="1:37" ht="15" customHeight="1">
      <c r="A115" s="51"/>
      <c r="B115" s="15"/>
      <c r="C115" s="46" t="s">
        <v>229</v>
      </c>
      <c r="D115" s="404" t="s">
        <v>550</v>
      </c>
      <c r="E115" s="316"/>
      <c r="F115" s="316"/>
      <c r="G115" s="316"/>
      <c r="H115" s="316"/>
      <c r="I115" s="316"/>
      <c r="J115" s="316"/>
      <c r="K115" s="316"/>
      <c r="L115" s="317"/>
      <c r="M115" s="379"/>
      <c r="N115" s="316"/>
      <c r="O115" s="316"/>
      <c r="P115" s="316"/>
      <c r="Q115" s="316"/>
      <c r="R115" s="317"/>
      <c r="S115" s="379"/>
      <c r="T115" s="316"/>
      <c r="U115" s="316"/>
      <c r="V115" s="316"/>
      <c r="W115" s="316"/>
      <c r="X115" s="317"/>
      <c r="Y115" s="379"/>
      <c r="Z115" s="316"/>
      <c r="AA115" s="316"/>
      <c r="AB115" s="316"/>
      <c r="AC115" s="316"/>
      <c r="AD115" s="317"/>
      <c r="AI115">
        <f t="shared" si="1"/>
        <v>0</v>
      </c>
      <c r="AJ115">
        <f t="shared" si="2"/>
        <v>0</v>
      </c>
      <c r="AK115">
        <f t="shared" si="3"/>
        <v>0</v>
      </c>
    </row>
    <row r="116" spans="1:37" ht="15" customHeight="1">
      <c r="A116" s="51"/>
      <c r="B116" s="15"/>
      <c r="C116" s="126"/>
      <c r="D116" s="149"/>
      <c r="E116" s="149"/>
      <c r="F116" s="54"/>
      <c r="G116" s="54"/>
      <c r="H116" s="54"/>
      <c r="I116" s="54"/>
      <c r="J116" s="54"/>
      <c r="K116" s="54"/>
      <c r="L116" s="150" t="s">
        <v>506</v>
      </c>
      <c r="M116" s="315">
        <f>IF(AND(SUM(M110:M115)=0,COUNTIF(M110:M115,"NS")&gt;0),"NS",IF(AND(SUM(M110:M115)=0,COUNTIF(M110:M115,0)&gt;0),0,IF(AND(SUM(M110:M115)=0,COUNTIF(M110:M115,"NA")&gt;0),"NA",SUM(M110:M115))))</f>
        <v>0</v>
      </c>
      <c r="N116" s="316"/>
      <c r="O116" s="316"/>
      <c r="P116" s="316"/>
      <c r="Q116" s="316"/>
      <c r="R116" s="317"/>
      <c r="S116" s="315">
        <f>IF(AND(SUM(S110:S115)=0,COUNTIF(S110:S115,"NS")&gt;0),"NS",IF(AND(SUM(S110:S115)=0,COUNTIF(S110:S115,0)&gt;0),0,IF(AND(SUM(S110:S115)=0,COUNTIF(S110:S115,"NA")&gt;0),"NA",SUM(S110:S115))))</f>
        <v>0</v>
      </c>
      <c r="T116" s="316"/>
      <c r="U116" s="316"/>
      <c r="V116" s="316"/>
      <c r="W116" s="316"/>
      <c r="X116" s="317"/>
      <c r="Y116" s="315">
        <f>IF(AND(SUM(Y110:Y115)=0,COUNTIF(Y110:Y115,"NS")&gt;0),"NS",IF(AND(SUM(Y110:Y115)=0,COUNTIF(Y110:Y115,0)&gt;0),0,IF(AND(SUM(Y110:Y115)=0,COUNTIF(Y110:Y115,"NA")&gt;0),"NA",SUM(Y110:Y115))))</f>
        <v>0</v>
      </c>
      <c r="Z116" s="316"/>
      <c r="AA116" s="316"/>
      <c r="AB116" s="316"/>
      <c r="AC116" s="316"/>
      <c r="AD116" s="317"/>
      <c r="AI116">
        <f>SUM(AI110:AI115)</f>
        <v>0</v>
      </c>
      <c r="AK116">
        <f>SUM(AK110:AK115)</f>
        <v>0</v>
      </c>
    </row>
    <row r="117" spans="1:37" ht="15" customHeight="1">
      <c r="A117" s="51"/>
      <c r="B117" s="148"/>
      <c r="C117" s="148"/>
      <c r="D117" s="148"/>
      <c r="E117" s="148"/>
      <c r="F117" s="148"/>
      <c r="G117" s="148"/>
      <c r="H117" s="151"/>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row>
    <row r="118" spans="1:37" ht="45" customHeight="1">
      <c r="A118" s="136"/>
      <c r="B118" s="15"/>
      <c r="C118" s="450" t="s">
        <v>707</v>
      </c>
      <c r="D118" s="281"/>
      <c r="E118" s="322"/>
      <c r="F118" s="379"/>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317"/>
    </row>
    <row r="119" spans="1:37" ht="15" customHeight="1">
      <c r="A119" s="136"/>
      <c r="B119" s="239" t="str">
        <f>IF(AND($M$114&gt;0,$M$114&lt;&gt;"NA",$M$114&lt;&gt;"NS",F118=""),"Alerta: Debido a que cuenta con un valor mayor a cero en el numeral 5, debe anotar el nombre de dicho(s) régimen(es) de contratación.","")</f>
        <v/>
      </c>
      <c r="C119" s="152"/>
      <c r="D119" s="152"/>
      <c r="E119" s="152"/>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row>
    <row r="120" spans="1:37" ht="24" customHeight="1">
      <c r="A120" s="83"/>
      <c r="B120" s="15"/>
      <c r="C120" s="371" t="s">
        <v>291</v>
      </c>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row>
    <row r="121" spans="1:37" ht="60" customHeight="1">
      <c r="A121" s="51"/>
      <c r="B121" s="148"/>
      <c r="C121" s="372"/>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7"/>
    </row>
    <row r="122" spans="1:37" ht="15" customHeight="1">
      <c r="A122" s="83"/>
      <c r="B122" s="239" t="str">
        <f>IF(AG110=0,"","Favor de ingresar toda la información requerida en la pregunta.")</f>
        <v/>
      </c>
      <c r="C122" s="239"/>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row>
    <row r="123" spans="1:37" ht="15" customHeight="1">
      <c r="A123" s="83"/>
      <c r="B123" s="239" t="str">
        <f>IF(AND(COUNTIF(M110:AD115,"NS")&lt;&gt;0,C121=""),"Alerta: Debido a que cuenta con registros NS, debe proporcionar una justificación en el area de comentarios al final de la pregunta.","")</f>
        <v/>
      </c>
      <c r="C123" s="239"/>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row>
    <row r="124" spans="1:37" ht="15" customHeight="1">
      <c r="A124" s="83"/>
      <c r="B124" s="239" t="str">
        <f>IF(AK116&gt;=1,"Favor de revisar la sumatoria y consistencia de totales y/o subtotales por filas (numéricos y NS).","")</f>
        <v/>
      </c>
      <c r="C124" s="239"/>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37" ht="15" customHeight="1">
      <c r="A125" s="83"/>
      <c r="B125" s="239" t="str">
        <f>IF(AND($C$91=M116,$E$93=S116,$E$95=Y116),"","Las cantidades de Hombres y Mujeres debe corresponder con los datos reportados en la preg. 3.2.")</f>
        <v/>
      </c>
      <c r="C125" s="239"/>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37" ht="15" customHeight="1">
      <c r="A126" s="83"/>
      <c r="B126" s="239"/>
      <c r="C126" s="239"/>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37" ht="15" customHeight="1">
      <c r="A127" s="83"/>
      <c r="B127" s="239"/>
      <c r="C127" s="239"/>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37" ht="24" customHeight="1">
      <c r="A128" s="51" t="s">
        <v>708</v>
      </c>
      <c r="B128" s="437" t="s">
        <v>709</v>
      </c>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row>
    <row r="129" spans="1:37" ht="15" customHeight="1">
      <c r="A129" s="153"/>
      <c r="B129" s="103"/>
      <c r="C129" s="103"/>
      <c r="D129" s="103"/>
      <c r="E129" s="103"/>
      <c r="F129" s="103"/>
      <c r="G129" s="103"/>
      <c r="H129" s="103"/>
      <c r="I129" s="103"/>
      <c r="J129" s="103"/>
      <c r="K129" s="103"/>
      <c r="L129" s="103"/>
      <c r="M129" s="103"/>
      <c r="N129" s="103"/>
      <c r="O129" s="103"/>
      <c r="P129" s="103"/>
      <c r="Q129" s="103"/>
      <c r="R129" s="103"/>
      <c r="S129" s="53"/>
      <c r="T129" s="103"/>
      <c r="U129" s="103"/>
      <c r="V129" s="103"/>
      <c r="W129" s="103"/>
      <c r="X129" s="103"/>
      <c r="Y129" s="103"/>
      <c r="Z129" s="103"/>
      <c r="AA129" s="103"/>
      <c r="AB129" s="103"/>
      <c r="AC129" s="103"/>
      <c r="AD129" s="103"/>
    </row>
    <row r="130" spans="1:37" ht="24" customHeight="1">
      <c r="A130" s="153"/>
      <c r="B130" s="148"/>
      <c r="C130" s="397" t="s">
        <v>710</v>
      </c>
      <c r="D130" s="319"/>
      <c r="E130" s="319"/>
      <c r="F130" s="319"/>
      <c r="G130" s="319"/>
      <c r="H130" s="319"/>
      <c r="I130" s="319"/>
      <c r="J130" s="319"/>
      <c r="K130" s="319"/>
      <c r="L130" s="320"/>
      <c r="M130" s="397" t="s">
        <v>699</v>
      </c>
      <c r="N130" s="316"/>
      <c r="O130" s="316"/>
      <c r="P130" s="316"/>
      <c r="Q130" s="316"/>
      <c r="R130" s="316"/>
      <c r="S130" s="316"/>
      <c r="T130" s="316"/>
      <c r="U130" s="316"/>
      <c r="V130" s="316"/>
      <c r="W130" s="316"/>
      <c r="X130" s="316"/>
      <c r="Y130" s="316"/>
      <c r="Z130" s="316"/>
      <c r="AA130" s="316"/>
      <c r="AB130" s="316"/>
      <c r="AC130" s="316"/>
      <c r="AD130" s="317"/>
    </row>
    <row r="131" spans="1:37" ht="15" customHeight="1">
      <c r="A131" s="153"/>
      <c r="B131" s="148"/>
      <c r="C131" s="323"/>
      <c r="D131" s="314"/>
      <c r="E131" s="314"/>
      <c r="F131" s="314"/>
      <c r="G131" s="314"/>
      <c r="H131" s="314"/>
      <c r="I131" s="314"/>
      <c r="J131" s="314"/>
      <c r="K131" s="314"/>
      <c r="L131" s="324"/>
      <c r="M131" s="395" t="s">
        <v>454</v>
      </c>
      <c r="N131" s="316"/>
      <c r="O131" s="316"/>
      <c r="P131" s="316"/>
      <c r="Q131" s="316"/>
      <c r="R131" s="317"/>
      <c r="S131" s="441" t="s">
        <v>700</v>
      </c>
      <c r="T131" s="316"/>
      <c r="U131" s="316"/>
      <c r="V131" s="316"/>
      <c r="W131" s="316"/>
      <c r="X131" s="317"/>
      <c r="Y131" s="441" t="s">
        <v>701</v>
      </c>
      <c r="Z131" s="316"/>
      <c r="AA131" s="316"/>
      <c r="AB131" s="316"/>
      <c r="AC131" s="316"/>
      <c r="AD131" s="317"/>
      <c r="AG131" t="s">
        <v>412</v>
      </c>
      <c r="AI131" t="s">
        <v>287</v>
      </c>
      <c r="AJ131" t="s">
        <v>459</v>
      </c>
      <c r="AK131" t="s">
        <v>460</v>
      </c>
    </row>
    <row r="132" spans="1:37" ht="36" customHeight="1">
      <c r="A132" s="153"/>
      <c r="B132" s="15"/>
      <c r="C132" s="46" t="s">
        <v>221</v>
      </c>
      <c r="D132" s="404" t="s">
        <v>711</v>
      </c>
      <c r="E132" s="316"/>
      <c r="F132" s="316"/>
      <c r="G132" s="316"/>
      <c r="H132" s="316"/>
      <c r="I132" s="316"/>
      <c r="J132" s="316"/>
      <c r="K132" s="316"/>
      <c r="L132" s="317"/>
      <c r="M132" s="379"/>
      <c r="N132" s="316"/>
      <c r="O132" s="316"/>
      <c r="P132" s="316"/>
      <c r="Q132" s="316"/>
      <c r="R132" s="317"/>
      <c r="S132" s="379"/>
      <c r="T132" s="316"/>
      <c r="U132" s="316"/>
      <c r="V132" s="316"/>
      <c r="W132" s="316"/>
      <c r="X132" s="317"/>
      <c r="Y132" s="379"/>
      <c r="Z132" s="316"/>
      <c r="AA132" s="316"/>
      <c r="AB132" s="316"/>
      <c r="AC132" s="316"/>
      <c r="AD132" s="317"/>
      <c r="AG132">
        <f>IF(COUNTA(C91,E93,E95)=3,IF(COUNTBLANK(M132:AD137)=90,0,1),0)</f>
        <v>0</v>
      </c>
      <c r="AI132">
        <f t="shared" ref="AI132:AI137" si="4">COUNTIF(S132:AD132,"NS")</f>
        <v>0</v>
      </c>
      <c r="AJ132">
        <f t="shared" ref="AJ132:AJ137" si="5">SUM(S132:AD132)</f>
        <v>0</v>
      </c>
      <c r="AK132">
        <f t="shared" ref="AK132:AK137" si="6">IF(COUNTA(M132:AD132)=0,0,IF(OR(AND(M132=0,AI132&gt;0),AND(M132="ns",AJ132&gt;0),AND(M132="ns",AI132=0,AJ132=0)),1,IF(OR(AND(M132&gt;0,AI132=2),AND(M132="ns",AI132=2),AND(M132="ns",AJ132=0,AI132&gt;0),M132=AJ132),0,1)))</f>
        <v>0</v>
      </c>
    </row>
    <row r="133" spans="1:37" ht="24" customHeight="1">
      <c r="A133" s="153"/>
      <c r="B133" s="15"/>
      <c r="C133" s="46" t="s">
        <v>222</v>
      </c>
      <c r="D133" s="404" t="s">
        <v>712</v>
      </c>
      <c r="E133" s="316"/>
      <c r="F133" s="316"/>
      <c r="G133" s="316"/>
      <c r="H133" s="316"/>
      <c r="I133" s="316"/>
      <c r="J133" s="316"/>
      <c r="K133" s="316"/>
      <c r="L133" s="317"/>
      <c r="M133" s="379"/>
      <c r="N133" s="316"/>
      <c r="O133" s="316"/>
      <c r="P133" s="316"/>
      <c r="Q133" s="316"/>
      <c r="R133" s="317"/>
      <c r="S133" s="379"/>
      <c r="T133" s="316"/>
      <c r="U133" s="316"/>
      <c r="V133" s="316"/>
      <c r="W133" s="316"/>
      <c r="X133" s="317"/>
      <c r="Y133" s="379"/>
      <c r="Z133" s="316"/>
      <c r="AA133" s="316"/>
      <c r="AB133" s="316"/>
      <c r="AC133" s="316"/>
      <c r="AD133" s="317"/>
      <c r="AI133">
        <f t="shared" si="4"/>
        <v>0</v>
      </c>
      <c r="AJ133">
        <f t="shared" si="5"/>
        <v>0</v>
      </c>
      <c r="AK133">
        <f t="shared" si="6"/>
        <v>0</v>
      </c>
    </row>
    <row r="134" spans="1:37" ht="24" customHeight="1">
      <c r="A134" s="153"/>
      <c r="B134" s="15"/>
      <c r="C134" s="46" t="s">
        <v>224</v>
      </c>
      <c r="D134" s="404" t="s">
        <v>713</v>
      </c>
      <c r="E134" s="316"/>
      <c r="F134" s="316"/>
      <c r="G134" s="316"/>
      <c r="H134" s="316"/>
      <c r="I134" s="316"/>
      <c r="J134" s="316"/>
      <c r="K134" s="316"/>
      <c r="L134" s="317"/>
      <c r="M134" s="379"/>
      <c r="N134" s="316"/>
      <c r="O134" s="316"/>
      <c r="P134" s="316"/>
      <c r="Q134" s="316"/>
      <c r="R134" s="317"/>
      <c r="S134" s="379"/>
      <c r="T134" s="316"/>
      <c r="U134" s="316"/>
      <c r="V134" s="316"/>
      <c r="W134" s="316"/>
      <c r="X134" s="317"/>
      <c r="Y134" s="379"/>
      <c r="Z134" s="316"/>
      <c r="AA134" s="316"/>
      <c r="AB134" s="316"/>
      <c r="AC134" s="316"/>
      <c r="AD134" s="317"/>
      <c r="AI134">
        <f t="shared" si="4"/>
        <v>0</v>
      </c>
      <c r="AJ134">
        <f t="shared" si="5"/>
        <v>0</v>
      </c>
      <c r="AK134">
        <f t="shared" si="6"/>
        <v>0</v>
      </c>
    </row>
    <row r="135" spans="1:37" ht="15" customHeight="1">
      <c r="A135" s="153"/>
      <c r="B135" s="15"/>
      <c r="C135" s="46" t="s">
        <v>225</v>
      </c>
      <c r="D135" s="404" t="s">
        <v>714</v>
      </c>
      <c r="E135" s="316"/>
      <c r="F135" s="316"/>
      <c r="G135" s="316"/>
      <c r="H135" s="316"/>
      <c r="I135" s="316"/>
      <c r="J135" s="316"/>
      <c r="K135" s="316"/>
      <c r="L135" s="317"/>
      <c r="M135" s="379"/>
      <c r="N135" s="316"/>
      <c r="O135" s="316"/>
      <c r="P135" s="316"/>
      <c r="Q135" s="316"/>
      <c r="R135" s="317"/>
      <c r="S135" s="379"/>
      <c r="T135" s="316"/>
      <c r="U135" s="316"/>
      <c r="V135" s="316"/>
      <c r="W135" s="316"/>
      <c r="X135" s="317"/>
      <c r="Y135" s="379"/>
      <c r="Z135" s="316"/>
      <c r="AA135" s="316"/>
      <c r="AB135" s="316"/>
      <c r="AC135" s="316"/>
      <c r="AD135" s="317"/>
      <c r="AI135">
        <f t="shared" si="4"/>
        <v>0</v>
      </c>
      <c r="AJ135">
        <f t="shared" si="5"/>
        <v>0</v>
      </c>
      <c r="AK135">
        <f t="shared" si="6"/>
        <v>0</v>
      </c>
    </row>
    <row r="136" spans="1:37" ht="15" customHeight="1">
      <c r="A136" s="153"/>
      <c r="B136" s="15"/>
      <c r="C136" s="46" t="s">
        <v>227</v>
      </c>
      <c r="D136" s="404" t="s">
        <v>715</v>
      </c>
      <c r="E136" s="316"/>
      <c r="F136" s="316"/>
      <c r="G136" s="316"/>
      <c r="H136" s="316"/>
      <c r="I136" s="316"/>
      <c r="J136" s="316"/>
      <c r="K136" s="316"/>
      <c r="L136" s="317"/>
      <c r="M136" s="379"/>
      <c r="N136" s="316"/>
      <c r="O136" s="316"/>
      <c r="P136" s="316"/>
      <c r="Q136" s="316"/>
      <c r="R136" s="317"/>
      <c r="S136" s="379"/>
      <c r="T136" s="316"/>
      <c r="U136" s="316"/>
      <c r="V136" s="316"/>
      <c r="W136" s="316"/>
      <c r="X136" s="317"/>
      <c r="Y136" s="379"/>
      <c r="Z136" s="316"/>
      <c r="AA136" s="316"/>
      <c r="AB136" s="316"/>
      <c r="AC136" s="316"/>
      <c r="AD136" s="317"/>
      <c r="AI136">
        <f t="shared" si="4"/>
        <v>0</v>
      </c>
      <c r="AJ136">
        <f t="shared" si="5"/>
        <v>0</v>
      </c>
      <c r="AK136">
        <f t="shared" si="6"/>
        <v>0</v>
      </c>
    </row>
    <row r="137" spans="1:37" ht="15" customHeight="1">
      <c r="A137" s="153"/>
      <c r="B137" s="15"/>
      <c r="C137" s="99" t="s">
        <v>229</v>
      </c>
      <c r="D137" s="396" t="s">
        <v>550</v>
      </c>
      <c r="E137" s="316"/>
      <c r="F137" s="316"/>
      <c r="G137" s="316"/>
      <c r="H137" s="316"/>
      <c r="I137" s="316"/>
      <c r="J137" s="316"/>
      <c r="K137" s="316"/>
      <c r="L137" s="317"/>
      <c r="M137" s="379"/>
      <c r="N137" s="316"/>
      <c r="O137" s="316"/>
      <c r="P137" s="316"/>
      <c r="Q137" s="316"/>
      <c r="R137" s="317"/>
      <c r="S137" s="379"/>
      <c r="T137" s="316"/>
      <c r="U137" s="316"/>
      <c r="V137" s="316"/>
      <c r="W137" s="316"/>
      <c r="X137" s="317"/>
      <c r="Y137" s="379"/>
      <c r="Z137" s="316"/>
      <c r="AA137" s="316"/>
      <c r="AB137" s="316"/>
      <c r="AC137" s="316"/>
      <c r="AD137" s="317"/>
      <c r="AI137">
        <f t="shared" si="4"/>
        <v>0</v>
      </c>
      <c r="AJ137">
        <f t="shared" si="5"/>
        <v>0</v>
      </c>
      <c r="AK137">
        <f t="shared" si="6"/>
        <v>0</v>
      </c>
    </row>
    <row r="138" spans="1:37" ht="15" customHeight="1">
      <c r="A138" s="153"/>
      <c r="B138" s="15"/>
      <c r="C138" s="126"/>
      <c r="D138" s="149"/>
      <c r="E138" s="149"/>
      <c r="F138" s="149"/>
      <c r="G138" s="149"/>
      <c r="H138" s="149"/>
      <c r="I138" s="149"/>
      <c r="J138" s="149"/>
      <c r="K138" s="149"/>
      <c r="L138" s="150" t="s">
        <v>506</v>
      </c>
      <c r="M138" s="315">
        <f>IF(AND(SUM(M132:M137)=0,COUNTIF(M132:M137,"NS")&gt;0),"NS",IF(AND(SUM(M132:M137)=0,COUNTIF(M132:M137,0)&gt;0),0,IF(AND(SUM(M132:M137)=0,COUNTIF(M132:M137,"NA")&gt;0),"NA",SUM(M132:M137))))</f>
        <v>0</v>
      </c>
      <c r="N138" s="316"/>
      <c r="O138" s="316"/>
      <c r="P138" s="316"/>
      <c r="Q138" s="316"/>
      <c r="R138" s="317"/>
      <c r="S138" s="315">
        <f>IF(AND(SUM(S132:S137)=0,COUNTIF(S132:S137,"NS")&gt;0),"NS",IF(AND(SUM(S132:S137)=0,COUNTIF(S132:S137,0)&gt;0),0,IF(AND(SUM(S132:S137)=0,COUNTIF(S132:S137,"NA")&gt;0),"NA",SUM(S132:S137))))</f>
        <v>0</v>
      </c>
      <c r="T138" s="316"/>
      <c r="U138" s="316"/>
      <c r="V138" s="316"/>
      <c r="W138" s="316"/>
      <c r="X138" s="317"/>
      <c r="Y138" s="315">
        <f>IF(AND(SUM(Y132:Y137)=0,COUNTIF(Y132:Y137,"NS")&gt;0),"NS",IF(AND(SUM(Y132:Y137)=0,COUNTIF(Y132:Y137,0)&gt;0),0,IF(AND(SUM(Y132:Y137)=0,COUNTIF(Y132:Y137,"NA")&gt;0),"NA",SUM(Y132:Y137))))</f>
        <v>0</v>
      </c>
      <c r="Z138" s="316"/>
      <c r="AA138" s="316"/>
      <c r="AB138" s="316"/>
      <c r="AC138" s="316"/>
      <c r="AD138" s="317"/>
      <c r="AI138">
        <f>SUM(AI132:AI137)</f>
        <v>0</v>
      </c>
      <c r="AK138">
        <f>SUM(AK132:AK137)</f>
        <v>0</v>
      </c>
    </row>
    <row r="139" spans="1:37" ht="15" customHeight="1">
      <c r="A139" s="153"/>
      <c r="B139" s="148"/>
      <c r="C139" s="148"/>
      <c r="D139" s="148"/>
      <c r="E139" s="148"/>
      <c r="F139" s="148"/>
      <c r="G139" s="148"/>
      <c r="H139" s="151"/>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row>
    <row r="140" spans="1:37" ht="24" customHeight="1">
      <c r="A140" s="83"/>
      <c r="B140" s="15"/>
      <c r="C140" s="371" t="s">
        <v>291</v>
      </c>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row>
    <row r="141" spans="1:37" ht="60" customHeight="1">
      <c r="A141" s="153"/>
      <c r="B141" s="148"/>
      <c r="C141" s="372"/>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6"/>
      <c r="AD141" s="317"/>
    </row>
    <row r="142" spans="1:37" ht="15" customHeight="1">
      <c r="A142" s="83"/>
      <c r="B142" s="239" t="str">
        <f>IF(AG132=0,"","Favor de ingresar toda la información requerida en la pregunta.")</f>
        <v/>
      </c>
      <c r="C142" s="239"/>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row>
    <row r="143" spans="1:37" ht="15" customHeight="1">
      <c r="A143" s="83"/>
      <c r="B143" s="239" t="str">
        <f>IF(AND(COUNTIF(M132:AD137,"NS")&lt;&gt;0,C141=""),"Alerta: Debido a que cuenta con registros NS, debe proporcionar una justificación en el area de comentarios al final de la pregunta.","")</f>
        <v/>
      </c>
      <c r="C143" s="239"/>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row>
    <row r="144" spans="1:37" ht="15" customHeight="1">
      <c r="A144" s="83"/>
      <c r="B144" s="239" t="str">
        <f>IF(AK138&gt;=1,"Favor de revisar la sumatoria y consistencia de totales y/o subtotales por filas (numéricos y NS).","")</f>
        <v/>
      </c>
      <c r="C144" s="239"/>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row>
    <row r="145" spans="1:37" ht="15" customHeight="1">
      <c r="A145" s="83"/>
      <c r="B145" s="239" t="str">
        <f>IF(AND($C$91=M138,$E$93=S138,$E$95=Y138),"","Las cantidades de Hombres y Mujeres debe corresponder con los datos reportados en la preg. 3.2.")</f>
        <v/>
      </c>
      <c r="C145" s="239"/>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37" ht="15" customHeight="1">
      <c r="A146" s="83"/>
      <c r="B146" s="239"/>
      <c r="C146" s="239"/>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row>
    <row r="147" spans="1:37" ht="15" customHeight="1">
      <c r="A147" s="83"/>
      <c r="B147" s="239"/>
      <c r="C147" s="239"/>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row>
    <row r="148" spans="1:37" ht="24" customHeight="1">
      <c r="A148" s="51" t="s">
        <v>716</v>
      </c>
      <c r="B148" s="437" t="s">
        <v>717</v>
      </c>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row>
    <row r="149" spans="1:37" ht="24" customHeight="1">
      <c r="A149" s="52"/>
      <c r="B149" s="103"/>
      <c r="C149" s="386" t="s">
        <v>718</v>
      </c>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row>
    <row r="150" spans="1:37" ht="15" customHeight="1">
      <c r="A150" s="52"/>
      <c r="B150" s="103"/>
      <c r="C150" s="103"/>
      <c r="D150" s="103"/>
      <c r="E150" s="103"/>
      <c r="F150" s="103"/>
      <c r="G150" s="103"/>
      <c r="H150" s="103"/>
      <c r="I150" s="103"/>
      <c r="J150" s="103"/>
      <c r="K150" s="103"/>
      <c r="L150" s="103"/>
      <c r="M150" s="103"/>
      <c r="N150" s="103"/>
      <c r="O150" s="103"/>
      <c r="P150" s="103"/>
      <c r="Q150" s="103"/>
      <c r="R150" s="103"/>
      <c r="S150" s="53"/>
      <c r="T150" s="103"/>
      <c r="U150" s="103"/>
      <c r="V150" s="103"/>
      <c r="W150" s="103"/>
      <c r="X150" s="103"/>
      <c r="Y150" s="103"/>
      <c r="Z150" s="103"/>
      <c r="AA150" s="103"/>
      <c r="AB150" s="103"/>
      <c r="AC150" s="103"/>
      <c r="AD150" s="103"/>
    </row>
    <row r="151" spans="1:37" ht="24" customHeight="1">
      <c r="A151" s="153"/>
      <c r="B151" s="47"/>
      <c r="C151" s="397" t="s">
        <v>719</v>
      </c>
      <c r="D151" s="319"/>
      <c r="E151" s="319"/>
      <c r="F151" s="319"/>
      <c r="G151" s="319"/>
      <c r="H151" s="319"/>
      <c r="I151" s="319"/>
      <c r="J151" s="319"/>
      <c r="K151" s="319"/>
      <c r="L151" s="320"/>
      <c r="M151" s="397" t="s">
        <v>699</v>
      </c>
      <c r="N151" s="316"/>
      <c r="O151" s="316"/>
      <c r="P151" s="316"/>
      <c r="Q151" s="316"/>
      <c r="R151" s="316"/>
      <c r="S151" s="316"/>
      <c r="T151" s="316"/>
      <c r="U151" s="316"/>
      <c r="V151" s="316"/>
      <c r="W151" s="316"/>
      <c r="X151" s="316"/>
      <c r="Y151" s="316"/>
      <c r="Z151" s="316"/>
      <c r="AA151" s="316"/>
      <c r="AB151" s="316"/>
      <c r="AC151" s="316"/>
      <c r="AD151" s="317"/>
    </row>
    <row r="152" spans="1:37" ht="15" customHeight="1">
      <c r="A152" s="153"/>
      <c r="B152" s="148"/>
      <c r="C152" s="323"/>
      <c r="D152" s="314"/>
      <c r="E152" s="314"/>
      <c r="F152" s="314"/>
      <c r="G152" s="314"/>
      <c r="H152" s="314"/>
      <c r="I152" s="314"/>
      <c r="J152" s="314"/>
      <c r="K152" s="314"/>
      <c r="L152" s="324"/>
      <c r="M152" s="395" t="s">
        <v>454</v>
      </c>
      <c r="N152" s="316"/>
      <c r="O152" s="316"/>
      <c r="P152" s="316"/>
      <c r="Q152" s="316"/>
      <c r="R152" s="317"/>
      <c r="S152" s="441" t="s">
        <v>700</v>
      </c>
      <c r="T152" s="316"/>
      <c r="U152" s="316"/>
      <c r="V152" s="316"/>
      <c r="W152" s="316"/>
      <c r="X152" s="317"/>
      <c r="Y152" s="441" t="s">
        <v>701</v>
      </c>
      <c r="Z152" s="316"/>
      <c r="AA152" s="316"/>
      <c r="AB152" s="316"/>
      <c r="AC152" s="316"/>
      <c r="AD152" s="317"/>
      <c r="AG152" t="s">
        <v>412</v>
      </c>
      <c r="AI152" t="s">
        <v>287</v>
      </c>
      <c r="AJ152" t="s">
        <v>459</v>
      </c>
      <c r="AK152" t="s">
        <v>460</v>
      </c>
    </row>
    <row r="153" spans="1:37" ht="15" customHeight="1">
      <c r="A153" s="153"/>
      <c r="B153" s="15"/>
      <c r="C153" s="119" t="s">
        <v>221</v>
      </c>
      <c r="D153" s="433" t="s">
        <v>720</v>
      </c>
      <c r="E153" s="316"/>
      <c r="F153" s="316"/>
      <c r="G153" s="316"/>
      <c r="H153" s="316"/>
      <c r="I153" s="316"/>
      <c r="J153" s="316"/>
      <c r="K153" s="316"/>
      <c r="L153" s="317"/>
      <c r="M153" s="379"/>
      <c r="N153" s="316"/>
      <c r="O153" s="316"/>
      <c r="P153" s="316"/>
      <c r="Q153" s="316"/>
      <c r="R153" s="317"/>
      <c r="S153" s="379"/>
      <c r="T153" s="316"/>
      <c r="U153" s="316"/>
      <c r="V153" s="316"/>
      <c r="W153" s="316"/>
      <c r="X153" s="317"/>
      <c r="Y153" s="379"/>
      <c r="Z153" s="316"/>
      <c r="AA153" s="316"/>
      <c r="AB153" s="316"/>
      <c r="AC153" s="316"/>
      <c r="AD153" s="317"/>
      <c r="AG153">
        <f>IF(COUNTA(C91,E93,E95)=3,IF(COUNTBLANK(M153:AD162)=150,0,1),0)</f>
        <v>0</v>
      </c>
      <c r="AI153">
        <f t="shared" ref="AI153:AI162" si="7">COUNTIF(S153:AD153,"NS")</f>
        <v>0</v>
      </c>
      <c r="AJ153">
        <f t="shared" ref="AJ153:AJ162" si="8">SUM(S153:AD153)</f>
        <v>0</v>
      </c>
      <c r="AK153">
        <f t="shared" ref="AK153:AK162" si="9">IF(COUNTA(M153:AD153)=0,0,IF(OR(AND(M153=0,AI153&gt;0),AND(M153="ns",AJ153&gt;0),AND(M153="ns",AI153=0,AJ153=0)),1,IF(OR(AND(M153&gt;0,AI153=2),AND(M153="ns",AI153=2),AND(M153="ns",AJ153=0,AI153&gt;0),M153=AJ153),0,1)))</f>
        <v>0</v>
      </c>
    </row>
    <row r="154" spans="1:37" ht="15" customHeight="1">
      <c r="A154" s="153"/>
      <c r="B154" s="15"/>
      <c r="C154" s="119" t="s">
        <v>222</v>
      </c>
      <c r="D154" s="433" t="s">
        <v>721</v>
      </c>
      <c r="E154" s="316"/>
      <c r="F154" s="316"/>
      <c r="G154" s="316"/>
      <c r="H154" s="316"/>
      <c r="I154" s="316"/>
      <c r="J154" s="316"/>
      <c r="K154" s="316"/>
      <c r="L154" s="317"/>
      <c r="M154" s="379"/>
      <c r="N154" s="316"/>
      <c r="O154" s="316"/>
      <c r="P154" s="316"/>
      <c r="Q154" s="316"/>
      <c r="R154" s="317"/>
      <c r="S154" s="379"/>
      <c r="T154" s="316"/>
      <c r="U154" s="316"/>
      <c r="V154" s="316"/>
      <c r="W154" s="316"/>
      <c r="X154" s="317"/>
      <c r="Y154" s="379"/>
      <c r="Z154" s="316"/>
      <c r="AA154" s="316"/>
      <c r="AB154" s="316"/>
      <c r="AC154" s="316"/>
      <c r="AD154" s="317"/>
      <c r="AI154">
        <f t="shared" si="7"/>
        <v>0</v>
      </c>
      <c r="AJ154">
        <f t="shared" si="8"/>
        <v>0</v>
      </c>
      <c r="AK154">
        <f t="shared" si="9"/>
        <v>0</v>
      </c>
    </row>
    <row r="155" spans="1:37" ht="15" customHeight="1">
      <c r="A155" s="153"/>
      <c r="B155" s="15"/>
      <c r="C155" s="119" t="s">
        <v>224</v>
      </c>
      <c r="D155" s="433" t="s">
        <v>722</v>
      </c>
      <c r="E155" s="316"/>
      <c r="F155" s="316"/>
      <c r="G155" s="316"/>
      <c r="H155" s="316"/>
      <c r="I155" s="316"/>
      <c r="J155" s="316"/>
      <c r="K155" s="316"/>
      <c r="L155" s="317"/>
      <c r="M155" s="379"/>
      <c r="N155" s="316"/>
      <c r="O155" s="316"/>
      <c r="P155" s="316"/>
      <c r="Q155" s="316"/>
      <c r="R155" s="317"/>
      <c r="S155" s="379"/>
      <c r="T155" s="316"/>
      <c r="U155" s="316"/>
      <c r="V155" s="316"/>
      <c r="W155" s="316"/>
      <c r="X155" s="317"/>
      <c r="Y155" s="379"/>
      <c r="Z155" s="316"/>
      <c r="AA155" s="316"/>
      <c r="AB155" s="316"/>
      <c r="AC155" s="316"/>
      <c r="AD155" s="317"/>
      <c r="AI155">
        <f t="shared" si="7"/>
        <v>0</v>
      </c>
      <c r="AJ155">
        <f t="shared" si="8"/>
        <v>0</v>
      </c>
      <c r="AK155">
        <f t="shared" si="9"/>
        <v>0</v>
      </c>
    </row>
    <row r="156" spans="1:37" ht="15" customHeight="1">
      <c r="A156" s="153"/>
      <c r="B156" s="15"/>
      <c r="C156" s="119" t="s">
        <v>225</v>
      </c>
      <c r="D156" s="433" t="s">
        <v>723</v>
      </c>
      <c r="E156" s="316"/>
      <c r="F156" s="316"/>
      <c r="G156" s="316"/>
      <c r="H156" s="316"/>
      <c r="I156" s="316"/>
      <c r="J156" s="316"/>
      <c r="K156" s="316"/>
      <c r="L156" s="317"/>
      <c r="M156" s="379"/>
      <c r="N156" s="316"/>
      <c r="O156" s="316"/>
      <c r="P156" s="316"/>
      <c r="Q156" s="316"/>
      <c r="R156" s="317"/>
      <c r="S156" s="379"/>
      <c r="T156" s="316"/>
      <c r="U156" s="316"/>
      <c r="V156" s="316"/>
      <c r="W156" s="316"/>
      <c r="X156" s="317"/>
      <c r="Y156" s="379"/>
      <c r="Z156" s="316"/>
      <c r="AA156" s="316"/>
      <c r="AB156" s="316"/>
      <c r="AC156" s="316"/>
      <c r="AD156" s="317"/>
      <c r="AI156">
        <f t="shared" si="7"/>
        <v>0</v>
      </c>
      <c r="AJ156">
        <f t="shared" si="8"/>
        <v>0</v>
      </c>
      <c r="AK156">
        <f t="shared" si="9"/>
        <v>0</v>
      </c>
    </row>
    <row r="157" spans="1:37" ht="15" customHeight="1">
      <c r="A157" s="153"/>
      <c r="B157" s="15"/>
      <c r="C157" s="119" t="s">
        <v>227</v>
      </c>
      <c r="D157" s="433" t="s">
        <v>724</v>
      </c>
      <c r="E157" s="316"/>
      <c r="F157" s="316"/>
      <c r="G157" s="316"/>
      <c r="H157" s="316"/>
      <c r="I157" s="316"/>
      <c r="J157" s="316"/>
      <c r="K157" s="316"/>
      <c r="L157" s="317"/>
      <c r="M157" s="379"/>
      <c r="N157" s="316"/>
      <c r="O157" s="316"/>
      <c r="P157" s="316"/>
      <c r="Q157" s="316"/>
      <c r="R157" s="317"/>
      <c r="S157" s="379"/>
      <c r="T157" s="316"/>
      <c r="U157" s="316"/>
      <c r="V157" s="316"/>
      <c r="W157" s="316"/>
      <c r="X157" s="317"/>
      <c r="Y157" s="379"/>
      <c r="Z157" s="316"/>
      <c r="AA157" s="316"/>
      <c r="AB157" s="316"/>
      <c r="AC157" s="316"/>
      <c r="AD157" s="317"/>
      <c r="AI157">
        <f t="shared" si="7"/>
        <v>0</v>
      </c>
      <c r="AJ157">
        <f t="shared" si="8"/>
        <v>0</v>
      </c>
      <c r="AK157">
        <f t="shared" si="9"/>
        <v>0</v>
      </c>
    </row>
    <row r="158" spans="1:37" ht="15" customHeight="1">
      <c r="A158" s="153"/>
      <c r="B158" s="15"/>
      <c r="C158" s="119" t="s">
        <v>229</v>
      </c>
      <c r="D158" s="433" t="s">
        <v>725</v>
      </c>
      <c r="E158" s="316"/>
      <c r="F158" s="316"/>
      <c r="G158" s="316"/>
      <c r="H158" s="316"/>
      <c r="I158" s="316"/>
      <c r="J158" s="316"/>
      <c r="K158" s="316"/>
      <c r="L158" s="317"/>
      <c r="M158" s="379"/>
      <c r="N158" s="316"/>
      <c r="O158" s="316"/>
      <c r="P158" s="316"/>
      <c r="Q158" s="316"/>
      <c r="R158" s="317"/>
      <c r="S158" s="379"/>
      <c r="T158" s="316"/>
      <c r="U158" s="316"/>
      <c r="V158" s="316"/>
      <c r="W158" s="316"/>
      <c r="X158" s="317"/>
      <c r="Y158" s="379"/>
      <c r="Z158" s="316"/>
      <c r="AA158" s="316"/>
      <c r="AB158" s="316"/>
      <c r="AC158" s="316"/>
      <c r="AD158" s="317"/>
      <c r="AI158">
        <f t="shared" si="7"/>
        <v>0</v>
      </c>
      <c r="AJ158">
        <f t="shared" si="8"/>
        <v>0</v>
      </c>
      <c r="AK158">
        <f t="shared" si="9"/>
        <v>0</v>
      </c>
    </row>
    <row r="159" spans="1:37" ht="15" customHeight="1">
      <c r="A159" s="153"/>
      <c r="B159" s="15"/>
      <c r="C159" s="119" t="s">
        <v>231</v>
      </c>
      <c r="D159" s="433" t="s">
        <v>726</v>
      </c>
      <c r="E159" s="316"/>
      <c r="F159" s="316"/>
      <c r="G159" s="316"/>
      <c r="H159" s="316"/>
      <c r="I159" s="316"/>
      <c r="J159" s="316"/>
      <c r="K159" s="316"/>
      <c r="L159" s="317"/>
      <c r="M159" s="379"/>
      <c r="N159" s="316"/>
      <c r="O159" s="316"/>
      <c r="P159" s="316"/>
      <c r="Q159" s="316"/>
      <c r="R159" s="317"/>
      <c r="S159" s="379"/>
      <c r="T159" s="316"/>
      <c r="U159" s="316"/>
      <c r="V159" s="316"/>
      <c r="W159" s="316"/>
      <c r="X159" s="317"/>
      <c r="Y159" s="379"/>
      <c r="Z159" s="316"/>
      <c r="AA159" s="316"/>
      <c r="AB159" s="316"/>
      <c r="AC159" s="316"/>
      <c r="AD159" s="317"/>
      <c r="AI159">
        <f t="shared" si="7"/>
        <v>0</v>
      </c>
      <c r="AJ159">
        <f t="shared" si="8"/>
        <v>0</v>
      </c>
      <c r="AK159">
        <f t="shared" si="9"/>
        <v>0</v>
      </c>
    </row>
    <row r="160" spans="1:37" ht="15" customHeight="1">
      <c r="A160" s="153"/>
      <c r="B160" s="15"/>
      <c r="C160" s="119" t="s">
        <v>233</v>
      </c>
      <c r="D160" s="433" t="s">
        <v>727</v>
      </c>
      <c r="E160" s="316"/>
      <c r="F160" s="316"/>
      <c r="G160" s="316"/>
      <c r="H160" s="316"/>
      <c r="I160" s="316"/>
      <c r="J160" s="316"/>
      <c r="K160" s="316"/>
      <c r="L160" s="317"/>
      <c r="M160" s="379"/>
      <c r="N160" s="316"/>
      <c r="O160" s="316"/>
      <c r="P160" s="316"/>
      <c r="Q160" s="316"/>
      <c r="R160" s="317"/>
      <c r="S160" s="379"/>
      <c r="T160" s="316"/>
      <c r="U160" s="316"/>
      <c r="V160" s="316"/>
      <c r="W160" s="316"/>
      <c r="X160" s="317"/>
      <c r="Y160" s="379"/>
      <c r="Z160" s="316"/>
      <c r="AA160" s="316"/>
      <c r="AB160" s="316"/>
      <c r="AC160" s="316"/>
      <c r="AD160" s="317"/>
      <c r="AI160">
        <f t="shared" si="7"/>
        <v>0</v>
      </c>
      <c r="AJ160">
        <f t="shared" si="8"/>
        <v>0</v>
      </c>
      <c r="AK160">
        <f t="shared" si="9"/>
        <v>0</v>
      </c>
    </row>
    <row r="161" spans="1:37" ht="15" customHeight="1">
      <c r="A161" s="153"/>
      <c r="B161" s="15"/>
      <c r="C161" s="119" t="s">
        <v>235</v>
      </c>
      <c r="D161" s="433" t="s">
        <v>728</v>
      </c>
      <c r="E161" s="316"/>
      <c r="F161" s="316"/>
      <c r="G161" s="316"/>
      <c r="H161" s="316"/>
      <c r="I161" s="316"/>
      <c r="J161" s="316"/>
      <c r="K161" s="316"/>
      <c r="L161" s="317"/>
      <c r="M161" s="379"/>
      <c r="N161" s="316"/>
      <c r="O161" s="316"/>
      <c r="P161" s="316"/>
      <c r="Q161" s="316"/>
      <c r="R161" s="317"/>
      <c r="S161" s="379"/>
      <c r="T161" s="316"/>
      <c r="U161" s="316"/>
      <c r="V161" s="316"/>
      <c r="W161" s="316"/>
      <c r="X161" s="317"/>
      <c r="Y161" s="379"/>
      <c r="Z161" s="316"/>
      <c r="AA161" s="316"/>
      <c r="AB161" s="316"/>
      <c r="AC161" s="316"/>
      <c r="AD161" s="317"/>
      <c r="AI161">
        <f t="shared" si="7"/>
        <v>0</v>
      </c>
      <c r="AJ161">
        <f t="shared" si="8"/>
        <v>0</v>
      </c>
      <c r="AK161">
        <f t="shared" si="9"/>
        <v>0</v>
      </c>
    </row>
    <row r="162" spans="1:37" ht="15" customHeight="1">
      <c r="A162" s="153"/>
      <c r="B162" s="15"/>
      <c r="C162" s="99" t="s">
        <v>237</v>
      </c>
      <c r="D162" s="404" t="s">
        <v>550</v>
      </c>
      <c r="E162" s="316"/>
      <c r="F162" s="316"/>
      <c r="G162" s="316"/>
      <c r="H162" s="316"/>
      <c r="I162" s="316"/>
      <c r="J162" s="316"/>
      <c r="K162" s="316"/>
      <c r="L162" s="317"/>
      <c r="M162" s="379"/>
      <c r="N162" s="316"/>
      <c r="O162" s="316"/>
      <c r="P162" s="316"/>
      <c r="Q162" s="316"/>
      <c r="R162" s="317"/>
      <c r="S162" s="379"/>
      <c r="T162" s="316"/>
      <c r="U162" s="316"/>
      <c r="V162" s="316"/>
      <c r="W162" s="316"/>
      <c r="X162" s="317"/>
      <c r="Y162" s="379"/>
      <c r="Z162" s="316"/>
      <c r="AA162" s="316"/>
      <c r="AB162" s="316"/>
      <c r="AC162" s="316"/>
      <c r="AD162" s="317"/>
      <c r="AI162">
        <f t="shared" si="7"/>
        <v>0</v>
      </c>
      <c r="AJ162">
        <f t="shared" si="8"/>
        <v>0</v>
      </c>
      <c r="AK162">
        <f t="shared" si="9"/>
        <v>0</v>
      </c>
    </row>
    <row r="163" spans="1:37" ht="15" customHeight="1">
      <c r="A163" s="153"/>
      <c r="B163" s="15"/>
      <c r="C163" s="126"/>
      <c r="D163" s="149"/>
      <c r="E163" s="149"/>
      <c r="F163" s="149"/>
      <c r="G163" s="149"/>
      <c r="H163" s="149"/>
      <c r="I163" s="149"/>
      <c r="J163" s="149"/>
      <c r="K163" s="149"/>
      <c r="L163" s="150" t="s">
        <v>506</v>
      </c>
      <c r="M163" s="315">
        <f>IF(AND(SUM(M153:M162)=0,COUNTIF(M153:M162,"NS")&gt;0),"NS",IF(AND(SUM(M153:M162)=0,COUNTIF(M153:M162,0)&gt;0),0,IF(AND(SUM(M153:M162)=0,COUNTIF(M153:M162,"NA")&gt;0),"NA",SUM(M153:M162))))</f>
        <v>0</v>
      </c>
      <c r="N163" s="316"/>
      <c r="O163" s="316"/>
      <c r="P163" s="316"/>
      <c r="Q163" s="316"/>
      <c r="R163" s="317"/>
      <c r="S163" s="315">
        <f>IF(AND(SUM(S153:S162)=0,COUNTIF(S153:S162,"NS")&gt;0),"NS",IF(AND(SUM(S153:S162)=0,COUNTIF(S153:S162,0)&gt;0),0,IF(AND(SUM(S153:S162)=0,COUNTIF(S153:S162,"NA")&gt;0),"NA",SUM(S153:S162))))</f>
        <v>0</v>
      </c>
      <c r="T163" s="316"/>
      <c r="U163" s="316"/>
      <c r="V163" s="316"/>
      <c r="W163" s="316"/>
      <c r="X163" s="317"/>
      <c r="Y163" s="315">
        <f>IF(AND(SUM(Y153:Y162)=0,COUNTIF(Y153:Y162,"NS")&gt;0),"NS",IF(AND(SUM(Y153:Y162)=0,COUNTIF(Y153:Y162,0)&gt;0),0,IF(AND(SUM(Y153:Y162)=0,COUNTIF(Y153:Y162,"NA")&gt;0),"NA",SUM(Y153:Y162))))</f>
        <v>0</v>
      </c>
      <c r="Z163" s="316"/>
      <c r="AA163" s="316"/>
      <c r="AB163" s="316"/>
      <c r="AC163" s="316"/>
      <c r="AD163" s="317"/>
      <c r="AI163">
        <f>SUM(AI153:AI162)</f>
        <v>0</v>
      </c>
      <c r="AK163">
        <f>SUM(AK153:AK162)</f>
        <v>0</v>
      </c>
    </row>
    <row r="164" spans="1:37" ht="15" customHeight="1">
      <c r="A164" s="153"/>
      <c r="B164" s="148"/>
      <c r="C164" s="148"/>
      <c r="D164" s="148"/>
      <c r="E164" s="148"/>
      <c r="F164" s="148"/>
      <c r="G164" s="148"/>
      <c r="H164" s="151"/>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row>
    <row r="165" spans="1:37" ht="24" customHeight="1">
      <c r="A165" s="83"/>
      <c r="B165" s="15"/>
      <c r="C165" s="371" t="s">
        <v>291</v>
      </c>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row>
    <row r="166" spans="1:37" ht="60" customHeight="1">
      <c r="A166" s="153"/>
      <c r="B166" s="148"/>
      <c r="C166" s="372"/>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6"/>
      <c r="AD166" s="317"/>
    </row>
    <row r="167" spans="1:37" ht="15" customHeight="1">
      <c r="A167" s="83"/>
      <c r="B167" s="239" t="str">
        <f>IF(AG153=0,"","Favor de ingresar toda la información requerida en la pregunta.")</f>
        <v/>
      </c>
      <c r="C167" s="239"/>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row>
    <row r="168" spans="1:37" ht="15" customHeight="1">
      <c r="A168" s="83"/>
      <c r="B168" s="239" t="str">
        <f>IF(AND(COUNTIF(M153:AD162,"NS")&lt;&gt;0,C166=""),"Alerta: Debido a que cuenta con registros NS, debe proporcionar una justificación en el area de comentarios al final de la pregunta.","")</f>
        <v/>
      </c>
      <c r="C168" s="239"/>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row>
    <row r="169" spans="1:37" ht="15" customHeight="1">
      <c r="A169" s="83"/>
      <c r="B169" s="239" t="str">
        <f>IF(AK163&gt;=1,"Favor de revisar la sumatoria y consistencia de totales y/o subtotales por filas (numéricos y NS).","")</f>
        <v/>
      </c>
      <c r="C169" s="239"/>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row>
    <row r="170" spans="1:37" ht="15" customHeight="1">
      <c r="A170" s="83"/>
      <c r="B170" s="239" t="str">
        <f>IF(AND($C$91=M163,$E$93=S163,$E$95=Y163),"","Las cantidades de Hombres y Mujeres debe corresponder con los datos reportados en la preg. 3.2.")</f>
        <v/>
      </c>
      <c r="C170" s="239"/>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row>
    <row r="171" spans="1:37" ht="15" customHeight="1">
      <c r="A171" s="83"/>
      <c r="B171" s="239"/>
      <c r="C171" s="239"/>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row>
    <row r="172" spans="1:37" ht="15" customHeight="1">
      <c r="A172" s="83"/>
      <c r="B172" s="239"/>
      <c r="C172" s="239"/>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row>
    <row r="173" spans="1:37" ht="24" customHeight="1">
      <c r="A173" s="51" t="s">
        <v>729</v>
      </c>
      <c r="B173" s="437" t="s">
        <v>730</v>
      </c>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81"/>
    </row>
    <row r="174" spans="1:37" ht="24" customHeight="1">
      <c r="A174" s="51"/>
      <c r="B174" s="154"/>
      <c r="C174" s="386" t="s">
        <v>731</v>
      </c>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81"/>
    </row>
    <row r="175" spans="1:37" ht="24" customHeight="1">
      <c r="A175" s="51"/>
      <c r="B175" s="154"/>
      <c r="C175" s="383" t="s">
        <v>732</v>
      </c>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81"/>
    </row>
    <row r="176" spans="1:37" ht="15" customHeight="1">
      <c r="A176" s="51"/>
      <c r="B176" s="148"/>
      <c r="C176" s="148"/>
      <c r="D176" s="148"/>
      <c r="E176" s="148"/>
      <c r="F176" s="148"/>
      <c r="G176" s="148"/>
      <c r="H176" s="148"/>
      <c r="I176" s="148"/>
      <c r="J176" s="148"/>
      <c r="K176" s="148"/>
      <c r="L176" s="148"/>
      <c r="M176" s="148"/>
      <c r="N176" s="148"/>
      <c r="O176" s="148"/>
      <c r="P176" s="148"/>
      <c r="Q176" s="148"/>
      <c r="R176" s="148"/>
      <c r="S176" s="53"/>
      <c r="T176" s="148"/>
      <c r="U176" s="148"/>
      <c r="V176" s="148"/>
      <c r="W176" s="148"/>
      <c r="X176" s="148"/>
      <c r="Y176" s="148"/>
      <c r="Z176" s="148"/>
      <c r="AA176" s="148"/>
      <c r="AB176" s="148"/>
      <c r="AC176" s="148"/>
      <c r="AD176" s="148"/>
    </row>
    <row r="177" spans="1:57" ht="24" customHeight="1">
      <c r="A177" s="153"/>
      <c r="B177" s="47"/>
      <c r="C177" s="397" t="s">
        <v>733</v>
      </c>
      <c r="D177" s="319"/>
      <c r="E177" s="319"/>
      <c r="F177" s="319"/>
      <c r="G177" s="319"/>
      <c r="H177" s="319"/>
      <c r="I177" s="320"/>
      <c r="J177" s="397" t="s">
        <v>734</v>
      </c>
      <c r="K177" s="316"/>
      <c r="L177" s="316"/>
      <c r="M177" s="316"/>
      <c r="N177" s="316"/>
      <c r="O177" s="316"/>
      <c r="P177" s="316"/>
      <c r="Q177" s="316"/>
      <c r="R177" s="316"/>
      <c r="S177" s="316"/>
      <c r="T177" s="316"/>
      <c r="U177" s="316"/>
      <c r="V177" s="316"/>
      <c r="W177" s="316"/>
      <c r="X177" s="316"/>
      <c r="Y177" s="316"/>
      <c r="Z177" s="316"/>
      <c r="AA177" s="316"/>
      <c r="AB177" s="316"/>
      <c r="AC177" s="316"/>
      <c r="AD177" s="317"/>
    </row>
    <row r="178" spans="1:57" ht="36" customHeight="1">
      <c r="A178" s="153"/>
      <c r="B178" s="148"/>
      <c r="C178" s="321"/>
      <c r="D178" s="281"/>
      <c r="E178" s="281"/>
      <c r="F178" s="281"/>
      <c r="G178" s="281"/>
      <c r="H178" s="281"/>
      <c r="I178" s="322"/>
      <c r="J178" s="451" t="s">
        <v>454</v>
      </c>
      <c r="K178" s="448" t="s">
        <v>700</v>
      </c>
      <c r="L178" s="448" t="s">
        <v>701</v>
      </c>
      <c r="M178" s="315" t="s">
        <v>702</v>
      </c>
      <c r="N178" s="316"/>
      <c r="O178" s="317"/>
      <c r="P178" s="315" t="s">
        <v>703</v>
      </c>
      <c r="Q178" s="316"/>
      <c r="R178" s="317"/>
      <c r="S178" s="315" t="s">
        <v>704</v>
      </c>
      <c r="T178" s="316"/>
      <c r="U178" s="317"/>
      <c r="V178" s="315" t="s">
        <v>705</v>
      </c>
      <c r="W178" s="316"/>
      <c r="X178" s="317"/>
      <c r="Y178" s="315" t="s">
        <v>735</v>
      </c>
      <c r="Z178" s="316"/>
      <c r="AA178" s="317"/>
      <c r="AB178" s="315" t="s">
        <v>550</v>
      </c>
      <c r="AC178" s="316"/>
      <c r="AD178" s="317"/>
    </row>
    <row r="179" spans="1:57" ht="48" customHeight="1">
      <c r="A179" s="153"/>
      <c r="B179" s="148"/>
      <c r="C179" s="323"/>
      <c r="D179" s="314"/>
      <c r="E179" s="314"/>
      <c r="F179" s="314"/>
      <c r="G179" s="314"/>
      <c r="H179" s="314"/>
      <c r="I179" s="324"/>
      <c r="J179" s="452"/>
      <c r="K179" s="452"/>
      <c r="L179" s="452"/>
      <c r="M179" s="93" t="s">
        <v>736</v>
      </c>
      <c r="N179" s="94" t="s">
        <v>737</v>
      </c>
      <c r="O179" s="94" t="s">
        <v>701</v>
      </c>
      <c r="P179" s="93" t="s">
        <v>736</v>
      </c>
      <c r="Q179" s="94" t="s">
        <v>737</v>
      </c>
      <c r="R179" s="94" t="s">
        <v>701</v>
      </c>
      <c r="S179" s="93" t="s">
        <v>736</v>
      </c>
      <c r="T179" s="94" t="s">
        <v>737</v>
      </c>
      <c r="U179" s="94" t="s">
        <v>701</v>
      </c>
      <c r="V179" s="93" t="s">
        <v>736</v>
      </c>
      <c r="W179" s="94" t="s">
        <v>737</v>
      </c>
      <c r="X179" s="94" t="s">
        <v>701</v>
      </c>
      <c r="Y179" s="93" t="s">
        <v>736</v>
      </c>
      <c r="Z179" s="94" t="s">
        <v>737</v>
      </c>
      <c r="AA179" s="94" t="s">
        <v>701</v>
      </c>
      <c r="AB179" s="93" t="s">
        <v>736</v>
      </c>
      <c r="AC179" s="94" t="s">
        <v>737</v>
      </c>
      <c r="AD179" s="94" t="s">
        <v>701</v>
      </c>
      <c r="AG179" t="s">
        <v>412</v>
      </c>
      <c r="AK179" t="s">
        <v>738</v>
      </c>
      <c r="AL179" t="s">
        <v>739</v>
      </c>
      <c r="AM179" t="s">
        <v>740</v>
      </c>
      <c r="AN179" t="s">
        <v>741</v>
      </c>
      <c r="AO179" t="s">
        <v>742</v>
      </c>
      <c r="AP179" t="s">
        <v>743</v>
      </c>
      <c r="AQ179" t="s">
        <v>744</v>
      </c>
      <c r="AR179" t="s">
        <v>745</v>
      </c>
      <c r="AS179" t="s">
        <v>746</v>
      </c>
      <c r="AT179" t="s">
        <v>747</v>
      </c>
      <c r="AU179" t="s">
        <v>748</v>
      </c>
      <c r="AV179" t="s">
        <v>749</v>
      </c>
      <c r="AW179" t="s">
        <v>750</v>
      </c>
      <c r="AX179" t="s">
        <v>751</v>
      </c>
      <c r="AY179" t="s">
        <v>752</v>
      </c>
      <c r="AZ179" t="s">
        <v>753</v>
      </c>
      <c r="BA179" t="s">
        <v>754</v>
      </c>
      <c r="BB179" t="s">
        <v>755</v>
      </c>
      <c r="BC179" t="s">
        <v>756</v>
      </c>
      <c r="BD179" t="s">
        <v>757</v>
      </c>
      <c r="BE179" t="s">
        <v>758</v>
      </c>
    </row>
    <row r="180" spans="1:57" ht="15" customHeight="1">
      <c r="A180" s="153"/>
      <c r="B180" s="15"/>
      <c r="C180" s="119" t="s">
        <v>221</v>
      </c>
      <c r="D180" s="433" t="s">
        <v>759</v>
      </c>
      <c r="E180" s="316"/>
      <c r="F180" s="316"/>
      <c r="G180" s="316"/>
      <c r="H180" s="316"/>
      <c r="I180" s="317"/>
      <c r="J180" s="249"/>
      <c r="K180" s="249"/>
      <c r="L180" s="249"/>
      <c r="M180" s="249"/>
      <c r="N180" s="249"/>
      <c r="O180" s="249"/>
      <c r="P180" s="249"/>
      <c r="Q180" s="249"/>
      <c r="R180" s="249"/>
      <c r="S180" s="249"/>
      <c r="T180" s="249"/>
      <c r="U180" s="249"/>
      <c r="V180" s="249"/>
      <c r="W180" s="249"/>
      <c r="X180" s="249"/>
      <c r="Y180" s="249"/>
      <c r="Z180" s="249"/>
      <c r="AA180" s="249"/>
      <c r="AB180" s="249"/>
      <c r="AC180" s="249"/>
      <c r="AD180" s="249"/>
      <c r="AG180">
        <f>IF(COUNTA(M110:AD115)=18,IF(COUNTBLANK(J180:AD196)=0,0,1),0)</f>
        <v>0</v>
      </c>
      <c r="AK180">
        <f t="shared" ref="AK180:AK196" si="10">COUNTIF(K180:L180,"NS")</f>
        <v>0</v>
      </c>
      <c r="AL180">
        <f t="shared" ref="AL180:AL196" si="11">SUM(K180:L180)</f>
        <v>0</v>
      </c>
      <c r="AM180">
        <f t="shared" ref="AM180:AM196" si="12">IF(COUNTA(J180:L180)=0,0,IF(OR(AND(J180=0,AK180&gt;0),AND(J180="ns",AL180&gt;0),AND(J180="ns",AK180=0,AL180=0)),1,IF(OR(AND(J180&gt;0,AK180=2),AND(J180="ns",AK180=2),AND(J180="ns",AL180=0,AK180&gt;0),J180=AL180),0,1)))</f>
        <v>0</v>
      </c>
      <c r="AN180">
        <f t="shared" ref="AN180:AN196" si="13">COUNTIF(N180:O180,"NS")</f>
        <v>0</v>
      </c>
      <c r="AO180">
        <f t="shared" ref="AO180:AO196" si="14">SUM(N180:O180)</f>
        <v>0</v>
      </c>
      <c r="AP180">
        <f t="shared" ref="AP180:AP196" si="15">IF(COUNTA(M180:O180)=0,0,IF(OR(AND(M180=0,AN180&gt;0),AND(M180="ns",AO180&gt;0),AND(M180="ns",AN180=0,AO180=0)),1,IF(OR(AND(M180&gt;0,AN180=2),AND(M180="ns",AN180=2),AND(M180="ns",AO180=0,AN180&gt;0),M180=AO180),0,1)))</f>
        <v>0</v>
      </c>
      <c r="AQ180">
        <f t="shared" ref="AQ180:AQ196" si="16">COUNTIF(Q180:R180,"NS")</f>
        <v>0</v>
      </c>
      <c r="AR180">
        <f t="shared" ref="AR180:AR196" si="17">SUM(Q180:R180)</f>
        <v>0</v>
      </c>
      <c r="AS180">
        <f t="shared" ref="AS180:AS196" si="18">IF(COUNTA(P180:R180)=0,0,IF(OR(AND(P180=0,AQ180&gt;0),AND(P180="ns",AR180&gt;0),AND(P180="ns",AQ180=0,AR180=0)),1,IF(OR(AND(P180&gt;0,AQ180=2),AND(P180="ns",AQ180=2),AND(P180="ns",AR180=0,AQ180&gt;0),P180=AR180),0,1)))</f>
        <v>0</v>
      </c>
      <c r="AT180">
        <f t="shared" ref="AT180:AT196" si="19">COUNTIF(T180:U180,"NS")</f>
        <v>0</v>
      </c>
      <c r="AU180">
        <f t="shared" ref="AU180:AU196" si="20">SUM(T180:U180)</f>
        <v>0</v>
      </c>
      <c r="AV180">
        <f t="shared" ref="AV180:AV196" si="21">IF(COUNTA(S180:U180)=0,0,IF(OR(AND(S180=0,AT180&gt;0),AND(S180="ns",AU180&gt;0),AND(S180="ns",AT180=0,AU180=0)),1,IF(OR(AND(S180&gt;0,AT180=2),AND(S180="ns",AT180=2),AND(S180="ns",AU180=0,AT180&gt;0),S180=AU180),0,1)))</f>
        <v>0</v>
      </c>
      <c r="AW180">
        <f t="shared" ref="AW180:AW196" si="22">COUNTIF(W180:X180,"NS")</f>
        <v>0</v>
      </c>
      <c r="AX180">
        <f t="shared" ref="AX180:AX196" si="23">SUM(W180:X180)</f>
        <v>0</v>
      </c>
      <c r="AY180">
        <f t="shared" ref="AY180:AY196" si="24">IF(COUNTA(V180:X180)=0,0,IF(OR(AND(V180=0,AW180&gt;0),AND(V180="ns",AX180&gt;0),AND(V180="ns",AW180=0,AX180=0)),1,IF(OR(AND(V180&gt;0,AW180=2),AND(V180="ns",AW180=2),AND(V180="ns",AX180=0,AW180&gt;0),V180=AX180),0,1)))</f>
        <v>0</v>
      </c>
      <c r="AZ180">
        <f t="shared" ref="AZ180:AZ196" si="25">COUNTIF(Z180:AA180,"NS")</f>
        <v>0</v>
      </c>
      <c r="BA180">
        <f t="shared" ref="BA180:BA196" si="26">SUM(Z180:AA180)</f>
        <v>0</v>
      </c>
      <c r="BB180">
        <f t="shared" ref="BB180:BB196" si="27">IF(COUNTA(Y180:AA180)=0,0,IF(OR(AND(Y180=0,AZ180&gt;0),AND(Y180="ns",BA180&gt;0),AND(Y180="ns",AZ180=0,BA180=0)),1,IF(OR(AND(Y180&gt;0,AZ180=2),AND(Y180="ns",AZ180=2),AND(Y180="ns",BA180=0,AZ180&gt;0),Y180=BA180),0,1)))</f>
        <v>0</v>
      </c>
      <c r="BC180">
        <f t="shared" ref="BC180:BC196" si="28">COUNTIF(AC180:AD180,"NS")</f>
        <v>0</v>
      </c>
      <c r="BD180">
        <f t="shared" ref="BD180:BD196" si="29">SUM(AC180:AD180)</f>
        <v>0</v>
      </c>
      <c r="BE180">
        <f t="shared" ref="BE180:BE196" si="30">IF(COUNTA(AB180:AD180)=0,0,IF(OR(AND(AB180=0,BC180&gt;0),AND(AB180="ns",BD180&gt;0),AND(AB180="ns",BC180=0,BD180=0)),1,IF(OR(AND(AB180&gt;0,BC180=2),AND(AB180="ns",BC180=2),AND(AB180="ns",BD180=0,BC180&gt;0),AB180=BD180),0,1)))</f>
        <v>0</v>
      </c>
    </row>
    <row r="181" spans="1:57" ht="15" customHeight="1">
      <c r="A181" s="153"/>
      <c r="B181" s="15"/>
      <c r="C181" s="119" t="s">
        <v>222</v>
      </c>
      <c r="D181" s="433" t="s">
        <v>760</v>
      </c>
      <c r="E181" s="316"/>
      <c r="F181" s="316"/>
      <c r="G181" s="316"/>
      <c r="H181" s="316"/>
      <c r="I181" s="317"/>
      <c r="J181" s="249"/>
      <c r="K181" s="249"/>
      <c r="L181" s="249"/>
      <c r="M181" s="249"/>
      <c r="N181" s="249"/>
      <c r="O181" s="249"/>
      <c r="P181" s="249"/>
      <c r="Q181" s="249"/>
      <c r="R181" s="249"/>
      <c r="S181" s="249"/>
      <c r="T181" s="249"/>
      <c r="U181" s="249"/>
      <c r="V181" s="249"/>
      <c r="W181" s="249"/>
      <c r="X181" s="249"/>
      <c r="Y181" s="249"/>
      <c r="Z181" s="249"/>
      <c r="AA181" s="249"/>
      <c r="AB181" s="249"/>
      <c r="AC181" s="249"/>
      <c r="AD181" s="249"/>
      <c r="AK181">
        <f t="shared" si="10"/>
        <v>0</v>
      </c>
      <c r="AL181">
        <f t="shared" si="11"/>
        <v>0</v>
      </c>
      <c r="AM181">
        <f t="shared" si="12"/>
        <v>0</v>
      </c>
      <c r="AN181">
        <f t="shared" si="13"/>
        <v>0</v>
      </c>
      <c r="AO181">
        <f t="shared" si="14"/>
        <v>0</v>
      </c>
      <c r="AP181">
        <f t="shared" si="15"/>
        <v>0</v>
      </c>
      <c r="AQ181">
        <f t="shared" si="16"/>
        <v>0</v>
      </c>
      <c r="AR181">
        <f t="shared" si="17"/>
        <v>0</v>
      </c>
      <c r="AS181">
        <f t="shared" si="18"/>
        <v>0</v>
      </c>
      <c r="AT181">
        <f t="shared" si="19"/>
        <v>0</v>
      </c>
      <c r="AU181">
        <f t="shared" si="20"/>
        <v>0</v>
      </c>
      <c r="AV181">
        <f t="shared" si="21"/>
        <v>0</v>
      </c>
      <c r="AW181">
        <f t="shared" si="22"/>
        <v>0</v>
      </c>
      <c r="AX181">
        <f t="shared" si="23"/>
        <v>0</v>
      </c>
      <c r="AY181">
        <f t="shared" si="24"/>
        <v>0</v>
      </c>
      <c r="AZ181">
        <f t="shared" si="25"/>
        <v>0</v>
      </c>
      <c r="BA181">
        <f t="shared" si="26"/>
        <v>0</v>
      </c>
      <c r="BB181">
        <f t="shared" si="27"/>
        <v>0</v>
      </c>
      <c r="BC181">
        <f t="shared" si="28"/>
        <v>0</v>
      </c>
      <c r="BD181">
        <f t="shared" si="29"/>
        <v>0</v>
      </c>
      <c r="BE181">
        <f t="shared" si="30"/>
        <v>0</v>
      </c>
    </row>
    <row r="182" spans="1:57" ht="15" customHeight="1">
      <c r="A182" s="153"/>
      <c r="B182" s="15"/>
      <c r="C182" s="119" t="s">
        <v>224</v>
      </c>
      <c r="D182" s="433" t="s">
        <v>761</v>
      </c>
      <c r="E182" s="316"/>
      <c r="F182" s="316"/>
      <c r="G182" s="316"/>
      <c r="H182" s="316"/>
      <c r="I182" s="317"/>
      <c r="J182" s="249"/>
      <c r="K182" s="249"/>
      <c r="L182" s="249"/>
      <c r="M182" s="249"/>
      <c r="N182" s="249"/>
      <c r="O182" s="249"/>
      <c r="P182" s="249"/>
      <c r="Q182" s="249"/>
      <c r="R182" s="249"/>
      <c r="S182" s="249"/>
      <c r="T182" s="249"/>
      <c r="U182" s="249"/>
      <c r="V182" s="249"/>
      <c r="W182" s="249"/>
      <c r="X182" s="249"/>
      <c r="Y182" s="249"/>
      <c r="Z182" s="249"/>
      <c r="AA182" s="249"/>
      <c r="AB182" s="249"/>
      <c r="AC182" s="249"/>
      <c r="AD182" s="249"/>
      <c r="AK182">
        <f t="shared" si="10"/>
        <v>0</v>
      </c>
      <c r="AL182">
        <f t="shared" si="11"/>
        <v>0</v>
      </c>
      <c r="AM182">
        <f t="shared" si="12"/>
        <v>0</v>
      </c>
      <c r="AN182">
        <f t="shared" si="13"/>
        <v>0</v>
      </c>
      <c r="AO182">
        <f t="shared" si="14"/>
        <v>0</v>
      </c>
      <c r="AP182">
        <f t="shared" si="15"/>
        <v>0</v>
      </c>
      <c r="AQ182">
        <f t="shared" si="16"/>
        <v>0</v>
      </c>
      <c r="AR182">
        <f t="shared" si="17"/>
        <v>0</v>
      </c>
      <c r="AS182">
        <f t="shared" si="18"/>
        <v>0</v>
      </c>
      <c r="AT182">
        <f t="shared" si="19"/>
        <v>0</v>
      </c>
      <c r="AU182">
        <f t="shared" si="20"/>
        <v>0</v>
      </c>
      <c r="AV182">
        <f t="shared" si="21"/>
        <v>0</v>
      </c>
      <c r="AW182">
        <f t="shared" si="22"/>
        <v>0</v>
      </c>
      <c r="AX182">
        <f t="shared" si="23"/>
        <v>0</v>
      </c>
      <c r="AY182">
        <f t="shared" si="24"/>
        <v>0</v>
      </c>
      <c r="AZ182">
        <f t="shared" si="25"/>
        <v>0</v>
      </c>
      <c r="BA182">
        <f t="shared" si="26"/>
        <v>0</v>
      </c>
      <c r="BB182">
        <f t="shared" si="27"/>
        <v>0</v>
      </c>
      <c r="BC182">
        <f t="shared" si="28"/>
        <v>0</v>
      </c>
      <c r="BD182">
        <f t="shared" si="29"/>
        <v>0</v>
      </c>
      <c r="BE182">
        <f t="shared" si="30"/>
        <v>0</v>
      </c>
    </row>
    <row r="183" spans="1:57" ht="15" customHeight="1">
      <c r="A183" s="153"/>
      <c r="B183" s="15"/>
      <c r="C183" s="119" t="s">
        <v>225</v>
      </c>
      <c r="D183" s="433" t="s">
        <v>762</v>
      </c>
      <c r="E183" s="316"/>
      <c r="F183" s="316"/>
      <c r="G183" s="316"/>
      <c r="H183" s="316"/>
      <c r="I183" s="317"/>
      <c r="J183" s="249"/>
      <c r="K183" s="249"/>
      <c r="L183" s="249"/>
      <c r="M183" s="249"/>
      <c r="N183" s="249"/>
      <c r="O183" s="249"/>
      <c r="P183" s="249"/>
      <c r="Q183" s="249"/>
      <c r="R183" s="249"/>
      <c r="S183" s="249"/>
      <c r="T183" s="249"/>
      <c r="U183" s="249"/>
      <c r="V183" s="249"/>
      <c r="W183" s="249"/>
      <c r="X183" s="249"/>
      <c r="Y183" s="249"/>
      <c r="Z183" s="249"/>
      <c r="AA183" s="249"/>
      <c r="AB183" s="249"/>
      <c r="AC183" s="249"/>
      <c r="AD183" s="249"/>
      <c r="AK183">
        <f t="shared" si="10"/>
        <v>0</v>
      </c>
      <c r="AL183">
        <f t="shared" si="11"/>
        <v>0</v>
      </c>
      <c r="AM183">
        <f t="shared" si="12"/>
        <v>0</v>
      </c>
      <c r="AN183">
        <f t="shared" si="13"/>
        <v>0</v>
      </c>
      <c r="AO183">
        <f t="shared" si="14"/>
        <v>0</v>
      </c>
      <c r="AP183">
        <f t="shared" si="15"/>
        <v>0</v>
      </c>
      <c r="AQ183">
        <f t="shared" si="16"/>
        <v>0</v>
      </c>
      <c r="AR183">
        <f t="shared" si="17"/>
        <v>0</v>
      </c>
      <c r="AS183">
        <f t="shared" si="18"/>
        <v>0</v>
      </c>
      <c r="AT183">
        <f t="shared" si="19"/>
        <v>0</v>
      </c>
      <c r="AU183">
        <f t="shared" si="20"/>
        <v>0</v>
      </c>
      <c r="AV183">
        <f t="shared" si="21"/>
        <v>0</v>
      </c>
      <c r="AW183">
        <f t="shared" si="22"/>
        <v>0</v>
      </c>
      <c r="AX183">
        <f t="shared" si="23"/>
        <v>0</v>
      </c>
      <c r="AY183">
        <f t="shared" si="24"/>
        <v>0</v>
      </c>
      <c r="AZ183">
        <f t="shared" si="25"/>
        <v>0</v>
      </c>
      <c r="BA183">
        <f t="shared" si="26"/>
        <v>0</v>
      </c>
      <c r="BB183">
        <f t="shared" si="27"/>
        <v>0</v>
      </c>
      <c r="BC183">
        <f t="shared" si="28"/>
        <v>0</v>
      </c>
      <c r="BD183">
        <f t="shared" si="29"/>
        <v>0</v>
      </c>
      <c r="BE183">
        <f t="shared" si="30"/>
        <v>0</v>
      </c>
    </row>
    <row r="184" spans="1:57" ht="15" customHeight="1">
      <c r="A184" s="153"/>
      <c r="B184" s="15"/>
      <c r="C184" s="119" t="s">
        <v>227</v>
      </c>
      <c r="D184" s="433" t="s">
        <v>763</v>
      </c>
      <c r="E184" s="316"/>
      <c r="F184" s="316"/>
      <c r="G184" s="316"/>
      <c r="H184" s="316"/>
      <c r="I184" s="317"/>
      <c r="J184" s="249"/>
      <c r="K184" s="249"/>
      <c r="L184" s="249"/>
      <c r="M184" s="249"/>
      <c r="N184" s="249"/>
      <c r="O184" s="249"/>
      <c r="P184" s="249"/>
      <c r="Q184" s="249"/>
      <c r="R184" s="249"/>
      <c r="S184" s="249"/>
      <c r="T184" s="249"/>
      <c r="U184" s="249"/>
      <c r="V184" s="249"/>
      <c r="W184" s="249"/>
      <c r="X184" s="249"/>
      <c r="Y184" s="249"/>
      <c r="Z184" s="249"/>
      <c r="AA184" s="249"/>
      <c r="AB184" s="249"/>
      <c r="AC184" s="249"/>
      <c r="AD184" s="249"/>
      <c r="AK184">
        <f t="shared" si="10"/>
        <v>0</v>
      </c>
      <c r="AL184">
        <f t="shared" si="11"/>
        <v>0</v>
      </c>
      <c r="AM184">
        <f t="shared" si="12"/>
        <v>0</v>
      </c>
      <c r="AN184">
        <f t="shared" si="13"/>
        <v>0</v>
      </c>
      <c r="AO184">
        <f t="shared" si="14"/>
        <v>0</v>
      </c>
      <c r="AP184">
        <f t="shared" si="15"/>
        <v>0</v>
      </c>
      <c r="AQ184">
        <f t="shared" si="16"/>
        <v>0</v>
      </c>
      <c r="AR184">
        <f t="shared" si="17"/>
        <v>0</v>
      </c>
      <c r="AS184">
        <f t="shared" si="18"/>
        <v>0</v>
      </c>
      <c r="AT184">
        <f t="shared" si="19"/>
        <v>0</v>
      </c>
      <c r="AU184">
        <f t="shared" si="20"/>
        <v>0</v>
      </c>
      <c r="AV184">
        <f t="shared" si="21"/>
        <v>0</v>
      </c>
      <c r="AW184">
        <f t="shared" si="22"/>
        <v>0</v>
      </c>
      <c r="AX184">
        <f t="shared" si="23"/>
        <v>0</v>
      </c>
      <c r="AY184">
        <f t="shared" si="24"/>
        <v>0</v>
      </c>
      <c r="AZ184">
        <f t="shared" si="25"/>
        <v>0</v>
      </c>
      <c r="BA184">
        <f t="shared" si="26"/>
        <v>0</v>
      </c>
      <c r="BB184">
        <f t="shared" si="27"/>
        <v>0</v>
      </c>
      <c r="BC184">
        <f t="shared" si="28"/>
        <v>0</v>
      </c>
      <c r="BD184">
        <f t="shared" si="29"/>
        <v>0</v>
      </c>
      <c r="BE184">
        <f t="shared" si="30"/>
        <v>0</v>
      </c>
    </row>
    <row r="185" spans="1:57" ht="15" customHeight="1">
      <c r="A185" s="153"/>
      <c r="B185" s="15"/>
      <c r="C185" s="119" t="s">
        <v>229</v>
      </c>
      <c r="D185" s="433" t="s">
        <v>764</v>
      </c>
      <c r="E185" s="316"/>
      <c r="F185" s="316"/>
      <c r="G185" s="316"/>
      <c r="H185" s="316"/>
      <c r="I185" s="317"/>
      <c r="J185" s="249"/>
      <c r="K185" s="249"/>
      <c r="L185" s="249"/>
      <c r="M185" s="249"/>
      <c r="N185" s="249"/>
      <c r="O185" s="249"/>
      <c r="P185" s="249"/>
      <c r="Q185" s="249"/>
      <c r="R185" s="249"/>
      <c r="S185" s="249"/>
      <c r="T185" s="249"/>
      <c r="U185" s="249"/>
      <c r="V185" s="249"/>
      <c r="W185" s="249"/>
      <c r="X185" s="249"/>
      <c r="Y185" s="249"/>
      <c r="Z185" s="249"/>
      <c r="AA185" s="249"/>
      <c r="AB185" s="249"/>
      <c r="AC185" s="249"/>
      <c r="AD185" s="249"/>
      <c r="AK185">
        <f t="shared" si="10"/>
        <v>0</v>
      </c>
      <c r="AL185">
        <f t="shared" si="11"/>
        <v>0</v>
      </c>
      <c r="AM185">
        <f t="shared" si="12"/>
        <v>0</v>
      </c>
      <c r="AN185">
        <f t="shared" si="13"/>
        <v>0</v>
      </c>
      <c r="AO185">
        <f t="shared" si="14"/>
        <v>0</v>
      </c>
      <c r="AP185">
        <f t="shared" si="15"/>
        <v>0</v>
      </c>
      <c r="AQ185">
        <f t="shared" si="16"/>
        <v>0</v>
      </c>
      <c r="AR185">
        <f t="shared" si="17"/>
        <v>0</v>
      </c>
      <c r="AS185">
        <f t="shared" si="18"/>
        <v>0</v>
      </c>
      <c r="AT185">
        <f t="shared" si="19"/>
        <v>0</v>
      </c>
      <c r="AU185">
        <f t="shared" si="20"/>
        <v>0</v>
      </c>
      <c r="AV185">
        <f t="shared" si="21"/>
        <v>0</v>
      </c>
      <c r="AW185">
        <f t="shared" si="22"/>
        <v>0</v>
      </c>
      <c r="AX185">
        <f t="shared" si="23"/>
        <v>0</v>
      </c>
      <c r="AY185">
        <f t="shared" si="24"/>
        <v>0</v>
      </c>
      <c r="AZ185">
        <f t="shared" si="25"/>
        <v>0</v>
      </c>
      <c r="BA185">
        <f t="shared" si="26"/>
        <v>0</v>
      </c>
      <c r="BB185">
        <f t="shared" si="27"/>
        <v>0</v>
      </c>
      <c r="BC185">
        <f t="shared" si="28"/>
        <v>0</v>
      </c>
      <c r="BD185">
        <f t="shared" si="29"/>
        <v>0</v>
      </c>
      <c r="BE185">
        <f t="shared" si="30"/>
        <v>0</v>
      </c>
    </row>
    <row r="186" spans="1:57" ht="15" customHeight="1">
      <c r="A186" s="153"/>
      <c r="B186" s="15"/>
      <c r="C186" s="119" t="s">
        <v>231</v>
      </c>
      <c r="D186" s="433" t="s">
        <v>765</v>
      </c>
      <c r="E186" s="316"/>
      <c r="F186" s="316"/>
      <c r="G186" s="316"/>
      <c r="H186" s="316"/>
      <c r="I186" s="317"/>
      <c r="J186" s="249"/>
      <c r="K186" s="249"/>
      <c r="L186" s="249"/>
      <c r="M186" s="249"/>
      <c r="N186" s="249"/>
      <c r="O186" s="249"/>
      <c r="P186" s="249"/>
      <c r="Q186" s="249"/>
      <c r="R186" s="249"/>
      <c r="S186" s="249"/>
      <c r="T186" s="249"/>
      <c r="U186" s="249"/>
      <c r="V186" s="249"/>
      <c r="W186" s="249"/>
      <c r="X186" s="249"/>
      <c r="Y186" s="249"/>
      <c r="Z186" s="249"/>
      <c r="AA186" s="249"/>
      <c r="AB186" s="249"/>
      <c r="AC186" s="249"/>
      <c r="AD186" s="249"/>
      <c r="AK186">
        <f t="shared" si="10"/>
        <v>0</v>
      </c>
      <c r="AL186">
        <f t="shared" si="11"/>
        <v>0</v>
      </c>
      <c r="AM186">
        <f t="shared" si="12"/>
        <v>0</v>
      </c>
      <c r="AN186">
        <f t="shared" si="13"/>
        <v>0</v>
      </c>
      <c r="AO186">
        <f t="shared" si="14"/>
        <v>0</v>
      </c>
      <c r="AP186">
        <f t="shared" si="15"/>
        <v>0</v>
      </c>
      <c r="AQ186">
        <f t="shared" si="16"/>
        <v>0</v>
      </c>
      <c r="AR186">
        <f t="shared" si="17"/>
        <v>0</v>
      </c>
      <c r="AS186">
        <f t="shared" si="18"/>
        <v>0</v>
      </c>
      <c r="AT186">
        <f t="shared" si="19"/>
        <v>0</v>
      </c>
      <c r="AU186">
        <f t="shared" si="20"/>
        <v>0</v>
      </c>
      <c r="AV186">
        <f t="shared" si="21"/>
        <v>0</v>
      </c>
      <c r="AW186">
        <f t="shared" si="22"/>
        <v>0</v>
      </c>
      <c r="AX186">
        <f t="shared" si="23"/>
        <v>0</v>
      </c>
      <c r="AY186">
        <f t="shared" si="24"/>
        <v>0</v>
      </c>
      <c r="AZ186">
        <f t="shared" si="25"/>
        <v>0</v>
      </c>
      <c r="BA186">
        <f t="shared" si="26"/>
        <v>0</v>
      </c>
      <c r="BB186">
        <f t="shared" si="27"/>
        <v>0</v>
      </c>
      <c r="BC186">
        <f t="shared" si="28"/>
        <v>0</v>
      </c>
      <c r="BD186">
        <f t="shared" si="29"/>
        <v>0</v>
      </c>
      <c r="BE186">
        <f t="shared" si="30"/>
        <v>0</v>
      </c>
    </row>
    <row r="187" spans="1:57" ht="15" customHeight="1">
      <c r="A187" s="153"/>
      <c r="B187" s="15"/>
      <c r="C187" s="119" t="s">
        <v>233</v>
      </c>
      <c r="D187" s="433" t="s">
        <v>766</v>
      </c>
      <c r="E187" s="316"/>
      <c r="F187" s="316"/>
      <c r="G187" s="316"/>
      <c r="H187" s="316"/>
      <c r="I187" s="317"/>
      <c r="J187" s="249"/>
      <c r="K187" s="249"/>
      <c r="L187" s="249"/>
      <c r="M187" s="249"/>
      <c r="N187" s="249"/>
      <c r="O187" s="249"/>
      <c r="P187" s="249"/>
      <c r="Q187" s="249"/>
      <c r="R187" s="249"/>
      <c r="S187" s="249"/>
      <c r="T187" s="249"/>
      <c r="U187" s="249"/>
      <c r="V187" s="249"/>
      <c r="W187" s="249"/>
      <c r="X187" s="249"/>
      <c r="Y187" s="249"/>
      <c r="Z187" s="249"/>
      <c r="AA187" s="249"/>
      <c r="AB187" s="249"/>
      <c r="AC187" s="249"/>
      <c r="AD187" s="249"/>
      <c r="AK187">
        <f t="shared" si="10"/>
        <v>0</v>
      </c>
      <c r="AL187">
        <f t="shared" si="11"/>
        <v>0</v>
      </c>
      <c r="AM187">
        <f t="shared" si="12"/>
        <v>0</v>
      </c>
      <c r="AN187">
        <f t="shared" si="13"/>
        <v>0</v>
      </c>
      <c r="AO187">
        <f t="shared" si="14"/>
        <v>0</v>
      </c>
      <c r="AP187">
        <f t="shared" si="15"/>
        <v>0</v>
      </c>
      <c r="AQ187">
        <f t="shared" si="16"/>
        <v>0</v>
      </c>
      <c r="AR187">
        <f t="shared" si="17"/>
        <v>0</v>
      </c>
      <c r="AS187">
        <f t="shared" si="18"/>
        <v>0</v>
      </c>
      <c r="AT187">
        <f t="shared" si="19"/>
        <v>0</v>
      </c>
      <c r="AU187">
        <f t="shared" si="20"/>
        <v>0</v>
      </c>
      <c r="AV187">
        <f t="shared" si="21"/>
        <v>0</v>
      </c>
      <c r="AW187">
        <f t="shared" si="22"/>
        <v>0</v>
      </c>
      <c r="AX187">
        <f t="shared" si="23"/>
        <v>0</v>
      </c>
      <c r="AY187">
        <f t="shared" si="24"/>
        <v>0</v>
      </c>
      <c r="AZ187">
        <f t="shared" si="25"/>
        <v>0</v>
      </c>
      <c r="BA187">
        <f t="shared" si="26"/>
        <v>0</v>
      </c>
      <c r="BB187">
        <f t="shared" si="27"/>
        <v>0</v>
      </c>
      <c r="BC187">
        <f t="shared" si="28"/>
        <v>0</v>
      </c>
      <c r="BD187">
        <f t="shared" si="29"/>
        <v>0</v>
      </c>
      <c r="BE187">
        <f t="shared" si="30"/>
        <v>0</v>
      </c>
    </row>
    <row r="188" spans="1:57" ht="15" customHeight="1">
      <c r="A188" s="153"/>
      <c r="B188" s="15"/>
      <c r="C188" s="119" t="s">
        <v>235</v>
      </c>
      <c r="D188" s="433" t="s">
        <v>767</v>
      </c>
      <c r="E188" s="316"/>
      <c r="F188" s="316"/>
      <c r="G188" s="316"/>
      <c r="H188" s="316"/>
      <c r="I188" s="317"/>
      <c r="J188" s="249"/>
      <c r="K188" s="249"/>
      <c r="L188" s="249"/>
      <c r="M188" s="249"/>
      <c r="N188" s="249"/>
      <c r="O188" s="249"/>
      <c r="P188" s="249"/>
      <c r="Q188" s="249"/>
      <c r="R188" s="249"/>
      <c r="S188" s="249"/>
      <c r="T188" s="249"/>
      <c r="U188" s="249"/>
      <c r="V188" s="249"/>
      <c r="W188" s="249"/>
      <c r="X188" s="249"/>
      <c r="Y188" s="249"/>
      <c r="Z188" s="249"/>
      <c r="AA188" s="249"/>
      <c r="AB188" s="249"/>
      <c r="AC188" s="249"/>
      <c r="AD188" s="249"/>
      <c r="AK188">
        <f t="shared" si="10"/>
        <v>0</v>
      </c>
      <c r="AL188">
        <f t="shared" si="11"/>
        <v>0</v>
      </c>
      <c r="AM188">
        <f t="shared" si="12"/>
        <v>0</v>
      </c>
      <c r="AN188">
        <f t="shared" si="13"/>
        <v>0</v>
      </c>
      <c r="AO188">
        <f t="shared" si="14"/>
        <v>0</v>
      </c>
      <c r="AP188">
        <f t="shared" si="15"/>
        <v>0</v>
      </c>
      <c r="AQ188">
        <f t="shared" si="16"/>
        <v>0</v>
      </c>
      <c r="AR188">
        <f t="shared" si="17"/>
        <v>0</v>
      </c>
      <c r="AS188">
        <f t="shared" si="18"/>
        <v>0</v>
      </c>
      <c r="AT188">
        <f t="shared" si="19"/>
        <v>0</v>
      </c>
      <c r="AU188">
        <f t="shared" si="20"/>
        <v>0</v>
      </c>
      <c r="AV188">
        <f t="shared" si="21"/>
        <v>0</v>
      </c>
      <c r="AW188">
        <f t="shared" si="22"/>
        <v>0</v>
      </c>
      <c r="AX188">
        <f t="shared" si="23"/>
        <v>0</v>
      </c>
      <c r="AY188">
        <f t="shared" si="24"/>
        <v>0</v>
      </c>
      <c r="AZ188">
        <f t="shared" si="25"/>
        <v>0</v>
      </c>
      <c r="BA188">
        <f t="shared" si="26"/>
        <v>0</v>
      </c>
      <c r="BB188">
        <f t="shared" si="27"/>
        <v>0</v>
      </c>
      <c r="BC188">
        <f t="shared" si="28"/>
        <v>0</v>
      </c>
      <c r="BD188">
        <f t="shared" si="29"/>
        <v>0</v>
      </c>
      <c r="BE188">
        <f t="shared" si="30"/>
        <v>0</v>
      </c>
    </row>
    <row r="189" spans="1:57" ht="15" customHeight="1">
      <c r="A189" s="153"/>
      <c r="B189" s="15"/>
      <c r="C189" s="119" t="s">
        <v>237</v>
      </c>
      <c r="D189" s="433" t="s">
        <v>768</v>
      </c>
      <c r="E189" s="316"/>
      <c r="F189" s="316"/>
      <c r="G189" s="316"/>
      <c r="H189" s="316"/>
      <c r="I189" s="317"/>
      <c r="J189" s="249"/>
      <c r="K189" s="249"/>
      <c r="L189" s="249"/>
      <c r="M189" s="249"/>
      <c r="N189" s="249"/>
      <c r="O189" s="249"/>
      <c r="P189" s="249"/>
      <c r="Q189" s="249"/>
      <c r="R189" s="249"/>
      <c r="S189" s="249"/>
      <c r="T189" s="249"/>
      <c r="U189" s="249"/>
      <c r="V189" s="249"/>
      <c r="W189" s="249"/>
      <c r="X189" s="249"/>
      <c r="Y189" s="249"/>
      <c r="Z189" s="249"/>
      <c r="AA189" s="249"/>
      <c r="AB189" s="249"/>
      <c r="AC189" s="249"/>
      <c r="AD189" s="249"/>
      <c r="AK189">
        <f t="shared" si="10"/>
        <v>0</v>
      </c>
      <c r="AL189">
        <f t="shared" si="11"/>
        <v>0</v>
      </c>
      <c r="AM189">
        <f t="shared" si="12"/>
        <v>0</v>
      </c>
      <c r="AN189">
        <f t="shared" si="13"/>
        <v>0</v>
      </c>
      <c r="AO189">
        <f t="shared" si="14"/>
        <v>0</v>
      </c>
      <c r="AP189">
        <f t="shared" si="15"/>
        <v>0</v>
      </c>
      <c r="AQ189">
        <f t="shared" si="16"/>
        <v>0</v>
      </c>
      <c r="AR189">
        <f t="shared" si="17"/>
        <v>0</v>
      </c>
      <c r="AS189">
        <f t="shared" si="18"/>
        <v>0</v>
      </c>
      <c r="AT189">
        <f t="shared" si="19"/>
        <v>0</v>
      </c>
      <c r="AU189">
        <f t="shared" si="20"/>
        <v>0</v>
      </c>
      <c r="AV189">
        <f t="shared" si="21"/>
        <v>0</v>
      </c>
      <c r="AW189">
        <f t="shared" si="22"/>
        <v>0</v>
      </c>
      <c r="AX189">
        <f t="shared" si="23"/>
        <v>0</v>
      </c>
      <c r="AY189">
        <f t="shared" si="24"/>
        <v>0</v>
      </c>
      <c r="AZ189">
        <f t="shared" si="25"/>
        <v>0</v>
      </c>
      <c r="BA189">
        <f t="shared" si="26"/>
        <v>0</v>
      </c>
      <c r="BB189">
        <f t="shared" si="27"/>
        <v>0</v>
      </c>
      <c r="BC189">
        <f t="shared" si="28"/>
        <v>0</v>
      </c>
      <c r="BD189">
        <f t="shared" si="29"/>
        <v>0</v>
      </c>
      <c r="BE189">
        <f t="shared" si="30"/>
        <v>0</v>
      </c>
    </row>
    <row r="190" spans="1:57" ht="15" customHeight="1">
      <c r="A190" s="153"/>
      <c r="B190" s="15"/>
      <c r="C190" s="119" t="s">
        <v>239</v>
      </c>
      <c r="D190" s="433" t="s">
        <v>769</v>
      </c>
      <c r="E190" s="316"/>
      <c r="F190" s="316"/>
      <c r="G190" s="316"/>
      <c r="H190" s="316"/>
      <c r="I190" s="317"/>
      <c r="J190" s="249"/>
      <c r="K190" s="249"/>
      <c r="L190" s="249"/>
      <c r="M190" s="249"/>
      <c r="N190" s="249"/>
      <c r="O190" s="249"/>
      <c r="P190" s="249"/>
      <c r="Q190" s="249"/>
      <c r="R190" s="249"/>
      <c r="S190" s="249"/>
      <c r="T190" s="249"/>
      <c r="U190" s="249"/>
      <c r="V190" s="249"/>
      <c r="W190" s="249"/>
      <c r="X190" s="249"/>
      <c r="Y190" s="249"/>
      <c r="Z190" s="249"/>
      <c r="AA190" s="249"/>
      <c r="AB190" s="249"/>
      <c r="AC190" s="249"/>
      <c r="AD190" s="249"/>
      <c r="AK190">
        <f t="shared" si="10"/>
        <v>0</v>
      </c>
      <c r="AL190">
        <f t="shared" si="11"/>
        <v>0</v>
      </c>
      <c r="AM190">
        <f t="shared" si="12"/>
        <v>0</v>
      </c>
      <c r="AN190">
        <f t="shared" si="13"/>
        <v>0</v>
      </c>
      <c r="AO190">
        <f t="shared" si="14"/>
        <v>0</v>
      </c>
      <c r="AP190">
        <f t="shared" si="15"/>
        <v>0</v>
      </c>
      <c r="AQ190">
        <f t="shared" si="16"/>
        <v>0</v>
      </c>
      <c r="AR190">
        <f t="shared" si="17"/>
        <v>0</v>
      </c>
      <c r="AS190">
        <f t="shared" si="18"/>
        <v>0</v>
      </c>
      <c r="AT190">
        <f t="shared" si="19"/>
        <v>0</v>
      </c>
      <c r="AU190">
        <f t="shared" si="20"/>
        <v>0</v>
      </c>
      <c r="AV190">
        <f t="shared" si="21"/>
        <v>0</v>
      </c>
      <c r="AW190">
        <f t="shared" si="22"/>
        <v>0</v>
      </c>
      <c r="AX190">
        <f t="shared" si="23"/>
        <v>0</v>
      </c>
      <c r="AY190">
        <f t="shared" si="24"/>
        <v>0</v>
      </c>
      <c r="AZ190">
        <f t="shared" si="25"/>
        <v>0</v>
      </c>
      <c r="BA190">
        <f t="shared" si="26"/>
        <v>0</v>
      </c>
      <c r="BB190">
        <f t="shared" si="27"/>
        <v>0</v>
      </c>
      <c r="BC190">
        <f t="shared" si="28"/>
        <v>0</v>
      </c>
      <c r="BD190">
        <f t="shared" si="29"/>
        <v>0</v>
      </c>
      <c r="BE190">
        <f t="shared" si="30"/>
        <v>0</v>
      </c>
    </row>
    <row r="191" spans="1:57" ht="15" customHeight="1">
      <c r="A191" s="153"/>
      <c r="B191" s="15"/>
      <c r="C191" s="119" t="s">
        <v>240</v>
      </c>
      <c r="D191" s="433" t="s">
        <v>770</v>
      </c>
      <c r="E191" s="316"/>
      <c r="F191" s="316"/>
      <c r="G191" s="316"/>
      <c r="H191" s="316"/>
      <c r="I191" s="317"/>
      <c r="J191" s="249"/>
      <c r="K191" s="249"/>
      <c r="L191" s="249"/>
      <c r="M191" s="249"/>
      <c r="N191" s="249"/>
      <c r="O191" s="249"/>
      <c r="P191" s="249"/>
      <c r="Q191" s="249"/>
      <c r="R191" s="249"/>
      <c r="S191" s="249"/>
      <c r="T191" s="249"/>
      <c r="U191" s="249"/>
      <c r="V191" s="249"/>
      <c r="W191" s="249"/>
      <c r="X191" s="249"/>
      <c r="Y191" s="249"/>
      <c r="Z191" s="249"/>
      <c r="AA191" s="249"/>
      <c r="AB191" s="249"/>
      <c r="AC191" s="249"/>
      <c r="AD191" s="249"/>
      <c r="AK191">
        <f t="shared" si="10"/>
        <v>0</v>
      </c>
      <c r="AL191">
        <f t="shared" si="11"/>
        <v>0</v>
      </c>
      <c r="AM191">
        <f t="shared" si="12"/>
        <v>0</v>
      </c>
      <c r="AN191">
        <f t="shared" si="13"/>
        <v>0</v>
      </c>
      <c r="AO191">
        <f t="shared" si="14"/>
        <v>0</v>
      </c>
      <c r="AP191">
        <f t="shared" si="15"/>
        <v>0</v>
      </c>
      <c r="AQ191">
        <f t="shared" si="16"/>
        <v>0</v>
      </c>
      <c r="AR191">
        <f t="shared" si="17"/>
        <v>0</v>
      </c>
      <c r="AS191">
        <f t="shared" si="18"/>
        <v>0</v>
      </c>
      <c r="AT191">
        <f t="shared" si="19"/>
        <v>0</v>
      </c>
      <c r="AU191">
        <f t="shared" si="20"/>
        <v>0</v>
      </c>
      <c r="AV191">
        <f t="shared" si="21"/>
        <v>0</v>
      </c>
      <c r="AW191">
        <f t="shared" si="22"/>
        <v>0</v>
      </c>
      <c r="AX191">
        <f t="shared" si="23"/>
        <v>0</v>
      </c>
      <c r="AY191">
        <f t="shared" si="24"/>
        <v>0</v>
      </c>
      <c r="AZ191">
        <f t="shared" si="25"/>
        <v>0</v>
      </c>
      <c r="BA191">
        <f t="shared" si="26"/>
        <v>0</v>
      </c>
      <c r="BB191">
        <f t="shared" si="27"/>
        <v>0</v>
      </c>
      <c r="BC191">
        <f t="shared" si="28"/>
        <v>0</v>
      </c>
      <c r="BD191">
        <f t="shared" si="29"/>
        <v>0</v>
      </c>
      <c r="BE191">
        <f t="shared" si="30"/>
        <v>0</v>
      </c>
    </row>
    <row r="192" spans="1:57" ht="15" customHeight="1">
      <c r="A192" s="153"/>
      <c r="B192" s="15"/>
      <c r="C192" s="119" t="s">
        <v>241</v>
      </c>
      <c r="D192" s="433" t="s">
        <v>771</v>
      </c>
      <c r="E192" s="316"/>
      <c r="F192" s="316"/>
      <c r="G192" s="316"/>
      <c r="H192" s="316"/>
      <c r="I192" s="317"/>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K192">
        <f t="shared" si="10"/>
        <v>0</v>
      </c>
      <c r="AL192">
        <f t="shared" si="11"/>
        <v>0</v>
      </c>
      <c r="AM192">
        <f t="shared" si="12"/>
        <v>0</v>
      </c>
      <c r="AN192">
        <f t="shared" si="13"/>
        <v>0</v>
      </c>
      <c r="AO192">
        <f t="shared" si="14"/>
        <v>0</v>
      </c>
      <c r="AP192">
        <f t="shared" si="15"/>
        <v>0</v>
      </c>
      <c r="AQ192">
        <f t="shared" si="16"/>
        <v>0</v>
      </c>
      <c r="AR192">
        <f t="shared" si="17"/>
        <v>0</v>
      </c>
      <c r="AS192">
        <f t="shared" si="18"/>
        <v>0</v>
      </c>
      <c r="AT192">
        <f t="shared" si="19"/>
        <v>0</v>
      </c>
      <c r="AU192">
        <f t="shared" si="20"/>
        <v>0</v>
      </c>
      <c r="AV192">
        <f t="shared" si="21"/>
        <v>0</v>
      </c>
      <c r="AW192">
        <f t="shared" si="22"/>
        <v>0</v>
      </c>
      <c r="AX192">
        <f t="shared" si="23"/>
        <v>0</v>
      </c>
      <c r="AY192">
        <f t="shared" si="24"/>
        <v>0</v>
      </c>
      <c r="AZ192">
        <f t="shared" si="25"/>
        <v>0</v>
      </c>
      <c r="BA192">
        <f t="shared" si="26"/>
        <v>0</v>
      </c>
      <c r="BB192">
        <f t="shared" si="27"/>
        <v>0</v>
      </c>
      <c r="BC192">
        <f t="shared" si="28"/>
        <v>0</v>
      </c>
      <c r="BD192">
        <f t="shared" si="29"/>
        <v>0</v>
      </c>
      <c r="BE192">
        <f t="shared" si="30"/>
        <v>0</v>
      </c>
    </row>
    <row r="193" spans="1:57" ht="15" customHeight="1">
      <c r="A193" s="153"/>
      <c r="B193" s="15"/>
      <c r="C193" s="119" t="s">
        <v>242</v>
      </c>
      <c r="D193" s="433" t="s">
        <v>772</v>
      </c>
      <c r="E193" s="316"/>
      <c r="F193" s="316"/>
      <c r="G193" s="316"/>
      <c r="H193" s="316"/>
      <c r="I193" s="317"/>
      <c r="J193" s="249"/>
      <c r="K193" s="249"/>
      <c r="L193" s="249"/>
      <c r="M193" s="249"/>
      <c r="N193" s="249"/>
      <c r="O193" s="249"/>
      <c r="P193" s="249"/>
      <c r="Q193" s="249"/>
      <c r="R193" s="249"/>
      <c r="S193" s="249"/>
      <c r="T193" s="249"/>
      <c r="U193" s="249"/>
      <c r="V193" s="249"/>
      <c r="W193" s="249"/>
      <c r="X193" s="249"/>
      <c r="Y193" s="249"/>
      <c r="Z193" s="249"/>
      <c r="AA193" s="249"/>
      <c r="AB193" s="249"/>
      <c r="AC193" s="249"/>
      <c r="AD193" s="249"/>
      <c r="AK193">
        <f t="shared" si="10"/>
        <v>0</v>
      </c>
      <c r="AL193">
        <f t="shared" si="11"/>
        <v>0</v>
      </c>
      <c r="AM193">
        <f t="shared" si="12"/>
        <v>0</v>
      </c>
      <c r="AN193">
        <f t="shared" si="13"/>
        <v>0</v>
      </c>
      <c r="AO193">
        <f t="shared" si="14"/>
        <v>0</v>
      </c>
      <c r="AP193">
        <f t="shared" si="15"/>
        <v>0</v>
      </c>
      <c r="AQ193">
        <f t="shared" si="16"/>
        <v>0</v>
      </c>
      <c r="AR193">
        <f t="shared" si="17"/>
        <v>0</v>
      </c>
      <c r="AS193">
        <f t="shared" si="18"/>
        <v>0</v>
      </c>
      <c r="AT193">
        <f t="shared" si="19"/>
        <v>0</v>
      </c>
      <c r="AU193">
        <f t="shared" si="20"/>
        <v>0</v>
      </c>
      <c r="AV193">
        <f t="shared" si="21"/>
        <v>0</v>
      </c>
      <c r="AW193">
        <f t="shared" si="22"/>
        <v>0</v>
      </c>
      <c r="AX193">
        <f t="shared" si="23"/>
        <v>0</v>
      </c>
      <c r="AY193">
        <f t="shared" si="24"/>
        <v>0</v>
      </c>
      <c r="AZ193">
        <f t="shared" si="25"/>
        <v>0</v>
      </c>
      <c r="BA193">
        <f t="shared" si="26"/>
        <v>0</v>
      </c>
      <c r="BB193">
        <f t="shared" si="27"/>
        <v>0</v>
      </c>
      <c r="BC193">
        <f t="shared" si="28"/>
        <v>0</v>
      </c>
      <c r="BD193">
        <f t="shared" si="29"/>
        <v>0</v>
      </c>
      <c r="BE193">
        <f t="shared" si="30"/>
        <v>0</v>
      </c>
    </row>
    <row r="194" spans="1:57" ht="15" customHeight="1">
      <c r="A194" s="153"/>
      <c r="B194" s="15"/>
      <c r="C194" s="119" t="s">
        <v>243</v>
      </c>
      <c r="D194" s="433" t="s">
        <v>773</v>
      </c>
      <c r="E194" s="316"/>
      <c r="F194" s="316"/>
      <c r="G194" s="316"/>
      <c r="H194" s="316"/>
      <c r="I194" s="317"/>
      <c r="J194" s="249"/>
      <c r="K194" s="249"/>
      <c r="L194" s="249"/>
      <c r="M194" s="249"/>
      <c r="N194" s="249"/>
      <c r="O194" s="249"/>
      <c r="P194" s="249"/>
      <c r="Q194" s="249"/>
      <c r="R194" s="249"/>
      <c r="S194" s="249"/>
      <c r="T194" s="249"/>
      <c r="U194" s="249"/>
      <c r="V194" s="249"/>
      <c r="W194" s="249"/>
      <c r="X194" s="249"/>
      <c r="Y194" s="249"/>
      <c r="Z194" s="249"/>
      <c r="AA194" s="249"/>
      <c r="AB194" s="249"/>
      <c r="AC194" s="249"/>
      <c r="AD194" s="249"/>
      <c r="AK194">
        <f t="shared" si="10"/>
        <v>0</v>
      </c>
      <c r="AL194">
        <f t="shared" si="11"/>
        <v>0</v>
      </c>
      <c r="AM194">
        <f t="shared" si="12"/>
        <v>0</v>
      </c>
      <c r="AN194">
        <f t="shared" si="13"/>
        <v>0</v>
      </c>
      <c r="AO194">
        <f t="shared" si="14"/>
        <v>0</v>
      </c>
      <c r="AP194">
        <f t="shared" si="15"/>
        <v>0</v>
      </c>
      <c r="AQ194">
        <f t="shared" si="16"/>
        <v>0</v>
      </c>
      <c r="AR194">
        <f t="shared" si="17"/>
        <v>0</v>
      </c>
      <c r="AS194">
        <f t="shared" si="18"/>
        <v>0</v>
      </c>
      <c r="AT194">
        <f t="shared" si="19"/>
        <v>0</v>
      </c>
      <c r="AU194">
        <f t="shared" si="20"/>
        <v>0</v>
      </c>
      <c r="AV194">
        <f t="shared" si="21"/>
        <v>0</v>
      </c>
      <c r="AW194">
        <f t="shared" si="22"/>
        <v>0</v>
      </c>
      <c r="AX194">
        <f t="shared" si="23"/>
        <v>0</v>
      </c>
      <c r="AY194">
        <f t="shared" si="24"/>
        <v>0</v>
      </c>
      <c r="AZ194">
        <f t="shared" si="25"/>
        <v>0</v>
      </c>
      <c r="BA194">
        <f t="shared" si="26"/>
        <v>0</v>
      </c>
      <c r="BB194">
        <f t="shared" si="27"/>
        <v>0</v>
      </c>
      <c r="BC194">
        <f t="shared" si="28"/>
        <v>0</v>
      </c>
      <c r="BD194">
        <f t="shared" si="29"/>
        <v>0</v>
      </c>
      <c r="BE194">
        <f t="shared" si="30"/>
        <v>0</v>
      </c>
    </row>
    <row r="195" spans="1:57" ht="15" customHeight="1">
      <c r="A195" s="153"/>
      <c r="B195" s="15"/>
      <c r="C195" s="119" t="s">
        <v>244</v>
      </c>
      <c r="D195" s="433" t="s">
        <v>774</v>
      </c>
      <c r="E195" s="316"/>
      <c r="F195" s="316"/>
      <c r="G195" s="316"/>
      <c r="H195" s="316"/>
      <c r="I195" s="317"/>
      <c r="J195" s="249"/>
      <c r="K195" s="249"/>
      <c r="L195" s="249"/>
      <c r="M195" s="249"/>
      <c r="N195" s="249"/>
      <c r="O195" s="249"/>
      <c r="P195" s="249"/>
      <c r="Q195" s="249"/>
      <c r="R195" s="249"/>
      <c r="S195" s="249"/>
      <c r="T195" s="249"/>
      <c r="U195" s="249"/>
      <c r="V195" s="249"/>
      <c r="W195" s="249"/>
      <c r="X195" s="249"/>
      <c r="Y195" s="249"/>
      <c r="Z195" s="249"/>
      <c r="AA195" s="249"/>
      <c r="AB195" s="249"/>
      <c r="AC195" s="249"/>
      <c r="AD195" s="249"/>
      <c r="AK195">
        <f t="shared" si="10"/>
        <v>0</v>
      </c>
      <c r="AL195">
        <f t="shared" si="11"/>
        <v>0</v>
      </c>
      <c r="AM195">
        <f t="shared" si="12"/>
        <v>0</v>
      </c>
      <c r="AN195">
        <f t="shared" si="13"/>
        <v>0</v>
      </c>
      <c r="AO195">
        <f t="shared" si="14"/>
        <v>0</v>
      </c>
      <c r="AP195">
        <f t="shared" si="15"/>
        <v>0</v>
      </c>
      <c r="AQ195">
        <f t="shared" si="16"/>
        <v>0</v>
      </c>
      <c r="AR195">
        <f t="shared" si="17"/>
        <v>0</v>
      </c>
      <c r="AS195">
        <f t="shared" si="18"/>
        <v>0</v>
      </c>
      <c r="AT195">
        <f t="shared" si="19"/>
        <v>0</v>
      </c>
      <c r="AU195">
        <f t="shared" si="20"/>
        <v>0</v>
      </c>
      <c r="AV195">
        <f t="shared" si="21"/>
        <v>0</v>
      </c>
      <c r="AW195">
        <f t="shared" si="22"/>
        <v>0</v>
      </c>
      <c r="AX195">
        <f t="shared" si="23"/>
        <v>0</v>
      </c>
      <c r="AY195">
        <f t="shared" si="24"/>
        <v>0</v>
      </c>
      <c r="AZ195">
        <f t="shared" si="25"/>
        <v>0</v>
      </c>
      <c r="BA195">
        <f t="shared" si="26"/>
        <v>0</v>
      </c>
      <c r="BB195">
        <f t="shared" si="27"/>
        <v>0</v>
      </c>
      <c r="BC195">
        <f t="shared" si="28"/>
        <v>0</v>
      </c>
      <c r="BD195">
        <f t="shared" si="29"/>
        <v>0</v>
      </c>
      <c r="BE195">
        <f t="shared" si="30"/>
        <v>0</v>
      </c>
    </row>
    <row r="196" spans="1:57" ht="15" customHeight="1">
      <c r="A196" s="153"/>
      <c r="B196" s="15"/>
      <c r="C196" s="99" t="s">
        <v>245</v>
      </c>
      <c r="D196" s="433" t="s">
        <v>550</v>
      </c>
      <c r="E196" s="316"/>
      <c r="F196" s="316"/>
      <c r="G196" s="316"/>
      <c r="H196" s="316"/>
      <c r="I196" s="317"/>
      <c r="J196" s="249"/>
      <c r="K196" s="249"/>
      <c r="L196" s="249"/>
      <c r="M196" s="249"/>
      <c r="N196" s="249"/>
      <c r="O196" s="249"/>
      <c r="P196" s="249"/>
      <c r="Q196" s="249"/>
      <c r="R196" s="249"/>
      <c r="S196" s="249"/>
      <c r="T196" s="249"/>
      <c r="U196" s="249"/>
      <c r="V196" s="249"/>
      <c r="W196" s="249"/>
      <c r="X196" s="249"/>
      <c r="Y196" s="249"/>
      <c r="Z196" s="249"/>
      <c r="AA196" s="249"/>
      <c r="AB196" s="249"/>
      <c r="AC196" s="249"/>
      <c r="AD196" s="249"/>
      <c r="AK196">
        <f t="shared" si="10"/>
        <v>0</v>
      </c>
      <c r="AL196">
        <f t="shared" si="11"/>
        <v>0</v>
      </c>
      <c r="AM196">
        <f t="shared" si="12"/>
        <v>0</v>
      </c>
      <c r="AN196">
        <f t="shared" si="13"/>
        <v>0</v>
      </c>
      <c r="AO196">
        <f t="shared" si="14"/>
        <v>0</v>
      </c>
      <c r="AP196">
        <f t="shared" si="15"/>
        <v>0</v>
      </c>
      <c r="AQ196">
        <f t="shared" si="16"/>
        <v>0</v>
      </c>
      <c r="AR196">
        <f t="shared" si="17"/>
        <v>0</v>
      </c>
      <c r="AS196">
        <f t="shared" si="18"/>
        <v>0</v>
      </c>
      <c r="AT196">
        <f t="shared" si="19"/>
        <v>0</v>
      </c>
      <c r="AU196">
        <f t="shared" si="20"/>
        <v>0</v>
      </c>
      <c r="AV196">
        <f t="shared" si="21"/>
        <v>0</v>
      </c>
      <c r="AW196">
        <f t="shared" si="22"/>
        <v>0</v>
      </c>
      <c r="AX196">
        <f t="shared" si="23"/>
        <v>0</v>
      </c>
      <c r="AY196">
        <f t="shared" si="24"/>
        <v>0</v>
      </c>
      <c r="AZ196">
        <f t="shared" si="25"/>
        <v>0</v>
      </c>
      <c r="BA196">
        <f t="shared" si="26"/>
        <v>0</v>
      </c>
      <c r="BB196">
        <f t="shared" si="27"/>
        <v>0</v>
      </c>
      <c r="BC196">
        <f t="shared" si="28"/>
        <v>0</v>
      </c>
      <c r="BD196">
        <f t="shared" si="29"/>
        <v>0</v>
      </c>
      <c r="BE196">
        <f t="shared" si="30"/>
        <v>0</v>
      </c>
    </row>
    <row r="197" spans="1:57" ht="15" customHeight="1">
      <c r="A197" s="153"/>
      <c r="B197" s="15"/>
      <c r="C197" s="126"/>
      <c r="D197" s="149"/>
      <c r="E197" s="149"/>
      <c r="F197" s="149"/>
      <c r="G197" s="15"/>
      <c r="H197" s="149"/>
      <c r="I197" s="150" t="s">
        <v>506</v>
      </c>
      <c r="J197" s="121">
        <f t="shared" ref="J197:AD197" si="31">IF(AND(SUM(J180:J196)=0,COUNTIF(J180:J196,"NS")&gt;0),"NS",IF(AND(SUM(J180:J196)=0,COUNTIF(J180:J196,0)&gt;0),0,IF(AND(SUM(J180:J196)=0,COUNTIF(J180:J196,"NA")&gt;0),"NA",SUM(J180:J196))))</f>
        <v>0</v>
      </c>
      <c r="K197" s="121">
        <f t="shared" si="31"/>
        <v>0</v>
      </c>
      <c r="L197" s="121">
        <f t="shared" si="31"/>
        <v>0</v>
      </c>
      <c r="M197" s="121">
        <f t="shared" si="31"/>
        <v>0</v>
      </c>
      <c r="N197" s="121">
        <f t="shared" si="31"/>
        <v>0</v>
      </c>
      <c r="O197" s="121">
        <f t="shared" si="31"/>
        <v>0</v>
      </c>
      <c r="P197" s="121">
        <f t="shared" si="31"/>
        <v>0</v>
      </c>
      <c r="Q197" s="121">
        <f t="shared" si="31"/>
        <v>0</v>
      </c>
      <c r="R197" s="121">
        <f t="shared" si="31"/>
        <v>0</v>
      </c>
      <c r="S197" s="121">
        <f t="shared" si="31"/>
        <v>0</v>
      </c>
      <c r="T197" s="121">
        <f t="shared" si="31"/>
        <v>0</v>
      </c>
      <c r="U197" s="121">
        <f t="shared" si="31"/>
        <v>0</v>
      </c>
      <c r="V197" s="121">
        <f t="shared" si="31"/>
        <v>0</v>
      </c>
      <c r="W197" s="121">
        <f t="shared" si="31"/>
        <v>0</v>
      </c>
      <c r="X197" s="121">
        <f t="shared" si="31"/>
        <v>0</v>
      </c>
      <c r="Y197" s="121">
        <f t="shared" si="31"/>
        <v>0</v>
      </c>
      <c r="Z197" s="121">
        <f t="shared" si="31"/>
        <v>0</v>
      </c>
      <c r="AA197" s="121">
        <f t="shared" si="31"/>
        <v>0</v>
      </c>
      <c r="AB197" s="121">
        <f t="shared" si="31"/>
        <v>0</v>
      </c>
      <c r="AC197" s="121">
        <f t="shared" si="31"/>
        <v>0</v>
      </c>
      <c r="AD197" s="121">
        <f t="shared" si="31"/>
        <v>0</v>
      </c>
      <c r="AK197">
        <f>SUM(AK180:AK196)</f>
        <v>0</v>
      </c>
      <c r="AM197">
        <f>SUM(AM180:AM196)</f>
        <v>0</v>
      </c>
      <c r="AN197">
        <f>SUM(AN180:AN196)</f>
        <v>0</v>
      </c>
      <c r="AP197">
        <f>SUM(AP180:AP196)</f>
        <v>0</v>
      </c>
      <c r="AQ197">
        <f>SUM(AQ180:AQ196)</f>
        <v>0</v>
      </c>
      <c r="AS197">
        <f>SUM(AS180:AS196)</f>
        <v>0</v>
      </c>
      <c r="AT197">
        <f>SUM(AT180:AT196)</f>
        <v>0</v>
      </c>
      <c r="AV197">
        <f>SUM(AV180:AV196)</f>
        <v>0</v>
      </c>
      <c r="AW197">
        <f>SUM(AW180:AW196)</f>
        <v>0</v>
      </c>
      <c r="AY197">
        <f>SUM(AY180:AY196)</f>
        <v>0</v>
      </c>
      <c r="AZ197">
        <f>SUM(AZ180:AZ196)</f>
        <v>0</v>
      </c>
      <c r="BB197">
        <f>SUM(BB180:BB196)</f>
        <v>0</v>
      </c>
      <c r="BC197">
        <f>SUM(BC180:BC196)</f>
        <v>0</v>
      </c>
      <c r="BE197">
        <f>SUM(BE180:BE196)</f>
        <v>0</v>
      </c>
    </row>
    <row r="198" spans="1:57" ht="15" customHeight="1">
      <c r="A198" s="153"/>
      <c r="B198" s="148"/>
      <c r="C198" s="148"/>
      <c r="D198" s="148"/>
      <c r="E198" s="148"/>
      <c r="F198" s="148"/>
      <c r="G198" s="148"/>
      <c r="H198" s="151"/>
      <c r="I198" s="149"/>
      <c r="J198" s="149"/>
      <c r="K198" s="149"/>
      <c r="L198" s="149"/>
      <c r="M198" s="149"/>
      <c r="N198" s="149"/>
      <c r="O198" s="149"/>
      <c r="P198" s="149"/>
      <c r="Q198" s="149"/>
      <c r="R198" s="149"/>
      <c r="S198" s="149"/>
      <c r="T198" s="149"/>
      <c r="U198" s="149"/>
      <c r="V198" s="149"/>
      <c r="W198" s="149"/>
      <c r="X198" s="149"/>
      <c r="Y198" s="149"/>
      <c r="Z198" s="149"/>
      <c r="AA198" s="149"/>
      <c r="AB198" s="149"/>
      <c r="AC198" s="149"/>
      <c r="AD198" s="149"/>
      <c r="AK198" t="s">
        <v>775</v>
      </c>
      <c r="AL198">
        <f>SUM(AM197,AP197,AS197,AV197,AY197,BB197,BE197)</f>
        <v>0</v>
      </c>
      <c r="AM198" t="s">
        <v>776</v>
      </c>
      <c r="AN198">
        <f>SUM(AK197,AN197,AQ197,AT197,AW197,AZ197,BC197)</f>
        <v>0</v>
      </c>
    </row>
    <row r="199" spans="1:57" ht="24" customHeight="1">
      <c r="A199" s="83"/>
      <c r="B199" s="15"/>
      <c r="C199" s="371" t="s">
        <v>291</v>
      </c>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81"/>
      <c r="AK199" t="s">
        <v>777</v>
      </c>
      <c r="AL199" s="248">
        <f>IF(AN198&gt;0,IF(SUM(J197)&gt;=SUM(M197,P197,S197,V197,Y197,AB197),0,1),IF(SUM(J197)&lt;&gt;SUM(M197,P197,S197,V197,Y197,AB197),1,0))</f>
        <v>0</v>
      </c>
      <c r="AM199" t="s">
        <v>778</v>
      </c>
      <c r="AN199" s="248">
        <f>IF(AN198&gt;0,IF(SUM(K197)&gt;=SUM(N197,Q197,T197,W197,Z197,AC197),0,1),IF(SUM(K197)&lt;&gt;SUM(N197,Q197,T197,W197,Z197,AC197),1,0))</f>
        <v>0</v>
      </c>
      <c r="AO199" t="s">
        <v>779</v>
      </c>
      <c r="AP199" s="248">
        <f>IF(AN198&gt;0,IF(SUM(L197)&gt;=SUM(O197,R197,U197,X197,AA197,AD197),0,1),IF(SUM(L197)&lt;&gt;SUM(O197,R197,U197,X197,AA197,AD197),1,0))</f>
        <v>0</v>
      </c>
    </row>
    <row r="200" spans="1:57" ht="60" customHeight="1">
      <c r="A200" s="153"/>
      <c r="B200" s="148"/>
      <c r="C200" s="372"/>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6"/>
      <c r="AD200" s="317"/>
    </row>
    <row r="201" spans="1:57" ht="15" customHeight="1">
      <c r="A201" s="83"/>
      <c r="B201" s="239" t="str">
        <f>IF(AG180=0,"","Favor de ingresar toda la información requerida en la pregunta.")</f>
        <v/>
      </c>
      <c r="C201" s="239"/>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row>
    <row r="202" spans="1:57" ht="15" customHeight="1">
      <c r="A202" s="83"/>
      <c r="B202" s="239" t="str">
        <f>IF(AND(COUNTIF(J180:AD196,"NS")&lt;&gt;0,C200=""),"Alerta: Debido a que cuenta con registros NS, debe proporcionar una justificación en el area de comentarios al final de la pregunta.","")</f>
        <v/>
      </c>
      <c r="C202" s="239"/>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row>
    <row r="203" spans="1:57" ht="15" customHeight="1">
      <c r="A203" s="83"/>
      <c r="B203" s="239" t="str">
        <f>IF(OR(AL198&gt;=1,AL199&gt;=1,AN199&gt;=1,AP199&gt;=1),"Favor de revisar la sumatoria y consistencia de totales y/o subtotales por filas (numéricos y NS).","")</f>
        <v/>
      </c>
      <c r="C203" s="239"/>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row>
    <row r="204" spans="1:57" ht="15" customHeight="1">
      <c r="A204" s="83"/>
      <c r="B204" s="239" t="str">
        <f>IF(AND(J197=M116,K197=S116,L197=Y116,M197=M110,N197=S110,O197=Y110,P197=M111,Q197=S111,R197=Y111,S197=M112,T197=S112,U197=Y112,V197=M113,W197=S113,X197=Y113,Y197=M114,Z197=S114,AA197=Y114,AB197=M115,AC197=S115,AD197=Y115),"","Las cantidades de Hombres y Mujeres debe corresponder con los datos reportados en la preg. 3.3.")</f>
        <v/>
      </c>
      <c r="C204" s="239"/>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row>
    <row r="205" spans="1:57" ht="15" customHeight="1">
      <c r="A205" s="83"/>
      <c r="B205" s="239"/>
      <c r="C205" s="239"/>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row>
    <row r="206" spans="1:57" ht="15" customHeight="1">
      <c r="A206" s="83"/>
      <c r="B206" s="239"/>
      <c r="C206" s="239"/>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row>
    <row r="207" spans="1:57" ht="24" customHeight="1">
      <c r="A207" s="51" t="s">
        <v>780</v>
      </c>
      <c r="B207" s="437" t="s">
        <v>781</v>
      </c>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row>
    <row r="208" spans="1:57" ht="36" customHeight="1">
      <c r="A208" s="51"/>
      <c r="B208" s="154"/>
      <c r="C208" s="386" t="s">
        <v>782</v>
      </c>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81"/>
    </row>
    <row r="209" spans="1:37" ht="15" customHeight="1">
      <c r="A209" s="153"/>
      <c r="B209" s="103"/>
      <c r="C209" s="103"/>
      <c r="D209" s="103"/>
      <c r="E209" s="103"/>
      <c r="F209" s="103"/>
      <c r="G209" s="103"/>
      <c r="H209" s="103"/>
      <c r="I209" s="103"/>
      <c r="J209" s="103"/>
      <c r="K209" s="103"/>
      <c r="L209" s="103"/>
      <c r="M209" s="103"/>
      <c r="N209" s="103"/>
      <c r="O209" s="103"/>
      <c r="P209" s="103"/>
      <c r="Q209" s="103"/>
      <c r="R209" s="103"/>
      <c r="S209" s="53"/>
      <c r="T209" s="103"/>
      <c r="U209" s="103"/>
      <c r="V209" s="103"/>
      <c r="W209" s="103"/>
      <c r="X209" s="103"/>
      <c r="Y209" s="103"/>
      <c r="Z209" s="103"/>
      <c r="AA209" s="103"/>
      <c r="AB209" s="103"/>
      <c r="AC209" s="103"/>
      <c r="AD209" s="103"/>
    </row>
    <row r="210" spans="1:37" ht="24" customHeight="1">
      <c r="A210" s="153"/>
      <c r="B210" s="47"/>
      <c r="C210" s="397" t="s">
        <v>783</v>
      </c>
      <c r="D210" s="319"/>
      <c r="E210" s="319"/>
      <c r="F210" s="319"/>
      <c r="G210" s="319"/>
      <c r="H210" s="319"/>
      <c r="I210" s="319"/>
      <c r="J210" s="319"/>
      <c r="K210" s="319"/>
      <c r="L210" s="320"/>
      <c r="M210" s="397" t="s">
        <v>699</v>
      </c>
      <c r="N210" s="316"/>
      <c r="O210" s="316"/>
      <c r="P210" s="316"/>
      <c r="Q210" s="316"/>
      <c r="R210" s="316"/>
      <c r="S210" s="316"/>
      <c r="T210" s="316"/>
      <c r="U210" s="316"/>
      <c r="V210" s="316"/>
      <c r="W210" s="316"/>
      <c r="X210" s="316"/>
      <c r="Y210" s="316"/>
      <c r="Z210" s="316"/>
      <c r="AA210" s="316"/>
      <c r="AB210" s="316"/>
      <c r="AC210" s="316"/>
      <c r="AD210" s="317"/>
    </row>
    <row r="211" spans="1:37" ht="15" customHeight="1">
      <c r="A211" s="153"/>
      <c r="B211" s="148"/>
      <c r="C211" s="323"/>
      <c r="D211" s="314"/>
      <c r="E211" s="314"/>
      <c r="F211" s="314"/>
      <c r="G211" s="314"/>
      <c r="H211" s="314"/>
      <c r="I211" s="314"/>
      <c r="J211" s="314"/>
      <c r="K211" s="314"/>
      <c r="L211" s="324"/>
      <c r="M211" s="395" t="s">
        <v>454</v>
      </c>
      <c r="N211" s="316"/>
      <c r="O211" s="316"/>
      <c r="P211" s="316"/>
      <c r="Q211" s="316"/>
      <c r="R211" s="317"/>
      <c r="S211" s="441" t="s">
        <v>700</v>
      </c>
      <c r="T211" s="316"/>
      <c r="U211" s="316"/>
      <c r="V211" s="316"/>
      <c r="W211" s="316"/>
      <c r="X211" s="317"/>
      <c r="Y211" s="441" t="s">
        <v>701</v>
      </c>
      <c r="Z211" s="316"/>
      <c r="AA211" s="316"/>
      <c r="AB211" s="316"/>
      <c r="AC211" s="316"/>
      <c r="AD211" s="317"/>
      <c r="AG211" t="s">
        <v>412</v>
      </c>
      <c r="AI211" t="s">
        <v>287</v>
      </c>
      <c r="AJ211" t="s">
        <v>459</v>
      </c>
      <c r="AK211" t="s">
        <v>460</v>
      </c>
    </row>
    <row r="212" spans="1:37" ht="15" customHeight="1">
      <c r="A212" s="153"/>
      <c r="B212" s="15"/>
      <c r="C212" s="119" t="s">
        <v>221</v>
      </c>
      <c r="D212" s="433" t="s">
        <v>784</v>
      </c>
      <c r="E212" s="316"/>
      <c r="F212" s="316"/>
      <c r="G212" s="316"/>
      <c r="H212" s="316"/>
      <c r="I212" s="316"/>
      <c r="J212" s="316"/>
      <c r="K212" s="316"/>
      <c r="L212" s="317"/>
      <c r="M212" s="379"/>
      <c r="N212" s="316"/>
      <c r="O212" s="316"/>
      <c r="P212" s="316"/>
      <c r="Q212" s="316"/>
      <c r="R212" s="317"/>
      <c r="S212" s="379"/>
      <c r="T212" s="316"/>
      <c r="U212" s="316"/>
      <c r="V212" s="316"/>
      <c r="W212" s="316"/>
      <c r="X212" s="317"/>
      <c r="Y212" s="379"/>
      <c r="Z212" s="316"/>
      <c r="AA212" s="316"/>
      <c r="AB212" s="316"/>
      <c r="AC212" s="316"/>
      <c r="AD212" s="317"/>
      <c r="AG212">
        <f>IF(COUNTA(C91,E93,E95)=3,IF(COUNTBLANK(M212:AD220)=135,0,1),0)</f>
        <v>0</v>
      </c>
      <c r="AI212">
        <f t="shared" ref="AI212:AI220" si="32">COUNTIF(S212:AD212,"NS")</f>
        <v>0</v>
      </c>
      <c r="AJ212">
        <f t="shared" ref="AJ212:AJ220" si="33">SUM(S212:AD212)</f>
        <v>0</v>
      </c>
      <c r="AK212">
        <f t="shared" ref="AK212:AK220" si="34">IF(COUNTA(M212:AD212)=0,0,IF(OR(AND(M212=0,AI212&gt;0),AND(M212="ns",AJ212&gt;0),AND(M212="ns",AI212=0,AJ212=0)),1,IF(OR(AND(M212&gt;0,AI212=2),AND(M212="ns",AI212=2),AND(M212="ns",AJ212=0,AI212&gt;0),M212=AJ212),0,1)))</f>
        <v>0</v>
      </c>
    </row>
    <row r="213" spans="1:37" ht="15" customHeight="1">
      <c r="A213" s="153"/>
      <c r="B213" s="15"/>
      <c r="C213" s="119" t="s">
        <v>222</v>
      </c>
      <c r="D213" s="433" t="s">
        <v>632</v>
      </c>
      <c r="E213" s="316"/>
      <c r="F213" s="316"/>
      <c r="G213" s="316"/>
      <c r="H213" s="316"/>
      <c r="I213" s="316"/>
      <c r="J213" s="316"/>
      <c r="K213" s="316"/>
      <c r="L213" s="317"/>
      <c r="M213" s="379"/>
      <c r="N213" s="316"/>
      <c r="O213" s="316"/>
      <c r="P213" s="316"/>
      <c r="Q213" s="316"/>
      <c r="R213" s="317"/>
      <c r="S213" s="379"/>
      <c r="T213" s="316"/>
      <c r="U213" s="316"/>
      <c r="V213" s="316"/>
      <c r="W213" s="316"/>
      <c r="X213" s="317"/>
      <c r="Y213" s="379"/>
      <c r="Z213" s="316"/>
      <c r="AA213" s="316"/>
      <c r="AB213" s="316"/>
      <c r="AC213" s="316"/>
      <c r="AD213" s="317"/>
      <c r="AI213">
        <f t="shared" si="32"/>
        <v>0</v>
      </c>
      <c r="AJ213">
        <f t="shared" si="33"/>
        <v>0</v>
      </c>
      <c r="AK213">
        <f t="shared" si="34"/>
        <v>0</v>
      </c>
    </row>
    <row r="214" spans="1:37" ht="15" customHeight="1">
      <c r="A214" s="153"/>
      <c r="B214" s="15"/>
      <c r="C214" s="119" t="s">
        <v>224</v>
      </c>
      <c r="D214" s="433" t="s">
        <v>635</v>
      </c>
      <c r="E214" s="316"/>
      <c r="F214" s="316"/>
      <c r="G214" s="316"/>
      <c r="H214" s="316"/>
      <c r="I214" s="316"/>
      <c r="J214" s="316"/>
      <c r="K214" s="316"/>
      <c r="L214" s="317"/>
      <c r="M214" s="379"/>
      <c r="N214" s="316"/>
      <c r="O214" s="316"/>
      <c r="P214" s="316"/>
      <c r="Q214" s="316"/>
      <c r="R214" s="317"/>
      <c r="S214" s="379"/>
      <c r="T214" s="316"/>
      <c r="U214" s="316"/>
      <c r="V214" s="316"/>
      <c r="W214" s="316"/>
      <c r="X214" s="317"/>
      <c r="Y214" s="379"/>
      <c r="Z214" s="316"/>
      <c r="AA214" s="316"/>
      <c r="AB214" s="316"/>
      <c r="AC214" s="316"/>
      <c r="AD214" s="317"/>
      <c r="AI214">
        <f t="shared" si="32"/>
        <v>0</v>
      </c>
      <c r="AJ214">
        <f t="shared" si="33"/>
        <v>0</v>
      </c>
      <c r="AK214">
        <f t="shared" si="34"/>
        <v>0</v>
      </c>
    </row>
    <row r="215" spans="1:37" ht="15" customHeight="1">
      <c r="A215" s="153"/>
      <c r="B215" s="15"/>
      <c r="C215" s="119" t="s">
        <v>225</v>
      </c>
      <c r="D215" s="433" t="s">
        <v>638</v>
      </c>
      <c r="E215" s="316"/>
      <c r="F215" s="316"/>
      <c r="G215" s="316"/>
      <c r="H215" s="316"/>
      <c r="I215" s="316"/>
      <c r="J215" s="316"/>
      <c r="K215" s="316"/>
      <c r="L215" s="317"/>
      <c r="M215" s="379"/>
      <c r="N215" s="316"/>
      <c r="O215" s="316"/>
      <c r="P215" s="316"/>
      <c r="Q215" s="316"/>
      <c r="R215" s="317"/>
      <c r="S215" s="379"/>
      <c r="T215" s="316"/>
      <c r="U215" s="316"/>
      <c r="V215" s="316"/>
      <c r="W215" s="316"/>
      <c r="X215" s="317"/>
      <c r="Y215" s="379"/>
      <c r="Z215" s="316"/>
      <c r="AA215" s="316"/>
      <c r="AB215" s="316"/>
      <c r="AC215" s="316"/>
      <c r="AD215" s="317"/>
      <c r="AI215">
        <f t="shared" si="32"/>
        <v>0</v>
      </c>
      <c r="AJ215">
        <f t="shared" si="33"/>
        <v>0</v>
      </c>
      <c r="AK215">
        <f t="shared" si="34"/>
        <v>0</v>
      </c>
    </row>
    <row r="216" spans="1:37" ht="15" customHeight="1">
      <c r="A216" s="153"/>
      <c r="B216" s="15"/>
      <c r="C216" s="119" t="s">
        <v>227</v>
      </c>
      <c r="D216" s="433" t="s">
        <v>641</v>
      </c>
      <c r="E216" s="316"/>
      <c r="F216" s="316"/>
      <c r="G216" s="316"/>
      <c r="H216" s="316"/>
      <c r="I216" s="316"/>
      <c r="J216" s="316"/>
      <c r="K216" s="316"/>
      <c r="L216" s="317"/>
      <c r="M216" s="379"/>
      <c r="N216" s="316"/>
      <c r="O216" s="316"/>
      <c r="P216" s="316"/>
      <c r="Q216" s="316"/>
      <c r="R216" s="317"/>
      <c r="S216" s="379"/>
      <c r="T216" s="316"/>
      <c r="U216" s="316"/>
      <c r="V216" s="316"/>
      <c r="W216" s="316"/>
      <c r="X216" s="317"/>
      <c r="Y216" s="379"/>
      <c r="Z216" s="316"/>
      <c r="AA216" s="316"/>
      <c r="AB216" s="316"/>
      <c r="AC216" s="316"/>
      <c r="AD216" s="317"/>
      <c r="AI216">
        <f t="shared" si="32"/>
        <v>0</v>
      </c>
      <c r="AJ216">
        <f t="shared" si="33"/>
        <v>0</v>
      </c>
      <c r="AK216">
        <f t="shared" si="34"/>
        <v>0</v>
      </c>
    </row>
    <row r="217" spans="1:37" ht="15" customHeight="1">
      <c r="A217" s="153"/>
      <c r="B217" s="15"/>
      <c r="C217" s="119" t="s">
        <v>229</v>
      </c>
      <c r="D217" s="433" t="s">
        <v>643</v>
      </c>
      <c r="E217" s="316"/>
      <c r="F217" s="316"/>
      <c r="G217" s="316"/>
      <c r="H217" s="316"/>
      <c r="I217" s="316"/>
      <c r="J217" s="316"/>
      <c r="K217" s="316"/>
      <c r="L217" s="317"/>
      <c r="M217" s="379"/>
      <c r="N217" s="316"/>
      <c r="O217" s="316"/>
      <c r="P217" s="316"/>
      <c r="Q217" s="316"/>
      <c r="R217" s="317"/>
      <c r="S217" s="379"/>
      <c r="T217" s="316"/>
      <c r="U217" s="316"/>
      <c r="V217" s="316"/>
      <c r="W217" s="316"/>
      <c r="X217" s="317"/>
      <c r="Y217" s="379"/>
      <c r="Z217" s="316"/>
      <c r="AA217" s="316"/>
      <c r="AB217" s="316"/>
      <c r="AC217" s="316"/>
      <c r="AD217" s="317"/>
      <c r="AI217">
        <f t="shared" si="32"/>
        <v>0</v>
      </c>
      <c r="AJ217">
        <f t="shared" si="33"/>
        <v>0</v>
      </c>
      <c r="AK217">
        <f t="shared" si="34"/>
        <v>0</v>
      </c>
    </row>
    <row r="218" spans="1:37" ht="15" customHeight="1">
      <c r="A218" s="153"/>
      <c r="B218" s="15"/>
      <c r="C218" s="119" t="s">
        <v>231</v>
      </c>
      <c r="D218" s="433" t="s">
        <v>785</v>
      </c>
      <c r="E218" s="316"/>
      <c r="F218" s="316"/>
      <c r="G218" s="316"/>
      <c r="H218" s="316"/>
      <c r="I218" s="316"/>
      <c r="J218" s="316"/>
      <c r="K218" s="316"/>
      <c r="L218" s="317"/>
      <c r="M218" s="379"/>
      <c r="N218" s="316"/>
      <c r="O218" s="316"/>
      <c r="P218" s="316"/>
      <c r="Q218" s="316"/>
      <c r="R218" s="317"/>
      <c r="S218" s="379"/>
      <c r="T218" s="316"/>
      <c r="U218" s="316"/>
      <c r="V218" s="316"/>
      <c r="W218" s="316"/>
      <c r="X218" s="317"/>
      <c r="Y218" s="379"/>
      <c r="Z218" s="316"/>
      <c r="AA218" s="316"/>
      <c r="AB218" s="316"/>
      <c r="AC218" s="316"/>
      <c r="AD218" s="317"/>
      <c r="AI218">
        <f t="shared" si="32"/>
        <v>0</v>
      </c>
      <c r="AJ218">
        <f t="shared" si="33"/>
        <v>0</v>
      </c>
      <c r="AK218">
        <f t="shared" si="34"/>
        <v>0</v>
      </c>
    </row>
    <row r="219" spans="1:37" ht="15" customHeight="1">
      <c r="A219" s="153"/>
      <c r="B219" s="15"/>
      <c r="C219" s="119" t="s">
        <v>233</v>
      </c>
      <c r="D219" s="433" t="s">
        <v>649</v>
      </c>
      <c r="E219" s="316"/>
      <c r="F219" s="316"/>
      <c r="G219" s="316"/>
      <c r="H219" s="316"/>
      <c r="I219" s="316"/>
      <c r="J219" s="316"/>
      <c r="K219" s="316"/>
      <c r="L219" s="317"/>
      <c r="M219" s="379"/>
      <c r="N219" s="316"/>
      <c r="O219" s="316"/>
      <c r="P219" s="316"/>
      <c r="Q219" s="316"/>
      <c r="R219" s="317"/>
      <c r="S219" s="379"/>
      <c r="T219" s="316"/>
      <c r="U219" s="316"/>
      <c r="V219" s="316"/>
      <c r="W219" s="316"/>
      <c r="X219" s="317"/>
      <c r="Y219" s="379"/>
      <c r="Z219" s="316"/>
      <c r="AA219" s="316"/>
      <c r="AB219" s="316"/>
      <c r="AC219" s="316"/>
      <c r="AD219" s="317"/>
      <c r="AI219">
        <f t="shared" si="32"/>
        <v>0</v>
      </c>
      <c r="AJ219">
        <f t="shared" si="33"/>
        <v>0</v>
      </c>
      <c r="AK219">
        <f t="shared" si="34"/>
        <v>0</v>
      </c>
    </row>
    <row r="220" spans="1:37" ht="15" customHeight="1">
      <c r="A220" s="153"/>
      <c r="B220" s="15"/>
      <c r="C220" s="99" t="s">
        <v>235</v>
      </c>
      <c r="D220" s="433" t="s">
        <v>550</v>
      </c>
      <c r="E220" s="316"/>
      <c r="F220" s="316"/>
      <c r="G220" s="316"/>
      <c r="H220" s="316"/>
      <c r="I220" s="316"/>
      <c r="J220" s="316"/>
      <c r="K220" s="316"/>
      <c r="L220" s="317"/>
      <c r="M220" s="379"/>
      <c r="N220" s="316"/>
      <c r="O220" s="316"/>
      <c r="P220" s="316"/>
      <c r="Q220" s="316"/>
      <c r="R220" s="317"/>
      <c r="S220" s="379"/>
      <c r="T220" s="316"/>
      <c r="U220" s="316"/>
      <c r="V220" s="316"/>
      <c r="W220" s="316"/>
      <c r="X220" s="317"/>
      <c r="Y220" s="379"/>
      <c r="Z220" s="316"/>
      <c r="AA220" s="316"/>
      <c r="AB220" s="316"/>
      <c r="AC220" s="316"/>
      <c r="AD220" s="317"/>
      <c r="AI220">
        <f t="shared" si="32"/>
        <v>0</v>
      </c>
      <c r="AJ220">
        <f t="shared" si="33"/>
        <v>0</v>
      </c>
      <c r="AK220">
        <f t="shared" si="34"/>
        <v>0</v>
      </c>
    </row>
    <row r="221" spans="1:37" ht="15" customHeight="1">
      <c r="A221" s="153"/>
      <c r="B221" s="15"/>
      <c r="C221" s="126"/>
      <c r="D221" s="149"/>
      <c r="E221" s="149"/>
      <c r="F221" s="149"/>
      <c r="G221" s="149"/>
      <c r="H221" s="149"/>
      <c r="I221" s="149"/>
      <c r="J221" s="149"/>
      <c r="K221" s="149"/>
      <c r="L221" s="150" t="s">
        <v>506</v>
      </c>
      <c r="M221" s="315">
        <f>IF(AND(SUM(M212:M220)=0,COUNTIF(M212:M220,"NS")&gt;0),"NS",IF(AND(SUM(M212:M220)=0,COUNTIF(M212:M220,0)&gt;0),0,IF(AND(SUM(M212:M220)=0,COUNTIF(M212:M220,"NA")&gt;0),"NA",SUM(M212:M220))))</f>
        <v>0</v>
      </c>
      <c r="N221" s="316"/>
      <c r="O221" s="316"/>
      <c r="P221" s="316"/>
      <c r="Q221" s="316"/>
      <c r="R221" s="317"/>
      <c r="S221" s="315">
        <f>IF(AND(SUM(S212:S220)=0,COUNTIF(S212:S220,"NS")&gt;0),"NS",IF(AND(SUM(S212:S220)=0,COUNTIF(S212:S220,0)&gt;0),0,IF(AND(SUM(S212:S220)=0,COUNTIF(S212:S220,"NA")&gt;0),"NA",SUM(S212:S220))))</f>
        <v>0</v>
      </c>
      <c r="T221" s="316"/>
      <c r="U221" s="316"/>
      <c r="V221" s="316"/>
      <c r="W221" s="316"/>
      <c r="X221" s="317"/>
      <c r="Y221" s="315">
        <f>IF(AND(SUM(Y212:Y220)=0,COUNTIF(Y212:Y220,"NS")&gt;0),"NS",IF(AND(SUM(Y212:Y220)=0,COUNTIF(Y212:Y220,0)&gt;0),0,IF(AND(SUM(Y212:Y220)=0,COUNTIF(Y212:Y220,"NA")&gt;0),"NA",SUM(Y212:Y220))))</f>
        <v>0</v>
      </c>
      <c r="Z221" s="316"/>
      <c r="AA221" s="316"/>
      <c r="AB221" s="316"/>
      <c r="AC221" s="316"/>
      <c r="AD221" s="317"/>
      <c r="AI221">
        <f>SUM(AI212:AI220)</f>
        <v>0</v>
      </c>
      <c r="AK221">
        <f>SUM(AK212:AK220)</f>
        <v>0</v>
      </c>
    </row>
    <row r="222" spans="1:37" ht="15" customHeight="1">
      <c r="A222" s="153"/>
      <c r="B222" s="148"/>
      <c r="C222" s="148"/>
      <c r="D222" s="148"/>
      <c r="E222" s="148"/>
      <c r="F222" s="148"/>
      <c r="G222" s="148"/>
      <c r="H222" s="151"/>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row>
    <row r="223" spans="1:37" ht="24" customHeight="1">
      <c r="A223" s="83"/>
      <c r="B223" s="15"/>
      <c r="C223" s="371" t="s">
        <v>291</v>
      </c>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row>
    <row r="224" spans="1:37" ht="60" customHeight="1">
      <c r="A224" s="153"/>
      <c r="B224" s="148"/>
      <c r="C224" s="372"/>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6"/>
      <c r="AD224" s="317"/>
    </row>
    <row r="225" spans="1:37" ht="15" customHeight="1">
      <c r="A225" s="83"/>
      <c r="B225" s="239" t="str">
        <f>IF(AG212=0,"","Favor de ingresar toda la información requerida en la pregunta.")</f>
        <v/>
      </c>
      <c r="C225" s="239"/>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row>
    <row r="226" spans="1:37" ht="15" customHeight="1">
      <c r="A226" s="83"/>
      <c r="B226" s="239" t="str">
        <f>IF(AND(COUNTIF(M212:AD220,"NS")&lt;&gt;0,C224=""),"Alerta: Debido a que cuenta con registros NS, debe proporcionar una justificación en el area de comentarios al final de la pregunta.","")</f>
        <v/>
      </c>
      <c r="C226" s="239"/>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row>
    <row r="227" spans="1:37" ht="15" customHeight="1">
      <c r="A227" s="83"/>
      <c r="B227" s="239" t="str">
        <f>IF(AK221&gt;=1,"Favor de revisar la sumatoria y consistencia de totales y/o subtotales por filas (numéricos y NS).","")</f>
        <v/>
      </c>
      <c r="C227" s="239"/>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row>
    <row r="228" spans="1:37" ht="15" customHeight="1">
      <c r="A228" s="83"/>
      <c r="B228" s="239" t="str">
        <f>IF(AND($C$91=M221,$E$93=S221,$E$95=Y221),"","Las cantidades de Hombres y Mujeres debe corresponder con los datos reportados en la preg. 3.2.")</f>
        <v/>
      </c>
      <c r="C228" s="239"/>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row>
    <row r="229" spans="1:37" ht="15" customHeight="1">
      <c r="A229" s="83"/>
      <c r="B229" s="239"/>
      <c r="C229" s="239"/>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row>
    <row r="230" spans="1:37" ht="15" customHeight="1">
      <c r="A230" s="83"/>
      <c r="B230" s="239"/>
      <c r="C230" s="239"/>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row>
    <row r="231" spans="1:37" ht="24" customHeight="1">
      <c r="A231" s="51" t="s">
        <v>786</v>
      </c>
      <c r="B231" s="408" t="s">
        <v>787</v>
      </c>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81"/>
    </row>
    <row r="232" spans="1:37" ht="15" customHeight="1">
      <c r="A232" s="52"/>
      <c r="B232" s="37"/>
      <c r="C232" s="37"/>
      <c r="D232" s="37"/>
      <c r="E232" s="37"/>
      <c r="F232" s="37"/>
      <c r="G232" s="37"/>
      <c r="H232" s="37"/>
      <c r="I232" s="37"/>
      <c r="J232" s="37"/>
      <c r="K232" s="37"/>
      <c r="L232" s="37"/>
      <c r="M232" s="37"/>
      <c r="N232" s="37"/>
      <c r="O232" s="37"/>
      <c r="P232" s="37"/>
      <c r="Q232" s="37"/>
      <c r="R232" s="37"/>
      <c r="S232" s="53"/>
      <c r="T232" s="37"/>
      <c r="U232" s="37"/>
      <c r="V232" s="37"/>
      <c r="W232" s="37"/>
      <c r="X232" s="37"/>
      <c r="Y232" s="37"/>
      <c r="Z232" s="37"/>
      <c r="AA232" s="37"/>
      <c r="AB232" s="37"/>
      <c r="AC232" s="37"/>
      <c r="AD232" s="37"/>
    </row>
    <row r="233" spans="1:37" ht="24" customHeight="1">
      <c r="A233" s="153"/>
      <c r="B233" s="47"/>
      <c r="C233" s="397" t="s">
        <v>788</v>
      </c>
      <c r="D233" s="319"/>
      <c r="E233" s="319"/>
      <c r="F233" s="319"/>
      <c r="G233" s="319"/>
      <c r="H233" s="319"/>
      <c r="I233" s="319"/>
      <c r="J233" s="319"/>
      <c r="K233" s="319"/>
      <c r="L233" s="320"/>
      <c r="M233" s="397" t="s">
        <v>699</v>
      </c>
      <c r="N233" s="316"/>
      <c r="O233" s="316"/>
      <c r="P233" s="316"/>
      <c r="Q233" s="316"/>
      <c r="R233" s="316"/>
      <c r="S233" s="316"/>
      <c r="T233" s="316"/>
      <c r="U233" s="316"/>
      <c r="V233" s="316"/>
      <c r="W233" s="316"/>
      <c r="X233" s="316"/>
      <c r="Y233" s="316"/>
      <c r="Z233" s="316"/>
      <c r="AA233" s="316"/>
      <c r="AB233" s="316"/>
      <c r="AC233" s="316"/>
      <c r="AD233" s="317"/>
    </row>
    <row r="234" spans="1:37" ht="15" customHeight="1">
      <c r="A234" s="153"/>
      <c r="B234" s="148"/>
      <c r="C234" s="323"/>
      <c r="D234" s="314"/>
      <c r="E234" s="314"/>
      <c r="F234" s="314"/>
      <c r="G234" s="314"/>
      <c r="H234" s="314"/>
      <c r="I234" s="314"/>
      <c r="J234" s="314"/>
      <c r="K234" s="314"/>
      <c r="L234" s="324"/>
      <c r="M234" s="395" t="s">
        <v>454</v>
      </c>
      <c r="N234" s="316"/>
      <c r="O234" s="316"/>
      <c r="P234" s="316"/>
      <c r="Q234" s="316"/>
      <c r="R234" s="317"/>
      <c r="S234" s="441" t="s">
        <v>700</v>
      </c>
      <c r="T234" s="316"/>
      <c r="U234" s="316"/>
      <c r="V234" s="316"/>
      <c r="W234" s="316"/>
      <c r="X234" s="317"/>
      <c r="Y234" s="441" t="s">
        <v>701</v>
      </c>
      <c r="Z234" s="316"/>
      <c r="AA234" s="316"/>
      <c r="AB234" s="316"/>
      <c r="AC234" s="316"/>
      <c r="AD234" s="317"/>
      <c r="AG234" t="s">
        <v>412</v>
      </c>
      <c r="AI234" t="s">
        <v>287</v>
      </c>
      <c r="AJ234" t="s">
        <v>459</v>
      </c>
      <c r="AK234" t="s">
        <v>460</v>
      </c>
    </row>
    <row r="235" spans="1:37" ht="15" customHeight="1">
      <c r="A235" s="153"/>
      <c r="B235" s="15"/>
      <c r="C235" s="156" t="s">
        <v>221</v>
      </c>
      <c r="D235" s="404" t="s">
        <v>615</v>
      </c>
      <c r="E235" s="316"/>
      <c r="F235" s="316"/>
      <c r="G235" s="316"/>
      <c r="H235" s="316"/>
      <c r="I235" s="316"/>
      <c r="J235" s="316"/>
      <c r="K235" s="316"/>
      <c r="L235" s="317"/>
      <c r="M235" s="379"/>
      <c r="N235" s="316"/>
      <c r="O235" s="316"/>
      <c r="P235" s="316"/>
      <c r="Q235" s="316"/>
      <c r="R235" s="317"/>
      <c r="S235" s="379"/>
      <c r="T235" s="316"/>
      <c r="U235" s="316"/>
      <c r="V235" s="316"/>
      <c r="W235" s="316"/>
      <c r="X235" s="317"/>
      <c r="Y235" s="379"/>
      <c r="Z235" s="316"/>
      <c r="AA235" s="316"/>
      <c r="AB235" s="316"/>
      <c r="AC235" s="316"/>
      <c r="AD235" s="317"/>
      <c r="AG235">
        <f>IF(COUNTA(C91,E93,E95)=3,IF(COUNTBLANK(M235:AD261)=405,0,1),0)</f>
        <v>0</v>
      </c>
      <c r="AI235">
        <f t="shared" ref="AI235:AI261" si="35">COUNTIF(S235:AD235,"NS")</f>
        <v>0</v>
      </c>
      <c r="AJ235">
        <f t="shared" ref="AJ235:AJ261" si="36">SUM(S235:AD235)</f>
        <v>0</v>
      </c>
      <c r="AK235">
        <f t="shared" ref="AK235:AK261" si="37">IF(COUNTA(M235:AD235)=0,0,IF(OR(AND(M235=0,AI235&gt;0),AND(M235="ns",AJ235&gt;0),AND(M235="ns",AI235=0,AJ235=0)),1,IF(OR(AND(M235&gt;0,AI235=2),AND(M235="ns",AI235=2),AND(M235="ns",AJ235=0,AI235&gt;0),M235=AJ235),0,1)))</f>
        <v>0</v>
      </c>
    </row>
    <row r="236" spans="1:37" ht="15" customHeight="1">
      <c r="A236" s="153"/>
      <c r="B236" s="15"/>
      <c r="C236" s="157" t="s">
        <v>222</v>
      </c>
      <c r="D236" s="404" t="s">
        <v>618</v>
      </c>
      <c r="E236" s="316"/>
      <c r="F236" s="316"/>
      <c r="G236" s="316"/>
      <c r="H236" s="316"/>
      <c r="I236" s="316"/>
      <c r="J236" s="316"/>
      <c r="K236" s="316"/>
      <c r="L236" s="317"/>
      <c r="M236" s="379"/>
      <c r="N236" s="316"/>
      <c r="O236" s="316"/>
      <c r="P236" s="316"/>
      <c r="Q236" s="316"/>
      <c r="R236" s="317"/>
      <c r="S236" s="379"/>
      <c r="T236" s="316"/>
      <c r="U236" s="316"/>
      <c r="V236" s="316"/>
      <c r="W236" s="316"/>
      <c r="X236" s="317"/>
      <c r="Y236" s="379"/>
      <c r="Z236" s="316"/>
      <c r="AA236" s="316"/>
      <c r="AB236" s="316"/>
      <c r="AC236" s="316"/>
      <c r="AD236" s="317"/>
      <c r="AI236">
        <f t="shared" si="35"/>
        <v>0</v>
      </c>
      <c r="AJ236">
        <f t="shared" si="36"/>
        <v>0</v>
      </c>
      <c r="AK236">
        <f t="shared" si="37"/>
        <v>0</v>
      </c>
    </row>
    <row r="237" spans="1:37" ht="15" customHeight="1">
      <c r="A237" s="153"/>
      <c r="B237" s="15"/>
      <c r="C237" s="157" t="s">
        <v>224</v>
      </c>
      <c r="D237" s="404" t="s">
        <v>621</v>
      </c>
      <c r="E237" s="316"/>
      <c r="F237" s="316"/>
      <c r="G237" s="316"/>
      <c r="H237" s="316"/>
      <c r="I237" s="316"/>
      <c r="J237" s="316"/>
      <c r="K237" s="316"/>
      <c r="L237" s="317"/>
      <c r="M237" s="379"/>
      <c r="N237" s="316"/>
      <c r="O237" s="316"/>
      <c r="P237" s="316"/>
      <c r="Q237" s="316"/>
      <c r="R237" s="317"/>
      <c r="S237" s="379"/>
      <c r="T237" s="316"/>
      <c r="U237" s="316"/>
      <c r="V237" s="316"/>
      <c r="W237" s="316"/>
      <c r="X237" s="317"/>
      <c r="Y237" s="379"/>
      <c r="Z237" s="316"/>
      <c r="AA237" s="316"/>
      <c r="AB237" s="316"/>
      <c r="AC237" s="316"/>
      <c r="AD237" s="317"/>
      <c r="AI237">
        <f t="shared" si="35"/>
        <v>0</v>
      </c>
      <c r="AJ237">
        <f t="shared" si="36"/>
        <v>0</v>
      </c>
      <c r="AK237">
        <f t="shared" si="37"/>
        <v>0</v>
      </c>
    </row>
    <row r="238" spans="1:37" ht="15" customHeight="1">
      <c r="A238" s="153"/>
      <c r="B238" s="15"/>
      <c r="C238" s="157" t="s">
        <v>225</v>
      </c>
      <c r="D238" s="404" t="s">
        <v>623</v>
      </c>
      <c r="E238" s="316"/>
      <c r="F238" s="316"/>
      <c r="G238" s="316"/>
      <c r="H238" s="316"/>
      <c r="I238" s="316"/>
      <c r="J238" s="316"/>
      <c r="K238" s="316"/>
      <c r="L238" s="317"/>
      <c r="M238" s="379"/>
      <c r="N238" s="316"/>
      <c r="O238" s="316"/>
      <c r="P238" s="316"/>
      <c r="Q238" s="316"/>
      <c r="R238" s="317"/>
      <c r="S238" s="379"/>
      <c r="T238" s="316"/>
      <c r="U238" s="316"/>
      <c r="V238" s="316"/>
      <c r="W238" s="316"/>
      <c r="X238" s="317"/>
      <c r="Y238" s="379"/>
      <c r="Z238" s="316"/>
      <c r="AA238" s="316"/>
      <c r="AB238" s="316"/>
      <c r="AC238" s="316"/>
      <c r="AD238" s="317"/>
      <c r="AI238">
        <f t="shared" si="35"/>
        <v>0</v>
      </c>
      <c r="AJ238">
        <f t="shared" si="36"/>
        <v>0</v>
      </c>
      <c r="AK238">
        <f t="shared" si="37"/>
        <v>0</v>
      </c>
    </row>
    <row r="239" spans="1:37" ht="15" customHeight="1">
      <c r="A239" s="153"/>
      <c r="B239" s="15"/>
      <c r="C239" s="157" t="s">
        <v>227</v>
      </c>
      <c r="D239" s="404" t="s">
        <v>625</v>
      </c>
      <c r="E239" s="316"/>
      <c r="F239" s="316"/>
      <c r="G239" s="316"/>
      <c r="H239" s="316"/>
      <c r="I239" s="316"/>
      <c r="J239" s="316"/>
      <c r="K239" s="316"/>
      <c r="L239" s="317"/>
      <c r="M239" s="379"/>
      <c r="N239" s="316"/>
      <c r="O239" s="316"/>
      <c r="P239" s="316"/>
      <c r="Q239" s="316"/>
      <c r="R239" s="317"/>
      <c r="S239" s="379"/>
      <c r="T239" s="316"/>
      <c r="U239" s="316"/>
      <c r="V239" s="316"/>
      <c r="W239" s="316"/>
      <c r="X239" s="317"/>
      <c r="Y239" s="379"/>
      <c r="Z239" s="316"/>
      <c r="AA239" s="316"/>
      <c r="AB239" s="316"/>
      <c r="AC239" s="316"/>
      <c r="AD239" s="317"/>
      <c r="AI239">
        <f t="shared" si="35"/>
        <v>0</v>
      </c>
      <c r="AJ239">
        <f t="shared" si="36"/>
        <v>0</v>
      </c>
      <c r="AK239">
        <f t="shared" si="37"/>
        <v>0</v>
      </c>
    </row>
    <row r="240" spans="1:37" ht="15" customHeight="1">
      <c r="A240" s="153"/>
      <c r="B240" s="15"/>
      <c r="C240" s="157" t="s">
        <v>229</v>
      </c>
      <c r="D240" s="404" t="s">
        <v>628</v>
      </c>
      <c r="E240" s="316"/>
      <c r="F240" s="316"/>
      <c r="G240" s="316"/>
      <c r="H240" s="316"/>
      <c r="I240" s="316"/>
      <c r="J240" s="316"/>
      <c r="K240" s="316"/>
      <c r="L240" s="317"/>
      <c r="M240" s="379"/>
      <c r="N240" s="316"/>
      <c r="O240" s="316"/>
      <c r="P240" s="316"/>
      <c r="Q240" s="316"/>
      <c r="R240" s="317"/>
      <c r="S240" s="379"/>
      <c r="T240" s="316"/>
      <c r="U240" s="316"/>
      <c r="V240" s="316"/>
      <c r="W240" s="316"/>
      <c r="X240" s="317"/>
      <c r="Y240" s="379"/>
      <c r="Z240" s="316"/>
      <c r="AA240" s="316"/>
      <c r="AB240" s="316"/>
      <c r="AC240" s="316"/>
      <c r="AD240" s="317"/>
      <c r="AI240">
        <f t="shared" si="35"/>
        <v>0</v>
      </c>
      <c r="AJ240">
        <f t="shared" si="36"/>
        <v>0</v>
      </c>
      <c r="AK240">
        <f t="shared" si="37"/>
        <v>0</v>
      </c>
    </row>
    <row r="241" spans="1:37" ht="15" customHeight="1">
      <c r="A241" s="153"/>
      <c r="B241" s="15"/>
      <c r="C241" s="157" t="s">
        <v>231</v>
      </c>
      <c r="D241" s="404" t="s">
        <v>631</v>
      </c>
      <c r="E241" s="316"/>
      <c r="F241" s="316"/>
      <c r="G241" s="316"/>
      <c r="H241" s="316"/>
      <c r="I241" s="316"/>
      <c r="J241" s="316"/>
      <c r="K241" s="316"/>
      <c r="L241" s="317"/>
      <c r="M241" s="379"/>
      <c r="N241" s="316"/>
      <c r="O241" s="316"/>
      <c r="P241" s="316"/>
      <c r="Q241" s="316"/>
      <c r="R241" s="317"/>
      <c r="S241" s="379"/>
      <c r="T241" s="316"/>
      <c r="U241" s="316"/>
      <c r="V241" s="316"/>
      <c r="W241" s="316"/>
      <c r="X241" s="317"/>
      <c r="Y241" s="379"/>
      <c r="Z241" s="316"/>
      <c r="AA241" s="316"/>
      <c r="AB241" s="316"/>
      <c r="AC241" s="316"/>
      <c r="AD241" s="317"/>
      <c r="AI241">
        <f t="shared" si="35"/>
        <v>0</v>
      </c>
      <c r="AJ241">
        <f t="shared" si="36"/>
        <v>0</v>
      </c>
      <c r="AK241">
        <f t="shared" si="37"/>
        <v>0</v>
      </c>
    </row>
    <row r="242" spans="1:37" ht="15" customHeight="1">
      <c r="A242" s="153"/>
      <c r="B242" s="15"/>
      <c r="C242" s="157" t="s">
        <v>233</v>
      </c>
      <c r="D242" s="404" t="s">
        <v>634</v>
      </c>
      <c r="E242" s="316"/>
      <c r="F242" s="316"/>
      <c r="G242" s="316"/>
      <c r="H242" s="316"/>
      <c r="I242" s="316"/>
      <c r="J242" s="316"/>
      <c r="K242" s="316"/>
      <c r="L242" s="317"/>
      <c r="M242" s="379"/>
      <c r="N242" s="316"/>
      <c r="O242" s="316"/>
      <c r="P242" s="316"/>
      <c r="Q242" s="316"/>
      <c r="R242" s="317"/>
      <c r="S242" s="379"/>
      <c r="T242" s="316"/>
      <c r="U242" s="316"/>
      <c r="V242" s="316"/>
      <c r="W242" s="316"/>
      <c r="X242" s="317"/>
      <c r="Y242" s="379"/>
      <c r="Z242" s="316"/>
      <c r="AA242" s="316"/>
      <c r="AB242" s="316"/>
      <c r="AC242" s="316"/>
      <c r="AD242" s="317"/>
      <c r="AI242">
        <f t="shared" si="35"/>
        <v>0</v>
      </c>
      <c r="AJ242">
        <f t="shared" si="36"/>
        <v>0</v>
      </c>
      <c r="AK242">
        <f t="shared" si="37"/>
        <v>0</v>
      </c>
    </row>
    <row r="243" spans="1:37" ht="15" customHeight="1">
      <c r="A243" s="153"/>
      <c r="B243" s="15"/>
      <c r="C243" s="157" t="s">
        <v>235</v>
      </c>
      <c r="D243" s="404" t="s">
        <v>637</v>
      </c>
      <c r="E243" s="316"/>
      <c r="F243" s="316"/>
      <c r="G243" s="316"/>
      <c r="H243" s="316"/>
      <c r="I243" s="316"/>
      <c r="J243" s="316"/>
      <c r="K243" s="316"/>
      <c r="L243" s="317"/>
      <c r="M243" s="379"/>
      <c r="N243" s="316"/>
      <c r="O243" s="316"/>
      <c r="P243" s="316"/>
      <c r="Q243" s="316"/>
      <c r="R243" s="317"/>
      <c r="S243" s="379"/>
      <c r="T243" s="316"/>
      <c r="U243" s="316"/>
      <c r="V243" s="316"/>
      <c r="W243" s="316"/>
      <c r="X243" s="317"/>
      <c r="Y243" s="379"/>
      <c r="Z243" s="316"/>
      <c r="AA243" s="316"/>
      <c r="AB243" s="316"/>
      <c r="AC243" s="316"/>
      <c r="AD243" s="317"/>
      <c r="AI243">
        <f t="shared" si="35"/>
        <v>0</v>
      </c>
      <c r="AJ243">
        <f t="shared" si="36"/>
        <v>0</v>
      </c>
      <c r="AK243">
        <f t="shared" si="37"/>
        <v>0</v>
      </c>
    </row>
    <row r="244" spans="1:37" ht="15" customHeight="1">
      <c r="A244" s="153"/>
      <c r="B244" s="15"/>
      <c r="C244" s="157" t="s">
        <v>237</v>
      </c>
      <c r="D244" s="404" t="s">
        <v>640</v>
      </c>
      <c r="E244" s="316"/>
      <c r="F244" s="316"/>
      <c r="G244" s="316"/>
      <c r="H244" s="316"/>
      <c r="I244" s="316"/>
      <c r="J244" s="316"/>
      <c r="K244" s="316"/>
      <c r="L244" s="317"/>
      <c r="M244" s="379"/>
      <c r="N244" s="316"/>
      <c r="O244" s="316"/>
      <c r="P244" s="316"/>
      <c r="Q244" s="316"/>
      <c r="R244" s="317"/>
      <c r="S244" s="379"/>
      <c r="T244" s="316"/>
      <c r="U244" s="316"/>
      <c r="V244" s="316"/>
      <c r="W244" s="316"/>
      <c r="X244" s="317"/>
      <c r="Y244" s="379"/>
      <c r="Z244" s="316"/>
      <c r="AA244" s="316"/>
      <c r="AB244" s="316"/>
      <c r="AC244" s="316"/>
      <c r="AD244" s="317"/>
      <c r="AI244">
        <f t="shared" si="35"/>
        <v>0</v>
      </c>
      <c r="AJ244">
        <f t="shared" si="36"/>
        <v>0</v>
      </c>
      <c r="AK244">
        <f t="shared" si="37"/>
        <v>0</v>
      </c>
    </row>
    <row r="245" spans="1:37" ht="15" customHeight="1">
      <c r="A245" s="153"/>
      <c r="B245" s="15"/>
      <c r="C245" s="157" t="s">
        <v>239</v>
      </c>
      <c r="D245" s="404" t="s">
        <v>642</v>
      </c>
      <c r="E245" s="316"/>
      <c r="F245" s="316"/>
      <c r="G245" s="316"/>
      <c r="H245" s="316"/>
      <c r="I245" s="316"/>
      <c r="J245" s="316"/>
      <c r="K245" s="316"/>
      <c r="L245" s="317"/>
      <c r="M245" s="379"/>
      <c r="N245" s="316"/>
      <c r="O245" s="316"/>
      <c r="P245" s="316"/>
      <c r="Q245" s="316"/>
      <c r="R245" s="317"/>
      <c r="S245" s="379"/>
      <c r="T245" s="316"/>
      <c r="U245" s="316"/>
      <c r="V245" s="316"/>
      <c r="W245" s="316"/>
      <c r="X245" s="317"/>
      <c r="Y245" s="379"/>
      <c r="Z245" s="316"/>
      <c r="AA245" s="316"/>
      <c r="AB245" s="316"/>
      <c r="AC245" s="316"/>
      <c r="AD245" s="317"/>
      <c r="AI245">
        <f t="shared" si="35"/>
        <v>0</v>
      </c>
      <c r="AJ245">
        <f t="shared" si="36"/>
        <v>0</v>
      </c>
      <c r="AK245">
        <f t="shared" si="37"/>
        <v>0</v>
      </c>
    </row>
    <row r="246" spans="1:37" ht="15" customHeight="1">
      <c r="A246" s="153"/>
      <c r="B246" s="15"/>
      <c r="C246" s="157" t="s">
        <v>240</v>
      </c>
      <c r="D246" s="404" t="s">
        <v>645</v>
      </c>
      <c r="E246" s="316"/>
      <c r="F246" s="316"/>
      <c r="G246" s="316"/>
      <c r="H246" s="316"/>
      <c r="I246" s="316"/>
      <c r="J246" s="316"/>
      <c r="K246" s="316"/>
      <c r="L246" s="317"/>
      <c r="M246" s="379"/>
      <c r="N246" s="316"/>
      <c r="O246" s="316"/>
      <c r="P246" s="316"/>
      <c r="Q246" s="316"/>
      <c r="R246" s="317"/>
      <c r="S246" s="379"/>
      <c r="T246" s="316"/>
      <c r="U246" s="316"/>
      <c r="V246" s="316"/>
      <c r="W246" s="316"/>
      <c r="X246" s="317"/>
      <c r="Y246" s="379"/>
      <c r="Z246" s="316"/>
      <c r="AA246" s="316"/>
      <c r="AB246" s="316"/>
      <c r="AC246" s="316"/>
      <c r="AD246" s="317"/>
      <c r="AI246">
        <f t="shared" si="35"/>
        <v>0</v>
      </c>
      <c r="AJ246">
        <f t="shared" si="36"/>
        <v>0</v>
      </c>
      <c r="AK246">
        <f t="shared" si="37"/>
        <v>0</v>
      </c>
    </row>
    <row r="247" spans="1:37" ht="15" customHeight="1">
      <c r="A247" s="153"/>
      <c r="B247" s="15"/>
      <c r="C247" s="157" t="s">
        <v>241</v>
      </c>
      <c r="D247" s="404" t="s">
        <v>648</v>
      </c>
      <c r="E247" s="316"/>
      <c r="F247" s="316"/>
      <c r="G247" s="316"/>
      <c r="H247" s="316"/>
      <c r="I247" s="316"/>
      <c r="J247" s="316"/>
      <c r="K247" s="316"/>
      <c r="L247" s="317"/>
      <c r="M247" s="379"/>
      <c r="N247" s="316"/>
      <c r="O247" s="316"/>
      <c r="P247" s="316"/>
      <c r="Q247" s="316"/>
      <c r="R247" s="317"/>
      <c r="S247" s="379"/>
      <c r="T247" s="316"/>
      <c r="U247" s="316"/>
      <c r="V247" s="316"/>
      <c r="W247" s="316"/>
      <c r="X247" s="317"/>
      <c r="Y247" s="379"/>
      <c r="Z247" s="316"/>
      <c r="AA247" s="316"/>
      <c r="AB247" s="316"/>
      <c r="AC247" s="316"/>
      <c r="AD247" s="317"/>
      <c r="AI247">
        <f t="shared" si="35"/>
        <v>0</v>
      </c>
      <c r="AJ247">
        <f t="shared" si="36"/>
        <v>0</v>
      </c>
      <c r="AK247">
        <f t="shared" si="37"/>
        <v>0</v>
      </c>
    </row>
    <row r="248" spans="1:37" ht="15" customHeight="1">
      <c r="A248" s="153"/>
      <c r="B248" s="15"/>
      <c r="C248" s="157" t="s">
        <v>242</v>
      </c>
      <c r="D248" s="404" t="s">
        <v>651</v>
      </c>
      <c r="E248" s="316"/>
      <c r="F248" s="316"/>
      <c r="G248" s="316"/>
      <c r="H248" s="316"/>
      <c r="I248" s="316"/>
      <c r="J248" s="316"/>
      <c r="K248" s="316"/>
      <c r="L248" s="317"/>
      <c r="M248" s="379"/>
      <c r="N248" s="316"/>
      <c r="O248" s="316"/>
      <c r="P248" s="316"/>
      <c r="Q248" s="316"/>
      <c r="R248" s="317"/>
      <c r="S248" s="379"/>
      <c r="T248" s="316"/>
      <c r="U248" s="316"/>
      <c r="V248" s="316"/>
      <c r="W248" s="316"/>
      <c r="X248" s="317"/>
      <c r="Y248" s="379"/>
      <c r="Z248" s="316"/>
      <c r="AA248" s="316"/>
      <c r="AB248" s="316"/>
      <c r="AC248" s="316"/>
      <c r="AD248" s="317"/>
      <c r="AI248">
        <f t="shared" si="35"/>
        <v>0</v>
      </c>
      <c r="AJ248">
        <f t="shared" si="36"/>
        <v>0</v>
      </c>
      <c r="AK248">
        <f t="shared" si="37"/>
        <v>0</v>
      </c>
    </row>
    <row r="249" spans="1:37" ht="15" customHeight="1">
      <c r="A249" s="153"/>
      <c r="B249" s="15"/>
      <c r="C249" s="157" t="s">
        <v>243</v>
      </c>
      <c r="D249" s="404" t="s">
        <v>653</v>
      </c>
      <c r="E249" s="316"/>
      <c r="F249" s="316"/>
      <c r="G249" s="316"/>
      <c r="H249" s="316"/>
      <c r="I249" s="316"/>
      <c r="J249" s="316"/>
      <c r="K249" s="316"/>
      <c r="L249" s="317"/>
      <c r="M249" s="379"/>
      <c r="N249" s="316"/>
      <c r="O249" s="316"/>
      <c r="P249" s="316"/>
      <c r="Q249" s="316"/>
      <c r="R249" s="317"/>
      <c r="S249" s="379"/>
      <c r="T249" s="316"/>
      <c r="U249" s="316"/>
      <c r="V249" s="316"/>
      <c r="W249" s="316"/>
      <c r="X249" s="317"/>
      <c r="Y249" s="379"/>
      <c r="Z249" s="316"/>
      <c r="AA249" s="316"/>
      <c r="AB249" s="316"/>
      <c r="AC249" s="316"/>
      <c r="AD249" s="317"/>
      <c r="AI249">
        <f t="shared" si="35"/>
        <v>0</v>
      </c>
      <c r="AJ249">
        <f t="shared" si="36"/>
        <v>0</v>
      </c>
      <c r="AK249">
        <f t="shared" si="37"/>
        <v>0</v>
      </c>
    </row>
    <row r="250" spans="1:37" ht="15" customHeight="1">
      <c r="A250" s="153"/>
      <c r="B250" s="15"/>
      <c r="C250" s="157" t="s">
        <v>244</v>
      </c>
      <c r="D250" s="404" t="s">
        <v>655</v>
      </c>
      <c r="E250" s="316"/>
      <c r="F250" s="316"/>
      <c r="G250" s="316"/>
      <c r="H250" s="316"/>
      <c r="I250" s="316"/>
      <c r="J250" s="316"/>
      <c r="K250" s="316"/>
      <c r="L250" s="317"/>
      <c r="M250" s="379"/>
      <c r="N250" s="316"/>
      <c r="O250" s="316"/>
      <c r="P250" s="316"/>
      <c r="Q250" s="316"/>
      <c r="R250" s="317"/>
      <c r="S250" s="379"/>
      <c r="T250" s="316"/>
      <c r="U250" s="316"/>
      <c r="V250" s="316"/>
      <c r="W250" s="316"/>
      <c r="X250" s="317"/>
      <c r="Y250" s="379"/>
      <c r="Z250" s="316"/>
      <c r="AA250" s="316"/>
      <c r="AB250" s="316"/>
      <c r="AC250" s="316"/>
      <c r="AD250" s="317"/>
      <c r="AI250">
        <f t="shared" si="35"/>
        <v>0</v>
      </c>
      <c r="AJ250">
        <f t="shared" si="36"/>
        <v>0</v>
      </c>
      <c r="AK250">
        <f t="shared" si="37"/>
        <v>0</v>
      </c>
    </row>
    <row r="251" spans="1:37" ht="15" customHeight="1">
      <c r="A251" s="153"/>
      <c r="B251" s="15"/>
      <c r="C251" s="157" t="s">
        <v>245</v>
      </c>
      <c r="D251" s="404" t="s">
        <v>658</v>
      </c>
      <c r="E251" s="316"/>
      <c r="F251" s="316"/>
      <c r="G251" s="316"/>
      <c r="H251" s="316"/>
      <c r="I251" s="316"/>
      <c r="J251" s="316"/>
      <c r="K251" s="316"/>
      <c r="L251" s="317"/>
      <c r="M251" s="379"/>
      <c r="N251" s="316"/>
      <c r="O251" s="316"/>
      <c r="P251" s="316"/>
      <c r="Q251" s="316"/>
      <c r="R251" s="317"/>
      <c r="S251" s="379"/>
      <c r="T251" s="316"/>
      <c r="U251" s="316"/>
      <c r="V251" s="316"/>
      <c r="W251" s="316"/>
      <c r="X251" s="317"/>
      <c r="Y251" s="379"/>
      <c r="Z251" s="316"/>
      <c r="AA251" s="316"/>
      <c r="AB251" s="316"/>
      <c r="AC251" s="316"/>
      <c r="AD251" s="317"/>
      <c r="AI251">
        <f t="shared" si="35"/>
        <v>0</v>
      </c>
      <c r="AJ251">
        <f t="shared" si="36"/>
        <v>0</v>
      </c>
      <c r="AK251">
        <f t="shared" si="37"/>
        <v>0</v>
      </c>
    </row>
    <row r="252" spans="1:37" ht="15" customHeight="1">
      <c r="A252" s="153"/>
      <c r="B252" s="15"/>
      <c r="C252" s="157" t="s">
        <v>246</v>
      </c>
      <c r="D252" s="404" t="s">
        <v>661</v>
      </c>
      <c r="E252" s="316"/>
      <c r="F252" s="316"/>
      <c r="G252" s="316"/>
      <c r="H252" s="316"/>
      <c r="I252" s="316"/>
      <c r="J252" s="316"/>
      <c r="K252" s="316"/>
      <c r="L252" s="317"/>
      <c r="M252" s="379"/>
      <c r="N252" s="316"/>
      <c r="O252" s="316"/>
      <c r="P252" s="316"/>
      <c r="Q252" s="316"/>
      <c r="R252" s="317"/>
      <c r="S252" s="379"/>
      <c r="T252" s="316"/>
      <c r="U252" s="316"/>
      <c r="V252" s="316"/>
      <c r="W252" s="316"/>
      <c r="X252" s="317"/>
      <c r="Y252" s="379"/>
      <c r="Z252" s="316"/>
      <c r="AA252" s="316"/>
      <c r="AB252" s="316"/>
      <c r="AC252" s="316"/>
      <c r="AD252" s="317"/>
      <c r="AI252">
        <f t="shared" si="35"/>
        <v>0</v>
      </c>
      <c r="AJ252">
        <f t="shared" si="36"/>
        <v>0</v>
      </c>
      <c r="AK252">
        <f t="shared" si="37"/>
        <v>0</v>
      </c>
    </row>
    <row r="253" spans="1:37" ht="15" customHeight="1">
      <c r="A253" s="153"/>
      <c r="B253" s="15"/>
      <c r="C253" s="157" t="s">
        <v>247</v>
      </c>
      <c r="D253" s="404" t="s">
        <v>664</v>
      </c>
      <c r="E253" s="316"/>
      <c r="F253" s="316"/>
      <c r="G253" s="316"/>
      <c r="H253" s="316"/>
      <c r="I253" s="316"/>
      <c r="J253" s="316"/>
      <c r="K253" s="316"/>
      <c r="L253" s="317"/>
      <c r="M253" s="379"/>
      <c r="N253" s="316"/>
      <c r="O253" s="316"/>
      <c r="P253" s="316"/>
      <c r="Q253" s="316"/>
      <c r="R253" s="317"/>
      <c r="S253" s="379"/>
      <c r="T253" s="316"/>
      <c r="U253" s="316"/>
      <c r="V253" s="316"/>
      <c r="W253" s="316"/>
      <c r="X253" s="317"/>
      <c r="Y253" s="379"/>
      <c r="Z253" s="316"/>
      <c r="AA253" s="316"/>
      <c r="AB253" s="316"/>
      <c r="AC253" s="316"/>
      <c r="AD253" s="317"/>
      <c r="AI253">
        <f t="shared" si="35"/>
        <v>0</v>
      </c>
      <c r="AJ253">
        <f t="shared" si="36"/>
        <v>0</v>
      </c>
      <c r="AK253">
        <f t="shared" si="37"/>
        <v>0</v>
      </c>
    </row>
    <row r="254" spans="1:37" ht="15" customHeight="1">
      <c r="A254" s="153"/>
      <c r="B254" s="15"/>
      <c r="C254" s="157" t="s">
        <v>248</v>
      </c>
      <c r="D254" s="404" t="s">
        <v>667</v>
      </c>
      <c r="E254" s="316"/>
      <c r="F254" s="316"/>
      <c r="G254" s="316"/>
      <c r="H254" s="316"/>
      <c r="I254" s="316"/>
      <c r="J254" s="316"/>
      <c r="K254" s="316"/>
      <c r="L254" s="317"/>
      <c r="M254" s="379"/>
      <c r="N254" s="316"/>
      <c r="O254" s="316"/>
      <c r="P254" s="316"/>
      <c r="Q254" s="316"/>
      <c r="R254" s="317"/>
      <c r="S254" s="379"/>
      <c r="T254" s="316"/>
      <c r="U254" s="316"/>
      <c r="V254" s="316"/>
      <c r="W254" s="316"/>
      <c r="X254" s="317"/>
      <c r="Y254" s="379"/>
      <c r="Z254" s="316"/>
      <c r="AA254" s="316"/>
      <c r="AB254" s="316"/>
      <c r="AC254" s="316"/>
      <c r="AD254" s="317"/>
      <c r="AI254">
        <f t="shared" si="35"/>
        <v>0</v>
      </c>
      <c r="AJ254">
        <f t="shared" si="36"/>
        <v>0</v>
      </c>
      <c r="AK254">
        <f t="shared" si="37"/>
        <v>0</v>
      </c>
    </row>
    <row r="255" spans="1:37" ht="15" customHeight="1">
      <c r="A255" s="153"/>
      <c r="B255" s="15"/>
      <c r="C255" s="157" t="s">
        <v>249</v>
      </c>
      <c r="D255" s="404" t="s">
        <v>670</v>
      </c>
      <c r="E255" s="316"/>
      <c r="F255" s="316"/>
      <c r="G255" s="316"/>
      <c r="H255" s="316"/>
      <c r="I255" s="316"/>
      <c r="J255" s="316"/>
      <c r="K255" s="316"/>
      <c r="L255" s="317"/>
      <c r="M255" s="379"/>
      <c r="N255" s="316"/>
      <c r="O255" s="316"/>
      <c r="P255" s="316"/>
      <c r="Q255" s="316"/>
      <c r="R255" s="317"/>
      <c r="S255" s="379"/>
      <c r="T255" s="316"/>
      <c r="U255" s="316"/>
      <c r="V255" s="316"/>
      <c r="W255" s="316"/>
      <c r="X255" s="317"/>
      <c r="Y255" s="379"/>
      <c r="Z255" s="316"/>
      <c r="AA255" s="316"/>
      <c r="AB255" s="316"/>
      <c r="AC255" s="316"/>
      <c r="AD255" s="317"/>
      <c r="AI255">
        <f t="shared" si="35"/>
        <v>0</v>
      </c>
      <c r="AJ255">
        <f t="shared" si="36"/>
        <v>0</v>
      </c>
      <c r="AK255">
        <f t="shared" si="37"/>
        <v>0</v>
      </c>
    </row>
    <row r="256" spans="1:37" ht="15" customHeight="1">
      <c r="A256" s="153"/>
      <c r="B256" s="15"/>
      <c r="C256" s="157" t="s">
        <v>250</v>
      </c>
      <c r="D256" s="404" t="s">
        <v>673</v>
      </c>
      <c r="E256" s="316"/>
      <c r="F256" s="316"/>
      <c r="G256" s="316"/>
      <c r="H256" s="316"/>
      <c r="I256" s="316"/>
      <c r="J256" s="316"/>
      <c r="K256" s="316"/>
      <c r="L256" s="317"/>
      <c r="M256" s="379"/>
      <c r="N256" s="316"/>
      <c r="O256" s="316"/>
      <c r="P256" s="316"/>
      <c r="Q256" s="316"/>
      <c r="R256" s="317"/>
      <c r="S256" s="379"/>
      <c r="T256" s="316"/>
      <c r="U256" s="316"/>
      <c r="V256" s="316"/>
      <c r="W256" s="316"/>
      <c r="X256" s="317"/>
      <c r="Y256" s="379"/>
      <c r="Z256" s="316"/>
      <c r="AA256" s="316"/>
      <c r="AB256" s="316"/>
      <c r="AC256" s="316"/>
      <c r="AD256" s="317"/>
      <c r="AI256">
        <f t="shared" si="35"/>
        <v>0</v>
      </c>
      <c r="AJ256">
        <f t="shared" si="36"/>
        <v>0</v>
      </c>
      <c r="AK256">
        <f t="shared" si="37"/>
        <v>0</v>
      </c>
    </row>
    <row r="257" spans="1:37" ht="15" customHeight="1">
      <c r="A257" s="153"/>
      <c r="B257" s="15"/>
      <c r="C257" s="157" t="s">
        <v>251</v>
      </c>
      <c r="D257" s="404" t="s">
        <v>675</v>
      </c>
      <c r="E257" s="316"/>
      <c r="F257" s="316"/>
      <c r="G257" s="316"/>
      <c r="H257" s="316"/>
      <c r="I257" s="316"/>
      <c r="J257" s="316"/>
      <c r="K257" s="316"/>
      <c r="L257" s="317"/>
      <c r="M257" s="379"/>
      <c r="N257" s="316"/>
      <c r="O257" s="316"/>
      <c r="P257" s="316"/>
      <c r="Q257" s="316"/>
      <c r="R257" s="317"/>
      <c r="S257" s="379"/>
      <c r="T257" s="316"/>
      <c r="U257" s="316"/>
      <c r="V257" s="316"/>
      <c r="W257" s="316"/>
      <c r="X257" s="317"/>
      <c r="Y257" s="379"/>
      <c r="Z257" s="316"/>
      <c r="AA257" s="316"/>
      <c r="AB257" s="316"/>
      <c r="AC257" s="316"/>
      <c r="AD257" s="317"/>
      <c r="AI257">
        <f t="shared" si="35"/>
        <v>0</v>
      </c>
      <c r="AJ257">
        <f t="shared" si="36"/>
        <v>0</v>
      </c>
      <c r="AK257">
        <f t="shared" si="37"/>
        <v>0</v>
      </c>
    </row>
    <row r="258" spans="1:37" ht="15" customHeight="1">
      <c r="A258" s="153"/>
      <c r="B258" s="15"/>
      <c r="C258" s="157" t="s">
        <v>252</v>
      </c>
      <c r="D258" s="404" t="s">
        <v>677</v>
      </c>
      <c r="E258" s="316"/>
      <c r="F258" s="316"/>
      <c r="G258" s="316"/>
      <c r="H258" s="316"/>
      <c r="I258" s="316"/>
      <c r="J258" s="316"/>
      <c r="K258" s="316"/>
      <c r="L258" s="317"/>
      <c r="M258" s="379"/>
      <c r="N258" s="316"/>
      <c r="O258" s="316"/>
      <c r="P258" s="316"/>
      <c r="Q258" s="316"/>
      <c r="R258" s="317"/>
      <c r="S258" s="379"/>
      <c r="T258" s="316"/>
      <c r="U258" s="316"/>
      <c r="V258" s="316"/>
      <c r="W258" s="316"/>
      <c r="X258" s="317"/>
      <c r="Y258" s="379"/>
      <c r="Z258" s="316"/>
      <c r="AA258" s="316"/>
      <c r="AB258" s="316"/>
      <c r="AC258" s="316"/>
      <c r="AD258" s="317"/>
      <c r="AI258">
        <f t="shared" si="35"/>
        <v>0</v>
      </c>
      <c r="AJ258">
        <f t="shared" si="36"/>
        <v>0</v>
      </c>
      <c r="AK258">
        <f t="shared" si="37"/>
        <v>0</v>
      </c>
    </row>
    <row r="259" spans="1:37" ht="15" customHeight="1">
      <c r="A259" s="153"/>
      <c r="B259" s="15"/>
      <c r="C259" s="158" t="s">
        <v>253</v>
      </c>
      <c r="D259" s="404" t="s">
        <v>679</v>
      </c>
      <c r="E259" s="316"/>
      <c r="F259" s="316"/>
      <c r="G259" s="316"/>
      <c r="H259" s="316"/>
      <c r="I259" s="316"/>
      <c r="J259" s="316"/>
      <c r="K259" s="316"/>
      <c r="L259" s="317"/>
      <c r="M259" s="379"/>
      <c r="N259" s="316"/>
      <c r="O259" s="316"/>
      <c r="P259" s="316"/>
      <c r="Q259" s="316"/>
      <c r="R259" s="317"/>
      <c r="S259" s="379"/>
      <c r="T259" s="316"/>
      <c r="U259" s="316"/>
      <c r="V259" s="316"/>
      <c r="W259" s="316"/>
      <c r="X259" s="317"/>
      <c r="Y259" s="379"/>
      <c r="Z259" s="316"/>
      <c r="AA259" s="316"/>
      <c r="AB259" s="316"/>
      <c r="AC259" s="316"/>
      <c r="AD259" s="317"/>
      <c r="AI259">
        <f t="shared" si="35"/>
        <v>0</v>
      </c>
      <c r="AJ259">
        <f t="shared" si="36"/>
        <v>0</v>
      </c>
      <c r="AK259">
        <f t="shared" si="37"/>
        <v>0</v>
      </c>
    </row>
    <row r="260" spans="1:37" ht="15" customHeight="1">
      <c r="A260" s="153"/>
      <c r="B260" s="15"/>
      <c r="C260" s="158" t="s">
        <v>254</v>
      </c>
      <c r="D260" s="404" t="s">
        <v>629</v>
      </c>
      <c r="E260" s="316"/>
      <c r="F260" s="316"/>
      <c r="G260" s="316"/>
      <c r="H260" s="316"/>
      <c r="I260" s="316"/>
      <c r="J260" s="316"/>
      <c r="K260" s="316"/>
      <c r="L260" s="317"/>
      <c r="M260" s="379"/>
      <c r="N260" s="316"/>
      <c r="O260" s="316"/>
      <c r="P260" s="316"/>
      <c r="Q260" s="316"/>
      <c r="R260" s="317"/>
      <c r="S260" s="379"/>
      <c r="T260" s="316"/>
      <c r="U260" s="316"/>
      <c r="V260" s="316"/>
      <c r="W260" s="316"/>
      <c r="X260" s="317"/>
      <c r="Y260" s="379"/>
      <c r="Z260" s="316"/>
      <c r="AA260" s="316"/>
      <c r="AB260" s="316"/>
      <c r="AC260" s="316"/>
      <c r="AD260" s="317"/>
      <c r="AI260">
        <f t="shared" si="35"/>
        <v>0</v>
      </c>
      <c r="AJ260">
        <f t="shared" si="36"/>
        <v>0</v>
      </c>
      <c r="AK260">
        <f t="shared" si="37"/>
        <v>0</v>
      </c>
    </row>
    <row r="261" spans="1:37" ht="15" customHeight="1">
      <c r="A261" s="153"/>
      <c r="B261" s="15"/>
      <c r="C261" s="157" t="s">
        <v>255</v>
      </c>
      <c r="D261" s="404" t="s">
        <v>550</v>
      </c>
      <c r="E261" s="316"/>
      <c r="F261" s="316"/>
      <c r="G261" s="316"/>
      <c r="H261" s="316"/>
      <c r="I261" s="316"/>
      <c r="J261" s="316"/>
      <c r="K261" s="316"/>
      <c r="L261" s="317"/>
      <c r="M261" s="379"/>
      <c r="N261" s="316"/>
      <c r="O261" s="316"/>
      <c r="P261" s="316"/>
      <c r="Q261" s="316"/>
      <c r="R261" s="317"/>
      <c r="S261" s="379"/>
      <c r="T261" s="316"/>
      <c r="U261" s="316"/>
      <c r="V261" s="316"/>
      <c r="W261" s="316"/>
      <c r="X261" s="317"/>
      <c r="Y261" s="379"/>
      <c r="Z261" s="316"/>
      <c r="AA261" s="316"/>
      <c r="AB261" s="316"/>
      <c r="AC261" s="316"/>
      <c r="AD261" s="317"/>
      <c r="AI261">
        <f t="shared" si="35"/>
        <v>0</v>
      </c>
      <c r="AJ261">
        <f t="shared" si="36"/>
        <v>0</v>
      </c>
      <c r="AK261">
        <f t="shared" si="37"/>
        <v>0</v>
      </c>
    </row>
    <row r="262" spans="1:37" ht="15" customHeight="1">
      <c r="A262" s="153"/>
      <c r="B262" s="15"/>
      <c r="C262" s="126"/>
      <c r="D262" s="149"/>
      <c r="E262" s="149"/>
      <c r="F262" s="149"/>
      <c r="G262" s="149"/>
      <c r="H262" s="149"/>
      <c r="I262" s="149"/>
      <c r="J262" s="149"/>
      <c r="K262" s="149"/>
      <c r="L262" s="150" t="s">
        <v>506</v>
      </c>
      <c r="M262" s="315">
        <f>IF(AND(SUM(M235:M261)=0,COUNTIF(M235:M261,"NS")&gt;0),"NS",IF(AND(SUM(M235:M261)=0,COUNTIF(M235:M261,0)&gt;0),0,IF(AND(SUM(M235:M261)=0,COUNTIF(M235:M261,"NA")&gt;0),"NA",SUM(M235:M261))))</f>
        <v>0</v>
      </c>
      <c r="N262" s="316"/>
      <c r="O262" s="316"/>
      <c r="P262" s="316"/>
      <c r="Q262" s="316"/>
      <c r="R262" s="317"/>
      <c r="S262" s="315">
        <f>IF(AND(SUM(S235:S261)=0,COUNTIF(S235:S261,"NS")&gt;0),"NS",IF(AND(SUM(S235:S261)=0,COUNTIF(S235:S261,0)&gt;0),0,IF(AND(SUM(S235:S261)=0,COUNTIF(S235:S261,"NA")&gt;0),"NA",SUM(S235:S261))))</f>
        <v>0</v>
      </c>
      <c r="T262" s="316"/>
      <c r="U262" s="316"/>
      <c r="V262" s="316"/>
      <c r="W262" s="316"/>
      <c r="X262" s="317"/>
      <c r="Y262" s="315">
        <f>IF(AND(SUM(Y235:Y261)=0,COUNTIF(Y235:Y261,"NS")&gt;0),"NS",IF(AND(SUM(Y235:Y261)=0,COUNTIF(Y235:Y261,0)&gt;0),0,IF(AND(SUM(Y235:Y261)=0,COUNTIF(Y235:Y261,"NA")&gt;0),"NA",SUM(Y235:Y261))))</f>
        <v>0</v>
      </c>
      <c r="Z262" s="316"/>
      <c r="AA262" s="316"/>
      <c r="AB262" s="316"/>
      <c r="AC262" s="316"/>
      <c r="AD262" s="317"/>
      <c r="AI262">
        <f>SUM(AI235:AI261)</f>
        <v>0</v>
      </c>
      <c r="AK262">
        <f>SUM(AK235:AK261)</f>
        <v>0</v>
      </c>
    </row>
    <row r="263" spans="1:37" ht="15" customHeight="1">
      <c r="A263" s="153"/>
      <c r="B263" s="148"/>
      <c r="C263" s="148"/>
      <c r="D263" s="148"/>
      <c r="E263" s="148"/>
      <c r="F263" s="148"/>
      <c r="G263" s="148"/>
      <c r="H263" s="151"/>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row>
    <row r="264" spans="1:37" ht="24" customHeight="1">
      <c r="A264" s="83"/>
      <c r="B264" s="15"/>
      <c r="C264" s="371" t="s">
        <v>291</v>
      </c>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81"/>
    </row>
    <row r="265" spans="1:37" ht="60" customHeight="1">
      <c r="A265" s="153"/>
      <c r="B265" s="148"/>
      <c r="C265" s="372"/>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6"/>
      <c r="AD265" s="317"/>
    </row>
    <row r="266" spans="1:37" ht="15" customHeight="1">
      <c r="A266" s="83"/>
      <c r="B266" s="239" t="str">
        <f>IF(AG235=0,"","Favor de ingresar toda la información requerida en la pregunta.")</f>
        <v/>
      </c>
      <c r="C266" s="239"/>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row>
    <row r="267" spans="1:37" ht="15" customHeight="1">
      <c r="A267" s="83"/>
      <c r="B267" s="239" t="str">
        <f>IF(AND(COUNTIF(M235:AD261,"NS")&lt;&gt;0,C265=""),"Alerta: Debido a que cuenta con registros NS, debe proporcionar una justificación en el area de comentarios al final de la pregunta.","")</f>
        <v/>
      </c>
      <c r="C267" s="239"/>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row>
    <row r="268" spans="1:37" ht="15" customHeight="1">
      <c r="A268" s="83"/>
      <c r="B268" s="239" t="str">
        <f>IF(AK262&gt;=1,"Favor de revisar la sumatoria y consistencia de totales y/o subtotales por filas (numéricos y NS).","")</f>
        <v/>
      </c>
      <c r="C268" s="239"/>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row>
    <row r="269" spans="1:37" ht="15" customHeight="1">
      <c r="A269" s="83"/>
      <c r="B269" s="239" t="str">
        <f>IF(AND($C$91=M262,$E$93=S262,$E$95=Y262),"","Las cantidades de Hombres y Mujeres debe corresponder con los datos reportados en la preg. 3.2.")</f>
        <v/>
      </c>
      <c r="C269" s="239"/>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row>
    <row r="270" spans="1:37" ht="15" customHeight="1">
      <c r="A270" s="83"/>
      <c r="B270" s="239"/>
      <c r="C270" s="239"/>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row>
    <row r="271" spans="1:37" ht="15" customHeight="1">
      <c r="A271" s="83"/>
      <c r="B271" s="239"/>
      <c r="C271" s="239"/>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row>
    <row r="272" spans="1:37" ht="24" customHeight="1">
      <c r="A272" s="98" t="s">
        <v>789</v>
      </c>
      <c r="B272" s="408" t="s">
        <v>790</v>
      </c>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row>
    <row r="273" spans="1:43" ht="36" customHeight="1">
      <c r="A273" s="98"/>
      <c r="B273" s="106"/>
      <c r="C273" s="409" t="s">
        <v>791</v>
      </c>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row>
    <row r="274" spans="1:43" ht="36" customHeight="1">
      <c r="A274" s="159"/>
      <c r="B274" s="75"/>
      <c r="C274" s="409" t="s">
        <v>792</v>
      </c>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row>
    <row r="275" spans="1:43" ht="15" customHeight="1">
      <c r="A275" s="83"/>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row>
    <row r="276" spans="1:43" ht="24" customHeight="1">
      <c r="A276" s="52"/>
      <c r="B276" s="103"/>
      <c r="C276" s="397" t="s">
        <v>793</v>
      </c>
      <c r="D276" s="319"/>
      <c r="E276" s="319"/>
      <c r="F276" s="319"/>
      <c r="G276" s="319"/>
      <c r="H276" s="319"/>
      <c r="I276" s="319"/>
      <c r="J276" s="319"/>
      <c r="K276" s="319"/>
      <c r="L276" s="320"/>
      <c r="M276" s="397" t="s">
        <v>699</v>
      </c>
      <c r="N276" s="316"/>
      <c r="O276" s="316"/>
      <c r="P276" s="316"/>
      <c r="Q276" s="316"/>
      <c r="R276" s="316"/>
      <c r="S276" s="316"/>
      <c r="T276" s="316"/>
      <c r="U276" s="316"/>
      <c r="V276" s="316"/>
      <c r="W276" s="316"/>
      <c r="X276" s="316"/>
      <c r="Y276" s="316"/>
      <c r="Z276" s="316"/>
      <c r="AA276" s="316"/>
      <c r="AB276" s="316"/>
      <c r="AC276" s="316"/>
      <c r="AD276" s="317"/>
    </row>
    <row r="277" spans="1:43" ht="15" customHeight="1">
      <c r="A277" s="52"/>
      <c r="B277" s="103"/>
      <c r="C277" s="323"/>
      <c r="D277" s="314"/>
      <c r="E277" s="314"/>
      <c r="F277" s="314"/>
      <c r="G277" s="314"/>
      <c r="H277" s="314"/>
      <c r="I277" s="314"/>
      <c r="J277" s="314"/>
      <c r="K277" s="314"/>
      <c r="L277" s="324"/>
      <c r="M277" s="395" t="s">
        <v>454</v>
      </c>
      <c r="N277" s="316"/>
      <c r="O277" s="316"/>
      <c r="P277" s="316"/>
      <c r="Q277" s="316"/>
      <c r="R277" s="317"/>
      <c r="S277" s="441" t="s">
        <v>700</v>
      </c>
      <c r="T277" s="316"/>
      <c r="U277" s="316"/>
      <c r="V277" s="316"/>
      <c r="W277" s="316"/>
      <c r="X277" s="317"/>
      <c r="Y277" s="441" t="s">
        <v>701</v>
      </c>
      <c r="Z277" s="316"/>
      <c r="AA277" s="316"/>
      <c r="AB277" s="316"/>
      <c r="AC277" s="316"/>
      <c r="AD277" s="317"/>
      <c r="AG277" t="s">
        <v>412</v>
      </c>
      <c r="AI277" t="s">
        <v>287</v>
      </c>
      <c r="AJ277" t="s">
        <v>459</v>
      </c>
      <c r="AK277" t="s">
        <v>460</v>
      </c>
      <c r="AL277" t="s">
        <v>794</v>
      </c>
      <c r="AO277" t="s">
        <v>795</v>
      </c>
    </row>
    <row r="278" spans="1:43" ht="36" customHeight="1">
      <c r="A278" s="52"/>
      <c r="B278" s="103"/>
      <c r="C278" s="160" t="s">
        <v>221</v>
      </c>
      <c r="D278" s="404" t="s">
        <v>647</v>
      </c>
      <c r="E278" s="316"/>
      <c r="F278" s="316"/>
      <c r="G278" s="316"/>
      <c r="H278" s="316"/>
      <c r="I278" s="316"/>
      <c r="J278" s="316"/>
      <c r="K278" s="316"/>
      <c r="L278" s="317"/>
      <c r="M278" s="379"/>
      <c r="N278" s="316"/>
      <c r="O278" s="316"/>
      <c r="P278" s="316"/>
      <c r="Q278" s="316"/>
      <c r="R278" s="317"/>
      <c r="S278" s="379"/>
      <c r="T278" s="316"/>
      <c r="U278" s="316"/>
      <c r="V278" s="316"/>
      <c r="W278" s="316"/>
      <c r="X278" s="317"/>
      <c r="Y278" s="379"/>
      <c r="Z278" s="316"/>
      <c r="AA278" s="316"/>
      <c r="AB278" s="316"/>
      <c r="AC278" s="316"/>
      <c r="AD278" s="317"/>
      <c r="AG278">
        <f>IF(COUNTA(C91,E93,E95)=3,IF(COUNTBLANK(M278:AD289)=180,0,1),0)</f>
        <v>0</v>
      </c>
      <c r="AI278">
        <f t="shared" ref="AI278:AI289" si="38">COUNTIF(S278:AD278,"NS")</f>
        <v>0</v>
      </c>
      <c r="AJ278">
        <f t="shared" ref="AJ278:AJ289" si="39">SUM(S278:AD278)</f>
        <v>0</v>
      </c>
      <c r="AK278">
        <f t="shared" ref="AK278:AK289" si="40">IF(COUNTA(M278:AD278)=0,0,IF(OR(AND(M278=0,AI278&gt;0),AND(M278="ns",AJ278&gt;0),AND(M278="ns",AI278=0,AJ278=0)),1,IF(OR(AND(M278&gt;0,AI278=2),AND(M278="ns",AI278=2),AND(M278="ns",AJ278=0,AI278&gt;0),M278=AJ278),0,1)))</f>
        <v>0</v>
      </c>
      <c r="AL278">
        <f>IF(OR(ISTEXT(M290),ISTEXT($C$91)),0,IF(M290&gt;=$C$91,0,1))</f>
        <v>0</v>
      </c>
      <c r="AM278">
        <f>IF(OR(ISTEXT(S290),ISTEXT($E$93)),0,IF(S290&gt;=$E$93,0,1))</f>
        <v>0</v>
      </c>
      <c r="AN278">
        <f>IF(OR(ISTEXT(Y290),ISTEXT($E$95)),0,IF(Y290&gt;=$E$95,0,1))</f>
        <v>0</v>
      </c>
      <c r="AO278">
        <f t="shared" ref="AO278:AO289" si="41">IF(OR(ISTEXT(M278),ISTEXT($C$91)),0,IF(M278&lt;=$C$91,0,1))</f>
        <v>0</v>
      </c>
      <c r="AP278">
        <f t="shared" ref="AP278:AP289" si="42">IF(OR(ISTEXT(S278),ISTEXT($E$93)),0,IF(S278&lt;=$E$93,0,1))</f>
        <v>0</v>
      </c>
      <c r="AQ278">
        <f t="shared" ref="AQ278:AQ289" si="43">IF(OR(ISTEXT(Y278),ISTEXT($E$95)),0,IF(Y278&lt;=$E$95,0,1))</f>
        <v>0</v>
      </c>
    </row>
    <row r="279" spans="1:43" ht="24" customHeight="1">
      <c r="A279" s="52"/>
      <c r="B279" s="103"/>
      <c r="C279" s="161" t="s">
        <v>222</v>
      </c>
      <c r="D279" s="404" t="s">
        <v>650</v>
      </c>
      <c r="E279" s="316"/>
      <c r="F279" s="316"/>
      <c r="G279" s="316"/>
      <c r="H279" s="316"/>
      <c r="I279" s="316"/>
      <c r="J279" s="316"/>
      <c r="K279" s="316"/>
      <c r="L279" s="317"/>
      <c r="M279" s="379"/>
      <c r="N279" s="316"/>
      <c r="O279" s="316"/>
      <c r="P279" s="316"/>
      <c r="Q279" s="316"/>
      <c r="R279" s="317"/>
      <c r="S279" s="379"/>
      <c r="T279" s="316"/>
      <c r="U279" s="316"/>
      <c r="V279" s="316"/>
      <c r="W279" s="316"/>
      <c r="X279" s="317"/>
      <c r="Y279" s="379"/>
      <c r="Z279" s="316"/>
      <c r="AA279" s="316"/>
      <c r="AB279" s="316"/>
      <c r="AC279" s="316"/>
      <c r="AD279" s="317"/>
      <c r="AI279">
        <f t="shared" si="38"/>
        <v>0</v>
      </c>
      <c r="AJ279">
        <f t="shared" si="39"/>
        <v>0</v>
      </c>
      <c r="AK279">
        <f t="shared" si="40"/>
        <v>0</v>
      </c>
      <c r="AN279">
        <f>SUM(AL278:AN278)</f>
        <v>0</v>
      </c>
      <c r="AO279">
        <f t="shared" si="41"/>
        <v>0</v>
      </c>
      <c r="AP279">
        <f t="shared" si="42"/>
        <v>0</v>
      </c>
      <c r="AQ279">
        <f t="shared" si="43"/>
        <v>0</v>
      </c>
    </row>
    <row r="280" spans="1:43" ht="24" customHeight="1">
      <c r="A280" s="52"/>
      <c r="B280" s="103"/>
      <c r="C280" s="161" t="s">
        <v>224</v>
      </c>
      <c r="D280" s="404" t="s">
        <v>652</v>
      </c>
      <c r="E280" s="316"/>
      <c r="F280" s="316"/>
      <c r="G280" s="316"/>
      <c r="H280" s="316"/>
      <c r="I280" s="316"/>
      <c r="J280" s="316"/>
      <c r="K280" s="316"/>
      <c r="L280" s="317"/>
      <c r="M280" s="379"/>
      <c r="N280" s="316"/>
      <c r="O280" s="316"/>
      <c r="P280" s="316"/>
      <c r="Q280" s="316"/>
      <c r="R280" s="317"/>
      <c r="S280" s="379"/>
      <c r="T280" s="316"/>
      <c r="U280" s="316"/>
      <c r="V280" s="316"/>
      <c r="W280" s="316"/>
      <c r="X280" s="317"/>
      <c r="Y280" s="379"/>
      <c r="Z280" s="316"/>
      <c r="AA280" s="316"/>
      <c r="AB280" s="316"/>
      <c r="AC280" s="316"/>
      <c r="AD280" s="317"/>
      <c r="AI280">
        <f t="shared" si="38"/>
        <v>0</v>
      </c>
      <c r="AJ280">
        <f t="shared" si="39"/>
        <v>0</v>
      </c>
      <c r="AK280">
        <f t="shared" si="40"/>
        <v>0</v>
      </c>
      <c r="AO280">
        <f t="shared" si="41"/>
        <v>0</v>
      </c>
      <c r="AP280">
        <f t="shared" si="42"/>
        <v>0</v>
      </c>
      <c r="AQ280">
        <f t="shared" si="43"/>
        <v>0</v>
      </c>
    </row>
    <row r="281" spans="1:43" ht="48" customHeight="1">
      <c r="A281" s="52"/>
      <c r="B281" s="103"/>
      <c r="C281" s="161" t="s">
        <v>225</v>
      </c>
      <c r="D281" s="404" t="s">
        <v>654</v>
      </c>
      <c r="E281" s="316"/>
      <c r="F281" s="316"/>
      <c r="G281" s="316"/>
      <c r="H281" s="316"/>
      <c r="I281" s="316"/>
      <c r="J281" s="316"/>
      <c r="K281" s="316"/>
      <c r="L281" s="317"/>
      <c r="M281" s="379"/>
      <c r="N281" s="316"/>
      <c r="O281" s="316"/>
      <c r="P281" s="316"/>
      <c r="Q281" s="316"/>
      <c r="R281" s="317"/>
      <c r="S281" s="379"/>
      <c r="T281" s="316"/>
      <c r="U281" s="316"/>
      <c r="V281" s="316"/>
      <c r="W281" s="316"/>
      <c r="X281" s="317"/>
      <c r="Y281" s="379"/>
      <c r="Z281" s="316"/>
      <c r="AA281" s="316"/>
      <c r="AB281" s="316"/>
      <c r="AC281" s="316"/>
      <c r="AD281" s="317"/>
      <c r="AI281">
        <f t="shared" si="38"/>
        <v>0</v>
      </c>
      <c r="AJ281">
        <f t="shared" si="39"/>
        <v>0</v>
      </c>
      <c r="AK281">
        <f t="shared" si="40"/>
        <v>0</v>
      </c>
      <c r="AO281">
        <f t="shared" si="41"/>
        <v>0</v>
      </c>
      <c r="AP281">
        <f t="shared" si="42"/>
        <v>0</v>
      </c>
      <c r="AQ281">
        <f t="shared" si="43"/>
        <v>0</v>
      </c>
    </row>
    <row r="282" spans="1:43" ht="24" customHeight="1">
      <c r="A282" s="52"/>
      <c r="B282" s="103"/>
      <c r="C282" s="161" t="s">
        <v>227</v>
      </c>
      <c r="D282" s="404" t="s">
        <v>657</v>
      </c>
      <c r="E282" s="316"/>
      <c r="F282" s="316"/>
      <c r="G282" s="316"/>
      <c r="H282" s="316"/>
      <c r="I282" s="316"/>
      <c r="J282" s="316"/>
      <c r="K282" s="316"/>
      <c r="L282" s="317"/>
      <c r="M282" s="379"/>
      <c r="N282" s="316"/>
      <c r="O282" s="316"/>
      <c r="P282" s="316"/>
      <c r="Q282" s="316"/>
      <c r="R282" s="317"/>
      <c r="S282" s="379"/>
      <c r="T282" s="316"/>
      <c r="U282" s="316"/>
      <c r="V282" s="316"/>
      <c r="W282" s="316"/>
      <c r="X282" s="317"/>
      <c r="Y282" s="379"/>
      <c r="Z282" s="316"/>
      <c r="AA282" s="316"/>
      <c r="AB282" s="316"/>
      <c r="AC282" s="316"/>
      <c r="AD282" s="317"/>
      <c r="AI282">
        <f t="shared" si="38"/>
        <v>0</v>
      </c>
      <c r="AJ282">
        <f t="shared" si="39"/>
        <v>0</v>
      </c>
      <c r="AK282">
        <f t="shared" si="40"/>
        <v>0</v>
      </c>
      <c r="AO282">
        <f t="shared" si="41"/>
        <v>0</v>
      </c>
      <c r="AP282">
        <f t="shared" si="42"/>
        <v>0</v>
      </c>
      <c r="AQ282">
        <f t="shared" si="43"/>
        <v>0</v>
      </c>
    </row>
    <row r="283" spans="1:43" ht="36" customHeight="1">
      <c r="A283" s="52"/>
      <c r="B283" s="103"/>
      <c r="C283" s="161" t="s">
        <v>229</v>
      </c>
      <c r="D283" s="404" t="s">
        <v>660</v>
      </c>
      <c r="E283" s="316"/>
      <c r="F283" s="316"/>
      <c r="G283" s="316"/>
      <c r="H283" s="316"/>
      <c r="I283" s="316"/>
      <c r="J283" s="316"/>
      <c r="K283" s="316"/>
      <c r="L283" s="317"/>
      <c r="M283" s="379"/>
      <c r="N283" s="316"/>
      <c r="O283" s="316"/>
      <c r="P283" s="316"/>
      <c r="Q283" s="316"/>
      <c r="R283" s="317"/>
      <c r="S283" s="379"/>
      <c r="T283" s="316"/>
      <c r="U283" s="316"/>
      <c r="V283" s="316"/>
      <c r="W283" s="316"/>
      <c r="X283" s="317"/>
      <c r="Y283" s="379"/>
      <c r="Z283" s="316"/>
      <c r="AA283" s="316"/>
      <c r="AB283" s="316"/>
      <c r="AC283" s="316"/>
      <c r="AD283" s="317"/>
      <c r="AI283">
        <f t="shared" si="38"/>
        <v>0</v>
      </c>
      <c r="AJ283">
        <f t="shared" si="39"/>
        <v>0</v>
      </c>
      <c r="AK283">
        <f t="shared" si="40"/>
        <v>0</v>
      </c>
      <c r="AO283">
        <f t="shared" si="41"/>
        <v>0</v>
      </c>
      <c r="AP283">
        <f t="shared" si="42"/>
        <v>0</v>
      </c>
      <c r="AQ283">
        <f t="shared" si="43"/>
        <v>0</v>
      </c>
    </row>
    <row r="284" spans="1:43" ht="24" customHeight="1">
      <c r="A284" s="52"/>
      <c r="B284" s="103"/>
      <c r="C284" s="161" t="s">
        <v>231</v>
      </c>
      <c r="D284" s="404" t="s">
        <v>663</v>
      </c>
      <c r="E284" s="316"/>
      <c r="F284" s="316"/>
      <c r="G284" s="316"/>
      <c r="H284" s="316"/>
      <c r="I284" s="316"/>
      <c r="J284" s="316"/>
      <c r="K284" s="316"/>
      <c r="L284" s="317"/>
      <c r="M284" s="379"/>
      <c r="N284" s="316"/>
      <c r="O284" s="316"/>
      <c r="P284" s="316"/>
      <c r="Q284" s="316"/>
      <c r="R284" s="317"/>
      <c r="S284" s="379"/>
      <c r="T284" s="316"/>
      <c r="U284" s="316"/>
      <c r="V284" s="316"/>
      <c r="W284" s="316"/>
      <c r="X284" s="317"/>
      <c r="Y284" s="379"/>
      <c r="Z284" s="316"/>
      <c r="AA284" s="316"/>
      <c r="AB284" s="316"/>
      <c r="AC284" s="316"/>
      <c r="AD284" s="317"/>
      <c r="AI284">
        <f t="shared" si="38"/>
        <v>0</v>
      </c>
      <c r="AJ284">
        <f t="shared" si="39"/>
        <v>0</v>
      </c>
      <c r="AK284">
        <f t="shared" si="40"/>
        <v>0</v>
      </c>
      <c r="AO284">
        <f t="shared" si="41"/>
        <v>0</v>
      </c>
      <c r="AP284">
        <f t="shared" si="42"/>
        <v>0</v>
      </c>
      <c r="AQ284">
        <f t="shared" si="43"/>
        <v>0</v>
      </c>
    </row>
    <row r="285" spans="1:43" ht="48" customHeight="1">
      <c r="A285" s="52"/>
      <c r="B285" s="103"/>
      <c r="C285" s="161" t="s">
        <v>233</v>
      </c>
      <c r="D285" s="404" t="s">
        <v>666</v>
      </c>
      <c r="E285" s="316"/>
      <c r="F285" s="316"/>
      <c r="G285" s="316"/>
      <c r="H285" s="316"/>
      <c r="I285" s="316"/>
      <c r="J285" s="316"/>
      <c r="K285" s="316"/>
      <c r="L285" s="317"/>
      <c r="M285" s="379"/>
      <c r="N285" s="316"/>
      <c r="O285" s="316"/>
      <c r="P285" s="316"/>
      <c r="Q285" s="316"/>
      <c r="R285" s="317"/>
      <c r="S285" s="379"/>
      <c r="T285" s="316"/>
      <c r="U285" s="316"/>
      <c r="V285" s="316"/>
      <c r="W285" s="316"/>
      <c r="X285" s="317"/>
      <c r="Y285" s="379"/>
      <c r="Z285" s="316"/>
      <c r="AA285" s="316"/>
      <c r="AB285" s="316"/>
      <c r="AC285" s="316"/>
      <c r="AD285" s="317"/>
      <c r="AI285">
        <f t="shared" si="38"/>
        <v>0</v>
      </c>
      <c r="AJ285">
        <f t="shared" si="39"/>
        <v>0</v>
      </c>
      <c r="AK285">
        <f t="shared" si="40"/>
        <v>0</v>
      </c>
      <c r="AO285">
        <f t="shared" si="41"/>
        <v>0</v>
      </c>
      <c r="AP285">
        <f t="shared" si="42"/>
        <v>0</v>
      </c>
      <c r="AQ285">
        <f t="shared" si="43"/>
        <v>0</v>
      </c>
    </row>
    <row r="286" spans="1:43" ht="15" customHeight="1">
      <c r="A286" s="52"/>
      <c r="B286" s="103"/>
      <c r="C286" s="161" t="s">
        <v>235</v>
      </c>
      <c r="D286" s="404" t="s">
        <v>669</v>
      </c>
      <c r="E286" s="316"/>
      <c r="F286" s="316"/>
      <c r="G286" s="316"/>
      <c r="H286" s="316"/>
      <c r="I286" s="316"/>
      <c r="J286" s="316"/>
      <c r="K286" s="316"/>
      <c r="L286" s="317"/>
      <c r="M286" s="379"/>
      <c r="N286" s="316"/>
      <c r="O286" s="316"/>
      <c r="P286" s="316"/>
      <c r="Q286" s="316"/>
      <c r="R286" s="317"/>
      <c r="S286" s="379"/>
      <c r="T286" s="316"/>
      <c r="U286" s="316"/>
      <c r="V286" s="316"/>
      <c r="W286" s="316"/>
      <c r="X286" s="317"/>
      <c r="Y286" s="379"/>
      <c r="Z286" s="316"/>
      <c r="AA286" s="316"/>
      <c r="AB286" s="316"/>
      <c r="AC286" s="316"/>
      <c r="AD286" s="317"/>
      <c r="AI286">
        <f t="shared" si="38"/>
        <v>0</v>
      </c>
      <c r="AJ286">
        <f t="shared" si="39"/>
        <v>0</v>
      </c>
      <c r="AK286">
        <f t="shared" si="40"/>
        <v>0</v>
      </c>
      <c r="AO286">
        <f t="shared" si="41"/>
        <v>0</v>
      </c>
      <c r="AP286">
        <f t="shared" si="42"/>
        <v>0</v>
      </c>
      <c r="AQ286">
        <f t="shared" si="43"/>
        <v>0</v>
      </c>
    </row>
    <row r="287" spans="1:43" ht="15" customHeight="1">
      <c r="A287" s="52"/>
      <c r="B287" s="103"/>
      <c r="C287" s="161" t="s">
        <v>237</v>
      </c>
      <c r="D287" s="404" t="s">
        <v>672</v>
      </c>
      <c r="E287" s="316"/>
      <c r="F287" s="316"/>
      <c r="G287" s="316"/>
      <c r="H287" s="316"/>
      <c r="I287" s="316"/>
      <c r="J287" s="316"/>
      <c r="K287" s="316"/>
      <c r="L287" s="317"/>
      <c r="M287" s="379"/>
      <c r="N287" s="316"/>
      <c r="O287" s="316"/>
      <c r="P287" s="316"/>
      <c r="Q287" s="316"/>
      <c r="R287" s="317"/>
      <c r="S287" s="379"/>
      <c r="T287" s="316"/>
      <c r="U287" s="316"/>
      <c r="V287" s="316"/>
      <c r="W287" s="316"/>
      <c r="X287" s="317"/>
      <c r="Y287" s="379"/>
      <c r="Z287" s="316"/>
      <c r="AA287" s="316"/>
      <c r="AB287" s="316"/>
      <c r="AC287" s="316"/>
      <c r="AD287" s="317"/>
      <c r="AI287">
        <f t="shared" si="38"/>
        <v>0</v>
      </c>
      <c r="AJ287">
        <f t="shared" si="39"/>
        <v>0</v>
      </c>
      <c r="AK287">
        <f t="shared" si="40"/>
        <v>0</v>
      </c>
      <c r="AO287">
        <f t="shared" si="41"/>
        <v>0</v>
      </c>
      <c r="AP287">
        <f t="shared" si="42"/>
        <v>0</v>
      </c>
      <c r="AQ287">
        <f t="shared" si="43"/>
        <v>0</v>
      </c>
    </row>
    <row r="288" spans="1:43" ht="15" customHeight="1">
      <c r="A288" s="52"/>
      <c r="B288" s="103"/>
      <c r="C288" s="161" t="s">
        <v>239</v>
      </c>
      <c r="D288" s="404" t="s">
        <v>676</v>
      </c>
      <c r="E288" s="316"/>
      <c r="F288" s="316"/>
      <c r="G288" s="316"/>
      <c r="H288" s="316"/>
      <c r="I288" s="316"/>
      <c r="J288" s="316"/>
      <c r="K288" s="316"/>
      <c r="L288" s="317"/>
      <c r="M288" s="379"/>
      <c r="N288" s="316"/>
      <c r="O288" s="316"/>
      <c r="P288" s="316"/>
      <c r="Q288" s="316"/>
      <c r="R288" s="317"/>
      <c r="S288" s="379"/>
      <c r="T288" s="316"/>
      <c r="U288" s="316"/>
      <c r="V288" s="316"/>
      <c r="W288" s="316"/>
      <c r="X288" s="317"/>
      <c r="Y288" s="379"/>
      <c r="Z288" s="316"/>
      <c r="AA288" s="316"/>
      <c r="AB288" s="316"/>
      <c r="AC288" s="316"/>
      <c r="AD288" s="317"/>
      <c r="AI288">
        <f t="shared" si="38"/>
        <v>0</v>
      </c>
      <c r="AJ288">
        <f t="shared" si="39"/>
        <v>0</v>
      </c>
      <c r="AK288">
        <f t="shared" si="40"/>
        <v>0</v>
      </c>
      <c r="AO288">
        <f t="shared" si="41"/>
        <v>0</v>
      </c>
      <c r="AP288">
        <f t="shared" si="42"/>
        <v>0</v>
      </c>
      <c r="AQ288">
        <f t="shared" si="43"/>
        <v>0</v>
      </c>
    </row>
    <row r="289" spans="1:43" ht="15" customHeight="1">
      <c r="A289" s="52"/>
      <c r="B289" s="103"/>
      <c r="C289" s="161" t="s">
        <v>240</v>
      </c>
      <c r="D289" s="404" t="s">
        <v>550</v>
      </c>
      <c r="E289" s="316"/>
      <c r="F289" s="316"/>
      <c r="G289" s="316"/>
      <c r="H289" s="316"/>
      <c r="I289" s="316"/>
      <c r="J289" s="316"/>
      <c r="K289" s="316"/>
      <c r="L289" s="317"/>
      <c r="M289" s="379"/>
      <c r="N289" s="316"/>
      <c r="O289" s="316"/>
      <c r="P289" s="316"/>
      <c r="Q289" s="316"/>
      <c r="R289" s="317"/>
      <c r="S289" s="379"/>
      <c r="T289" s="316"/>
      <c r="U289" s="316"/>
      <c r="V289" s="316"/>
      <c r="W289" s="316"/>
      <c r="X289" s="317"/>
      <c r="Y289" s="379"/>
      <c r="Z289" s="316"/>
      <c r="AA289" s="316"/>
      <c r="AB289" s="316"/>
      <c r="AC289" s="316"/>
      <c r="AD289" s="317"/>
      <c r="AI289">
        <f t="shared" si="38"/>
        <v>0</v>
      </c>
      <c r="AJ289">
        <f t="shared" si="39"/>
        <v>0</v>
      </c>
      <c r="AK289">
        <f t="shared" si="40"/>
        <v>0</v>
      </c>
      <c r="AO289">
        <f t="shared" si="41"/>
        <v>0</v>
      </c>
      <c r="AP289">
        <f t="shared" si="42"/>
        <v>0</v>
      </c>
      <c r="AQ289">
        <f t="shared" si="43"/>
        <v>0</v>
      </c>
    </row>
    <row r="290" spans="1:43" ht="15" customHeight="1">
      <c r="A290" s="52"/>
      <c r="B290" s="103"/>
      <c r="C290" s="37"/>
      <c r="D290" s="37"/>
      <c r="E290" s="37"/>
      <c r="F290" s="37"/>
      <c r="G290" s="37"/>
      <c r="H290" s="37"/>
      <c r="I290" s="37"/>
      <c r="J290" s="37"/>
      <c r="K290" s="37"/>
      <c r="L290" s="150" t="s">
        <v>506</v>
      </c>
      <c r="M290" s="315">
        <f>IF(AND(SUM(M278:M289)=0,COUNTIF(M278:M289,"NS")&gt;0),"NS",IF(AND(SUM(M278:M289)=0,COUNTIF(M278:M289,0)&gt;0),0,IF(AND(SUM(M278:M289)=0,COUNTIF(M278:M289,"NA")&gt;0),"NA",SUM(M278:M289))))</f>
        <v>0</v>
      </c>
      <c r="N290" s="316"/>
      <c r="O290" s="316"/>
      <c r="P290" s="316"/>
      <c r="Q290" s="316"/>
      <c r="R290" s="317"/>
      <c r="S290" s="315">
        <f>IF(AND(SUM(S278:S289)=0,COUNTIF(S278:S289,"NS")&gt;0),"NS",IF(AND(SUM(S278:S289)=0,COUNTIF(S278:S289,0)&gt;0),0,IF(AND(SUM(S278:S289)=0,COUNTIF(S278:S289,"NA")&gt;0),"NA",SUM(S278:S289))))</f>
        <v>0</v>
      </c>
      <c r="T290" s="316"/>
      <c r="U290" s="316"/>
      <c r="V290" s="316"/>
      <c r="W290" s="316"/>
      <c r="X290" s="317"/>
      <c r="Y290" s="315">
        <f>IF(AND(SUM(Y278:Y289)=0,COUNTIF(Y278:Y289,"NS")&gt;0),"NS",IF(AND(SUM(Y278:Y289)=0,COUNTIF(Y278:Y289,0)&gt;0),0,IF(AND(SUM(Y278:Y289)=0,COUNTIF(Y278:Y289,"NA")&gt;0),"NA",SUM(Y278:Y289))))</f>
        <v>0</v>
      </c>
      <c r="Z290" s="316"/>
      <c r="AA290" s="316"/>
      <c r="AB290" s="316"/>
      <c r="AC290" s="316"/>
      <c r="AD290" s="317"/>
      <c r="AI290">
        <f>SUM(AI278:AI289)</f>
        <v>0</v>
      </c>
      <c r="AK290">
        <f>SUM(AK278:AK289)</f>
        <v>0</v>
      </c>
      <c r="AQ290">
        <f>SUM(AO278:AQ289)</f>
        <v>0</v>
      </c>
    </row>
    <row r="291" spans="1:43" ht="15" customHeight="1">
      <c r="A291" s="83"/>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row>
    <row r="292" spans="1:43" ht="24" customHeight="1">
      <c r="A292" s="83"/>
      <c r="B292" s="15"/>
      <c r="C292" s="371" t="s">
        <v>291</v>
      </c>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81"/>
    </row>
    <row r="293" spans="1:43" ht="60" customHeight="1">
      <c r="A293" s="83"/>
      <c r="B293" s="15"/>
      <c r="C293" s="372"/>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6"/>
      <c r="AD293" s="317"/>
    </row>
    <row r="294" spans="1:43" ht="15" customHeight="1">
      <c r="A294" s="83"/>
      <c r="B294" s="239" t="str">
        <f>IF(AG278=0,"","Favor de ingresar toda la información requerida en la pregunta.")</f>
        <v/>
      </c>
      <c r="C294" s="239"/>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row>
    <row r="295" spans="1:43" ht="15" customHeight="1">
      <c r="A295" s="83"/>
      <c r="B295" s="239" t="str">
        <f>IF(AND(COUNTIF(M278:AD289,"NS")&lt;&gt;0,C293=""),"Alerta: Debido a que cuenta con registros NS, debe proporcionar una justificación en el area de comentarios al final de la pregunta.","")</f>
        <v/>
      </c>
      <c r="C295" s="239"/>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row>
    <row r="296" spans="1:43" ht="15" customHeight="1">
      <c r="A296" s="83"/>
      <c r="B296" s="239" t="str">
        <f>IF(AK290&gt;=1,"Favor de revisar la sumatoria y consistencia de totales y/o subtotales por filas (numéricos y NS).","")</f>
        <v/>
      </c>
      <c r="C296" s="239"/>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row>
    <row r="297" spans="1:43" ht="15" customHeight="1">
      <c r="A297" s="83"/>
      <c r="B297" s="239" t="str">
        <f>IF(AN279=0,"","Las cantidades de Hombres y Mujeres debe ser igual o mayor a los datos reportados en la preg. 3.2.")</f>
        <v/>
      </c>
      <c r="C297" s="239"/>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row>
    <row r="298" spans="1:43" ht="15" customHeight="1">
      <c r="A298" s="83"/>
      <c r="B298" s="239" t="str">
        <f>IF(AQ290=0,"","Las cantidades de Hombres y Mujeres por cada tipo de discapacidad debe ser igual o menor a los datos reportados en la preg. 3.2.")</f>
        <v/>
      </c>
      <c r="C298" s="239"/>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row>
    <row r="299" spans="1:43" ht="15" customHeight="1">
      <c r="A299" s="83"/>
      <c r="B299" s="239"/>
      <c r="C299" s="239"/>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row>
    <row r="300" spans="1:43" ht="24" customHeight="1">
      <c r="A300" s="98" t="s">
        <v>796</v>
      </c>
      <c r="B300" s="382" t="s">
        <v>797</v>
      </c>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81"/>
    </row>
    <row r="301" spans="1:43" ht="36" customHeight="1">
      <c r="A301" s="51"/>
      <c r="B301" s="106"/>
      <c r="C301" s="409" t="s">
        <v>798</v>
      </c>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81"/>
    </row>
    <row r="302" spans="1:43" ht="36" customHeight="1">
      <c r="A302" s="91"/>
      <c r="B302" s="34"/>
      <c r="C302" s="409" t="s">
        <v>799</v>
      </c>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81"/>
    </row>
    <row r="303" spans="1:43" ht="24" customHeight="1">
      <c r="A303" s="91"/>
      <c r="B303" s="34"/>
      <c r="C303" s="371" t="s">
        <v>800</v>
      </c>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81"/>
    </row>
    <row r="304" spans="1:43" ht="15" customHeight="1">
      <c r="A304" s="91"/>
      <c r="B304" s="34"/>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row>
    <row r="305" spans="1:43" ht="24" customHeight="1">
      <c r="A305" s="57"/>
      <c r="B305" s="34"/>
      <c r="C305" s="395" t="s">
        <v>801</v>
      </c>
      <c r="D305" s="319"/>
      <c r="E305" s="319"/>
      <c r="F305" s="319"/>
      <c r="G305" s="319"/>
      <c r="H305" s="319"/>
      <c r="I305" s="319"/>
      <c r="J305" s="319"/>
      <c r="K305" s="319"/>
      <c r="L305" s="320"/>
      <c r="M305" s="397" t="s">
        <v>699</v>
      </c>
      <c r="N305" s="316"/>
      <c r="O305" s="316"/>
      <c r="P305" s="316"/>
      <c r="Q305" s="316"/>
      <c r="R305" s="316"/>
      <c r="S305" s="316"/>
      <c r="T305" s="316"/>
      <c r="U305" s="316"/>
      <c r="V305" s="316"/>
      <c r="W305" s="316"/>
      <c r="X305" s="316"/>
      <c r="Y305" s="316"/>
      <c r="Z305" s="316"/>
      <c r="AA305" s="316"/>
      <c r="AB305" s="316"/>
      <c r="AC305" s="316"/>
      <c r="AD305" s="317"/>
    </row>
    <row r="306" spans="1:43" ht="15" customHeight="1">
      <c r="A306" s="83"/>
      <c r="B306" s="34"/>
      <c r="C306" s="323"/>
      <c r="D306" s="314"/>
      <c r="E306" s="314"/>
      <c r="F306" s="314"/>
      <c r="G306" s="314"/>
      <c r="H306" s="314"/>
      <c r="I306" s="314"/>
      <c r="J306" s="314"/>
      <c r="K306" s="314"/>
      <c r="L306" s="324"/>
      <c r="M306" s="395" t="s">
        <v>454</v>
      </c>
      <c r="N306" s="316"/>
      <c r="O306" s="316"/>
      <c r="P306" s="316"/>
      <c r="Q306" s="316"/>
      <c r="R306" s="317"/>
      <c r="S306" s="441" t="s">
        <v>700</v>
      </c>
      <c r="T306" s="316"/>
      <c r="U306" s="316"/>
      <c r="V306" s="316"/>
      <c r="W306" s="316"/>
      <c r="X306" s="317"/>
      <c r="Y306" s="441" t="s">
        <v>701</v>
      </c>
      <c r="Z306" s="316"/>
      <c r="AA306" s="316"/>
      <c r="AB306" s="316"/>
      <c r="AC306" s="316"/>
      <c r="AD306" s="317"/>
      <c r="AG306" t="s">
        <v>412</v>
      </c>
      <c r="AI306" t="s">
        <v>287</v>
      </c>
      <c r="AJ306" t="s">
        <v>459</v>
      </c>
      <c r="AK306" t="s">
        <v>460</v>
      </c>
      <c r="AL306" t="s">
        <v>794</v>
      </c>
      <c r="AO306" t="s">
        <v>795</v>
      </c>
    </row>
    <row r="307" spans="1:43" ht="15" customHeight="1">
      <c r="A307" s="83"/>
      <c r="B307" s="34"/>
      <c r="C307" s="162" t="s">
        <v>221</v>
      </c>
      <c r="D307" s="396" t="s">
        <v>802</v>
      </c>
      <c r="E307" s="316"/>
      <c r="F307" s="316"/>
      <c r="G307" s="316"/>
      <c r="H307" s="316"/>
      <c r="I307" s="316"/>
      <c r="J307" s="316"/>
      <c r="K307" s="316"/>
      <c r="L307" s="317"/>
      <c r="M307" s="318"/>
      <c r="N307" s="316"/>
      <c r="O307" s="316"/>
      <c r="P307" s="316"/>
      <c r="Q307" s="316"/>
      <c r="R307" s="317"/>
      <c r="S307" s="318"/>
      <c r="T307" s="316"/>
      <c r="U307" s="316"/>
      <c r="V307" s="316"/>
      <c r="W307" s="316"/>
      <c r="X307" s="317"/>
      <c r="Y307" s="318"/>
      <c r="Z307" s="316"/>
      <c r="AA307" s="316"/>
      <c r="AB307" s="316"/>
      <c r="AC307" s="316"/>
      <c r="AD307" s="317"/>
      <c r="AG307">
        <f>IF(COUNTA(C91,E93,E95)=3,IF(COUNTBLANK(M307:AD318)=180,0,1),0)</f>
        <v>0</v>
      </c>
      <c r="AI307">
        <f t="shared" ref="AI307:AI318" si="44">COUNTIF(S307:AD307,"NS")</f>
        <v>0</v>
      </c>
      <c r="AJ307">
        <f t="shared" ref="AJ307:AJ318" si="45">SUM(S307:AD307)</f>
        <v>0</v>
      </c>
      <c r="AK307">
        <f t="shared" ref="AK307:AK318" si="46">IF(COUNTA(M307:AD307)=0,0,IF(OR(AND(M307=0,AI307&gt;0),AND(M307="ns",AJ307&gt;0),AND(M307="ns",AI307=0,AJ307=0)),1,IF(OR(AND(M307&gt;0,AI307=2),AND(M307="ns",AI307=2),AND(M307="ns",AJ307=0,AI307&gt;0),M307=AJ307),0,1)))</f>
        <v>0</v>
      </c>
      <c r="AL307">
        <f>IF(OR(ISTEXT(M319),ISTEXT($C$91)),0,IF(M319&gt;=$C$91,0,1))</f>
        <v>0</v>
      </c>
      <c r="AM307">
        <f>IF(OR(ISTEXT(S319),ISTEXT($E$93)),0,IF(S319&gt;=$E$93,0,1))</f>
        <v>0</v>
      </c>
      <c r="AN307">
        <f>IF(OR(ISTEXT(Y319),ISTEXT($E$95)),0,IF(Y319&gt;=$E$95,0,1))</f>
        <v>0</v>
      </c>
      <c r="AO307">
        <f t="shared" ref="AO307:AO318" si="47">IF(OR(ISTEXT(M307),ISTEXT($C$91)),0,IF(M307&lt;=$C$91,0,1))</f>
        <v>0</v>
      </c>
      <c r="AP307">
        <f t="shared" ref="AP307:AP318" si="48">IF(OR(ISTEXT(S307),ISTEXT($E$93)),0,IF(S307&lt;=$E$93,0,1))</f>
        <v>0</v>
      </c>
      <c r="AQ307">
        <f t="shared" ref="AQ307:AQ318" si="49">IF(OR(ISTEXT(Y307),ISTEXT($E$95)),0,IF(Y307&lt;=$E$95,0,1))</f>
        <v>0</v>
      </c>
    </row>
    <row r="308" spans="1:43" ht="24" customHeight="1">
      <c r="A308" s="91"/>
      <c r="B308" s="34"/>
      <c r="C308" s="162" t="s">
        <v>222</v>
      </c>
      <c r="D308" s="396" t="s">
        <v>803</v>
      </c>
      <c r="E308" s="316"/>
      <c r="F308" s="316"/>
      <c r="G308" s="316"/>
      <c r="H308" s="316"/>
      <c r="I308" s="316"/>
      <c r="J308" s="316"/>
      <c r="K308" s="316"/>
      <c r="L308" s="317"/>
      <c r="M308" s="318"/>
      <c r="N308" s="316"/>
      <c r="O308" s="316"/>
      <c r="P308" s="316"/>
      <c r="Q308" s="316"/>
      <c r="R308" s="317"/>
      <c r="S308" s="318"/>
      <c r="T308" s="316"/>
      <c r="U308" s="316"/>
      <c r="V308" s="316"/>
      <c r="W308" s="316"/>
      <c r="X308" s="317"/>
      <c r="Y308" s="318"/>
      <c r="Z308" s="316"/>
      <c r="AA308" s="316"/>
      <c r="AB308" s="316"/>
      <c r="AC308" s="316"/>
      <c r="AD308" s="317"/>
      <c r="AI308">
        <f t="shared" si="44"/>
        <v>0</v>
      </c>
      <c r="AJ308">
        <f t="shared" si="45"/>
        <v>0</v>
      </c>
      <c r="AK308">
        <f t="shared" si="46"/>
        <v>0</v>
      </c>
      <c r="AN308">
        <f>SUM(AL307:AN307)</f>
        <v>0</v>
      </c>
      <c r="AO308">
        <f t="shared" si="47"/>
        <v>0</v>
      </c>
      <c r="AP308">
        <f t="shared" si="48"/>
        <v>0</v>
      </c>
      <c r="AQ308">
        <f t="shared" si="49"/>
        <v>0</v>
      </c>
    </row>
    <row r="309" spans="1:43" ht="24" customHeight="1">
      <c r="A309" s="91"/>
      <c r="B309" s="34"/>
      <c r="C309" s="162" t="s">
        <v>224</v>
      </c>
      <c r="D309" s="396" t="s">
        <v>804</v>
      </c>
      <c r="E309" s="316"/>
      <c r="F309" s="316"/>
      <c r="G309" s="316"/>
      <c r="H309" s="316"/>
      <c r="I309" s="316"/>
      <c r="J309" s="316"/>
      <c r="K309" s="316"/>
      <c r="L309" s="317"/>
      <c r="M309" s="318"/>
      <c r="N309" s="316"/>
      <c r="O309" s="316"/>
      <c r="P309" s="316"/>
      <c r="Q309" s="316"/>
      <c r="R309" s="317"/>
      <c r="S309" s="318"/>
      <c r="T309" s="316"/>
      <c r="U309" s="316"/>
      <c r="V309" s="316"/>
      <c r="W309" s="316"/>
      <c r="X309" s="317"/>
      <c r="Y309" s="318"/>
      <c r="Z309" s="316"/>
      <c r="AA309" s="316"/>
      <c r="AB309" s="316"/>
      <c r="AC309" s="316"/>
      <c r="AD309" s="317"/>
      <c r="AI309">
        <f t="shared" si="44"/>
        <v>0</v>
      </c>
      <c r="AJ309">
        <f t="shared" si="45"/>
        <v>0</v>
      </c>
      <c r="AK309">
        <f t="shared" si="46"/>
        <v>0</v>
      </c>
      <c r="AO309">
        <f t="shared" si="47"/>
        <v>0</v>
      </c>
      <c r="AP309">
        <f t="shared" si="48"/>
        <v>0</v>
      </c>
      <c r="AQ309">
        <f t="shared" si="49"/>
        <v>0</v>
      </c>
    </row>
    <row r="310" spans="1:43" ht="15" customHeight="1">
      <c r="A310" s="91"/>
      <c r="B310" s="34"/>
      <c r="C310" s="162" t="s">
        <v>225</v>
      </c>
      <c r="D310" s="453" t="s">
        <v>805</v>
      </c>
      <c r="E310" s="316"/>
      <c r="F310" s="316"/>
      <c r="G310" s="316"/>
      <c r="H310" s="316"/>
      <c r="I310" s="316"/>
      <c r="J310" s="316"/>
      <c r="K310" s="316"/>
      <c r="L310" s="317"/>
      <c r="M310" s="318"/>
      <c r="N310" s="316"/>
      <c r="O310" s="316"/>
      <c r="P310" s="316"/>
      <c r="Q310" s="316"/>
      <c r="R310" s="317"/>
      <c r="S310" s="318"/>
      <c r="T310" s="316"/>
      <c r="U310" s="316"/>
      <c r="V310" s="316"/>
      <c r="W310" s="316"/>
      <c r="X310" s="317"/>
      <c r="Y310" s="318"/>
      <c r="Z310" s="316"/>
      <c r="AA310" s="316"/>
      <c r="AB310" s="316"/>
      <c r="AC310" s="316"/>
      <c r="AD310" s="317"/>
      <c r="AI310">
        <f t="shared" si="44"/>
        <v>0</v>
      </c>
      <c r="AJ310">
        <f t="shared" si="45"/>
        <v>0</v>
      </c>
      <c r="AK310">
        <f t="shared" si="46"/>
        <v>0</v>
      </c>
      <c r="AO310">
        <f t="shared" si="47"/>
        <v>0</v>
      </c>
      <c r="AP310">
        <f t="shared" si="48"/>
        <v>0</v>
      </c>
      <c r="AQ310">
        <f t="shared" si="49"/>
        <v>0</v>
      </c>
    </row>
    <row r="311" spans="1:43" ht="15" customHeight="1">
      <c r="A311" s="91"/>
      <c r="B311" s="34"/>
      <c r="C311" s="162" t="s">
        <v>227</v>
      </c>
      <c r="D311" s="453" t="s">
        <v>806</v>
      </c>
      <c r="E311" s="316"/>
      <c r="F311" s="316"/>
      <c r="G311" s="316"/>
      <c r="H311" s="316"/>
      <c r="I311" s="316"/>
      <c r="J311" s="316"/>
      <c r="K311" s="316"/>
      <c r="L311" s="317"/>
      <c r="M311" s="318"/>
      <c r="N311" s="316"/>
      <c r="O311" s="316"/>
      <c r="P311" s="316"/>
      <c r="Q311" s="316"/>
      <c r="R311" s="317"/>
      <c r="S311" s="318"/>
      <c r="T311" s="316"/>
      <c r="U311" s="316"/>
      <c r="V311" s="316"/>
      <c r="W311" s="316"/>
      <c r="X311" s="317"/>
      <c r="Y311" s="318"/>
      <c r="Z311" s="316"/>
      <c r="AA311" s="316"/>
      <c r="AB311" s="316"/>
      <c r="AC311" s="316"/>
      <c r="AD311" s="317"/>
      <c r="AI311">
        <f t="shared" si="44"/>
        <v>0</v>
      </c>
      <c r="AJ311">
        <f t="shared" si="45"/>
        <v>0</v>
      </c>
      <c r="AK311">
        <f t="shared" si="46"/>
        <v>0</v>
      </c>
      <c r="AO311">
        <f t="shared" si="47"/>
        <v>0</v>
      </c>
      <c r="AP311">
        <f t="shared" si="48"/>
        <v>0</v>
      </c>
      <c r="AQ311">
        <f t="shared" si="49"/>
        <v>0</v>
      </c>
    </row>
    <row r="312" spans="1:43" ht="24" customHeight="1">
      <c r="A312" s="91"/>
      <c r="B312" s="34"/>
      <c r="C312" s="162" t="s">
        <v>229</v>
      </c>
      <c r="D312" s="396" t="s">
        <v>807</v>
      </c>
      <c r="E312" s="316"/>
      <c r="F312" s="316"/>
      <c r="G312" s="316"/>
      <c r="H312" s="316"/>
      <c r="I312" s="316"/>
      <c r="J312" s="316"/>
      <c r="K312" s="316"/>
      <c r="L312" s="317"/>
      <c r="M312" s="318"/>
      <c r="N312" s="316"/>
      <c r="O312" s="316"/>
      <c r="P312" s="316"/>
      <c r="Q312" s="316"/>
      <c r="R312" s="317"/>
      <c r="S312" s="318"/>
      <c r="T312" s="316"/>
      <c r="U312" s="316"/>
      <c r="V312" s="316"/>
      <c r="W312" s="316"/>
      <c r="X312" s="317"/>
      <c r="Y312" s="318"/>
      <c r="Z312" s="316"/>
      <c r="AA312" s="316"/>
      <c r="AB312" s="316"/>
      <c r="AC312" s="316"/>
      <c r="AD312" s="317"/>
      <c r="AI312">
        <f t="shared" si="44"/>
        <v>0</v>
      </c>
      <c r="AJ312">
        <f t="shared" si="45"/>
        <v>0</v>
      </c>
      <c r="AK312">
        <f t="shared" si="46"/>
        <v>0</v>
      </c>
      <c r="AO312">
        <f t="shared" si="47"/>
        <v>0</v>
      </c>
      <c r="AP312">
        <f t="shared" si="48"/>
        <v>0</v>
      </c>
      <c r="AQ312">
        <f t="shared" si="49"/>
        <v>0</v>
      </c>
    </row>
    <row r="313" spans="1:43" ht="15" customHeight="1">
      <c r="A313" s="91"/>
      <c r="B313" s="34"/>
      <c r="C313" s="163" t="s">
        <v>231</v>
      </c>
      <c r="D313" s="453" t="s">
        <v>808</v>
      </c>
      <c r="E313" s="316"/>
      <c r="F313" s="316"/>
      <c r="G313" s="316"/>
      <c r="H313" s="316"/>
      <c r="I313" s="316"/>
      <c r="J313" s="316"/>
      <c r="K313" s="316"/>
      <c r="L313" s="317"/>
      <c r="M313" s="379"/>
      <c r="N313" s="316"/>
      <c r="O313" s="316"/>
      <c r="P313" s="316"/>
      <c r="Q313" s="316"/>
      <c r="R313" s="317"/>
      <c r="S313" s="379"/>
      <c r="T313" s="316"/>
      <c r="U313" s="316"/>
      <c r="V313" s="316"/>
      <c r="W313" s="316"/>
      <c r="X313" s="317"/>
      <c r="Y313" s="379"/>
      <c r="Z313" s="316"/>
      <c r="AA313" s="316"/>
      <c r="AB313" s="316"/>
      <c r="AC313" s="316"/>
      <c r="AD313" s="317"/>
      <c r="AI313">
        <f t="shared" si="44"/>
        <v>0</v>
      </c>
      <c r="AJ313">
        <f t="shared" si="45"/>
        <v>0</v>
      </c>
      <c r="AK313">
        <f t="shared" si="46"/>
        <v>0</v>
      </c>
      <c r="AO313">
        <f t="shared" si="47"/>
        <v>0</v>
      </c>
      <c r="AP313">
        <f t="shared" si="48"/>
        <v>0</v>
      </c>
      <c r="AQ313">
        <f t="shared" si="49"/>
        <v>0</v>
      </c>
    </row>
    <row r="314" spans="1:43" ht="15" customHeight="1">
      <c r="A314" s="91"/>
      <c r="B314" s="34"/>
      <c r="C314" s="162" t="s">
        <v>233</v>
      </c>
      <c r="D314" s="453" t="s">
        <v>809</v>
      </c>
      <c r="E314" s="316"/>
      <c r="F314" s="316"/>
      <c r="G314" s="316"/>
      <c r="H314" s="316"/>
      <c r="I314" s="316"/>
      <c r="J314" s="316"/>
      <c r="K314" s="316"/>
      <c r="L314" s="317"/>
      <c r="M314" s="379"/>
      <c r="N314" s="316"/>
      <c r="O314" s="316"/>
      <c r="P314" s="316"/>
      <c r="Q314" s="316"/>
      <c r="R314" s="317"/>
      <c r="S314" s="379"/>
      <c r="T314" s="316"/>
      <c r="U314" s="316"/>
      <c r="V314" s="316"/>
      <c r="W314" s="316"/>
      <c r="X314" s="317"/>
      <c r="Y314" s="379"/>
      <c r="Z314" s="316"/>
      <c r="AA314" s="316"/>
      <c r="AB314" s="316"/>
      <c r="AC314" s="316"/>
      <c r="AD314" s="317"/>
      <c r="AI314">
        <f t="shared" si="44"/>
        <v>0</v>
      </c>
      <c r="AJ314">
        <f t="shared" si="45"/>
        <v>0</v>
      </c>
      <c r="AK314">
        <f t="shared" si="46"/>
        <v>0</v>
      </c>
      <c r="AO314">
        <f t="shared" si="47"/>
        <v>0</v>
      </c>
      <c r="AP314">
        <f t="shared" si="48"/>
        <v>0</v>
      </c>
      <c r="AQ314">
        <f t="shared" si="49"/>
        <v>0</v>
      </c>
    </row>
    <row r="315" spans="1:43" ht="15" customHeight="1">
      <c r="A315" s="91"/>
      <c r="B315" s="34"/>
      <c r="C315" s="162" t="s">
        <v>235</v>
      </c>
      <c r="D315" s="453" t="s">
        <v>810</v>
      </c>
      <c r="E315" s="316"/>
      <c r="F315" s="316"/>
      <c r="G315" s="316"/>
      <c r="H315" s="316"/>
      <c r="I315" s="316"/>
      <c r="J315" s="316"/>
      <c r="K315" s="316"/>
      <c r="L315" s="317"/>
      <c r="M315" s="379"/>
      <c r="N315" s="316"/>
      <c r="O315" s="316"/>
      <c r="P315" s="316"/>
      <c r="Q315" s="316"/>
      <c r="R315" s="317"/>
      <c r="S315" s="379"/>
      <c r="T315" s="316"/>
      <c r="U315" s="316"/>
      <c r="V315" s="316"/>
      <c r="W315" s="316"/>
      <c r="X315" s="317"/>
      <c r="Y315" s="379"/>
      <c r="Z315" s="316"/>
      <c r="AA315" s="316"/>
      <c r="AB315" s="316"/>
      <c r="AC315" s="316"/>
      <c r="AD315" s="317"/>
      <c r="AI315">
        <f t="shared" si="44"/>
        <v>0</v>
      </c>
      <c r="AJ315">
        <f t="shared" si="45"/>
        <v>0</v>
      </c>
      <c r="AK315">
        <f t="shared" si="46"/>
        <v>0</v>
      </c>
      <c r="AO315">
        <f t="shared" si="47"/>
        <v>0</v>
      </c>
      <c r="AP315">
        <f t="shared" si="48"/>
        <v>0</v>
      </c>
      <c r="AQ315">
        <f t="shared" si="49"/>
        <v>0</v>
      </c>
    </row>
    <row r="316" spans="1:43" ht="15" customHeight="1">
      <c r="A316" s="91"/>
      <c r="B316" s="34"/>
      <c r="C316" s="164" t="s">
        <v>237</v>
      </c>
      <c r="D316" s="453" t="s">
        <v>811</v>
      </c>
      <c r="E316" s="316"/>
      <c r="F316" s="316"/>
      <c r="G316" s="316"/>
      <c r="H316" s="316"/>
      <c r="I316" s="316"/>
      <c r="J316" s="316"/>
      <c r="K316" s="316"/>
      <c r="L316" s="317"/>
      <c r="M316" s="318"/>
      <c r="N316" s="316"/>
      <c r="O316" s="316"/>
      <c r="P316" s="316"/>
      <c r="Q316" s="316"/>
      <c r="R316" s="317"/>
      <c r="S316" s="318"/>
      <c r="T316" s="316"/>
      <c r="U316" s="316"/>
      <c r="V316" s="316"/>
      <c r="W316" s="316"/>
      <c r="X316" s="317"/>
      <c r="Y316" s="318"/>
      <c r="Z316" s="316"/>
      <c r="AA316" s="316"/>
      <c r="AB316" s="316"/>
      <c r="AC316" s="316"/>
      <c r="AD316" s="317"/>
      <c r="AI316">
        <f t="shared" si="44"/>
        <v>0</v>
      </c>
      <c r="AJ316">
        <f t="shared" si="45"/>
        <v>0</v>
      </c>
      <c r="AK316">
        <f t="shared" si="46"/>
        <v>0</v>
      </c>
      <c r="AO316">
        <f t="shared" si="47"/>
        <v>0</v>
      </c>
      <c r="AP316">
        <f t="shared" si="48"/>
        <v>0</v>
      </c>
      <c r="AQ316">
        <f t="shared" si="49"/>
        <v>0</v>
      </c>
    </row>
    <row r="317" spans="1:43" ht="15" customHeight="1">
      <c r="A317" s="91"/>
      <c r="B317" s="34"/>
      <c r="C317" s="164" t="s">
        <v>239</v>
      </c>
      <c r="D317" s="453" t="s">
        <v>812</v>
      </c>
      <c r="E317" s="316"/>
      <c r="F317" s="316"/>
      <c r="G317" s="316"/>
      <c r="H317" s="316"/>
      <c r="I317" s="316"/>
      <c r="J317" s="316"/>
      <c r="K317" s="316"/>
      <c r="L317" s="317"/>
      <c r="M317" s="318"/>
      <c r="N317" s="316"/>
      <c r="O317" s="316"/>
      <c r="P317" s="316"/>
      <c r="Q317" s="316"/>
      <c r="R317" s="317"/>
      <c r="S317" s="318"/>
      <c r="T317" s="316"/>
      <c r="U317" s="316"/>
      <c r="V317" s="316"/>
      <c r="W317" s="316"/>
      <c r="X317" s="317"/>
      <c r="Y317" s="318"/>
      <c r="Z317" s="316"/>
      <c r="AA317" s="316"/>
      <c r="AB317" s="316"/>
      <c r="AC317" s="316"/>
      <c r="AD317" s="317"/>
      <c r="AI317">
        <f t="shared" si="44"/>
        <v>0</v>
      </c>
      <c r="AJ317">
        <f t="shared" si="45"/>
        <v>0</v>
      </c>
      <c r="AK317">
        <f t="shared" si="46"/>
        <v>0</v>
      </c>
      <c r="AO317">
        <f t="shared" si="47"/>
        <v>0</v>
      </c>
      <c r="AP317">
        <f t="shared" si="48"/>
        <v>0</v>
      </c>
      <c r="AQ317">
        <f t="shared" si="49"/>
        <v>0</v>
      </c>
    </row>
    <row r="318" spans="1:43" ht="15" customHeight="1">
      <c r="A318" s="91"/>
      <c r="B318" s="34"/>
      <c r="C318" s="164" t="s">
        <v>240</v>
      </c>
      <c r="D318" s="453" t="s">
        <v>550</v>
      </c>
      <c r="E318" s="316"/>
      <c r="F318" s="316"/>
      <c r="G318" s="316"/>
      <c r="H318" s="316"/>
      <c r="I318" s="316"/>
      <c r="J318" s="316"/>
      <c r="K318" s="316"/>
      <c r="L318" s="317"/>
      <c r="M318" s="318"/>
      <c r="N318" s="316"/>
      <c r="O318" s="316"/>
      <c r="P318" s="316"/>
      <c r="Q318" s="316"/>
      <c r="R318" s="317"/>
      <c r="S318" s="318"/>
      <c r="T318" s="316"/>
      <c r="U318" s="316"/>
      <c r="V318" s="316"/>
      <c r="W318" s="316"/>
      <c r="X318" s="317"/>
      <c r="Y318" s="318"/>
      <c r="Z318" s="316"/>
      <c r="AA318" s="316"/>
      <c r="AB318" s="316"/>
      <c r="AC318" s="316"/>
      <c r="AD318" s="317"/>
      <c r="AI318">
        <f t="shared" si="44"/>
        <v>0</v>
      </c>
      <c r="AJ318">
        <f t="shared" si="45"/>
        <v>0</v>
      </c>
      <c r="AK318">
        <f t="shared" si="46"/>
        <v>0</v>
      </c>
      <c r="AO318">
        <f t="shared" si="47"/>
        <v>0</v>
      </c>
      <c r="AP318">
        <f t="shared" si="48"/>
        <v>0</v>
      </c>
      <c r="AQ318">
        <f t="shared" si="49"/>
        <v>0</v>
      </c>
    </row>
    <row r="319" spans="1:43" ht="15" customHeight="1">
      <c r="A319" s="91"/>
      <c r="B319" s="34"/>
      <c r="C319" s="34"/>
      <c r="D319" s="34"/>
      <c r="E319" s="34"/>
      <c r="F319" s="34"/>
      <c r="G319" s="34"/>
      <c r="H319" s="34"/>
      <c r="I319" s="34"/>
      <c r="J319" s="165"/>
      <c r="K319" s="57"/>
      <c r="L319" s="150" t="s">
        <v>506</v>
      </c>
      <c r="M319" s="441">
        <f>IF(AND(SUM(M307:M318)=0,COUNTIF(M307:M318,"NS")&gt;0),"NS",IF(AND(SUM(M307:M318)=0,COUNTIF(M307:M318,0)&gt;0),0,IF(AND(SUM(M307:M318)=0,COUNTIF(M307:M318,"NA")&gt;0),"NA",SUM(M307:M318))))</f>
        <v>0</v>
      </c>
      <c r="N319" s="316"/>
      <c r="O319" s="316"/>
      <c r="P319" s="316"/>
      <c r="Q319" s="316"/>
      <c r="R319" s="317"/>
      <c r="S319" s="441">
        <f>IF(AND(SUM(S307:S318)=0,COUNTIF(S307:S318,"NS")&gt;0),"NS",IF(AND(SUM(S307:S318)=0,COUNTIF(S307:S318,0)&gt;0),0,IF(AND(SUM(S307:S318)=0,COUNTIF(S307:S318,"NA")&gt;0),"NA",SUM(S307:S318))))</f>
        <v>0</v>
      </c>
      <c r="T319" s="316"/>
      <c r="U319" s="316"/>
      <c r="V319" s="316"/>
      <c r="W319" s="316"/>
      <c r="X319" s="317"/>
      <c r="Y319" s="441">
        <f>IF(AND(SUM(Y307:Y318)=0,COUNTIF(Y307:Y318,"NS")&gt;0),"NS",IF(AND(SUM(Y307:Y318)=0,COUNTIF(Y307:Y318,0)&gt;0),0,IF(AND(SUM(Y307:Y318)=0,COUNTIF(Y307:Y318,"NA")&gt;0),"NA",SUM(Y307:Y318))))</f>
        <v>0</v>
      </c>
      <c r="Z319" s="316"/>
      <c r="AA319" s="316"/>
      <c r="AB319" s="316"/>
      <c r="AC319" s="316"/>
      <c r="AD319" s="317"/>
      <c r="AI319">
        <f>SUM(AI307:AI318)</f>
        <v>0</v>
      </c>
      <c r="AK319">
        <f>SUM(AK307:AK318)</f>
        <v>0</v>
      </c>
      <c r="AQ319">
        <f>SUM(AO307:AQ318)</f>
        <v>0</v>
      </c>
    </row>
    <row r="320" spans="1:43" ht="15" customHeight="1">
      <c r="A320" s="91"/>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row>
    <row r="321" spans="1:30" ht="45" customHeight="1">
      <c r="A321" s="91"/>
      <c r="B321" s="34"/>
      <c r="C321" s="426" t="s">
        <v>813</v>
      </c>
      <c r="D321" s="281"/>
      <c r="E321" s="281"/>
      <c r="F321" s="322"/>
      <c r="G321" s="318"/>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6"/>
      <c r="AD321" s="317"/>
    </row>
    <row r="322" spans="1:30" ht="15" customHeight="1">
      <c r="A322" s="91"/>
      <c r="B322" s="239" t="str">
        <f>IF(AND(M317&gt;0,M317&lt;&gt;"NA",M317&lt;&gt;"NS",G321=""),"Alerta: Debido a que cuenta con un valor mayor a cero en el numeral 11, debe anotar el nombre de dicha(s) función(es) desempeñada(s).","")</f>
        <v/>
      </c>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row>
    <row r="323" spans="1:30" ht="24" customHeight="1">
      <c r="A323" s="83"/>
      <c r="B323" s="15"/>
      <c r="C323" s="371" t="s">
        <v>291</v>
      </c>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row>
    <row r="324" spans="1:30" ht="60" customHeight="1">
      <c r="A324" s="91"/>
      <c r="B324" s="34"/>
      <c r="C324" s="372"/>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6"/>
      <c r="AD324" s="317"/>
    </row>
    <row r="325" spans="1:30" ht="15" customHeight="1">
      <c r="A325" s="83"/>
      <c r="B325" s="239" t="str">
        <f>IF(AG307=0,"","Favor de ingresar toda la información requerida en la pregunta.")</f>
        <v/>
      </c>
      <c r="C325" s="239"/>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row>
    <row r="326" spans="1:30" ht="15" customHeight="1">
      <c r="A326" s="83"/>
      <c r="B326" s="239" t="str">
        <f>IF(AND(COUNTIF(M307:AD318,"NS")&lt;&gt;0,C324=""),"Alerta: Debido a que cuenta con registros NS, debe proporcionar una justificación en el area de comentarios al final de la pregunta.","")</f>
        <v/>
      </c>
      <c r="C326" s="239"/>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row>
    <row r="327" spans="1:30" ht="15" customHeight="1">
      <c r="A327" s="83"/>
      <c r="B327" s="239" t="str">
        <f>IF(AK319&gt;=1,"Favor de revisar la sumatoria y consistencia de totales y/o subtotales por filas (numéricos y NS).","")</f>
        <v/>
      </c>
      <c r="C327" s="239"/>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row>
    <row r="328" spans="1:30" ht="15" customHeight="1">
      <c r="A328" s="83"/>
      <c r="B328" s="239" t="str">
        <f>IF(AN308=0,"","Las cantidades de Hombres y Mujeres debe ser igual o mayor a los datos reportados en la preg. 3.2.")</f>
        <v/>
      </c>
      <c r="C328" s="239"/>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row>
    <row r="329" spans="1:30" ht="15" customHeight="1">
      <c r="A329" s="83"/>
      <c r="B329" s="239" t="str">
        <f>IF(AQ319=0,"","Las cantidades de Hombres y Mujeres por cada tipo de discapacidad debe ser igual o menor a los datos reportados en la preg. 3.2.")</f>
        <v/>
      </c>
      <c r="C329" s="239"/>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row>
    <row r="330" spans="1:30" ht="15" customHeight="1">
      <c r="A330" s="83"/>
      <c r="B330" s="239"/>
      <c r="C330" s="239"/>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row>
    <row r="331" spans="1:30" ht="24" customHeight="1">
      <c r="A331" s="98" t="s">
        <v>814</v>
      </c>
      <c r="B331" s="382" t="s">
        <v>815</v>
      </c>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row>
    <row r="332" spans="1:30" ht="15" customHeight="1">
      <c r="A332" s="98"/>
      <c r="B332" s="89"/>
      <c r="C332" s="383" t="s">
        <v>816</v>
      </c>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row>
    <row r="333" spans="1:30" ht="24" customHeight="1">
      <c r="A333" s="98"/>
      <c r="B333" s="89"/>
      <c r="C333" s="371" t="s">
        <v>817</v>
      </c>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row>
    <row r="334" spans="1:30" ht="36" customHeight="1">
      <c r="A334" s="98"/>
      <c r="B334" s="89"/>
      <c r="C334" s="371" t="s">
        <v>818</v>
      </c>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row>
    <row r="335" spans="1:30" ht="24" customHeight="1">
      <c r="A335" s="98"/>
      <c r="B335" s="89"/>
      <c r="C335" s="409" t="s">
        <v>819</v>
      </c>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row>
    <row r="336" spans="1:30" ht="15" customHeight="1">
      <c r="A336" s="51"/>
      <c r="B336" s="113"/>
      <c r="C336" s="86"/>
      <c r="D336" s="86"/>
      <c r="E336" s="86"/>
      <c r="F336" s="86"/>
      <c r="G336" s="86"/>
      <c r="H336" s="86"/>
      <c r="J336" s="86"/>
      <c r="K336" s="86"/>
      <c r="L336" s="86"/>
      <c r="M336" s="86"/>
      <c r="N336" s="86"/>
      <c r="O336" s="86"/>
      <c r="P336" s="86"/>
      <c r="Q336" s="86"/>
      <c r="R336" s="86"/>
      <c r="S336" s="86"/>
      <c r="T336" s="86"/>
      <c r="U336" s="86"/>
      <c r="V336" s="86"/>
      <c r="W336" s="86"/>
      <c r="X336" s="86"/>
      <c r="Y336" s="114"/>
      <c r="Z336" s="114"/>
      <c r="AA336" s="115"/>
      <c r="AB336" s="115"/>
      <c r="AC336" s="115"/>
      <c r="AD336" s="115"/>
    </row>
    <row r="337" spans="1:72" ht="15" customHeight="1">
      <c r="A337" s="57"/>
      <c r="B337" s="116"/>
      <c r="C337" s="86"/>
      <c r="D337" s="86"/>
      <c r="E337" s="86"/>
      <c r="F337" s="86"/>
      <c r="G337" s="86"/>
      <c r="H337" s="86"/>
      <c r="J337" s="86"/>
      <c r="K337" s="86"/>
      <c r="L337" s="86"/>
      <c r="M337" s="86"/>
      <c r="N337" s="86"/>
      <c r="O337" s="86"/>
      <c r="P337" s="86"/>
      <c r="Q337" s="86"/>
      <c r="R337" s="86"/>
      <c r="S337" s="86"/>
      <c r="T337" s="86"/>
      <c r="U337" s="86"/>
      <c r="V337" s="86"/>
      <c r="W337" s="86"/>
      <c r="X337" s="86"/>
      <c r="Y337" s="114"/>
      <c r="Z337" s="114"/>
      <c r="AA337" s="417" t="s">
        <v>493</v>
      </c>
      <c r="AB337" s="314"/>
      <c r="AC337" s="314"/>
      <c r="AD337" s="314"/>
    </row>
    <row r="338" spans="1:72" ht="24" customHeight="1">
      <c r="A338" s="57"/>
      <c r="B338" s="116"/>
      <c r="C338" s="395" t="s">
        <v>494</v>
      </c>
      <c r="D338" s="319"/>
      <c r="E338" s="319"/>
      <c r="F338" s="319"/>
      <c r="G338" s="319"/>
      <c r="H338" s="319"/>
      <c r="I338" s="319"/>
      <c r="J338" s="319"/>
      <c r="K338" s="319"/>
      <c r="L338" s="320"/>
      <c r="M338" s="395" t="s">
        <v>820</v>
      </c>
      <c r="N338" s="316"/>
      <c r="O338" s="316"/>
      <c r="P338" s="316"/>
      <c r="Q338" s="316"/>
      <c r="R338" s="316"/>
      <c r="S338" s="316"/>
      <c r="T338" s="316"/>
      <c r="U338" s="316"/>
      <c r="V338" s="316"/>
      <c r="W338" s="316"/>
      <c r="X338" s="316"/>
      <c r="Y338" s="316"/>
      <c r="Z338" s="316"/>
      <c r="AA338" s="316"/>
      <c r="AB338" s="316"/>
      <c r="AC338" s="316"/>
      <c r="AD338" s="317"/>
    </row>
    <row r="339" spans="1:72" ht="120" customHeight="1">
      <c r="A339" s="167"/>
      <c r="B339" s="57"/>
      <c r="C339" s="321"/>
      <c r="D339" s="281"/>
      <c r="E339" s="281"/>
      <c r="F339" s="281"/>
      <c r="G339" s="281"/>
      <c r="H339" s="281"/>
      <c r="I339" s="281"/>
      <c r="J339" s="281"/>
      <c r="K339" s="281"/>
      <c r="L339" s="322"/>
      <c r="M339" s="384" t="s">
        <v>454</v>
      </c>
      <c r="N339" s="387" t="s">
        <v>700</v>
      </c>
      <c r="O339" s="387" t="s">
        <v>701</v>
      </c>
      <c r="P339" s="448" t="s">
        <v>802</v>
      </c>
      <c r="Q339" s="316"/>
      <c r="R339" s="317"/>
      <c r="S339" s="448" t="s">
        <v>821</v>
      </c>
      <c r="T339" s="316"/>
      <c r="U339" s="317"/>
      <c r="V339" s="448" t="s">
        <v>804</v>
      </c>
      <c r="W339" s="316"/>
      <c r="X339" s="317"/>
      <c r="Y339" s="448" t="s">
        <v>805</v>
      </c>
      <c r="Z339" s="316"/>
      <c r="AA339" s="317"/>
      <c r="AB339" s="448" t="s">
        <v>806</v>
      </c>
      <c r="AC339" s="316"/>
      <c r="AD339" s="317"/>
    </row>
    <row r="340" spans="1:72" ht="48" customHeight="1">
      <c r="A340" s="98"/>
      <c r="B340" s="118"/>
      <c r="C340" s="323"/>
      <c r="D340" s="314"/>
      <c r="E340" s="314"/>
      <c r="F340" s="314"/>
      <c r="G340" s="314"/>
      <c r="H340" s="314"/>
      <c r="I340" s="314"/>
      <c r="J340" s="314"/>
      <c r="K340" s="314"/>
      <c r="L340" s="324"/>
      <c r="M340" s="452"/>
      <c r="N340" s="452"/>
      <c r="O340" s="452"/>
      <c r="P340" s="155" t="s">
        <v>736</v>
      </c>
      <c r="Q340" s="138" t="s">
        <v>700</v>
      </c>
      <c r="R340" s="138" t="s">
        <v>701</v>
      </c>
      <c r="S340" s="155" t="s">
        <v>736</v>
      </c>
      <c r="T340" s="138" t="s">
        <v>700</v>
      </c>
      <c r="U340" s="138" t="s">
        <v>701</v>
      </c>
      <c r="V340" s="155" t="s">
        <v>736</v>
      </c>
      <c r="W340" s="138" t="s">
        <v>700</v>
      </c>
      <c r="X340" s="138" t="s">
        <v>701</v>
      </c>
      <c r="Y340" s="155" t="s">
        <v>736</v>
      </c>
      <c r="Z340" s="138" t="s">
        <v>700</v>
      </c>
      <c r="AA340" s="138" t="s">
        <v>701</v>
      </c>
      <c r="AB340" s="155" t="s">
        <v>736</v>
      </c>
      <c r="AC340" s="138" t="s">
        <v>700</v>
      </c>
      <c r="AD340" s="138" t="s">
        <v>701</v>
      </c>
      <c r="AG340" t="s">
        <v>412</v>
      </c>
      <c r="AH340" t="s">
        <v>794</v>
      </c>
      <c r="AK340" t="s">
        <v>738</v>
      </c>
      <c r="AL340" t="s">
        <v>739</v>
      </c>
      <c r="AM340" t="s">
        <v>740</v>
      </c>
      <c r="AN340" t="s">
        <v>741</v>
      </c>
      <c r="AO340" t="s">
        <v>742</v>
      </c>
      <c r="AP340" t="s">
        <v>743</v>
      </c>
      <c r="AQ340" t="s">
        <v>744</v>
      </c>
      <c r="AR340" t="s">
        <v>745</v>
      </c>
      <c r="AS340" t="s">
        <v>746</v>
      </c>
      <c r="AT340" t="s">
        <v>747</v>
      </c>
      <c r="AU340" t="s">
        <v>748</v>
      </c>
      <c r="AV340" t="s">
        <v>749</v>
      </c>
      <c r="AW340" t="s">
        <v>750</v>
      </c>
      <c r="AX340" t="s">
        <v>751</v>
      </c>
      <c r="AY340" t="s">
        <v>752</v>
      </c>
      <c r="AZ340" t="s">
        <v>753</v>
      </c>
      <c r="BA340" t="s">
        <v>754</v>
      </c>
      <c r="BB340" t="s">
        <v>755</v>
      </c>
      <c r="BC340" t="s">
        <v>795</v>
      </c>
    </row>
    <row r="341" spans="1:72" ht="15" customHeight="1">
      <c r="A341" s="98"/>
      <c r="B341" s="118"/>
      <c r="C341" s="119" t="s">
        <v>822</v>
      </c>
      <c r="D341" s="404" t="s">
        <v>550</v>
      </c>
      <c r="E341" s="316"/>
      <c r="F341" s="316"/>
      <c r="G341" s="316"/>
      <c r="H341" s="316"/>
      <c r="I341" s="316"/>
      <c r="J341" s="316"/>
      <c r="K341" s="316"/>
      <c r="L341" s="317"/>
      <c r="M341" s="249"/>
      <c r="N341" s="249"/>
      <c r="O341" s="249"/>
      <c r="P341" s="249"/>
      <c r="Q341" s="249"/>
      <c r="R341" s="249"/>
      <c r="S341" s="249"/>
      <c r="T341" s="249"/>
      <c r="U341" s="249"/>
      <c r="V341" s="249"/>
      <c r="W341" s="249"/>
      <c r="X341" s="249"/>
      <c r="Y341" s="249"/>
      <c r="Z341" s="249"/>
      <c r="AA341" s="249"/>
      <c r="AB341" s="249"/>
      <c r="AC341" s="249"/>
      <c r="AD341" s="249"/>
      <c r="AG341">
        <f>IF(OR(SUM(COUNTBLANK(M341:AD341),COUNTBLANK(J368:AD368))=0,SUM(COUNTBLANK(M341:AD341),COUNTBLANK(J368:AD368))=39),0,1)</f>
        <v>0</v>
      </c>
      <c r="AH341">
        <f>IF(OR(ISTEXT(M362),ISTEXT(M319)),0,IF(M362&gt;=M319,0,1))</f>
        <v>0</v>
      </c>
      <c r="AI341">
        <f>IF(OR(ISTEXT(N362),ISTEXT(S319)),0,IF(N362&gt;=S319,0,1))</f>
        <v>0</v>
      </c>
      <c r="AJ341">
        <f>IF(OR(ISTEXT(O362),ISTEXT(Y319)),0,IF(O362&gt;=Y319,0,1))</f>
        <v>0</v>
      </c>
      <c r="AK341">
        <f t="shared" ref="AK341:AK361" si="50">COUNTIF(N341:O341,"NS")</f>
        <v>0</v>
      </c>
      <c r="AL341">
        <f t="shared" ref="AL341:AL361" si="51">SUM(N341:O341)</f>
        <v>0</v>
      </c>
      <c r="AM341">
        <f t="shared" ref="AM341:AM361" si="52">IF(COUNTA(M341:O341)=0,0,IF(OR(AND(M341=0,AK341&gt;0),AND(M341="ns",AL341&gt;0),AND(M341="ns",AK341=0,AL341=0)),1,IF(OR(AND(M341&gt;0,AK341=2),AND(M341="ns",AK341=2),AND(M341="ns",AL341=0,AK341&gt;0),M341=AL341),0,1)))</f>
        <v>0</v>
      </c>
      <c r="AN341">
        <f t="shared" ref="AN341:AN361" si="53">COUNTIF(Q341:R341,"NS")</f>
        <v>0</v>
      </c>
      <c r="AO341">
        <f t="shared" ref="AO341:AO361" si="54">SUM(Q341:R341)</f>
        <v>0</v>
      </c>
      <c r="AP341">
        <f t="shared" ref="AP341:AP361" si="55">IF(COUNTA(P341:R341)=0,0,IF(OR(AND(P341=0,AN341&gt;0),AND(P341="ns",AO341&gt;0),AND(P341="ns",AN341=0,AO341=0)),1,IF(OR(AND(P341&gt;0,AN341=2),AND(P341="ns",AN341=2),AND(P341="ns",AO341=0,AN341&gt;0),P341=AO341),0,1)))</f>
        <v>0</v>
      </c>
      <c r="AQ341">
        <f t="shared" ref="AQ341:AQ361" si="56">COUNTIF(T341:U341,"NS")</f>
        <v>0</v>
      </c>
      <c r="AR341">
        <f t="shared" ref="AR341:AR361" si="57">SUM(T341:U341)</f>
        <v>0</v>
      </c>
      <c r="AS341">
        <f t="shared" ref="AS341:AS361" si="58">IF(COUNTA(S341:U341)=0,0,IF(OR(AND(S341=0,AQ341&gt;0),AND(S341="ns",AR341&gt;0),AND(S341="ns",AQ341=0,AR341=0)),1,IF(OR(AND(S341&gt;0,AQ341=2),AND(S341="ns",AQ341=2),AND(S341="ns",AR341=0,AQ341&gt;0),S341=AR341),0,1)))</f>
        <v>0</v>
      </c>
      <c r="AT341">
        <f t="shared" ref="AT341:AT361" si="59">COUNTIF(W341:X341,"NS")</f>
        <v>0</v>
      </c>
      <c r="AU341">
        <f t="shared" ref="AU341:AU361" si="60">SUM(W341:X341)</f>
        <v>0</v>
      </c>
      <c r="AV341">
        <f t="shared" ref="AV341:AV361" si="61">IF(COUNTA(V341:X341)=0,0,IF(OR(AND(V341=0,AT341&gt;0),AND(V341="ns",AU341&gt;0),AND(V341="ns",AT341=0,AU341=0)),1,IF(OR(AND(V341&gt;0,AT341=2),AND(V341="ns",AT341=2),AND(V341="ns",AU341=0,AT341&gt;0),V341=AU341),0,1)))</f>
        <v>0</v>
      </c>
      <c r="AW341">
        <f t="shared" ref="AW341:AW361" si="62">COUNTIF(Z341:AA341,"NS")</f>
        <v>0</v>
      </c>
      <c r="AX341">
        <f t="shared" ref="AX341:AX361" si="63">SUM(Z341:AA341)</f>
        <v>0</v>
      </c>
      <c r="AY341">
        <f t="shared" ref="AY341:AY361" si="64">IF(COUNTA(Y341:AA341)=0,0,IF(OR(AND(Y341=0,AW341&gt;0),AND(Y341="ns",AX341&gt;0),AND(Y341="ns",AW341=0,AX341=0)),1,IF(OR(AND(Y341&gt;0,AW341=2),AND(Y341="ns",AW341=2),AND(Y341="ns",AX341=0,AW341&gt;0),Y341=AX341),0,1)))</f>
        <v>0</v>
      </c>
      <c r="AZ341">
        <f t="shared" ref="AZ341:AZ361" si="65">COUNTIF(AC341:AD341,"NS")</f>
        <v>0</v>
      </c>
      <c r="BA341">
        <f t="shared" ref="BA341:BA361" si="66">SUM(AC341:AD341)</f>
        <v>0</v>
      </c>
      <c r="BB341">
        <f t="shared" ref="BB341:BB361" si="67">IF(COUNTA(AB341:AD341)=0,0,IF(OR(AND(AB341=0,AZ341&gt;0),AND(AB341="ns",BA341&gt;0),AND(AB341="ns",AZ341=0,BA341=0)),1,IF(OR(AND(AB341&gt;0,AZ341=2),AND(AB341="ns",AZ341=2),AND(AB341="ns",BA341=0,AZ341&gt;0),AB341=BA341),0,1)))</f>
        <v>0</v>
      </c>
      <c r="BC341">
        <f>IF(OR(ISTEXT(M341),ISTEXT(M319)),0,IF(M341&lt;=M319,0,1))</f>
        <v>0</v>
      </c>
      <c r="BD341">
        <f>IF(OR(ISTEXT(N341),ISTEXT(S319)),0,IF(N341&lt;=S319,0,1))</f>
        <v>0</v>
      </c>
      <c r="BE341">
        <f>IF(OR(ISTEXT(O341),ISTEXT(Y319)),0,IF(O341&lt;=Y319,0,1))</f>
        <v>0</v>
      </c>
      <c r="BF341">
        <f>IF(OR(ISTEXT(P341),ISTEXT(M307)),0,IF(P341&lt;=M307,0,1))</f>
        <v>0</v>
      </c>
      <c r="BG341">
        <f>IF(OR(ISTEXT(Q341),ISTEXT(S307)),0,IF(Q341&lt;=S307,0,1))</f>
        <v>0</v>
      </c>
      <c r="BH341">
        <f>IF(OR(ISTEXT(R341),ISTEXT(Y307)),0,IF(R341&lt;=Y307,0,1))</f>
        <v>0</v>
      </c>
      <c r="BI341">
        <f>IF(OR(ISTEXT(S341),ISTEXT(M308)),0,IF(S341&lt;=M308,0,1))</f>
        <v>0</v>
      </c>
      <c r="BJ341">
        <f>IF(OR(ISTEXT(T341),ISTEXT(S308)),0,IF(T341&lt;=S308,0,1))</f>
        <v>0</v>
      </c>
      <c r="BK341">
        <f>IF(OR(ISTEXT(U341),ISTEXT(Y308)),0,IF(U341&lt;=Y308,0,1))</f>
        <v>0</v>
      </c>
      <c r="BL341">
        <f>IF(OR(ISTEXT(V341),ISTEXT(M309)),0,IF(V341&lt;=M309,0,1))</f>
        <v>0</v>
      </c>
      <c r="BM341">
        <f>IF(OR(ISTEXT(W341),ISTEXT(S309)),0,IF(W341&lt;=S309,0,1))</f>
        <v>0</v>
      </c>
      <c r="BN341">
        <f>IF(OR(ISTEXT(X341),ISTEXT(Y309)),0,IF(X341&lt;=Y309,0,1))</f>
        <v>0</v>
      </c>
      <c r="BO341">
        <f>IF(OR(ISTEXT(Y341),ISTEXT(M310)),0,IF(Y341&lt;=M310,0,1))</f>
        <v>0</v>
      </c>
      <c r="BP341">
        <f>IF(OR(ISTEXT(Z341),ISTEXT(S310)),0,IF(Z341&lt;=S310,0,1))</f>
        <v>0</v>
      </c>
      <c r="BQ341">
        <f>IF(OR(ISTEXT(AA341),ISTEXT(Y310)),0,IF(AA341&lt;=Y310,0,1))</f>
        <v>0</v>
      </c>
      <c r="BR341">
        <f>IF(OR(ISTEXT(AB341),ISTEXT(M311)),0,IF(AB341&lt;=M311,0,1))</f>
        <v>0</v>
      </c>
      <c r="BS341">
        <f>IF(OR(ISTEXT(AC341),ISTEXT(S311)),0,IF(AC341&lt;=S311,0,1))</f>
        <v>0</v>
      </c>
      <c r="BT341">
        <f>IF(OR(ISTEXT(AD341),ISTEXT(Y311)),0,IF(AD341&lt;=Y311,0,1))</f>
        <v>0</v>
      </c>
    </row>
    <row r="342" spans="1:72" ht="15" customHeight="1">
      <c r="A342" s="98"/>
      <c r="B342" s="118"/>
      <c r="C342" s="46" t="s">
        <v>221</v>
      </c>
      <c r="D342" s="404" t="str">
        <f>IF(CNGE_2023_M2_Secc2!D73="","",CNGE_2023_M2_Secc2!D73)</f>
        <v/>
      </c>
      <c r="E342" s="316"/>
      <c r="F342" s="316"/>
      <c r="G342" s="316"/>
      <c r="H342" s="316"/>
      <c r="I342" s="316"/>
      <c r="J342" s="316"/>
      <c r="K342" s="316"/>
      <c r="L342" s="317"/>
      <c r="M342" s="249"/>
      <c r="N342" s="249"/>
      <c r="O342" s="249"/>
      <c r="P342" s="249"/>
      <c r="Q342" s="249"/>
      <c r="R342" s="249"/>
      <c r="S342" s="249"/>
      <c r="T342" s="249"/>
      <c r="U342" s="249"/>
      <c r="V342" s="249"/>
      <c r="W342" s="249"/>
      <c r="X342" s="249"/>
      <c r="Y342" s="249"/>
      <c r="Z342" s="249"/>
      <c r="AA342" s="249"/>
      <c r="AB342" s="249"/>
      <c r="AC342" s="249"/>
      <c r="AD342" s="249"/>
      <c r="AG342">
        <f>IF(COUNTA(M307:AD318)=36,IF(OR(SUM(COUNTBLANK(D342:AD342),COUNTBLANK(J369:AD369))=8,SUM(COUNTBLANK(D342:AD342),COUNTBLANK(J369:AD369))=48),0,1),0)</f>
        <v>0</v>
      </c>
      <c r="AH342">
        <f>IF(OR(ISTEXT(P362),ISTEXT(M307)),0,IF(P362&gt;=M307,0,1))</f>
        <v>0</v>
      </c>
      <c r="AI342">
        <f>IF(OR(ISTEXT(Q362),ISTEXT(S307)),0,IF(Q362&gt;=S307,0,1))</f>
        <v>0</v>
      </c>
      <c r="AJ342">
        <f>IF(OR(ISTEXT(R362),ISTEXT(Y307)),0,IF(R362&gt;=Y307,0,1))</f>
        <v>0</v>
      </c>
      <c r="AK342">
        <f t="shared" si="50"/>
        <v>0</v>
      </c>
      <c r="AL342">
        <f t="shared" si="51"/>
        <v>0</v>
      </c>
      <c r="AM342">
        <f t="shared" si="52"/>
        <v>0</v>
      </c>
      <c r="AN342">
        <f t="shared" si="53"/>
        <v>0</v>
      </c>
      <c r="AO342">
        <f t="shared" si="54"/>
        <v>0</v>
      </c>
      <c r="AP342">
        <f t="shared" si="55"/>
        <v>0</v>
      </c>
      <c r="AQ342">
        <f t="shared" si="56"/>
        <v>0</v>
      </c>
      <c r="AR342">
        <f t="shared" si="57"/>
        <v>0</v>
      </c>
      <c r="AS342">
        <f t="shared" si="58"/>
        <v>0</v>
      </c>
      <c r="AT342">
        <f t="shared" si="59"/>
        <v>0</v>
      </c>
      <c r="AU342">
        <f t="shared" si="60"/>
        <v>0</v>
      </c>
      <c r="AV342">
        <f t="shared" si="61"/>
        <v>0</v>
      </c>
      <c r="AW342">
        <f t="shared" si="62"/>
        <v>0</v>
      </c>
      <c r="AX342">
        <f t="shared" si="63"/>
        <v>0</v>
      </c>
      <c r="AY342">
        <f t="shared" si="64"/>
        <v>0</v>
      </c>
      <c r="AZ342">
        <f t="shared" si="65"/>
        <v>0</v>
      </c>
      <c r="BA342">
        <f t="shared" si="66"/>
        <v>0</v>
      </c>
      <c r="BB342">
        <f t="shared" si="67"/>
        <v>0</v>
      </c>
      <c r="BC342">
        <f>IF(OR(ISTEXT(M342),ISTEXT(M319)),0,IF(M342&lt;=M319,0,1))</f>
        <v>0</v>
      </c>
      <c r="BD342">
        <f>IF(OR(ISTEXT(N342),ISTEXT(S319)),0,IF(N342&lt;=S319,0,1))</f>
        <v>0</v>
      </c>
      <c r="BE342">
        <f>IF(OR(ISTEXT(O342),ISTEXT(Y319)),0,IF(O342&lt;=Y319,0,1))</f>
        <v>0</v>
      </c>
      <c r="BF342">
        <f>IF(OR(ISTEXT(P342),ISTEXT(M307)),0,IF(P342&lt;=M307,0,1))</f>
        <v>0</v>
      </c>
      <c r="BG342">
        <f>IF(OR(ISTEXT(Q342),ISTEXT(S307)),0,IF(Q342&lt;=S307,0,1))</f>
        <v>0</v>
      </c>
      <c r="BH342">
        <f>IF(OR(ISTEXT(R342),ISTEXT(Y307)),0,IF(R342&lt;=Y307,0,1))</f>
        <v>0</v>
      </c>
      <c r="BI342">
        <f>IF(OR(ISTEXT(S342),ISTEXT(M308)),0,IF(S342&lt;=M308,0,1))</f>
        <v>0</v>
      </c>
      <c r="BJ342">
        <f>IF(OR(ISTEXT(T342),ISTEXT(S308)),0,IF(T342&lt;=S308,0,1))</f>
        <v>0</v>
      </c>
      <c r="BK342">
        <f>IF(OR(ISTEXT(U342),ISTEXT(Y308)),0,IF(U342&lt;=Y308,0,1))</f>
        <v>0</v>
      </c>
      <c r="BL342">
        <f>IF(OR(ISTEXT(V342),ISTEXT(M309)),0,IF(V342&lt;=M309,0,1))</f>
        <v>0</v>
      </c>
      <c r="BM342">
        <f>IF(OR(ISTEXT(W342),ISTEXT(S309)),0,IF(W342&lt;=S309,0,1))</f>
        <v>0</v>
      </c>
      <c r="BN342">
        <f>IF(OR(ISTEXT(X342),ISTEXT(Y309)),0,IF(X342&lt;=Y309,0,1))</f>
        <v>0</v>
      </c>
      <c r="BO342">
        <f>IF(OR(ISTEXT(Y342),ISTEXT(M310)),0,IF(Y342&lt;=M310,0,1))</f>
        <v>0</v>
      </c>
      <c r="BP342">
        <f>IF(OR(ISTEXT(Z342),ISTEXT(S310)),0,IF(Z342&lt;=S310,0,1))</f>
        <v>0</v>
      </c>
      <c r="BQ342">
        <f>IF(OR(ISTEXT(AA342),ISTEXT(Y310)),0,IF(AA342&lt;=Y310,0,1))</f>
        <v>0</v>
      </c>
      <c r="BR342">
        <f>IF(OR(ISTEXT(AB342),ISTEXT(M311)),0,IF(AB342&lt;=M311,0,1))</f>
        <v>0</v>
      </c>
      <c r="BS342">
        <f>IF(OR(ISTEXT(AC342),ISTEXT(S311)),0,IF(AC342&lt;=S311,0,1))</f>
        <v>0</v>
      </c>
      <c r="BT342">
        <f>IF(OR(ISTEXT(AD342),ISTEXT(Y311)),0,IF(AD342&lt;=Y311,0,1))</f>
        <v>0</v>
      </c>
    </row>
    <row r="343" spans="1:72" ht="15" customHeight="1">
      <c r="A343" s="98"/>
      <c r="B343" s="118"/>
      <c r="C343" s="46" t="s">
        <v>222</v>
      </c>
      <c r="D343" s="404" t="str">
        <f>IF(CNGE_2023_M2_Secc2!D74="","",CNGE_2023_M2_Secc2!D74)</f>
        <v/>
      </c>
      <c r="E343" s="316"/>
      <c r="F343" s="316"/>
      <c r="G343" s="316"/>
      <c r="H343" s="316"/>
      <c r="I343" s="316"/>
      <c r="J343" s="316"/>
      <c r="K343" s="316"/>
      <c r="L343" s="317"/>
      <c r="M343" s="249"/>
      <c r="N343" s="249"/>
      <c r="O343" s="249"/>
      <c r="P343" s="249"/>
      <c r="Q343" s="249"/>
      <c r="R343" s="249"/>
      <c r="S343" s="249"/>
      <c r="T343" s="249"/>
      <c r="U343" s="249"/>
      <c r="V343" s="249"/>
      <c r="W343" s="249"/>
      <c r="X343" s="249"/>
      <c r="Y343" s="249"/>
      <c r="Z343" s="249"/>
      <c r="AA343" s="249"/>
      <c r="AB343" s="249"/>
      <c r="AC343" s="249"/>
      <c r="AD343" s="249"/>
      <c r="AG343">
        <f>IF(COUNTA(M307:AD318)=36,IF(OR(SUM(COUNTBLANK(D343:AD343),COUNTBLANK(J370:AD370))=8,SUM(COUNTBLANK(D343:AD343),COUNTBLANK(J370:AD370))=48),0,1),0)</f>
        <v>0</v>
      </c>
      <c r="AH343">
        <f>IF(OR(ISTEXT(S362),ISTEXT(M308)),0,IF(S362&gt;=M308,0,1))</f>
        <v>0</v>
      </c>
      <c r="AI343">
        <f>IF(OR(ISTEXT(T362),ISTEXT(S308)),0,IF(T362&gt;=S308,0,1))</f>
        <v>0</v>
      </c>
      <c r="AJ343">
        <f>IF(OR(ISTEXT(U362),ISTEXT(Y308)),0,IF(U362&gt;=Y308,0,1))</f>
        <v>0</v>
      </c>
      <c r="AK343">
        <f t="shared" si="50"/>
        <v>0</v>
      </c>
      <c r="AL343">
        <f t="shared" si="51"/>
        <v>0</v>
      </c>
      <c r="AM343">
        <f t="shared" si="52"/>
        <v>0</v>
      </c>
      <c r="AN343">
        <f t="shared" si="53"/>
        <v>0</v>
      </c>
      <c r="AO343">
        <f t="shared" si="54"/>
        <v>0</v>
      </c>
      <c r="AP343">
        <f t="shared" si="55"/>
        <v>0</v>
      </c>
      <c r="AQ343">
        <f t="shared" si="56"/>
        <v>0</v>
      </c>
      <c r="AR343">
        <f t="shared" si="57"/>
        <v>0</v>
      </c>
      <c r="AS343">
        <f t="shared" si="58"/>
        <v>0</v>
      </c>
      <c r="AT343">
        <f t="shared" si="59"/>
        <v>0</v>
      </c>
      <c r="AU343">
        <f t="shared" si="60"/>
        <v>0</v>
      </c>
      <c r="AV343">
        <f t="shared" si="61"/>
        <v>0</v>
      </c>
      <c r="AW343">
        <f t="shared" si="62"/>
        <v>0</v>
      </c>
      <c r="AX343">
        <f t="shared" si="63"/>
        <v>0</v>
      </c>
      <c r="AY343">
        <f t="shared" si="64"/>
        <v>0</v>
      </c>
      <c r="AZ343">
        <f t="shared" si="65"/>
        <v>0</v>
      </c>
      <c r="BA343">
        <f t="shared" si="66"/>
        <v>0</v>
      </c>
      <c r="BB343">
        <f t="shared" si="67"/>
        <v>0</v>
      </c>
      <c r="BC343">
        <f>IF(OR(ISTEXT(M343),ISTEXT(M319)),0,IF(M343&lt;=M319,0,1))</f>
        <v>0</v>
      </c>
      <c r="BD343">
        <f>IF(OR(ISTEXT(N343),ISTEXT(S319)),0,IF(N343&lt;=S319,0,1))</f>
        <v>0</v>
      </c>
      <c r="BE343">
        <f>IF(OR(ISTEXT(O343),ISTEXT(Y319)),0,IF(O343&lt;=Y319,0,1))</f>
        <v>0</v>
      </c>
      <c r="BF343">
        <f>IF(OR(ISTEXT(P343),ISTEXT(M307)),0,IF(P343&lt;=M307,0,1))</f>
        <v>0</v>
      </c>
      <c r="BG343">
        <f>IF(OR(ISTEXT(Q343),ISTEXT(S307)),0,IF(Q343&lt;=S307,0,1))</f>
        <v>0</v>
      </c>
      <c r="BH343">
        <f>IF(OR(ISTEXT(R343),ISTEXT(Y307)),0,IF(R343&lt;=Y307,0,1))</f>
        <v>0</v>
      </c>
      <c r="BI343">
        <f>IF(OR(ISTEXT(S343),ISTEXT(M308)),0,IF(S343&lt;=M308,0,1))</f>
        <v>0</v>
      </c>
      <c r="BJ343">
        <f>IF(OR(ISTEXT(T343),ISTEXT(S308)),0,IF(T343&lt;=S308,0,1))</f>
        <v>0</v>
      </c>
      <c r="BK343">
        <f>IF(OR(ISTEXT(U343),ISTEXT(Y308)),0,IF(U343&lt;=Y308,0,1))</f>
        <v>0</v>
      </c>
      <c r="BL343">
        <f>IF(OR(ISTEXT(V343),ISTEXT(M309)),0,IF(V343&lt;=M309,0,1))</f>
        <v>0</v>
      </c>
      <c r="BM343">
        <f>IF(OR(ISTEXT(W343),ISTEXT(S309)),0,IF(W343&lt;=S309,0,1))</f>
        <v>0</v>
      </c>
      <c r="BN343">
        <f>IF(OR(ISTEXT(X343),ISTEXT(Y309)),0,IF(X343&lt;=Y309,0,1))</f>
        <v>0</v>
      </c>
      <c r="BO343">
        <f>IF(OR(ISTEXT(Y343),ISTEXT(M310)),0,IF(Y343&lt;=M310,0,1))</f>
        <v>0</v>
      </c>
      <c r="BP343">
        <f>IF(OR(ISTEXT(Z343),ISTEXT(S310)),0,IF(Z343&lt;=S310,0,1))</f>
        <v>0</v>
      </c>
      <c r="BQ343">
        <f>IF(OR(ISTEXT(AA343),ISTEXT(Y310)),0,IF(AA343&lt;=Y310,0,1))</f>
        <v>0</v>
      </c>
      <c r="BR343">
        <f>IF(OR(ISTEXT(AB343),ISTEXT(M311)),0,IF(AB343&lt;=M311,0,1))</f>
        <v>0</v>
      </c>
      <c r="BS343">
        <f>IF(OR(ISTEXT(AC343),ISTEXT(S311)),0,IF(AC343&lt;=S311,0,1))</f>
        <v>0</v>
      </c>
      <c r="BT343">
        <f>IF(OR(ISTEXT(AD343),ISTEXT(Y311)),0,IF(AD343&lt;=Y311,0,1))</f>
        <v>0</v>
      </c>
    </row>
    <row r="344" spans="1:72" ht="15" customHeight="1">
      <c r="A344" s="98"/>
      <c r="B344" s="118"/>
      <c r="C344" s="46" t="s">
        <v>224</v>
      </c>
      <c r="D344" s="404" t="str">
        <f>IF(CNGE_2023_M2_Secc2!D75="","",CNGE_2023_M2_Secc2!D75)</f>
        <v/>
      </c>
      <c r="E344" s="316"/>
      <c r="F344" s="316"/>
      <c r="G344" s="316"/>
      <c r="H344" s="316"/>
      <c r="I344" s="316"/>
      <c r="J344" s="316"/>
      <c r="K344" s="316"/>
      <c r="L344" s="317"/>
      <c r="M344" s="249"/>
      <c r="N344" s="249"/>
      <c r="O344" s="249"/>
      <c r="P344" s="249"/>
      <c r="Q344" s="249"/>
      <c r="R344" s="249"/>
      <c r="S344" s="249"/>
      <c r="T344" s="249"/>
      <c r="U344" s="249"/>
      <c r="V344" s="249"/>
      <c r="W344" s="249"/>
      <c r="X344" s="249"/>
      <c r="Y344" s="249"/>
      <c r="Z344" s="249"/>
      <c r="AA344" s="249"/>
      <c r="AB344" s="249"/>
      <c r="AC344" s="249"/>
      <c r="AD344" s="249"/>
      <c r="AG344">
        <f>IF(COUNTA(M307:AD318)=36,IF(OR(SUM(COUNTBLANK(D344:AD344),COUNTBLANK(J371:AD371))=8,SUM(COUNTBLANK(D344:AD344),COUNTBLANK(J371:AD371))=48),0,1),0)</f>
        <v>0</v>
      </c>
      <c r="AH344">
        <f>IF(OR(ISTEXT(V362),ISTEXT(M309)),0,IF(V362&gt;=M309,0,1))</f>
        <v>0</v>
      </c>
      <c r="AI344">
        <f>IF(OR(ISTEXT(W362),ISTEXT(S309)),0,IF(W362&gt;=S309,0,1))</f>
        <v>0</v>
      </c>
      <c r="AJ344">
        <f>IF(OR(ISTEXT(X362),ISTEXT(Y309)),0,IF(X362&gt;=Y309,0,1))</f>
        <v>0</v>
      </c>
      <c r="AK344">
        <f t="shared" si="50"/>
        <v>0</v>
      </c>
      <c r="AL344">
        <f t="shared" si="51"/>
        <v>0</v>
      </c>
      <c r="AM344">
        <f t="shared" si="52"/>
        <v>0</v>
      </c>
      <c r="AN344">
        <f t="shared" si="53"/>
        <v>0</v>
      </c>
      <c r="AO344">
        <f t="shared" si="54"/>
        <v>0</v>
      </c>
      <c r="AP344">
        <f t="shared" si="55"/>
        <v>0</v>
      </c>
      <c r="AQ344">
        <f t="shared" si="56"/>
        <v>0</v>
      </c>
      <c r="AR344">
        <f t="shared" si="57"/>
        <v>0</v>
      </c>
      <c r="AS344">
        <f t="shared" si="58"/>
        <v>0</v>
      </c>
      <c r="AT344">
        <f t="shared" si="59"/>
        <v>0</v>
      </c>
      <c r="AU344">
        <f t="shared" si="60"/>
        <v>0</v>
      </c>
      <c r="AV344">
        <f t="shared" si="61"/>
        <v>0</v>
      </c>
      <c r="AW344">
        <f t="shared" si="62"/>
        <v>0</v>
      </c>
      <c r="AX344">
        <f t="shared" si="63"/>
        <v>0</v>
      </c>
      <c r="AY344">
        <f t="shared" si="64"/>
        <v>0</v>
      </c>
      <c r="AZ344">
        <f t="shared" si="65"/>
        <v>0</v>
      </c>
      <c r="BA344">
        <f t="shared" si="66"/>
        <v>0</v>
      </c>
      <c r="BB344">
        <f t="shared" si="67"/>
        <v>0</v>
      </c>
      <c r="BC344">
        <f>IF(OR(ISTEXT(M344),ISTEXT(M319)),0,IF(M344&lt;=M319,0,1))</f>
        <v>0</v>
      </c>
      <c r="BD344">
        <f>IF(OR(ISTEXT(N344),ISTEXT(S319)),0,IF(N344&lt;=S319,0,1))</f>
        <v>0</v>
      </c>
      <c r="BE344">
        <f>IF(OR(ISTEXT(O344),ISTEXT(Y319)),0,IF(O344&lt;=Y319,0,1))</f>
        <v>0</v>
      </c>
      <c r="BF344">
        <f>IF(OR(ISTEXT(P344),ISTEXT(M307)),0,IF(P344&lt;=M307,0,1))</f>
        <v>0</v>
      </c>
      <c r="BG344">
        <f>IF(OR(ISTEXT(Q344),ISTEXT(S307)),0,IF(Q344&lt;=S307,0,1))</f>
        <v>0</v>
      </c>
      <c r="BH344">
        <f>IF(OR(ISTEXT(R344),ISTEXT(Y307)),0,IF(R344&lt;=Y307,0,1))</f>
        <v>0</v>
      </c>
      <c r="BI344">
        <f>IF(OR(ISTEXT(S344),ISTEXT(M308)),0,IF(S344&lt;=M308,0,1))</f>
        <v>0</v>
      </c>
      <c r="BJ344">
        <f>IF(OR(ISTEXT(T344),ISTEXT(S308)),0,IF(T344&lt;=S308,0,1))</f>
        <v>0</v>
      </c>
      <c r="BK344">
        <f>IF(OR(ISTEXT(U344),ISTEXT(Y308)),0,IF(U344&lt;=Y308,0,1))</f>
        <v>0</v>
      </c>
      <c r="BL344">
        <f>IF(OR(ISTEXT(V344),ISTEXT(M309)),0,IF(V344&lt;=M309,0,1))</f>
        <v>0</v>
      </c>
      <c r="BM344">
        <f>IF(OR(ISTEXT(W344),ISTEXT(S309)),0,IF(W344&lt;=S309,0,1))</f>
        <v>0</v>
      </c>
      <c r="BN344">
        <f>IF(OR(ISTEXT(X344),ISTEXT(Y309)),0,IF(X344&lt;=Y309,0,1))</f>
        <v>0</v>
      </c>
      <c r="BO344">
        <f>IF(OR(ISTEXT(Y344),ISTEXT(M310)),0,IF(Y344&lt;=M310,0,1))</f>
        <v>0</v>
      </c>
      <c r="BP344">
        <f>IF(OR(ISTEXT(Z344),ISTEXT(S310)),0,IF(Z344&lt;=S310,0,1))</f>
        <v>0</v>
      </c>
      <c r="BQ344">
        <f>IF(OR(ISTEXT(AA344),ISTEXT(Y310)),0,IF(AA344&lt;=Y310,0,1))</f>
        <v>0</v>
      </c>
      <c r="BR344">
        <f>IF(OR(ISTEXT(AB344),ISTEXT(M311)),0,IF(AB344&lt;=M311,0,1))</f>
        <v>0</v>
      </c>
      <c r="BS344">
        <f>IF(OR(ISTEXT(AC344),ISTEXT(S311)),0,IF(AC344&lt;=S311,0,1))</f>
        <v>0</v>
      </c>
      <c r="BT344">
        <f>IF(OR(ISTEXT(AD344),ISTEXT(Y311)),0,IF(AD344&lt;=Y311,0,1))</f>
        <v>0</v>
      </c>
    </row>
    <row r="345" spans="1:72" ht="15" customHeight="1">
      <c r="A345" s="98"/>
      <c r="B345" s="118"/>
      <c r="C345" s="46" t="s">
        <v>225</v>
      </c>
      <c r="D345" s="404" t="str">
        <f>IF(CNGE_2023_M2_Secc2!D76="","",CNGE_2023_M2_Secc2!D76)</f>
        <v/>
      </c>
      <c r="E345" s="316"/>
      <c r="F345" s="316"/>
      <c r="G345" s="316"/>
      <c r="H345" s="316"/>
      <c r="I345" s="316"/>
      <c r="J345" s="316"/>
      <c r="K345" s="316"/>
      <c r="L345" s="317"/>
      <c r="M345" s="249"/>
      <c r="N345" s="249"/>
      <c r="O345" s="249"/>
      <c r="P345" s="249"/>
      <c r="Q345" s="249"/>
      <c r="R345" s="249"/>
      <c r="S345" s="249"/>
      <c r="T345" s="249"/>
      <c r="U345" s="249"/>
      <c r="V345" s="249"/>
      <c r="W345" s="249"/>
      <c r="X345" s="249"/>
      <c r="Y345" s="249"/>
      <c r="Z345" s="249"/>
      <c r="AA345" s="249"/>
      <c r="AB345" s="249"/>
      <c r="AC345" s="249"/>
      <c r="AD345" s="249"/>
      <c r="AG345">
        <f>IF(COUNTA(M307:AD318)=36,IF(OR(SUM(COUNTBLANK(D345:AD345),COUNTBLANK(J372:AD372))=8,SUM(COUNTBLANK(D345:AD345),COUNTBLANK(J372:AD372))=48),0,1),0)</f>
        <v>0</v>
      </c>
      <c r="AH345">
        <f>IF(OR(ISTEXT(Y362),ISTEXT(M310)),0,IF(Y362&gt;=M310,0,1))</f>
        <v>0</v>
      </c>
      <c r="AI345">
        <f>IF(OR(ISTEXT(Z362),ISTEXT(S310)),0,IF(Z362&gt;=S310,0,1))</f>
        <v>0</v>
      </c>
      <c r="AJ345">
        <f>IF(OR(ISTEXT(AA362),ISTEXT(Y310)),0,IF(AA362&gt;=Y310,0,1))</f>
        <v>0</v>
      </c>
      <c r="AK345">
        <f t="shared" si="50"/>
        <v>0</v>
      </c>
      <c r="AL345">
        <f t="shared" si="51"/>
        <v>0</v>
      </c>
      <c r="AM345">
        <f t="shared" si="52"/>
        <v>0</v>
      </c>
      <c r="AN345">
        <f t="shared" si="53"/>
        <v>0</v>
      </c>
      <c r="AO345">
        <f t="shared" si="54"/>
        <v>0</v>
      </c>
      <c r="AP345">
        <f t="shared" si="55"/>
        <v>0</v>
      </c>
      <c r="AQ345">
        <f t="shared" si="56"/>
        <v>0</v>
      </c>
      <c r="AR345">
        <f t="shared" si="57"/>
        <v>0</v>
      </c>
      <c r="AS345">
        <f t="shared" si="58"/>
        <v>0</v>
      </c>
      <c r="AT345">
        <f t="shared" si="59"/>
        <v>0</v>
      </c>
      <c r="AU345">
        <f t="shared" si="60"/>
        <v>0</v>
      </c>
      <c r="AV345">
        <f t="shared" si="61"/>
        <v>0</v>
      </c>
      <c r="AW345">
        <f t="shared" si="62"/>
        <v>0</v>
      </c>
      <c r="AX345">
        <f t="shared" si="63"/>
        <v>0</v>
      </c>
      <c r="AY345">
        <f t="shared" si="64"/>
        <v>0</v>
      </c>
      <c r="AZ345">
        <f t="shared" si="65"/>
        <v>0</v>
      </c>
      <c r="BA345">
        <f t="shared" si="66"/>
        <v>0</v>
      </c>
      <c r="BB345">
        <f t="shared" si="67"/>
        <v>0</v>
      </c>
      <c r="BC345">
        <f>IF(OR(ISTEXT(M345),ISTEXT(M319)),0,IF(M345&lt;=M319,0,1))</f>
        <v>0</v>
      </c>
      <c r="BD345">
        <f>IF(OR(ISTEXT(N345),ISTEXT(S319)),0,IF(N345&lt;=S319,0,1))</f>
        <v>0</v>
      </c>
      <c r="BE345">
        <f>IF(OR(ISTEXT(O345),ISTEXT(Y319)),0,IF(O345&lt;=Y319,0,1))</f>
        <v>0</v>
      </c>
      <c r="BF345">
        <f>IF(OR(ISTEXT(P345),ISTEXT(M307)),0,IF(P345&lt;=M307,0,1))</f>
        <v>0</v>
      </c>
      <c r="BG345">
        <f>IF(OR(ISTEXT(Q345),ISTEXT(S307)),0,IF(Q345&lt;=S307,0,1))</f>
        <v>0</v>
      </c>
      <c r="BH345">
        <f>IF(OR(ISTEXT(R345),ISTEXT(Y307)),0,IF(R345&lt;=Y307,0,1))</f>
        <v>0</v>
      </c>
      <c r="BI345">
        <f>IF(OR(ISTEXT(S345),ISTEXT(M308)),0,IF(S345&lt;=M308,0,1))</f>
        <v>0</v>
      </c>
      <c r="BJ345">
        <f>IF(OR(ISTEXT(T345),ISTEXT(S308)),0,IF(T345&lt;=S308,0,1))</f>
        <v>0</v>
      </c>
      <c r="BK345">
        <f>IF(OR(ISTEXT(U345),ISTEXT(Y308)),0,IF(U345&lt;=Y308,0,1))</f>
        <v>0</v>
      </c>
      <c r="BL345">
        <f>IF(OR(ISTEXT(V345),ISTEXT(M309)),0,IF(V345&lt;=M309,0,1))</f>
        <v>0</v>
      </c>
      <c r="BM345">
        <f>IF(OR(ISTEXT(W345),ISTEXT(S309)),0,IF(W345&lt;=S309,0,1))</f>
        <v>0</v>
      </c>
      <c r="BN345">
        <f>IF(OR(ISTEXT(X345),ISTEXT(Y309)),0,IF(X345&lt;=Y309,0,1))</f>
        <v>0</v>
      </c>
      <c r="BO345">
        <f>IF(OR(ISTEXT(Y345),ISTEXT(M310)),0,IF(Y345&lt;=M310,0,1))</f>
        <v>0</v>
      </c>
      <c r="BP345">
        <f>IF(OR(ISTEXT(Z345),ISTEXT(S310)),0,IF(Z345&lt;=S310,0,1))</f>
        <v>0</v>
      </c>
      <c r="BQ345">
        <f>IF(OR(ISTEXT(AA345),ISTEXT(Y310)),0,IF(AA345&lt;=Y310,0,1))</f>
        <v>0</v>
      </c>
      <c r="BR345">
        <f>IF(OR(ISTEXT(AB345),ISTEXT(M311)),0,IF(AB345&lt;=M311,0,1))</f>
        <v>0</v>
      </c>
      <c r="BS345">
        <f>IF(OR(ISTEXT(AC345),ISTEXT(S311)),0,IF(AC345&lt;=S311,0,1))</f>
        <v>0</v>
      </c>
      <c r="BT345">
        <f>IF(OR(ISTEXT(AD345),ISTEXT(Y311)),0,IF(AD345&lt;=Y311,0,1))</f>
        <v>0</v>
      </c>
    </row>
    <row r="346" spans="1:72" ht="15" customHeight="1">
      <c r="A346" s="98"/>
      <c r="B346" s="118"/>
      <c r="C346" s="46" t="s">
        <v>227</v>
      </c>
      <c r="D346" s="404" t="str">
        <f>IF(CNGE_2023_M2_Secc2!D77="","",CNGE_2023_M2_Secc2!D77)</f>
        <v/>
      </c>
      <c r="E346" s="316"/>
      <c r="F346" s="316"/>
      <c r="G346" s="316"/>
      <c r="H346" s="316"/>
      <c r="I346" s="316"/>
      <c r="J346" s="316"/>
      <c r="K346" s="316"/>
      <c r="L346" s="317"/>
      <c r="M346" s="249"/>
      <c r="N346" s="249"/>
      <c r="O346" s="249"/>
      <c r="P346" s="249"/>
      <c r="Q346" s="249"/>
      <c r="R346" s="249"/>
      <c r="S346" s="249"/>
      <c r="T346" s="249"/>
      <c r="U346" s="249"/>
      <c r="V346" s="249"/>
      <c r="W346" s="249"/>
      <c r="X346" s="249"/>
      <c r="Y346" s="249"/>
      <c r="Z346" s="249"/>
      <c r="AA346" s="249"/>
      <c r="AB346" s="249"/>
      <c r="AC346" s="249"/>
      <c r="AD346" s="249"/>
      <c r="AG346">
        <f>IF(COUNTA(M307:AD318)=36,IF(OR(SUM(COUNTBLANK(D346:AD346),COUNTBLANK(J373:AD373))=8,SUM(COUNTBLANK(D346:AD346),COUNTBLANK(J373:AD373))=48),0,1),0)</f>
        <v>0</v>
      </c>
      <c r="AH346">
        <f>IF(OR(ISTEXT(AB362),ISTEXT(M311)),0,IF(AB362&gt;=M311,0,1))</f>
        <v>0</v>
      </c>
      <c r="AI346">
        <f>IF(OR(ISTEXT(AC362),ISTEXT(S311)),0,IF(AC362&gt;=S311,0,1))</f>
        <v>0</v>
      </c>
      <c r="AJ346">
        <f>IF(OR(ISTEXT(AD362),ISTEXT(Y311)),0,IF(AD362&gt;=Y311,0,1))</f>
        <v>0</v>
      </c>
      <c r="AK346">
        <f t="shared" si="50"/>
        <v>0</v>
      </c>
      <c r="AL346">
        <f t="shared" si="51"/>
        <v>0</v>
      </c>
      <c r="AM346">
        <f t="shared" si="52"/>
        <v>0</v>
      </c>
      <c r="AN346">
        <f t="shared" si="53"/>
        <v>0</v>
      </c>
      <c r="AO346">
        <f t="shared" si="54"/>
        <v>0</v>
      </c>
      <c r="AP346">
        <f t="shared" si="55"/>
        <v>0</v>
      </c>
      <c r="AQ346">
        <f t="shared" si="56"/>
        <v>0</v>
      </c>
      <c r="AR346">
        <f t="shared" si="57"/>
        <v>0</v>
      </c>
      <c r="AS346">
        <f t="shared" si="58"/>
        <v>0</v>
      </c>
      <c r="AT346">
        <f t="shared" si="59"/>
        <v>0</v>
      </c>
      <c r="AU346">
        <f t="shared" si="60"/>
        <v>0</v>
      </c>
      <c r="AV346">
        <f t="shared" si="61"/>
        <v>0</v>
      </c>
      <c r="AW346">
        <f t="shared" si="62"/>
        <v>0</v>
      </c>
      <c r="AX346">
        <f t="shared" si="63"/>
        <v>0</v>
      </c>
      <c r="AY346">
        <f t="shared" si="64"/>
        <v>0</v>
      </c>
      <c r="AZ346">
        <f t="shared" si="65"/>
        <v>0</v>
      </c>
      <c r="BA346">
        <f t="shared" si="66"/>
        <v>0</v>
      </c>
      <c r="BB346">
        <f t="shared" si="67"/>
        <v>0</v>
      </c>
      <c r="BC346">
        <f>IF(OR(ISTEXT(M346),ISTEXT(M319)),0,IF(M346&lt;=M319,0,1))</f>
        <v>0</v>
      </c>
      <c r="BD346">
        <f>IF(OR(ISTEXT(N346),ISTEXT(S319)),0,IF(N346&lt;=S319,0,1))</f>
        <v>0</v>
      </c>
      <c r="BE346">
        <f>IF(OR(ISTEXT(O346),ISTEXT(Y319)),0,IF(O346&lt;=Y319,0,1))</f>
        <v>0</v>
      </c>
      <c r="BF346">
        <f>IF(OR(ISTEXT(P346),ISTEXT(M307)),0,IF(P346&lt;=M307,0,1))</f>
        <v>0</v>
      </c>
      <c r="BG346">
        <f>IF(OR(ISTEXT(Q346),ISTEXT(S307)),0,IF(Q346&lt;=S307,0,1))</f>
        <v>0</v>
      </c>
      <c r="BH346">
        <f>IF(OR(ISTEXT(R346),ISTEXT(Y307)),0,IF(R346&lt;=Y307,0,1))</f>
        <v>0</v>
      </c>
      <c r="BI346">
        <f>IF(OR(ISTEXT(S346),ISTEXT(M308)),0,IF(S346&lt;=M308,0,1))</f>
        <v>0</v>
      </c>
      <c r="BJ346">
        <f>IF(OR(ISTEXT(T346),ISTEXT(S308)),0,IF(T346&lt;=S308,0,1))</f>
        <v>0</v>
      </c>
      <c r="BK346">
        <f>IF(OR(ISTEXT(U346),ISTEXT(Y308)),0,IF(U346&lt;=Y308,0,1))</f>
        <v>0</v>
      </c>
      <c r="BL346">
        <f>IF(OR(ISTEXT(V346),ISTEXT(M309)),0,IF(V346&lt;=M309,0,1))</f>
        <v>0</v>
      </c>
      <c r="BM346">
        <f>IF(OR(ISTEXT(W346),ISTEXT(S309)),0,IF(W346&lt;=S309,0,1))</f>
        <v>0</v>
      </c>
      <c r="BN346">
        <f>IF(OR(ISTEXT(X346),ISTEXT(Y309)),0,IF(X346&lt;=Y309,0,1))</f>
        <v>0</v>
      </c>
      <c r="BO346">
        <f>IF(OR(ISTEXT(Y346),ISTEXT(M310)),0,IF(Y346&lt;=M310,0,1))</f>
        <v>0</v>
      </c>
      <c r="BP346">
        <f>IF(OR(ISTEXT(Z346),ISTEXT(S310)),0,IF(Z346&lt;=S310,0,1))</f>
        <v>0</v>
      </c>
      <c r="BQ346">
        <f>IF(OR(ISTEXT(AA346),ISTEXT(Y310)),0,IF(AA346&lt;=Y310,0,1))</f>
        <v>0</v>
      </c>
      <c r="BR346">
        <f>IF(OR(ISTEXT(AB346),ISTEXT(M311)),0,IF(AB346&lt;=M311,0,1))</f>
        <v>0</v>
      </c>
      <c r="BS346">
        <f>IF(OR(ISTEXT(AC346),ISTEXT(S311)),0,IF(AC346&lt;=S311,0,1))</f>
        <v>0</v>
      </c>
      <c r="BT346">
        <f>IF(OR(ISTEXT(AD346),ISTEXT(Y311)),0,IF(AD346&lt;=Y311,0,1))</f>
        <v>0</v>
      </c>
    </row>
    <row r="347" spans="1:72" ht="15" customHeight="1">
      <c r="A347" s="98"/>
      <c r="B347" s="118"/>
      <c r="C347" s="46" t="s">
        <v>229</v>
      </c>
      <c r="D347" s="404" t="str">
        <f>IF(CNGE_2023_M2_Secc2!D78="","",CNGE_2023_M2_Secc2!D78)</f>
        <v/>
      </c>
      <c r="E347" s="316"/>
      <c r="F347" s="316"/>
      <c r="G347" s="316"/>
      <c r="H347" s="316"/>
      <c r="I347" s="316"/>
      <c r="J347" s="316"/>
      <c r="K347" s="316"/>
      <c r="L347" s="317"/>
      <c r="M347" s="249"/>
      <c r="N347" s="249"/>
      <c r="O347" s="249"/>
      <c r="P347" s="249"/>
      <c r="Q347" s="249"/>
      <c r="R347" s="249"/>
      <c r="S347" s="249"/>
      <c r="T347" s="249"/>
      <c r="U347" s="249"/>
      <c r="V347" s="249"/>
      <c r="W347" s="249"/>
      <c r="X347" s="249"/>
      <c r="Y347" s="249"/>
      <c r="Z347" s="249"/>
      <c r="AA347" s="249"/>
      <c r="AB347" s="249"/>
      <c r="AC347" s="249"/>
      <c r="AD347" s="249"/>
      <c r="AG347">
        <f>IF(COUNTA(M307:AD318)=36,IF(OR(SUM(COUNTBLANK(D347:AD347),COUNTBLANK(J374:AD374))=8,SUM(COUNTBLANK(D347:AD347),COUNTBLANK(J374:AD374))=48),0,1),0)</f>
        <v>0</v>
      </c>
      <c r="AH347">
        <f>IF(OR(ISTEXT(J389),ISTEXT(M312)),0,IF(J389&gt;=M312,0,1))</f>
        <v>0</v>
      </c>
      <c r="AI347">
        <f>IF(OR(ISTEXT(K389),ISTEXT(S312)),0,IF(K389&gt;=S312,0,1))</f>
        <v>0</v>
      </c>
      <c r="AJ347">
        <f>IF(OR(ISTEXT(L389),ISTEXT(Y312)),0,IF(L389&gt;=Y312,0,1))</f>
        <v>0</v>
      </c>
      <c r="AK347">
        <f t="shared" si="50"/>
        <v>0</v>
      </c>
      <c r="AL347">
        <f t="shared" si="51"/>
        <v>0</v>
      </c>
      <c r="AM347">
        <f t="shared" si="52"/>
        <v>0</v>
      </c>
      <c r="AN347">
        <f t="shared" si="53"/>
        <v>0</v>
      </c>
      <c r="AO347">
        <f t="shared" si="54"/>
        <v>0</v>
      </c>
      <c r="AP347">
        <f t="shared" si="55"/>
        <v>0</v>
      </c>
      <c r="AQ347">
        <f t="shared" si="56"/>
        <v>0</v>
      </c>
      <c r="AR347">
        <f t="shared" si="57"/>
        <v>0</v>
      </c>
      <c r="AS347">
        <f t="shared" si="58"/>
        <v>0</v>
      </c>
      <c r="AT347">
        <f t="shared" si="59"/>
        <v>0</v>
      </c>
      <c r="AU347">
        <f t="shared" si="60"/>
        <v>0</v>
      </c>
      <c r="AV347">
        <f t="shared" si="61"/>
        <v>0</v>
      </c>
      <c r="AW347">
        <f t="shared" si="62"/>
        <v>0</v>
      </c>
      <c r="AX347">
        <f t="shared" si="63"/>
        <v>0</v>
      </c>
      <c r="AY347">
        <f t="shared" si="64"/>
        <v>0</v>
      </c>
      <c r="AZ347">
        <f t="shared" si="65"/>
        <v>0</v>
      </c>
      <c r="BA347">
        <f t="shared" si="66"/>
        <v>0</v>
      </c>
      <c r="BB347">
        <f t="shared" si="67"/>
        <v>0</v>
      </c>
      <c r="BC347">
        <f>IF(OR(ISTEXT(M347),ISTEXT(M319)),0,IF(M347&lt;=M319,0,1))</f>
        <v>0</v>
      </c>
      <c r="BD347">
        <f>IF(OR(ISTEXT(N347),ISTEXT(S319)),0,IF(N347&lt;=S319,0,1))</f>
        <v>0</v>
      </c>
      <c r="BE347">
        <f>IF(OR(ISTEXT(O347),ISTEXT(Y319)),0,IF(O347&lt;=Y319,0,1))</f>
        <v>0</v>
      </c>
      <c r="BF347">
        <f>IF(OR(ISTEXT(P347),ISTEXT(M307)),0,IF(P347&lt;=M307,0,1))</f>
        <v>0</v>
      </c>
      <c r="BG347">
        <f>IF(OR(ISTEXT(Q347),ISTEXT(S307)),0,IF(Q347&lt;=S307,0,1))</f>
        <v>0</v>
      </c>
      <c r="BH347">
        <f>IF(OR(ISTEXT(R347),ISTEXT(Y307)),0,IF(R347&lt;=Y307,0,1))</f>
        <v>0</v>
      </c>
      <c r="BI347">
        <f>IF(OR(ISTEXT(S347),ISTEXT(M308)),0,IF(S347&lt;=M308,0,1))</f>
        <v>0</v>
      </c>
      <c r="BJ347">
        <f>IF(OR(ISTEXT(T347),ISTEXT(S308)),0,IF(T347&lt;=S308,0,1))</f>
        <v>0</v>
      </c>
      <c r="BK347">
        <f>IF(OR(ISTEXT(U347),ISTEXT(Y308)),0,IF(U347&lt;=Y308,0,1))</f>
        <v>0</v>
      </c>
      <c r="BL347">
        <f>IF(OR(ISTEXT(V347),ISTEXT(M309)),0,IF(V347&lt;=M309,0,1))</f>
        <v>0</v>
      </c>
      <c r="BM347">
        <f>IF(OR(ISTEXT(W347),ISTEXT(S309)),0,IF(W347&lt;=S309,0,1))</f>
        <v>0</v>
      </c>
      <c r="BN347">
        <f>IF(OR(ISTEXT(X347),ISTEXT(Y309)),0,IF(X347&lt;=Y309,0,1))</f>
        <v>0</v>
      </c>
      <c r="BO347">
        <f>IF(OR(ISTEXT(Y347),ISTEXT(M310)),0,IF(Y347&lt;=M310,0,1))</f>
        <v>0</v>
      </c>
      <c r="BP347">
        <f>IF(OR(ISTEXT(Z347),ISTEXT(S310)),0,IF(Z347&lt;=S310,0,1))</f>
        <v>0</v>
      </c>
      <c r="BQ347">
        <f>IF(OR(ISTEXT(AA347),ISTEXT(Y310)),0,IF(AA347&lt;=Y310,0,1))</f>
        <v>0</v>
      </c>
      <c r="BR347">
        <f>IF(OR(ISTEXT(AB347),ISTEXT(M311)),0,IF(AB347&lt;=M311,0,1))</f>
        <v>0</v>
      </c>
      <c r="BS347">
        <f>IF(OR(ISTEXT(AC347),ISTEXT(S311)),0,IF(AC347&lt;=S311,0,1))</f>
        <v>0</v>
      </c>
      <c r="BT347">
        <f>IF(OR(ISTEXT(AD347),ISTEXT(Y311)),0,IF(AD347&lt;=Y311,0,1))</f>
        <v>0</v>
      </c>
    </row>
    <row r="348" spans="1:72" ht="15" customHeight="1">
      <c r="A348" s="98"/>
      <c r="B348" s="118"/>
      <c r="C348" s="46" t="s">
        <v>231</v>
      </c>
      <c r="D348" s="404" t="str">
        <f>IF(CNGE_2023_M2_Secc2!D79="","",CNGE_2023_M2_Secc2!D79)</f>
        <v/>
      </c>
      <c r="E348" s="316"/>
      <c r="F348" s="316"/>
      <c r="G348" s="316"/>
      <c r="H348" s="316"/>
      <c r="I348" s="316"/>
      <c r="J348" s="316"/>
      <c r="K348" s="316"/>
      <c r="L348" s="317"/>
      <c r="M348" s="249"/>
      <c r="N348" s="249"/>
      <c r="O348" s="249"/>
      <c r="P348" s="249"/>
      <c r="Q348" s="249"/>
      <c r="R348" s="249"/>
      <c r="S348" s="249"/>
      <c r="T348" s="249"/>
      <c r="U348" s="249"/>
      <c r="V348" s="249"/>
      <c r="W348" s="249"/>
      <c r="X348" s="249"/>
      <c r="Y348" s="249"/>
      <c r="Z348" s="249"/>
      <c r="AA348" s="249"/>
      <c r="AB348" s="249"/>
      <c r="AC348" s="249"/>
      <c r="AD348" s="249"/>
      <c r="AG348">
        <f>IF(COUNTA(M307:AD318)=36,IF(OR(SUM(COUNTBLANK(D348:AD348),COUNTBLANK(J375:AD375))=8,SUM(COUNTBLANK(D348:AD348),COUNTBLANK(J375:AD375))=48),0,1),0)</f>
        <v>0</v>
      </c>
      <c r="AH348">
        <f>IF(OR(ISTEXT(M389),ISTEXT(M313)),0,IF(M389&gt;=M313,0,1))</f>
        <v>0</v>
      </c>
      <c r="AI348">
        <f>IF(OR(ISTEXT(N389),ISTEXT(S313)),0,IF(N389&gt;=S313,0,1))</f>
        <v>0</v>
      </c>
      <c r="AJ348">
        <f>IF(OR(ISTEXT(O389),ISTEXT(Y313)),0,IF(O389&gt;=Y313,0,1))</f>
        <v>0</v>
      </c>
      <c r="AK348">
        <f t="shared" si="50"/>
        <v>0</v>
      </c>
      <c r="AL348">
        <f t="shared" si="51"/>
        <v>0</v>
      </c>
      <c r="AM348">
        <f t="shared" si="52"/>
        <v>0</v>
      </c>
      <c r="AN348">
        <f t="shared" si="53"/>
        <v>0</v>
      </c>
      <c r="AO348">
        <f t="shared" si="54"/>
        <v>0</v>
      </c>
      <c r="AP348">
        <f t="shared" si="55"/>
        <v>0</v>
      </c>
      <c r="AQ348">
        <f t="shared" si="56"/>
        <v>0</v>
      </c>
      <c r="AR348">
        <f t="shared" si="57"/>
        <v>0</v>
      </c>
      <c r="AS348">
        <f t="shared" si="58"/>
        <v>0</v>
      </c>
      <c r="AT348">
        <f t="shared" si="59"/>
        <v>0</v>
      </c>
      <c r="AU348">
        <f t="shared" si="60"/>
        <v>0</v>
      </c>
      <c r="AV348">
        <f t="shared" si="61"/>
        <v>0</v>
      </c>
      <c r="AW348">
        <f t="shared" si="62"/>
        <v>0</v>
      </c>
      <c r="AX348">
        <f t="shared" si="63"/>
        <v>0</v>
      </c>
      <c r="AY348">
        <f t="shared" si="64"/>
        <v>0</v>
      </c>
      <c r="AZ348">
        <f t="shared" si="65"/>
        <v>0</v>
      </c>
      <c r="BA348">
        <f t="shared" si="66"/>
        <v>0</v>
      </c>
      <c r="BB348">
        <f t="shared" si="67"/>
        <v>0</v>
      </c>
      <c r="BC348">
        <f>IF(OR(ISTEXT(M348),ISTEXT(M319)),0,IF(M348&lt;=M319,0,1))</f>
        <v>0</v>
      </c>
      <c r="BD348">
        <f>IF(OR(ISTEXT(N348),ISTEXT(S319)),0,IF(N348&lt;=S319,0,1))</f>
        <v>0</v>
      </c>
      <c r="BE348">
        <f>IF(OR(ISTEXT(O348),ISTEXT(Y319)),0,IF(O348&lt;=Y319,0,1))</f>
        <v>0</v>
      </c>
      <c r="BF348">
        <f>IF(OR(ISTEXT(P348),ISTEXT(M307)),0,IF(P348&lt;=M307,0,1))</f>
        <v>0</v>
      </c>
      <c r="BG348">
        <f>IF(OR(ISTEXT(Q348),ISTEXT(S307)),0,IF(Q348&lt;=S307,0,1))</f>
        <v>0</v>
      </c>
      <c r="BH348">
        <f>IF(OR(ISTEXT(R348),ISTEXT(Y307)),0,IF(R348&lt;=Y307,0,1))</f>
        <v>0</v>
      </c>
      <c r="BI348">
        <f>IF(OR(ISTEXT(S348),ISTEXT(M308)),0,IF(S348&lt;=M308,0,1))</f>
        <v>0</v>
      </c>
      <c r="BJ348">
        <f>IF(OR(ISTEXT(T348),ISTEXT(S308)),0,IF(T348&lt;=S308,0,1))</f>
        <v>0</v>
      </c>
      <c r="BK348">
        <f>IF(OR(ISTEXT(U348),ISTEXT(Y308)),0,IF(U348&lt;=Y308,0,1))</f>
        <v>0</v>
      </c>
      <c r="BL348">
        <f>IF(OR(ISTEXT(V348),ISTEXT(M309)),0,IF(V348&lt;=M309,0,1))</f>
        <v>0</v>
      </c>
      <c r="BM348">
        <f>IF(OR(ISTEXT(W348),ISTEXT(S309)),0,IF(W348&lt;=S309,0,1))</f>
        <v>0</v>
      </c>
      <c r="BN348">
        <f>IF(OR(ISTEXT(X348),ISTEXT(Y309)),0,IF(X348&lt;=Y309,0,1))</f>
        <v>0</v>
      </c>
      <c r="BO348">
        <f>IF(OR(ISTEXT(Y348),ISTEXT(M310)),0,IF(Y348&lt;=M310,0,1))</f>
        <v>0</v>
      </c>
      <c r="BP348">
        <f>IF(OR(ISTEXT(Z348),ISTEXT(S310)),0,IF(Z348&lt;=S310,0,1))</f>
        <v>0</v>
      </c>
      <c r="BQ348">
        <f>IF(OR(ISTEXT(AA348),ISTEXT(Y310)),0,IF(AA348&lt;=Y310,0,1))</f>
        <v>0</v>
      </c>
      <c r="BR348">
        <f>IF(OR(ISTEXT(AB348),ISTEXT(M311)),0,IF(AB348&lt;=M311,0,1))</f>
        <v>0</v>
      </c>
      <c r="BS348">
        <f>IF(OR(ISTEXT(AC348),ISTEXT(S311)),0,IF(AC348&lt;=S311,0,1))</f>
        <v>0</v>
      </c>
      <c r="BT348">
        <f>IF(OR(ISTEXT(AD348),ISTEXT(Y311)),0,IF(AD348&lt;=Y311,0,1))</f>
        <v>0</v>
      </c>
    </row>
    <row r="349" spans="1:72" ht="15" customHeight="1">
      <c r="A349" s="98"/>
      <c r="B349" s="118"/>
      <c r="C349" s="46" t="s">
        <v>233</v>
      </c>
      <c r="D349" s="404" t="str">
        <f>IF(CNGE_2023_M2_Secc2!D80="","",CNGE_2023_M2_Secc2!D80)</f>
        <v/>
      </c>
      <c r="E349" s="316"/>
      <c r="F349" s="316"/>
      <c r="G349" s="316"/>
      <c r="H349" s="316"/>
      <c r="I349" s="316"/>
      <c r="J349" s="316"/>
      <c r="K349" s="316"/>
      <c r="L349" s="317"/>
      <c r="M349" s="249"/>
      <c r="N349" s="249"/>
      <c r="O349" s="249"/>
      <c r="P349" s="249"/>
      <c r="Q349" s="249"/>
      <c r="R349" s="249"/>
      <c r="S349" s="249"/>
      <c r="T349" s="249"/>
      <c r="U349" s="249"/>
      <c r="V349" s="249"/>
      <c r="W349" s="249"/>
      <c r="X349" s="249"/>
      <c r="Y349" s="249"/>
      <c r="Z349" s="249"/>
      <c r="AA349" s="249"/>
      <c r="AB349" s="249"/>
      <c r="AC349" s="249"/>
      <c r="AD349" s="249"/>
      <c r="AG349">
        <f>IF(COUNTA(M307:AD318)=36,IF(OR(SUM(COUNTBLANK(D349:AD349),COUNTBLANK(J376:AD376))=8,SUM(COUNTBLANK(D349:AD349),COUNTBLANK(J376:AD376))=48),0,1),0)</f>
        <v>0</v>
      </c>
      <c r="AH349">
        <f>IF(OR(ISTEXT(P389),ISTEXT(M314)),0,IF(P389&gt;=M314,0,1))</f>
        <v>0</v>
      </c>
      <c r="AI349">
        <f>IF(OR(ISTEXT(Q389),ISTEXT(S314)),0,IF(Q389&gt;=S314,0,1))</f>
        <v>0</v>
      </c>
      <c r="AJ349">
        <f>IF(OR(ISTEXT(R389),ISTEXT(Y314)),0,IF(R389&gt;=Y314,0,1))</f>
        <v>0</v>
      </c>
      <c r="AK349">
        <f t="shared" si="50"/>
        <v>0</v>
      </c>
      <c r="AL349">
        <f t="shared" si="51"/>
        <v>0</v>
      </c>
      <c r="AM349">
        <f t="shared" si="52"/>
        <v>0</v>
      </c>
      <c r="AN349">
        <f t="shared" si="53"/>
        <v>0</v>
      </c>
      <c r="AO349">
        <f t="shared" si="54"/>
        <v>0</v>
      </c>
      <c r="AP349">
        <f t="shared" si="55"/>
        <v>0</v>
      </c>
      <c r="AQ349">
        <f t="shared" si="56"/>
        <v>0</v>
      </c>
      <c r="AR349">
        <f t="shared" si="57"/>
        <v>0</v>
      </c>
      <c r="AS349">
        <f t="shared" si="58"/>
        <v>0</v>
      </c>
      <c r="AT349">
        <f t="shared" si="59"/>
        <v>0</v>
      </c>
      <c r="AU349">
        <f t="shared" si="60"/>
        <v>0</v>
      </c>
      <c r="AV349">
        <f t="shared" si="61"/>
        <v>0</v>
      </c>
      <c r="AW349">
        <f t="shared" si="62"/>
        <v>0</v>
      </c>
      <c r="AX349">
        <f t="shared" si="63"/>
        <v>0</v>
      </c>
      <c r="AY349">
        <f t="shared" si="64"/>
        <v>0</v>
      </c>
      <c r="AZ349">
        <f t="shared" si="65"/>
        <v>0</v>
      </c>
      <c r="BA349">
        <f t="shared" si="66"/>
        <v>0</v>
      </c>
      <c r="BB349">
        <f t="shared" si="67"/>
        <v>0</v>
      </c>
      <c r="BC349">
        <f>IF(OR(ISTEXT(M349),ISTEXT(M319)),0,IF(M349&lt;=M319,0,1))</f>
        <v>0</v>
      </c>
      <c r="BD349">
        <f>IF(OR(ISTEXT(N349),ISTEXT(S319)),0,IF(N349&lt;=S319,0,1))</f>
        <v>0</v>
      </c>
      <c r="BE349">
        <f>IF(OR(ISTEXT(O349),ISTEXT(Y319)),0,IF(O349&lt;=Y319,0,1))</f>
        <v>0</v>
      </c>
      <c r="BF349">
        <f>IF(OR(ISTEXT(P349),ISTEXT(M307)),0,IF(P349&lt;=M307,0,1))</f>
        <v>0</v>
      </c>
      <c r="BG349">
        <f>IF(OR(ISTEXT(Q349),ISTEXT(S307)),0,IF(Q349&lt;=S307,0,1))</f>
        <v>0</v>
      </c>
      <c r="BH349">
        <f>IF(OR(ISTEXT(R349),ISTEXT(Y307)),0,IF(R349&lt;=Y307,0,1))</f>
        <v>0</v>
      </c>
      <c r="BI349">
        <f>IF(OR(ISTEXT(S349),ISTEXT(M308)),0,IF(S349&lt;=M308,0,1))</f>
        <v>0</v>
      </c>
      <c r="BJ349">
        <f>IF(OR(ISTEXT(T349),ISTEXT(S308)),0,IF(T349&lt;=S308,0,1))</f>
        <v>0</v>
      </c>
      <c r="BK349">
        <f>IF(OR(ISTEXT(U349),ISTEXT(Y308)),0,IF(U349&lt;=Y308,0,1))</f>
        <v>0</v>
      </c>
      <c r="BL349">
        <f>IF(OR(ISTEXT(V349),ISTEXT(M309)),0,IF(V349&lt;=M309,0,1))</f>
        <v>0</v>
      </c>
      <c r="BM349">
        <f>IF(OR(ISTEXT(W349),ISTEXT(S309)),0,IF(W349&lt;=S309,0,1))</f>
        <v>0</v>
      </c>
      <c r="BN349">
        <f>IF(OR(ISTEXT(X349),ISTEXT(Y309)),0,IF(X349&lt;=Y309,0,1))</f>
        <v>0</v>
      </c>
      <c r="BO349">
        <f>IF(OR(ISTEXT(Y349),ISTEXT(M310)),0,IF(Y349&lt;=M310,0,1))</f>
        <v>0</v>
      </c>
      <c r="BP349">
        <f>IF(OR(ISTEXT(Z349),ISTEXT(S310)),0,IF(Z349&lt;=S310,0,1))</f>
        <v>0</v>
      </c>
      <c r="BQ349">
        <f>IF(OR(ISTEXT(AA349),ISTEXT(Y310)),0,IF(AA349&lt;=Y310,0,1))</f>
        <v>0</v>
      </c>
      <c r="BR349">
        <f>IF(OR(ISTEXT(AB349),ISTEXT(M311)),0,IF(AB349&lt;=M311,0,1))</f>
        <v>0</v>
      </c>
      <c r="BS349">
        <f>IF(OR(ISTEXT(AC349),ISTEXT(S311)),0,IF(AC349&lt;=S311,0,1))</f>
        <v>0</v>
      </c>
      <c r="BT349">
        <f>IF(OR(ISTEXT(AD349),ISTEXT(Y311)),0,IF(AD349&lt;=Y311,0,1))</f>
        <v>0</v>
      </c>
    </row>
    <row r="350" spans="1:72" ht="15" customHeight="1">
      <c r="A350" s="98"/>
      <c r="B350" s="118"/>
      <c r="C350" s="46" t="s">
        <v>235</v>
      </c>
      <c r="D350" s="404" t="str">
        <f>IF(CNGE_2023_M2_Secc2!D81="","",CNGE_2023_M2_Secc2!D81)</f>
        <v/>
      </c>
      <c r="E350" s="316"/>
      <c r="F350" s="316"/>
      <c r="G350" s="316"/>
      <c r="H350" s="316"/>
      <c r="I350" s="316"/>
      <c r="J350" s="316"/>
      <c r="K350" s="316"/>
      <c r="L350" s="317"/>
      <c r="M350" s="249"/>
      <c r="N350" s="249"/>
      <c r="O350" s="249"/>
      <c r="P350" s="249"/>
      <c r="Q350" s="249"/>
      <c r="R350" s="249"/>
      <c r="S350" s="249"/>
      <c r="T350" s="249"/>
      <c r="U350" s="249"/>
      <c r="V350" s="249"/>
      <c r="W350" s="249"/>
      <c r="X350" s="249"/>
      <c r="Y350" s="249"/>
      <c r="Z350" s="249"/>
      <c r="AA350" s="249"/>
      <c r="AB350" s="249"/>
      <c r="AC350" s="249"/>
      <c r="AD350" s="249"/>
      <c r="AG350">
        <f>IF(COUNTA(M307:AD318)=36,IF(OR(SUM(COUNTBLANK(D350:AD350),COUNTBLANK(J377:AD377))=8,SUM(COUNTBLANK(D350:AD350),COUNTBLANK(J377:AD377))=48),0,1),0)</f>
        <v>0</v>
      </c>
      <c r="AH350">
        <f>IF(OR(ISTEXT(S389),ISTEXT(M315)),0,IF(S389&gt;=M315,0,1))</f>
        <v>0</v>
      </c>
      <c r="AI350">
        <f>IF(OR(ISTEXT(T389),ISTEXT(S315)),0,IF(T389&gt;=S315,0,1))</f>
        <v>0</v>
      </c>
      <c r="AJ350">
        <f>IF(OR(ISTEXT(U389),ISTEXT(Y315)),0,IF(U389&gt;=Y315,0,1))</f>
        <v>0</v>
      </c>
      <c r="AK350">
        <f t="shared" si="50"/>
        <v>0</v>
      </c>
      <c r="AL350">
        <f t="shared" si="51"/>
        <v>0</v>
      </c>
      <c r="AM350">
        <f t="shared" si="52"/>
        <v>0</v>
      </c>
      <c r="AN350">
        <f t="shared" si="53"/>
        <v>0</v>
      </c>
      <c r="AO350">
        <f t="shared" si="54"/>
        <v>0</v>
      </c>
      <c r="AP350">
        <f t="shared" si="55"/>
        <v>0</v>
      </c>
      <c r="AQ350">
        <f t="shared" si="56"/>
        <v>0</v>
      </c>
      <c r="AR350">
        <f t="shared" si="57"/>
        <v>0</v>
      </c>
      <c r="AS350">
        <f t="shared" si="58"/>
        <v>0</v>
      </c>
      <c r="AT350">
        <f t="shared" si="59"/>
        <v>0</v>
      </c>
      <c r="AU350">
        <f t="shared" si="60"/>
        <v>0</v>
      </c>
      <c r="AV350">
        <f t="shared" si="61"/>
        <v>0</v>
      </c>
      <c r="AW350">
        <f t="shared" si="62"/>
        <v>0</v>
      </c>
      <c r="AX350">
        <f t="shared" si="63"/>
        <v>0</v>
      </c>
      <c r="AY350">
        <f t="shared" si="64"/>
        <v>0</v>
      </c>
      <c r="AZ350">
        <f t="shared" si="65"/>
        <v>0</v>
      </c>
      <c r="BA350">
        <f t="shared" si="66"/>
        <v>0</v>
      </c>
      <c r="BB350">
        <f t="shared" si="67"/>
        <v>0</v>
      </c>
      <c r="BC350">
        <f>IF(OR(ISTEXT(M350),ISTEXT(M319)),0,IF(M350&lt;=M319,0,1))</f>
        <v>0</v>
      </c>
      <c r="BD350">
        <f>IF(OR(ISTEXT(N350),ISTEXT(S319)),0,IF(N350&lt;=S319,0,1))</f>
        <v>0</v>
      </c>
      <c r="BE350">
        <f>IF(OR(ISTEXT(O350),ISTEXT(Y319)),0,IF(O350&lt;=Y319,0,1))</f>
        <v>0</v>
      </c>
      <c r="BF350">
        <f>IF(OR(ISTEXT(P350),ISTEXT(M307)),0,IF(P350&lt;=M307,0,1))</f>
        <v>0</v>
      </c>
      <c r="BG350">
        <f>IF(OR(ISTEXT(Q350),ISTEXT(S307)),0,IF(Q350&lt;=S307,0,1))</f>
        <v>0</v>
      </c>
      <c r="BH350">
        <f>IF(OR(ISTEXT(R350),ISTEXT(Y307)),0,IF(R350&lt;=Y307,0,1))</f>
        <v>0</v>
      </c>
      <c r="BI350">
        <f>IF(OR(ISTEXT(S350),ISTEXT(M308)),0,IF(S350&lt;=M308,0,1))</f>
        <v>0</v>
      </c>
      <c r="BJ350">
        <f>IF(OR(ISTEXT(T350),ISTEXT(S308)),0,IF(T350&lt;=S308,0,1))</f>
        <v>0</v>
      </c>
      <c r="BK350">
        <f>IF(OR(ISTEXT(U350),ISTEXT(Y308)),0,IF(U350&lt;=Y308,0,1))</f>
        <v>0</v>
      </c>
      <c r="BL350">
        <f>IF(OR(ISTEXT(V350),ISTEXT(M309)),0,IF(V350&lt;=M309,0,1))</f>
        <v>0</v>
      </c>
      <c r="BM350">
        <f>IF(OR(ISTEXT(W350),ISTEXT(S309)),0,IF(W350&lt;=S309,0,1))</f>
        <v>0</v>
      </c>
      <c r="BN350">
        <f>IF(OR(ISTEXT(X350),ISTEXT(Y309)),0,IF(X350&lt;=Y309,0,1))</f>
        <v>0</v>
      </c>
      <c r="BO350">
        <f>IF(OR(ISTEXT(Y350),ISTEXT(M310)),0,IF(Y350&lt;=M310,0,1))</f>
        <v>0</v>
      </c>
      <c r="BP350">
        <f>IF(OR(ISTEXT(Z350),ISTEXT(S310)),0,IF(Z350&lt;=S310,0,1))</f>
        <v>0</v>
      </c>
      <c r="BQ350">
        <f>IF(OR(ISTEXT(AA350),ISTEXT(Y310)),0,IF(AA350&lt;=Y310,0,1))</f>
        <v>0</v>
      </c>
      <c r="BR350">
        <f>IF(OR(ISTEXT(AB350),ISTEXT(M311)),0,IF(AB350&lt;=M311,0,1))</f>
        <v>0</v>
      </c>
      <c r="BS350">
        <f>IF(OR(ISTEXT(AC350),ISTEXT(S311)),0,IF(AC350&lt;=S311,0,1))</f>
        <v>0</v>
      </c>
      <c r="BT350">
        <f>IF(OR(ISTEXT(AD350),ISTEXT(Y311)),0,IF(AD350&lt;=Y311,0,1))</f>
        <v>0</v>
      </c>
    </row>
    <row r="351" spans="1:72" ht="15" customHeight="1">
      <c r="A351" s="98"/>
      <c r="B351" s="118"/>
      <c r="C351" s="46" t="s">
        <v>237</v>
      </c>
      <c r="D351" s="404" t="str">
        <f>IF(CNGE_2023_M2_Secc2!D82="","",CNGE_2023_M2_Secc2!D82)</f>
        <v/>
      </c>
      <c r="E351" s="316"/>
      <c r="F351" s="316"/>
      <c r="G351" s="316"/>
      <c r="H351" s="316"/>
      <c r="I351" s="316"/>
      <c r="J351" s="316"/>
      <c r="K351" s="316"/>
      <c r="L351" s="317"/>
      <c r="M351" s="249"/>
      <c r="N351" s="249"/>
      <c r="O351" s="249"/>
      <c r="P351" s="249"/>
      <c r="Q351" s="249"/>
      <c r="R351" s="249"/>
      <c r="S351" s="249"/>
      <c r="T351" s="249"/>
      <c r="U351" s="249"/>
      <c r="V351" s="249"/>
      <c r="W351" s="249"/>
      <c r="X351" s="249"/>
      <c r="Y351" s="249"/>
      <c r="Z351" s="249"/>
      <c r="AA351" s="249"/>
      <c r="AB351" s="249"/>
      <c r="AC351" s="249"/>
      <c r="AD351" s="249"/>
      <c r="AG351">
        <f>IF(COUNTA(M307:AD318)=36,IF(OR(SUM(COUNTBLANK(D351:AD351),COUNTBLANK(J378:AD378))=8,SUM(COUNTBLANK(D351:AD351),COUNTBLANK(J378:AD378))=48),0,1),0)</f>
        <v>0</v>
      </c>
      <c r="AH351">
        <f>IF(OR(ISTEXT(V389),ISTEXT(M316)),0,IF(V389&gt;=M316,0,1))</f>
        <v>0</v>
      </c>
      <c r="AI351">
        <f>IF(OR(ISTEXT(W389),ISTEXT(S316)),0,IF(W389&gt;=S316,0,1))</f>
        <v>0</v>
      </c>
      <c r="AJ351">
        <f>IF(OR(ISTEXT(X389),ISTEXT(Y316)),0,IF(X389&gt;=Y316,0,1))</f>
        <v>0</v>
      </c>
      <c r="AK351">
        <f t="shared" si="50"/>
        <v>0</v>
      </c>
      <c r="AL351">
        <f t="shared" si="51"/>
        <v>0</v>
      </c>
      <c r="AM351">
        <f t="shared" si="52"/>
        <v>0</v>
      </c>
      <c r="AN351">
        <f t="shared" si="53"/>
        <v>0</v>
      </c>
      <c r="AO351">
        <f t="shared" si="54"/>
        <v>0</v>
      </c>
      <c r="AP351">
        <f t="shared" si="55"/>
        <v>0</v>
      </c>
      <c r="AQ351">
        <f t="shared" si="56"/>
        <v>0</v>
      </c>
      <c r="AR351">
        <f t="shared" si="57"/>
        <v>0</v>
      </c>
      <c r="AS351">
        <f t="shared" si="58"/>
        <v>0</v>
      </c>
      <c r="AT351">
        <f t="shared" si="59"/>
        <v>0</v>
      </c>
      <c r="AU351">
        <f t="shared" si="60"/>
        <v>0</v>
      </c>
      <c r="AV351">
        <f t="shared" si="61"/>
        <v>0</v>
      </c>
      <c r="AW351">
        <f t="shared" si="62"/>
        <v>0</v>
      </c>
      <c r="AX351">
        <f t="shared" si="63"/>
        <v>0</v>
      </c>
      <c r="AY351">
        <f t="shared" si="64"/>
        <v>0</v>
      </c>
      <c r="AZ351">
        <f t="shared" si="65"/>
        <v>0</v>
      </c>
      <c r="BA351">
        <f t="shared" si="66"/>
        <v>0</v>
      </c>
      <c r="BB351">
        <f t="shared" si="67"/>
        <v>0</v>
      </c>
      <c r="BC351">
        <f>IF(OR(ISTEXT(M351),ISTEXT(M319)),0,IF(M351&lt;=M319,0,1))</f>
        <v>0</v>
      </c>
      <c r="BD351">
        <f>IF(OR(ISTEXT(N351),ISTEXT(S319)),0,IF(N351&lt;=S319,0,1))</f>
        <v>0</v>
      </c>
      <c r="BE351">
        <f>IF(OR(ISTEXT(O351),ISTEXT(Y319)),0,IF(O351&lt;=Y319,0,1))</f>
        <v>0</v>
      </c>
      <c r="BF351">
        <f>IF(OR(ISTEXT(P351),ISTEXT(M307)),0,IF(P351&lt;=M307,0,1))</f>
        <v>0</v>
      </c>
      <c r="BG351">
        <f>IF(OR(ISTEXT(Q351),ISTEXT(S307)),0,IF(Q351&lt;=S307,0,1))</f>
        <v>0</v>
      </c>
      <c r="BH351">
        <f>IF(OR(ISTEXT(R351),ISTEXT(Y307)),0,IF(R351&lt;=Y307,0,1))</f>
        <v>0</v>
      </c>
      <c r="BI351">
        <f>IF(OR(ISTEXT(S351),ISTEXT(M308)),0,IF(S351&lt;=M308,0,1))</f>
        <v>0</v>
      </c>
      <c r="BJ351">
        <f>IF(OR(ISTEXT(T351),ISTEXT(S308)),0,IF(T351&lt;=S308,0,1))</f>
        <v>0</v>
      </c>
      <c r="BK351">
        <f>IF(OR(ISTEXT(U351),ISTEXT(Y308)),0,IF(U351&lt;=Y308,0,1))</f>
        <v>0</v>
      </c>
      <c r="BL351">
        <f>IF(OR(ISTEXT(V351),ISTEXT(M309)),0,IF(V351&lt;=M309,0,1))</f>
        <v>0</v>
      </c>
      <c r="BM351">
        <f>IF(OR(ISTEXT(W351),ISTEXT(S309)),0,IF(W351&lt;=S309,0,1))</f>
        <v>0</v>
      </c>
      <c r="BN351">
        <f>IF(OR(ISTEXT(X351),ISTEXT(Y309)),0,IF(X351&lt;=Y309,0,1))</f>
        <v>0</v>
      </c>
      <c r="BO351">
        <f>IF(OR(ISTEXT(Y351),ISTEXT(M310)),0,IF(Y351&lt;=M310,0,1))</f>
        <v>0</v>
      </c>
      <c r="BP351">
        <f>IF(OR(ISTEXT(Z351),ISTEXT(S310)),0,IF(Z351&lt;=S310,0,1))</f>
        <v>0</v>
      </c>
      <c r="BQ351">
        <f>IF(OR(ISTEXT(AA351),ISTEXT(Y310)),0,IF(AA351&lt;=Y310,0,1))</f>
        <v>0</v>
      </c>
      <c r="BR351">
        <f>IF(OR(ISTEXT(AB351),ISTEXT(M311)),0,IF(AB351&lt;=M311,0,1))</f>
        <v>0</v>
      </c>
      <c r="BS351">
        <f>IF(OR(ISTEXT(AC351),ISTEXT(S311)),0,IF(AC351&lt;=S311,0,1))</f>
        <v>0</v>
      </c>
      <c r="BT351">
        <f>IF(OR(ISTEXT(AD351),ISTEXT(Y311)),0,IF(AD351&lt;=Y311,0,1))</f>
        <v>0</v>
      </c>
    </row>
    <row r="352" spans="1:72" ht="15" customHeight="1">
      <c r="A352" s="98"/>
      <c r="B352" s="118"/>
      <c r="C352" s="46" t="s">
        <v>239</v>
      </c>
      <c r="D352" s="404" t="str">
        <f>IF(CNGE_2023_M2_Secc2!D83="","",CNGE_2023_M2_Secc2!D83)</f>
        <v/>
      </c>
      <c r="E352" s="316"/>
      <c r="F352" s="316"/>
      <c r="G352" s="316"/>
      <c r="H352" s="316"/>
      <c r="I352" s="316"/>
      <c r="J352" s="316"/>
      <c r="K352" s="316"/>
      <c r="L352" s="317"/>
      <c r="M352" s="249"/>
      <c r="N352" s="249"/>
      <c r="O352" s="249"/>
      <c r="P352" s="249"/>
      <c r="Q352" s="249"/>
      <c r="R352" s="249"/>
      <c r="S352" s="249"/>
      <c r="T352" s="249"/>
      <c r="U352" s="249"/>
      <c r="V352" s="249"/>
      <c r="W352" s="249"/>
      <c r="X352" s="249"/>
      <c r="Y352" s="249"/>
      <c r="Z352" s="249"/>
      <c r="AA352" s="249"/>
      <c r="AB352" s="249"/>
      <c r="AC352" s="249"/>
      <c r="AD352" s="249"/>
      <c r="AG352">
        <f>IF(COUNTA(M307:AD318)=36,IF(OR(SUM(COUNTBLANK(D352:AD352),COUNTBLANK(J379:AD379))=8,SUM(COUNTBLANK(D352:AD352),COUNTBLANK(J379:AD379))=48),0,1),0)</f>
        <v>0</v>
      </c>
      <c r="AH352">
        <f>IF(OR(ISTEXT(Y389),ISTEXT(M317)),0,IF(Y389&gt;=M317,0,1))</f>
        <v>0</v>
      </c>
      <c r="AI352">
        <f>IF(OR(ISTEXT(Z389),ISTEXT(S317)),0,IF(Z389&gt;=S317,0,1))</f>
        <v>0</v>
      </c>
      <c r="AJ352">
        <f>IF(OR(ISTEXT(AA389),ISTEXT(Y317)),0,IF(AA389&gt;=Y317,0,1))</f>
        <v>0</v>
      </c>
      <c r="AK352">
        <f t="shared" si="50"/>
        <v>0</v>
      </c>
      <c r="AL352">
        <f t="shared" si="51"/>
        <v>0</v>
      </c>
      <c r="AM352">
        <f t="shared" si="52"/>
        <v>0</v>
      </c>
      <c r="AN352">
        <f t="shared" si="53"/>
        <v>0</v>
      </c>
      <c r="AO352">
        <f t="shared" si="54"/>
        <v>0</v>
      </c>
      <c r="AP352">
        <f t="shared" si="55"/>
        <v>0</v>
      </c>
      <c r="AQ352">
        <f t="shared" si="56"/>
        <v>0</v>
      </c>
      <c r="AR352">
        <f t="shared" si="57"/>
        <v>0</v>
      </c>
      <c r="AS352">
        <f t="shared" si="58"/>
        <v>0</v>
      </c>
      <c r="AT352">
        <f t="shared" si="59"/>
        <v>0</v>
      </c>
      <c r="AU352">
        <f t="shared" si="60"/>
        <v>0</v>
      </c>
      <c r="AV352">
        <f t="shared" si="61"/>
        <v>0</v>
      </c>
      <c r="AW352">
        <f t="shared" si="62"/>
        <v>0</v>
      </c>
      <c r="AX352">
        <f t="shared" si="63"/>
        <v>0</v>
      </c>
      <c r="AY352">
        <f t="shared" si="64"/>
        <v>0</v>
      </c>
      <c r="AZ352">
        <f t="shared" si="65"/>
        <v>0</v>
      </c>
      <c r="BA352">
        <f t="shared" si="66"/>
        <v>0</v>
      </c>
      <c r="BB352">
        <f t="shared" si="67"/>
        <v>0</v>
      </c>
      <c r="BC352">
        <f>IF(OR(ISTEXT(M352),ISTEXT(M319)),0,IF(M352&lt;=M319,0,1))</f>
        <v>0</v>
      </c>
      <c r="BD352">
        <f>IF(OR(ISTEXT(N352),ISTEXT(S319)),0,IF(N352&lt;=S319,0,1))</f>
        <v>0</v>
      </c>
      <c r="BE352">
        <f>IF(OR(ISTEXT(O352),ISTEXT(Y319)),0,IF(O352&lt;=Y319,0,1))</f>
        <v>0</v>
      </c>
      <c r="BF352">
        <f>IF(OR(ISTEXT(P352),ISTEXT(M307)),0,IF(P352&lt;=M307,0,1))</f>
        <v>0</v>
      </c>
      <c r="BG352">
        <f>IF(OR(ISTEXT(Q352),ISTEXT(S307)),0,IF(Q352&lt;=S307,0,1))</f>
        <v>0</v>
      </c>
      <c r="BH352">
        <f>IF(OR(ISTEXT(R352),ISTEXT(Y307)),0,IF(R352&lt;=Y307,0,1))</f>
        <v>0</v>
      </c>
      <c r="BI352">
        <f>IF(OR(ISTEXT(S352),ISTEXT(M308)),0,IF(S352&lt;=M308,0,1))</f>
        <v>0</v>
      </c>
      <c r="BJ352">
        <f>IF(OR(ISTEXT(T352),ISTEXT(S308)),0,IF(T352&lt;=S308,0,1))</f>
        <v>0</v>
      </c>
      <c r="BK352">
        <f>IF(OR(ISTEXT(U352),ISTEXT(Y308)),0,IF(U352&lt;=Y308,0,1))</f>
        <v>0</v>
      </c>
      <c r="BL352">
        <f>IF(OR(ISTEXT(V352),ISTEXT(M309)),0,IF(V352&lt;=M309,0,1))</f>
        <v>0</v>
      </c>
      <c r="BM352">
        <f>IF(OR(ISTEXT(W352),ISTEXT(S309)),0,IF(W352&lt;=S309,0,1))</f>
        <v>0</v>
      </c>
      <c r="BN352">
        <f>IF(OR(ISTEXT(X352),ISTEXT(Y309)),0,IF(X352&lt;=Y309,0,1))</f>
        <v>0</v>
      </c>
      <c r="BO352">
        <f>IF(OR(ISTEXT(Y352),ISTEXT(M310)),0,IF(Y352&lt;=M310,0,1))</f>
        <v>0</v>
      </c>
      <c r="BP352">
        <f>IF(OR(ISTEXT(Z352),ISTEXT(S310)),0,IF(Z352&lt;=S310,0,1))</f>
        <v>0</v>
      </c>
      <c r="BQ352">
        <f>IF(OR(ISTEXT(AA352),ISTEXT(Y310)),0,IF(AA352&lt;=Y310,0,1))</f>
        <v>0</v>
      </c>
      <c r="BR352">
        <f>IF(OR(ISTEXT(AB352),ISTEXT(M311)),0,IF(AB352&lt;=M311,0,1))</f>
        <v>0</v>
      </c>
      <c r="BS352">
        <f>IF(OR(ISTEXT(AC352),ISTEXT(S311)),0,IF(AC352&lt;=S311,0,1))</f>
        <v>0</v>
      </c>
      <c r="BT352">
        <f>IF(OR(ISTEXT(AD352),ISTEXT(Y311)),0,IF(AD352&lt;=Y311,0,1))</f>
        <v>0</v>
      </c>
    </row>
    <row r="353" spans="1:78" ht="15" customHeight="1">
      <c r="A353" s="98"/>
      <c r="B353" s="118"/>
      <c r="C353" s="46" t="s">
        <v>240</v>
      </c>
      <c r="D353" s="404" t="str">
        <f>IF(CNGE_2023_M2_Secc2!D84="","",CNGE_2023_M2_Secc2!D84)</f>
        <v/>
      </c>
      <c r="E353" s="316"/>
      <c r="F353" s="316"/>
      <c r="G353" s="316"/>
      <c r="H353" s="316"/>
      <c r="I353" s="316"/>
      <c r="J353" s="316"/>
      <c r="K353" s="316"/>
      <c r="L353" s="317"/>
      <c r="M353" s="249"/>
      <c r="N353" s="249"/>
      <c r="O353" s="249"/>
      <c r="P353" s="249"/>
      <c r="Q353" s="249"/>
      <c r="R353" s="249"/>
      <c r="S353" s="249"/>
      <c r="T353" s="249"/>
      <c r="U353" s="249"/>
      <c r="V353" s="249"/>
      <c r="W353" s="249"/>
      <c r="X353" s="249"/>
      <c r="Y353" s="249"/>
      <c r="Z353" s="249"/>
      <c r="AA353" s="249"/>
      <c r="AB353" s="249"/>
      <c r="AC353" s="249"/>
      <c r="AD353" s="249"/>
      <c r="AG353">
        <f>IF(COUNTA(M307:AD318)=36,IF(OR(SUM(COUNTBLANK(D353:AD353),COUNTBLANK(J380:AD380))=8,SUM(COUNTBLANK(D353:AD353),COUNTBLANK(J380:AD380))=48),0,1),0)</f>
        <v>0</v>
      </c>
      <c r="AH353">
        <f>IF(OR(ISTEXT(AB389),ISTEXT(M318)),0,IF(AB389&gt;=M318,0,1))</f>
        <v>0</v>
      </c>
      <c r="AI353">
        <f>IF(OR(ISTEXT(AC389),ISTEXT(S318)),0,IF(AC389&gt;=S318,0,1))</f>
        <v>0</v>
      </c>
      <c r="AJ353">
        <f>IF(OR(ISTEXT(AD389),ISTEXT(Y318)),0,IF(AD389&gt;=Y318,0,1))</f>
        <v>0</v>
      </c>
      <c r="AK353">
        <f t="shared" si="50"/>
        <v>0</v>
      </c>
      <c r="AL353">
        <f t="shared" si="51"/>
        <v>0</v>
      </c>
      <c r="AM353">
        <f t="shared" si="52"/>
        <v>0</v>
      </c>
      <c r="AN353">
        <f t="shared" si="53"/>
        <v>0</v>
      </c>
      <c r="AO353">
        <f t="shared" si="54"/>
        <v>0</v>
      </c>
      <c r="AP353">
        <f t="shared" si="55"/>
        <v>0</v>
      </c>
      <c r="AQ353">
        <f t="shared" si="56"/>
        <v>0</v>
      </c>
      <c r="AR353">
        <f t="shared" si="57"/>
        <v>0</v>
      </c>
      <c r="AS353">
        <f t="shared" si="58"/>
        <v>0</v>
      </c>
      <c r="AT353">
        <f t="shared" si="59"/>
        <v>0</v>
      </c>
      <c r="AU353">
        <f t="shared" si="60"/>
        <v>0</v>
      </c>
      <c r="AV353">
        <f t="shared" si="61"/>
        <v>0</v>
      </c>
      <c r="AW353">
        <f t="shared" si="62"/>
        <v>0</v>
      </c>
      <c r="AX353">
        <f t="shared" si="63"/>
        <v>0</v>
      </c>
      <c r="AY353">
        <f t="shared" si="64"/>
        <v>0</v>
      </c>
      <c r="AZ353">
        <f t="shared" si="65"/>
        <v>0</v>
      </c>
      <c r="BA353">
        <f t="shared" si="66"/>
        <v>0</v>
      </c>
      <c r="BB353">
        <f t="shared" si="67"/>
        <v>0</v>
      </c>
      <c r="BC353">
        <f>IF(OR(ISTEXT(M353),ISTEXT(M319)),0,IF(M353&lt;=M319,0,1))</f>
        <v>0</v>
      </c>
      <c r="BD353">
        <f>IF(OR(ISTEXT(N353),ISTEXT(S319)),0,IF(N353&lt;=S319,0,1))</f>
        <v>0</v>
      </c>
      <c r="BE353">
        <f>IF(OR(ISTEXT(O353),ISTEXT(Y319)),0,IF(O353&lt;=Y319,0,1))</f>
        <v>0</v>
      </c>
      <c r="BF353">
        <f>IF(OR(ISTEXT(P353),ISTEXT(M307)),0,IF(P353&lt;=M307,0,1))</f>
        <v>0</v>
      </c>
      <c r="BG353">
        <f>IF(OR(ISTEXT(Q353),ISTEXT(S307)),0,IF(Q353&lt;=S307,0,1))</f>
        <v>0</v>
      </c>
      <c r="BH353">
        <f>IF(OR(ISTEXT(R353),ISTEXT(Y307)),0,IF(R353&lt;=Y307,0,1))</f>
        <v>0</v>
      </c>
      <c r="BI353">
        <f>IF(OR(ISTEXT(S353),ISTEXT(M308)),0,IF(S353&lt;=M308,0,1))</f>
        <v>0</v>
      </c>
      <c r="BJ353">
        <f>IF(OR(ISTEXT(T353),ISTEXT(S308)),0,IF(T353&lt;=S308,0,1))</f>
        <v>0</v>
      </c>
      <c r="BK353">
        <f>IF(OR(ISTEXT(U353),ISTEXT(Y308)),0,IF(U353&lt;=Y308,0,1))</f>
        <v>0</v>
      </c>
      <c r="BL353">
        <f>IF(OR(ISTEXT(V353),ISTEXT(M309)),0,IF(V353&lt;=M309,0,1))</f>
        <v>0</v>
      </c>
      <c r="BM353">
        <f>IF(OR(ISTEXT(W353),ISTEXT(S309)),0,IF(W353&lt;=S309,0,1))</f>
        <v>0</v>
      </c>
      <c r="BN353">
        <f>IF(OR(ISTEXT(X353),ISTEXT(Y309)),0,IF(X353&lt;=Y309,0,1))</f>
        <v>0</v>
      </c>
      <c r="BO353">
        <f>IF(OR(ISTEXT(Y353),ISTEXT(M310)),0,IF(Y353&lt;=M310,0,1))</f>
        <v>0</v>
      </c>
      <c r="BP353">
        <f>IF(OR(ISTEXT(Z353),ISTEXT(S310)),0,IF(Z353&lt;=S310,0,1))</f>
        <v>0</v>
      </c>
      <c r="BQ353">
        <f>IF(OR(ISTEXT(AA353),ISTEXT(Y310)),0,IF(AA353&lt;=Y310,0,1))</f>
        <v>0</v>
      </c>
      <c r="BR353">
        <f>IF(OR(ISTEXT(AB353),ISTEXT(M311)),0,IF(AB353&lt;=M311,0,1))</f>
        <v>0</v>
      </c>
      <c r="BS353">
        <f>IF(OR(ISTEXT(AC353),ISTEXT(S311)),0,IF(AC353&lt;=S311,0,1))</f>
        <v>0</v>
      </c>
      <c r="BT353">
        <f>IF(OR(ISTEXT(AD353),ISTEXT(Y311)),0,IF(AD353&lt;=Y311,0,1))</f>
        <v>0</v>
      </c>
    </row>
    <row r="354" spans="1:78" ht="15" customHeight="1">
      <c r="A354" s="98"/>
      <c r="B354" s="118"/>
      <c r="C354" s="46" t="s">
        <v>241</v>
      </c>
      <c r="D354" s="404" t="str">
        <f>IF(CNGE_2023_M2_Secc2!D85="","",CNGE_2023_M2_Secc2!D85)</f>
        <v/>
      </c>
      <c r="E354" s="316"/>
      <c r="F354" s="316"/>
      <c r="G354" s="316"/>
      <c r="H354" s="316"/>
      <c r="I354" s="316"/>
      <c r="J354" s="316"/>
      <c r="K354" s="316"/>
      <c r="L354" s="317"/>
      <c r="M354" s="249"/>
      <c r="N354" s="249"/>
      <c r="O354" s="249"/>
      <c r="P354" s="249"/>
      <c r="Q354" s="249"/>
      <c r="R354" s="249"/>
      <c r="S354" s="249"/>
      <c r="T354" s="249"/>
      <c r="U354" s="249"/>
      <c r="V354" s="249"/>
      <c r="W354" s="249"/>
      <c r="X354" s="249"/>
      <c r="Y354" s="249"/>
      <c r="Z354" s="249"/>
      <c r="AA354" s="249"/>
      <c r="AB354" s="249"/>
      <c r="AC354" s="249"/>
      <c r="AD354" s="249"/>
      <c r="AG354">
        <f>IF(COUNTA(M307:AD318)=36,IF(OR(SUM(COUNTBLANK(D354:AD354),COUNTBLANK(J381:AD381))=8,SUM(COUNTBLANK(D354:AD354),COUNTBLANK(J381:AD381))=48),0,1),0)</f>
        <v>0</v>
      </c>
      <c r="AJ354">
        <f>SUM(AH341:AJ353)</f>
        <v>0</v>
      </c>
      <c r="AK354">
        <f t="shared" si="50"/>
        <v>0</v>
      </c>
      <c r="AL354">
        <f t="shared" si="51"/>
        <v>0</v>
      </c>
      <c r="AM354">
        <f t="shared" si="52"/>
        <v>0</v>
      </c>
      <c r="AN354">
        <f t="shared" si="53"/>
        <v>0</v>
      </c>
      <c r="AO354">
        <f t="shared" si="54"/>
        <v>0</v>
      </c>
      <c r="AP354">
        <f t="shared" si="55"/>
        <v>0</v>
      </c>
      <c r="AQ354">
        <f t="shared" si="56"/>
        <v>0</v>
      </c>
      <c r="AR354">
        <f t="shared" si="57"/>
        <v>0</v>
      </c>
      <c r="AS354">
        <f t="shared" si="58"/>
        <v>0</v>
      </c>
      <c r="AT354">
        <f t="shared" si="59"/>
        <v>0</v>
      </c>
      <c r="AU354">
        <f t="shared" si="60"/>
        <v>0</v>
      </c>
      <c r="AV354">
        <f t="shared" si="61"/>
        <v>0</v>
      </c>
      <c r="AW354">
        <f t="shared" si="62"/>
        <v>0</v>
      </c>
      <c r="AX354">
        <f t="shared" si="63"/>
        <v>0</v>
      </c>
      <c r="AY354">
        <f t="shared" si="64"/>
        <v>0</v>
      </c>
      <c r="AZ354">
        <f t="shared" si="65"/>
        <v>0</v>
      </c>
      <c r="BA354">
        <f t="shared" si="66"/>
        <v>0</v>
      </c>
      <c r="BB354">
        <f t="shared" si="67"/>
        <v>0</v>
      </c>
      <c r="BC354">
        <f>IF(OR(ISTEXT(M354),ISTEXT(M319)),0,IF(M354&lt;=M319,0,1))</f>
        <v>0</v>
      </c>
      <c r="BD354">
        <f>IF(OR(ISTEXT(N354),ISTEXT(S319)),0,IF(N354&lt;=S319,0,1))</f>
        <v>0</v>
      </c>
      <c r="BE354">
        <f>IF(OR(ISTEXT(O354),ISTEXT(Y319)),0,IF(O354&lt;=Y319,0,1))</f>
        <v>0</v>
      </c>
      <c r="BF354">
        <f>IF(OR(ISTEXT(P354),ISTEXT(M307)),0,IF(P354&lt;=M307,0,1))</f>
        <v>0</v>
      </c>
      <c r="BG354">
        <f>IF(OR(ISTEXT(Q354),ISTEXT(S307)),0,IF(Q354&lt;=S307,0,1))</f>
        <v>0</v>
      </c>
      <c r="BH354">
        <f>IF(OR(ISTEXT(R354),ISTEXT(Y307)),0,IF(R354&lt;=Y307,0,1))</f>
        <v>0</v>
      </c>
      <c r="BI354">
        <f>IF(OR(ISTEXT(S354),ISTEXT(M308)),0,IF(S354&lt;=M308,0,1))</f>
        <v>0</v>
      </c>
      <c r="BJ354">
        <f>IF(OR(ISTEXT(T354),ISTEXT(S308)),0,IF(T354&lt;=S308,0,1))</f>
        <v>0</v>
      </c>
      <c r="BK354">
        <f>IF(OR(ISTEXT(U354),ISTEXT(Y308)),0,IF(U354&lt;=Y308,0,1))</f>
        <v>0</v>
      </c>
      <c r="BL354">
        <f>IF(OR(ISTEXT(V354),ISTEXT(M309)),0,IF(V354&lt;=M309,0,1))</f>
        <v>0</v>
      </c>
      <c r="BM354">
        <f>IF(OR(ISTEXT(W354),ISTEXT(S309)),0,IF(W354&lt;=S309,0,1))</f>
        <v>0</v>
      </c>
      <c r="BN354">
        <f>IF(OR(ISTEXT(X354),ISTEXT(Y309)),0,IF(X354&lt;=Y309,0,1))</f>
        <v>0</v>
      </c>
      <c r="BO354">
        <f>IF(OR(ISTEXT(Y354),ISTEXT(M310)),0,IF(Y354&lt;=M310,0,1))</f>
        <v>0</v>
      </c>
      <c r="BP354">
        <f>IF(OR(ISTEXT(Z354),ISTEXT(S310)),0,IF(Z354&lt;=S310,0,1))</f>
        <v>0</v>
      </c>
      <c r="BQ354">
        <f>IF(OR(ISTEXT(AA354),ISTEXT(Y310)),0,IF(AA354&lt;=Y310,0,1))</f>
        <v>0</v>
      </c>
      <c r="BR354">
        <f>IF(OR(ISTEXT(AB354),ISTEXT(M311)),0,IF(AB354&lt;=M311,0,1))</f>
        <v>0</v>
      </c>
      <c r="BS354">
        <f>IF(OR(ISTEXT(AC354),ISTEXT(S311)),0,IF(AC354&lt;=S311,0,1))</f>
        <v>0</v>
      </c>
      <c r="BT354">
        <f>IF(OR(ISTEXT(AD354),ISTEXT(Y311)),0,IF(AD354&lt;=Y311,0,1))</f>
        <v>0</v>
      </c>
    </row>
    <row r="355" spans="1:78" ht="15" customHeight="1">
      <c r="A355" s="98"/>
      <c r="B355" s="118"/>
      <c r="C355" s="46" t="s">
        <v>242</v>
      </c>
      <c r="D355" s="404" t="str">
        <f>IF(CNGE_2023_M2_Secc2!D86="","",CNGE_2023_M2_Secc2!D86)</f>
        <v/>
      </c>
      <c r="E355" s="316"/>
      <c r="F355" s="316"/>
      <c r="G355" s="316"/>
      <c r="H355" s="316"/>
      <c r="I355" s="316"/>
      <c r="J355" s="316"/>
      <c r="K355" s="316"/>
      <c r="L355" s="317"/>
      <c r="M355" s="249"/>
      <c r="N355" s="249"/>
      <c r="O355" s="249"/>
      <c r="P355" s="249"/>
      <c r="Q355" s="249"/>
      <c r="R355" s="249"/>
      <c r="S355" s="249"/>
      <c r="T355" s="249"/>
      <c r="U355" s="249"/>
      <c r="V355" s="249"/>
      <c r="W355" s="249"/>
      <c r="X355" s="249"/>
      <c r="Y355" s="249"/>
      <c r="Z355" s="249"/>
      <c r="AA355" s="249"/>
      <c r="AB355" s="249"/>
      <c r="AC355" s="249"/>
      <c r="AD355" s="249"/>
      <c r="AG355">
        <f>IF(COUNTA(M307:AD318)=36,IF(OR(SUM(COUNTBLANK(D355:AD355),COUNTBLANK(J382:AD382))=8,SUM(COUNTBLANK(D355:AD355),COUNTBLANK(J382:AD382))=48),0,1),0)</f>
        <v>0</v>
      </c>
      <c r="AK355">
        <f t="shared" si="50"/>
        <v>0</v>
      </c>
      <c r="AL355">
        <f t="shared" si="51"/>
        <v>0</v>
      </c>
      <c r="AM355">
        <f t="shared" si="52"/>
        <v>0</v>
      </c>
      <c r="AN355">
        <f t="shared" si="53"/>
        <v>0</v>
      </c>
      <c r="AO355">
        <f t="shared" si="54"/>
        <v>0</v>
      </c>
      <c r="AP355">
        <f t="shared" si="55"/>
        <v>0</v>
      </c>
      <c r="AQ355">
        <f t="shared" si="56"/>
        <v>0</v>
      </c>
      <c r="AR355">
        <f t="shared" si="57"/>
        <v>0</v>
      </c>
      <c r="AS355">
        <f t="shared" si="58"/>
        <v>0</v>
      </c>
      <c r="AT355">
        <f t="shared" si="59"/>
        <v>0</v>
      </c>
      <c r="AU355">
        <f t="shared" si="60"/>
        <v>0</v>
      </c>
      <c r="AV355">
        <f t="shared" si="61"/>
        <v>0</v>
      </c>
      <c r="AW355">
        <f t="shared" si="62"/>
        <v>0</v>
      </c>
      <c r="AX355">
        <f t="shared" si="63"/>
        <v>0</v>
      </c>
      <c r="AY355">
        <f t="shared" si="64"/>
        <v>0</v>
      </c>
      <c r="AZ355">
        <f t="shared" si="65"/>
        <v>0</v>
      </c>
      <c r="BA355">
        <f t="shared" si="66"/>
        <v>0</v>
      </c>
      <c r="BB355">
        <f t="shared" si="67"/>
        <v>0</v>
      </c>
      <c r="BC355">
        <f>IF(OR(ISTEXT(M355),ISTEXT(M319)),0,IF(M355&lt;=M319,0,1))</f>
        <v>0</v>
      </c>
      <c r="BD355">
        <f>IF(OR(ISTEXT(N355),ISTEXT(S319)),0,IF(N355&lt;=S319,0,1))</f>
        <v>0</v>
      </c>
      <c r="BE355">
        <f>IF(OR(ISTEXT(O355),ISTEXT(Y319)),0,IF(O355&lt;=Y319,0,1))</f>
        <v>0</v>
      </c>
      <c r="BF355">
        <f>IF(OR(ISTEXT(P355),ISTEXT(M307)),0,IF(P355&lt;=M307,0,1))</f>
        <v>0</v>
      </c>
      <c r="BG355">
        <f>IF(OR(ISTEXT(Q355),ISTEXT(S307)),0,IF(Q355&lt;=S307,0,1))</f>
        <v>0</v>
      </c>
      <c r="BH355">
        <f>IF(OR(ISTEXT(R355),ISTEXT(Y307)),0,IF(R355&lt;=Y307,0,1))</f>
        <v>0</v>
      </c>
      <c r="BI355">
        <f>IF(OR(ISTEXT(S355),ISTEXT(M308)),0,IF(S355&lt;=M308,0,1))</f>
        <v>0</v>
      </c>
      <c r="BJ355">
        <f>IF(OR(ISTEXT(T355),ISTEXT(S308)),0,IF(T355&lt;=S308,0,1))</f>
        <v>0</v>
      </c>
      <c r="BK355">
        <f>IF(OR(ISTEXT(U355),ISTEXT(Y308)),0,IF(U355&lt;=Y308,0,1))</f>
        <v>0</v>
      </c>
      <c r="BL355">
        <f>IF(OR(ISTEXT(V355),ISTEXT(M309)),0,IF(V355&lt;=M309,0,1))</f>
        <v>0</v>
      </c>
      <c r="BM355">
        <f>IF(OR(ISTEXT(W355),ISTEXT(S309)),0,IF(W355&lt;=S309,0,1))</f>
        <v>0</v>
      </c>
      <c r="BN355">
        <f>IF(OR(ISTEXT(X355),ISTEXT(Y309)),0,IF(X355&lt;=Y309,0,1))</f>
        <v>0</v>
      </c>
      <c r="BO355">
        <f>IF(OR(ISTEXT(Y355),ISTEXT(M310)),0,IF(Y355&lt;=M310,0,1))</f>
        <v>0</v>
      </c>
      <c r="BP355">
        <f>IF(OR(ISTEXT(Z355),ISTEXT(S310)),0,IF(Z355&lt;=S310,0,1))</f>
        <v>0</v>
      </c>
      <c r="BQ355">
        <f>IF(OR(ISTEXT(AA355),ISTEXT(Y310)),0,IF(AA355&lt;=Y310,0,1))</f>
        <v>0</v>
      </c>
      <c r="BR355">
        <f>IF(OR(ISTEXT(AB355),ISTEXT(M311)),0,IF(AB355&lt;=M311,0,1))</f>
        <v>0</v>
      </c>
      <c r="BS355">
        <f>IF(OR(ISTEXT(AC355),ISTEXT(S311)),0,IF(AC355&lt;=S311,0,1))</f>
        <v>0</v>
      </c>
      <c r="BT355">
        <f>IF(OR(ISTEXT(AD355),ISTEXT(Y311)),0,IF(AD355&lt;=Y311,0,1))</f>
        <v>0</v>
      </c>
    </row>
    <row r="356" spans="1:78" ht="15" customHeight="1">
      <c r="A356" s="98"/>
      <c r="B356" s="118"/>
      <c r="C356" s="46" t="s">
        <v>243</v>
      </c>
      <c r="D356" s="404" t="str">
        <f>IF(CNGE_2023_M2_Secc2!D87="","",CNGE_2023_M2_Secc2!D87)</f>
        <v/>
      </c>
      <c r="E356" s="316"/>
      <c r="F356" s="316"/>
      <c r="G356" s="316"/>
      <c r="H356" s="316"/>
      <c r="I356" s="316"/>
      <c r="J356" s="316"/>
      <c r="K356" s="316"/>
      <c r="L356" s="317"/>
      <c r="M356" s="249"/>
      <c r="N356" s="249"/>
      <c r="O356" s="249"/>
      <c r="P356" s="249"/>
      <c r="Q356" s="249"/>
      <c r="R356" s="249"/>
      <c r="S356" s="249"/>
      <c r="T356" s="249"/>
      <c r="U356" s="249"/>
      <c r="V356" s="249"/>
      <c r="W356" s="249"/>
      <c r="X356" s="249"/>
      <c r="Y356" s="249"/>
      <c r="Z356" s="249"/>
      <c r="AA356" s="249"/>
      <c r="AB356" s="249"/>
      <c r="AC356" s="249"/>
      <c r="AD356" s="249"/>
      <c r="AG356">
        <f>IF(COUNTA(M307:AD318)=36,IF(OR(SUM(COUNTBLANK(D356:AD356),COUNTBLANK(J383:AD383))=8,SUM(COUNTBLANK(D356:AD356),COUNTBLANK(J383:AD383))=48),0,1),0)</f>
        <v>0</v>
      </c>
      <c r="AK356">
        <f t="shared" si="50"/>
        <v>0</v>
      </c>
      <c r="AL356">
        <f t="shared" si="51"/>
        <v>0</v>
      </c>
      <c r="AM356">
        <f t="shared" si="52"/>
        <v>0</v>
      </c>
      <c r="AN356">
        <f t="shared" si="53"/>
        <v>0</v>
      </c>
      <c r="AO356">
        <f t="shared" si="54"/>
        <v>0</v>
      </c>
      <c r="AP356">
        <f t="shared" si="55"/>
        <v>0</v>
      </c>
      <c r="AQ356">
        <f t="shared" si="56"/>
        <v>0</v>
      </c>
      <c r="AR356">
        <f t="shared" si="57"/>
        <v>0</v>
      </c>
      <c r="AS356">
        <f t="shared" si="58"/>
        <v>0</v>
      </c>
      <c r="AT356">
        <f t="shared" si="59"/>
        <v>0</v>
      </c>
      <c r="AU356">
        <f t="shared" si="60"/>
        <v>0</v>
      </c>
      <c r="AV356">
        <f t="shared" si="61"/>
        <v>0</v>
      </c>
      <c r="AW356">
        <f t="shared" si="62"/>
        <v>0</v>
      </c>
      <c r="AX356">
        <f t="shared" si="63"/>
        <v>0</v>
      </c>
      <c r="AY356">
        <f t="shared" si="64"/>
        <v>0</v>
      </c>
      <c r="AZ356">
        <f t="shared" si="65"/>
        <v>0</v>
      </c>
      <c r="BA356">
        <f t="shared" si="66"/>
        <v>0</v>
      </c>
      <c r="BB356">
        <f t="shared" si="67"/>
        <v>0</v>
      </c>
      <c r="BC356">
        <f>IF(OR(ISTEXT(M356),ISTEXT(M319)),0,IF(M356&lt;=M319,0,1))</f>
        <v>0</v>
      </c>
      <c r="BD356">
        <f>IF(OR(ISTEXT(N356),ISTEXT(S319)),0,IF(N356&lt;=S319,0,1))</f>
        <v>0</v>
      </c>
      <c r="BE356">
        <f>IF(OR(ISTEXT(O356),ISTEXT(Y319)),0,IF(O356&lt;=Y319,0,1))</f>
        <v>0</v>
      </c>
      <c r="BF356">
        <f>IF(OR(ISTEXT(P356),ISTEXT(M307)),0,IF(P356&lt;=M307,0,1))</f>
        <v>0</v>
      </c>
      <c r="BG356">
        <f>IF(OR(ISTEXT(Q356),ISTEXT(S307)),0,IF(Q356&lt;=S307,0,1))</f>
        <v>0</v>
      </c>
      <c r="BH356">
        <f>IF(OR(ISTEXT(R356),ISTEXT(Y307)),0,IF(R356&lt;=Y307,0,1))</f>
        <v>0</v>
      </c>
      <c r="BI356">
        <f>IF(OR(ISTEXT(S356),ISTEXT(M308)),0,IF(S356&lt;=M308,0,1))</f>
        <v>0</v>
      </c>
      <c r="BJ356">
        <f>IF(OR(ISTEXT(T356),ISTEXT(S308)),0,IF(T356&lt;=S308,0,1))</f>
        <v>0</v>
      </c>
      <c r="BK356">
        <f>IF(OR(ISTEXT(U356),ISTEXT(Y308)),0,IF(U356&lt;=Y308,0,1))</f>
        <v>0</v>
      </c>
      <c r="BL356">
        <f>IF(OR(ISTEXT(V356),ISTEXT(M309)),0,IF(V356&lt;=M309,0,1))</f>
        <v>0</v>
      </c>
      <c r="BM356">
        <f>IF(OR(ISTEXT(W356),ISTEXT(S309)),0,IF(W356&lt;=S309,0,1))</f>
        <v>0</v>
      </c>
      <c r="BN356">
        <f>IF(OR(ISTEXT(X356),ISTEXT(Y309)),0,IF(X356&lt;=Y309,0,1))</f>
        <v>0</v>
      </c>
      <c r="BO356">
        <f>IF(OR(ISTEXT(Y356),ISTEXT(M310)),0,IF(Y356&lt;=M310,0,1))</f>
        <v>0</v>
      </c>
      <c r="BP356">
        <f>IF(OR(ISTEXT(Z356),ISTEXT(S310)),0,IF(Z356&lt;=S310,0,1))</f>
        <v>0</v>
      </c>
      <c r="BQ356">
        <f>IF(OR(ISTEXT(AA356),ISTEXT(Y310)),0,IF(AA356&lt;=Y310,0,1))</f>
        <v>0</v>
      </c>
      <c r="BR356">
        <f>IF(OR(ISTEXT(AB356),ISTEXT(M311)),0,IF(AB356&lt;=M311,0,1))</f>
        <v>0</v>
      </c>
      <c r="BS356">
        <f>IF(OR(ISTEXT(AC356),ISTEXT(S311)),0,IF(AC356&lt;=S311,0,1))</f>
        <v>0</v>
      </c>
      <c r="BT356">
        <f>IF(OR(ISTEXT(AD356),ISTEXT(Y311)),0,IF(AD356&lt;=Y311,0,1))</f>
        <v>0</v>
      </c>
    </row>
    <row r="357" spans="1:78" ht="15" customHeight="1">
      <c r="A357" s="98"/>
      <c r="B357" s="118"/>
      <c r="C357" s="46" t="s">
        <v>244</v>
      </c>
      <c r="D357" s="404" t="str">
        <f>IF(CNGE_2023_M2_Secc2!D88="","",CNGE_2023_M2_Secc2!D88)</f>
        <v/>
      </c>
      <c r="E357" s="316"/>
      <c r="F357" s="316"/>
      <c r="G357" s="316"/>
      <c r="H357" s="316"/>
      <c r="I357" s="316"/>
      <c r="J357" s="316"/>
      <c r="K357" s="316"/>
      <c r="L357" s="317"/>
      <c r="M357" s="249"/>
      <c r="N357" s="249"/>
      <c r="O357" s="249"/>
      <c r="P357" s="249"/>
      <c r="Q357" s="249"/>
      <c r="R357" s="249"/>
      <c r="S357" s="249"/>
      <c r="T357" s="249"/>
      <c r="U357" s="249"/>
      <c r="V357" s="249"/>
      <c r="W357" s="249"/>
      <c r="X357" s="249"/>
      <c r="Y357" s="249"/>
      <c r="Z357" s="249"/>
      <c r="AA357" s="249"/>
      <c r="AB357" s="249"/>
      <c r="AC357" s="249"/>
      <c r="AD357" s="249"/>
      <c r="AG357">
        <f>IF(COUNTA(M307:AD318)=36,IF(OR(SUM(COUNTBLANK(D357:AD357),COUNTBLANK(J384:AD384))=8,SUM(COUNTBLANK(D357:AD357),COUNTBLANK(J384:AD384))=48),0,1),0)</f>
        <v>0</v>
      </c>
      <c r="AK357">
        <f t="shared" si="50"/>
        <v>0</v>
      </c>
      <c r="AL357">
        <f t="shared" si="51"/>
        <v>0</v>
      </c>
      <c r="AM357">
        <f t="shared" si="52"/>
        <v>0</v>
      </c>
      <c r="AN357">
        <f t="shared" si="53"/>
        <v>0</v>
      </c>
      <c r="AO357">
        <f t="shared" si="54"/>
        <v>0</v>
      </c>
      <c r="AP357">
        <f t="shared" si="55"/>
        <v>0</v>
      </c>
      <c r="AQ357">
        <f t="shared" si="56"/>
        <v>0</v>
      </c>
      <c r="AR357">
        <f t="shared" si="57"/>
        <v>0</v>
      </c>
      <c r="AS357">
        <f t="shared" si="58"/>
        <v>0</v>
      </c>
      <c r="AT357">
        <f t="shared" si="59"/>
        <v>0</v>
      </c>
      <c r="AU357">
        <f t="shared" si="60"/>
        <v>0</v>
      </c>
      <c r="AV357">
        <f t="shared" si="61"/>
        <v>0</v>
      </c>
      <c r="AW357">
        <f t="shared" si="62"/>
        <v>0</v>
      </c>
      <c r="AX357">
        <f t="shared" si="63"/>
        <v>0</v>
      </c>
      <c r="AY357">
        <f t="shared" si="64"/>
        <v>0</v>
      </c>
      <c r="AZ357">
        <f t="shared" si="65"/>
        <v>0</v>
      </c>
      <c r="BA357">
        <f t="shared" si="66"/>
        <v>0</v>
      </c>
      <c r="BB357">
        <f t="shared" si="67"/>
        <v>0</v>
      </c>
      <c r="BC357">
        <f>IF(OR(ISTEXT(M357),ISTEXT(M319)),0,IF(M357&lt;=M319,0,1))</f>
        <v>0</v>
      </c>
      <c r="BD357">
        <f>IF(OR(ISTEXT(N357),ISTEXT(S319)),0,IF(N357&lt;=S319,0,1))</f>
        <v>0</v>
      </c>
      <c r="BE357">
        <f>IF(OR(ISTEXT(O357),ISTEXT(Y319)),0,IF(O357&lt;=Y319,0,1))</f>
        <v>0</v>
      </c>
      <c r="BF357">
        <f>IF(OR(ISTEXT(P357),ISTEXT(M307)),0,IF(P357&lt;=M307,0,1))</f>
        <v>0</v>
      </c>
      <c r="BG357">
        <f>IF(OR(ISTEXT(Q357),ISTEXT(S307)),0,IF(Q357&lt;=S307,0,1))</f>
        <v>0</v>
      </c>
      <c r="BH357">
        <f>IF(OR(ISTEXT(R357),ISTEXT(Y307)),0,IF(R357&lt;=Y307,0,1))</f>
        <v>0</v>
      </c>
      <c r="BI357">
        <f>IF(OR(ISTEXT(S357),ISTEXT(M308)),0,IF(S357&lt;=M308,0,1))</f>
        <v>0</v>
      </c>
      <c r="BJ357">
        <f>IF(OR(ISTEXT(T357),ISTEXT(S308)),0,IF(T357&lt;=S308,0,1))</f>
        <v>0</v>
      </c>
      <c r="BK357">
        <f>IF(OR(ISTEXT(U357),ISTEXT(Y308)),0,IF(U357&lt;=Y308,0,1))</f>
        <v>0</v>
      </c>
      <c r="BL357">
        <f>IF(OR(ISTEXT(V357),ISTEXT(M309)),0,IF(V357&lt;=M309,0,1))</f>
        <v>0</v>
      </c>
      <c r="BM357">
        <f>IF(OR(ISTEXT(W357),ISTEXT(S309)),0,IF(W357&lt;=S309,0,1))</f>
        <v>0</v>
      </c>
      <c r="BN357">
        <f>IF(OR(ISTEXT(X357),ISTEXT(Y309)),0,IF(X357&lt;=Y309,0,1))</f>
        <v>0</v>
      </c>
      <c r="BO357">
        <f>IF(OR(ISTEXT(Y357),ISTEXT(M310)),0,IF(Y357&lt;=M310,0,1))</f>
        <v>0</v>
      </c>
      <c r="BP357">
        <f>IF(OR(ISTEXT(Z357),ISTEXT(S310)),0,IF(Z357&lt;=S310,0,1))</f>
        <v>0</v>
      </c>
      <c r="BQ357">
        <f>IF(OR(ISTEXT(AA357),ISTEXT(Y310)),0,IF(AA357&lt;=Y310,0,1))</f>
        <v>0</v>
      </c>
      <c r="BR357">
        <f>IF(OR(ISTEXT(AB357),ISTEXT(M311)),0,IF(AB357&lt;=M311,0,1))</f>
        <v>0</v>
      </c>
      <c r="BS357">
        <f>IF(OR(ISTEXT(AC357),ISTEXT(S311)),0,IF(AC357&lt;=S311,0,1))</f>
        <v>0</v>
      </c>
      <c r="BT357">
        <f>IF(OR(ISTEXT(AD357),ISTEXT(Y311)),0,IF(AD357&lt;=Y311,0,1))</f>
        <v>0</v>
      </c>
    </row>
    <row r="358" spans="1:78" ht="15" customHeight="1">
      <c r="A358" s="98"/>
      <c r="B358" s="118"/>
      <c r="C358" s="46" t="s">
        <v>245</v>
      </c>
      <c r="D358" s="404" t="str">
        <f>IF(CNGE_2023_M2_Secc2!D89="","",CNGE_2023_M2_Secc2!D89)</f>
        <v/>
      </c>
      <c r="E358" s="316"/>
      <c r="F358" s="316"/>
      <c r="G358" s="316"/>
      <c r="H358" s="316"/>
      <c r="I358" s="316"/>
      <c r="J358" s="316"/>
      <c r="K358" s="316"/>
      <c r="L358" s="317"/>
      <c r="M358" s="249"/>
      <c r="N358" s="249"/>
      <c r="O358" s="249"/>
      <c r="P358" s="249"/>
      <c r="Q358" s="249"/>
      <c r="R358" s="249"/>
      <c r="S358" s="249"/>
      <c r="T358" s="249"/>
      <c r="U358" s="249"/>
      <c r="V358" s="249"/>
      <c r="W358" s="249"/>
      <c r="X358" s="249"/>
      <c r="Y358" s="249"/>
      <c r="Z358" s="249"/>
      <c r="AA358" s="249"/>
      <c r="AB358" s="249"/>
      <c r="AC358" s="249"/>
      <c r="AD358" s="249"/>
      <c r="AG358">
        <f>IF(COUNTA(M307:AD318)=36,IF(OR(SUM(COUNTBLANK(D358:AD358),COUNTBLANK(J385:AD385))=8,SUM(COUNTBLANK(D358:AD358),COUNTBLANK(J385:AD385))=48),0,1),0)</f>
        <v>0</v>
      </c>
      <c r="AK358">
        <f t="shared" si="50"/>
        <v>0</v>
      </c>
      <c r="AL358">
        <f t="shared" si="51"/>
        <v>0</v>
      </c>
      <c r="AM358">
        <f t="shared" si="52"/>
        <v>0</v>
      </c>
      <c r="AN358">
        <f t="shared" si="53"/>
        <v>0</v>
      </c>
      <c r="AO358">
        <f t="shared" si="54"/>
        <v>0</v>
      </c>
      <c r="AP358">
        <f t="shared" si="55"/>
        <v>0</v>
      </c>
      <c r="AQ358">
        <f t="shared" si="56"/>
        <v>0</v>
      </c>
      <c r="AR358">
        <f t="shared" si="57"/>
        <v>0</v>
      </c>
      <c r="AS358">
        <f t="shared" si="58"/>
        <v>0</v>
      </c>
      <c r="AT358">
        <f t="shared" si="59"/>
        <v>0</v>
      </c>
      <c r="AU358">
        <f t="shared" si="60"/>
        <v>0</v>
      </c>
      <c r="AV358">
        <f t="shared" si="61"/>
        <v>0</v>
      </c>
      <c r="AW358">
        <f t="shared" si="62"/>
        <v>0</v>
      </c>
      <c r="AX358">
        <f t="shared" si="63"/>
        <v>0</v>
      </c>
      <c r="AY358">
        <f t="shared" si="64"/>
        <v>0</v>
      </c>
      <c r="AZ358">
        <f t="shared" si="65"/>
        <v>0</v>
      </c>
      <c r="BA358">
        <f t="shared" si="66"/>
        <v>0</v>
      </c>
      <c r="BB358">
        <f t="shared" si="67"/>
        <v>0</v>
      </c>
      <c r="BC358">
        <f>IF(OR(ISTEXT(M358),ISTEXT(M319)),0,IF(M358&lt;=M319,0,1))</f>
        <v>0</v>
      </c>
      <c r="BD358">
        <f>IF(OR(ISTEXT(N358),ISTEXT(S319)),0,IF(N358&lt;=S319,0,1))</f>
        <v>0</v>
      </c>
      <c r="BE358">
        <f>IF(OR(ISTEXT(O358),ISTEXT(Y319)),0,IF(O358&lt;=Y319,0,1))</f>
        <v>0</v>
      </c>
      <c r="BF358">
        <f>IF(OR(ISTEXT(P358),ISTEXT(M307)),0,IF(P358&lt;=M307,0,1))</f>
        <v>0</v>
      </c>
      <c r="BG358">
        <f>IF(OR(ISTEXT(Q358),ISTEXT(S307)),0,IF(Q358&lt;=S307,0,1))</f>
        <v>0</v>
      </c>
      <c r="BH358">
        <f>IF(OR(ISTEXT(R358),ISTEXT(Y307)),0,IF(R358&lt;=Y307,0,1))</f>
        <v>0</v>
      </c>
      <c r="BI358">
        <f>IF(OR(ISTEXT(S358),ISTEXT(M308)),0,IF(S358&lt;=M308,0,1))</f>
        <v>0</v>
      </c>
      <c r="BJ358">
        <f>IF(OR(ISTEXT(T358),ISTEXT(S308)),0,IF(T358&lt;=S308,0,1))</f>
        <v>0</v>
      </c>
      <c r="BK358">
        <f>IF(OR(ISTEXT(U358),ISTEXT(Y308)),0,IF(U358&lt;=Y308,0,1))</f>
        <v>0</v>
      </c>
      <c r="BL358">
        <f>IF(OR(ISTEXT(V358),ISTEXT(M309)),0,IF(V358&lt;=M309,0,1))</f>
        <v>0</v>
      </c>
      <c r="BM358">
        <f>IF(OR(ISTEXT(W358),ISTEXT(S309)),0,IF(W358&lt;=S309,0,1))</f>
        <v>0</v>
      </c>
      <c r="BN358">
        <f>IF(OR(ISTEXT(X358),ISTEXT(Y309)),0,IF(X358&lt;=Y309,0,1))</f>
        <v>0</v>
      </c>
      <c r="BO358">
        <f>IF(OR(ISTEXT(Y358),ISTEXT(M310)),0,IF(Y358&lt;=M310,0,1))</f>
        <v>0</v>
      </c>
      <c r="BP358">
        <f>IF(OR(ISTEXT(Z358),ISTEXT(S310)),0,IF(Z358&lt;=S310,0,1))</f>
        <v>0</v>
      </c>
      <c r="BQ358">
        <f>IF(OR(ISTEXT(AA358),ISTEXT(Y310)),0,IF(AA358&lt;=Y310,0,1))</f>
        <v>0</v>
      </c>
      <c r="BR358">
        <f>IF(OR(ISTEXT(AB358),ISTEXT(M311)),0,IF(AB358&lt;=M311,0,1))</f>
        <v>0</v>
      </c>
      <c r="BS358">
        <f>IF(OR(ISTEXT(AC358),ISTEXT(S311)),0,IF(AC358&lt;=S311,0,1))</f>
        <v>0</v>
      </c>
      <c r="BT358">
        <f>IF(OR(ISTEXT(AD358),ISTEXT(Y311)),0,IF(AD358&lt;=Y311,0,1))</f>
        <v>0</v>
      </c>
    </row>
    <row r="359" spans="1:78" ht="15" customHeight="1">
      <c r="A359" s="98"/>
      <c r="B359" s="118"/>
      <c r="C359" s="46" t="s">
        <v>246</v>
      </c>
      <c r="D359" s="404" t="str">
        <f>IF(CNGE_2023_M2_Secc2!D90="","",CNGE_2023_M2_Secc2!D90)</f>
        <v/>
      </c>
      <c r="E359" s="316"/>
      <c r="F359" s="316"/>
      <c r="G359" s="316"/>
      <c r="H359" s="316"/>
      <c r="I359" s="316"/>
      <c r="J359" s="316"/>
      <c r="K359" s="316"/>
      <c r="L359" s="317"/>
      <c r="M359" s="249"/>
      <c r="N359" s="249"/>
      <c r="O359" s="249"/>
      <c r="P359" s="249"/>
      <c r="Q359" s="249"/>
      <c r="R359" s="249"/>
      <c r="S359" s="249"/>
      <c r="T359" s="249"/>
      <c r="U359" s="249"/>
      <c r="V359" s="249"/>
      <c r="W359" s="249"/>
      <c r="X359" s="249"/>
      <c r="Y359" s="249"/>
      <c r="Z359" s="249"/>
      <c r="AA359" s="249"/>
      <c r="AB359" s="249"/>
      <c r="AC359" s="249"/>
      <c r="AD359" s="249"/>
      <c r="AG359">
        <f>IF(COUNTA(M307:AD318)=36,IF(OR(SUM(COUNTBLANK(D359:AD359),COUNTBLANK(J386:AD386))=8,SUM(COUNTBLANK(D359:AD359),COUNTBLANK(J386:AD386))=48),0,1),0)</f>
        <v>0</v>
      </c>
      <c r="AK359">
        <f t="shared" si="50"/>
        <v>0</v>
      </c>
      <c r="AL359">
        <f t="shared" si="51"/>
        <v>0</v>
      </c>
      <c r="AM359">
        <f t="shared" si="52"/>
        <v>0</v>
      </c>
      <c r="AN359">
        <f t="shared" si="53"/>
        <v>0</v>
      </c>
      <c r="AO359">
        <f t="shared" si="54"/>
        <v>0</v>
      </c>
      <c r="AP359">
        <f t="shared" si="55"/>
        <v>0</v>
      </c>
      <c r="AQ359">
        <f t="shared" si="56"/>
        <v>0</v>
      </c>
      <c r="AR359">
        <f t="shared" si="57"/>
        <v>0</v>
      </c>
      <c r="AS359">
        <f t="shared" si="58"/>
        <v>0</v>
      </c>
      <c r="AT359">
        <f t="shared" si="59"/>
        <v>0</v>
      </c>
      <c r="AU359">
        <f t="shared" si="60"/>
        <v>0</v>
      </c>
      <c r="AV359">
        <f t="shared" si="61"/>
        <v>0</v>
      </c>
      <c r="AW359">
        <f t="shared" si="62"/>
        <v>0</v>
      </c>
      <c r="AX359">
        <f t="shared" si="63"/>
        <v>0</v>
      </c>
      <c r="AY359">
        <f t="shared" si="64"/>
        <v>0</v>
      </c>
      <c r="AZ359">
        <f t="shared" si="65"/>
        <v>0</v>
      </c>
      <c r="BA359">
        <f t="shared" si="66"/>
        <v>0</v>
      </c>
      <c r="BB359">
        <f t="shared" si="67"/>
        <v>0</v>
      </c>
      <c r="BC359">
        <f>IF(OR(ISTEXT(M359),ISTEXT(M319)),0,IF(M359&lt;=M319,0,1))</f>
        <v>0</v>
      </c>
      <c r="BD359">
        <f>IF(OR(ISTEXT(N359),ISTEXT(S319)),0,IF(N359&lt;=S319,0,1))</f>
        <v>0</v>
      </c>
      <c r="BE359">
        <f>IF(OR(ISTEXT(O359),ISTEXT(Y319)),0,IF(O359&lt;=Y319,0,1))</f>
        <v>0</v>
      </c>
      <c r="BF359">
        <f>IF(OR(ISTEXT(P359),ISTEXT(M307)),0,IF(P359&lt;=M307,0,1))</f>
        <v>0</v>
      </c>
      <c r="BG359">
        <f>IF(OR(ISTEXT(Q359),ISTEXT(S307)),0,IF(Q359&lt;=S307,0,1))</f>
        <v>0</v>
      </c>
      <c r="BH359">
        <f>IF(OR(ISTEXT(R359),ISTEXT(Y307)),0,IF(R359&lt;=Y307,0,1))</f>
        <v>0</v>
      </c>
      <c r="BI359">
        <f>IF(OR(ISTEXT(S359),ISTEXT(M308)),0,IF(S359&lt;=M308,0,1))</f>
        <v>0</v>
      </c>
      <c r="BJ359">
        <f>IF(OR(ISTEXT(T359),ISTEXT(S308)),0,IF(T359&lt;=S308,0,1))</f>
        <v>0</v>
      </c>
      <c r="BK359">
        <f>IF(OR(ISTEXT(U359),ISTEXT(Y308)),0,IF(U359&lt;=Y308,0,1))</f>
        <v>0</v>
      </c>
      <c r="BL359">
        <f>IF(OR(ISTEXT(V359),ISTEXT(M309)),0,IF(V359&lt;=M309,0,1))</f>
        <v>0</v>
      </c>
      <c r="BM359">
        <f>IF(OR(ISTEXT(W359),ISTEXT(S309)),0,IF(W359&lt;=S309,0,1))</f>
        <v>0</v>
      </c>
      <c r="BN359">
        <f>IF(OR(ISTEXT(X359),ISTEXT(Y309)),0,IF(X359&lt;=Y309,0,1))</f>
        <v>0</v>
      </c>
      <c r="BO359">
        <f>IF(OR(ISTEXT(Y359),ISTEXT(M310)),0,IF(Y359&lt;=M310,0,1))</f>
        <v>0</v>
      </c>
      <c r="BP359">
        <f>IF(OR(ISTEXT(Z359),ISTEXT(S310)),0,IF(Z359&lt;=S310,0,1))</f>
        <v>0</v>
      </c>
      <c r="BQ359">
        <f>IF(OR(ISTEXT(AA359),ISTEXT(Y310)),0,IF(AA359&lt;=Y310,0,1))</f>
        <v>0</v>
      </c>
      <c r="BR359">
        <f>IF(OR(ISTEXT(AB359),ISTEXT(M311)),0,IF(AB359&lt;=M311,0,1))</f>
        <v>0</v>
      </c>
      <c r="BS359">
        <f>IF(OR(ISTEXT(AC359),ISTEXT(S311)),0,IF(AC359&lt;=S311,0,1))</f>
        <v>0</v>
      </c>
      <c r="BT359">
        <f>IF(OR(ISTEXT(AD359),ISTEXT(Y311)),0,IF(AD359&lt;=Y311,0,1))</f>
        <v>0</v>
      </c>
    </row>
    <row r="360" spans="1:78" ht="15" customHeight="1">
      <c r="A360" s="98"/>
      <c r="B360" s="118"/>
      <c r="C360" s="46" t="s">
        <v>247</v>
      </c>
      <c r="D360" s="404" t="str">
        <f>IF(CNGE_2023_M2_Secc2!D91="","",CNGE_2023_M2_Secc2!D91)</f>
        <v/>
      </c>
      <c r="E360" s="316"/>
      <c r="F360" s="316"/>
      <c r="G360" s="316"/>
      <c r="H360" s="316"/>
      <c r="I360" s="316"/>
      <c r="J360" s="316"/>
      <c r="K360" s="316"/>
      <c r="L360" s="317"/>
      <c r="M360" s="249"/>
      <c r="N360" s="249"/>
      <c r="O360" s="249"/>
      <c r="P360" s="249"/>
      <c r="Q360" s="249"/>
      <c r="R360" s="249"/>
      <c r="S360" s="249"/>
      <c r="T360" s="249"/>
      <c r="U360" s="249"/>
      <c r="V360" s="249"/>
      <c r="W360" s="249"/>
      <c r="X360" s="249"/>
      <c r="Y360" s="249"/>
      <c r="Z360" s="249"/>
      <c r="AA360" s="249"/>
      <c r="AB360" s="249"/>
      <c r="AC360" s="249"/>
      <c r="AD360" s="249"/>
      <c r="AG360">
        <f>IF(COUNTA(M307:AD318)=36,IF(OR(SUM(COUNTBLANK(D360:AD360),COUNTBLANK(J387:AD387))=8,SUM(COUNTBLANK(D360:AD360),COUNTBLANK(J387:AD387))=48),0,1),0)</f>
        <v>0</v>
      </c>
      <c r="AK360">
        <f t="shared" si="50"/>
        <v>0</v>
      </c>
      <c r="AL360">
        <f t="shared" si="51"/>
        <v>0</v>
      </c>
      <c r="AM360">
        <f t="shared" si="52"/>
        <v>0</v>
      </c>
      <c r="AN360">
        <f t="shared" si="53"/>
        <v>0</v>
      </c>
      <c r="AO360">
        <f t="shared" si="54"/>
        <v>0</v>
      </c>
      <c r="AP360">
        <f t="shared" si="55"/>
        <v>0</v>
      </c>
      <c r="AQ360">
        <f t="shared" si="56"/>
        <v>0</v>
      </c>
      <c r="AR360">
        <f t="shared" si="57"/>
        <v>0</v>
      </c>
      <c r="AS360">
        <f t="shared" si="58"/>
        <v>0</v>
      </c>
      <c r="AT360">
        <f t="shared" si="59"/>
        <v>0</v>
      </c>
      <c r="AU360">
        <f t="shared" si="60"/>
        <v>0</v>
      </c>
      <c r="AV360">
        <f t="shared" si="61"/>
        <v>0</v>
      </c>
      <c r="AW360">
        <f t="shared" si="62"/>
        <v>0</v>
      </c>
      <c r="AX360">
        <f t="shared" si="63"/>
        <v>0</v>
      </c>
      <c r="AY360">
        <f t="shared" si="64"/>
        <v>0</v>
      </c>
      <c r="AZ360">
        <f t="shared" si="65"/>
        <v>0</v>
      </c>
      <c r="BA360">
        <f t="shared" si="66"/>
        <v>0</v>
      </c>
      <c r="BB360">
        <f t="shared" si="67"/>
        <v>0</v>
      </c>
      <c r="BC360">
        <f>IF(OR(ISTEXT(M360),ISTEXT(M319)),0,IF(M360&lt;=M319,0,1))</f>
        <v>0</v>
      </c>
      <c r="BD360">
        <f>IF(OR(ISTEXT(N360),ISTEXT(S319)),0,IF(N360&lt;=S319,0,1))</f>
        <v>0</v>
      </c>
      <c r="BE360">
        <f>IF(OR(ISTEXT(O360),ISTEXT(Y319)),0,IF(O360&lt;=Y319,0,1))</f>
        <v>0</v>
      </c>
      <c r="BF360">
        <f>IF(OR(ISTEXT(P360),ISTEXT(M307)),0,IF(P360&lt;=M307,0,1))</f>
        <v>0</v>
      </c>
      <c r="BG360">
        <f>IF(OR(ISTEXT(Q360),ISTEXT(S307)),0,IF(Q360&lt;=S307,0,1))</f>
        <v>0</v>
      </c>
      <c r="BH360">
        <f>IF(OR(ISTEXT(R360),ISTEXT(Y307)),0,IF(R360&lt;=Y307,0,1))</f>
        <v>0</v>
      </c>
      <c r="BI360">
        <f>IF(OR(ISTEXT(S360),ISTEXT(M308)),0,IF(S360&lt;=M308,0,1))</f>
        <v>0</v>
      </c>
      <c r="BJ360">
        <f>IF(OR(ISTEXT(T360),ISTEXT(S308)),0,IF(T360&lt;=S308,0,1))</f>
        <v>0</v>
      </c>
      <c r="BK360">
        <f>IF(OR(ISTEXT(U360),ISTEXT(Y308)),0,IF(U360&lt;=Y308,0,1))</f>
        <v>0</v>
      </c>
      <c r="BL360">
        <f>IF(OR(ISTEXT(V360),ISTEXT(M309)),0,IF(V360&lt;=M309,0,1))</f>
        <v>0</v>
      </c>
      <c r="BM360">
        <f>IF(OR(ISTEXT(W360),ISTEXT(S309)),0,IF(W360&lt;=S309,0,1))</f>
        <v>0</v>
      </c>
      <c r="BN360">
        <f>IF(OR(ISTEXT(X360),ISTEXT(Y309)),0,IF(X360&lt;=Y309,0,1))</f>
        <v>0</v>
      </c>
      <c r="BO360">
        <f>IF(OR(ISTEXT(Y360),ISTEXT(M310)),0,IF(Y360&lt;=M310,0,1))</f>
        <v>0</v>
      </c>
      <c r="BP360">
        <f>IF(OR(ISTEXT(Z360),ISTEXT(S310)),0,IF(Z360&lt;=S310,0,1))</f>
        <v>0</v>
      </c>
      <c r="BQ360">
        <f>IF(OR(ISTEXT(AA360),ISTEXT(Y310)),0,IF(AA360&lt;=Y310,0,1))</f>
        <v>0</v>
      </c>
      <c r="BR360">
        <f>IF(OR(ISTEXT(AB360),ISTEXT(M311)),0,IF(AB360&lt;=M311,0,1))</f>
        <v>0</v>
      </c>
      <c r="BS360">
        <f>IF(OR(ISTEXT(AC360),ISTEXT(S311)),0,IF(AC360&lt;=S311,0,1))</f>
        <v>0</v>
      </c>
      <c r="BT360">
        <f>IF(OR(ISTEXT(AD360),ISTEXT(Y311)),0,IF(AD360&lt;=Y311,0,1))</f>
        <v>0</v>
      </c>
    </row>
    <row r="361" spans="1:78" ht="15" customHeight="1">
      <c r="A361" s="98"/>
      <c r="B361" s="118"/>
      <c r="C361" s="46" t="s">
        <v>248</v>
      </c>
      <c r="D361" s="404" t="str">
        <f>IF(CNGE_2023_M2_Secc2!D92="","",CNGE_2023_M2_Secc2!D92)</f>
        <v/>
      </c>
      <c r="E361" s="316"/>
      <c r="F361" s="316"/>
      <c r="G361" s="316"/>
      <c r="H361" s="316"/>
      <c r="I361" s="316"/>
      <c r="J361" s="316"/>
      <c r="K361" s="316"/>
      <c r="L361" s="317"/>
      <c r="M361" s="249"/>
      <c r="N361" s="249"/>
      <c r="O361" s="249"/>
      <c r="P361" s="249"/>
      <c r="Q361" s="249"/>
      <c r="R361" s="249"/>
      <c r="S361" s="249"/>
      <c r="T361" s="249"/>
      <c r="U361" s="249"/>
      <c r="V361" s="249"/>
      <c r="W361" s="249"/>
      <c r="X361" s="249"/>
      <c r="Y361" s="249"/>
      <c r="Z361" s="249"/>
      <c r="AA361" s="249"/>
      <c r="AB361" s="249"/>
      <c r="AC361" s="249"/>
      <c r="AD361" s="249"/>
      <c r="AG361">
        <f>IF(COUNTA(M307:AD318)=36,IF(OR(SUM(COUNTBLANK(D361:AD361),COUNTBLANK(J388:AD388))=8,SUM(COUNTBLANK(D361:AD361),COUNTBLANK(J388:AD388))=48),0,1),0)</f>
        <v>0</v>
      </c>
      <c r="AK361">
        <f t="shared" si="50"/>
        <v>0</v>
      </c>
      <c r="AL361">
        <f t="shared" si="51"/>
        <v>0</v>
      </c>
      <c r="AM361">
        <f t="shared" si="52"/>
        <v>0</v>
      </c>
      <c r="AN361">
        <f t="shared" si="53"/>
        <v>0</v>
      </c>
      <c r="AO361">
        <f t="shared" si="54"/>
        <v>0</v>
      </c>
      <c r="AP361">
        <f t="shared" si="55"/>
        <v>0</v>
      </c>
      <c r="AQ361">
        <f t="shared" si="56"/>
        <v>0</v>
      </c>
      <c r="AR361">
        <f t="shared" si="57"/>
        <v>0</v>
      </c>
      <c r="AS361">
        <f t="shared" si="58"/>
        <v>0</v>
      </c>
      <c r="AT361">
        <f t="shared" si="59"/>
        <v>0</v>
      </c>
      <c r="AU361">
        <f t="shared" si="60"/>
        <v>0</v>
      </c>
      <c r="AV361">
        <f t="shared" si="61"/>
        <v>0</v>
      </c>
      <c r="AW361">
        <f t="shared" si="62"/>
        <v>0</v>
      </c>
      <c r="AX361">
        <f t="shared" si="63"/>
        <v>0</v>
      </c>
      <c r="AY361">
        <f t="shared" si="64"/>
        <v>0</v>
      </c>
      <c r="AZ361">
        <f t="shared" si="65"/>
        <v>0</v>
      </c>
      <c r="BA361">
        <f t="shared" si="66"/>
        <v>0</v>
      </c>
      <c r="BB361">
        <f t="shared" si="67"/>
        <v>0</v>
      </c>
      <c r="BC361">
        <f>IF(OR(ISTEXT(M361),ISTEXT(M319)),0,IF(M361&lt;=M319,0,1))</f>
        <v>0</v>
      </c>
      <c r="BD361">
        <f>IF(OR(ISTEXT(N361),ISTEXT(S319)),0,IF(N361&lt;=S319,0,1))</f>
        <v>0</v>
      </c>
      <c r="BE361">
        <f>IF(OR(ISTEXT(O361),ISTEXT(Y319)),0,IF(O361&lt;=Y319,0,1))</f>
        <v>0</v>
      </c>
      <c r="BF361">
        <f>IF(OR(ISTEXT(P361),ISTEXT(M307)),0,IF(P361&lt;=M307,0,1))</f>
        <v>0</v>
      </c>
      <c r="BG361">
        <f>IF(OR(ISTEXT(Q361),ISTEXT(S307)),0,IF(Q361&lt;=S307,0,1))</f>
        <v>0</v>
      </c>
      <c r="BH361">
        <f>IF(OR(ISTEXT(R361),ISTEXT(Y307)),0,IF(R361&lt;=Y307,0,1))</f>
        <v>0</v>
      </c>
      <c r="BI361">
        <f>IF(OR(ISTEXT(S361),ISTEXT(M308)),0,IF(S361&lt;=M308,0,1))</f>
        <v>0</v>
      </c>
      <c r="BJ361">
        <f>IF(OR(ISTEXT(T361),ISTEXT(S308)),0,IF(T361&lt;=S308,0,1))</f>
        <v>0</v>
      </c>
      <c r="BK361">
        <f>IF(OR(ISTEXT(U361),ISTEXT(Y308)),0,IF(U361&lt;=Y308,0,1))</f>
        <v>0</v>
      </c>
      <c r="BL361">
        <f>IF(OR(ISTEXT(V361),ISTEXT(M309)),0,IF(V361&lt;=M309,0,1))</f>
        <v>0</v>
      </c>
      <c r="BM361">
        <f>IF(OR(ISTEXT(W361),ISTEXT(S309)),0,IF(W361&lt;=S309,0,1))</f>
        <v>0</v>
      </c>
      <c r="BN361">
        <f>IF(OR(ISTEXT(X361),ISTEXT(Y309)),0,IF(X361&lt;=Y309,0,1))</f>
        <v>0</v>
      </c>
      <c r="BO361">
        <f>IF(OR(ISTEXT(Y361),ISTEXT(M310)),0,IF(Y361&lt;=M310,0,1))</f>
        <v>0</v>
      </c>
      <c r="BP361">
        <f>IF(OR(ISTEXT(Z361),ISTEXT(S310)),0,IF(Z361&lt;=S310,0,1))</f>
        <v>0</v>
      </c>
      <c r="BQ361">
        <f>IF(OR(ISTEXT(AA361),ISTEXT(Y310)),0,IF(AA361&lt;=Y310,0,1))</f>
        <v>0</v>
      </c>
      <c r="BR361">
        <f>IF(OR(ISTEXT(AB361),ISTEXT(M311)),0,IF(AB361&lt;=M311,0,1))</f>
        <v>0</v>
      </c>
      <c r="BS361">
        <f>IF(OR(ISTEXT(AC361),ISTEXT(S311)),0,IF(AC361&lt;=S311,0,1))</f>
        <v>0</v>
      </c>
      <c r="BT361">
        <f>IF(OR(ISTEXT(AD361),ISTEXT(Y311)),0,IF(AD361&lt;=Y311,0,1))</f>
        <v>0</v>
      </c>
    </row>
    <row r="362" spans="1:78" ht="15" customHeight="1">
      <c r="A362" s="98"/>
      <c r="B362" s="118"/>
      <c r="C362" s="15"/>
      <c r="D362" s="15"/>
      <c r="E362" s="15"/>
      <c r="F362" s="15"/>
      <c r="G362" s="122"/>
      <c r="H362" s="168"/>
      <c r="I362" s="150"/>
      <c r="J362" s="168"/>
      <c r="K362" s="168"/>
      <c r="L362" s="150" t="s">
        <v>506</v>
      </c>
      <c r="M362" s="121">
        <f t="shared" ref="M362:AD362" si="68">IF(AND(SUM(M341:M361)=0,COUNTIF(M341:M361,"NS")&gt;0),"NS",IF(AND(SUM(M341:M361)=0,COUNTIF(M341:M361,0)&gt;0),0,IF(AND(SUM(M341:M361)=0,COUNTIF(M341:M361,"NA")&gt;0),"NA",SUM(M341:M361))))</f>
        <v>0</v>
      </c>
      <c r="N362" s="121">
        <f t="shared" si="68"/>
        <v>0</v>
      </c>
      <c r="O362" s="121">
        <f t="shared" si="68"/>
        <v>0</v>
      </c>
      <c r="P362" s="121">
        <f t="shared" si="68"/>
        <v>0</v>
      </c>
      <c r="Q362" s="121">
        <f t="shared" si="68"/>
        <v>0</v>
      </c>
      <c r="R362" s="121">
        <f t="shared" si="68"/>
        <v>0</v>
      </c>
      <c r="S362" s="121">
        <f t="shared" si="68"/>
        <v>0</v>
      </c>
      <c r="T362" s="121">
        <f t="shared" si="68"/>
        <v>0</v>
      </c>
      <c r="U362" s="121">
        <f t="shared" si="68"/>
        <v>0</v>
      </c>
      <c r="V362" s="121">
        <f t="shared" si="68"/>
        <v>0</v>
      </c>
      <c r="W362" s="121">
        <f t="shared" si="68"/>
        <v>0</v>
      </c>
      <c r="X362" s="121">
        <f t="shared" si="68"/>
        <v>0</v>
      </c>
      <c r="Y362" s="121">
        <f t="shared" si="68"/>
        <v>0</v>
      </c>
      <c r="Z362" s="121">
        <f t="shared" si="68"/>
        <v>0</v>
      </c>
      <c r="AA362" s="121">
        <f t="shared" si="68"/>
        <v>0</v>
      </c>
      <c r="AB362" s="121">
        <f t="shared" si="68"/>
        <v>0</v>
      </c>
      <c r="AC362" s="121">
        <f t="shared" si="68"/>
        <v>0</v>
      </c>
      <c r="AD362" s="121">
        <f t="shared" si="68"/>
        <v>0</v>
      </c>
      <c r="AG362">
        <f>SUM(AG341:AG361)</f>
        <v>0</v>
      </c>
      <c r="AK362">
        <f>SUM(AK341:AK361)</f>
        <v>0</v>
      </c>
      <c r="AM362">
        <f>SUM(AM341:AM361)</f>
        <v>0</v>
      </c>
      <c r="AN362">
        <f>SUM(AN341:AN361)</f>
        <v>0</v>
      </c>
      <c r="AP362">
        <f>SUM(AP341:AP361)</f>
        <v>0</v>
      </c>
      <c r="AQ362">
        <f>SUM(AQ341:AQ361)</f>
        <v>0</v>
      </c>
      <c r="AS362">
        <f>SUM(AS341:AS361)</f>
        <v>0</v>
      </c>
      <c r="AT362">
        <f>SUM(AT341:AT361)</f>
        <v>0</v>
      </c>
      <c r="AV362">
        <f>SUM(AV341:AV361)</f>
        <v>0</v>
      </c>
      <c r="AW362">
        <f>SUM(AW341:AW361)</f>
        <v>0</v>
      </c>
      <c r="AY362">
        <f>SUM(AY341:AY361)</f>
        <v>0</v>
      </c>
      <c r="AZ362">
        <f>SUM(AZ341:AZ361)</f>
        <v>0</v>
      </c>
      <c r="BB362">
        <f>SUM(BB341:BB361)</f>
        <v>0</v>
      </c>
    </row>
    <row r="363" spans="1:78" ht="15" customHeight="1">
      <c r="A363" s="98"/>
      <c r="B363" s="118"/>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K363" t="s">
        <v>775</v>
      </c>
      <c r="AL363">
        <f>SUM(AM362,AP362,AS362,AV362,AY362,BB362)</f>
        <v>0</v>
      </c>
      <c r="AM363" t="s">
        <v>776</v>
      </c>
      <c r="AN363">
        <f>SUM(AK362,AN362,AQ362,AT362,AW362,AZ362)</f>
        <v>0</v>
      </c>
    </row>
    <row r="364" spans="1:78" ht="15" customHeight="1">
      <c r="A364" s="98"/>
      <c r="B364" s="118"/>
      <c r="C364" s="86"/>
      <c r="D364" s="86"/>
      <c r="E364" s="86"/>
      <c r="F364" s="86"/>
      <c r="G364" s="86"/>
      <c r="H364" s="86"/>
      <c r="J364" s="86"/>
      <c r="K364" s="86"/>
      <c r="L364" s="86"/>
      <c r="M364" s="86"/>
      <c r="N364" s="86"/>
      <c r="O364" s="86"/>
      <c r="P364" s="86"/>
      <c r="Q364" s="86"/>
      <c r="R364" s="86"/>
      <c r="S364" s="86"/>
      <c r="T364" s="86"/>
      <c r="U364" s="86"/>
      <c r="V364" s="86"/>
      <c r="W364" s="86"/>
      <c r="X364" s="86"/>
      <c r="Y364" s="114"/>
      <c r="Z364" s="114"/>
      <c r="AA364" s="417" t="s">
        <v>502</v>
      </c>
      <c r="AB364" s="314"/>
      <c r="AC364" s="314"/>
      <c r="AD364" s="314"/>
      <c r="AK364" t="s">
        <v>777</v>
      </c>
      <c r="AL364" s="248">
        <f>IF(AN363&gt;0,IF(SUM(M362)&gt;=SUM(P362,S362,V362,Y362,AB362),0,1),IF(SUM(M362)&lt;&gt;SUM(P362,S362,V362,Y362,AB362),1,0))</f>
        <v>0</v>
      </c>
      <c r="AM364" t="s">
        <v>778</v>
      </c>
      <c r="AN364" s="248">
        <f>IF(AN363&gt;0,IF(SUM(N362)&gt;=SUM(Q362,T362,W362,Z362,AC362),0,1),IF(SUM(N362)&lt;&gt;SUM(Q362,T362,W362,Z362,AC362),1,0))</f>
        <v>0</v>
      </c>
      <c r="AO364" t="s">
        <v>779</v>
      </c>
      <c r="AP364" s="248">
        <f>IF(AN363&gt;0,IF(SUM(O362)&gt;=SUM(R362,U362,X362,AA362,AD362),0,1),IF(SUM(O362)&lt;&gt;SUM(R362,U362,X362,AA362,AD362),1,0))</f>
        <v>0</v>
      </c>
    </row>
    <row r="365" spans="1:78" ht="24" customHeight="1">
      <c r="A365" s="98"/>
      <c r="B365" s="118"/>
      <c r="C365" s="395" t="s">
        <v>494</v>
      </c>
      <c r="D365" s="319"/>
      <c r="E365" s="319"/>
      <c r="F365" s="319"/>
      <c r="G365" s="319"/>
      <c r="H365" s="319"/>
      <c r="I365" s="320"/>
      <c r="J365" s="395" t="s">
        <v>820</v>
      </c>
      <c r="K365" s="316"/>
      <c r="L365" s="316"/>
      <c r="M365" s="316"/>
      <c r="N365" s="316"/>
      <c r="O365" s="316"/>
      <c r="P365" s="316"/>
      <c r="Q365" s="316"/>
      <c r="R365" s="316"/>
      <c r="S365" s="316"/>
      <c r="T365" s="316"/>
      <c r="U365" s="316"/>
      <c r="V365" s="316"/>
      <c r="W365" s="316"/>
      <c r="X365" s="316"/>
      <c r="Y365" s="316"/>
      <c r="Z365" s="316"/>
      <c r="AA365" s="316"/>
      <c r="AB365" s="316"/>
      <c r="AC365" s="316"/>
      <c r="AD365" s="317"/>
    </row>
    <row r="366" spans="1:78" ht="120" customHeight="1">
      <c r="A366" s="98"/>
      <c r="B366" s="118"/>
      <c r="C366" s="321"/>
      <c r="D366" s="281"/>
      <c r="E366" s="281"/>
      <c r="F366" s="281"/>
      <c r="G366" s="281"/>
      <c r="H366" s="281"/>
      <c r="I366" s="322"/>
      <c r="J366" s="448" t="s">
        <v>807</v>
      </c>
      <c r="K366" s="316"/>
      <c r="L366" s="317"/>
      <c r="M366" s="448" t="s">
        <v>808</v>
      </c>
      <c r="N366" s="316"/>
      <c r="O366" s="317"/>
      <c r="P366" s="448" t="s">
        <v>809</v>
      </c>
      <c r="Q366" s="316"/>
      <c r="R366" s="317"/>
      <c r="S366" s="448" t="s">
        <v>810</v>
      </c>
      <c r="T366" s="316"/>
      <c r="U366" s="317"/>
      <c r="V366" s="448" t="s">
        <v>811</v>
      </c>
      <c r="W366" s="316"/>
      <c r="X366" s="317"/>
      <c r="Y366" s="448" t="s">
        <v>823</v>
      </c>
      <c r="Z366" s="316"/>
      <c r="AA366" s="317"/>
      <c r="AB366" s="448" t="s">
        <v>550</v>
      </c>
      <c r="AC366" s="316"/>
      <c r="AD366" s="317"/>
    </row>
    <row r="367" spans="1:78" ht="48" customHeight="1">
      <c r="A367" s="98"/>
      <c r="B367" s="118"/>
      <c r="C367" s="323"/>
      <c r="D367" s="314"/>
      <c r="E367" s="314"/>
      <c r="F367" s="314"/>
      <c r="G367" s="314"/>
      <c r="H367" s="314"/>
      <c r="I367" s="324"/>
      <c r="J367" s="155" t="s">
        <v>736</v>
      </c>
      <c r="K367" s="138" t="s">
        <v>700</v>
      </c>
      <c r="L367" s="138" t="s">
        <v>701</v>
      </c>
      <c r="M367" s="155" t="s">
        <v>736</v>
      </c>
      <c r="N367" s="138" t="s">
        <v>700</v>
      </c>
      <c r="O367" s="138" t="s">
        <v>701</v>
      </c>
      <c r="P367" s="155" t="s">
        <v>736</v>
      </c>
      <c r="Q367" s="138" t="s">
        <v>700</v>
      </c>
      <c r="R367" s="138" t="s">
        <v>701</v>
      </c>
      <c r="S367" s="155" t="s">
        <v>736</v>
      </c>
      <c r="T367" s="138" t="s">
        <v>700</v>
      </c>
      <c r="U367" s="138" t="s">
        <v>701</v>
      </c>
      <c r="V367" s="155" t="s">
        <v>736</v>
      </c>
      <c r="W367" s="138" t="s">
        <v>700</v>
      </c>
      <c r="X367" s="138" t="s">
        <v>701</v>
      </c>
      <c r="Y367" s="155" t="s">
        <v>736</v>
      </c>
      <c r="Z367" s="138" t="s">
        <v>700</v>
      </c>
      <c r="AA367" s="138" t="s">
        <v>701</v>
      </c>
      <c r="AB367" s="155" t="s">
        <v>736</v>
      </c>
      <c r="AC367" s="138" t="s">
        <v>700</v>
      </c>
      <c r="AD367" s="138" t="s">
        <v>701</v>
      </c>
      <c r="AK367" t="s">
        <v>738</v>
      </c>
      <c r="AL367" t="s">
        <v>739</v>
      </c>
      <c r="AM367" t="s">
        <v>740</v>
      </c>
      <c r="AN367" t="s">
        <v>741</v>
      </c>
      <c r="AO367" t="s">
        <v>742</v>
      </c>
      <c r="AP367" t="s">
        <v>743</v>
      </c>
      <c r="AQ367" t="s">
        <v>744</v>
      </c>
      <c r="AR367" t="s">
        <v>745</v>
      </c>
      <c r="AS367" t="s">
        <v>746</v>
      </c>
      <c r="AT367" t="s">
        <v>747</v>
      </c>
      <c r="AU367" t="s">
        <v>748</v>
      </c>
      <c r="AV367" t="s">
        <v>749</v>
      </c>
      <c r="AW367" t="s">
        <v>750</v>
      </c>
      <c r="AX367" t="s">
        <v>751</v>
      </c>
      <c r="AY367" t="s">
        <v>752</v>
      </c>
      <c r="AZ367" t="s">
        <v>753</v>
      </c>
      <c r="BA367" t="s">
        <v>754</v>
      </c>
      <c r="BB367" t="s">
        <v>755</v>
      </c>
      <c r="BC367" t="s">
        <v>756</v>
      </c>
      <c r="BD367" t="s">
        <v>757</v>
      </c>
      <c r="BE367" t="s">
        <v>758</v>
      </c>
      <c r="BF367" t="s">
        <v>795</v>
      </c>
    </row>
    <row r="368" spans="1:78" ht="15" customHeight="1">
      <c r="A368" s="98"/>
      <c r="B368" s="118"/>
      <c r="C368" s="119" t="s">
        <v>822</v>
      </c>
      <c r="D368" s="443" t="s">
        <v>550</v>
      </c>
      <c r="E368" s="316"/>
      <c r="F368" s="316"/>
      <c r="G368" s="316"/>
      <c r="H368" s="316"/>
      <c r="I368" s="317"/>
      <c r="J368" s="249"/>
      <c r="K368" s="249"/>
      <c r="L368" s="249"/>
      <c r="M368" s="249"/>
      <c r="N368" s="249"/>
      <c r="O368" s="249"/>
      <c r="P368" s="249"/>
      <c r="Q368" s="249"/>
      <c r="R368" s="249"/>
      <c r="S368" s="249"/>
      <c r="T368" s="249"/>
      <c r="U368" s="249"/>
      <c r="V368" s="249"/>
      <c r="W368" s="249"/>
      <c r="X368" s="249"/>
      <c r="Y368" s="249"/>
      <c r="Z368" s="249"/>
      <c r="AA368" s="249"/>
      <c r="AB368" s="249"/>
      <c r="AC368" s="249"/>
      <c r="AD368" s="249"/>
      <c r="AK368">
        <f t="shared" ref="AK368:AK388" si="69">COUNTIF(K368:L368,"NS")</f>
        <v>0</v>
      </c>
      <c r="AL368">
        <f t="shared" ref="AL368:AL388" si="70">SUM(K368:L368)</f>
        <v>0</v>
      </c>
      <c r="AM368">
        <f t="shared" ref="AM368:AM388" si="71">IF(COUNTA(J368:L368)=0,0,IF(OR(AND(J368=0,AK368&gt;0),AND(J368="ns",AL368&gt;0),AND(J368="ns",AK368=0,AL368=0)),1,IF(OR(AND(J368&gt;0,AK368=2),AND(J368="ns",AK368=2),AND(J368="ns",AL368=0,AK368&gt;0),J368=AL368),0,1)))</f>
        <v>0</v>
      </c>
      <c r="AN368">
        <f t="shared" ref="AN368:AN388" si="72">COUNTIF(N368:O368,"NS")</f>
        <v>0</v>
      </c>
      <c r="AO368">
        <f t="shared" ref="AO368:AO388" si="73">SUM(N368:O368)</f>
        <v>0</v>
      </c>
      <c r="AP368">
        <f t="shared" ref="AP368:AP388" si="74">IF(COUNTA(M368:O368)=0,0,IF(OR(AND(M368=0,AN368&gt;0),AND(M368="ns",AO368&gt;0),AND(M368="ns",AN368=0,AO368=0)),1,IF(OR(AND(M368&gt;0,AN368=2),AND(M368="ns",AN368=2),AND(M368="ns",AO368=0,AN368&gt;0),M368=AO368),0,1)))</f>
        <v>0</v>
      </c>
      <c r="AQ368">
        <f t="shared" ref="AQ368:AQ388" si="75">COUNTIF(Q368:R368,"NS")</f>
        <v>0</v>
      </c>
      <c r="AR368">
        <f t="shared" ref="AR368:AR388" si="76">SUM(Q368:R368)</f>
        <v>0</v>
      </c>
      <c r="AS368">
        <f t="shared" ref="AS368:AS388" si="77">IF(COUNTA(P368:R368)=0,0,IF(OR(AND(P368=0,AQ368&gt;0),AND(P368="ns",AR368&gt;0),AND(P368="ns",AQ368=0,AR368=0)),1,IF(OR(AND(P368&gt;0,AQ368=2),AND(P368="ns",AQ368=2),AND(P368="ns",AR368=0,AQ368&gt;0),P368=AR368),0,1)))</f>
        <v>0</v>
      </c>
      <c r="AT368">
        <f t="shared" ref="AT368:AT388" si="78">COUNTIF(T368:U368,"NS")</f>
        <v>0</v>
      </c>
      <c r="AU368">
        <f t="shared" ref="AU368:AU388" si="79">SUM(T368:U368)</f>
        <v>0</v>
      </c>
      <c r="AV368">
        <f t="shared" ref="AV368:AV388" si="80">IF(COUNTA(S368:U368)=0,0,IF(OR(AND(S368=0,AT368&gt;0),AND(S368="ns",AU368&gt;0),AND(S368="ns",AT368=0,AU368=0)),1,IF(OR(AND(S368&gt;0,AT368=2),AND(S368="ns",AT368=2),AND(S368="ns",AU368=0,AT368&gt;0),S368=AU368),0,1)))</f>
        <v>0</v>
      </c>
      <c r="AW368">
        <f t="shared" ref="AW368:AW388" si="81">COUNTIF(W368:X368,"NS")</f>
        <v>0</v>
      </c>
      <c r="AX368">
        <f t="shared" ref="AX368:AX388" si="82">SUM(W368:X368)</f>
        <v>0</v>
      </c>
      <c r="AY368">
        <f t="shared" ref="AY368:AY388" si="83">IF(COUNTA(V368:X368)=0,0,IF(OR(AND(V368=0,AW368&gt;0),AND(V368="ns",AX368&gt;0),AND(V368="ns",AW368=0,AX368=0)),1,IF(OR(AND(V368&gt;0,AW368=2),AND(V368="ns",AW368=2),AND(V368="ns",AX368=0,AW368&gt;0),V368=AX368),0,1)))</f>
        <v>0</v>
      </c>
      <c r="AZ368">
        <f t="shared" ref="AZ368:AZ388" si="84">COUNTIF(Z368:AA368,"NS")</f>
        <v>0</v>
      </c>
      <c r="BA368">
        <f t="shared" ref="BA368:BA388" si="85">SUM(Z368:AA368)</f>
        <v>0</v>
      </c>
      <c r="BB368">
        <f t="shared" ref="BB368:BB388" si="86">IF(COUNTA(Y368:AA368)=0,0,IF(OR(AND(Y368=0,AZ368&gt;0),AND(Y368="ns",BA368&gt;0),AND(Y368="ns",AZ368=0,BA368=0)),1,IF(OR(AND(Y368&gt;0,AZ368=2),AND(Y368="ns",AZ368=2),AND(Y368="ns",BA368=0,AZ368&gt;0),Y368=BA368),0,1)))</f>
        <v>0</v>
      </c>
      <c r="BC368">
        <f t="shared" ref="BC368:BC388" si="87">COUNTIF(AC368:AD368,"NS")</f>
        <v>0</v>
      </c>
      <c r="BD368">
        <f t="shared" ref="BD368:BD388" si="88">SUM(AC368:AD368)</f>
        <v>0</v>
      </c>
      <c r="BE368">
        <f t="shared" ref="BE368:BE388" si="89">IF(COUNTA(AB368:AD368)=0,0,IF(OR(AND(AB368=0,BC368&gt;0),AND(AB368="ns",BD368&gt;0),AND(AB368="ns",BC368=0,BD368=0)),1,IF(OR(AND(AB368&gt;0,BC368=2),AND(AB368="ns",BC368=2),AND(AB368="ns",BD368=0,BC368&gt;0),AB368=BD368),0,1)))</f>
        <v>0</v>
      </c>
      <c r="BF368">
        <f>IF(OR(ISTEXT(J368),ISTEXT(M312)),0,IF(J368&lt;=M312,0,1))</f>
        <v>0</v>
      </c>
      <c r="BG368">
        <f>IF(OR(ISTEXT(K368),ISTEXT(S312)),0,IF(K368&lt;=S312,0,1))</f>
        <v>0</v>
      </c>
      <c r="BH368">
        <f>IF(OR(ISTEXT(L368),ISTEXT(Y312)),0,IF(L368&lt;=Y312,0,1))</f>
        <v>0</v>
      </c>
      <c r="BI368">
        <f>IF(OR(ISTEXT(M368),ISTEXT(M313)),0,IF(M368&lt;=M313,0,1))</f>
        <v>0</v>
      </c>
      <c r="BJ368">
        <f>IF(OR(ISTEXT(N368),ISTEXT(S313)),0,IF(N368&lt;=S313,0,1))</f>
        <v>0</v>
      </c>
      <c r="BK368">
        <f>IF(OR(ISTEXT(O368),ISTEXT(Y313)),0,IF(O368&lt;=Y313,0,1))</f>
        <v>0</v>
      </c>
      <c r="BL368">
        <f>IF(OR(ISTEXT(P368),ISTEXT(M314)),0,IF(P368&lt;=M314,0,1))</f>
        <v>0</v>
      </c>
      <c r="BM368">
        <f>IF(OR(ISTEXT(Q368),ISTEXT(S314)),0,IF(Q368&lt;=S314,0,1))</f>
        <v>0</v>
      </c>
      <c r="BN368">
        <f>IF(OR(ISTEXT(R368),ISTEXT(Y314)),0,IF(R368&lt;=Y314,0,1))</f>
        <v>0</v>
      </c>
      <c r="BO368">
        <f>IF(OR(ISTEXT(S368),ISTEXT(M315)),0,IF(S368&lt;=M315,0,1))</f>
        <v>0</v>
      </c>
      <c r="BP368">
        <f>IF(OR(ISTEXT(T368),ISTEXT(S315)),0,IF(T368&lt;=S315,0,1))</f>
        <v>0</v>
      </c>
      <c r="BQ368">
        <f>IF(OR(ISTEXT(U368),ISTEXT(Y315)),0,IF(U368&lt;=Y315,0,1))</f>
        <v>0</v>
      </c>
      <c r="BR368">
        <f>IF(OR(ISTEXT(V368),ISTEXT(M316)),0,IF(V368&lt;=M316,0,1))</f>
        <v>0</v>
      </c>
      <c r="BS368">
        <f>IF(OR(ISTEXT(W368),ISTEXT(S316)),0,IF(W368&lt;=S316,0,1))</f>
        <v>0</v>
      </c>
      <c r="BT368">
        <f>IF(OR(ISTEXT(X368),ISTEXT(Y316)),0,IF(X368&lt;=Y316,0,1))</f>
        <v>0</v>
      </c>
      <c r="BU368">
        <f>IF(OR(ISTEXT(Y368),ISTEXT(M317)),0,IF(Y368&lt;=M317,0,1))</f>
        <v>0</v>
      </c>
      <c r="BV368">
        <f>IF(OR(ISTEXT(Z368),ISTEXT(S317)),0,IF(Z368&lt;=S317,0,1))</f>
        <v>0</v>
      </c>
      <c r="BW368">
        <f>IF(OR(ISTEXT(AA368),ISTEXT(Y317)),0,IF(AA368&lt;=Y317,0,1))</f>
        <v>0</v>
      </c>
      <c r="BX368">
        <f>IF(OR(ISTEXT(AB368),ISTEXT(M318)),0,IF(AB368&lt;=M318,0,1))</f>
        <v>0</v>
      </c>
      <c r="BY368">
        <f>IF(OR(ISTEXT(AC368),ISTEXT(S318)),0,IF(AC368&lt;=S318,0,1))</f>
        <v>0</v>
      </c>
      <c r="BZ368">
        <f>IF(OR(ISTEXT(AD368),ISTEXT(Y318)),0,IF(AD368&lt;=Y318,0,1))</f>
        <v>0</v>
      </c>
    </row>
    <row r="369" spans="1:78" ht="15" customHeight="1">
      <c r="A369" s="98"/>
      <c r="B369" s="118"/>
      <c r="C369" s="46" t="s">
        <v>221</v>
      </c>
      <c r="D369" s="443" t="str">
        <f>IF(CNGE_2023_M2_Secc2!D73="","",CNGE_2023_M2_Secc2!D73)</f>
        <v/>
      </c>
      <c r="E369" s="316"/>
      <c r="F369" s="316"/>
      <c r="G369" s="316"/>
      <c r="H369" s="316"/>
      <c r="I369" s="317"/>
      <c r="J369" s="249"/>
      <c r="K369" s="249"/>
      <c r="L369" s="249"/>
      <c r="M369" s="249"/>
      <c r="N369" s="249"/>
      <c r="O369" s="249"/>
      <c r="P369" s="249"/>
      <c r="Q369" s="249"/>
      <c r="R369" s="249"/>
      <c r="S369" s="249"/>
      <c r="T369" s="249"/>
      <c r="U369" s="249"/>
      <c r="V369" s="249"/>
      <c r="W369" s="249"/>
      <c r="X369" s="249"/>
      <c r="Y369" s="249"/>
      <c r="Z369" s="249"/>
      <c r="AA369" s="249"/>
      <c r="AB369" s="249"/>
      <c r="AC369" s="249"/>
      <c r="AD369" s="249"/>
      <c r="AK369">
        <f t="shared" si="69"/>
        <v>0</v>
      </c>
      <c r="AL369">
        <f t="shared" si="70"/>
        <v>0</v>
      </c>
      <c r="AM369">
        <f t="shared" si="71"/>
        <v>0</v>
      </c>
      <c r="AN369">
        <f t="shared" si="72"/>
        <v>0</v>
      </c>
      <c r="AO369">
        <f t="shared" si="73"/>
        <v>0</v>
      </c>
      <c r="AP369">
        <f t="shared" si="74"/>
        <v>0</v>
      </c>
      <c r="AQ369">
        <f t="shared" si="75"/>
        <v>0</v>
      </c>
      <c r="AR369">
        <f t="shared" si="76"/>
        <v>0</v>
      </c>
      <c r="AS369">
        <f t="shared" si="77"/>
        <v>0</v>
      </c>
      <c r="AT369">
        <f t="shared" si="78"/>
        <v>0</v>
      </c>
      <c r="AU369">
        <f t="shared" si="79"/>
        <v>0</v>
      </c>
      <c r="AV369">
        <f t="shared" si="80"/>
        <v>0</v>
      </c>
      <c r="AW369">
        <f t="shared" si="81"/>
        <v>0</v>
      </c>
      <c r="AX369">
        <f t="shared" si="82"/>
        <v>0</v>
      </c>
      <c r="AY369">
        <f t="shared" si="83"/>
        <v>0</v>
      </c>
      <c r="AZ369">
        <f t="shared" si="84"/>
        <v>0</v>
      </c>
      <c r="BA369">
        <f t="shared" si="85"/>
        <v>0</v>
      </c>
      <c r="BB369">
        <f t="shared" si="86"/>
        <v>0</v>
      </c>
      <c r="BC369">
        <f t="shared" si="87"/>
        <v>0</v>
      </c>
      <c r="BD369">
        <f t="shared" si="88"/>
        <v>0</v>
      </c>
      <c r="BE369">
        <f t="shared" si="89"/>
        <v>0</v>
      </c>
      <c r="BF369">
        <f>IF(OR(ISTEXT(J369),ISTEXT(M312)),0,IF(J369&lt;=M312,0,1))</f>
        <v>0</v>
      </c>
      <c r="BG369">
        <f>IF(OR(ISTEXT(K369),ISTEXT(S312)),0,IF(K369&lt;=S312,0,1))</f>
        <v>0</v>
      </c>
      <c r="BH369">
        <f>IF(OR(ISTEXT(L369),ISTEXT(Y312)),0,IF(L369&lt;=Y312,0,1))</f>
        <v>0</v>
      </c>
      <c r="BI369">
        <f>IF(OR(ISTEXT(M369),ISTEXT(M313)),0,IF(M369&lt;=M313,0,1))</f>
        <v>0</v>
      </c>
      <c r="BJ369">
        <f>IF(OR(ISTEXT(N369),ISTEXT(S313)),0,IF(N369&lt;=S313,0,1))</f>
        <v>0</v>
      </c>
      <c r="BK369">
        <f>IF(OR(ISTEXT(O369),ISTEXT(Y313)),0,IF(O369&lt;=Y313,0,1))</f>
        <v>0</v>
      </c>
      <c r="BL369">
        <f>IF(OR(ISTEXT(P369),ISTEXT(M314)),0,IF(P369&lt;=M314,0,1))</f>
        <v>0</v>
      </c>
      <c r="BM369">
        <f>IF(OR(ISTEXT(Q369),ISTEXT(S314)),0,IF(Q369&lt;=S314,0,1))</f>
        <v>0</v>
      </c>
      <c r="BN369">
        <f>IF(OR(ISTEXT(R369),ISTEXT(Y314)),0,IF(R369&lt;=Y314,0,1))</f>
        <v>0</v>
      </c>
      <c r="BO369">
        <f>IF(OR(ISTEXT(S369),ISTEXT(M315)),0,IF(S369&lt;=M315,0,1))</f>
        <v>0</v>
      </c>
      <c r="BP369">
        <f>IF(OR(ISTEXT(T369),ISTEXT(S315)),0,IF(T369&lt;=S315,0,1))</f>
        <v>0</v>
      </c>
      <c r="BQ369">
        <f>IF(OR(ISTEXT(U369),ISTEXT(Y315)),0,IF(U369&lt;=Y315,0,1))</f>
        <v>0</v>
      </c>
      <c r="BR369">
        <f>IF(OR(ISTEXT(V369),ISTEXT(M316)),0,IF(V369&lt;=M316,0,1))</f>
        <v>0</v>
      </c>
      <c r="BS369">
        <f>IF(OR(ISTEXT(W369),ISTEXT(S316)),0,IF(W369&lt;=S316,0,1))</f>
        <v>0</v>
      </c>
      <c r="BT369">
        <f>IF(OR(ISTEXT(X369),ISTEXT(Y316)),0,IF(X369&lt;=Y316,0,1))</f>
        <v>0</v>
      </c>
      <c r="BU369">
        <f>IF(OR(ISTEXT(Y369),ISTEXT(M317)),0,IF(Y369&lt;=M317,0,1))</f>
        <v>0</v>
      </c>
      <c r="BV369">
        <f>IF(OR(ISTEXT(Z369),ISTEXT(S317)),0,IF(Z369&lt;=S317,0,1))</f>
        <v>0</v>
      </c>
      <c r="BW369">
        <f>IF(OR(ISTEXT(AA369),ISTEXT(Y317)),0,IF(AA369&lt;=Y317,0,1))</f>
        <v>0</v>
      </c>
      <c r="BX369">
        <f>IF(OR(ISTEXT(AB369),ISTEXT(M318)),0,IF(AB369&lt;=M318,0,1))</f>
        <v>0</v>
      </c>
      <c r="BY369">
        <f>IF(OR(ISTEXT(AC369),ISTEXT(S318)),0,IF(AC369&lt;=S318,0,1))</f>
        <v>0</v>
      </c>
      <c r="BZ369">
        <f>IF(OR(ISTEXT(AD369),ISTEXT(Y318)),0,IF(AD369&lt;=Y318,0,1))</f>
        <v>0</v>
      </c>
    </row>
    <row r="370" spans="1:78" ht="15" customHeight="1">
      <c r="A370" s="98"/>
      <c r="B370" s="118"/>
      <c r="C370" s="46" t="s">
        <v>222</v>
      </c>
      <c r="D370" s="443" t="str">
        <f>IF(CNGE_2023_M2_Secc2!D74="","",CNGE_2023_M2_Secc2!D74)</f>
        <v/>
      </c>
      <c r="E370" s="316"/>
      <c r="F370" s="316"/>
      <c r="G370" s="316"/>
      <c r="H370" s="316"/>
      <c r="I370" s="317"/>
      <c r="J370" s="249"/>
      <c r="K370" s="249"/>
      <c r="L370" s="249"/>
      <c r="M370" s="249"/>
      <c r="N370" s="249"/>
      <c r="O370" s="249"/>
      <c r="P370" s="249"/>
      <c r="Q370" s="249"/>
      <c r="R370" s="249"/>
      <c r="S370" s="249"/>
      <c r="T370" s="249"/>
      <c r="U370" s="249"/>
      <c r="V370" s="249"/>
      <c r="W370" s="249"/>
      <c r="X370" s="249"/>
      <c r="Y370" s="249"/>
      <c r="Z370" s="249"/>
      <c r="AA370" s="249"/>
      <c r="AB370" s="249"/>
      <c r="AC370" s="249"/>
      <c r="AD370" s="249"/>
      <c r="AK370">
        <f t="shared" si="69"/>
        <v>0</v>
      </c>
      <c r="AL370">
        <f t="shared" si="70"/>
        <v>0</v>
      </c>
      <c r="AM370">
        <f t="shared" si="71"/>
        <v>0</v>
      </c>
      <c r="AN370">
        <f t="shared" si="72"/>
        <v>0</v>
      </c>
      <c r="AO370">
        <f t="shared" si="73"/>
        <v>0</v>
      </c>
      <c r="AP370">
        <f t="shared" si="74"/>
        <v>0</v>
      </c>
      <c r="AQ370">
        <f t="shared" si="75"/>
        <v>0</v>
      </c>
      <c r="AR370">
        <f t="shared" si="76"/>
        <v>0</v>
      </c>
      <c r="AS370">
        <f t="shared" si="77"/>
        <v>0</v>
      </c>
      <c r="AT370">
        <f t="shared" si="78"/>
        <v>0</v>
      </c>
      <c r="AU370">
        <f t="shared" si="79"/>
        <v>0</v>
      </c>
      <c r="AV370">
        <f t="shared" si="80"/>
        <v>0</v>
      </c>
      <c r="AW370">
        <f t="shared" si="81"/>
        <v>0</v>
      </c>
      <c r="AX370">
        <f t="shared" si="82"/>
        <v>0</v>
      </c>
      <c r="AY370">
        <f t="shared" si="83"/>
        <v>0</v>
      </c>
      <c r="AZ370">
        <f t="shared" si="84"/>
        <v>0</v>
      </c>
      <c r="BA370">
        <f t="shared" si="85"/>
        <v>0</v>
      </c>
      <c r="BB370">
        <f t="shared" si="86"/>
        <v>0</v>
      </c>
      <c r="BC370">
        <f t="shared" si="87"/>
        <v>0</v>
      </c>
      <c r="BD370">
        <f t="shared" si="88"/>
        <v>0</v>
      </c>
      <c r="BE370">
        <f t="shared" si="89"/>
        <v>0</v>
      </c>
      <c r="BF370">
        <f>IF(OR(ISTEXT(J370),ISTEXT(M312)),0,IF(J370&lt;=M312,0,1))</f>
        <v>0</v>
      </c>
      <c r="BG370">
        <f>IF(OR(ISTEXT(K370),ISTEXT(S312)),0,IF(K370&lt;=S312,0,1))</f>
        <v>0</v>
      </c>
      <c r="BH370">
        <f>IF(OR(ISTEXT(L370),ISTEXT(Y312)),0,IF(L370&lt;=Y312,0,1))</f>
        <v>0</v>
      </c>
      <c r="BI370">
        <f>IF(OR(ISTEXT(M370),ISTEXT(M313)),0,IF(M370&lt;=M313,0,1))</f>
        <v>0</v>
      </c>
      <c r="BJ370">
        <f>IF(OR(ISTEXT(N370),ISTEXT(S313)),0,IF(N370&lt;=S313,0,1))</f>
        <v>0</v>
      </c>
      <c r="BK370">
        <f>IF(OR(ISTEXT(O370),ISTEXT(Y313)),0,IF(O370&lt;=Y313,0,1))</f>
        <v>0</v>
      </c>
      <c r="BL370">
        <f>IF(OR(ISTEXT(P370),ISTEXT(M314)),0,IF(P370&lt;=M314,0,1))</f>
        <v>0</v>
      </c>
      <c r="BM370">
        <f>IF(OR(ISTEXT(Q370),ISTEXT(S314)),0,IF(Q370&lt;=S314,0,1))</f>
        <v>0</v>
      </c>
      <c r="BN370">
        <f>IF(OR(ISTEXT(R370),ISTEXT(Y314)),0,IF(R370&lt;=Y314,0,1))</f>
        <v>0</v>
      </c>
      <c r="BO370">
        <f>IF(OR(ISTEXT(S370),ISTEXT(M315)),0,IF(S370&lt;=M315,0,1))</f>
        <v>0</v>
      </c>
      <c r="BP370">
        <f>IF(OR(ISTEXT(T370),ISTEXT(S315)),0,IF(T370&lt;=S315,0,1))</f>
        <v>0</v>
      </c>
      <c r="BQ370">
        <f>IF(OR(ISTEXT(U370),ISTEXT(Y315)),0,IF(U370&lt;=Y315,0,1))</f>
        <v>0</v>
      </c>
      <c r="BR370">
        <f>IF(OR(ISTEXT(V370),ISTEXT(M316)),0,IF(V370&lt;=M316,0,1))</f>
        <v>0</v>
      </c>
      <c r="BS370">
        <f>IF(OR(ISTEXT(W370),ISTEXT(S316)),0,IF(W370&lt;=S316,0,1))</f>
        <v>0</v>
      </c>
      <c r="BT370">
        <f>IF(OR(ISTEXT(X370),ISTEXT(Y316)),0,IF(X370&lt;=Y316,0,1))</f>
        <v>0</v>
      </c>
      <c r="BU370">
        <f>IF(OR(ISTEXT(Y370),ISTEXT(M317)),0,IF(Y370&lt;=M317,0,1))</f>
        <v>0</v>
      </c>
      <c r="BV370">
        <f>IF(OR(ISTEXT(Z370),ISTEXT(S317)),0,IF(Z370&lt;=S317,0,1))</f>
        <v>0</v>
      </c>
      <c r="BW370">
        <f>IF(OR(ISTEXT(AA370),ISTEXT(Y317)),0,IF(AA370&lt;=Y317,0,1))</f>
        <v>0</v>
      </c>
      <c r="BX370">
        <f>IF(OR(ISTEXT(AB370),ISTEXT(M318)),0,IF(AB370&lt;=M318,0,1))</f>
        <v>0</v>
      </c>
      <c r="BY370">
        <f>IF(OR(ISTEXT(AC370),ISTEXT(S318)),0,IF(AC370&lt;=S318,0,1))</f>
        <v>0</v>
      </c>
      <c r="BZ370">
        <f>IF(OR(ISTEXT(AD370),ISTEXT(Y318)),0,IF(AD370&lt;=Y318,0,1))</f>
        <v>0</v>
      </c>
    </row>
    <row r="371" spans="1:78" ht="15" customHeight="1">
      <c r="A371" s="98"/>
      <c r="B371" s="118"/>
      <c r="C371" s="46" t="s">
        <v>224</v>
      </c>
      <c r="D371" s="443" t="str">
        <f>IF(CNGE_2023_M2_Secc2!D75="","",CNGE_2023_M2_Secc2!D75)</f>
        <v/>
      </c>
      <c r="E371" s="316"/>
      <c r="F371" s="316"/>
      <c r="G371" s="316"/>
      <c r="H371" s="316"/>
      <c r="I371" s="317"/>
      <c r="J371" s="249"/>
      <c r="K371" s="249"/>
      <c r="L371" s="249"/>
      <c r="M371" s="249"/>
      <c r="N371" s="249"/>
      <c r="O371" s="249"/>
      <c r="P371" s="249"/>
      <c r="Q371" s="249"/>
      <c r="R371" s="249"/>
      <c r="S371" s="249"/>
      <c r="T371" s="249"/>
      <c r="U371" s="249"/>
      <c r="V371" s="249"/>
      <c r="W371" s="249"/>
      <c r="X371" s="249"/>
      <c r="Y371" s="249"/>
      <c r="Z371" s="249"/>
      <c r="AA371" s="249"/>
      <c r="AB371" s="249"/>
      <c r="AC371" s="249"/>
      <c r="AD371" s="249"/>
      <c r="AK371">
        <f t="shared" si="69"/>
        <v>0</v>
      </c>
      <c r="AL371">
        <f t="shared" si="70"/>
        <v>0</v>
      </c>
      <c r="AM371">
        <f t="shared" si="71"/>
        <v>0</v>
      </c>
      <c r="AN371">
        <f t="shared" si="72"/>
        <v>0</v>
      </c>
      <c r="AO371">
        <f t="shared" si="73"/>
        <v>0</v>
      </c>
      <c r="AP371">
        <f t="shared" si="74"/>
        <v>0</v>
      </c>
      <c r="AQ371">
        <f t="shared" si="75"/>
        <v>0</v>
      </c>
      <c r="AR371">
        <f t="shared" si="76"/>
        <v>0</v>
      </c>
      <c r="AS371">
        <f t="shared" si="77"/>
        <v>0</v>
      </c>
      <c r="AT371">
        <f t="shared" si="78"/>
        <v>0</v>
      </c>
      <c r="AU371">
        <f t="shared" si="79"/>
        <v>0</v>
      </c>
      <c r="AV371">
        <f t="shared" si="80"/>
        <v>0</v>
      </c>
      <c r="AW371">
        <f t="shared" si="81"/>
        <v>0</v>
      </c>
      <c r="AX371">
        <f t="shared" si="82"/>
        <v>0</v>
      </c>
      <c r="AY371">
        <f t="shared" si="83"/>
        <v>0</v>
      </c>
      <c r="AZ371">
        <f t="shared" si="84"/>
        <v>0</v>
      </c>
      <c r="BA371">
        <f t="shared" si="85"/>
        <v>0</v>
      </c>
      <c r="BB371">
        <f t="shared" si="86"/>
        <v>0</v>
      </c>
      <c r="BC371">
        <f t="shared" si="87"/>
        <v>0</v>
      </c>
      <c r="BD371">
        <f t="shared" si="88"/>
        <v>0</v>
      </c>
      <c r="BE371">
        <f t="shared" si="89"/>
        <v>0</v>
      </c>
      <c r="BF371">
        <f>IF(OR(ISTEXT(J371),ISTEXT(M312)),0,IF(J371&lt;=M312,0,1))</f>
        <v>0</v>
      </c>
      <c r="BG371">
        <f>IF(OR(ISTEXT(K371),ISTEXT(S312)),0,IF(K371&lt;=S312,0,1))</f>
        <v>0</v>
      </c>
      <c r="BH371">
        <f>IF(OR(ISTEXT(L371),ISTEXT(Y312)),0,IF(L371&lt;=Y312,0,1))</f>
        <v>0</v>
      </c>
      <c r="BI371">
        <f>IF(OR(ISTEXT(M371),ISTEXT(M313)),0,IF(M371&lt;=M313,0,1))</f>
        <v>0</v>
      </c>
      <c r="BJ371">
        <f>IF(OR(ISTEXT(N371),ISTEXT(S313)),0,IF(N371&lt;=S313,0,1))</f>
        <v>0</v>
      </c>
      <c r="BK371">
        <f>IF(OR(ISTEXT(O371),ISTEXT(Y313)),0,IF(O371&lt;=Y313,0,1))</f>
        <v>0</v>
      </c>
      <c r="BL371">
        <f>IF(OR(ISTEXT(P371),ISTEXT(M314)),0,IF(P371&lt;=M314,0,1))</f>
        <v>0</v>
      </c>
      <c r="BM371">
        <f>IF(OR(ISTEXT(Q371),ISTEXT(S314)),0,IF(Q371&lt;=S314,0,1))</f>
        <v>0</v>
      </c>
      <c r="BN371">
        <f>IF(OR(ISTEXT(R371),ISTEXT(Y314)),0,IF(R371&lt;=Y314,0,1))</f>
        <v>0</v>
      </c>
      <c r="BO371">
        <f>IF(OR(ISTEXT(S371),ISTEXT(M315)),0,IF(S371&lt;=M315,0,1))</f>
        <v>0</v>
      </c>
      <c r="BP371">
        <f>IF(OR(ISTEXT(T371),ISTEXT(S315)),0,IF(T371&lt;=S315,0,1))</f>
        <v>0</v>
      </c>
      <c r="BQ371">
        <f>IF(OR(ISTEXT(U371),ISTEXT(Y315)),0,IF(U371&lt;=Y315,0,1))</f>
        <v>0</v>
      </c>
      <c r="BR371">
        <f>IF(OR(ISTEXT(V371),ISTEXT(M316)),0,IF(V371&lt;=M316,0,1))</f>
        <v>0</v>
      </c>
      <c r="BS371">
        <f>IF(OR(ISTEXT(W371),ISTEXT(S316)),0,IF(W371&lt;=S316,0,1))</f>
        <v>0</v>
      </c>
      <c r="BT371">
        <f>IF(OR(ISTEXT(X371),ISTEXT(Y316)),0,IF(X371&lt;=Y316,0,1))</f>
        <v>0</v>
      </c>
      <c r="BU371">
        <f>IF(OR(ISTEXT(Y371),ISTEXT(M317)),0,IF(Y371&lt;=M317,0,1))</f>
        <v>0</v>
      </c>
      <c r="BV371">
        <f>IF(OR(ISTEXT(Z371),ISTEXT(S317)),0,IF(Z371&lt;=S317,0,1))</f>
        <v>0</v>
      </c>
      <c r="BW371">
        <f>IF(OR(ISTEXT(AA371),ISTEXT(Y317)),0,IF(AA371&lt;=Y317,0,1))</f>
        <v>0</v>
      </c>
      <c r="BX371">
        <f>IF(OR(ISTEXT(AB371),ISTEXT(M318)),0,IF(AB371&lt;=M318,0,1))</f>
        <v>0</v>
      </c>
      <c r="BY371">
        <f>IF(OR(ISTEXT(AC371),ISTEXT(S318)),0,IF(AC371&lt;=S318,0,1))</f>
        <v>0</v>
      </c>
      <c r="BZ371">
        <f>IF(OR(ISTEXT(AD371),ISTEXT(Y318)),0,IF(AD371&lt;=Y318,0,1))</f>
        <v>0</v>
      </c>
    </row>
    <row r="372" spans="1:78" ht="15" customHeight="1">
      <c r="A372" s="98"/>
      <c r="B372" s="118"/>
      <c r="C372" s="46" t="s">
        <v>225</v>
      </c>
      <c r="D372" s="443" t="str">
        <f>IF(CNGE_2023_M2_Secc2!D76="","",CNGE_2023_M2_Secc2!D76)</f>
        <v/>
      </c>
      <c r="E372" s="316"/>
      <c r="F372" s="316"/>
      <c r="G372" s="316"/>
      <c r="H372" s="316"/>
      <c r="I372" s="317"/>
      <c r="J372" s="249"/>
      <c r="K372" s="249"/>
      <c r="L372" s="249"/>
      <c r="M372" s="249"/>
      <c r="N372" s="249"/>
      <c r="O372" s="249"/>
      <c r="P372" s="249"/>
      <c r="Q372" s="249"/>
      <c r="R372" s="249"/>
      <c r="S372" s="249"/>
      <c r="T372" s="249"/>
      <c r="U372" s="249"/>
      <c r="V372" s="249"/>
      <c r="W372" s="249"/>
      <c r="X372" s="249"/>
      <c r="Y372" s="249"/>
      <c r="Z372" s="249"/>
      <c r="AA372" s="249"/>
      <c r="AB372" s="249"/>
      <c r="AC372" s="249"/>
      <c r="AD372" s="249"/>
      <c r="AK372">
        <f t="shared" si="69"/>
        <v>0</v>
      </c>
      <c r="AL372">
        <f t="shared" si="70"/>
        <v>0</v>
      </c>
      <c r="AM372">
        <f t="shared" si="71"/>
        <v>0</v>
      </c>
      <c r="AN372">
        <f t="shared" si="72"/>
        <v>0</v>
      </c>
      <c r="AO372">
        <f t="shared" si="73"/>
        <v>0</v>
      </c>
      <c r="AP372">
        <f t="shared" si="74"/>
        <v>0</v>
      </c>
      <c r="AQ372">
        <f t="shared" si="75"/>
        <v>0</v>
      </c>
      <c r="AR372">
        <f t="shared" si="76"/>
        <v>0</v>
      </c>
      <c r="AS372">
        <f t="shared" si="77"/>
        <v>0</v>
      </c>
      <c r="AT372">
        <f t="shared" si="78"/>
        <v>0</v>
      </c>
      <c r="AU372">
        <f t="shared" si="79"/>
        <v>0</v>
      </c>
      <c r="AV372">
        <f t="shared" si="80"/>
        <v>0</v>
      </c>
      <c r="AW372">
        <f t="shared" si="81"/>
        <v>0</v>
      </c>
      <c r="AX372">
        <f t="shared" si="82"/>
        <v>0</v>
      </c>
      <c r="AY372">
        <f t="shared" si="83"/>
        <v>0</v>
      </c>
      <c r="AZ372">
        <f t="shared" si="84"/>
        <v>0</v>
      </c>
      <c r="BA372">
        <f t="shared" si="85"/>
        <v>0</v>
      </c>
      <c r="BB372">
        <f t="shared" si="86"/>
        <v>0</v>
      </c>
      <c r="BC372">
        <f t="shared" si="87"/>
        <v>0</v>
      </c>
      <c r="BD372">
        <f t="shared" si="88"/>
        <v>0</v>
      </c>
      <c r="BE372">
        <f t="shared" si="89"/>
        <v>0</v>
      </c>
      <c r="BF372">
        <f>IF(OR(ISTEXT(J372),ISTEXT(M312)),0,IF(J372&lt;=M312,0,1))</f>
        <v>0</v>
      </c>
      <c r="BG372">
        <f>IF(OR(ISTEXT(K372),ISTEXT(S312)),0,IF(K372&lt;=S312,0,1))</f>
        <v>0</v>
      </c>
      <c r="BH372">
        <f>IF(OR(ISTEXT(L372),ISTEXT(Y312)),0,IF(L372&lt;=Y312,0,1))</f>
        <v>0</v>
      </c>
      <c r="BI372">
        <f>IF(OR(ISTEXT(M372),ISTEXT(M313)),0,IF(M372&lt;=M313,0,1))</f>
        <v>0</v>
      </c>
      <c r="BJ372">
        <f>IF(OR(ISTEXT(N372),ISTEXT(S313)),0,IF(N372&lt;=S313,0,1))</f>
        <v>0</v>
      </c>
      <c r="BK372">
        <f>IF(OR(ISTEXT(O372),ISTEXT(Y313)),0,IF(O372&lt;=Y313,0,1))</f>
        <v>0</v>
      </c>
      <c r="BL372">
        <f>IF(OR(ISTEXT(P372),ISTEXT(M314)),0,IF(P372&lt;=M314,0,1))</f>
        <v>0</v>
      </c>
      <c r="BM372">
        <f>IF(OR(ISTEXT(Q372),ISTEXT(S314)),0,IF(Q372&lt;=S314,0,1))</f>
        <v>0</v>
      </c>
      <c r="BN372">
        <f>IF(OR(ISTEXT(R372),ISTEXT(Y314)),0,IF(R372&lt;=Y314,0,1))</f>
        <v>0</v>
      </c>
      <c r="BO372">
        <f>IF(OR(ISTEXT(S372),ISTEXT(M315)),0,IF(S372&lt;=M315,0,1))</f>
        <v>0</v>
      </c>
      <c r="BP372">
        <f>IF(OR(ISTEXT(T372),ISTEXT(S315)),0,IF(T372&lt;=S315,0,1))</f>
        <v>0</v>
      </c>
      <c r="BQ372">
        <f>IF(OR(ISTEXT(U372),ISTEXT(Y315)),0,IF(U372&lt;=Y315,0,1))</f>
        <v>0</v>
      </c>
      <c r="BR372">
        <f>IF(OR(ISTEXT(V372),ISTEXT(M316)),0,IF(V372&lt;=M316,0,1))</f>
        <v>0</v>
      </c>
      <c r="BS372">
        <f>IF(OR(ISTEXT(W372),ISTEXT(S316)),0,IF(W372&lt;=S316,0,1))</f>
        <v>0</v>
      </c>
      <c r="BT372">
        <f>IF(OR(ISTEXT(X372),ISTEXT(Y316)),0,IF(X372&lt;=Y316,0,1))</f>
        <v>0</v>
      </c>
      <c r="BU372">
        <f>IF(OR(ISTEXT(Y372),ISTEXT(M317)),0,IF(Y372&lt;=M317,0,1))</f>
        <v>0</v>
      </c>
      <c r="BV372">
        <f>IF(OR(ISTEXT(Z372),ISTEXT(S317)),0,IF(Z372&lt;=S317,0,1))</f>
        <v>0</v>
      </c>
      <c r="BW372">
        <f>IF(OR(ISTEXT(AA372),ISTEXT(Y317)),0,IF(AA372&lt;=Y317,0,1))</f>
        <v>0</v>
      </c>
      <c r="BX372">
        <f>IF(OR(ISTEXT(AB372),ISTEXT(M318)),0,IF(AB372&lt;=M318,0,1))</f>
        <v>0</v>
      </c>
      <c r="BY372">
        <f>IF(OR(ISTEXT(AC372),ISTEXT(S318)),0,IF(AC372&lt;=S318,0,1))</f>
        <v>0</v>
      </c>
      <c r="BZ372">
        <f>IF(OR(ISTEXT(AD372),ISTEXT(Y318)),0,IF(AD372&lt;=Y318,0,1))</f>
        <v>0</v>
      </c>
    </row>
    <row r="373" spans="1:78" ht="15" customHeight="1">
      <c r="A373" s="98"/>
      <c r="B373" s="118"/>
      <c r="C373" s="46" t="s">
        <v>227</v>
      </c>
      <c r="D373" s="443" t="str">
        <f>IF(CNGE_2023_M2_Secc2!D77="","",CNGE_2023_M2_Secc2!D77)</f>
        <v/>
      </c>
      <c r="E373" s="316"/>
      <c r="F373" s="316"/>
      <c r="G373" s="316"/>
      <c r="H373" s="316"/>
      <c r="I373" s="317"/>
      <c r="J373" s="249"/>
      <c r="K373" s="249"/>
      <c r="L373" s="249"/>
      <c r="M373" s="249"/>
      <c r="N373" s="249"/>
      <c r="O373" s="249"/>
      <c r="P373" s="249"/>
      <c r="Q373" s="249"/>
      <c r="R373" s="249"/>
      <c r="S373" s="249"/>
      <c r="T373" s="249"/>
      <c r="U373" s="249"/>
      <c r="V373" s="249"/>
      <c r="W373" s="249"/>
      <c r="X373" s="249"/>
      <c r="Y373" s="249"/>
      <c r="Z373" s="249"/>
      <c r="AA373" s="249"/>
      <c r="AB373" s="249"/>
      <c r="AC373" s="249"/>
      <c r="AD373" s="249"/>
      <c r="AK373">
        <f t="shared" si="69"/>
        <v>0</v>
      </c>
      <c r="AL373">
        <f t="shared" si="70"/>
        <v>0</v>
      </c>
      <c r="AM373">
        <f t="shared" si="71"/>
        <v>0</v>
      </c>
      <c r="AN373">
        <f t="shared" si="72"/>
        <v>0</v>
      </c>
      <c r="AO373">
        <f t="shared" si="73"/>
        <v>0</v>
      </c>
      <c r="AP373">
        <f t="shared" si="74"/>
        <v>0</v>
      </c>
      <c r="AQ373">
        <f t="shared" si="75"/>
        <v>0</v>
      </c>
      <c r="AR373">
        <f t="shared" si="76"/>
        <v>0</v>
      </c>
      <c r="AS373">
        <f t="shared" si="77"/>
        <v>0</v>
      </c>
      <c r="AT373">
        <f t="shared" si="78"/>
        <v>0</v>
      </c>
      <c r="AU373">
        <f t="shared" si="79"/>
        <v>0</v>
      </c>
      <c r="AV373">
        <f t="shared" si="80"/>
        <v>0</v>
      </c>
      <c r="AW373">
        <f t="shared" si="81"/>
        <v>0</v>
      </c>
      <c r="AX373">
        <f t="shared" si="82"/>
        <v>0</v>
      </c>
      <c r="AY373">
        <f t="shared" si="83"/>
        <v>0</v>
      </c>
      <c r="AZ373">
        <f t="shared" si="84"/>
        <v>0</v>
      </c>
      <c r="BA373">
        <f t="shared" si="85"/>
        <v>0</v>
      </c>
      <c r="BB373">
        <f t="shared" si="86"/>
        <v>0</v>
      </c>
      <c r="BC373">
        <f t="shared" si="87"/>
        <v>0</v>
      </c>
      <c r="BD373">
        <f t="shared" si="88"/>
        <v>0</v>
      </c>
      <c r="BE373">
        <f t="shared" si="89"/>
        <v>0</v>
      </c>
      <c r="BF373">
        <f>IF(OR(ISTEXT(J373),ISTEXT(M312)),0,IF(J373&lt;=M312,0,1))</f>
        <v>0</v>
      </c>
      <c r="BG373">
        <f>IF(OR(ISTEXT(K373),ISTEXT(S312)),0,IF(K373&lt;=S312,0,1))</f>
        <v>0</v>
      </c>
      <c r="BH373">
        <f>IF(OR(ISTEXT(L373),ISTEXT(Y312)),0,IF(L373&lt;=Y312,0,1))</f>
        <v>0</v>
      </c>
      <c r="BI373">
        <f>IF(OR(ISTEXT(M373),ISTEXT(M313)),0,IF(M373&lt;=M313,0,1))</f>
        <v>0</v>
      </c>
      <c r="BJ373">
        <f>IF(OR(ISTEXT(N373),ISTEXT(S313)),0,IF(N373&lt;=S313,0,1))</f>
        <v>0</v>
      </c>
      <c r="BK373">
        <f>IF(OR(ISTEXT(O373),ISTEXT(Y313)),0,IF(O373&lt;=Y313,0,1))</f>
        <v>0</v>
      </c>
      <c r="BL373">
        <f>IF(OR(ISTEXT(P373),ISTEXT(M314)),0,IF(P373&lt;=M314,0,1))</f>
        <v>0</v>
      </c>
      <c r="BM373">
        <f>IF(OR(ISTEXT(Q373),ISTEXT(S314)),0,IF(Q373&lt;=S314,0,1))</f>
        <v>0</v>
      </c>
      <c r="BN373">
        <f>IF(OR(ISTEXT(R373),ISTEXT(Y314)),0,IF(R373&lt;=Y314,0,1))</f>
        <v>0</v>
      </c>
      <c r="BO373">
        <f>IF(OR(ISTEXT(S373),ISTEXT(M315)),0,IF(S373&lt;=M315,0,1))</f>
        <v>0</v>
      </c>
      <c r="BP373">
        <f>IF(OR(ISTEXT(T373),ISTEXT(S315)),0,IF(T373&lt;=S315,0,1))</f>
        <v>0</v>
      </c>
      <c r="BQ373">
        <f>IF(OR(ISTEXT(U373),ISTEXT(Y315)),0,IF(U373&lt;=Y315,0,1))</f>
        <v>0</v>
      </c>
      <c r="BR373">
        <f>IF(OR(ISTEXT(V373),ISTEXT(M316)),0,IF(V373&lt;=M316,0,1))</f>
        <v>0</v>
      </c>
      <c r="BS373">
        <f>IF(OR(ISTEXT(W373),ISTEXT(S316)),0,IF(W373&lt;=S316,0,1))</f>
        <v>0</v>
      </c>
      <c r="BT373">
        <f>IF(OR(ISTEXT(X373),ISTEXT(Y316)),0,IF(X373&lt;=Y316,0,1))</f>
        <v>0</v>
      </c>
      <c r="BU373">
        <f>IF(OR(ISTEXT(Y373),ISTEXT(M317)),0,IF(Y373&lt;=M317,0,1))</f>
        <v>0</v>
      </c>
      <c r="BV373">
        <f>IF(OR(ISTEXT(Z373),ISTEXT(S317)),0,IF(Z373&lt;=S317,0,1))</f>
        <v>0</v>
      </c>
      <c r="BW373">
        <f>IF(OR(ISTEXT(AA373),ISTEXT(Y317)),0,IF(AA373&lt;=Y317,0,1))</f>
        <v>0</v>
      </c>
      <c r="BX373">
        <f>IF(OR(ISTEXT(AB373),ISTEXT(M318)),0,IF(AB373&lt;=M318,0,1))</f>
        <v>0</v>
      </c>
      <c r="BY373">
        <f>IF(OR(ISTEXT(AC373),ISTEXT(S318)),0,IF(AC373&lt;=S318,0,1))</f>
        <v>0</v>
      </c>
      <c r="BZ373">
        <f>IF(OR(ISTEXT(AD373),ISTEXT(Y318)),0,IF(AD373&lt;=Y318,0,1))</f>
        <v>0</v>
      </c>
    </row>
    <row r="374" spans="1:78" ht="15" customHeight="1">
      <c r="A374" s="98"/>
      <c r="B374" s="118"/>
      <c r="C374" s="46" t="s">
        <v>229</v>
      </c>
      <c r="D374" s="443" t="str">
        <f>IF(CNGE_2023_M2_Secc2!D78="","",CNGE_2023_M2_Secc2!D78)</f>
        <v/>
      </c>
      <c r="E374" s="316"/>
      <c r="F374" s="316"/>
      <c r="G374" s="316"/>
      <c r="H374" s="316"/>
      <c r="I374" s="317"/>
      <c r="J374" s="249"/>
      <c r="K374" s="249"/>
      <c r="L374" s="249"/>
      <c r="M374" s="249"/>
      <c r="N374" s="249"/>
      <c r="O374" s="249"/>
      <c r="P374" s="249"/>
      <c r="Q374" s="249"/>
      <c r="R374" s="249"/>
      <c r="S374" s="249"/>
      <c r="T374" s="249"/>
      <c r="U374" s="249"/>
      <c r="V374" s="249"/>
      <c r="W374" s="249"/>
      <c r="X374" s="249"/>
      <c r="Y374" s="249"/>
      <c r="Z374" s="249"/>
      <c r="AA374" s="249"/>
      <c r="AB374" s="249"/>
      <c r="AC374" s="249"/>
      <c r="AD374" s="249"/>
      <c r="AK374">
        <f t="shared" si="69"/>
        <v>0</v>
      </c>
      <c r="AL374">
        <f t="shared" si="70"/>
        <v>0</v>
      </c>
      <c r="AM374">
        <f t="shared" si="71"/>
        <v>0</v>
      </c>
      <c r="AN374">
        <f t="shared" si="72"/>
        <v>0</v>
      </c>
      <c r="AO374">
        <f t="shared" si="73"/>
        <v>0</v>
      </c>
      <c r="AP374">
        <f t="shared" si="74"/>
        <v>0</v>
      </c>
      <c r="AQ374">
        <f t="shared" si="75"/>
        <v>0</v>
      </c>
      <c r="AR374">
        <f t="shared" si="76"/>
        <v>0</v>
      </c>
      <c r="AS374">
        <f t="shared" si="77"/>
        <v>0</v>
      </c>
      <c r="AT374">
        <f t="shared" si="78"/>
        <v>0</v>
      </c>
      <c r="AU374">
        <f t="shared" si="79"/>
        <v>0</v>
      </c>
      <c r="AV374">
        <f t="shared" si="80"/>
        <v>0</v>
      </c>
      <c r="AW374">
        <f t="shared" si="81"/>
        <v>0</v>
      </c>
      <c r="AX374">
        <f t="shared" si="82"/>
        <v>0</v>
      </c>
      <c r="AY374">
        <f t="shared" si="83"/>
        <v>0</v>
      </c>
      <c r="AZ374">
        <f t="shared" si="84"/>
        <v>0</v>
      </c>
      <c r="BA374">
        <f t="shared" si="85"/>
        <v>0</v>
      </c>
      <c r="BB374">
        <f t="shared" si="86"/>
        <v>0</v>
      </c>
      <c r="BC374">
        <f t="shared" si="87"/>
        <v>0</v>
      </c>
      <c r="BD374">
        <f t="shared" si="88"/>
        <v>0</v>
      </c>
      <c r="BE374">
        <f t="shared" si="89"/>
        <v>0</v>
      </c>
      <c r="BF374">
        <f>IF(OR(ISTEXT(J374),ISTEXT(M312)),0,IF(J374&lt;=M312,0,1))</f>
        <v>0</v>
      </c>
      <c r="BG374">
        <f>IF(OR(ISTEXT(K374),ISTEXT(S312)),0,IF(K374&lt;=S312,0,1))</f>
        <v>0</v>
      </c>
      <c r="BH374">
        <f>IF(OR(ISTEXT(L374),ISTEXT(Y312)),0,IF(L374&lt;=Y312,0,1))</f>
        <v>0</v>
      </c>
      <c r="BI374">
        <f>IF(OR(ISTEXT(M374),ISTEXT(M313)),0,IF(M374&lt;=M313,0,1))</f>
        <v>0</v>
      </c>
      <c r="BJ374">
        <f>IF(OR(ISTEXT(N374),ISTEXT(S313)),0,IF(N374&lt;=S313,0,1))</f>
        <v>0</v>
      </c>
      <c r="BK374">
        <f>IF(OR(ISTEXT(O374),ISTEXT(Y313)),0,IF(O374&lt;=Y313,0,1))</f>
        <v>0</v>
      </c>
      <c r="BL374">
        <f>IF(OR(ISTEXT(P374),ISTEXT(M314)),0,IF(P374&lt;=M314,0,1))</f>
        <v>0</v>
      </c>
      <c r="BM374">
        <f>IF(OR(ISTEXT(Q374),ISTEXT(S314)),0,IF(Q374&lt;=S314,0,1))</f>
        <v>0</v>
      </c>
      <c r="BN374">
        <f>IF(OR(ISTEXT(R374),ISTEXT(Y314)),0,IF(R374&lt;=Y314,0,1))</f>
        <v>0</v>
      </c>
      <c r="BO374">
        <f>IF(OR(ISTEXT(S374),ISTEXT(M315)),0,IF(S374&lt;=M315,0,1))</f>
        <v>0</v>
      </c>
      <c r="BP374">
        <f>IF(OR(ISTEXT(T374),ISTEXT(S315)),0,IF(T374&lt;=S315,0,1))</f>
        <v>0</v>
      </c>
      <c r="BQ374">
        <f>IF(OR(ISTEXT(U374),ISTEXT(Y315)),0,IF(U374&lt;=Y315,0,1))</f>
        <v>0</v>
      </c>
      <c r="BR374">
        <f>IF(OR(ISTEXT(V374),ISTEXT(M316)),0,IF(V374&lt;=M316,0,1))</f>
        <v>0</v>
      </c>
      <c r="BS374">
        <f>IF(OR(ISTEXT(W374),ISTEXT(S316)),0,IF(W374&lt;=S316,0,1))</f>
        <v>0</v>
      </c>
      <c r="BT374">
        <f>IF(OR(ISTEXT(X374),ISTEXT(Y316)),0,IF(X374&lt;=Y316,0,1))</f>
        <v>0</v>
      </c>
      <c r="BU374">
        <f>IF(OR(ISTEXT(Y374),ISTEXT(M317)),0,IF(Y374&lt;=M317,0,1))</f>
        <v>0</v>
      </c>
      <c r="BV374">
        <f>IF(OR(ISTEXT(Z374),ISTEXT(S317)),0,IF(Z374&lt;=S317,0,1))</f>
        <v>0</v>
      </c>
      <c r="BW374">
        <f>IF(OR(ISTEXT(AA374),ISTEXT(Y317)),0,IF(AA374&lt;=Y317,0,1))</f>
        <v>0</v>
      </c>
      <c r="BX374">
        <f>IF(OR(ISTEXT(AB374),ISTEXT(M318)),0,IF(AB374&lt;=M318,0,1))</f>
        <v>0</v>
      </c>
      <c r="BY374">
        <f>IF(OR(ISTEXT(AC374),ISTEXT(S318)),0,IF(AC374&lt;=S318,0,1))</f>
        <v>0</v>
      </c>
      <c r="BZ374">
        <f>IF(OR(ISTEXT(AD374),ISTEXT(Y318)),0,IF(AD374&lt;=Y318,0,1))</f>
        <v>0</v>
      </c>
    </row>
    <row r="375" spans="1:78" ht="15" customHeight="1">
      <c r="A375" s="98"/>
      <c r="B375" s="118"/>
      <c r="C375" s="46" t="s">
        <v>231</v>
      </c>
      <c r="D375" s="443" t="str">
        <f>IF(CNGE_2023_M2_Secc2!D79="","",CNGE_2023_M2_Secc2!D79)</f>
        <v/>
      </c>
      <c r="E375" s="316"/>
      <c r="F375" s="316"/>
      <c r="G375" s="316"/>
      <c r="H375" s="316"/>
      <c r="I375" s="317"/>
      <c r="J375" s="249"/>
      <c r="K375" s="249"/>
      <c r="L375" s="249"/>
      <c r="M375" s="249"/>
      <c r="N375" s="249"/>
      <c r="O375" s="249"/>
      <c r="P375" s="249"/>
      <c r="Q375" s="249"/>
      <c r="R375" s="249"/>
      <c r="S375" s="249"/>
      <c r="T375" s="249"/>
      <c r="U375" s="249"/>
      <c r="V375" s="249"/>
      <c r="W375" s="249"/>
      <c r="X375" s="249"/>
      <c r="Y375" s="249"/>
      <c r="Z375" s="249"/>
      <c r="AA375" s="249"/>
      <c r="AB375" s="249"/>
      <c r="AC375" s="249"/>
      <c r="AD375" s="249"/>
      <c r="AK375">
        <f t="shared" si="69"/>
        <v>0</v>
      </c>
      <c r="AL375">
        <f t="shared" si="70"/>
        <v>0</v>
      </c>
      <c r="AM375">
        <f t="shared" si="71"/>
        <v>0</v>
      </c>
      <c r="AN375">
        <f t="shared" si="72"/>
        <v>0</v>
      </c>
      <c r="AO375">
        <f t="shared" si="73"/>
        <v>0</v>
      </c>
      <c r="AP375">
        <f t="shared" si="74"/>
        <v>0</v>
      </c>
      <c r="AQ375">
        <f t="shared" si="75"/>
        <v>0</v>
      </c>
      <c r="AR375">
        <f t="shared" si="76"/>
        <v>0</v>
      </c>
      <c r="AS375">
        <f t="shared" si="77"/>
        <v>0</v>
      </c>
      <c r="AT375">
        <f t="shared" si="78"/>
        <v>0</v>
      </c>
      <c r="AU375">
        <f t="shared" si="79"/>
        <v>0</v>
      </c>
      <c r="AV375">
        <f t="shared" si="80"/>
        <v>0</v>
      </c>
      <c r="AW375">
        <f t="shared" si="81"/>
        <v>0</v>
      </c>
      <c r="AX375">
        <f t="shared" si="82"/>
        <v>0</v>
      </c>
      <c r="AY375">
        <f t="shared" si="83"/>
        <v>0</v>
      </c>
      <c r="AZ375">
        <f t="shared" si="84"/>
        <v>0</v>
      </c>
      <c r="BA375">
        <f t="shared" si="85"/>
        <v>0</v>
      </c>
      <c r="BB375">
        <f t="shared" si="86"/>
        <v>0</v>
      </c>
      <c r="BC375">
        <f t="shared" si="87"/>
        <v>0</v>
      </c>
      <c r="BD375">
        <f t="shared" si="88"/>
        <v>0</v>
      </c>
      <c r="BE375">
        <f t="shared" si="89"/>
        <v>0</v>
      </c>
      <c r="BF375">
        <f>IF(OR(ISTEXT(J375),ISTEXT(M312)),0,IF(J375&lt;=M312,0,1))</f>
        <v>0</v>
      </c>
      <c r="BG375">
        <f>IF(OR(ISTEXT(K375),ISTEXT(S312)),0,IF(K375&lt;=S312,0,1))</f>
        <v>0</v>
      </c>
      <c r="BH375">
        <f>IF(OR(ISTEXT(L375),ISTEXT(Y312)),0,IF(L375&lt;=Y312,0,1))</f>
        <v>0</v>
      </c>
      <c r="BI375">
        <f>IF(OR(ISTEXT(M375),ISTEXT(M313)),0,IF(M375&lt;=M313,0,1))</f>
        <v>0</v>
      </c>
      <c r="BJ375">
        <f>IF(OR(ISTEXT(N375),ISTEXT(S313)),0,IF(N375&lt;=S313,0,1))</f>
        <v>0</v>
      </c>
      <c r="BK375">
        <f>IF(OR(ISTEXT(O375),ISTEXT(Y313)),0,IF(O375&lt;=Y313,0,1))</f>
        <v>0</v>
      </c>
      <c r="BL375">
        <f>IF(OR(ISTEXT(P375),ISTEXT(M314)),0,IF(P375&lt;=M314,0,1))</f>
        <v>0</v>
      </c>
      <c r="BM375">
        <f>IF(OR(ISTEXT(Q375),ISTEXT(S314)),0,IF(Q375&lt;=S314,0,1))</f>
        <v>0</v>
      </c>
      <c r="BN375">
        <f>IF(OR(ISTEXT(R375),ISTEXT(Y314)),0,IF(R375&lt;=Y314,0,1))</f>
        <v>0</v>
      </c>
      <c r="BO375">
        <f>IF(OR(ISTEXT(S375),ISTEXT(M315)),0,IF(S375&lt;=M315,0,1))</f>
        <v>0</v>
      </c>
      <c r="BP375">
        <f>IF(OR(ISTEXT(T375),ISTEXT(S315)),0,IF(T375&lt;=S315,0,1))</f>
        <v>0</v>
      </c>
      <c r="BQ375">
        <f>IF(OR(ISTEXT(U375),ISTEXT(Y315)),0,IF(U375&lt;=Y315,0,1))</f>
        <v>0</v>
      </c>
      <c r="BR375">
        <f>IF(OR(ISTEXT(V375),ISTEXT(M316)),0,IF(V375&lt;=M316,0,1))</f>
        <v>0</v>
      </c>
      <c r="BS375">
        <f>IF(OR(ISTEXT(W375),ISTEXT(S316)),0,IF(W375&lt;=S316,0,1))</f>
        <v>0</v>
      </c>
      <c r="BT375">
        <f>IF(OR(ISTEXT(X375),ISTEXT(Y316)),0,IF(X375&lt;=Y316,0,1))</f>
        <v>0</v>
      </c>
      <c r="BU375">
        <f>IF(OR(ISTEXT(Y375),ISTEXT(M317)),0,IF(Y375&lt;=M317,0,1))</f>
        <v>0</v>
      </c>
      <c r="BV375">
        <f>IF(OR(ISTEXT(Z375),ISTEXT(S317)),0,IF(Z375&lt;=S317,0,1))</f>
        <v>0</v>
      </c>
      <c r="BW375">
        <f>IF(OR(ISTEXT(AA375),ISTEXT(Y317)),0,IF(AA375&lt;=Y317,0,1))</f>
        <v>0</v>
      </c>
      <c r="BX375">
        <f>IF(OR(ISTEXT(AB375),ISTEXT(M318)),0,IF(AB375&lt;=M318,0,1))</f>
        <v>0</v>
      </c>
      <c r="BY375">
        <f>IF(OR(ISTEXT(AC375),ISTEXT(S318)),0,IF(AC375&lt;=S318,0,1))</f>
        <v>0</v>
      </c>
      <c r="BZ375">
        <f>IF(OR(ISTEXT(AD375),ISTEXT(Y318)),0,IF(AD375&lt;=Y318,0,1))</f>
        <v>0</v>
      </c>
    </row>
    <row r="376" spans="1:78" ht="15" customHeight="1">
      <c r="A376" s="98"/>
      <c r="B376" s="118"/>
      <c r="C376" s="46" t="s">
        <v>233</v>
      </c>
      <c r="D376" s="443" t="str">
        <f>IF(CNGE_2023_M2_Secc2!D80="","",CNGE_2023_M2_Secc2!D80)</f>
        <v/>
      </c>
      <c r="E376" s="316"/>
      <c r="F376" s="316"/>
      <c r="G376" s="316"/>
      <c r="H376" s="316"/>
      <c r="I376" s="317"/>
      <c r="J376" s="249"/>
      <c r="K376" s="249"/>
      <c r="L376" s="249"/>
      <c r="M376" s="249"/>
      <c r="N376" s="249"/>
      <c r="O376" s="249"/>
      <c r="P376" s="249"/>
      <c r="Q376" s="249"/>
      <c r="R376" s="249"/>
      <c r="S376" s="249"/>
      <c r="T376" s="249"/>
      <c r="U376" s="249"/>
      <c r="V376" s="249"/>
      <c r="W376" s="249"/>
      <c r="X376" s="249"/>
      <c r="Y376" s="249"/>
      <c r="Z376" s="249"/>
      <c r="AA376" s="249"/>
      <c r="AB376" s="249"/>
      <c r="AC376" s="249"/>
      <c r="AD376" s="249"/>
      <c r="AK376">
        <f t="shared" si="69"/>
        <v>0</v>
      </c>
      <c r="AL376">
        <f t="shared" si="70"/>
        <v>0</v>
      </c>
      <c r="AM376">
        <f t="shared" si="71"/>
        <v>0</v>
      </c>
      <c r="AN376">
        <f t="shared" si="72"/>
        <v>0</v>
      </c>
      <c r="AO376">
        <f t="shared" si="73"/>
        <v>0</v>
      </c>
      <c r="AP376">
        <f t="shared" si="74"/>
        <v>0</v>
      </c>
      <c r="AQ376">
        <f t="shared" si="75"/>
        <v>0</v>
      </c>
      <c r="AR376">
        <f t="shared" si="76"/>
        <v>0</v>
      </c>
      <c r="AS376">
        <f t="shared" si="77"/>
        <v>0</v>
      </c>
      <c r="AT376">
        <f t="shared" si="78"/>
        <v>0</v>
      </c>
      <c r="AU376">
        <f t="shared" si="79"/>
        <v>0</v>
      </c>
      <c r="AV376">
        <f t="shared" si="80"/>
        <v>0</v>
      </c>
      <c r="AW376">
        <f t="shared" si="81"/>
        <v>0</v>
      </c>
      <c r="AX376">
        <f t="shared" si="82"/>
        <v>0</v>
      </c>
      <c r="AY376">
        <f t="shared" si="83"/>
        <v>0</v>
      </c>
      <c r="AZ376">
        <f t="shared" si="84"/>
        <v>0</v>
      </c>
      <c r="BA376">
        <f t="shared" si="85"/>
        <v>0</v>
      </c>
      <c r="BB376">
        <f t="shared" si="86"/>
        <v>0</v>
      </c>
      <c r="BC376">
        <f t="shared" si="87"/>
        <v>0</v>
      </c>
      <c r="BD376">
        <f t="shared" si="88"/>
        <v>0</v>
      </c>
      <c r="BE376">
        <f t="shared" si="89"/>
        <v>0</v>
      </c>
      <c r="BF376">
        <f>IF(OR(ISTEXT(J376),ISTEXT(M312)),0,IF(J376&lt;=M312,0,1))</f>
        <v>0</v>
      </c>
      <c r="BG376">
        <f>IF(OR(ISTEXT(K376),ISTEXT(S312)),0,IF(K376&lt;=S312,0,1))</f>
        <v>0</v>
      </c>
      <c r="BH376">
        <f>IF(OR(ISTEXT(L376),ISTEXT(Y312)),0,IF(L376&lt;=Y312,0,1))</f>
        <v>0</v>
      </c>
      <c r="BI376">
        <f>IF(OR(ISTEXT(M376),ISTEXT(M313)),0,IF(M376&lt;=M313,0,1))</f>
        <v>0</v>
      </c>
      <c r="BJ376">
        <f>IF(OR(ISTEXT(N376),ISTEXT(S313)),0,IF(N376&lt;=S313,0,1))</f>
        <v>0</v>
      </c>
      <c r="BK376">
        <f>IF(OR(ISTEXT(O376),ISTEXT(Y313)),0,IF(O376&lt;=Y313,0,1))</f>
        <v>0</v>
      </c>
      <c r="BL376">
        <f>IF(OR(ISTEXT(P376),ISTEXT(M314)),0,IF(P376&lt;=M314,0,1))</f>
        <v>0</v>
      </c>
      <c r="BM376">
        <f>IF(OR(ISTEXT(Q376),ISTEXT(S314)),0,IF(Q376&lt;=S314,0,1))</f>
        <v>0</v>
      </c>
      <c r="BN376">
        <f>IF(OR(ISTEXT(R376),ISTEXT(Y314)),0,IF(R376&lt;=Y314,0,1))</f>
        <v>0</v>
      </c>
      <c r="BO376">
        <f>IF(OR(ISTEXT(S376),ISTEXT(M315)),0,IF(S376&lt;=M315,0,1))</f>
        <v>0</v>
      </c>
      <c r="BP376">
        <f>IF(OR(ISTEXT(T376),ISTEXT(S315)),0,IF(T376&lt;=S315,0,1))</f>
        <v>0</v>
      </c>
      <c r="BQ376">
        <f>IF(OR(ISTEXT(U376),ISTEXT(Y315)),0,IF(U376&lt;=Y315,0,1))</f>
        <v>0</v>
      </c>
      <c r="BR376">
        <f>IF(OR(ISTEXT(V376),ISTEXT(M316)),0,IF(V376&lt;=M316,0,1))</f>
        <v>0</v>
      </c>
      <c r="BS376">
        <f>IF(OR(ISTEXT(W376),ISTEXT(S316)),0,IF(W376&lt;=S316,0,1))</f>
        <v>0</v>
      </c>
      <c r="BT376">
        <f>IF(OR(ISTEXT(X376),ISTEXT(Y316)),0,IF(X376&lt;=Y316,0,1))</f>
        <v>0</v>
      </c>
      <c r="BU376">
        <f>IF(OR(ISTEXT(Y376),ISTEXT(M317)),0,IF(Y376&lt;=M317,0,1))</f>
        <v>0</v>
      </c>
      <c r="BV376">
        <f>IF(OR(ISTEXT(Z376),ISTEXT(S317)),0,IF(Z376&lt;=S317,0,1))</f>
        <v>0</v>
      </c>
      <c r="BW376">
        <f>IF(OR(ISTEXT(AA376),ISTEXT(Y317)),0,IF(AA376&lt;=Y317,0,1))</f>
        <v>0</v>
      </c>
      <c r="BX376">
        <f>IF(OR(ISTEXT(AB376),ISTEXT(M318)),0,IF(AB376&lt;=M318,0,1))</f>
        <v>0</v>
      </c>
      <c r="BY376">
        <f>IF(OR(ISTEXT(AC376),ISTEXT(S318)),0,IF(AC376&lt;=S318,0,1))</f>
        <v>0</v>
      </c>
      <c r="BZ376">
        <f>IF(OR(ISTEXT(AD376),ISTEXT(Y318)),0,IF(AD376&lt;=Y318,0,1))</f>
        <v>0</v>
      </c>
    </row>
    <row r="377" spans="1:78" ht="15" customHeight="1">
      <c r="A377" s="98"/>
      <c r="B377" s="118"/>
      <c r="C377" s="46" t="s">
        <v>235</v>
      </c>
      <c r="D377" s="443" t="str">
        <f>IF(CNGE_2023_M2_Secc2!D81="","",CNGE_2023_M2_Secc2!D81)</f>
        <v/>
      </c>
      <c r="E377" s="316"/>
      <c r="F377" s="316"/>
      <c r="G377" s="316"/>
      <c r="H377" s="316"/>
      <c r="I377" s="317"/>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K377">
        <f t="shared" si="69"/>
        <v>0</v>
      </c>
      <c r="AL377">
        <f t="shared" si="70"/>
        <v>0</v>
      </c>
      <c r="AM377">
        <f t="shared" si="71"/>
        <v>0</v>
      </c>
      <c r="AN377">
        <f t="shared" si="72"/>
        <v>0</v>
      </c>
      <c r="AO377">
        <f t="shared" si="73"/>
        <v>0</v>
      </c>
      <c r="AP377">
        <f t="shared" si="74"/>
        <v>0</v>
      </c>
      <c r="AQ377">
        <f t="shared" si="75"/>
        <v>0</v>
      </c>
      <c r="AR377">
        <f t="shared" si="76"/>
        <v>0</v>
      </c>
      <c r="AS377">
        <f t="shared" si="77"/>
        <v>0</v>
      </c>
      <c r="AT377">
        <f t="shared" si="78"/>
        <v>0</v>
      </c>
      <c r="AU377">
        <f t="shared" si="79"/>
        <v>0</v>
      </c>
      <c r="AV377">
        <f t="shared" si="80"/>
        <v>0</v>
      </c>
      <c r="AW377">
        <f t="shared" si="81"/>
        <v>0</v>
      </c>
      <c r="AX377">
        <f t="shared" si="82"/>
        <v>0</v>
      </c>
      <c r="AY377">
        <f t="shared" si="83"/>
        <v>0</v>
      </c>
      <c r="AZ377">
        <f t="shared" si="84"/>
        <v>0</v>
      </c>
      <c r="BA377">
        <f t="shared" si="85"/>
        <v>0</v>
      </c>
      <c r="BB377">
        <f t="shared" si="86"/>
        <v>0</v>
      </c>
      <c r="BC377">
        <f t="shared" si="87"/>
        <v>0</v>
      </c>
      <c r="BD377">
        <f t="shared" si="88"/>
        <v>0</v>
      </c>
      <c r="BE377">
        <f t="shared" si="89"/>
        <v>0</v>
      </c>
      <c r="BF377">
        <f>IF(OR(ISTEXT(J377),ISTEXT(M312)),0,IF(J377&lt;=M312,0,1))</f>
        <v>0</v>
      </c>
      <c r="BG377">
        <f>IF(OR(ISTEXT(K377),ISTEXT(S312)),0,IF(K377&lt;=S312,0,1))</f>
        <v>0</v>
      </c>
      <c r="BH377">
        <f>IF(OR(ISTEXT(L377),ISTEXT(Y312)),0,IF(L377&lt;=Y312,0,1))</f>
        <v>0</v>
      </c>
      <c r="BI377">
        <f>IF(OR(ISTEXT(M377),ISTEXT(M313)),0,IF(M377&lt;=M313,0,1))</f>
        <v>0</v>
      </c>
      <c r="BJ377">
        <f>IF(OR(ISTEXT(N377),ISTEXT(S313)),0,IF(N377&lt;=S313,0,1))</f>
        <v>0</v>
      </c>
      <c r="BK377">
        <f>IF(OR(ISTEXT(O377),ISTEXT(Y313)),0,IF(O377&lt;=Y313,0,1))</f>
        <v>0</v>
      </c>
      <c r="BL377">
        <f>IF(OR(ISTEXT(P377),ISTEXT(M314)),0,IF(P377&lt;=M314,0,1))</f>
        <v>0</v>
      </c>
      <c r="BM377">
        <f>IF(OR(ISTEXT(Q377),ISTEXT(S314)),0,IF(Q377&lt;=S314,0,1))</f>
        <v>0</v>
      </c>
      <c r="BN377">
        <f>IF(OR(ISTEXT(R377),ISTEXT(Y314)),0,IF(R377&lt;=Y314,0,1))</f>
        <v>0</v>
      </c>
      <c r="BO377">
        <f>IF(OR(ISTEXT(S377),ISTEXT(M315)),0,IF(S377&lt;=M315,0,1))</f>
        <v>0</v>
      </c>
      <c r="BP377">
        <f>IF(OR(ISTEXT(T377),ISTEXT(S315)),0,IF(T377&lt;=S315,0,1))</f>
        <v>0</v>
      </c>
      <c r="BQ377">
        <f>IF(OR(ISTEXT(U377),ISTEXT(Y315)),0,IF(U377&lt;=Y315,0,1))</f>
        <v>0</v>
      </c>
      <c r="BR377">
        <f>IF(OR(ISTEXT(V377),ISTEXT(M316)),0,IF(V377&lt;=M316,0,1))</f>
        <v>0</v>
      </c>
      <c r="BS377">
        <f>IF(OR(ISTEXT(W377),ISTEXT(S316)),0,IF(W377&lt;=S316,0,1))</f>
        <v>0</v>
      </c>
      <c r="BT377">
        <f>IF(OR(ISTEXT(X377),ISTEXT(Y316)),0,IF(X377&lt;=Y316,0,1))</f>
        <v>0</v>
      </c>
      <c r="BU377">
        <f>IF(OR(ISTEXT(Y377),ISTEXT(M317)),0,IF(Y377&lt;=M317,0,1))</f>
        <v>0</v>
      </c>
      <c r="BV377">
        <f>IF(OR(ISTEXT(Z377),ISTEXT(S317)),0,IF(Z377&lt;=S317,0,1))</f>
        <v>0</v>
      </c>
      <c r="BW377">
        <f>IF(OR(ISTEXT(AA377),ISTEXT(Y317)),0,IF(AA377&lt;=Y317,0,1))</f>
        <v>0</v>
      </c>
      <c r="BX377">
        <f>IF(OR(ISTEXT(AB377),ISTEXT(M318)),0,IF(AB377&lt;=M318,0,1))</f>
        <v>0</v>
      </c>
      <c r="BY377">
        <f>IF(OR(ISTEXT(AC377),ISTEXT(S318)),0,IF(AC377&lt;=S318,0,1))</f>
        <v>0</v>
      </c>
      <c r="BZ377">
        <f>IF(OR(ISTEXT(AD377),ISTEXT(Y318)),0,IF(AD377&lt;=Y318,0,1))</f>
        <v>0</v>
      </c>
    </row>
    <row r="378" spans="1:78" ht="15" customHeight="1">
      <c r="A378" s="98"/>
      <c r="B378" s="118"/>
      <c r="C378" s="46" t="s">
        <v>237</v>
      </c>
      <c r="D378" s="443" t="str">
        <f>IF(CNGE_2023_M2_Secc2!D82="","",CNGE_2023_M2_Secc2!D82)</f>
        <v/>
      </c>
      <c r="E378" s="316"/>
      <c r="F378" s="316"/>
      <c r="G378" s="316"/>
      <c r="H378" s="316"/>
      <c r="I378" s="317"/>
      <c r="J378" s="249"/>
      <c r="K378" s="249"/>
      <c r="L378" s="249"/>
      <c r="M378" s="249"/>
      <c r="N378" s="249"/>
      <c r="O378" s="249"/>
      <c r="P378" s="249"/>
      <c r="Q378" s="249"/>
      <c r="R378" s="249"/>
      <c r="S378" s="249"/>
      <c r="T378" s="249"/>
      <c r="U378" s="249"/>
      <c r="V378" s="249"/>
      <c r="W378" s="249"/>
      <c r="X378" s="249"/>
      <c r="Y378" s="249"/>
      <c r="Z378" s="249"/>
      <c r="AA378" s="249"/>
      <c r="AB378" s="249"/>
      <c r="AC378" s="249"/>
      <c r="AD378" s="249"/>
      <c r="AK378">
        <f t="shared" si="69"/>
        <v>0</v>
      </c>
      <c r="AL378">
        <f t="shared" si="70"/>
        <v>0</v>
      </c>
      <c r="AM378">
        <f t="shared" si="71"/>
        <v>0</v>
      </c>
      <c r="AN378">
        <f t="shared" si="72"/>
        <v>0</v>
      </c>
      <c r="AO378">
        <f t="shared" si="73"/>
        <v>0</v>
      </c>
      <c r="AP378">
        <f t="shared" si="74"/>
        <v>0</v>
      </c>
      <c r="AQ378">
        <f t="shared" si="75"/>
        <v>0</v>
      </c>
      <c r="AR378">
        <f t="shared" si="76"/>
        <v>0</v>
      </c>
      <c r="AS378">
        <f t="shared" si="77"/>
        <v>0</v>
      </c>
      <c r="AT378">
        <f t="shared" si="78"/>
        <v>0</v>
      </c>
      <c r="AU378">
        <f t="shared" si="79"/>
        <v>0</v>
      </c>
      <c r="AV378">
        <f t="shared" si="80"/>
        <v>0</v>
      </c>
      <c r="AW378">
        <f t="shared" si="81"/>
        <v>0</v>
      </c>
      <c r="AX378">
        <f t="shared" si="82"/>
        <v>0</v>
      </c>
      <c r="AY378">
        <f t="shared" si="83"/>
        <v>0</v>
      </c>
      <c r="AZ378">
        <f t="shared" si="84"/>
        <v>0</v>
      </c>
      <c r="BA378">
        <f t="shared" si="85"/>
        <v>0</v>
      </c>
      <c r="BB378">
        <f t="shared" si="86"/>
        <v>0</v>
      </c>
      <c r="BC378">
        <f t="shared" si="87"/>
        <v>0</v>
      </c>
      <c r="BD378">
        <f t="shared" si="88"/>
        <v>0</v>
      </c>
      <c r="BE378">
        <f t="shared" si="89"/>
        <v>0</v>
      </c>
      <c r="BF378">
        <f>IF(OR(ISTEXT(J378),ISTEXT(M312)),0,IF(J378&lt;=M312,0,1))</f>
        <v>0</v>
      </c>
      <c r="BG378">
        <f>IF(OR(ISTEXT(K378),ISTEXT(S312)),0,IF(K378&lt;=S312,0,1))</f>
        <v>0</v>
      </c>
      <c r="BH378">
        <f>IF(OR(ISTEXT(L378),ISTEXT(Y312)),0,IF(L378&lt;=Y312,0,1))</f>
        <v>0</v>
      </c>
      <c r="BI378">
        <f>IF(OR(ISTEXT(M378),ISTEXT(M313)),0,IF(M378&lt;=M313,0,1))</f>
        <v>0</v>
      </c>
      <c r="BJ378">
        <f>IF(OR(ISTEXT(N378),ISTEXT(S313)),0,IF(N378&lt;=S313,0,1))</f>
        <v>0</v>
      </c>
      <c r="BK378">
        <f>IF(OR(ISTEXT(O378),ISTEXT(Y313)),0,IF(O378&lt;=Y313,0,1))</f>
        <v>0</v>
      </c>
      <c r="BL378">
        <f>IF(OR(ISTEXT(P378),ISTEXT(M314)),0,IF(P378&lt;=M314,0,1))</f>
        <v>0</v>
      </c>
      <c r="BM378">
        <f>IF(OR(ISTEXT(Q378),ISTEXT(S314)),0,IF(Q378&lt;=S314,0,1))</f>
        <v>0</v>
      </c>
      <c r="BN378">
        <f>IF(OR(ISTEXT(R378),ISTEXT(Y314)),0,IF(R378&lt;=Y314,0,1))</f>
        <v>0</v>
      </c>
      <c r="BO378">
        <f>IF(OR(ISTEXT(S378),ISTEXT(M315)),0,IF(S378&lt;=M315,0,1))</f>
        <v>0</v>
      </c>
      <c r="BP378">
        <f>IF(OR(ISTEXT(T378),ISTEXT(S315)),0,IF(T378&lt;=S315,0,1))</f>
        <v>0</v>
      </c>
      <c r="BQ378">
        <f>IF(OR(ISTEXT(U378),ISTEXT(Y315)),0,IF(U378&lt;=Y315,0,1))</f>
        <v>0</v>
      </c>
      <c r="BR378">
        <f>IF(OR(ISTEXT(V378),ISTEXT(M316)),0,IF(V378&lt;=M316,0,1))</f>
        <v>0</v>
      </c>
      <c r="BS378">
        <f>IF(OR(ISTEXT(W378),ISTEXT(S316)),0,IF(W378&lt;=S316,0,1))</f>
        <v>0</v>
      </c>
      <c r="BT378">
        <f>IF(OR(ISTEXT(X378),ISTEXT(Y316)),0,IF(X378&lt;=Y316,0,1))</f>
        <v>0</v>
      </c>
      <c r="BU378">
        <f>IF(OR(ISTEXT(Y378),ISTEXT(M317)),0,IF(Y378&lt;=M317,0,1))</f>
        <v>0</v>
      </c>
      <c r="BV378">
        <f>IF(OR(ISTEXT(Z378),ISTEXT(S317)),0,IF(Z378&lt;=S317,0,1))</f>
        <v>0</v>
      </c>
      <c r="BW378">
        <f>IF(OR(ISTEXT(AA378),ISTEXT(Y317)),0,IF(AA378&lt;=Y317,0,1))</f>
        <v>0</v>
      </c>
      <c r="BX378">
        <f>IF(OR(ISTEXT(AB378),ISTEXT(M318)),0,IF(AB378&lt;=M318,0,1))</f>
        <v>0</v>
      </c>
      <c r="BY378">
        <f>IF(OR(ISTEXT(AC378),ISTEXT(S318)),0,IF(AC378&lt;=S318,0,1))</f>
        <v>0</v>
      </c>
      <c r="BZ378">
        <f>IF(OR(ISTEXT(AD378),ISTEXT(Y318)),0,IF(AD378&lt;=Y318,0,1))</f>
        <v>0</v>
      </c>
    </row>
    <row r="379" spans="1:78" ht="15" customHeight="1">
      <c r="A379" s="98"/>
      <c r="B379" s="118"/>
      <c r="C379" s="46" t="s">
        <v>239</v>
      </c>
      <c r="D379" s="443" t="str">
        <f>IF(CNGE_2023_M2_Secc2!D83="","",CNGE_2023_M2_Secc2!D83)</f>
        <v/>
      </c>
      <c r="E379" s="316"/>
      <c r="F379" s="316"/>
      <c r="G379" s="316"/>
      <c r="H379" s="316"/>
      <c r="I379" s="317"/>
      <c r="J379" s="249"/>
      <c r="K379" s="249"/>
      <c r="L379" s="249"/>
      <c r="M379" s="249"/>
      <c r="N379" s="249"/>
      <c r="O379" s="249"/>
      <c r="P379" s="249"/>
      <c r="Q379" s="249"/>
      <c r="R379" s="249"/>
      <c r="S379" s="249"/>
      <c r="T379" s="249"/>
      <c r="U379" s="249"/>
      <c r="V379" s="249"/>
      <c r="W379" s="249"/>
      <c r="X379" s="249"/>
      <c r="Y379" s="249"/>
      <c r="Z379" s="249"/>
      <c r="AA379" s="249"/>
      <c r="AB379" s="249"/>
      <c r="AC379" s="249"/>
      <c r="AD379" s="249"/>
      <c r="AK379">
        <f t="shared" si="69"/>
        <v>0</v>
      </c>
      <c r="AL379">
        <f t="shared" si="70"/>
        <v>0</v>
      </c>
      <c r="AM379">
        <f t="shared" si="71"/>
        <v>0</v>
      </c>
      <c r="AN379">
        <f t="shared" si="72"/>
        <v>0</v>
      </c>
      <c r="AO379">
        <f t="shared" si="73"/>
        <v>0</v>
      </c>
      <c r="AP379">
        <f t="shared" si="74"/>
        <v>0</v>
      </c>
      <c r="AQ379">
        <f t="shared" si="75"/>
        <v>0</v>
      </c>
      <c r="AR379">
        <f t="shared" si="76"/>
        <v>0</v>
      </c>
      <c r="AS379">
        <f t="shared" si="77"/>
        <v>0</v>
      </c>
      <c r="AT379">
        <f t="shared" si="78"/>
        <v>0</v>
      </c>
      <c r="AU379">
        <f t="shared" si="79"/>
        <v>0</v>
      </c>
      <c r="AV379">
        <f t="shared" si="80"/>
        <v>0</v>
      </c>
      <c r="AW379">
        <f t="shared" si="81"/>
        <v>0</v>
      </c>
      <c r="AX379">
        <f t="shared" si="82"/>
        <v>0</v>
      </c>
      <c r="AY379">
        <f t="shared" si="83"/>
        <v>0</v>
      </c>
      <c r="AZ379">
        <f t="shared" si="84"/>
        <v>0</v>
      </c>
      <c r="BA379">
        <f t="shared" si="85"/>
        <v>0</v>
      </c>
      <c r="BB379">
        <f t="shared" si="86"/>
        <v>0</v>
      </c>
      <c r="BC379">
        <f t="shared" si="87"/>
        <v>0</v>
      </c>
      <c r="BD379">
        <f t="shared" si="88"/>
        <v>0</v>
      </c>
      <c r="BE379">
        <f t="shared" si="89"/>
        <v>0</v>
      </c>
      <c r="BF379">
        <f>IF(OR(ISTEXT(J379),ISTEXT(M312)),0,IF(J379&lt;=M312,0,1))</f>
        <v>0</v>
      </c>
      <c r="BG379">
        <f>IF(OR(ISTEXT(K379),ISTEXT(S312)),0,IF(K379&lt;=S312,0,1))</f>
        <v>0</v>
      </c>
      <c r="BH379">
        <f>IF(OR(ISTEXT(L379),ISTEXT(Y312)),0,IF(L379&lt;=Y312,0,1))</f>
        <v>0</v>
      </c>
      <c r="BI379">
        <f>IF(OR(ISTEXT(M379),ISTEXT(M313)),0,IF(M379&lt;=M313,0,1))</f>
        <v>0</v>
      </c>
      <c r="BJ379">
        <f>IF(OR(ISTEXT(N379),ISTEXT(S313)),0,IF(N379&lt;=S313,0,1))</f>
        <v>0</v>
      </c>
      <c r="BK379">
        <f>IF(OR(ISTEXT(O379),ISTEXT(Y313)),0,IF(O379&lt;=Y313,0,1))</f>
        <v>0</v>
      </c>
      <c r="BL379">
        <f>IF(OR(ISTEXT(P379),ISTEXT(M314)),0,IF(P379&lt;=M314,0,1))</f>
        <v>0</v>
      </c>
      <c r="BM379">
        <f>IF(OR(ISTEXT(Q379),ISTEXT(S314)),0,IF(Q379&lt;=S314,0,1))</f>
        <v>0</v>
      </c>
      <c r="BN379">
        <f>IF(OR(ISTEXT(R379),ISTEXT(Y314)),0,IF(R379&lt;=Y314,0,1))</f>
        <v>0</v>
      </c>
      <c r="BO379">
        <f>IF(OR(ISTEXT(S379),ISTEXT(M315)),0,IF(S379&lt;=M315,0,1))</f>
        <v>0</v>
      </c>
      <c r="BP379">
        <f>IF(OR(ISTEXT(T379),ISTEXT(S315)),0,IF(T379&lt;=S315,0,1))</f>
        <v>0</v>
      </c>
      <c r="BQ379">
        <f>IF(OR(ISTEXT(U379),ISTEXT(Y315)),0,IF(U379&lt;=Y315,0,1))</f>
        <v>0</v>
      </c>
      <c r="BR379">
        <f>IF(OR(ISTEXT(V379),ISTEXT(M316)),0,IF(V379&lt;=M316,0,1))</f>
        <v>0</v>
      </c>
      <c r="BS379">
        <f>IF(OR(ISTEXT(W379),ISTEXT(S316)),0,IF(W379&lt;=S316,0,1))</f>
        <v>0</v>
      </c>
      <c r="BT379">
        <f>IF(OR(ISTEXT(X379),ISTEXT(Y316)),0,IF(X379&lt;=Y316,0,1))</f>
        <v>0</v>
      </c>
      <c r="BU379">
        <f>IF(OR(ISTEXT(Y379),ISTEXT(M317)),0,IF(Y379&lt;=M317,0,1))</f>
        <v>0</v>
      </c>
      <c r="BV379">
        <f>IF(OR(ISTEXT(Z379),ISTEXT(S317)),0,IF(Z379&lt;=S317,0,1))</f>
        <v>0</v>
      </c>
      <c r="BW379">
        <f>IF(OR(ISTEXT(AA379),ISTEXT(Y317)),0,IF(AA379&lt;=Y317,0,1))</f>
        <v>0</v>
      </c>
      <c r="BX379">
        <f>IF(OR(ISTEXT(AB379),ISTEXT(M318)),0,IF(AB379&lt;=M318,0,1))</f>
        <v>0</v>
      </c>
      <c r="BY379">
        <f>IF(OR(ISTEXT(AC379),ISTEXT(S318)),0,IF(AC379&lt;=S318,0,1))</f>
        <v>0</v>
      </c>
      <c r="BZ379">
        <f>IF(OR(ISTEXT(AD379),ISTEXT(Y318)),0,IF(AD379&lt;=Y318,0,1))</f>
        <v>0</v>
      </c>
    </row>
    <row r="380" spans="1:78" ht="15" customHeight="1">
      <c r="A380" s="98"/>
      <c r="B380" s="118"/>
      <c r="C380" s="46" t="s">
        <v>240</v>
      </c>
      <c r="D380" s="443" t="str">
        <f>IF(CNGE_2023_M2_Secc2!D84="","",CNGE_2023_M2_Secc2!D84)</f>
        <v/>
      </c>
      <c r="E380" s="316"/>
      <c r="F380" s="316"/>
      <c r="G380" s="316"/>
      <c r="H380" s="316"/>
      <c r="I380" s="317"/>
      <c r="J380" s="249"/>
      <c r="K380" s="249"/>
      <c r="L380" s="249"/>
      <c r="M380" s="249"/>
      <c r="N380" s="249"/>
      <c r="O380" s="249"/>
      <c r="P380" s="249"/>
      <c r="Q380" s="249"/>
      <c r="R380" s="249"/>
      <c r="S380" s="249"/>
      <c r="T380" s="249"/>
      <c r="U380" s="249"/>
      <c r="V380" s="249"/>
      <c r="W380" s="249"/>
      <c r="X380" s="249"/>
      <c r="Y380" s="249"/>
      <c r="Z380" s="249"/>
      <c r="AA380" s="249"/>
      <c r="AB380" s="249"/>
      <c r="AC380" s="249"/>
      <c r="AD380" s="249"/>
      <c r="AK380">
        <f t="shared" si="69"/>
        <v>0</v>
      </c>
      <c r="AL380">
        <f t="shared" si="70"/>
        <v>0</v>
      </c>
      <c r="AM380">
        <f t="shared" si="71"/>
        <v>0</v>
      </c>
      <c r="AN380">
        <f t="shared" si="72"/>
        <v>0</v>
      </c>
      <c r="AO380">
        <f t="shared" si="73"/>
        <v>0</v>
      </c>
      <c r="AP380">
        <f t="shared" si="74"/>
        <v>0</v>
      </c>
      <c r="AQ380">
        <f t="shared" si="75"/>
        <v>0</v>
      </c>
      <c r="AR380">
        <f t="shared" si="76"/>
        <v>0</v>
      </c>
      <c r="AS380">
        <f t="shared" si="77"/>
        <v>0</v>
      </c>
      <c r="AT380">
        <f t="shared" si="78"/>
        <v>0</v>
      </c>
      <c r="AU380">
        <f t="shared" si="79"/>
        <v>0</v>
      </c>
      <c r="AV380">
        <f t="shared" si="80"/>
        <v>0</v>
      </c>
      <c r="AW380">
        <f t="shared" si="81"/>
        <v>0</v>
      </c>
      <c r="AX380">
        <f t="shared" si="82"/>
        <v>0</v>
      </c>
      <c r="AY380">
        <f t="shared" si="83"/>
        <v>0</v>
      </c>
      <c r="AZ380">
        <f t="shared" si="84"/>
        <v>0</v>
      </c>
      <c r="BA380">
        <f t="shared" si="85"/>
        <v>0</v>
      </c>
      <c r="BB380">
        <f t="shared" si="86"/>
        <v>0</v>
      </c>
      <c r="BC380">
        <f t="shared" si="87"/>
        <v>0</v>
      </c>
      <c r="BD380">
        <f t="shared" si="88"/>
        <v>0</v>
      </c>
      <c r="BE380">
        <f t="shared" si="89"/>
        <v>0</v>
      </c>
      <c r="BF380">
        <f>IF(OR(ISTEXT(J380),ISTEXT(M312)),0,IF(J380&lt;=M312,0,1))</f>
        <v>0</v>
      </c>
      <c r="BG380">
        <f>IF(OR(ISTEXT(K380),ISTEXT(S312)),0,IF(K380&lt;=S312,0,1))</f>
        <v>0</v>
      </c>
      <c r="BH380">
        <f>IF(OR(ISTEXT(L380),ISTEXT(Y312)),0,IF(L380&lt;=Y312,0,1))</f>
        <v>0</v>
      </c>
      <c r="BI380">
        <f>IF(OR(ISTEXT(M380),ISTEXT(M313)),0,IF(M380&lt;=M313,0,1))</f>
        <v>0</v>
      </c>
      <c r="BJ380">
        <f>IF(OR(ISTEXT(N380),ISTEXT(S313)),0,IF(N380&lt;=S313,0,1))</f>
        <v>0</v>
      </c>
      <c r="BK380">
        <f>IF(OR(ISTEXT(O380),ISTEXT(Y313)),0,IF(O380&lt;=Y313,0,1))</f>
        <v>0</v>
      </c>
      <c r="BL380">
        <f>IF(OR(ISTEXT(P380),ISTEXT(M314)),0,IF(P380&lt;=M314,0,1))</f>
        <v>0</v>
      </c>
      <c r="BM380">
        <f>IF(OR(ISTEXT(Q380),ISTEXT(S314)),0,IF(Q380&lt;=S314,0,1))</f>
        <v>0</v>
      </c>
      <c r="BN380">
        <f>IF(OR(ISTEXT(R380),ISTEXT(Y314)),0,IF(R380&lt;=Y314,0,1))</f>
        <v>0</v>
      </c>
      <c r="BO380">
        <f>IF(OR(ISTEXT(S380),ISTEXT(M315)),0,IF(S380&lt;=M315,0,1))</f>
        <v>0</v>
      </c>
      <c r="BP380">
        <f>IF(OR(ISTEXT(T380),ISTEXT(S315)),0,IF(T380&lt;=S315,0,1))</f>
        <v>0</v>
      </c>
      <c r="BQ380">
        <f>IF(OR(ISTEXT(U380),ISTEXT(Y315)),0,IF(U380&lt;=Y315,0,1))</f>
        <v>0</v>
      </c>
      <c r="BR380">
        <f>IF(OR(ISTEXT(V380),ISTEXT(M316)),0,IF(V380&lt;=M316,0,1))</f>
        <v>0</v>
      </c>
      <c r="BS380">
        <f>IF(OR(ISTEXT(W380),ISTEXT(S316)),0,IF(W380&lt;=S316,0,1))</f>
        <v>0</v>
      </c>
      <c r="BT380">
        <f>IF(OR(ISTEXT(X380),ISTEXT(Y316)),0,IF(X380&lt;=Y316,0,1))</f>
        <v>0</v>
      </c>
      <c r="BU380">
        <f>IF(OR(ISTEXT(Y380),ISTEXT(M317)),0,IF(Y380&lt;=M317,0,1))</f>
        <v>0</v>
      </c>
      <c r="BV380">
        <f>IF(OR(ISTEXT(Z380),ISTEXT(S317)),0,IF(Z380&lt;=S317,0,1))</f>
        <v>0</v>
      </c>
      <c r="BW380">
        <f>IF(OR(ISTEXT(AA380),ISTEXT(Y317)),0,IF(AA380&lt;=Y317,0,1))</f>
        <v>0</v>
      </c>
      <c r="BX380">
        <f>IF(OR(ISTEXT(AB380),ISTEXT(M318)),0,IF(AB380&lt;=M318,0,1))</f>
        <v>0</v>
      </c>
      <c r="BY380">
        <f>IF(OR(ISTEXT(AC380),ISTEXT(S318)),0,IF(AC380&lt;=S318,0,1))</f>
        <v>0</v>
      </c>
      <c r="BZ380">
        <f>IF(OR(ISTEXT(AD380),ISTEXT(Y318)),0,IF(AD380&lt;=Y318,0,1))</f>
        <v>0</v>
      </c>
    </row>
    <row r="381" spans="1:78" ht="15" customHeight="1">
      <c r="A381" s="98"/>
      <c r="B381" s="118"/>
      <c r="C381" s="46" t="s">
        <v>241</v>
      </c>
      <c r="D381" s="443" t="str">
        <f>IF(CNGE_2023_M2_Secc2!D85="","",CNGE_2023_M2_Secc2!D85)</f>
        <v/>
      </c>
      <c r="E381" s="316"/>
      <c r="F381" s="316"/>
      <c r="G381" s="316"/>
      <c r="H381" s="316"/>
      <c r="I381" s="317"/>
      <c r="J381" s="249"/>
      <c r="K381" s="249"/>
      <c r="L381" s="249"/>
      <c r="M381" s="249"/>
      <c r="N381" s="249"/>
      <c r="O381" s="249"/>
      <c r="P381" s="249"/>
      <c r="Q381" s="249"/>
      <c r="R381" s="249"/>
      <c r="S381" s="249"/>
      <c r="T381" s="249"/>
      <c r="U381" s="249"/>
      <c r="V381" s="249"/>
      <c r="W381" s="249"/>
      <c r="X381" s="249"/>
      <c r="Y381" s="249"/>
      <c r="Z381" s="249"/>
      <c r="AA381" s="249"/>
      <c r="AB381" s="249"/>
      <c r="AC381" s="249"/>
      <c r="AD381" s="249"/>
      <c r="AK381">
        <f t="shared" si="69"/>
        <v>0</v>
      </c>
      <c r="AL381">
        <f t="shared" si="70"/>
        <v>0</v>
      </c>
      <c r="AM381">
        <f t="shared" si="71"/>
        <v>0</v>
      </c>
      <c r="AN381">
        <f t="shared" si="72"/>
        <v>0</v>
      </c>
      <c r="AO381">
        <f t="shared" si="73"/>
        <v>0</v>
      </c>
      <c r="AP381">
        <f t="shared" si="74"/>
        <v>0</v>
      </c>
      <c r="AQ381">
        <f t="shared" si="75"/>
        <v>0</v>
      </c>
      <c r="AR381">
        <f t="shared" si="76"/>
        <v>0</v>
      </c>
      <c r="AS381">
        <f t="shared" si="77"/>
        <v>0</v>
      </c>
      <c r="AT381">
        <f t="shared" si="78"/>
        <v>0</v>
      </c>
      <c r="AU381">
        <f t="shared" si="79"/>
        <v>0</v>
      </c>
      <c r="AV381">
        <f t="shared" si="80"/>
        <v>0</v>
      </c>
      <c r="AW381">
        <f t="shared" si="81"/>
        <v>0</v>
      </c>
      <c r="AX381">
        <f t="shared" si="82"/>
        <v>0</v>
      </c>
      <c r="AY381">
        <f t="shared" si="83"/>
        <v>0</v>
      </c>
      <c r="AZ381">
        <f t="shared" si="84"/>
        <v>0</v>
      </c>
      <c r="BA381">
        <f t="shared" si="85"/>
        <v>0</v>
      </c>
      <c r="BB381">
        <f t="shared" si="86"/>
        <v>0</v>
      </c>
      <c r="BC381">
        <f t="shared" si="87"/>
        <v>0</v>
      </c>
      <c r="BD381">
        <f t="shared" si="88"/>
        <v>0</v>
      </c>
      <c r="BE381">
        <f t="shared" si="89"/>
        <v>0</v>
      </c>
      <c r="BF381">
        <f>IF(OR(ISTEXT(J381),ISTEXT(M312)),0,IF(J381&lt;=M312,0,1))</f>
        <v>0</v>
      </c>
      <c r="BG381">
        <f>IF(OR(ISTEXT(K381),ISTEXT(S312)),0,IF(K381&lt;=S312,0,1))</f>
        <v>0</v>
      </c>
      <c r="BH381">
        <f>IF(OR(ISTEXT(L381),ISTEXT(Y312)),0,IF(L381&lt;=Y312,0,1))</f>
        <v>0</v>
      </c>
      <c r="BI381">
        <f>IF(OR(ISTEXT(M381),ISTEXT(M313)),0,IF(M381&lt;=M313,0,1))</f>
        <v>0</v>
      </c>
      <c r="BJ381">
        <f>IF(OR(ISTEXT(N381),ISTEXT(S313)),0,IF(N381&lt;=S313,0,1))</f>
        <v>0</v>
      </c>
      <c r="BK381">
        <f>IF(OR(ISTEXT(O381),ISTEXT(Y313)),0,IF(O381&lt;=Y313,0,1))</f>
        <v>0</v>
      </c>
      <c r="BL381">
        <f>IF(OR(ISTEXT(P381),ISTEXT(M314)),0,IF(P381&lt;=M314,0,1))</f>
        <v>0</v>
      </c>
      <c r="BM381">
        <f>IF(OR(ISTEXT(Q381),ISTEXT(S314)),0,IF(Q381&lt;=S314,0,1))</f>
        <v>0</v>
      </c>
      <c r="BN381">
        <f>IF(OR(ISTEXT(R381),ISTEXT(Y314)),0,IF(R381&lt;=Y314,0,1))</f>
        <v>0</v>
      </c>
      <c r="BO381">
        <f>IF(OR(ISTEXT(S381),ISTEXT(M315)),0,IF(S381&lt;=M315,0,1))</f>
        <v>0</v>
      </c>
      <c r="BP381">
        <f>IF(OR(ISTEXT(T381),ISTEXT(S315)),0,IF(T381&lt;=S315,0,1))</f>
        <v>0</v>
      </c>
      <c r="BQ381">
        <f>IF(OR(ISTEXT(U381),ISTEXT(Y315)),0,IF(U381&lt;=Y315,0,1))</f>
        <v>0</v>
      </c>
      <c r="BR381">
        <f>IF(OR(ISTEXT(V381),ISTEXT(M316)),0,IF(V381&lt;=M316,0,1))</f>
        <v>0</v>
      </c>
      <c r="BS381">
        <f>IF(OR(ISTEXT(W381),ISTEXT(S316)),0,IF(W381&lt;=S316,0,1))</f>
        <v>0</v>
      </c>
      <c r="BT381">
        <f>IF(OR(ISTEXT(X381),ISTEXT(Y316)),0,IF(X381&lt;=Y316,0,1))</f>
        <v>0</v>
      </c>
      <c r="BU381">
        <f>IF(OR(ISTEXT(Y381),ISTEXT(M317)),0,IF(Y381&lt;=M317,0,1))</f>
        <v>0</v>
      </c>
      <c r="BV381">
        <f>IF(OR(ISTEXT(Z381),ISTEXT(S317)),0,IF(Z381&lt;=S317,0,1))</f>
        <v>0</v>
      </c>
      <c r="BW381">
        <f>IF(OR(ISTEXT(AA381),ISTEXT(Y317)),0,IF(AA381&lt;=Y317,0,1))</f>
        <v>0</v>
      </c>
      <c r="BX381">
        <f>IF(OR(ISTEXT(AB381),ISTEXT(M318)),0,IF(AB381&lt;=M318,0,1))</f>
        <v>0</v>
      </c>
      <c r="BY381">
        <f>IF(OR(ISTEXT(AC381),ISTEXT(S318)),0,IF(AC381&lt;=S318,0,1))</f>
        <v>0</v>
      </c>
      <c r="BZ381">
        <f>IF(OR(ISTEXT(AD381),ISTEXT(Y318)),0,IF(AD381&lt;=Y318,0,1))</f>
        <v>0</v>
      </c>
    </row>
    <row r="382" spans="1:78" ht="15" customHeight="1">
      <c r="A382" s="98"/>
      <c r="B382" s="118"/>
      <c r="C382" s="46" t="s">
        <v>242</v>
      </c>
      <c r="D382" s="443" t="str">
        <f>IF(CNGE_2023_M2_Secc2!D86="","",CNGE_2023_M2_Secc2!D86)</f>
        <v/>
      </c>
      <c r="E382" s="316"/>
      <c r="F382" s="316"/>
      <c r="G382" s="316"/>
      <c r="H382" s="316"/>
      <c r="I382" s="317"/>
      <c r="J382" s="249"/>
      <c r="K382" s="249"/>
      <c r="L382" s="249"/>
      <c r="M382" s="249"/>
      <c r="N382" s="249"/>
      <c r="O382" s="249"/>
      <c r="P382" s="249"/>
      <c r="Q382" s="249"/>
      <c r="R382" s="249"/>
      <c r="S382" s="249"/>
      <c r="T382" s="249"/>
      <c r="U382" s="249"/>
      <c r="V382" s="249"/>
      <c r="W382" s="249"/>
      <c r="X382" s="249"/>
      <c r="Y382" s="249"/>
      <c r="Z382" s="249"/>
      <c r="AA382" s="249"/>
      <c r="AB382" s="249"/>
      <c r="AC382" s="249"/>
      <c r="AD382" s="249"/>
      <c r="AK382">
        <f t="shared" si="69"/>
        <v>0</v>
      </c>
      <c r="AL382">
        <f t="shared" si="70"/>
        <v>0</v>
      </c>
      <c r="AM382">
        <f t="shared" si="71"/>
        <v>0</v>
      </c>
      <c r="AN382">
        <f t="shared" si="72"/>
        <v>0</v>
      </c>
      <c r="AO382">
        <f t="shared" si="73"/>
        <v>0</v>
      </c>
      <c r="AP382">
        <f t="shared" si="74"/>
        <v>0</v>
      </c>
      <c r="AQ382">
        <f t="shared" si="75"/>
        <v>0</v>
      </c>
      <c r="AR382">
        <f t="shared" si="76"/>
        <v>0</v>
      </c>
      <c r="AS382">
        <f t="shared" si="77"/>
        <v>0</v>
      </c>
      <c r="AT382">
        <f t="shared" si="78"/>
        <v>0</v>
      </c>
      <c r="AU382">
        <f t="shared" si="79"/>
        <v>0</v>
      </c>
      <c r="AV382">
        <f t="shared" si="80"/>
        <v>0</v>
      </c>
      <c r="AW382">
        <f t="shared" si="81"/>
        <v>0</v>
      </c>
      <c r="AX382">
        <f t="shared" si="82"/>
        <v>0</v>
      </c>
      <c r="AY382">
        <f t="shared" si="83"/>
        <v>0</v>
      </c>
      <c r="AZ382">
        <f t="shared" si="84"/>
        <v>0</v>
      </c>
      <c r="BA382">
        <f t="shared" si="85"/>
        <v>0</v>
      </c>
      <c r="BB382">
        <f t="shared" si="86"/>
        <v>0</v>
      </c>
      <c r="BC382">
        <f t="shared" si="87"/>
        <v>0</v>
      </c>
      <c r="BD382">
        <f t="shared" si="88"/>
        <v>0</v>
      </c>
      <c r="BE382">
        <f t="shared" si="89"/>
        <v>0</v>
      </c>
      <c r="BF382">
        <f>IF(OR(ISTEXT(J382),ISTEXT(M312)),0,IF(J382&lt;=M312,0,1))</f>
        <v>0</v>
      </c>
      <c r="BG382">
        <f>IF(OR(ISTEXT(K382),ISTEXT(S312)),0,IF(K382&lt;=S312,0,1))</f>
        <v>0</v>
      </c>
      <c r="BH382">
        <f>IF(OR(ISTEXT(L382),ISTEXT(Y312)),0,IF(L382&lt;=Y312,0,1))</f>
        <v>0</v>
      </c>
      <c r="BI382">
        <f>IF(OR(ISTEXT(M382),ISTEXT(M313)),0,IF(M382&lt;=M313,0,1))</f>
        <v>0</v>
      </c>
      <c r="BJ382">
        <f>IF(OR(ISTEXT(N382),ISTEXT(S313)),0,IF(N382&lt;=S313,0,1))</f>
        <v>0</v>
      </c>
      <c r="BK382">
        <f>IF(OR(ISTEXT(O382),ISTEXT(Y313)),0,IF(O382&lt;=Y313,0,1))</f>
        <v>0</v>
      </c>
      <c r="BL382">
        <f>IF(OR(ISTEXT(P382),ISTEXT(M314)),0,IF(P382&lt;=M314,0,1))</f>
        <v>0</v>
      </c>
      <c r="BM382">
        <f>IF(OR(ISTEXT(Q382),ISTEXT(S314)),0,IF(Q382&lt;=S314,0,1))</f>
        <v>0</v>
      </c>
      <c r="BN382">
        <f>IF(OR(ISTEXT(R382),ISTEXT(Y314)),0,IF(R382&lt;=Y314,0,1))</f>
        <v>0</v>
      </c>
      <c r="BO382">
        <f>IF(OR(ISTEXT(S382),ISTEXT(M315)),0,IF(S382&lt;=M315,0,1))</f>
        <v>0</v>
      </c>
      <c r="BP382">
        <f>IF(OR(ISTEXT(T382),ISTEXT(S315)),0,IF(T382&lt;=S315,0,1))</f>
        <v>0</v>
      </c>
      <c r="BQ382">
        <f>IF(OR(ISTEXT(U382),ISTEXT(Y315)),0,IF(U382&lt;=Y315,0,1))</f>
        <v>0</v>
      </c>
      <c r="BR382">
        <f>IF(OR(ISTEXT(V382),ISTEXT(M316)),0,IF(V382&lt;=M316,0,1))</f>
        <v>0</v>
      </c>
      <c r="BS382">
        <f>IF(OR(ISTEXT(W382),ISTEXT(S316)),0,IF(W382&lt;=S316,0,1))</f>
        <v>0</v>
      </c>
      <c r="BT382">
        <f>IF(OR(ISTEXT(X382),ISTEXT(Y316)),0,IF(X382&lt;=Y316,0,1))</f>
        <v>0</v>
      </c>
      <c r="BU382">
        <f>IF(OR(ISTEXT(Y382),ISTEXT(M317)),0,IF(Y382&lt;=M317,0,1))</f>
        <v>0</v>
      </c>
      <c r="BV382">
        <f>IF(OR(ISTEXT(Z382),ISTEXT(S317)),0,IF(Z382&lt;=S317,0,1))</f>
        <v>0</v>
      </c>
      <c r="BW382">
        <f>IF(OR(ISTEXT(AA382),ISTEXT(Y317)),0,IF(AA382&lt;=Y317,0,1))</f>
        <v>0</v>
      </c>
      <c r="BX382">
        <f>IF(OR(ISTEXT(AB382),ISTEXT(M318)),0,IF(AB382&lt;=M318,0,1))</f>
        <v>0</v>
      </c>
      <c r="BY382">
        <f>IF(OR(ISTEXT(AC382),ISTEXT(S318)),0,IF(AC382&lt;=S318,0,1))</f>
        <v>0</v>
      </c>
      <c r="BZ382">
        <f>IF(OR(ISTEXT(AD382),ISTEXT(Y318)),0,IF(AD382&lt;=Y318,0,1))</f>
        <v>0</v>
      </c>
    </row>
    <row r="383" spans="1:78" ht="15" customHeight="1">
      <c r="A383" s="98"/>
      <c r="B383" s="118"/>
      <c r="C383" s="46" t="s">
        <v>243</v>
      </c>
      <c r="D383" s="443" t="str">
        <f>IF(CNGE_2023_M2_Secc2!D87="","",CNGE_2023_M2_Secc2!D87)</f>
        <v/>
      </c>
      <c r="E383" s="316"/>
      <c r="F383" s="316"/>
      <c r="G383" s="316"/>
      <c r="H383" s="316"/>
      <c r="I383" s="317"/>
      <c r="J383" s="249"/>
      <c r="K383" s="249"/>
      <c r="L383" s="249"/>
      <c r="M383" s="249"/>
      <c r="N383" s="249"/>
      <c r="O383" s="249"/>
      <c r="P383" s="249"/>
      <c r="Q383" s="249"/>
      <c r="R383" s="249"/>
      <c r="S383" s="249"/>
      <c r="T383" s="249"/>
      <c r="U383" s="249"/>
      <c r="V383" s="249"/>
      <c r="W383" s="249"/>
      <c r="X383" s="249"/>
      <c r="Y383" s="249"/>
      <c r="Z383" s="249"/>
      <c r="AA383" s="249"/>
      <c r="AB383" s="249"/>
      <c r="AC383" s="249"/>
      <c r="AD383" s="249"/>
      <c r="AK383">
        <f t="shared" si="69"/>
        <v>0</v>
      </c>
      <c r="AL383">
        <f t="shared" si="70"/>
        <v>0</v>
      </c>
      <c r="AM383">
        <f t="shared" si="71"/>
        <v>0</v>
      </c>
      <c r="AN383">
        <f t="shared" si="72"/>
        <v>0</v>
      </c>
      <c r="AO383">
        <f t="shared" si="73"/>
        <v>0</v>
      </c>
      <c r="AP383">
        <f t="shared" si="74"/>
        <v>0</v>
      </c>
      <c r="AQ383">
        <f t="shared" si="75"/>
        <v>0</v>
      </c>
      <c r="AR383">
        <f t="shared" si="76"/>
        <v>0</v>
      </c>
      <c r="AS383">
        <f t="shared" si="77"/>
        <v>0</v>
      </c>
      <c r="AT383">
        <f t="shared" si="78"/>
        <v>0</v>
      </c>
      <c r="AU383">
        <f t="shared" si="79"/>
        <v>0</v>
      </c>
      <c r="AV383">
        <f t="shared" si="80"/>
        <v>0</v>
      </c>
      <c r="AW383">
        <f t="shared" si="81"/>
        <v>0</v>
      </c>
      <c r="AX383">
        <f t="shared" si="82"/>
        <v>0</v>
      </c>
      <c r="AY383">
        <f t="shared" si="83"/>
        <v>0</v>
      </c>
      <c r="AZ383">
        <f t="shared" si="84"/>
        <v>0</v>
      </c>
      <c r="BA383">
        <f t="shared" si="85"/>
        <v>0</v>
      </c>
      <c r="BB383">
        <f t="shared" si="86"/>
        <v>0</v>
      </c>
      <c r="BC383">
        <f t="shared" si="87"/>
        <v>0</v>
      </c>
      <c r="BD383">
        <f t="shared" si="88"/>
        <v>0</v>
      </c>
      <c r="BE383">
        <f t="shared" si="89"/>
        <v>0</v>
      </c>
      <c r="BF383">
        <f>IF(OR(ISTEXT(J383),ISTEXT(M312)),0,IF(J383&lt;=M312,0,1))</f>
        <v>0</v>
      </c>
      <c r="BG383">
        <f>IF(OR(ISTEXT(K383),ISTEXT(S312)),0,IF(K383&lt;=S312,0,1))</f>
        <v>0</v>
      </c>
      <c r="BH383">
        <f>IF(OR(ISTEXT(L383),ISTEXT(Y312)),0,IF(L383&lt;=Y312,0,1))</f>
        <v>0</v>
      </c>
      <c r="BI383">
        <f>IF(OR(ISTEXT(M383),ISTEXT(M313)),0,IF(M383&lt;=M313,0,1))</f>
        <v>0</v>
      </c>
      <c r="BJ383">
        <f>IF(OR(ISTEXT(N383),ISTEXT(S313)),0,IF(N383&lt;=S313,0,1))</f>
        <v>0</v>
      </c>
      <c r="BK383">
        <f>IF(OR(ISTEXT(O383),ISTEXT(Y313)),0,IF(O383&lt;=Y313,0,1))</f>
        <v>0</v>
      </c>
      <c r="BL383">
        <f>IF(OR(ISTEXT(P383),ISTEXT(M314)),0,IF(P383&lt;=M314,0,1))</f>
        <v>0</v>
      </c>
      <c r="BM383">
        <f>IF(OR(ISTEXT(Q383),ISTEXT(S314)),0,IF(Q383&lt;=S314,0,1))</f>
        <v>0</v>
      </c>
      <c r="BN383">
        <f>IF(OR(ISTEXT(R383),ISTEXT(Y314)),0,IF(R383&lt;=Y314,0,1))</f>
        <v>0</v>
      </c>
      <c r="BO383">
        <f>IF(OR(ISTEXT(S383),ISTEXT(M315)),0,IF(S383&lt;=M315,0,1))</f>
        <v>0</v>
      </c>
      <c r="BP383">
        <f>IF(OR(ISTEXT(T383),ISTEXT(S315)),0,IF(T383&lt;=S315,0,1))</f>
        <v>0</v>
      </c>
      <c r="BQ383">
        <f>IF(OR(ISTEXT(U383),ISTEXT(Y315)),0,IF(U383&lt;=Y315,0,1))</f>
        <v>0</v>
      </c>
      <c r="BR383">
        <f>IF(OR(ISTEXT(V383),ISTEXT(M316)),0,IF(V383&lt;=M316,0,1))</f>
        <v>0</v>
      </c>
      <c r="BS383">
        <f>IF(OR(ISTEXT(W383),ISTEXT(S316)),0,IF(W383&lt;=S316,0,1))</f>
        <v>0</v>
      </c>
      <c r="BT383">
        <f>IF(OR(ISTEXT(X383),ISTEXT(Y316)),0,IF(X383&lt;=Y316,0,1))</f>
        <v>0</v>
      </c>
      <c r="BU383">
        <f>IF(OR(ISTEXT(Y383),ISTEXT(M317)),0,IF(Y383&lt;=M317,0,1))</f>
        <v>0</v>
      </c>
      <c r="BV383">
        <f>IF(OR(ISTEXT(Z383),ISTEXT(S317)),0,IF(Z383&lt;=S317,0,1))</f>
        <v>0</v>
      </c>
      <c r="BW383">
        <f>IF(OR(ISTEXT(AA383),ISTEXT(Y317)),0,IF(AA383&lt;=Y317,0,1))</f>
        <v>0</v>
      </c>
      <c r="BX383">
        <f>IF(OR(ISTEXT(AB383),ISTEXT(M318)),0,IF(AB383&lt;=M318,0,1))</f>
        <v>0</v>
      </c>
      <c r="BY383">
        <f>IF(OR(ISTEXT(AC383),ISTEXT(S318)),0,IF(AC383&lt;=S318,0,1))</f>
        <v>0</v>
      </c>
      <c r="BZ383">
        <f>IF(OR(ISTEXT(AD383),ISTEXT(Y318)),0,IF(AD383&lt;=Y318,0,1))</f>
        <v>0</v>
      </c>
    </row>
    <row r="384" spans="1:78" ht="15" customHeight="1">
      <c r="A384" s="98"/>
      <c r="B384" s="118"/>
      <c r="C384" s="46" t="s">
        <v>244</v>
      </c>
      <c r="D384" s="443" t="str">
        <f>IF(CNGE_2023_M2_Secc2!D88="","",CNGE_2023_M2_Secc2!D88)</f>
        <v/>
      </c>
      <c r="E384" s="316"/>
      <c r="F384" s="316"/>
      <c r="G384" s="316"/>
      <c r="H384" s="316"/>
      <c r="I384" s="317"/>
      <c r="J384" s="249"/>
      <c r="K384" s="249"/>
      <c r="L384" s="249"/>
      <c r="M384" s="249"/>
      <c r="N384" s="249"/>
      <c r="O384" s="249"/>
      <c r="P384" s="249"/>
      <c r="Q384" s="249"/>
      <c r="R384" s="249"/>
      <c r="S384" s="249"/>
      <c r="T384" s="249"/>
      <c r="U384" s="249"/>
      <c r="V384" s="249"/>
      <c r="W384" s="249"/>
      <c r="X384" s="249"/>
      <c r="Y384" s="249"/>
      <c r="Z384" s="249"/>
      <c r="AA384" s="249"/>
      <c r="AB384" s="249"/>
      <c r="AC384" s="249"/>
      <c r="AD384" s="249"/>
      <c r="AK384">
        <f t="shared" si="69"/>
        <v>0</v>
      </c>
      <c r="AL384">
        <f t="shared" si="70"/>
        <v>0</v>
      </c>
      <c r="AM384">
        <f t="shared" si="71"/>
        <v>0</v>
      </c>
      <c r="AN384">
        <f t="shared" si="72"/>
        <v>0</v>
      </c>
      <c r="AO384">
        <f t="shared" si="73"/>
        <v>0</v>
      </c>
      <c r="AP384">
        <f t="shared" si="74"/>
        <v>0</v>
      </c>
      <c r="AQ384">
        <f t="shared" si="75"/>
        <v>0</v>
      </c>
      <c r="AR384">
        <f t="shared" si="76"/>
        <v>0</v>
      </c>
      <c r="AS384">
        <f t="shared" si="77"/>
        <v>0</v>
      </c>
      <c r="AT384">
        <f t="shared" si="78"/>
        <v>0</v>
      </c>
      <c r="AU384">
        <f t="shared" si="79"/>
        <v>0</v>
      </c>
      <c r="AV384">
        <f t="shared" si="80"/>
        <v>0</v>
      </c>
      <c r="AW384">
        <f t="shared" si="81"/>
        <v>0</v>
      </c>
      <c r="AX384">
        <f t="shared" si="82"/>
        <v>0</v>
      </c>
      <c r="AY384">
        <f t="shared" si="83"/>
        <v>0</v>
      </c>
      <c r="AZ384">
        <f t="shared" si="84"/>
        <v>0</v>
      </c>
      <c r="BA384">
        <f t="shared" si="85"/>
        <v>0</v>
      </c>
      <c r="BB384">
        <f t="shared" si="86"/>
        <v>0</v>
      </c>
      <c r="BC384">
        <f t="shared" si="87"/>
        <v>0</v>
      </c>
      <c r="BD384">
        <f t="shared" si="88"/>
        <v>0</v>
      </c>
      <c r="BE384">
        <f t="shared" si="89"/>
        <v>0</v>
      </c>
      <c r="BF384">
        <f>IF(OR(ISTEXT(J384),ISTEXT(M312)),0,IF(J384&lt;=M312,0,1))</f>
        <v>0</v>
      </c>
      <c r="BG384">
        <f>IF(OR(ISTEXT(K384),ISTEXT(S312)),0,IF(K384&lt;=S312,0,1))</f>
        <v>0</v>
      </c>
      <c r="BH384">
        <f>IF(OR(ISTEXT(L384),ISTEXT(Y312)),0,IF(L384&lt;=Y312,0,1))</f>
        <v>0</v>
      </c>
      <c r="BI384">
        <f>IF(OR(ISTEXT(M384),ISTEXT(M313)),0,IF(M384&lt;=M313,0,1))</f>
        <v>0</v>
      </c>
      <c r="BJ384">
        <f>IF(OR(ISTEXT(N384),ISTEXT(S313)),0,IF(N384&lt;=S313,0,1))</f>
        <v>0</v>
      </c>
      <c r="BK384">
        <f>IF(OR(ISTEXT(O384),ISTEXT(Y313)),0,IF(O384&lt;=Y313,0,1))</f>
        <v>0</v>
      </c>
      <c r="BL384">
        <f>IF(OR(ISTEXT(P384),ISTEXT(M314)),0,IF(P384&lt;=M314,0,1))</f>
        <v>0</v>
      </c>
      <c r="BM384">
        <f>IF(OR(ISTEXT(Q384),ISTEXT(S314)),0,IF(Q384&lt;=S314,0,1))</f>
        <v>0</v>
      </c>
      <c r="BN384">
        <f>IF(OR(ISTEXT(R384),ISTEXT(Y314)),0,IF(R384&lt;=Y314,0,1))</f>
        <v>0</v>
      </c>
      <c r="BO384">
        <f>IF(OR(ISTEXT(S384),ISTEXT(M315)),0,IF(S384&lt;=M315,0,1))</f>
        <v>0</v>
      </c>
      <c r="BP384">
        <f>IF(OR(ISTEXT(T384),ISTEXT(S315)),0,IF(T384&lt;=S315,0,1))</f>
        <v>0</v>
      </c>
      <c r="BQ384">
        <f>IF(OR(ISTEXT(U384),ISTEXT(Y315)),0,IF(U384&lt;=Y315,0,1))</f>
        <v>0</v>
      </c>
      <c r="BR384">
        <f>IF(OR(ISTEXT(V384),ISTEXT(M316)),0,IF(V384&lt;=M316,0,1))</f>
        <v>0</v>
      </c>
      <c r="BS384">
        <f>IF(OR(ISTEXT(W384),ISTEXT(S316)),0,IF(W384&lt;=S316,0,1))</f>
        <v>0</v>
      </c>
      <c r="BT384">
        <f>IF(OR(ISTEXT(X384),ISTEXT(Y316)),0,IF(X384&lt;=Y316,0,1))</f>
        <v>0</v>
      </c>
      <c r="BU384">
        <f>IF(OR(ISTEXT(Y384),ISTEXT(M317)),0,IF(Y384&lt;=M317,0,1))</f>
        <v>0</v>
      </c>
      <c r="BV384">
        <f>IF(OR(ISTEXT(Z384),ISTEXT(S317)),0,IF(Z384&lt;=S317,0,1))</f>
        <v>0</v>
      </c>
      <c r="BW384">
        <f>IF(OR(ISTEXT(AA384),ISTEXT(Y317)),0,IF(AA384&lt;=Y317,0,1))</f>
        <v>0</v>
      </c>
      <c r="BX384">
        <f>IF(OR(ISTEXT(AB384),ISTEXT(M318)),0,IF(AB384&lt;=M318,0,1))</f>
        <v>0</v>
      </c>
      <c r="BY384">
        <f>IF(OR(ISTEXT(AC384),ISTEXT(S318)),0,IF(AC384&lt;=S318,0,1))</f>
        <v>0</v>
      </c>
      <c r="BZ384">
        <f>IF(OR(ISTEXT(AD384),ISTEXT(Y318)),0,IF(AD384&lt;=Y318,0,1))</f>
        <v>0</v>
      </c>
    </row>
    <row r="385" spans="1:78" ht="15" customHeight="1">
      <c r="A385" s="98"/>
      <c r="B385" s="118"/>
      <c r="C385" s="46" t="s">
        <v>245</v>
      </c>
      <c r="D385" s="443" t="str">
        <f>IF(CNGE_2023_M2_Secc2!D89="","",CNGE_2023_M2_Secc2!D89)</f>
        <v/>
      </c>
      <c r="E385" s="316"/>
      <c r="F385" s="316"/>
      <c r="G385" s="316"/>
      <c r="H385" s="316"/>
      <c r="I385" s="317"/>
      <c r="J385" s="249"/>
      <c r="K385" s="249"/>
      <c r="L385" s="249"/>
      <c r="M385" s="249"/>
      <c r="N385" s="249"/>
      <c r="O385" s="249"/>
      <c r="P385" s="249"/>
      <c r="Q385" s="249"/>
      <c r="R385" s="249"/>
      <c r="S385" s="249"/>
      <c r="T385" s="249"/>
      <c r="U385" s="249"/>
      <c r="V385" s="249"/>
      <c r="W385" s="249"/>
      <c r="X385" s="249"/>
      <c r="Y385" s="249"/>
      <c r="Z385" s="249"/>
      <c r="AA385" s="249"/>
      <c r="AB385" s="249"/>
      <c r="AC385" s="249"/>
      <c r="AD385" s="249"/>
      <c r="AK385">
        <f t="shared" si="69"/>
        <v>0</v>
      </c>
      <c r="AL385">
        <f t="shared" si="70"/>
        <v>0</v>
      </c>
      <c r="AM385">
        <f t="shared" si="71"/>
        <v>0</v>
      </c>
      <c r="AN385">
        <f t="shared" si="72"/>
        <v>0</v>
      </c>
      <c r="AO385">
        <f t="shared" si="73"/>
        <v>0</v>
      </c>
      <c r="AP385">
        <f t="shared" si="74"/>
        <v>0</v>
      </c>
      <c r="AQ385">
        <f t="shared" si="75"/>
        <v>0</v>
      </c>
      <c r="AR385">
        <f t="shared" si="76"/>
        <v>0</v>
      </c>
      <c r="AS385">
        <f t="shared" si="77"/>
        <v>0</v>
      </c>
      <c r="AT385">
        <f t="shared" si="78"/>
        <v>0</v>
      </c>
      <c r="AU385">
        <f t="shared" si="79"/>
        <v>0</v>
      </c>
      <c r="AV385">
        <f t="shared" si="80"/>
        <v>0</v>
      </c>
      <c r="AW385">
        <f t="shared" si="81"/>
        <v>0</v>
      </c>
      <c r="AX385">
        <f t="shared" si="82"/>
        <v>0</v>
      </c>
      <c r="AY385">
        <f t="shared" si="83"/>
        <v>0</v>
      </c>
      <c r="AZ385">
        <f t="shared" si="84"/>
        <v>0</v>
      </c>
      <c r="BA385">
        <f t="shared" si="85"/>
        <v>0</v>
      </c>
      <c r="BB385">
        <f t="shared" si="86"/>
        <v>0</v>
      </c>
      <c r="BC385">
        <f t="shared" si="87"/>
        <v>0</v>
      </c>
      <c r="BD385">
        <f t="shared" si="88"/>
        <v>0</v>
      </c>
      <c r="BE385">
        <f t="shared" si="89"/>
        <v>0</v>
      </c>
      <c r="BF385">
        <f>IF(OR(ISTEXT(J385),ISTEXT(M312)),0,IF(J385&lt;=M312,0,1))</f>
        <v>0</v>
      </c>
      <c r="BG385">
        <f>IF(OR(ISTEXT(K385),ISTEXT(S312)),0,IF(K385&lt;=S312,0,1))</f>
        <v>0</v>
      </c>
      <c r="BH385">
        <f>IF(OR(ISTEXT(L385),ISTEXT(Y312)),0,IF(L385&lt;=Y312,0,1))</f>
        <v>0</v>
      </c>
      <c r="BI385">
        <f>IF(OR(ISTEXT(M385),ISTEXT(M313)),0,IF(M385&lt;=M313,0,1))</f>
        <v>0</v>
      </c>
      <c r="BJ385">
        <f>IF(OR(ISTEXT(N385),ISTEXT(S313)),0,IF(N385&lt;=S313,0,1))</f>
        <v>0</v>
      </c>
      <c r="BK385">
        <f>IF(OR(ISTEXT(O385),ISTEXT(Y313)),0,IF(O385&lt;=Y313,0,1))</f>
        <v>0</v>
      </c>
      <c r="BL385">
        <f>IF(OR(ISTEXT(P385),ISTEXT(M314)),0,IF(P385&lt;=M314,0,1))</f>
        <v>0</v>
      </c>
      <c r="BM385">
        <f>IF(OR(ISTEXT(Q385),ISTEXT(S314)),0,IF(Q385&lt;=S314,0,1))</f>
        <v>0</v>
      </c>
      <c r="BN385">
        <f>IF(OR(ISTEXT(R385),ISTEXT(Y314)),0,IF(R385&lt;=Y314,0,1))</f>
        <v>0</v>
      </c>
      <c r="BO385">
        <f>IF(OR(ISTEXT(S385),ISTEXT(M315)),0,IF(S385&lt;=M315,0,1))</f>
        <v>0</v>
      </c>
      <c r="BP385">
        <f>IF(OR(ISTEXT(T385),ISTEXT(S315)),0,IF(T385&lt;=S315,0,1))</f>
        <v>0</v>
      </c>
      <c r="BQ385">
        <f>IF(OR(ISTEXT(U385),ISTEXT(Y315)),0,IF(U385&lt;=Y315,0,1))</f>
        <v>0</v>
      </c>
      <c r="BR385">
        <f>IF(OR(ISTEXT(V385),ISTEXT(M316)),0,IF(V385&lt;=M316,0,1))</f>
        <v>0</v>
      </c>
      <c r="BS385">
        <f>IF(OR(ISTEXT(W385),ISTEXT(S316)),0,IF(W385&lt;=S316,0,1))</f>
        <v>0</v>
      </c>
      <c r="BT385">
        <f>IF(OR(ISTEXT(X385),ISTEXT(Y316)),0,IF(X385&lt;=Y316,0,1))</f>
        <v>0</v>
      </c>
      <c r="BU385">
        <f>IF(OR(ISTEXT(Y385),ISTEXT(M317)),0,IF(Y385&lt;=M317,0,1))</f>
        <v>0</v>
      </c>
      <c r="BV385">
        <f>IF(OR(ISTEXT(Z385),ISTEXT(S317)),0,IF(Z385&lt;=S317,0,1))</f>
        <v>0</v>
      </c>
      <c r="BW385">
        <f>IF(OR(ISTEXT(AA385),ISTEXT(Y317)),0,IF(AA385&lt;=Y317,0,1))</f>
        <v>0</v>
      </c>
      <c r="BX385">
        <f>IF(OR(ISTEXT(AB385),ISTEXT(M318)),0,IF(AB385&lt;=M318,0,1))</f>
        <v>0</v>
      </c>
      <c r="BY385">
        <f>IF(OR(ISTEXT(AC385),ISTEXT(S318)),0,IF(AC385&lt;=S318,0,1))</f>
        <v>0</v>
      </c>
      <c r="BZ385">
        <f>IF(OR(ISTEXT(AD385),ISTEXT(Y318)),0,IF(AD385&lt;=Y318,0,1))</f>
        <v>0</v>
      </c>
    </row>
    <row r="386" spans="1:78" ht="15" customHeight="1">
      <c r="A386" s="98"/>
      <c r="B386" s="118"/>
      <c r="C386" s="46" t="s">
        <v>246</v>
      </c>
      <c r="D386" s="443" t="str">
        <f>IF(CNGE_2023_M2_Secc2!D90="","",CNGE_2023_M2_Secc2!D90)</f>
        <v/>
      </c>
      <c r="E386" s="316"/>
      <c r="F386" s="316"/>
      <c r="G386" s="316"/>
      <c r="H386" s="316"/>
      <c r="I386" s="317"/>
      <c r="J386" s="249"/>
      <c r="K386" s="249"/>
      <c r="L386" s="249"/>
      <c r="M386" s="249"/>
      <c r="N386" s="249"/>
      <c r="O386" s="249"/>
      <c r="P386" s="249"/>
      <c r="Q386" s="249"/>
      <c r="R386" s="249"/>
      <c r="S386" s="249"/>
      <c r="T386" s="249"/>
      <c r="U386" s="249"/>
      <c r="V386" s="249"/>
      <c r="W386" s="249"/>
      <c r="X386" s="249"/>
      <c r="Y386" s="249"/>
      <c r="Z386" s="249"/>
      <c r="AA386" s="249"/>
      <c r="AB386" s="249"/>
      <c r="AC386" s="249"/>
      <c r="AD386" s="249"/>
      <c r="AK386">
        <f t="shared" si="69"/>
        <v>0</v>
      </c>
      <c r="AL386">
        <f t="shared" si="70"/>
        <v>0</v>
      </c>
      <c r="AM386">
        <f t="shared" si="71"/>
        <v>0</v>
      </c>
      <c r="AN386">
        <f t="shared" si="72"/>
        <v>0</v>
      </c>
      <c r="AO386">
        <f t="shared" si="73"/>
        <v>0</v>
      </c>
      <c r="AP386">
        <f t="shared" si="74"/>
        <v>0</v>
      </c>
      <c r="AQ386">
        <f t="shared" si="75"/>
        <v>0</v>
      </c>
      <c r="AR386">
        <f t="shared" si="76"/>
        <v>0</v>
      </c>
      <c r="AS386">
        <f t="shared" si="77"/>
        <v>0</v>
      </c>
      <c r="AT386">
        <f t="shared" si="78"/>
        <v>0</v>
      </c>
      <c r="AU386">
        <f t="shared" si="79"/>
        <v>0</v>
      </c>
      <c r="AV386">
        <f t="shared" si="80"/>
        <v>0</v>
      </c>
      <c r="AW386">
        <f t="shared" si="81"/>
        <v>0</v>
      </c>
      <c r="AX386">
        <f t="shared" si="82"/>
        <v>0</v>
      </c>
      <c r="AY386">
        <f t="shared" si="83"/>
        <v>0</v>
      </c>
      <c r="AZ386">
        <f t="shared" si="84"/>
        <v>0</v>
      </c>
      <c r="BA386">
        <f t="shared" si="85"/>
        <v>0</v>
      </c>
      <c r="BB386">
        <f t="shared" si="86"/>
        <v>0</v>
      </c>
      <c r="BC386">
        <f t="shared" si="87"/>
        <v>0</v>
      </c>
      <c r="BD386">
        <f t="shared" si="88"/>
        <v>0</v>
      </c>
      <c r="BE386">
        <f t="shared" si="89"/>
        <v>0</v>
      </c>
      <c r="BF386">
        <f>IF(OR(ISTEXT(J386),ISTEXT(M312)),0,IF(J386&lt;=M312,0,1))</f>
        <v>0</v>
      </c>
      <c r="BG386">
        <f>IF(OR(ISTEXT(K386),ISTEXT(S312)),0,IF(K386&lt;=S312,0,1))</f>
        <v>0</v>
      </c>
      <c r="BH386">
        <f>IF(OR(ISTEXT(L386),ISTEXT(Y312)),0,IF(L386&lt;=Y312,0,1))</f>
        <v>0</v>
      </c>
      <c r="BI386">
        <f>IF(OR(ISTEXT(M386),ISTEXT(M313)),0,IF(M386&lt;=M313,0,1))</f>
        <v>0</v>
      </c>
      <c r="BJ386">
        <f>IF(OR(ISTEXT(N386),ISTEXT(S313)),0,IF(N386&lt;=S313,0,1))</f>
        <v>0</v>
      </c>
      <c r="BK386">
        <f>IF(OR(ISTEXT(O386),ISTEXT(Y313)),0,IF(O386&lt;=Y313,0,1))</f>
        <v>0</v>
      </c>
      <c r="BL386">
        <f>IF(OR(ISTEXT(P386),ISTEXT(M314)),0,IF(P386&lt;=M314,0,1))</f>
        <v>0</v>
      </c>
      <c r="BM386">
        <f>IF(OR(ISTEXT(Q386),ISTEXT(S314)),0,IF(Q386&lt;=S314,0,1))</f>
        <v>0</v>
      </c>
      <c r="BN386">
        <f>IF(OR(ISTEXT(R386),ISTEXT(Y314)),0,IF(R386&lt;=Y314,0,1))</f>
        <v>0</v>
      </c>
      <c r="BO386">
        <f>IF(OR(ISTEXT(S386),ISTEXT(M315)),0,IF(S386&lt;=M315,0,1))</f>
        <v>0</v>
      </c>
      <c r="BP386">
        <f>IF(OR(ISTEXT(T386),ISTEXT(S315)),0,IF(T386&lt;=S315,0,1))</f>
        <v>0</v>
      </c>
      <c r="BQ386">
        <f>IF(OR(ISTEXT(U386),ISTEXT(Y315)),0,IF(U386&lt;=Y315,0,1))</f>
        <v>0</v>
      </c>
      <c r="BR386">
        <f>IF(OR(ISTEXT(V386),ISTEXT(M316)),0,IF(V386&lt;=M316,0,1))</f>
        <v>0</v>
      </c>
      <c r="BS386">
        <f>IF(OR(ISTEXT(W386),ISTEXT(S316)),0,IF(W386&lt;=S316,0,1))</f>
        <v>0</v>
      </c>
      <c r="BT386">
        <f>IF(OR(ISTEXT(X386),ISTEXT(Y316)),0,IF(X386&lt;=Y316,0,1))</f>
        <v>0</v>
      </c>
      <c r="BU386">
        <f>IF(OR(ISTEXT(Y386),ISTEXT(M317)),0,IF(Y386&lt;=M317,0,1))</f>
        <v>0</v>
      </c>
      <c r="BV386">
        <f>IF(OR(ISTEXT(Z386),ISTEXT(S317)),0,IF(Z386&lt;=S317,0,1))</f>
        <v>0</v>
      </c>
      <c r="BW386">
        <f>IF(OR(ISTEXT(AA386),ISTEXT(Y317)),0,IF(AA386&lt;=Y317,0,1))</f>
        <v>0</v>
      </c>
      <c r="BX386">
        <f>IF(OR(ISTEXT(AB386),ISTEXT(M318)),0,IF(AB386&lt;=M318,0,1))</f>
        <v>0</v>
      </c>
      <c r="BY386">
        <f>IF(OR(ISTEXT(AC386),ISTEXT(S318)),0,IF(AC386&lt;=S318,0,1))</f>
        <v>0</v>
      </c>
      <c r="BZ386">
        <f>IF(OR(ISTEXT(AD386),ISTEXT(Y318)),0,IF(AD386&lt;=Y318,0,1))</f>
        <v>0</v>
      </c>
    </row>
    <row r="387" spans="1:78" ht="15" customHeight="1">
      <c r="A387" s="98"/>
      <c r="B387" s="118"/>
      <c r="C387" s="46" t="s">
        <v>247</v>
      </c>
      <c r="D387" s="443" t="str">
        <f>IF(CNGE_2023_M2_Secc2!D91="","",CNGE_2023_M2_Secc2!D91)</f>
        <v/>
      </c>
      <c r="E387" s="316"/>
      <c r="F387" s="316"/>
      <c r="G387" s="316"/>
      <c r="H387" s="316"/>
      <c r="I387" s="317"/>
      <c r="J387" s="249"/>
      <c r="K387" s="249"/>
      <c r="L387" s="249"/>
      <c r="M387" s="249"/>
      <c r="N387" s="249"/>
      <c r="O387" s="249"/>
      <c r="P387" s="249"/>
      <c r="Q387" s="249"/>
      <c r="R387" s="249"/>
      <c r="S387" s="249"/>
      <c r="T387" s="249"/>
      <c r="U387" s="249"/>
      <c r="V387" s="249"/>
      <c r="W387" s="249"/>
      <c r="X387" s="249"/>
      <c r="Y387" s="249"/>
      <c r="Z387" s="249"/>
      <c r="AA387" s="249"/>
      <c r="AB387" s="249"/>
      <c r="AC387" s="249"/>
      <c r="AD387" s="249"/>
      <c r="AK387">
        <f t="shared" si="69"/>
        <v>0</v>
      </c>
      <c r="AL387">
        <f t="shared" si="70"/>
        <v>0</v>
      </c>
      <c r="AM387">
        <f t="shared" si="71"/>
        <v>0</v>
      </c>
      <c r="AN387">
        <f t="shared" si="72"/>
        <v>0</v>
      </c>
      <c r="AO387">
        <f t="shared" si="73"/>
        <v>0</v>
      </c>
      <c r="AP387">
        <f t="shared" si="74"/>
        <v>0</v>
      </c>
      <c r="AQ387">
        <f t="shared" si="75"/>
        <v>0</v>
      </c>
      <c r="AR387">
        <f t="shared" si="76"/>
        <v>0</v>
      </c>
      <c r="AS387">
        <f t="shared" si="77"/>
        <v>0</v>
      </c>
      <c r="AT387">
        <f t="shared" si="78"/>
        <v>0</v>
      </c>
      <c r="AU387">
        <f t="shared" si="79"/>
        <v>0</v>
      </c>
      <c r="AV387">
        <f t="shared" si="80"/>
        <v>0</v>
      </c>
      <c r="AW387">
        <f t="shared" si="81"/>
        <v>0</v>
      </c>
      <c r="AX387">
        <f t="shared" si="82"/>
        <v>0</v>
      </c>
      <c r="AY387">
        <f t="shared" si="83"/>
        <v>0</v>
      </c>
      <c r="AZ387">
        <f t="shared" si="84"/>
        <v>0</v>
      </c>
      <c r="BA387">
        <f t="shared" si="85"/>
        <v>0</v>
      </c>
      <c r="BB387">
        <f t="shared" si="86"/>
        <v>0</v>
      </c>
      <c r="BC387">
        <f t="shared" si="87"/>
        <v>0</v>
      </c>
      <c r="BD387">
        <f t="shared" si="88"/>
        <v>0</v>
      </c>
      <c r="BE387">
        <f t="shared" si="89"/>
        <v>0</v>
      </c>
      <c r="BF387">
        <f>IF(OR(ISTEXT(J387),ISTEXT(M312)),0,IF(J387&lt;=M312,0,1))</f>
        <v>0</v>
      </c>
      <c r="BG387">
        <f>IF(OR(ISTEXT(K387),ISTEXT(S312)),0,IF(K387&lt;=S312,0,1))</f>
        <v>0</v>
      </c>
      <c r="BH387">
        <f>IF(OR(ISTEXT(L387),ISTEXT(Y312)),0,IF(L387&lt;=Y312,0,1))</f>
        <v>0</v>
      </c>
      <c r="BI387">
        <f>IF(OR(ISTEXT(M387),ISTEXT(M313)),0,IF(M387&lt;=M313,0,1))</f>
        <v>0</v>
      </c>
      <c r="BJ387">
        <f>IF(OR(ISTEXT(N387),ISTEXT(S313)),0,IF(N387&lt;=S313,0,1))</f>
        <v>0</v>
      </c>
      <c r="BK387">
        <f>IF(OR(ISTEXT(O387),ISTEXT(Y313)),0,IF(O387&lt;=Y313,0,1))</f>
        <v>0</v>
      </c>
      <c r="BL387">
        <f>IF(OR(ISTEXT(P387),ISTEXT(M314)),0,IF(P387&lt;=M314,0,1))</f>
        <v>0</v>
      </c>
      <c r="BM387">
        <f>IF(OR(ISTEXT(Q387),ISTEXT(S314)),0,IF(Q387&lt;=S314,0,1))</f>
        <v>0</v>
      </c>
      <c r="BN387">
        <f>IF(OR(ISTEXT(R387),ISTEXT(Y314)),0,IF(R387&lt;=Y314,0,1))</f>
        <v>0</v>
      </c>
      <c r="BO387">
        <f>IF(OR(ISTEXT(S387),ISTEXT(M315)),0,IF(S387&lt;=M315,0,1))</f>
        <v>0</v>
      </c>
      <c r="BP387">
        <f>IF(OR(ISTEXT(T387),ISTEXT(S315)),0,IF(T387&lt;=S315,0,1))</f>
        <v>0</v>
      </c>
      <c r="BQ387">
        <f>IF(OR(ISTEXT(U387),ISTEXT(Y315)),0,IF(U387&lt;=Y315,0,1))</f>
        <v>0</v>
      </c>
      <c r="BR387">
        <f>IF(OR(ISTEXT(V387),ISTEXT(M316)),0,IF(V387&lt;=M316,0,1))</f>
        <v>0</v>
      </c>
      <c r="BS387">
        <f>IF(OR(ISTEXT(W387),ISTEXT(S316)),0,IF(W387&lt;=S316,0,1))</f>
        <v>0</v>
      </c>
      <c r="BT387">
        <f>IF(OR(ISTEXT(X387),ISTEXT(Y316)),0,IF(X387&lt;=Y316,0,1))</f>
        <v>0</v>
      </c>
      <c r="BU387">
        <f>IF(OR(ISTEXT(Y387),ISTEXT(M317)),0,IF(Y387&lt;=M317,0,1))</f>
        <v>0</v>
      </c>
      <c r="BV387">
        <f>IF(OR(ISTEXT(Z387),ISTEXT(S317)),0,IF(Z387&lt;=S317,0,1))</f>
        <v>0</v>
      </c>
      <c r="BW387">
        <f>IF(OR(ISTEXT(AA387),ISTEXT(Y317)),0,IF(AA387&lt;=Y317,0,1))</f>
        <v>0</v>
      </c>
      <c r="BX387">
        <f>IF(OR(ISTEXT(AB387),ISTEXT(M318)),0,IF(AB387&lt;=M318,0,1))</f>
        <v>0</v>
      </c>
      <c r="BY387">
        <f>IF(OR(ISTEXT(AC387),ISTEXT(S318)),0,IF(AC387&lt;=S318,0,1))</f>
        <v>0</v>
      </c>
      <c r="BZ387">
        <f>IF(OR(ISTEXT(AD387),ISTEXT(Y318)),0,IF(AD387&lt;=Y318,0,1))</f>
        <v>0</v>
      </c>
    </row>
    <row r="388" spans="1:78" ht="15" customHeight="1">
      <c r="A388" s="98"/>
      <c r="B388" s="118"/>
      <c r="C388" s="46" t="s">
        <v>248</v>
      </c>
      <c r="D388" s="443" t="str">
        <f>IF(CNGE_2023_M2_Secc2!D92="","",CNGE_2023_M2_Secc2!D92)</f>
        <v/>
      </c>
      <c r="E388" s="316"/>
      <c r="F388" s="316"/>
      <c r="G388" s="316"/>
      <c r="H388" s="316"/>
      <c r="I388" s="317"/>
      <c r="J388" s="249"/>
      <c r="K388" s="249"/>
      <c r="L388" s="249"/>
      <c r="M388" s="249"/>
      <c r="N388" s="249"/>
      <c r="O388" s="249"/>
      <c r="P388" s="249"/>
      <c r="Q388" s="249"/>
      <c r="R388" s="249"/>
      <c r="S388" s="249"/>
      <c r="T388" s="249"/>
      <c r="U388" s="249"/>
      <c r="V388" s="249"/>
      <c r="W388" s="249"/>
      <c r="X388" s="249"/>
      <c r="Y388" s="249"/>
      <c r="Z388" s="249"/>
      <c r="AA388" s="249"/>
      <c r="AB388" s="249"/>
      <c r="AC388" s="249"/>
      <c r="AD388" s="249"/>
      <c r="AK388">
        <f t="shared" si="69"/>
        <v>0</v>
      </c>
      <c r="AL388">
        <f t="shared" si="70"/>
        <v>0</v>
      </c>
      <c r="AM388">
        <f t="shared" si="71"/>
        <v>0</v>
      </c>
      <c r="AN388">
        <f t="shared" si="72"/>
        <v>0</v>
      </c>
      <c r="AO388">
        <f t="shared" si="73"/>
        <v>0</v>
      </c>
      <c r="AP388">
        <f t="shared" si="74"/>
        <v>0</v>
      </c>
      <c r="AQ388">
        <f t="shared" si="75"/>
        <v>0</v>
      </c>
      <c r="AR388">
        <f t="shared" si="76"/>
        <v>0</v>
      </c>
      <c r="AS388">
        <f t="shared" si="77"/>
        <v>0</v>
      </c>
      <c r="AT388">
        <f t="shared" si="78"/>
        <v>0</v>
      </c>
      <c r="AU388">
        <f t="shared" si="79"/>
        <v>0</v>
      </c>
      <c r="AV388">
        <f t="shared" si="80"/>
        <v>0</v>
      </c>
      <c r="AW388">
        <f t="shared" si="81"/>
        <v>0</v>
      </c>
      <c r="AX388">
        <f t="shared" si="82"/>
        <v>0</v>
      </c>
      <c r="AY388">
        <f t="shared" si="83"/>
        <v>0</v>
      </c>
      <c r="AZ388">
        <f t="shared" si="84"/>
        <v>0</v>
      </c>
      <c r="BA388">
        <f t="shared" si="85"/>
        <v>0</v>
      </c>
      <c r="BB388">
        <f t="shared" si="86"/>
        <v>0</v>
      </c>
      <c r="BC388">
        <f t="shared" si="87"/>
        <v>0</v>
      </c>
      <c r="BD388">
        <f t="shared" si="88"/>
        <v>0</v>
      </c>
      <c r="BE388">
        <f t="shared" si="89"/>
        <v>0</v>
      </c>
      <c r="BF388">
        <f>IF(OR(ISTEXT(J388),ISTEXT(M312)),0,IF(J388&lt;=M312,0,1))</f>
        <v>0</v>
      </c>
      <c r="BG388">
        <f>IF(OR(ISTEXT(K388),ISTEXT(S312)),0,IF(K388&lt;=S312,0,1))</f>
        <v>0</v>
      </c>
      <c r="BH388">
        <f>IF(OR(ISTEXT(L388),ISTEXT(Y312)),0,IF(L388&lt;=Y312,0,1))</f>
        <v>0</v>
      </c>
      <c r="BI388">
        <f>IF(OR(ISTEXT(M388),ISTEXT(M313)),0,IF(M388&lt;=M313,0,1))</f>
        <v>0</v>
      </c>
      <c r="BJ388">
        <f>IF(OR(ISTEXT(N388),ISTEXT(S313)),0,IF(N388&lt;=S313,0,1))</f>
        <v>0</v>
      </c>
      <c r="BK388">
        <f>IF(OR(ISTEXT(O388),ISTEXT(Y313)),0,IF(O388&lt;=Y313,0,1))</f>
        <v>0</v>
      </c>
      <c r="BL388">
        <f>IF(OR(ISTEXT(P388),ISTEXT(M314)),0,IF(P388&lt;=M314,0,1))</f>
        <v>0</v>
      </c>
      <c r="BM388">
        <f>IF(OR(ISTEXT(Q388),ISTEXT(S314)),0,IF(Q388&lt;=S314,0,1))</f>
        <v>0</v>
      </c>
      <c r="BN388">
        <f>IF(OR(ISTEXT(R388),ISTEXT(Y314)),0,IF(R388&lt;=Y314,0,1))</f>
        <v>0</v>
      </c>
      <c r="BO388">
        <f>IF(OR(ISTEXT(S388),ISTEXT(M315)),0,IF(S388&lt;=M315,0,1))</f>
        <v>0</v>
      </c>
      <c r="BP388">
        <f>IF(OR(ISTEXT(T388),ISTEXT(S315)),0,IF(T388&lt;=S315,0,1))</f>
        <v>0</v>
      </c>
      <c r="BQ388">
        <f>IF(OR(ISTEXT(U388),ISTEXT(Y315)),0,IF(U388&lt;=Y315,0,1))</f>
        <v>0</v>
      </c>
      <c r="BR388">
        <f>IF(OR(ISTEXT(V388),ISTEXT(M316)),0,IF(V388&lt;=M316,0,1))</f>
        <v>0</v>
      </c>
      <c r="BS388">
        <f>IF(OR(ISTEXT(W388),ISTEXT(S316)),0,IF(W388&lt;=S316,0,1))</f>
        <v>0</v>
      </c>
      <c r="BT388">
        <f>IF(OR(ISTEXT(X388),ISTEXT(Y316)),0,IF(X388&lt;=Y316,0,1))</f>
        <v>0</v>
      </c>
      <c r="BU388">
        <f>IF(OR(ISTEXT(Y388),ISTEXT(M317)),0,IF(Y388&lt;=M317,0,1))</f>
        <v>0</v>
      </c>
      <c r="BV388">
        <f>IF(OR(ISTEXT(Z388),ISTEXT(S317)),0,IF(Z388&lt;=S317,0,1))</f>
        <v>0</v>
      </c>
      <c r="BW388">
        <f>IF(OR(ISTEXT(AA388),ISTEXT(Y317)),0,IF(AA388&lt;=Y317,0,1))</f>
        <v>0</v>
      </c>
      <c r="BX388">
        <f>IF(OR(ISTEXT(AB388),ISTEXT(M318)),0,IF(AB388&lt;=M318,0,1))</f>
        <v>0</v>
      </c>
      <c r="BY388">
        <f>IF(OR(ISTEXT(AC388),ISTEXT(S318)),0,IF(AC388&lt;=S318,0,1))</f>
        <v>0</v>
      </c>
      <c r="BZ388">
        <f>IF(OR(ISTEXT(AD388),ISTEXT(Y318)),0,IF(AD388&lt;=Y318,0,1))</f>
        <v>0</v>
      </c>
    </row>
    <row r="389" spans="1:78" ht="15" customHeight="1">
      <c r="A389" s="83"/>
      <c r="B389" s="15"/>
      <c r="C389" s="15"/>
      <c r="D389" s="15"/>
      <c r="E389" s="15"/>
      <c r="F389" s="15"/>
      <c r="G389" s="122"/>
      <c r="H389" s="168"/>
      <c r="J389" s="121">
        <f t="shared" ref="J389:AD389" si="90">IF(AND(SUM(J368:J388)=0,COUNTIF(J368:J388,"NS")&gt;0),"NS",IF(AND(SUM(J368:J388)=0,COUNTIF(J368:J388,0)&gt;0),0,IF(AND(SUM(J368:J388)=0,COUNTIF(J368:J388,"NA")&gt;0),"NA",SUM(J368:J388))))</f>
        <v>0</v>
      </c>
      <c r="K389" s="121">
        <f t="shared" si="90"/>
        <v>0</v>
      </c>
      <c r="L389" s="121">
        <f t="shared" si="90"/>
        <v>0</v>
      </c>
      <c r="M389" s="121">
        <f t="shared" si="90"/>
        <v>0</v>
      </c>
      <c r="N389" s="121">
        <f t="shared" si="90"/>
        <v>0</v>
      </c>
      <c r="O389" s="121">
        <f t="shared" si="90"/>
        <v>0</v>
      </c>
      <c r="P389" s="121">
        <f t="shared" si="90"/>
        <v>0</v>
      </c>
      <c r="Q389" s="121">
        <f t="shared" si="90"/>
        <v>0</v>
      </c>
      <c r="R389" s="121">
        <f t="shared" si="90"/>
        <v>0</v>
      </c>
      <c r="S389" s="121">
        <f t="shared" si="90"/>
        <v>0</v>
      </c>
      <c r="T389" s="121">
        <f t="shared" si="90"/>
        <v>0</v>
      </c>
      <c r="U389" s="121">
        <f t="shared" si="90"/>
        <v>0</v>
      </c>
      <c r="V389" s="121">
        <f t="shared" si="90"/>
        <v>0</v>
      </c>
      <c r="W389" s="121">
        <f t="shared" si="90"/>
        <v>0</v>
      </c>
      <c r="X389" s="121">
        <f t="shared" si="90"/>
        <v>0</v>
      </c>
      <c r="Y389" s="121">
        <f t="shared" si="90"/>
        <v>0</v>
      </c>
      <c r="Z389" s="121">
        <f t="shared" si="90"/>
        <v>0</v>
      </c>
      <c r="AA389" s="121">
        <f t="shared" si="90"/>
        <v>0</v>
      </c>
      <c r="AB389" s="121">
        <f t="shared" si="90"/>
        <v>0</v>
      </c>
      <c r="AC389" s="121">
        <f t="shared" si="90"/>
        <v>0</v>
      </c>
      <c r="AD389" s="121">
        <f t="shared" si="90"/>
        <v>0</v>
      </c>
      <c r="AK389">
        <f>SUM(AK368:AK388)</f>
        <v>0</v>
      </c>
      <c r="AM389">
        <f>SUM(AM368:AM388)</f>
        <v>0</v>
      </c>
      <c r="AN389">
        <f>SUM(AN368:AN388)</f>
        <v>0</v>
      </c>
      <c r="AP389">
        <f>SUM(AP368:AP388)</f>
        <v>0</v>
      </c>
      <c r="AQ389">
        <f>SUM(AQ368:AQ388)</f>
        <v>0</v>
      </c>
      <c r="AS389">
        <f>SUM(AS368:AS388)</f>
        <v>0</v>
      </c>
      <c r="AT389">
        <f>SUM(AT368:AT388)</f>
        <v>0</v>
      </c>
      <c r="AV389">
        <f>SUM(AV368:AV388)</f>
        <v>0</v>
      </c>
      <c r="AW389">
        <f>SUM(AW368:AW388)</f>
        <v>0</v>
      </c>
      <c r="AY389">
        <f>SUM(AY368:AY388)</f>
        <v>0</v>
      </c>
      <c r="AZ389">
        <f>SUM(AZ368:AZ388)</f>
        <v>0</v>
      </c>
      <c r="BB389">
        <f>SUM(BB368:BB388)</f>
        <v>0</v>
      </c>
      <c r="BC389">
        <f>SUM(BC368:BC388)</f>
        <v>0</v>
      </c>
      <c r="BE389">
        <f>SUM(BE368:BE388)</f>
        <v>0</v>
      </c>
      <c r="BZ389">
        <f>SUM(BC341:BT361,BF368:BZ388)</f>
        <v>0</v>
      </c>
    </row>
    <row r="390" spans="1:78" ht="15" customHeight="1">
      <c r="A390" s="83"/>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K390" t="s">
        <v>775</v>
      </c>
      <c r="AL390">
        <f>SUM(AM389,AP389,AS389,AV389,AY389,BB389,BE389)</f>
        <v>0</v>
      </c>
      <c r="AM390" t="s">
        <v>776</v>
      </c>
      <c r="AN390">
        <f>SUM(AK389,AN389,AQ389,AT389,AW389,AZ389,BC389)</f>
        <v>0</v>
      </c>
    </row>
    <row r="391" spans="1:78" ht="24" customHeight="1">
      <c r="A391" s="83"/>
      <c r="B391" s="15"/>
      <c r="C391" s="371" t="s">
        <v>291</v>
      </c>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K391" t="s">
        <v>777</v>
      </c>
      <c r="AL391" s="248">
        <f>IF(AN390&gt;0,IF(SUM(J389)&gt;=SUM(M389,P389,S389,V389,Y389,AB389),0,1),IF(SUM(J389)&lt;&gt;SUM(M389,P389,S389,V389,Y389,AB389),1,0))</f>
        <v>0</v>
      </c>
      <c r="AM391" t="s">
        <v>778</v>
      </c>
      <c r="AN391" s="248">
        <f>IF(AN390&gt;0,IF(SUM(K389)&gt;=SUM(N389,Q389,T389,W389,Z389,AC389),0,1),IF(SUM(K389)&lt;&gt;SUM(N389,Q389,T389,W389,Z389,AC389),1,0))</f>
        <v>0</v>
      </c>
      <c r="AO391" t="s">
        <v>779</v>
      </c>
      <c r="AP391" s="248">
        <f>IF(AN390&gt;0,IF(SUM(L389)&gt;=SUM(O389,R389,U389,X389,AA389,AD389),0,1),IF(SUM(L389)&lt;&gt;SUM(O389,R389,U389,X389,AA389,AD389),1,0))</f>
        <v>0</v>
      </c>
    </row>
    <row r="392" spans="1:78" ht="60" customHeight="1">
      <c r="A392" s="83"/>
      <c r="B392" s="15"/>
      <c r="C392" s="372"/>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c r="AA392" s="316"/>
      <c r="AB392" s="316"/>
      <c r="AC392" s="316"/>
      <c r="AD392" s="317"/>
      <c r="AK392" t="s">
        <v>824</v>
      </c>
      <c r="AL392">
        <f>SUM(AL390,AL363)</f>
        <v>0</v>
      </c>
      <c r="AM392" t="s">
        <v>825</v>
      </c>
      <c r="AN392">
        <f>SUM(AN390,AN363)</f>
        <v>0</v>
      </c>
    </row>
    <row r="393" spans="1:78" ht="15" customHeight="1">
      <c r="A393" s="83"/>
      <c r="B393" s="239" t="str">
        <f>IF(AG362=0,"","Favor de ingresar toda la información requerida en la pregunta.")</f>
        <v/>
      </c>
      <c r="C393" s="239"/>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K393" t="s">
        <v>826</v>
      </c>
      <c r="AL393">
        <f>IF(AN363&gt;0,IF(SUM(M362)&gt;=SUM(P362,S362,V362,Y362,AB362,J389,M389,P389,S389,V389,Y389,AB389),0,1),IF(SUM(M362)&lt;&gt;SUM(P362,S362,V362,Y362,AB362,J389,M389,P389,S389,V389,Y389,AB389),1,0))</f>
        <v>0</v>
      </c>
      <c r="AM393" t="s">
        <v>827</v>
      </c>
      <c r="AN393">
        <f>IF(AN363&gt;0,IF(SUM(N362)&gt;=SUM(Q362,T362,W362,Z362,AC362,K389,N389,Q389,T389,W389,Z389,AC389),0,1),IF(SUM(N362)&lt;&gt;SUM(Q362,T362,W362,Z362,AC362,K389,N389,Q389,T389,W389,Z389,AC389),1,0))</f>
        <v>0</v>
      </c>
      <c r="AO393" t="s">
        <v>828</v>
      </c>
      <c r="AP393">
        <f>IF(AN363&gt;0,IF(SUM(O362)&gt;=SUM(R362,U362,X362,AA362,AD362,L389,O389,R389,U389,X389,AA389,AD389),0,1),IF(SUM(O362)&lt;&gt;SUM(R362,U362,X362,AA362,AD362,L389,O389,R389,U389,X389,AA389,AD389),1,0))</f>
        <v>0</v>
      </c>
    </row>
    <row r="394" spans="1:78" ht="15" customHeight="1">
      <c r="A394" s="83"/>
      <c r="B394" s="239" t="str">
        <f>IF(AND(SUM(COUNTIF(M341:AD361,"NS"),COUNTIF(J368:AD388,"NS"))&lt;&gt;0,C392=""),"Alerta: Debido a que cuenta con registros NS, debe proporcionar una justificación en el area de comentarios al final de la pregunta.","")</f>
        <v/>
      </c>
      <c r="C394" s="239"/>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row>
    <row r="395" spans="1:78" ht="15" customHeight="1">
      <c r="A395" s="83"/>
      <c r="B395" s="239" t="str">
        <f>IF(OR(AL392&gt;=1,AL393&gt;=1,AN393&gt;=1,AP393&gt;=1),"Favor de revisar la sumatoria y consistencia de totales y/o subtotales por filas (numéricos y NS).","")</f>
        <v/>
      </c>
      <c r="C395" s="239"/>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row>
    <row r="396" spans="1:78" ht="15" customHeight="1">
      <c r="A396" s="83"/>
      <c r="B396" s="239" t="str">
        <f>IF(AJ354=0,"","Las cantidades de Hombres y Mujeres debe ser igual o mayor a los datos reportados en la preg. 3.10.")</f>
        <v/>
      </c>
      <c r="C396" s="239"/>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row>
    <row r="397" spans="1:78" ht="15" customHeight="1">
      <c r="A397" s="83"/>
      <c r="B397" s="239" t="str">
        <f>IF(BZ389=0,"","Las cantidades de Hombres y Mujeres por cada instalación debe ser igual o menor a los datos reportados en la preg. 3.10.")</f>
        <v/>
      </c>
      <c r="C397" s="239"/>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row>
    <row r="398" spans="1:78" ht="15" customHeight="1" thickBot="1">
      <c r="A398" s="83"/>
      <c r="B398" s="239"/>
      <c r="C398" s="239"/>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row>
    <row r="399" spans="1:78" ht="15" customHeight="1" thickBot="1">
      <c r="A399" s="88" t="s">
        <v>270</v>
      </c>
      <c r="B399" s="373" t="s">
        <v>829</v>
      </c>
      <c r="C399" s="374"/>
      <c r="D399" s="374"/>
      <c r="E399" s="374"/>
      <c r="F399" s="374"/>
      <c r="G399" s="374"/>
      <c r="H399" s="374"/>
      <c r="I399" s="374"/>
      <c r="J399" s="374"/>
      <c r="K399" s="374"/>
      <c r="L399" s="374"/>
      <c r="M399" s="374"/>
      <c r="N399" s="374"/>
      <c r="O399" s="374"/>
      <c r="P399" s="374"/>
      <c r="Q399" s="374"/>
      <c r="R399" s="374"/>
      <c r="S399" s="374"/>
      <c r="T399" s="374"/>
      <c r="U399" s="374"/>
      <c r="V399" s="374"/>
      <c r="W399" s="374"/>
      <c r="X399" s="374"/>
      <c r="Y399" s="374"/>
      <c r="Z399" s="374"/>
      <c r="AA399" s="374"/>
      <c r="AB399" s="374"/>
      <c r="AC399" s="374"/>
      <c r="AD399" s="375"/>
    </row>
    <row r="400" spans="1:78" ht="15" customHeight="1">
      <c r="A400" s="83"/>
      <c r="B400" s="376" t="s">
        <v>295</v>
      </c>
      <c r="C400" s="377"/>
      <c r="D400" s="377"/>
      <c r="E400" s="377"/>
      <c r="F400" s="377"/>
      <c r="G400" s="377"/>
      <c r="H400" s="377"/>
      <c r="I400" s="377"/>
      <c r="J400" s="377"/>
      <c r="K400" s="377"/>
      <c r="L400" s="377"/>
      <c r="M400" s="377"/>
      <c r="N400" s="377"/>
      <c r="O400" s="377"/>
      <c r="P400" s="377"/>
      <c r="Q400" s="377"/>
      <c r="R400" s="377"/>
      <c r="S400" s="377"/>
      <c r="T400" s="377"/>
      <c r="U400" s="377"/>
      <c r="V400" s="377"/>
      <c r="W400" s="377"/>
      <c r="X400" s="377"/>
      <c r="Y400" s="377"/>
      <c r="Z400" s="377"/>
      <c r="AA400" s="377"/>
      <c r="AB400" s="377"/>
      <c r="AC400" s="377"/>
      <c r="AD400" s="378"/>
    </row>
    <row r="401" spans="1:37" ht="48" customHeight="1">
      <c r="A401" s="83"/>
      <c r="B401" s="145"/>
      <c r="C401" s="381" t="s">
        <v>830</v>
      </c>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322"/>
    </row>
    <row r="402" spans="1:37" ht="24" customHeight="1">
      <c r="A402" s="83"/>
      <c r="B402" s="145"/>
      <c r="C402" s="381" t="s">
        <v>831</v>
      </c>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322"/>
    </row>
    <row r="403" spans="1:37" ht="36" customHeight="1">
      <c r="A403" s="83"/>
      <c r="B403" s="145"/>
      <c r="C403" s="381" t="s">
        <v>832</v>
      </c>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322"/>
    </row>
    <row r="404" spans="1:37" ht="36" customHeight="1">
      <c r="A404" s="83"/>
      <c r="B404" s="145"/>
      <c r="C404" s="381" t="s">
        <v>833</v>
      </c>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322"/>
    </row>
    <row r="405" spans="1:37" ht="36" customHeight="1">
      <c r="A405" s="83"/>
      <c r="B405" s="145"/>
      <c r="C405" s="381" t="s">
        <v>834</v>
      </c>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322"/>
    </row>
    <row r="406" spans="1:37" ht="24" customHeight="1">
      <c r="A406" s="83"/>
      <c r="B406" s="145"/>
      <c r="C406" s="381" t="s">
        <v>835</v>
      </c>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322"/>
    </row>
    <row r="407" spans="1:37" ht="48" customHeight="1">
      <c r="A407" s="83"/>
      <c r="B407" s="146"/>
      <c r="C407" s="385" t="s">
        <v>836</v>
      </c>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24"/>
    </row>
    <row r="408" spans="1:37" ht="15" customHeight="1">
      <c r="A408" s="8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row>
    <row r="409" spans="1:37" ht="36" customHeight="1">
      <c r="A409" s="51" t="s">
        <v>837</v>
      </c>
      <c r="B409" s="408" t="s">
        <v>838</v>
      </c>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row>
    <row r="410" spans="1:37" ht="24" customHeight="1">
      <c r="A410" s="51"/>
      <c r="B410" s="118"/>
      <c r="C410" s="383" t="s">
        <v>839</v>
      </c>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row>
    <row r="411" spans="1:37" ht="24" customHeight="1">
      <c r="A411" s="51"/>
      <c r="B411" s="118"/>
      <c r="C411" s="383" t="s">
        <v>840</v>
      </c>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row>
    <row r="412" spans="1:37" ht="15" customHeight="1">
      <c r="A412" s="51"/>
      <c r="B412" s="118"/>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7" ht="48" customHeight="1">
      <c r="A413" s="53"/>
      <c r="B413" s="34"/>
      <c r="C413" s="455" t="s">
        <v>841</v>
      </c>
      <c r="D413" s="319"/>
      <c r="E413" s="319"/>
      <c r="F413" s="319"/>
      <c r="G413" s="319"/>
      <c r="H413" s="319"/>
      <c r="I413" s="319"/>
      <c r="J413" s="319"/>
      <c r="K413" s="319"/>
      <c r="L413" s="320"/>
      <c r="M413" s="397" t="s">
        <v>842</v>
      </c>
      <c r="N413" s="319"/>
      <c r="O413" s="319"/>
      <c r="P413" s="319"/>
      <c r="Q413" s="319"/>
      <c r="R413" s="320"/>
      <c r="S413" s="395" t="s">
        <v>843</v>
      </c>
      <c r="T413" s="316"/>
      <c r="U413" s="316"/>
      <c r="V413" s="316"/>
      <c r="W413" s="316"/>
      <c r="X413" s="316"/>
      <c r="Y413" s="316"/>
      <c r="Z413" s="316"/>
      <c r="AA413" s="316"/>
      <c r="AB413" s="316"/>
      <c r="AC413" s="316"/>
      <c r="AD413" s="317"/>
    </row>
    <row r="414" spans="1:37" ht="15" customHeight="1">
      <c r="A414" s="51"/>
      <c r="B414" s="130"/>
      <c r="C414" s="323"/>
      <c r="D414" s="314"/>
      <c r="E414" s="314"/>
      <c r="F414" s="314"/>
      <c r="G414" s="314"/>
      <c r="H414" s="314"/>
      <c r="I414" s="314"/>
      <c r="J414" s="314"/>
      <c r="K414" s="314"/>
      <c r="L414" s="324"/>
      <c r="M414" s="323"/>
      <c r="N414" s="314"/>
      <c r="O414" s="314"/>
      <c r="P414" s="314"/>
      <c r="Q414" s="314"/>
      <c r="R414" s="324"/>
      <c r="S414" s="455" t="s">
        <v>454</v>
      </c>
      <c r="T414" s="316"/>
      <c r="U414" s="316"/>
      <c r="V414" s="317"/>
      <c r="W414" s="454" t="s">
        <v>700</v>
      </c>
      <c r="X414" s="316"/>
      <c r="Y414" s="316"/>
      <c r="Z414" s="317"/>
      <c r="AA414" s="454" t="s">
        <v>701</v>
      </c>
      <c r="AB414" s="316"/>
      <c r="AC414" s="316"/>
      <c r="AD414" s="317"/>
      <c r="AF414" t="s">
        <v>457</v>
      </c>
      <c r="AG414" t="s">
        <v>412</v>
      </c>
      <c r="AH414" t="s">
        <v>412</v>
      </c>
      <c r="AI414" t="s">
        <v>287</v>
      </c>
      <c r="AJ414" t="s">
        <v>459</v>
      </c>
      <c r="AK414" t="s">
        <v>460</v>
      </c>
    </row>
    <row r="415" spans="1:37" ht="15" customHeight="1">
      <c r="A415" s="51"/>
      <c r="B415" s="130"/>
      <c r="C415" s="125" t="s">
        <v>221</v>
      </c>
      <c r="D415" s="404" t="s">
        <v>844</v>
      </c>
      <c r="E415" s="316"/>
      <c r="F415" s="316"/>
      <c r="G415" s="316"/>
      <c r="H415" s="316"/>
      <c r="I415" s="316"/>
      <c r="J415" s="316"/>
      <c r="K415" s="316"/>
      <c r="L415" s="317"/>
      <c r="M415" s="379"/>
      <c r="N415" s="316"/>
      <c r="O415" s="316"/>
      <c r="P415" s="316"/>
      <c r="Q415" s="316"/>
      <c r="R415" s="317"/>
      <c r="S415" s="379"/>
      <c r="T415" s="316"/>
      <c r="U415" s="316"/>
      <c r="V415" s="317"/>
      <c r="W415" s="379"/>
      <c r="X415" s="316"/>
      <c r="Y415" s="316"/>
      <c r="Z415" s="317"/>
      <c r="AA415" s="379"/>
      <c r="AB415" s="316"/>
      <c r="AC415" s="316"/>
      <c r="AD415" s="317"/>
      <c r="AF415">
        <f t="shared" ref="AF415:AF421" si="91">IF(AND(M415=1,S415=0),1,0)</f>
        <v>0</v>
      </c>
      <c r="AG415">
        <f t="shared" ref="AG415:AG421" si="92">IF(M415=1,IF(COUNTA(S415:AD415)=3,0,1),IF(M415="",IF(COUNTA(S415:AD415)&gt;0,1,0),0))</f>
        <v>0</v>
      </c>
      <c r="AH415">
        <f t="shared" ref="AH415:AH421" si="93">IF(M415&gt;1,IF(COUNTA(S415:AD415)=0,0,1),0)</f>
        <v>0</v>
      </c>
      <c r="AI415">
        <f t="shared" ref="AI415:AI421" si="94">COUNTIF(W415:AD415,"NS")</f>
        <v>0</v>
      </c>
      <c r="AJ415">
        <f t="shared" ref="AJ415:AJ421" si="95">SUM(W415:AD415)</f>
        <v>0</v>
      </c>
      <c r="AK415">
        <f t="shared" ref="AK415:AK421" si="96">IF(COUNTA(S415:AD415)=0,0,IF(OR(AND(S415=0,AI415&gt;0),AND(S415="ns",AJ415&gt;0),AND(S415="ns",AI415=0,AJ415=0)),1,IF(OR(AND(S415&gt;0,AI415=2),AND(S415="ns",AI415=2),AND(S415="ns",AJ415=0,AI415&gt;0),S415=AJ415),0,1)))</f>
        <v>0</v>
      </c>
    </row>
    <row r="416" spans="1:37" ht="15" customHeight="1">
      <c r="A416" s="51"/>
      <c r="B416" s="130"/>
      <c r="C416" s="125" t="s">
        <v>222</v>
      </c>
      <c r="D416" s="404" t="s">
        <v>845</v>
      </c>
      <c r="E416" s="316"/>
      <c r="F416" s="316"/>
      <c r="G416" s="316"/>
      <c r="H416" s="316"/>
      <c r="I416" s="316"/>
      <c r="J416" s="316"/>
      <c r="K416" s="316"/>
      <c r="L416" s="317"/>
      <c r="M416" s="379"/>
      <c r="N416" s="316"/>
      <c r="O416" s="316"/>
      <c r="P416" s="316"/>
      <c r="Q416" s="316"/>
      <c r="R416" s="317"/>
      <c r="S416" s="379"/>
      <c r="T416" s="316"/>
      <c r="U416" s="316"/>
      <c r="V416" s="317"/>
      <c r="W416" s="379"/>
      <c r="X416" s="316"/>
      <c r="Y416" s="316"/>
      <c r="Z416" s="317"/>
      <c r="AA416" s="379"/>
      <c r="AB416" s="316"/>
      <c r="AC416" s="316"/>
      <c r="AD416" s="317"/>
      <c r="AF416">
        <f t="shared" si="91"/>
        <v>0</v>
      </c>
      <c r="AG416">
        <f t="shared" si="92"/>
        <v>0</v>
      </c>
      <c r="AH416">
        <f t="shared" si="93"/>
        <v>0</v>
      </c>
      <c r="AI416">
        <f t="shared" si="94"/>
        <v>0</v>
      </c>
      <c r="AJ416">
        <f t="shared" si="95"/>
        <v>0</v>
      </c>
      <c r="AK416">
        <f t="shared" si="96"/>
        <v>0</v>
      </c>
    </row>
    <row r="417" spans="1:37" ht="15" customHeight="1">
      <c r="A417" s="51"/>
      <c r="B417" s="130"/>
      <c r="C417" s="125" t="s">
        <v>224</v>
      </c>
      <c r="D417" s="404" t="s">
        <v>846</v>
      </c>
      <c r="E417" s="316"/>
      <c r="F417" s="316"/>
      <c r="G417" s="316"/>
      <c r="H417" s="316"/>
      <c r="I417" s="316"/>
      <c r="J417" s="316"/>
      <c r="K417" s="316"/>
      <c r="L417" s="317"/>
      <c r="M417" s="379"/>
      <c r="N417" s="316"/>
      <c r="O417" s="316"/>
      <c r="P417" s="316"/>
      <c r="Q417" s="316"/>
      <c r="R417" s="317"/>
      <c r="S417" s="379"/>
      <c r="T417" s="316"/>
      <c r="U417" s="316"/>
      <c r="V417" s="317"/>
      <c r="W417" s="379"/>
      <c r="X417" s="316"/>
      <c r="Y417" s="316"/>
      <c r="Z417" s="317"/>
      <c r="AA417" s="379"/>
      <c r="AB417" s="316"/>
      <c r="AC417" s="316"/>
      <c r="AD417" s="317"/>
      <c r="AF417">
        <f t="shared" si="91"/>
        <v>0</v>
      </c>
      <c r="AG417">
        <f t="shared" si="92"/>
        <v>0</v>
      </c>
      <c r="AH417">
        <f t="shared" si="93"/>
        <v>0</v>
      </c>
      <c r="AI417">
        <f t="shared" si="94"/>
        <v>0</v>
      </c>
      <c r="AJ417">
        <f t="shared" si="95"/>
        <v>0</v>
      </c>
      <c r="AK417">
        <f t="shared" si="96"/>
        <v>0</v>
      </c>
    </row>
    <row r="418" spans="1:37" ht="24" customHeight="1">
      <c r="A418" s="51"/>
      <c r="B418" s="130"/>
      <c r="C418" s="125" t="s">
        <v>225</v>
      </c>
      <c r="D418" s="404" t="s">
        <v>847</v>
      </c>
      <c r="E418" s="316"/>
      <c r="F418" s="316"/>
      <c r="G418" s="316"/>
      <c r="H418" s="316"/>
      <c r="I418" s="316"/>
      <c r="J418" s="316"/>
      <c r="K418" s="316"/>
      <c r="L418" s="317"/>
      <c r="M418" s="379"/>
      <c r="N418" s="316"/>
      <c r="O418" s="316"/>
      <c r="P418" s="316"/>
      <c r="Q418" s="316"/>
      <c r="R418" s="317"/>
      <c r="S418" s="379"/>
      <c r="T418" s="316"/>
      <c r="U418" s="316"/>
      <c r="V418" s="317"/>
      <c r="W418" s="379"/>
      <c r="X418" s="316"/>
      <c r="Y418" s="316"/>
      <c r="Z418" s="317"/>
      <c r="AA418" s="379"/>
      <c r="AB418" s="316"/>
      <c r="AC418" s="316"/>
      <c r="AD418" s="317"/>
      <c r="AF418">
        <f t="shared" si="91"/>
        <v>0</v>
      </c>
      <c r="AG418">
        <f t="shared" si="92"/>
        <v>0</v>
      </c>
      <c r="AH418">
        <f t="shared" si="93"/>
        <v>0</v>
      </c>
      <c r="AI418">
        <f t="shared" si="94"/>
        <v>0</v>
      </c>
      <c r="AJ418">
        <f t="shared" si="95"/>
        <v>0</v>
      </c>
      <c r="AK418">
        <f t="shared" si="96"/>
        <v>0</v>
      </c>
    </row>
    <row r="419" spans="1:37" ht="15" customHeight="1">
      <c r="A419" s="51"/>
      <c r="B419" s="130"/>
      <c r="C419" s="125" t="s">
        <v>227</v>
      </c>
      <c r="D419" s="404" t="s">
        <v>848</v>
      </c>
      <c r="E419" s="316"/>
      <c r="F419" s="316"/>
      <c r="G419" s="316"/>
      <c r="H419" s="316"/>
      <c r="I419" s="316"/>
      <c r="J419" s="316"/>
      <c r="K419" s="316"/>
      <c r="L419" s="317"/>
      <c r="M419" s="379"/>
      <c r="N419" s="316"/>
      <c r="O419" s="316"/>
      <c r="P419" s="316"/>
      <c r="Q419" s="316"/>
      <c r="R419" s="317"/>
      <c r="S419" s="379"/>
      <c r="T419" s="316"/>
      <c r="U419" s="316"/>
      <c r="V419" s="317"/>
      <c r="W419" s="379"/>
      <c r="X419" s="316"/>
      <c r="Y419" s="316"/>
      <c r="Z419" s="317"/>
      <c r="AA419" s="379"/>
      <c r="AB419" s="316"/>
      <c r="AC419" s="316"/>
      <c r="AD419" s="317"/>
      <c r="AF419">
        <f t="shared" si="91"/>
        <v>0</v>
      </c>
      <c r="AG419">
        <f t="shared" si="92"/>
        <v>0</v>
      </c>
      <c r="AH419">
        <f t="shared" si="93"/>
        <v>0</v>
      </c>
      <c r="AI419">
        <f t="shared" si="94"/>
        <v>0</v>
      </c>
      <c r="AJ419">
        <f t="shared" si="95"/>
        <v>0</v>
      </c>
      <c r="AK419">
        <f t="shared" si="96"/>
        <v>0</v>
      </c>
    </row>
    <row r="420" spans="1:37" ht="15" customHeight="1">
      <c r="A420" s="51"/>
      <c r="B420" s="130"/>
      <c r="C420" s="125" t="s">
        <v>229</v>
      </c>
      <c r="D420" s="404" t="s">
        <v>849</v>
      </c>
      <c r="E420" s="316"/>
      <c r="F420" s="316"/>
      <c r="G420" s="316"/>
      <c r="H420" s="316"/>
      <c r="I420" s="316"/>
      <c r="J420" s="316"/>
      <c r="K420" s="316"/>
      <c r="L420" s="317"/>
      <c r="M420" s="379"/>
      <c r="N420" s="316"/>
      <c r="O420" s="316"/>
      <c r="P420" s="316"/>
      <c r="Q420" s="316"/>
      <c r="R420" s="317"/>
      <c r="S420" s="379"/>
      <c r="T420" s="316"/>
      <c r="U420" s="316"/>
      <c r="V420" s="317"/>
      <c r="W420" s="379"/>
      <c r="X420" s="316"/>
      <c r="Y420" s="316"/>
      <c r="Z420" s="317"/>
      <c r="AA420" s="379"/>
      <c r="AB420" s="316"/>
      <c r="AC420" s="316"/>
      <c r="AD420" s="317"/>
      <c r="AF420">
        <f t="shared" si="91"/>
        <v>0</v>
      </c>
      <c r="AG420">
        <f t="shared" si="92"/>
        <v>0</v>
      </c>
      <c r="AH420">
        <f t="shared" si="93"/>
        <v>0</v>
      </c>
      <c r="AI420">
        <f t="shared" si="94"/>
        <v>0</v>
      </c>
      <c r="AJ420">
        <f t="shared" si="95"/>
        <v>0</v>
      </c>
      <c r="AK420">
        <f t="shared" si="96"/>
        <v>0</v>
      </c>
    </row>
    <row r="421" spans="1:37" ht="15" customHeight="1">
      <c r="A421" s="51"/>
      <c r="B421" s="130"/>
      <c r="C421" s="125" t="s">
        <v>231</v>
      </c>
      <c r="D421" s="430" t="s">
        <v>850</v>
      </c>
      <c r="E421" s="316"/>
      <c r="F421" s="316"/>
      <c r="G421" s="316"/>
      <c r="H421" s="316"/>
      <c r="I421" s="316"/>
      <c r="J421" s="316"/>
      <c r="K421" s="316"/>
      <c r="L421" s="317"/>
      <c r="M421" s="379"/>
      <c r="N421" s="316"/>
      <c r="O421" s="316"/>
      <c r="P421" s="316"/>
      <c r="Q421" s="316"/>
      <c r="R421" s="317"/>
      <c r="S421" s="379"/>
      <c r="T421" s="316"/>
      <c r="U421" s="316"/>
      <c r="V421" s="317"/>
      <c r="W421" s="379"/>
      <c r="X421" s="316"/>
      <c r="Y421" s="316"/>
      <c r="Z421" s="317"/>
      <c r="AA421" s="379"/>
      <c r="AB421" s="316"/>
      <c r="AC421" s="316"/>
      <c r="AD421" s="317"/>
      <c r="AF421">
        <f t="shared" si="91"/>
        <v>0</v>
      </c>
      <c r="AG421">
        <f t="shared" si="92"/>
        <v>0</v>
      </c>
      <c r="AH421">
        <f t="shared" si="93"/>
        <v>0</v>
      </c>
      <c r="AI421">
        <f t="shared" si="94"/>
        <v>0</v>
      </c>
      <c r="AJ421">
        <f t="shared" si="95"/>
        <v>0</v>
      </c>
      <c r="AK421">
        <f t="shared" si="96"/>
        <v>0</v>
      </c>
    </row>
    <row r="422" spans="1:37" ht="15" customHeight="1">
      <c r="A422" s="51"/>
      <c r="B422" s="130"/>
      <c r="C422" s="130"/>
      <c r="D422" s="130"/>
      <c r="E422" s="130"/>
      <c r="F422" s="130"/>
      <c r="G422" s="130"/>
      <c r="H422" s="130"/>
      <c r="I422" s="130"/>
      <c r="J422" s="130"/>
      <c r="K422" s="130"/>
      <c r="L422" s="130"/>
      <c r="M422" s="130"/>
      <c r="N422" s="130"/>
      <c r="O422" s="130"/>
      <c r="P422" s="130"/>
      <c r="Q422" s="130"/>
      <c r="R422" s="150" t="s">
        <v>506</v>
      </c>
      <c r="S422" s="315">
        <f>IF(AND(SUM(S415:S421)=0,COUNTIF(S415:S421,"NS")&gt;0),"NS",IF(AND(SUM(S415:S421)=0,COUNTIF(S415:S421,0)&gt;0),0,IF(AND(SUM(S415:S421)=0,COUNTIF(S415:S421,"NA")&gt;0),"NA",SUM(S415:S421))))</f>
        <v>0</v>
      </c>
      <c r="T422" s="316"/>
      <c r="U422" s="316"/>
      <c r="V422" s="317"/>
      <c r="W422" s="315">
        <f>IF(AND(SUM(W415:W421)=0,COUNTIF(W415:W421,"NS")&gt;0),"NS",IF(AND(SUM(W415:W421)=0,COUNTIF(W415:W421,0)&gt;0),0,IF(AND(SUM(W415:W421)=0,COUNTIF(W415:W421,"NA")&gt;0),"NA",SUM(W415:W421))))</f>
        <v>0</v>
      </c>
      <c r="X422" s="316"/>
      <c r="Y422" s="316"/>
      <c r="Z422" s="317"/>
      <c r="AA422" s="315">
        <f>IF(AND(SUM(AA415:AA421)=0,COUNTIF(AA415:AA421,"NS")&gt;0),"NS",IF(AND(SUM(AA415:AA421)=0,COUNTIF(AA415:AA421,0)&gt;0),0,IF(AND(SUM(AA415:AA421)=0,COUNTIF(AA415:AA421,"NA")&gt;0),"NA",SUM(AA415:AA421))))</f>
        <v>0</v>
      </c>
      <c r="AB422" s="316"/>
      <c r="AC422" s="316"/>
      <c r="AD422" s="317"/>
      <c r="AF422" s="248">
        <f>SUM(AF415:AF421)</f>
        <v>0</v>
      </c>
      <c r="AG422">
        <f>SUM(AG415:AG421)</f>
        <v>0</v>
      </c>
      <c r="AH422">
        <f>SUM(AH415:AH421)</f>
        <v>0</v>
      </c>
      <c r="AI422">
        <f>SUM(AI415:AI421)</f>
        <v>0</v>
      </c>
      <c r="AK422">
        <f>SUM(AK415:AK421)</f>
        <v>0</v>
      </c>
    </row>
    <row r="423" spans="1:37" ht="15" customHeight="1">
      <c r="A423" s="83"/>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row>
    <row r="424" spans="1:37" ht="45" customHeight="1">
      <c r="A424" s="83"/>
      <c r="B424" s="15"/>
      <c r="C424" s="456" t="s">
        <v>851</v>
      </c>
      <c r="D424" s="281"/>
      <c r="E424" s="281"/>
      <c r="F424" s="379"/>
      <c r="G424" s="316"/>
      <c r="H424" s="316"/>
      <c r="I424" s="316"/>
      <c r="J424" s="316"/>
      <c r="K424" s="316"/>
      <c r="L424" s="316"/>
      <c r="M424" s="316"/>
      <c r="N424" s="316"/>
      <c r="O424" s="316"/>
      <c r="P424" s="316"/>
      <c r="Q424" s="316"/>
      <c r="R424" s="316"/>
      <c r="S424" s="316"/>
      <c r="T424" s="316"/>
      <c r="U424" s="316"/>
      <c r="V424" s="316"/>
      <c r="W424" s="316"/>
      <c r="X424" s="316"/>
      <c r="Y424" s="316"/>
      <c r="Z424" s="316"/>
      <c r="AA424" s="316"/>
      <c r="AB424" s="316"/>
      <c r="AC424" s="316"/>
      <c r="AD424" s="317"/>
    </row>
    <row r="425" spans="1:37" ht="15" customHeight="1">
      <c r="A425" s="83"/>
      <c r="B425" s="239" t="str">
        <f>IF(AND(M421=1,F424=""),"Alerta: Debido a que seleccionó para el numeral 7 el código 1, debe anotar el nombre de dicha(s) categoría(s) operativa(s).","")</f>
        <v/>
      </c>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c r="AC425" s="148"/>
      <c r="AD425" s="148"/>
    </row>
    <row r="426" spans="1:37" ht="24" customHeight="1">
      <c r="A426" s="83"/>
      <c r="B426" s="15"/>
      <c r="C426" s="371" t="s">
        <v>291</v>
      </c>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row>
    <row r="427" spans="1:37" ht="60" customHeight="1">
      <c r="A427" s="83"/>
      <c r="B427" s="15"/>
      <c r="C427" s="372"/>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6"/>
      <c r="AD427" s="317"/>
    </row>
    <row r="428" spans="1:37" ht="15" customHeight="1">
      <c r="A428" s="83"/>
      <c r="B428" s="239" t="str">
        <f>IF(AG422&gt;0,"Favor de ingresar toda la información requerida en la pregunta.","")</f>
        <v/>
      </c>
      <c r="C428" s="239"/>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row>
    <row r="429" spans="1:37" ht="15" customHeight="1">
      <c r="A429" s="83"/>
      <c r="B429" s="239" t="str">
        <f>IF(AH422&gt;0,"Revise la información capturada, ya que tiene datos ingresados en celdas que están sombreadas.","")</f>
        <v/>
      </c>
      <c r="C429" s="239"/>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row>
    <row r="430" spans="1:37" ht="15" customHeight="1">
      <c r="A430" s="83"/>
      <c r="B430" s="239" t="str">
        <f>IF(AND(COUNTIF(S415:AD421,"NS")&lt;&gt;0,C427=""),"Alerta: Debido a que cuenta con registros NS, debe proporcionar una justificación en el area de comentarios al final de la pregunta.","")</f>
        <v/>
      </c>
      <c r="C430" s="239"/>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row>
    <row r="431" spans="1:37" ht="15" customHeight="1">
      <c r="A431" s="83"/>
      <c r="B431" s="239" t="str">
        <f>IF(AK422&gt;=1,"Favor de revisar la sumatoria y consistencia de totales y/o subtotales por filas (numéricos y NS).","")</f>
        <v/>
      </c>
      <c r="C431" s="239"/>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row>
    <row r="432" spans="1:37" ht="15" customHeight="1">
      <c r="A432" s="83"/>
      <c r="B432" s="239" t="str">
        <f>IF(AF422=0,"","Debido a que cuenta con registro(s) con el código 1, el total de la fila respectiva debe ser mayor a cero.")</f>
        <v/>
      </c>
      <c r="C432" s="239"/>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row>
    <row r="433" spans="1:87" ht="15" customHeight="1">
      <c r="A433" s="83"/>
      <c r="B433" s="239"/>
      <c r="C433" s="239"/>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row>
    <row r="434" spans="1:87" ht="36" customHeight="1">
      <c r="A434" s="98" t="s">
        <v>852</v>
      </c>
      <c r="B434" s="382" t="s">
        <v>853</v>
      </c>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81"/>
    </row>
    <row r="435" spans="1:87" ht="15" customHeight="1">
      <c r="A435" s="98"/>
      <c r="B435" s="89"/>
      <c r="C435" s="383" t="s">
        <v>816</v>
      </c>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81"/>
    </row>
    <row r="436" spans="1:87" ht="24" customHeight="1">
      <c r="A436" s="98"/>
      <c r="B436" s="89"/>
      <c r="C436" s="371" t="s">
        <v>854</v>
      </c>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81"/>
    </row>
    <row r="437" spans="1:87" ht="24" customHeight="1">
      <c r="A437" s="98"/>
      <c r="B437" s="89"/>
      <c r="C437" s="386" t="s">
        <v>855</v>
      </c>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row>
    <row r="438" spans="1:87" ht="36" customHeight="1">
      <c r="A438" s="98"/>
      <c r="B438" s="89"/>
      <c r="C438" s="409" t="s">
        <v>856</v>
      </c>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row>
    <row r="439" spans="1:87" ht="24" customHeight="1">
      <c r="A439" s="98"/>
      <c r="B439" s="89"/>
      <c r="C439" s="409" t="s">
        <v>857</v>
      </c>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row>
    <row r="440" spans="1:87" ht="15" customHeight="1">
      <c r="A440" s="8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row>
    <row r="441" spans="1:87" ht="24" customHeight="1">
      <c r="A441" s="83"/>
      <c r="B441" s="34"/>
      <c r="C441" s="395" t="s">
        <v>494</v>
      </c>
      <c r="D441" s="319"/>
      <c r="E441" s="319"/>
      <c r="F441" s="320"/>
      <c r="G441" s="395" t="s">
        <v>858</v>
      </c>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6"/>
      <c r="AD441" s="317"/>
    </row>
    <row r="442" spans="1:87" ht="120" customHeight="1">
      <c r="A442" s="167"/>
      <c r="B442" s="83"/>
      <c r="C442" s="321"/>
      <c r="D442" s="281"/>
      <c r="E442" s="281"/>
      <c r="F442" s="322"/>
      <c r="G442" s="384" t="s">
        <v>454</v>
      </c>
      <c r="H442" s="387" t="s">
        <v>700</v>
      </c>
      <c r="I442" s="387" t="s">
        <v>701</v>
      </c>
      <c r="J442" s="387" t="s">
        <v>844</v>
      </c>
      <c r="K442" s="316"/>
      <c r="L442" s="317"/>
      <c r="M442" s="387" t="s">
        <v>845</v>
      </c>
      <c r="N442" s="316"/>
      <c r="O442" s="317"/>
      <c r="P442" s="387" t="s">
        <v>846</v>
      </c>
      <c r="Q442" s="316"/>
      <c r="R442" s="317"/>
      <c r="S442" s="387" t="s">
        <v>847</v>
      </c>
      <c r="T442" s="316"/>
      <c r="U442" s="317"/>
      <c r="V442" s="387" t="s">
        <v>848</v>
      </c>
      <c r="W442" s="316"/>
      <c r="X442" s="317"/>
      <c r="Y442" s="387" t="s">
        <v>849</v>
      </c>
      <c r="Z442" s="316"/>
      <c r="AA442" s="317"/>
      <c r="AB442" s="387" t="s">
        <v>859</v>
      </c>
      <c r="AC442" s="316"/>
      <c r="AD442" s="317"/>
    </row>
    <row r="443" spans="1:87" ht="48" customHeight="1">
      <c r="A443" s="83"/>
      <c r="B443" s="34"/>
      <c r="C443" s="323"/>
      <c r="D443" s="314"/>
      <c r="E443" s="314"/>
      <c r="F443" s="324"/>
      <c r="G443" s="452"/>
      <c r="H443" s="452"/>
      <c r="I443" s="452"/>
      <c r="J443" s="155" t="s">
        <v>736</v>
      </c>
      <c r="K443" s="138" t="s">
        <v>700</v>
      </c>
      <c r="L443" s="138" t="s">
        <v>701</v>
      </c>
      <c r="M443" s="155" t="s">
        <v>736</v>
      </c>
      <c r="N443" s="138" t="s">
        <v>700</v>
      </c>
      <c r="O443" s="138" t="s">
        <v>701</v>
      </c>
      <c r="P443" s="155" t="s">
        <v>736</v>
      </c>
      <c r="Q443" s="138" t="s">
        <v>700</v>
      </c>
      <c r="R443" s="138" t="s">
        <v>701</v>
      </c>
      <c r="S443" s="155" t="s">
        <v>736</v>
      </c>
      <c r="T443" s="138" t="s">
        <v>700</v>
      </c>
      <c r="U443" s="138" t="s">
        <v>701</v>
      </c>
      <c r="V443" s="155" t="s">
        <v>736</v>
      </c>
      <c r="W443" s="138" t="s">
        <v>700</v>
      </c>
      <c r="X443" s="138" t="s">
        <v>701</v>
      </c>
      <c r="Y443" s="155" t="s">
        <v>736</v>
      </c>
      <c r="Z443" s="138" t="s">
        <v>700</v>
      </c>
      <c r="AA443" s="138" t="s">
        <v>701</v>
      </c>
      <c r="AB443" s="155" t="s">
        <v>736</v>
      </c>
      <c r="AC443" s="138" t="s">
        <v>700</v>
      </c>
      <c r="AD443" s="138" t="s">
        <v>701</v>
      </c>
      <c r="AF443" t="s">
        <v>499</v>
      </c>
      <c r="AG443" t="s">
        <v>860</v>
      </c>
      <c r="AH443" t="s">
        <v>412</v>
      </c>
      <c r="AK443" t="s">
        <v>738</v>
      </c>
      <c r="AL443" t="s">
        <v>739</v>
      </c>
      <c r="AM443" t="s">
        <v>740</v>
      </c>
      <c r="AN443" t="s">
        <v>741</v>
      </c>
      <c r="AO443" t="s">
        <v>742</v>
      </c>
      <c r="AP443" t="s">
        <v>743</v>
      </c>
      <c r="AQ443" t="s">
        <v>744</v>
      </c>
      <c r="AR443" t="s">
        <v>745</v>
      </c>
      <c r="AS443" t="s">
        <v>746</v>
      </c>
      <c r="AT443" t="s">
        <v>747</v>
      </c>
      <c r="AU443" t="s">
        <v>748</v>
      </c>
      <c r="AV443" t="s">
        <v>749</v>
      </c>
      <c r="AW443" t="s">
        <v>750</v>
      </c>
      <c r="AX443" t="s">
        <v>751</v>
      </c>
      <c r="AY443" t="s">
        <v>752</v>
      </c>
      <c r="AZ443" t="s">
        <v>753</v>
      </c>
      <c r="BA443" t="s">
        <v>754</v>
      </c>
      <c r="BB443" t="s">
        <v>755</v>
      </c>
      <c r="BC443" t="s">
        <v>756</v>
      </c>
      <c r="BD443" t="s">
        <v>757</v>
      </c>
      <c r="BE443" t="s">
        <v>758</v>
      </c>
      <c r="BF443" t="s">
        <v>861</v>
      </c>
      <c r="BG443" t="s">
        <v>862</v>
      </c>
      <c r="BH443" t="s">
        <v>863</v>
      </c>
      <c r="BI443" t="s">
        <v>794</v>
      </c>
      <c r="BL443" t="s">
        <v>795</v>
      </c>
    </row>
    <row r="444" spans="1:87" ht="24" customHeight="1">
      <c r="A444" s="83"/>
      <c r="B444" s="34"/>
      <c r="C444" s="119" t="s">
        <v>822</v>
      </c>
      <c r="D444" s="404" t="s">
        <v>550</v>
      </c>
      <c r="E444" s="316"/>
      <c r="F444" s="317"/>
      <c r="G444" s="249"/>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249"/>
      <c r="AF444">
        <f t="shared" ref="AF444:AF450" si="97">IF(M415&gt;1,3,0)</f>
        <v>0</v>
      </c>
      <c r="AG444">
        <f>IF(AF444=3,IF(COUNTBLANK(J444:L464)=63,0,1),0)</f>
        <v>0</v>
      </c>
      <c r="AH444">
        <f>IF(AF451=21,0,IF(OR(COUNTBLANK(G444:AD444)=(0+AF451),(COUNTBLANK(G444:AD444)-AF451)=(24-AF451)),0,1))</f>
        <v>0</v>
      </c>
      <c r="AK444">
        <f t="shared" ref="AK444:AK464" si="98">COUNTIF(H444:I444,"NS")</f>
        <v>0</v>
      </c>
      <c r="AL444">
        <f t="shared" ref="AL444:AL464" si="99">SUM(H444:I444)</f>
        <v>0</v>
      </c>
      <c r="AM444">
        <f t="shared" ref="AM444:AM464" si="100">IF(COUNTA(G444:I444)=0,0,IF(OR(AND(G444=0,AK444&gt;0),AND(G444="ns",AL444&gt;0),AND(G444="ns",AK444=0,AL444=0)),1,IF(OR(AND(G444&gt;0,AK444=2),AND(G444="ns",AK444=2),AND(G444="ns",AL444=0,AK444&gt;0),G444=AL444),0,1)))</f>
        <v>0</v>
      </c>
      <c r="AN444">
        <f t="shared" ref="AN444:AN464" si="101">COUNTIF(K444:L444,"NS")</f>
        <v>0</v>
      </c>
      <c r="AO444">
        <f t="shared" ref="AO444:AO464" si="102">SUM(K444:L444)</f>
        <v>0</v>
      </c>
      <c r="AP444">
        <f t="shared" ref="AP444:AP464" si="103">IF(COUNTA(J444:L444)=0,0,IF(OR(AND(J444=0,AN444&gt;0),AND(J444="ns",AO444&gt;0),AND(J444="ns",AN444=0,AO444=0)),1,IF(OR(AND(J444&gt;0,AN444=2),AND(J444="ns",AN444=2),AND(J444="ns",AO444=0,AN444&gt;0),J444=AO444),0,1)))</f>
        <v>0</v>
      </c>
      <c r="AQ444">
        <f t="shared" ref="AQ444:AQ464" si="104">COUNTIF(N444:O444,"NS")</f>
        <v>0</v>
      </c>
      <c r="AR444">
        <f t="shared" ref="AR444:AR464" si="105">SUM(N444:O444)</f>
        <v>0</v>
      </c>
      <c r="AS444">
        <f t="shared" ref="AS444:AS464" si="106">IF(COUNTA(M444:O444)=0,0,IF(OR(AND(M444=0,AQ444&gt;0),AND(M444="ns",AR444&gt;0),AND(M444="ns",AQ444=0,AR444=0)),1,IF(OR(AND(M444&gt;0,AQ444=2),AND(M444="ns",AQ444=2),AND(M444="ns",AR444=0,AQ444&gt;0),M444=AR444),0,1)))</f>
        <v>0</v>
      </c>
      <c r="AT444">
        <f t="shared" ref="AT444:AT464" si="107">COUNTIF(Q444:R444,"NS")</f>
        <v>0</v>
      </c>
      <c r="AU444">
        <f t="shared" ref="AU444:AU464" si="108">SUM(Q444:R444)</f>
        <v>0</v>
      </c>
      <c r="AV444">
        <f t="shared" ref="AV444:AV464" si="109">IF(COUNTA(P444:R444)=0,0,IF(OR(AND(P444=0,AT444&gt;0),AND(P444="ns",AU444&gt;0),AND(P444="ns",AT444=0,AU444=0)),1,IF(OR(AND(P444&gt;0,AT444=2),AND(P444="ns",AT444=2),AND(P444="ns",AU444=0,AT444&gt;0),P444=AU444),0,1)))</f>
        <v>0</v>
      </c>
      <c r="AW444">
        <f t="shared" ref="AW444:AW464" si="110">COUNTIF(T444:U444,"NS")</f>
        <v>0</v>
      </c>
      <c r="AX444">
        <f t="shared" ref="AX444:AX464" si="111">SUM(T444:U444)</f>
        <v>0</v>
      </c>
      <c r="AY444">
        <f t="shared" ref="AY444:AY464" si="112">IF(COUNTA(S444:U444)=0,0,IF(OR(AND(S444=0,AW444&gt;0),AND(S444="ns",AX444&gt;0),AND(S444="ns",AW444=0,AX444=0)),1,IF(OR(AND(S444&gt;0,AW444=2),AND(S444="ns",AW444=2),AND(S444="ns",AX444=0,AW444&gt;0),S444=AX444),0,1)))</f>
        <v>0</v>
      </c>
      <c r="AZ444">
        <f t="shared" ref="AZ444:AZ464" si="113">COUNTIF(W444:X444,"NS")</f>
        <v>0</v>
      </c>
      <c r="BA444">
        <f t="shared" ref="BA444:BA464" si="114">SUM(W444:X444)</f>
        <v>0</v>
      </c>
      <c r="BB444">
        <f t="shared" ref="BB444:BB464" si="115">IF(COUNTA(V444:X444)=0,0,IF(OR(AND(V444=0,AZ444&gt;0),AND(V444="ns",BA444&gt;0),AND(V444="ns",AZ444=0,BA444=0)),1,IF(OR(AND(V444&gt;0,AZ444=2),AND(V444="ns",AZ444=2),AND(V444="ns",BA444=0,AZ444&gt;0),V444=BA444),0,1)))</f>
        <v>0</v>
      </c>
      <c r="BC444">
        <f t="shared" ref="BC444:BC464" si="116">COUNTIF(Z444:AA444,"NS")</f>
        <v>0</v>
      </c>
      <c r="BD444">
        <f t="shared" ref="BD444:BD464" si="117">SUM(Z444:AA444)</f>
        <v>0</v>
      </c>
      <c r="BE444">
        <f t="shared" ref="BE444:BE464" si="118">IF(COUNTA(Y444:AA444)=0,0,IF(OR(AND(Y444=0,BC444&gt;0),AND(Y444="ns",BD444&gt;0),AND(Y444="ns",BC444=0,BD444=0)),1,IF(OR(AND(Y444&gt;0,BC444=2),AND(Y444="ns",BC444=2),AND(Y444="ns",BD444=0,BC444&gt;0),Y444=BD444),0,1)))</f>
        <v>0</v>
      </c>
      <c r="BF444">
        <f t="shared" ref="BF444:BF464" si="119">COUNTIF(AC444:AD444,"NS")</f>
        <v>0</v>
      </c>
      <c r="BG444">
        <f t="shared" ref="BG444:BG464" si="120">SUM(AC444:AD444)</f>
        <v>0</v>
      </c>
      <c r="BH444">
        <f t="shared" ref="BH444:BH464" si="121">IF(COUNTA(AB444:AD444)=0,0,IF(OR(AND(AB444=0,BF444&gt;0),AND(AB444="ns",BG444&gt;0),AND(AB444="ns",BF444=0,BG444=0)),1,IF(OR(AND(AB444&gt;0,BF444=2),AND(AB444="ns",BF444=2),AND(AB444="ns",BG444=0,BF444&gt;0),AB444=BG444),0,1)))</f>
        <v>0</v>
      </c>
      <c r="BI444">
        <f>IF(OR(ISTEXT(G465),ISTEXT(S422)),0,IF(G465&gt;=S422,0,1))</f>
        <v>0</v>
      </c>
      <c r="BJ444">
        <f>IF(OR(ISTEXT(H465),ISTEXT(W422)),0,IF(H465&gt;=W422,0,1))</f>
        <v>0</v>
      </c>
      <c r="BK444">
        <f>IF(OR(ISTEXT(I465),ISTEXT(AA422)),0,IF(I465&gt;=AA422,0,1))</f>
        <v>0</v>
      </c>
      <c r="BL444">
        <f>IF(OR(ISTEXT(G444),ISTEXT(S422)),0,IF(G444&lt;=S422,0,1))</f>
        <v>0</v>
      </c>
      <c r="BM444">
        <f>IF(OR(ISTEXT(H444),ISTEXT(W422)),0,IF(H444&lt;=W422,0,1))</f>
        <v>0</v>
      </c>
      <c r="BN444">
        <f>IF(OR(ISTEXT(I444),ISTEXT(AA422)),0,IF(I444&lt;=AA422,0,1))</f>
        <v>0</v>
      </c>
      <c r="BO444">
        <f>IF(OR(ISTEXT(J444),ISTEXT(S415)),0,IF(J444&lt;=S415,0,1))</f>
        <v>0</v>
      </c>
      <c r="BP444">
        <f>IF(OR(ISTEXT(K444),ISTEXT(W415)),0,IF(K444&lt;=W415,0,1))</f>
        <v>0</v>
      </c>
      <c r="BQ444">
        <f>IF(OR(ISTEXT(L444),ISTEXT(AA415)),0,IF(L444&lt;=AA415,0,1))</f>
        <v>0</v>
      </c>
      <c r="BR444">
        <f>IF(OR(ISTEXT(M444),ISTEXT(S416)),0,IF(M444&lt;=S416,0,1))</f>
        <v>0</v>
      </c>
      <c r="BS444">
        <f>IF(OR(ISTEXT(N444),ISTEXT(W416)),0,IF(N444&lt;=W416,0,1))</f>
        <v>0</v>
      </c>
      <c r="BT444">
        <f>IF(OR(ISTEXT(O444),ISTEXT(AA416)),0,IF(O444&lt;=AA416,0,1))</f>
        <v>0</v>
      </c>
      <c r="BU444">
        <f>IF(OR(ISTEXT(P444),ISTEXT(S417)),0,IF(P444&lt;=S417,0,1))</f>
        <v>0</v>
      </c>
      <c r="BV444">
        <f>IF(OR(ISTEXT(Q444),ISTEXT(W417)),0,IF(Q444&lt;=W417,0,1))</f>
        <v>0</v>
      </c>
      <c r="BW444">
        <f>IF(OR(ISTEXT(R444),ISTEXT(AA417)),0,IF(R444&lt;=AA417,0,1))</f>
        <v>0</v>
      </c>
      <c r="BX444">
        <f>IF(OR(ISTEXT(S444),ISTEXT(S418)),0,IF(S444&lt;=S418,0,1))</f>
        <v>0</v>
      </c>
      <c r="BY444">
        <f>IF(OR(ISTEXT(T444),ISTEXT(W418)),0,IF(T444&lt;=W418,0,1))</f>
        <v>0</v>
      </c>
      <c r="BZ444">
        <f>IF(OR(ISTEXT(U444),ISTEXT(AA418)),0,IF(U444&lt;=AA418,0,1))</f>
        <v>0</v>
      </c>
      <c r="CA444">
        <f>IF(OR(ISTEXT(V444),ISTEXT(S419)),0,IF(V444&lt;=S419,0,1))</f>
        <v>0</v>
      </c>
      <c r="CB444">
        <f>IF(OR(ISTEXT(W444),ISTEXT(W419)),0,IF(W444&lt;=W419,0,1))</f>
        <v>0</v>
      </c>
      <c r="CC444">
        <f>IF(OR(ISTEXT(X444),ISTEXT(AA419)),0,IF(X444&lt;=AA419,0,1))</f>
        <v>0</v>
      </c>
      <c r="CD444">
        <f>IF(OR(ISTEXT(Y444),ISTEXT(S420)),0,IF(Y444&lt;=S420,0,1))</f>
        <v>0</v>
      </c>
      <c r="CE444">
        <f>IF(OR(ISTEXT(Z444),ISTEXT(W420)),0,IF(Z444&lt;=W420,0,1))</f>
        <v>0</v>
      </c>
      <c r="CF444">
        <f>IF(OR(ISTEXT(AA444),ISTEXT(AA420)),0,IF(AA444&lt;=AA420,0,1))</f>
        <v>0</v>
      </c>
      <c r="CG444">
        <f>IF(OR(ISTEXT(AB444),ISTEXT(S421)),0,IF(AB444&lt;=S421,0,1))</f>
        <v>0</v>
      </c>
      <c r="CH444">
        <f>IF(OR(ISTEXT(AC444),ISTEXT(W421)),0,IF(AC444&lt;=W421,0,1))</f>
        <v>0</v>
      </c>
      <c r="CI444">
        <f>IF(OR(ISTEXT(AD444),ISTEXT(AA421)),0,IF(AD444&lt;=AA421,0,1))</f>
        <v>0</v>
      </c>
    </row>
    <row r="445" spans="1:87" ht="15" customHeight="1">
      <c r="A445" s="83"/>
      <c r="B445" s="34"/>
      <c r="C445" s="46" t="s">
        <v>221</v>
      </c>
      <c r="D445" s="404" t="str">
        <f>IF(CNGE_2023_M2_Secc2!D73="","",CNGE_2023_M2_Secc2!D73)</f>
        <v/>
      </c>
      <c r="E445" s="316"/>
      <c r="F445" s="317"/>
      <c r="G445" s="249"/>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c r="AD445" s="249"/>
      <c r="AF445">
        <f t="shared" si="97"/>
        <v>0</v>
      </c>
      <c r="AG445">
        <f>IF(AF445=3,IF(COUNTBLANK(M444:O464)=63,0,1),0)</f>
        <v>0</v>
      </c>
      <c r="AH445">
        <f t="shared" ref="AH445:AH464" si="122">IF($AF$451=21,0,IF(OR(COUNTBLANK(D445:AD445)=(2+$AF$451),(COUNTBLANK(D445:AD445)-$AF$451)=(27-$AF$451)),0,1))</f>
        <v>0</v>
      </c>
      <c r="AK445">
        <f t="shared" si="98"/>
        <v>0</v>
      </c>
      <c r="AL445">
        <f t="shared" si="99"/>
        <v>0</v>
      </c>
      <c r="AM445">
        <f t="shared" si="100"/>
        <v>0</v>
      </c>
      <c r="AN445">
        <f t="shared" si="101"/>
        <v>0</v>
      </c>
      <c r="AO445">
        <f t="shared" si="102"/>
        <v>0</v>
      </c>
      <c r="AP445">
        <f t="shared" si="103"/>
        <v>0</v>
      </c>
      <c r="AQ445">
        <f t="shared" si="104"/>
        <v>0</v>
      </c>
      <c r="AR445">
        <f t="shared" si="105"/>
        <v>0</v>
      </c>
      <c r="AS445">
        <f t="shared" si="106"/>
        <v>0</v>
      </c>
      <c r="AT445">
        <f t="shared" si="107"/>
        <v>0</v>
      </c>
      <c r="AU445">
        <f t="shared" si="108"/>
        <v>0</v>
      </c>
      <c r="AV445">
        <f t="shared" si="109"/>
        <v>0</v>
      </c>
      <c r="AW445">
        <f t="shared" si="110"/>
        <v>0</v>
      </c>
      <c r="AX445">
        <f t="shared" si="111"/>
        <v>0</v>
      </c>
      <c r="AY445">
        <f t="shared" si="112"/>
        <v>0</v>
      </c>
      <c r="AZ445">
        <f t="shared" si="113"/>
        <v>0</v>
      </c>
      <c r="BA445">
        <f t="shared" si="114"/>
        <v>0</v>
      </c>
      <c r="BB445">
        <f t="shared" si="115"/>
        <v>0</v>
      </c>
      <c r="BC445">
        <f t="shared" si="116"/>
        <v>0</v>
      </c>
      <c r="BD445">
        <f t="shared" si="117"/>
        <v>0</v>
      </c>
      <c r="BE445">
        <f t="shared" si="118"/>
        <v>0</v>
      </c>
      <c r="BF445">
        <f t="shared" si="119"/>
        <v>0</v>
      </c>
      <c r="BG445">
        <f t="shared" si="120"/>
        <v>0</v>
      </c>
      <c r="BH445">
        <f t="shared" si="121"/>
        <v>0</v>
      </c>
      <c r="BI445">
        <f>IF(OR(ISTEXT(J465),ISTEXT(S415)),0,IF(J465&gt;=S415,0,1))</f>
        <v>0</v>
      </c>
      <c r="BJ445">
        <f>IF(OR(ISTEXT(K465),ISTEXT(W415)),0,IF(K465&gt;=W415,0,1))</f>
        <v>0</v>
      </c>
      <c r="BK445">
        <f>IF(OR(ISTEXT(L465),ISTEXT(AA415)),0,IF(L465&gt;=AA415,0,1))</f>
        <v>0</v>
      </c>
      <c r="BL445">
        <f>IF(OR(ISTEXT(G445),ISTEXT(S422)),0,IF(G445&lt;=S422,0,1))</f>
        <v>0</v>
      </c>
      <c r="BM445">
        <f>IF(OR(ISTEXT(H445),ISTEXT(W422)),0,IF(H445&lt;=W422,0,1))</f>
        <v>0</v>
      </c>
      <c r="BN445">
        <f>IF(OR(ISTEXT(I445),ISTEXT(AA422)),0,IF(I445&lt;=AA422,0,1))</f>
        <v>0</v>
      </c>
      <c r="BO445">
        <f>IF(OR(ISTEXT(J445),ISTEXT(S415)),0,IF(J445&lt;=S415,0,1))</f>
        <v>0</v>
      </c>
      <c r="BP445">
        <f>IF(OR(ISTEXT(K445),ISTEXT(W415)),0,IF(K445&lt;=W415,0,1))</f>
        <v>0</v>
      </c>
      <c r="BQ445">
        <f>IF(OR(ISTEXT(L445),ISTEXT(AA415)),0,IF(L445&lt;=AA415,0,1))</f>
        <v>0</v>
      </c>
      <c r="BR445">
        <f>IF(OR(ISTEXT(M445),ISTEXT(S416)),0,IF(M445&lt;=S416,0,1))</f>
        <v>0</v>
      </c>
      <c r="BS445">
        <f>IF(OR(ISTEXT(N445),ISTEXT(W416)),0,IF(N445&lt;=W416,0,1))</f>
        <v>0</v>
      </c>
      <c r="BT445">
        <f>IF(OR(ISTEXT(O445),ISTEXT(AA416)),0,IF(O445&lt;=AA416,0,1))</f>
        <v>0</v>
      </c>
      <c r="BU445">
        <f>IF(OR(ISTEXT(P445),ISTEXT(S417)),0,IF(P445&lt;=S417,0,1))</f>
        <v>0</v>
      </c>
      <c r="BV445">
        <f>IF(OR(ISTEXT(Q445),ISTEXT(W417)),0,IF(Q445&lt;=W417,0,1))</f>
        <v>0</v>
      </c>
      <c r="BW445">
        <f>IF(OR(ISTEXT(R445),ISTEXT(AA417)),0,IF(R445&lt;=AA417,0,1))</f>
        <v>0</v>
      </c>
      <c r="BX445">
        <f>IF(OR(ISTEXT(S445),ISTEXT(S418)),0,IF(S445&lt;=S418,0,1))</f>
        <v>0</v>
      </c>
      <c r="BY445">
        <f>IF(OR(ISTEXT(T445),ISTEXT(W418)),0,IF(T445&lt;=W418,0,1))</f>
        <v>0</v>
      </c>
      <c r="BZ445">
        <f>IF(OR(ISTEXT(U445),ISTEXT(AA418)),0,IF(U445&lt;=AA418,0,1))</f>
        <v>0</v>
      </c>
      <c r="CA445">
        <f>IF(OR(ISTEXT(V445),ISTEXT(S419)),0,IF(V445&lt;=S419,0,1))</f>
        <v>0</v>
      </c>
      <c r="CB445">
        <f>IF(OR(ISTEXT(W445),ISTEXT(W419)),0,IF(W445&lt;=W419,0,1))</f>
        <v>0</v>
      </c>
      <c r="CC445">
        <f>IF(OR(ISTEXT(X445),ISTEXT(AA419)),0,IF(X445&lt;=AA419,0,1))</f>
        <v>0</v>
      </c>
      <c r="CD445">
        <f>IF(OR(ISTEXT(Y445),ISTEXT(S420)),0,IF(Y445&lt;=S420,0,1))</f>
        <v>0</v>
      </c>
      <c r="CE445">
        <f>IF(OR(ISTEXT(Z445),ISTEXT(W420)),0,IF(Z445&lt;=W420,0,1))</f>
        <v>0</v>
      </c>
      <c r="CF445">
        <f>IF(OR(ISTEXT(AA445),ISTEXT(AA420)),0,IF(AA445&lt;=AA420,0,1))</f>
        <v>0</v>
      </c>
      <c r="CG445">
        <f>IF(OR(ISTEXT(AB445),ISTEXT(S421)),0,IF(AB445&lt;=S421,0,1))</f>
        <v>0</v>
      </c>
      <c r="CH445">
        <f>IF(OR(ISTEXT(AC445),ISTEXT(W421)),0,IF(AC445&lt;=W421,0,1))</f>
        <v>0</v>
      </c>
      <c r="CI445">
        <f>IF(OR(ISTEXT(AD445),ISTEXT(AA421)),0,IF(AD445&lt;=AA421,0,1))</f>
        <v>0</v>
      </c>
    </row>
    <row r="446" spans="1:87" ht="15" customHeight="1">
      <c r="A446" s="83"/>
      <c r="B446" s="34"/>
      <c r="C446" s="46" t="s">
        <v>222</v>
      </c>
      <c r="D446" s="404" t="str">
        <f>IF(CNGE_2023_M2_Secc2!D74="","",CNGE_2023_M2_Secc2!D74)</f>
        <v/>
      </c>
      <c r="E446" s="316"/>
      <c r="F446" s="317"/>
      <c r="G446" s="249"/>
      <c r="H446" s="249"/>
      <c r="I446" s="249"/>
      <c r="J446" s="249"/>
      <c r="K446" s="249"/>
      <c r="L446" s="249"/>
      <c r="M446" s="249"/>
      <c r="N446" s="249"/>
      <c r="O446" s="249"/>
      <c r="P446" s="249"/>
      <c r="Q446" s="249"/>
      <c r="R446" s="249"/>
      <c r="S446" s="249"/>
      <c r="T446" s="249"/>
      <c r="U446" s="249"/>
      <c r="V446" s="249"/>
      <c r="W446" s="249"/>
      <c r="X446" s="249"/>
      <c r="Y446" s="249"/>
      <c r="Z446" s="249"/>
      <c r="AA446" s="249"/>
      <c r="AB446" s="249"/>
      <c r="AC446" s="249"/>
      <c r="AD446" s="249"/>
      <c r="AF446">
        <f t="shared" si="97"/>
        <v>0</v>
      </c>
      <c r="AG446">
        <f>IF(AF446=3,IF(COUNTBLANK(P444:R464)=63,0,1),0)</f>
        <v>0</v>
      </c>
      <c r="AH446">
        <f t="shared" si="122"/>
        <v>0</v>
      </c>
      <c r="AK446">
        <f t="shared" si="98"/>
        <v>0</v>
      </c>
      <c r="AL446">
        <f t="shared" si="99"/>
        <v>0</v>
      </c>
      <c r="AM446">
        <f t="shared" si="100"/>
        <v>0</v>
      </c>
      <c r="AN446">
        <f t="shared" si="101"/>
        <v>0</v>
      </c>
      <c r="AO446">
        <f t="shared" si="102"/>
        <v>0</v>
      </c>
      <c r="AP446">
        <f t="shared" si="103"/>
        <v>0</v>
      </c>
      <c r="AQ446">
        <f t="shared" si="104"/>
        <v>0</v>
      </c>
      <c r="AR446">
        <f t="shared" si="105"/>
        <v>0</v>
      </c>
      <c r="AS446">
        <f t="shared" si="106"/>
        <v>0</v>
      </c>
      <c r="AT446">
        <f t="shared" si="107"/>
        <v>0</v>
      </c>
      <c r="AU446">
        <f t="shared" si="108"/>
        <v>0</v>
      </c>
      <c r="AV446">
        <f t="shared" si="109"/>
        <v>0</v>
      </c>
      <c r="AW446">
        <f t="shared" si="110"/>
        <v>0</v>
      </c>
      <c r="AX446">
        <f t="shared" si="111"/>
        <v>0</v>
      </c>
      <c r="AY446">
        <f t="shared" si="112"/>
        <v>0</v>
      </c>
      <c r="AZ446">
        <f t="shared" si="113"/>
        <v>0</v>
      </c>
      <c r="BA446">
        <f t="shared" si="114"/>
        <v>0</v>
      </c>
      <c r="BB446">
        <f t="shared" si="115"/>
        <v>0</v>
      </c>
      <c r="BC446">
        <f t="shared" si="116"/>
        <v>0</v>
      </c>
      <c r="BD446">
        <f t="shared" si="117"/>
        <v>0</v>
      </c>
      <c r="BE446">
        <f t="shared" si="118"/>
        <v>0</v>
      </c>
      <c r="BF446">
        <f t="shared" si="119"/>
        <v>0</v>
      </c>
      <c r="BG446">
        <f t="shared" si="120"/>
        <v>0</v>
      </c>
      <c r="BH446">
        <f t="shared" si="121"/>
        <v>0</v>
      </c>
      <c r="BI446">
        <f>IF(OR(ISTEXT(M465),ISTEXT(S416)),0,IF(M465&gt;=S416,0,1))</f>
        <v>0</v>
      </c>
      <c r="BJ446">
        <f>IF(OR(ISTEXT(N465),ISTEXT(W416)),0,IF(N465&gt;=W416,0,1))</f>
        <v>0</v>
      </c>
      <c r="BK446">
        <f>IF(OR(ISTEXT(O465),ISTEXT(AA416)),0,IF(O465&gt;=AA416,0,1))</f>
        <v>0</v>
      </c>
      <c r="BL446">
        <f>IF(OR(ISTEXT(G446),ISTEXT(S422)),0,IF(G446&lt;=S422,0,1))</f>
        <v>0</v>
      </c>
      <c r="BM446">
        <f>IF(OR(ISTEXT(H446),ISTEXT(W422)),0,IF(H446&lt;=W422,0,1))</f>
        <v>0</v>
      </c>
      <c r="BN446">
        <f>IF(OR(ISTEXT(I446),ISTEXT(AA422)),0,IF(I446&lt;=AA422,0,1))</f>
        <v>0</v>
      </c>
      <c r="BO446">
        <f>IF(OR(ISTEXT(J446),ISTEXT(S415)),0,IF(J446&lt;=S415,0,1))</f>
        <v>0</v>
      </c>
      <c r="BP446">
        <f>IF(OR(ISTEXT(K446),ISTEXT(W415)),0,IF(K446&lt;=W415,0,1))</f>
        <v>0</v>
      </c>
      <c r="BQ446">
        <f>IF(OR(ISTEXT(L446),ISTEXT(AA415)),0,IF(L446&lt;=AA415,0,1))</f>
        <v>0</v>
      </c>
      <c r="BR446">
        <f>IF(OR(ISTEXT(M446),ISTEXT(S416)),0,IF(M446&lt;=S416,0,1))</f>
        <v>0</v>
      </c>
      <c r="BS446">
        <f>IF(OR(ISTEXT(N446),ISTEXT(W416)),0,IF(N446&lt;=W416,0,1))</f>
        <v>0</v>
      </c>
      <c r="BT446">
        <f>IF(OR(ISTEXT(O446),ISTEXT(AA416)),0,IF(O446&lt;=AA416,0,1))</f>
        <v>0</v>
      </c>
      <c r="BU446">
        <f>IF(OR(ISTEXT(P446),ISTEXT(S417)),0,IF(P446&lt;=S417,0,1))</f>
        <v>0</v>
      </c>
      <c r="BV446">
        <f>IF(OR(ISTEXT(Q446),ISTEXT(W417)),0,IF(Q446&lt;=W417,0,1))</f>
        <v>0</v>
      </c>
      <c r="BW446">
        <f>IF(OR(ISTEXT(R446),ISTEXT(AA417)),0,IF(R446&lt;=AA417,0,1))</f>
        <v>0</v>
      </c>
      <c r="BX446">
        <f>IF(OR(ISTEXT(S446),ISTEXT(S418)),0,IF(S446&lt;=S418,0,1))</f>
        <v>0</v>
      </c>
      <c r="BY446">
        <f>IF(OR(ISTEXT(T446),ISTEXT(W418)),0,IF(T446&lt;=W418,0,1))</f>
        <v>0</v>
      </c>
      <c r="BZ446">
        <f>IF(OR(ISTEXT(U446),ISTEXT(AA418)),0,IF(U446&lt;=AA418,0,1))</f>
        <v>0</v>
      </c>
      <c r="CA446">
        <f>IF(OR(ISTEXT(V446),ISTEXT(S419)),0,IF(V446&lt;=S419,0,1))</f>
        <v>0</v>
      </c>
      <c r="CB446">
        <f>IF(OR(ISTEXT(W446),ISTEXT(W419)),0,IF(W446&lt;=W419,0,1))</f>
        <v>0</v>
      </c>
      <c r="CC446">
        <f>IF(OR(ISTEXT(X446),ISTEXT(AA419)),0,IF(X446&lt;=AA419,0,1))</f>
        <v>0</v>
      </c>
      <c r="CD446">
        <f>IF(OR(ISTEXT(Y446),ISTEXT(S420)),0,IF(Y446&lt;=S420,0,1))</f>
        <v>0</v>
      </c>
      <c r="CE446">
        <f>IF(OR(ISTEXT(Z446),ISTEXT(W420)),0,IF(Z446&lt;=W420,0,1))</f>
        <v>0</v>
      </c>
      <c r="CF446">
        <f>IF(OR(ISTEXT(AA446),ISTEXT(AA420)),0,IF(AA446&lt;=AA420,0,1))</f>
        <v>0</v>
      </c>
      <c r="CG446">
        <f>IF(OR(ISTEXT(AB446),ISTEXT(S421)),0,IF(AB446&lt;=S421,0,1))</f>
        <v>0</v>
      </c>
      <c r="CH446">
        <f>IF(OR(ISTEXT(AC446),ISTEXT(W421)),0,IF(AC446&lt;=W421,0,1))</f>
        <v>0</v>
      </c>
      <c r="CI446">
        <f>IF(OR(ISTEXT(AD446),ISTEXT(AA421)),0,IF(AD446&lt;=AA421,0,1))</f>
        <v>0</v>
      </c>
    </row>
    <row r="447" spans="1:87" ht="15" customHeight="1">
      <c r="A447" s="83"/>
      <c r="B447" s="34"/>
      <c r="C447" s="46" t="s">
        <v>224</v>
      </c>
      <c r="D447" s="404" t="str">
        <f>IF(CNGE_2023_M2_Secc2!D75="","",CNGE_2023_M2_Secc2!D75)</f>
        <v/>
      </c>
      <c r="E447" s="316"/>
      <c r="F447" s="317"/>
      <c r="G447" s="249"/>
      <c r="H447" s="249"/>
      <c r="I447" s="249"/>
      <c r="J447" s="249"/>
      <c r="K447" s="249"/>
      <c r="L447" s="249"/>
      <c r="M447" s="249"/>
      <c r="N447" s="249"/>
      <c r="O447" s="249"/>
      <c r="P447" s="249"/>
      <c r="Q447" s="249"/>
      <c r="R447" s="249"/>
      <c r="S447" s="249"/>
      <c r="T447" s="249"/>
      <c r="U447" s="249"/>
      <c r="V447" s="249"/>
      <c r="W447" s="249"/>
      <c r="X447" s="249"/>
      <c r="Y447" s="249"/>
      <c r="Z447" s="249"/>
      <c r="AA447" s="249"/>
      <c r="AB447" s="249"/>
      <c r="AC447" s="249"/>
      <c r="AD447" s="249"/>
      <c r="AF447">
        <f t="shared" si="97"/>
        <v>0</v>
      </c>
      <c r="AG447">
        <f>IF(AF447=3,IF(COUNTBLANK(S444:U464)=63,0,1),0)</f>
        <v>0</v>
      </c>
      <c r="AH447">
        <f t="shared" si="122"/>
        <v>0</v>
      </c>
      <c r="AK447">
        <f t="shared" si="98"/>
        <v>0</v>
      </c>
      <c r="AL447">
        <f t="shared" si="99"/>
        <v>0</v>
      </c>
      <c r="AM447">
        <f t="shared" si="100"/>
        <v>0</v>
      </c>
      <c r="AN447">
        <f t="shared" si="101"/>
        <v>0</v>
      </c>
      <c r="AO447">
        <f t="shared" si="102"/>
        <v>0</v>
      </c>
      <c r="AP447">
        <f t="shared" si="103"/>
        <v>0</v>
      </c>
      <c r="AQ447">
        <f t="shared" si="104"/>
        <v>0</v>
      </c>
      <c r="AR447">
        <f t="shared" si="105"/>
        <v>0</v>
      </c>
      <c r="AS447">
        <f t="shared" si="106"/>
        <v>0</v>
      </c>
      <c r="AT447">
        <f t="shared" si="107"/>
        <v>0</v>
      </c>
      <c r="AU447">
        <f t="shared" si="108"/>
        <v>0</v>
      </c>
      <c r="AV447">
        <f t="shared" si="109"/>
        <v>0</v>
      </c>
      <c r="AW447">
        <f t="shared" si="110"/>
        <v>0</v>
      </c>
      <c r="AX447">
        <f t="shared" si="111"/>
        <v>0</v>
      </c>
      <c r="AY447">
        <f t="shared" si="112"/>
        <v>0</v>
      </c>
      <c r="AZ447">
        <f t="shared" si="113"/>
        <v>0</v>
      </c>
      <c r="BA447">
        <f t="shared" si="114"/>
        <v>0</v>
      </c>
      <c r="BB447">
        <f t="shared" si="115"/>
        <v>0</v>
      </c>
      <c r="BC447">
        <f t="shared" si="116"/>
        <v>0</v>
      </c>
      <c r="BD447">
        <f t="shared" si="117"/>
        <v>0</v>
      </c>
      <c r="BE447">
        <f t="shared" si="118"/>
        <v>0</v>
      </c>
      <c r="BF447">
        <f t="shared" si="119"/>
        <v>0</v>
      </c>
      <c r="BG447">
        <f t="shared" si="120"/>
        <v>0</v>
      </c>
      <c r="BH447">
        <f t="shared" si="121"/>
        <v>0</v>
      </c>
      <c r="BI447">
        <f>IF(OR(ISTEXT(P465),ISTEXT(S417)),0,IF(P465&gt;=S417,0,1))</f>
        <v>0</v>
      </c>
      <c r="BJ447">
        <f>IF(OR(ISTEXT(Q465),ISTEXT(W417)),0,IF(Q465&gt;=W417,0,1))</f>
        <v>0</v>
      </c>
      <c r="BK447">
        <f>IF(OR(ISTEXT(R465),ISTEXT(AA417)),0,IF(R465&gt;=AA417,0,1))</f>
        <v>0</v>
      </c>
      <c r="BL447">
        <f>IF(OR(ISTEXT(G447),ISTEXT(S422)),0,IF(G447&lt;=S422,0,1))</f>
        <v>0</v>
      </c>
      <c r="BM447">
        <f>IF(OR(ISTEXT(H447),ISTEXT(W422)),0,IF(H447&lt;=W422,0,1))</f>
        <v>0</v>
      </c>
      <c r="BN447">
        <f>IF(OR(ISTEXT(I447),ISTEXT(AA422)),0,IF(I447&lt;=AA422,0,1))</f>
        <v>0</v>
      </c>
      <c r="BO447">
        <f>IF(OR(ISTEXT(J447),ISTEXT(S415)),0,IF(J447&lt;=S415,0,1))</f>
        <v>0</v>
      </c>
      <c r="BP447">
        <f>IF(OR(ISTEXT(K447),ISTEXT(W415)),0,IF(K447&lt;=W415,0,1))</f>
        <v>0</v>
      </c>
      <c r="BQ447">
        <f>IF(OR(ISTEXT(L447),ISTEXT(AA415)),0,IF(L447&lt;=AA415,0,1))</f>
        <v>0</v>
      </c>
      <c r="BR447">
        <f>IF(OR(ISTEXT(M447),ISTEXT(S416)),0,IF(M447&lt;=S416,0,1))</f>
        <v>0</v>
      </c>
      <c r="BS447">
        <f>IF(OR(ISTEXT(N447),ISTEXT(W416)),0,IF(N447&lt;=W416,0,1))</f>
        <v>0</v>
      </c>
      <c r="BT447">
        <f>IF(OR(ISTEXT(O447),ISTEXT(AA416)),0,IF(O447&lt;=AA416,0,1))</f>
        <v>0</v>
      </c>
      <c r="BU447">
        <f>IF(OR(ISTEXT(P447),ISTEXT(S417)),0,IF(P447&lt;=S417,0,1))</f>
        <v>0</v>
      </c>
      <c r="BV447">
        <f>IF(OR(ISTEXT(Q447),ISTEXT(W417)),0,IF(Q447&lt;=W417,0,1))</f>
        <v>0</v>
      </c>
      <c r="BW447">
        <f>IF(OR(ISTEXT(R447),ISTEXT(AA417)),0,IF(R447&lt;=AA417,0,1))</f>
        <v>0</v>
      </c>
      <c r="BX447">
        <f>IF(OR(ISTEXT(S447),ISTEXT(S418)),0,IF(S447&lt;=S418,0,1))</f>
        <v>0</v>
      </c>
      <c r="BY447">
        <f>IF(OR(ISTEXT(T447),ISTEXT(W418)),0,IF(T447&lt;=W418,0,1))</f>
        <v>0</v>
      </c>
      <c r="BZ447">
        <f>IF(OR(ISTEXT(U447),ISTEXT(AA418)),0,IF(U447&lt;=AA418,0,1))</f>
        <v>0</v>
      </c>
      <c r="CA447">
        <f>IF(OR(ISTEXT(V447),ISTEXT(S419)),0,IF(V447&lt;=S419,0,1))</f>
        <v>0</v>
      </c>
      <c r="CB447">
        <f>IF(OR(ISTEXT(W447),ISTEXT(W419)),0,IF(W447&lt;=W419,0,1))</f>
        <v>0</v>
      </c>
      <c r="CC447">
        <f>IF(OR(ISTEXT(X447),ISTEXT(AA419)),0,IF(X447&lt;=AA419,0,1))</f>
        <v>0</v>
      </c>
      <c r="CD447">
        <f>IF(OR(ISTEXT(Y447),ISTEXT(S420)),0,IF(Y447&lt;=S420,0,1))</f>
        <v>0</v>
      </c>
      <c r="CE447">
        <f>IF(OR(ISTEXT(Z447),ISTEXT(W420)),0,IF(Z447&lt;=W420,0,1))</f>
        <v>0</v>
      </c>
      <c r="CF447">
        <f>IF(OR(ISTEXT(AA447),ISTEXT(AA420)),0,IF(AA447&lt;=AA420,0,1))</f>
        <v>0</v>
      </c>
      <c r="CG447">
        <f>IF(OR(ISTEXT(AB447),ISTEXT(S421)),0,IF(AB447&lt;=S421,0,1))</f>
        <v>0</v>
      </c>
      <c r="CH447">
        <f>IF(OR(ISTEXT(AC447),ISTEXT(W421)),0,IF(AC447&lt;=W421,0,1))</f>
        <v>0</v>
      </c>
      <c r="CI447">
        <f>IF(OR(ISTEXT(AD447),ISTEXT(AA421)),0,IF(AD447&lt;=AA421,0,1))</f>
        <v>0</v>
      </c>
    </row>
    <row r="448" spans="1:87" ht="15" customHeight="1">
      <c r="A448" s="83"/>
      <c r="B448" s="34"/>
      <c r="C448" s="46" t="s">
        <v>225</v>
      </c>
      <c r="D448" s="404" t="str">
        <f>IF(CNGE_2023_M2_Secc2!D76="","",CNGE_2023_M2_Secc2!D76)</f>
        <v/>
      </c>
      <c r="E448" s="316"/>
      <c r="F448" s="317"/>
      <c r="G448" s="249"/>
      <c r="H448" s="249"/>
      <c r="I448" s="249"/>
      <c r="J448" s="249"/>
      <c r="K448" s="249"/>
      <c r="L448" s="249"/>
      <c r="M448" s="249"/>
      <c r="N448" s="249"/>
      <c r="O448" s="249"/>
      <c r="P448" s="249"/>
      <c r="Q448" s="249"/>
      <c r="R448" s="249"/>
      <c r="S448" s="249"/>
      <c r="T448" s="249"/>
      <c r="U448" s="249"/>
      <c r="V448" s="249"/>
      <c r="W448" s="249"/>
      <c r="X448" s="249"/>
      <c r="Y448" s="249"/>
      <c r="Z448" s="249"/>
      <c r="AA448" s="249"/>
      <c r="AB448" s="249"/>
      <c r="AC448" s="249"/>
      <c r="AD448" s="249"/>
      <c r="AF448">
        <f t="shared" si="97"/>
        <v>0</v>
      </c>
      <c r="AG448">
        <f>IF(AF448=3,IF(COUNTBLANK(V444:X464)=63,0,1),0)</f>
        <v>0</v>
      </c>
      <c r="AH448">
        <f t="shared" si="122"/>
        <v>0</v>
      </c>
      <c r="AK448">
        <f t="shared" si="98"/>
        <v>0</v>
      </c>
      <c r="AL448">
        <f t="shared" si="99"/>
        <v>0</v>
      </c>
      <c r="AM448">
        <f t="shared" si="100"/>
        <v>0</v>
      </c>
      <c r="AN448">
        <f t="shared" si="101"/>
        <v>0</v>
      </c>
      <c r="AO448">
        <f t="shared" si="102"/>
        <v>0</v>
      </c>
      <c r="AP448">
        <f t="shared" si="103"/>
        <v>0</v>
      </c>
      <c r="AQ448">
        <f t="shared" si="104"/>
        <v>0</v>
      </c>
      <c r="AR448">
        <f t="shared" si="105"/>
        <v>0</v>
      </c>
      <c r="AS448">
        <f t="shared" si="106"/>
        <v>0</v>
      </c>
      <c r="AT448">
        <f t="shared" si="107"/>
        <v>0</v>
      </c>
      <c r="AU448">
        <f t="shared" si="108"/>
        <v>0</v>
      </c>
      <c r="AV448">
        <f t="shared" si="109"/>
        <v>0</v>
      </c>
      <c r="AW448">
        <f t="shared" si="110"/>
        <v>0</v>
      </c>
      <c r="AX448">
        <f t="shared" si="111"/>
        <v>0</v>
      </c>
      <c r="AY448">
        <f t="shared" si="112"/>
        <v>0</v>
      </c>
      <c r="AZ448">
        <f t="shared" si="113"/>
        <v>0</v>
      </c>
      <c r="BA448">
        <f t="shared" si="114"/>
        <v>0</v>
      </c>
      <c r="BB448">
        <f t="shared" si="115"/>
        <v>0</v>
      </c>
      <c r="BC448">
        <f t="shared" si="116"/>
        <v>0</v>
      </c>
      <c r="BD448">
        <f t="shared" si="117"/>
        <v>0</v>
      </c>
      <c r="BE448">
        <f t="shared" si="118"/>
        <v>0</v>
      </c>
      <c r="BF448">
        <f t="shared" si="119"/>
        <v>0</v>
      </c>
      <c r="BG448">
        <f t="shared" si="120"/>
        <v>0</v>
      </c>
      <c r="BH448">
        <f t="shared" si="121"/>
        <v>0</v>
      </c>
      <c r="BI448">
        <f>IF(OR(ISTEXT(S465),ISTEXT(S418)),0,IF(S465&gt;=S418,0,1))</f>
        <v>0</v>
      </c>
      <c r="BJ448">
        <f>IF(OR(ISTEXT(T465),ISTEXT(W418)),0,IF(T465&gt;=W418,0,1))</f>
        <v>0</v>
      </c>
      <c r="BK448">
        <f>IF(OR(ISTEXT(U465),ISTEXT(AA418)),0,IF(U465&gt;=AA418,0,1))</f>
        <v>0</v>
      </c>
      <c r="BL448">
        <f>IF(OR(ISTEXT(G448),ISTEXT(S422)),0,IF(G448&lt;=S422,0,1))</f>
        <v>0</v>
      </c>
      <c r="BM448">
        <f>IF(OR(ISTEXT(H448),ISTEXT(W422)),0,IF(H448&lt;=W422,0,1))</f>
        <v>0</v>
      </c>
      <c r="BN448">
        <f>IF(OR(ISTEXT(I448),ISTEXT(AA422)),0,IF(I448&lt;=AA422,0,1))</f>
        <v>0</v>
      </c>
      <c r="BO448">
        <f>IF(OR(ISTEXT(J448),ISTEXT(S415)),0,IF(J448&lt;=S415,0,1))</f>
        <v>0</v>
      </c>
      <c r="BP448">
        <f>IF(OR(ISTEXT(K448),ISTEXT(W415)),0,IF(K448&lt;=W415,0,1))</f>
        <v>0</v>
      </c>
      <c r="BQ448">
        <f>IF(OR(ISTEXT(L448),ISTEXT(AA415)),0,IF(L448&lt;=AA415,0,1))</f>
        <v>0</v>
      </c>
      <c r="BR448">
        <f>IF(OR(ISTEXT(M448),ISTEXT(S416)),0,IF(M448&lt;=S416,0,1))</f>
        <v>0</v>
      </c>
      <c r="BS448">
        <f>IF(OR(ISTEXT(N448),ISTEXT(W416)),0,IF(N448&lt;=W416,0,1))</f>
        <v>0</v>
      </c>
      <c r="BT448">
        <f>IF(OR(ISTEXT(O448),ISTEXT(AA416)),0,IF(O448&lt;=AA416,0,1))</f>
        <v>0</v>
      </c>
      <c r="BU448">
        <f>IF(OR(ISTEXT(P448),ISTEXT(S417)),0,IF(P448&lt;=S417,0,1))</f>
        <v>0</v>
      </c>
      <c r="BV448">
        <f>IF(OR(ISTEXT(Q448),ISTEXT(W417)),0,IF(Q448&lt;=W417,0,1))</f>
        <v>0</v>
      </c>
      <c r="BW448">
        <f>IF(OR(ISTEXT(R448),ISTEXT(AA417)),0,IF(R448&lt;=AA417,0,1))</f>
        <v>0</v>
      </c>
      <c r="BX448">
        <f>IF(OR(ISTEXT(S448),ISTEXT(S418)),0,IF(S448&lt;=S418,0,1))</f>
        <v>0</v>
      </c>
      <c r="BY448">
        <f>IF(OR(ISTEXT(T448),ISTEXT(W418)),0,IF(T448&lt;=W418,0,1))</f>
        <v>0</v>
      </c>
      <c r="BZ448">
        <f>IF(OR(ISTEXT(U448),ISTEXT(AA418)),0,IF(U448&lt;=AA418,0,1))</f>
        <v>0</v>
      </c>
      <c r="CA448">
        <f>IF(OR(ISTEXT(V448),ISTEXT(S419)),0,IF(V448&lt;=S419,0,1))</f>
        <v>0</v>
      </c>
      <c r="CB448">
        <f>IF(OR(ISTEXT(W448),ISTEXT(W419)),0,IF(W448&lt;=W419,0,1))</f>
        <v>0</v>
      </c>
      <c r="CC448">
        <f>IF(OR(ISTEXT(X448),ISTEXT(AA419)),0,IF(X448&lt;=AA419,0,1))</f>
        <v>0</v>
      </c>
      <c r="CD448">
        <f>IF(OR(ISTEXT(Y448),ISTEXT(S420)),0,IF(Y448&lt;=S420,0,1))</f>
        <v>0</v>
      </c>
      <c r="CE448">
        <f>IF(OR(ISTEXT(Z448),ISTEXT(W420)),0,IF(Z448&lt;=W420,0,1))</f>
        <v>0</v>
      </c>
      <c r="CF448">
        <f>IF(OR(ISTEXT(AA448),ISTEXT(AA420)),0,IF(AA448&lt;=AA420,0,1))</f>
        <v>0</v>
      </c>
      <c r="CG448">
        <f>IF(OR(ISTEXT(AB448),ISTEXT(S421)),0,IF(AB448&lt;=S421,0,1))</f>
        <v>0</v>
      </c>
      <c r="CH448">
        <f>IF(OR(ISTEXT(AC448),ISTEXT(W421)),0,IF(AC448&lt;=W421,0,1))</f>
        <v>0</v>
      </c>
      <c r="CI448">
        <f>IF(OR(ISTEXT(AD448),ISTEXT(AA421)),0,IF(AD448&lt;=AA421,0,1))</f>
        <v>0</v>
      </c>
    </row>
    <row r="449" spans="1:87" ht="15" customHeight="1">
      <c r="A449" s="83"/>
      <c r="B449" s="34"/>
      <c r="C449" s="46" t="s">
        <v>227</v>
      </c>
      <c r="D449" s="404" t="str">
        <f>IF(CNGE_2023_M2_Secc2!D77="","",CNGE_2023_M2_Secc2!D77)</f>
        <v/>
      </c>
      <c r="E449" s="316"/>
      <c r="F449" s="317"/>
      <c r="G449" s="249"/>
      <c r="H449" s="249"/>
      <c r="I449" s="249"/>
      <c r="J449" s="249"/>
      <c r="K449" s="249"/>
      <c r="L449" s="249"/>
      <c r="M449" s="249"/>
      <c r="N449" s="249"/>
      <c r="O449" s="249"/>
      <c r="P449" s="249"/>
      <c r="Q449" s="249"/>
      <c r="R449" s="249"/>
      <c r="S449" s="249"/>
      <c r="T449" s="249"/>
      <c r="U449" s="249"/>
      <c r="V449" s="249"/>
      <c r="W449" s="249"/>
      <c r="X449" s="249"/>
      <c r="Y449" s="249"/>
      <c r="Z449" s="249"/>
      <c r="AA449" s="249"/>
      <c r="AB449" s="249"/>
      <c r="AC449" s="249"/>
      <c r="AD449" s="249"/>
      <c r="AF449">
        <f t="shared" si="97"/>
        <v>0</v>
      </c>
      <c r="AG449">
        <f>IF(AF449=3,IF(COUNTBLANK(Y444:AA464)=63,0,1),0)</f>
        <v>0</v>
      </c>
      <c r="AH449">
        <f t="shared" si="122"/>
        <v>0</v>
      </c>
      <c r="AK449">
        <f t="shared" si="98"/>
        <v>0</v>
      </c>
      <c r="AL449">
        <f t="shared" si="99"/>
        <v>0</v>
      </c>
      <c r="AM449">
        <f t="shared" si="100"/>
        <v>0</v>
      </c>
      <c r="AN449">
        <f t="shared" si="101"/>
        <v>0</v>
      </c>
      <c r="AO449">
        <f t="shared" si="102"/>
        <v>0</v>
      </c>
      <c r="AP449">
        <f t="shared" si="103"/>
        <v>0</v>
      </c>
      <c r="AQ449">
        <f t="shared" si="104"/>
        <v>0</v>
      </c>
      <c r="AR449">
        <f t="shared" si="105"/>
        <v>0</v>
      </c>
      <c r="AS449">
        <f t="shared" si="106"/>
        <v>0</v>
      </c>
      <c r="AT449">
        <f t="shared" si="107"/>
        <v>0</v>
      </c>
      <c r="AU449">
        <f t="shared" si="108"/>
        <v>0</v>
      </c>
      <c r="AV449">
        <f t="shared" si="109"/>
        <v>0</v>
      </c>
      <c r="AW449">
        <f t="shared" si="110"/>
        <v>0</v>
      </c>
      <c r="AX449">
        <f t="shared" si="111"/>
        <v>0</v>
      </c>
      <c r="AY449">
        <f t="shared" si="112"/>
        <v>0</v>
      </c>
      <c r="AZ449">
        <f t="shared" si="113"/>
        <v>0</v>
      </c>
      <c r="BA449">
        <f t="shared" si="114"/>
        <v>0</v>
      </c>
      <c r="BB449">
        <f t="shared" si="115"/>
        <v>0</v>
      </c>
      <c r="BC449">
        <f t="shared" si="116"/>
        <v>0</v>
      </c>
      <c r="BD449">
        <f t="shared" si="117"/>
        <v>0</v>
      </c>
      <c r="BE449">
        <f t="shared" si="118"/>
        <v>0</v>
      </c>
      <c r="BF449">
        <f t="shared" si="119"/>
        <v>0</v>
      </c>
      <c r="BG449">
        <f t="shared" si="120"/>
        <v>0</v>
      </c>
      <c r="BH449">
        <f t="shared" si="121"/>
        <v>0</v>
      </c>
      <c r="BI449">
        <f>IF(OR(ISTEXT(V465),ISTEXT(S419)),0,IF(V465&gt;=S419,0,1))</f>
        <v>0</v>
      </c>
      <c r="BJ449">
        <f>IF(OR(ISTEXT(W465),ISTEXT(W419)),0,IF(W465&gt;=W419,0,1))</f>
        <v>0</v>
      </c>
      <c r="BK449">
        <f>IF(OR(ISTEXT(X465),ISTEXT(AA419)),0,IF(X465&gt;=AA419,0,1))</f>
        <v>0</v>
      </c>
      <c r="BL449">
        <f>IF(OR(ISTEXT(G449),ISTEXT(S422)),0,IF(G449&lt;=S422,0,1))</f>
        <v>0</v>
      </c>
      <c r="BM449">
        <f>IF(OR(ISTEXT(H449),ISTEXT(W422)),0,IF(H449&lt;=W422,0,1))</f>
        <v>0</v>
      </c>
      <c r="BN449">
        <f>IF(OR(ISTEXT(I449),ISTEXT(AA422)),0,IF(I449&lt;=AA422,0,1))</f>
        <v>0</v>
      </c>
      <c r="BO449">
        <f>IF(OR(ISTEXT(J449),ISTEXT(S415)),0,IF(J449&lt;=S415,0,1))</f>
        <v>0</v>
      </c>
      <c r="BP449">
        <f>IF(OR(ISTEXT(K449),ISTEXT(W415)),0,IF(K449&lt;=W415,0,1))</f>
        <v>0</v>
      </c>
      <c r="BQ449">
        <f>IF(OR(ISTEXT(L449),ISTEXT(AA415)),0,IF(L449&lt;=AA415,0,1))</f>
        <v>0</v>
      </c>
      <c r="BR449">
        <f>IF(OR(ISTEXT(M449),ISTEXT(S416)),0,IF(M449&lt;=S416,0,1))</f>
        <v>0</v>
      </c>
      <c r="BS449">
        <f>IF(OR(ISTEXT(N449),ISTEXT(W416)),0,IF(N449&lt;=W416,0,1))</f>
        <v>0</v>
      </c>
      <c r="BT449">
        <f>IF(OR(ISTEXT(O449),ISTEXT(AA416)),0,IF(O449&lt;=AA416,0,1))</f>
        <v>0</v>
      </c>
      <c r="BU449">
        <f>IF(OR(ISTEXT(P449),ISTEXT(S417)),0,IF(P449&lt;=S417,0,1))</f>
        <v>0</v>
      </c>
      <c r="BV449">
        <f>IF(OR(ISTEXT(Q449),ISTEXT(W417)),0,IF(Q449&lt;=W417,0,1))</f>
        <v>0</v>
      </c>
      <c r="BW449">
        <f>IF(OR(ISTEXT(R449),ISTEXT(AA417)),0,IF(R449&lt;=AA417,0,1))</f>
        <v>0</v>
      </c>
      <c r="BX449">
        <f>IF(OR(ISTEXT(S449),ISTEXT(S418)),0,IF(S449&lt;=S418,0,1))</f>
        <v>0</v>
      </c>
      <c r="BY449">
        <f>IF(OR(ISTEXT(T449),ISTEXT(W418)),0,IF(T449&lt;=W418,0,1))</f>
        <v>0</v>
      </c>
      <c r="BZ449">
        <f>IF(OR(ISTEXT(U449),ISTEXT(AA418)),0,IF(U449&lt;=AA418,0,1))</f>
        <v>0</v>
      </c>
      <c r="CA449">
        <f>IF(OR(ISTEXT(V449),ISTEXT(S419)),0,IF(V449&lt;=S419,0,1))</f>
        <v>0</v>
      </c>
      <c r="CB449">
        <f>IF(OR(ISTEXT(W449),ISTEXT(W419)),0,IF(W449&lt;=W419,0,1))</f>
        <v>0</v>
      </c>
      <c r="CC449">
        <f>IF(OR(ISTEXT(X449),ISTEXT(AA419)),0,IF(X449&lt;=AA419,0,1))</f>
        <v>0</v>
      </c>
      <c r="CD449">
        <f>IF(OR(ISTEXT(Y449),ISTEXT(S420)),0,IF(Y449&lt;=S420,0,1))</f>
        <v>0</v>
      </c>
      <c r="CE449">
        <f>IF(OR(ISTEXT(Z449),ISTEXT(W420)),0,IF(Z449&lt;=W420,0,1))</f>
        <v>0</v>
      </c>
      <c r="CF449">
        <f>IF(OR(ISTEXT(AA449),ISTEXT(AA420)),0,IF(AA449&lt;=AA420,0,1))</f>
        <v>0</v>
      </c>
      <c r="CG449">
        <f>IF(OR(ISTEXT(AB449),ISTEXT(S421)),0,IF(AB449&lt;=S421,0,1))</f>
        <v>0</v>
      </c>
      <c r="CH449">
        <f>IF(OR(ISTEXT(AC449),ISTEXT(W421)),0,IF(AC449&lt;=W421,0,1))</f>
        <v>0</v>
      </c>
      <c r="CI449">
        <f>IF(OR(ISTEXT(AD449),ISTEXT(AA421)),0,IF(AD449&lt;=AA421,0,1))</f>
        <v>0</v>
      </c>
    </row>
    <row r="450" spans="1:87" ht="15" customHeight="1">
      <c r="A450" s="83"/>
      <c r="B450" s="34"/>
      <c r="C450" s="46" t="s">
        <v>229</v>
      </c>
      <c r="D450" s="404" t="str">
        <f>IF(CNGE_2023_M2_Secc2!D78="","",CNGE_2023_M2_Secc2!D78)</f>
        <v/>
      </c>
      <c r="E450" s="316"/>
      <c r="F450" s="317"/>
      <c r="G450" s="249"/>
      <c r="H450" s="249"/>
      <c r="I450" s="249"/>
      <c r="J450" s="249"/>
      <c r="K450" s="249"/>
      <c r="L450" s="249"/>
      <c r="M450" s="249"/>
      <c r="N450" s="249"/>
      <c r="O450" s="249"/>
      <c r="P450" s="249"/>
      <c r="Q450" s="249"/>
      <c r="R450" s="249"/>
      <c r="S450" s="249"/>
      <c r="T450" s="249"/>
      <c r="U450" s="249"/>
      <c r="V450" s="249"/>
      <c r="W450" s="249"/>
      <c r="X450" s="249"/>
      <c r="Y450" s="249"/>
      <c r="Z450" s="249"/>
      <c r="AA450" s="249"/>
      <c r="AB450" s="249"/>
      <c r="AC450" s="249"/>
      <c r="AD450" s="249"/>
      <c r="AF450">
        <f t="shared" si="97"/>
        <v>0</v>
      </c>
      <c r="AG450">
        <f>IF(AF450=3,IF(COUNTBLANK(AB444:AD464)=63,0,1),0)</f>
        <v>0</v>
      </c>
      <c r="AH450">
        <f t="shared" si="122"/>
        <v>0</v>
      </c>
      <c r="AK450">
        <f t="shared" si="98"/>
        <v>0</v>
      </c>
      <c r="AL450">
        <f t="shared" si="99"/>
        <v>0</v>
      </c>
      <c r="AM450">
        <f t="shared" si="100"/>
        <v>0</v>
      </c>
      <c r="AN450">
        <f t="shared" si="101"/>
        <v>0</v>
      </c>
      <c r="AO450">
        <f t="shared" si="102"/>
        <v>0</v>
      </c>
      <c r="AP450">
        <f t="shared" si="103"/>
        <v>0</v>
      </c>
      <c r="AQ450">
        <f t="shared" si="104"/>
        <v>0</v>
      </c>
      <c r="AR450">
        <f t="shared" si="105"/>
        <v>0</v>
      </c>
      <c r="AS450">
        <f t="shared" si="106"/>
        <v>0</v>
      </c>
      <c r="AT450">
        <f t="shared" si="107"/>
        <v>0</v>
      </c>
      <c r="AU450">
        <f t="shared" si="108"/>
        <v>0</v>
      </c>
      <c r="AV450">
        <f t="shared" si="109"/>
        <v>0</v>
      </c>
      <c r="AW450">
        <f t="shared" si="110"/>
        <v>0</v>
      </c>
      <c r="AX450">
        <f t="shared" si="111"/>
        <v>0</v>
      </c>
      <c r="AY450">
        <f t="shared" si="112"/>
        <v>0</v>
      </c>
      <c r="AZ450">
        <f t="shared" si="113"/>
        <v>0</v>
      </c>
      <c r="BA450">
        <f t="shared" si="114"/>
        <v>0</v>
      </c>
      <c r="BB450">
        <f t="shared" si="115"/>
        <v>0</v>
      </c>
      <c r="BC450">
        <f t="shared" si="116"/>
        <v>0</v>
      </c>
      <c r="BD450">
        <f t="shared" si="117"/>
        <v>0</v>
      </c>
      <c r="BE450">
        <f t="shared" si="118"/>
        <v>0</v>
      </c>
      <c r="BF450">
        <f t="shared" si="119"/>
        <v>0</v>
      </c>
      <c r="BG450">
        <f t="shared" si="120"/>
        <v>0</v>
      </c>
      <c r="BH450">
        <f t="shared" si="121"/>
        <v>0</v>
      </c>
      <c r="BI450">
        <f>IF(OR(ISTEXT(Y465),ISTEXT(S420)),0,IF(Y465&gt;=S420,0,1))</f>
        <v>0</v>
      </c>
      <c r="BJ450">
        <f>IF(OR(ISTEXT(Z465),ISTEXT(W420)),0,IF(Z465&gt;=W420,0,1))</f>
        <v>0</v>
      </c>
      <c r="BK450">
        <f>IF(OR(ISTEXT(AA465),ISTEXT(AA420)),0,IF(AA465&gt;=AA420,0,1))</f>
        <v>0</v>
      </c>
      <c r="BL450">
        <f>IF(OR(ISTEXT(G450),ISTEXT(S422)),0,IF(G450&lt;=S422,0,1))</f>
        <v>0</v>
      </c>
      <c r="BM450">
        <f>IF(OR(ISTEXT(H450),ISTEXT(W422)),0,IF(H450&lt;=W422,0,1))</f>
        <v>0</v>
      </c>
      <c r="BN450">
        <f>IF(OR(ISTEXT(I450),ISTEXT(AA422)),0,IF(I450&lt;=AA422,0,1))</f>
        <v>0</v>
      </c>
      <c r="BO450">
        <f>IF(OR(ISTEXT(J450),ISTEXT(S415)),0,IF(J450&lt;=S415,0,1))</f>
        <v>0</v>
      </c>
      <c r="BP450">
        <f>IF(OR(ISTEXT(K450),ISTEXT(W415)),0,IF(K450&lt;=W415,0,1))</f>
        <v>0</v>
      </c>
      <c r="BQ450">
        <f>IF(OR(ISTEXT(L450),ISTEXT(AA415)),0,IF(L450&lt;=AA415,0,1))</f>
        <v>0</v>
      </c>
      <c r="BR450">
        <f>IF(OR(ISTEXT(M450),ISTEXT(S416)),0,IF(M450&lt;=S416,0,1))</f>
        <v>0</v>
      </c>
      <c r="BS450">
        <f>IF(OR(ISTEXT(N450),ISTEXT(W416)),0,IF(N450&lt;=W416,0,1))</f>
        <v>0</v>
      </c>
      <c r="BT450">
        <f>IF(OR(ISTEXT(O450),ISTEXT(AA416)),0,IF(O450&lt;=AA416,0,1))</f>
        <v>0</v>
      </c>
      <c r="BU450">
        <f>IF(OR(ISTEXT(P450),ISTEXT(S417)),0,IF(P450&lt;=S417,0,1))</f>
        <v>0</v>
      </c>
      <c r="BV450">
        <f>IF(OR(ISTEXT(Q450),ISTEXT(W417)),0,IF(Q450&lt;=W417,0,1))</f>
        <v>0</v>
      </c>
      <c r="BW450">
        <f>IF(OR(ISTEXT(R450),ISTEXT(AA417)),0,IF(R450&lt;=AA417,0,1))</f>
        <v>0</v>
      </c>
      <c r="BX450">
        <f>IF(OR(ISTEXT(S450),ISTEXT(S418)),0,IF(S450&lt;=S418,0,1))</f>
        <v>0</v>
      </c>
      <c r="BY450">
        <f>IF(OR(ISTEXT(T450),ISTEXT(W418)),0,IF(T450&lt;=W418,0,1))</f>
        <v>0</v>
      </c>
      <c r="BZ450">
        <f>IF(OR(ISTEXT(U450),ISTEXT(AA418)),0,IF(U450&lt;=AA418,0,1))</f>
        <v>0</v>
      </c>
      <c r="CA450">
        <f>IF(OR(ISTEXT(V450),ISTEXT(S419)),0,IF(V450&lt;=S419,0,1))</f>
        <v>0</v>
      </c>
      <c r="CB450">
        <f>IF(OR(ISTEXT(W450),ISTEXT(W419)),0,IF(W450&lt;=W419,0,1))</f>
        <v>0</v>
      </c>
      <c r="CC450">
        <f>IF(OR(ISTEXT(X450),ISTEXT(AA419)),0,IF(X450&lt;=AA419,0,1))</f>
        <v>0</v>
      </c>
      <c r="CD450">
        <f>IF(OR(ISTEXT(Y450),ISTEXT(S420)),0,IF(Y450&lt;=S420,0,1))</f>
        <v>0</v>
      </c>
      <c r="CE450">
        <f>IF(OR(ISTEXT(Z450),ISTEXT(W420)),0,IF(Z450&lt;=W420,0,1))</f>
        <v>0</v>
      </c>
      <c r="CF450">
        <f>IF(OR(ISTEXT(AA450),ISTEXT(AA420)),0,IF(AA450&lt;=AA420,0,1))</f>
        <v>0</v>
      </c>
      <c r="CG450">
        <f>IF(OR(ISTEXT(AB450),ISTEXT(S421)),0,IF(AB450&lt;=S421,0,1))</f>
        <v>0</v>
      </c>
      <c r="CH450">
        <f>IF(OR(ISTEXT(AC450),ISTEXT(W421)),0,IF(AC450&lt;=W421,0,1))</f>
        <v>0</v>
      </c>
      <c r="CI450">
        <f>IF(OR(ISTEXT(AD450),ISTEXT(AA421)),0,IF(AD450&lt;=AA421,0,1))</f>
        <v>0</v>
      </c>
    </row>
    <row r="451" spans="1:87" ht="15" customHeight="1">
      <c r="A451" s="83"/>
      <c r="B451" s="34"/>
      <c r="C451" s="46" t="s">
        <v>231</v>
      </c>
      <c r="D451" s="404" t="str">
        <f>IF(CNGE_2023_M2_Secc2!D79="","",CNGE_2023_M2_Secc2!D79)</f>
        <v/>
      </c>
      <c r="E451" s="316"/>
      <c r="F451" s="317"/>
      <c r="G451" s="249"/>
      <c r="H451" s="249"/>
      <c r="I451" s="249"/>
      <c r="J451" s="249"/>
      <c r="K451" s="249"/>
      <c r="L451" s="249"/>
      <c r="M451" s="249"/>
      <c r="N451" s="249"/>
      <c r="O451" s="249"/>
      <c r="P451" s="249"/>
      <c r="Q451" s="249"/>
      <c r="R451" s="249"/>
      <c r="S451" s="249"/>
      <c r="T451" s="249"/>
      <c r="U451" s="249"/>
      <c r="V451" s="249"/>
      <c r="W451" s="249"/>
      <c r="X451" s="249"/>
      <c r="Y451" s="249"/>
      <c r="Z451" s="249"/>
      <c r="AA451" s="249"/>
      <c r="AB451" s="249"/>
      <c r="AC451" s="249"/>
      <c r="AD451" s="249"/>
      <c r="AF451">
        <f>SUM(AF444:AF450)</f>
        <v>0</v>
      </c>
      <c r="AG451">
        <f>SUM(AG444:AG450)</f>
        <v>0</v>
      </c>
      <c r="AH451">
        <f t="shared" si="122"/>
        <v>0</v>
      </c>
      <c r="AK451">
        <f t="shared" si="98"/>
        <v>0</v>
      </c>
      <c r="AL451">
        <f t="shared" si="99"/>
        <v>0</v>
      </c>
      <c r="AM451">
        <f t="shared" si="100"/>
        <v>0</v>
      </c>
      <c r="AN451">
        <f t="shared" si="101"/>
        <v>0</v>
      </c>
      <c r="AO451">
        <f t="shared" si="102"/>
        <v>0</v>
      </c>
      <c r="AP451">
        <f t="shared" si="103"/>
        <v>0</v>
      </c>
      <c r="AQ451">
        <f t="shared" si="104"/>
        <v>0</v>
      </c>
      <c r="AR451">
        <f t="shared" si="105"/>
        <v>0</v>
      </c>
      <c r="AS451">
        <f t="shared" si="106"/>
        <v>0</v>
      </c>
      <c r="AT451">
        <f t="shared" si="107"/>
        <v>0</v>
      </c>
      <c r="AU451">
        <f t="shared" si="108"/>
        <v>0</v>
      </c>
      <c r="AV451">
        <f t="shared" si="109"/>
        <v>0</v>
      </c>
      <c r="AW451">
        <f t="shared" si="110"/>
        <v>0</v>
      </c>
      <c r="AX451">
        <f t="shared" si="111"/>
        <v>0</v>
      </c>
      <c r="AY451">
        <f t="shared" si="112"/>
        <v>0</v>
      </c>
      <c r="AZ451">
        <f t="shared" si="113"/>
        <v>0</v>
      </c>
      <c r="BA451">
        <f t="shared" si="114"/>
        <v>0</v>
      </c>
      <c r="BB451">
        <f t="shared" si="115"/>
        <v>0</v>
      </c>
      <c r="BC451">
        <f t="shared" si="116"/>
        <v>0</v>
      </c>
      <c r="BD451">
        <f t="shared" si="117"/>
        <v>0</v>
      </c>
      <c r="BE451">
        <f t="shared" si="118"/>
        <v>0</v>
      </c>
      <c r="BF451">
        <f t="shared" si="119"/>
        <v>0</v>
      </c>
      <c r="BG451">
        <f t="shared" si="120"/>
        <v>0</v>
      </c>
      <c r="BH451">
        <f t="shared" si="121"/>
        <v>0</v>
      </c>
      <c r="BI451">
        <f>IF(OR(ISTEXT(AB465),ISTEXT(S421)),0,IF(AB465&gt;=S421,0,1))</f>
        <v>0</v>
      </c>
      <c r="BJ451">
        <f>IF(OR(ISTEXT(AC465),ISTEXT(W421)),0,IF(AC465&gt;=W421,0,1))</f>
        <v>0</v>
      </c>
      <c r="BK451">
        <f>IF(OR(ISTEXT(AD465),ISTEXT(AA421)),0,IF(AD465&gt;=AA421,0,1))</f>
        <v>0</v>
      </c>
      <c r="BL451">
        <f>IF(OR(ISTEXT(G451),ISTEXT(S422)),0,IF(G451&lt;=S422,0,1))</f>
        <v>0</v>
      </c>
      <c r="BM451">
        <f>IF(OR(ISTEXT(H451),ISTEXT(W422)),0,IF(H451&lt;=W422,0,1))</f>
        <v>0</v>
      </c>
      <c r="BN451">
        <f>IF(OR(ISTEXT(I451),ISTEXT(AA422)),0,IF(I451&lt;=AA422,0,1))</f>
        <v>0</v>
      </c>
      <c r="BO451">
        <f>IF(OR(ISTEXT(J451),ISTEXT(S415)),0,IF(J451&lt;=S415,0,1))</f>
        <v>0</v>
      </c>
      <c r="BP451">
        <f>IF(OR(ISTEXT(K451),ISTEXT(W415)),0,IF(K451&lt;=W415,0,1))</f>
        <v>0</v>
      </c>
      <c r="BQ451">
        <f>IF(OR(ISTEXT(L451),ISTEXT(AA415)),0,IF(L451&lt;=AA415,0,1))</f>
        <v>0</v>
      </c>
      <c r="BR451">
        <f>IF(OR(ISTEXT(M451),ISTEXT(S416)),0,IF(M451&lt;=S416,0,1))</f>
        <v>0</v>
      </c>
      <c r="BS451">
        <f>IF(OR(ISTEXT(N451),ISTEXT(W416)),0,IF(N451&lt;=W416,0,1))</f>
        <v>0</v>
      </c>
      <c r="BT451">
        <f>IF(OR(ISTEXT(O451),ISTEXT(AA416)),0,IF(O451&lt;=AA416,0,1))</f>
        <v>0</v>
      </c>
      <c r="BU451">
        <f>IF(OR(ISTEXT(P451),ISTEXT(S417)),0,IF(P451&lt;=S417,0,1))</f>
        <v>0</v>
      </c>
      <c r="BV451">
        <f>IF(OR(ISTEXT(Q451),ISTEXT(W417)),0,IF(Q451&lt;=W417,0,1))</f>
        <v>0</v>
      </c>
      <c r="BW451">
        <f>IF(OR(ISTEXT(R451),ISTEXT(AA417)),0,IF(R451&lt;=AA417,0,1))</f>
        <v>0</v>
      </c>
      <c r="BX451">
        <f>IF(OR(ISTEXT(S451),ISTEXT(S418)),0,IF(S451&lt;=S418,0,1))</f>
        <v>0</v>
      </c>
      <c r="BY451">
        <f>IF(OR(ISTEXT(T451),ISTEXT(W418)),0,IF(T451&lt;=W418,0,1))</f>
        <v>0</v>
      </c>
      <c r="BZ451">
        <f>IF(OR(ISTEXT(U451),ISTEXT(AA418)),0,IF(U451&lt;=AA418,0,1))</f>
        <v>0</v>
      </c>
      <c r="CA451">
        <f>IF(OR(ISTEXT(V451),ISTEXT(S419)),0,IF(V451&lt;=S419,0,1))</f>
        <v>0</v>
      </c>
      <c r="CB451">
        <f>IF(OR(ISTEXT(W451),ISTEXT(W419)),0,IF(W451&lt;=W419,0,1))</f>
        <v>0</v>
      </c>
      <c r="CC451">
        <f>IF(OR(ISTEXT(X451),ISTEXT(AA419)),0,IF(X451&lt;=AA419,0,1))</f>
        <v>0</v>
      </c>
      <c r="CD451">
        <f>IF(OR(ISTEXT(Y451),ISTEXT(S420)),0,IF(Y451&lt;=S420,0,1))</f>
        <v>0</v>
      </c>
      <c r="CE451">
        <f>IF(OR(ISTEXT(Z451),ISTEXT(W420)),0,IF(Z451&lt;=W420,0,1))</f>
        <v>0</v>
      </c>
      <c r="CF451">
        <f>IF(OR(ISTEXT(AA451),ISTEXT(AA420)),0,IF(AA451&lt;=AA420,0,1))</f>
        <v>0</v>
      </c>
      <c r="CG451">
        <f>IF(OR(ISTEXT(AB451),ISTEXT(S421)),0,IF(AB451&lt;=S421,0,1))</f>
        <v>0</v>
      </c>
      <c r="CH451">
        <f>IF(OR(ISTEXT(AC451),ISTEXT(W421)),0,IF(AC451&lt;=W421,0,1))</f>
        <v>0</v>
      </c>
      <c r="CI451">
        <f>IF(OR(ISTEXT(AD451),ISTEXT(AA421)),0,IF(AD451&lt;=AA421,0,1))</f>
        <v>0</v>
      </c>
    </row>
    <row r="452" spans="1:87" ht="15" customHeight="1">
      <c r="A452" s="83"/>
      <c r="B452" s="34"/>
      <c r="C452" s="46" t="s">
        <v>233</v>
      </c>
      <c r="D452" s="404" t="str">
        <f>IF(CNGE_2023_M2_Secc2!D80="","",CNGE_2023_M2_Secc2!D80)</f>
        <v/>
      </c>
      <c r="E452" s="316"/>
      <c r="F452" s="317"/>
      <c r="G452" s="249"/>
      <c r="H452" s="249"/>
      <c r="I452" s="249"/>
      <c r="J452" s="249"/>
      <c r="K452" s="249"/>
      <c r="L452" s="249"/>
      <c r="M452" s="249"/>
      <c r="N452" s="249"/>
      <c r="O452" s="249"/>
      <c r="P452" s="249"/>
      <c r="Q452" s="249"/>
      <c r="R452" s="249"/>
      <c r="S452" s="249"/>
      <c r="T452" s="249"/>
      <c r="U452" s="249"/>
      <c r="V452" s="249"/>
      <c r="W452" s="249"/>
      <c r="X452" s="249"/>
      <c r="Y452" s="249"/>
      <c r="Z452" s="249"/>
      <c r="AA452" s="249"/>
      <c r="AB452" s="249"/>
      <c r="AC452" s="249"/>
      <c r="AD452" s="249"/>
      <c r="AH452">
        <f t="shared" si="122"/>
        <v>0</v>
      </c>
      <c r="AK452">
        <f t="shared" si="98"/>
        <v>0</v>
      </c>
      <c r="AL452">
        <f t="shared" si="99"/>
        <v>0</v>
      </c>
      <c r="AM452">
        <f t="shared" si="100"/>
        <v>0</v>
      </c>
      <c r="AN452">
        <f t="shared" si="101"/>
        <v>0</v>
      </c>
      <c r="AO452">
        <f t="shared" si="102"/>
        <v>0</v>
      </c>
      <c r="AP452">
        <f t="shared" si="103"/>
        <v>0</v>
      </c>
      <c r="AQ452">
        <f t="shared" si="104"/>
        <v>0</v>
      </c>
      <c r="AR452">
        <f t="shared" si="105"/>
        <v>0</v>
      </c>
      <c r="AS452">
        <f t="shared" si="106"/>
        <v>0</v>
      </c>
      <c r="AT452">
        <f t="shared" si="107"/>
        <v>0</v>
      </c>
      <c r="AU452">
        <f t="shared" si="108"/>
        <v>0</v>
      </c>
      <c r="AV452">
        <f t="shared" si="109"/>
        <v>0</v>
      </c>
      <c r="AW452">
        <f t="shared" si="110"/>
        <v>0</v>
      </c>
      <c r="AX452">
        <f t="shared" si="111"/>
        <v>0</v>
      </c>
      <c r="AY452">
        <f t="shared" si="112"/>
        <v>0</v>
      </c>
      <c r="AZ452">
        <f t="shared" si="113"/>
        <v>0</v>
      </c>
      <c r="BA452">
        <f t="shared" si="114"/>
        <v>0</v>
      </c>
      <c r="BB452">
        <f t="shared" si="115"/>
        <v>0</v>
      </c>
      <c r="BC452">
        <f t="shared" si="116"/>
        <v>0</v>
      </c>
      <c r="BD452">
        <f t="shared" si="117"/>
        <v>0</v>
      </c>
      <c r="BE452">
        <f t="shared" si="118"/>
        <v>0</v>
      </c>
      <c r="BF452">
        <f t="shared" si="119"/>
        <v>0</v>
      </c>
      <c r="BG452">
        <f t="shared" si="120"/>
        <v>0</v>
      </c>
      <c r="BH452">
        <f t="shared" si="121"/>
        <v>0</v>
      </c>
      <c r="BK452">
        <f>SUM(BI444:BK451)</f>
        <v>0</v>
      </c>
      <c r="BL452">
        <f>IF(OR(ISTEXT(G452),ISTEXT(S422)),0,IF(G452&lt;=S422,0,1))</f>
        <v>0</v>
      </c>
      <c r="BM452">
        <f>IF(OR(ISTEXT(H452),ISTEXT(W422)),0,IF(H452&lt;=W422,0,1))</f>
        <v>0</v>
      </c>
      <c r="BN452">
        <f>IF(OR(ISTEXT(I452),ISTEXT(AA422)),0,IF(I452&lt;=AA422,0,1))</f>
        <v>0</v>
      </c>
      <c r="BO452">
        <f>IF(OR(ISTEXT(J452),ISTEXT(S415)),0,IF(J452&lt;=S415,0,1))</f>
        <v>0</v>
      </c>
      <c r="BP452">
        <f>IF(OR(ISTEXT(K452),ISTEXT(W415)),0,IF(K452&lt;=W415,0,1))</f>
        <v>0</v>
      </c>
      <c r="BQ452">
        <f>IF(OR(ISTEXT(L452),ISTEXT(AA415)),0,IF(L452&lt;=AA415,0,1))</f>
        <v>0</v>
      </c>
      <c r="BR452">
        <f>IF(OR(ISTEXT(M452),ISTEXT(S416)),0,IF(M452&lt;=S416,0,1))</f>
        <v>0</v>
      </c>
      <c r="BS452">
        <f>IF(OR(ISTEXT(N452),ISTEXT(W416)),0,IF(N452&lt;=W416,0,1))</f>
        <v>0</v>
      </c>
      <c r="BT452">
        <f>IF(OR(ISTEXT(O452),ISTEXT(AA416)),0,IF(O452&lt;=AA416,0,1))</f>
        <v>0</v>
      </c>
      <c r="BU452">
        <f>IF(OR(ISTEXT(P452),ISTEXT(S417)),0,IF(P452&lt;=S417,0,1))</f>
        <v>0</v>
      </c>
      <c r="BV452">
        <f>IF(OR(ISTEXT(Q452),ISTEXT(W417)),0,IF(Q452&lt;=W417,0,1))</f>
        <v>0</v>
      </c>
      <c r="BW452">
        <f>IF(OR(ISTEXT(R452),ISTEXT(AA417)),0,IF(R452&lt;=AA417,0,1))</f>
        <v>0</v>
      </c>
      <c r="BX452">
        <f>IF(OR(ISTEXT(S452),ISTEXT(S418)),0,IF(S452&lt;=S418,0,1))</f>
        <v>0</v>
      </c>
      <c r="BY452">
        <f>IF(OR(ISTEXT(T452),ISTEXT(W418)),0,IF(T452&lt;=W418,0,1))</f>
        <v>0</v>
      </c>
      <c r="BZ452">
        <f>IF(OR(ISTEXT(U452),ISTEXT(AA418)),0,IF(U452&lt;=AA418,0,1))</f>
        <v>0</v>
      </c>
      <c r="CA452">
        <f>IF(OR(ISTEXT(V452),ISTEXT(S419)),0,IF(V452&lt;=S419,0,1))</f>
        <v>0</v>
      </c>
      <c r="CB452">
        <f>IF(OR(ISTEXT(W452),ISTEXT(W419)),0,IF(W452&lt;=W419,0,1))</f>
        <v>0</v>
      </c>
      <c r="CC452">
        <f>IF(OR(ISTEXT(X452),ISTEXT(AA419)),0,IF(X452&lt;=AA419,0,1))</f>
        <v>0</v>
      </c>
      <c r="CD452">
        <f>IF(OR(ISTEXT(Y452),ISTEXT(S420)),0,IF(Y452&lt;=S420,0,1))</f>
        <v>0</v>
      </c>
      <c r="CE452">
        <f>IF(OR(ISTEXT(Z452),ISTEXT(W420)),0,IF(Z452&lt;=W420,0,1))</f>
        <v>0</v>
      </c>
      <c r="CF452">
        <f>IF(OR(ISTEXT(AA452),ISTEXT(AA420)),0,IF(AA452&lt;=AA420,0,1))</f>
        <v>0</v>
      </c>
      <c r="CG452">
        <f>IF(OR(ISTEXT(AB452),ISTEXT(S421)),0,IF(AB452&lt;=S421,0,1))</f>
        <v>0</v>
      </c>
      <c r="CH452">
        <f>IF(OR(ISTEXT(AC452),ISTEXT(W421)),0,IF(AC452&lt;=W421,0,1))</f>
        <v>0</v>
      </c>
      <c r="CI452">
        <f>IF(OR(ISTEXT(AD452),ISTEXT(AA421)),0,IF(AD452&lt;=AA421,0,1))</f>
        <v>0</v>
      </c>
    </row>
    <row r="453" spans="1:87" ht="15" customHeight="1">
      <c r="A453" s="83"/>
      <c r="B453" s="34"/>
      <c r="C453" s="46" t="s">
        <v>235</v>
      </c>
      <c r="D453" s="404" t="str">
        <f>IF(CNGE_2023_M2_Secc2!D81="","",CNGE_2023_M2_Secc2!D81)</f>
        <v/>
      </c>
      <c r="E453" s="316"/>
      <c r="F453" s="317"/>
      <c r="G453" s="249"/>
      <c r="H453" s="249"/>
      <c r="I453" s="249"/>
      <c r="J453" s="249"/>
      <c r="K453" s="249"/>
      <c r="L453" s="249"/>
      <c r="M453" s="249"/>
      <c r="N453" s="249"/>
      <c r="O453" s="249"/>
      <c r="P453" s="249"/>
      <c r="Q453" s="249"/>
      <c r="R453" s="249"/>
      <c r="S453" s="249"/>
      <c r="T453" s="249"/>
      <c r="U453" s="249"/>
      <c r="V453" s="249"/>
      <c r="W453" s="249"/>
      <c r="X453" s="249"/>
      <c r="Y453" s="249"/>
      <c r="Z453" s="249"/>
      <c r="AA453" s="249"/>
      <c r="AB453" s="249"/>
      <c r="AC453" s="249"/>
      <c r="AD453" s="249"/>
      <c r="AH453">
        <f t="shared" si="122"/>
        <v>0</v>
      </c>
      <c r="AK453">
        <f t="shared" si="98"/>
        <v>0</v>
      </c>
      <c r="AL453">
        <f t="shared" si="99"/>
        <v>0</v>
      </c>
      <c r="AM453">
        <f t="shared" si="100"/>
        <v>0</v>
      </c>
      <c r="AN453">
        <f t="shared" si="101"/>
        <v>0</v>
      </c>
      <c r="AO453">
        <f t="shared" si="102"/>
        <v>0</v>
      </c>
      <c r="AP453">
        <f t="shared" si="103"/>
        <v>0</v>
      </c>
      <c r="AQ453">
        <f t="shared" si="104"/>
        <v>0</v>
      </c>
      <c r="AR453">
        <f t="shared" si="105"/>
        <v>0</v>
      </c>
      <c r="AS453">
        <f t="shared" si="106"/>
        <v>0</v>
      </c>
      <c r="AT453">
        <f t="shared" si="107"/>
        <v>0</v>
      </c>
      <c r="AU453">
        <f t="shared" si="108"/>
        <v>0</v>
      </c>
      <c r="AV453">
        <f t="shared" si="109"/>
        <v>0</v>
      </c>
      <c r="AW453">
        <f t="shared" si="110"/>
        <v>0</v>
      </c>
      <c r="AX453">
        <f t="shared" si="111"/>
        <v>0</v>
      </c>
      <c r="AY453">
        <f t="shared" si="112"/>
        <v>0</v>
      </c>
      <c r="AZ453">
        <f t="shared" si="113"/>
        <v>0</v>
      </c>
      <c r="BA453">
        <f t="shared" si="114"/>
        <v>0</v>
      </c>
      <c r="BB453">
        <f t="shared" si="115"/>
        <v>0</v>
      </c>
      <c r="BC453">
        <f t="shared" si="116"/>
        <v>0</v>
      </c>
      <c r="BD453">
        <f t="shared" si="117"/>
        <v>0</v>
      </c>
      <c r="BE453">
        <f t="shared" si="118"/>
        <v>0</v>
      </c>
      <c r="BF453">
        <f t="shared" si="119"/>
        <v>0</v>
      </c>
      <c r="BG453">
        <f t="shared" si="120"/>
        <v>0</v>
      </c>
      <c r="BH453">
        <f t="shared" si="121"/>
        <v>0</v>
      </c>
      <c r="BL453">
        <f>IF(OR(ISTEXT(G453),ISTEXT(S422)),0,IF(G453&lt;=S422,0,1))</f>
        <v>0</v>
      </c>
      <c r="BM453">
        <f>IF(OR(ISTEXT(H453),ISTEXT(W422)),0,IF(H453&lt;=W422,0,1))</f>
        <v>0</v>
      </c>
      <c r="BN453">
        <f>IF(OR(ISTEXT(I453),ISTEXT(AA422)),0,IF(I453&lt;=AA422,0,1))</f>
        <v>0</v>
      </c>
      <c r="BO453">
        <f>IF(OR(ISTEXT(J453),ISTEXT(S415)),0,IF(J453&lt;=S415,0,1))</f>
        <v>0</v>
      </c>
      <c r="BP453">
        <f>IF(OR(ISTEXT(K453),ISTEXT(W415)),0,IF(K453&lt;=W415,0,1))</f>
        <v>0</v>
      </c>
      <c r="BQ453">
        <f>IF(OR(ISTEXT(L453),ISTEXT(AA415)),0,IF(L453&lt;=AA415,0,1))</f>
        <v>0</v>
      </c>
      <c r="BR453">
        <f>IF(OR(ISTEXT(M453),ISTEXT(S416)),0,IF(M453&lt;=S416,0,1))</f>
        <v>0</v>
      </c>
      <c r="BS453">
        <f>IF(OR(ISTEXT(N453),ISTEXT(W416)),0,IF(N453&lt;=W416,0,1))</f>
        <v>0</v>
      </c>
      <c r="BT453">
        <f>IF(OR(ISTEXT(O453),ISTEXT(AA416)),0,IF(O453&lt;=AA416,0,1))</f>
        <v>0</v>
      </c>
      <c r="BU453">
        <f>IF(OR(ISTEXT(P453),ISTEXT(S417)),0,IF(P453&lt;=S417,0,1))</f>
        <v>0</v>
      </c>
      <c r="BV453">
        <f>IF(OR(ISTEXT(Q453),ISTEXT(W417)),0,IF(Q453&lt;=W417,0,1))</f>
        <v>0</v>
      </c>
      <c r="BW453">
        <f>IF(OR(ISTEXT(R453),ISTEXT(AA417)),0,IF(R453&lt;=AA417,0,1))</f>
        <v>0</v>
      </c>
      <c r="BX453">
        <f>IF(OR(ISTEXT(S453),ISTEXT(S418)),0,IF(S453&lt;=S418,0,1))</f>
        <v>0</v>
      </c>
      <c r="BY453">
        <f>IF(OR(ISTEXT(T453),ISTEXT(W418)),0,IF(T453&lt;=W418,0,1))</f>
        <v>0</v>
      </c>
      <c r="BZ453">
        <f>IF(OR(ISTEXT(U453),ISTEXT(AA418)),0,IF(U453&lt;=AA418,0,1))</f>
        <v>0</v>
      </c>
      <c r="CA453">
        <f>IF(OR(ISTEXT(V453),ISTEXT(S419)),0,IF(V453&lt;=S419,0,1))</f>
        <v>0</v>
      </c>
      <c r="CB453">
        <f>IF(OR(ISTEXT(W453),ISTEXT(W419)),0,IF(W453&lt;=W419,0,1))</f>
        <v>0</v>
      </c>
      <c r="CC453">
        <f>IF(OR(ISTEXT(X453),ISTEXT(AA419)),0,IF(X453&lt;=AA419,0,1))</f>
        <v>0</v>
      </c>
      <c r="CD453">
        <f>IF(OR(ISTEXT(Y453),ISTEXT(S420)),0,IF(Y453&lt;=S420,0,1))</f>
        <v>0</v>
      </c>
      <c r="CE453">
        <f>IF(OR(ISTEXT(Z453),ISTEXT(W420)),0,IF(Z453&lt;=W420,0,1))</f>
        <v>0</v>
      </c>
      <c r="CF453">
        <f>IF(OR(ISTEXT(AA453),ISTEXT(AA420)),0,IF(AA453&lt;=AA420,0,1))</f>
        <v>0</v>
      </c>
      <c r="CG453">
        <f>IF(OR(ISTEXT(AB453),ISTEXT(S421)),0,IF(AB453&lt;=S421,0,1))</f>
        <v>0</v>
      </c>
      <c r="CH453">
        <f>IF(OR(ISTEXT(AC453),ISTEXT(W421)),0,IF(AC453&lt;=W421,0,1))</f>
        <v>0</v>
      </c>
      <c r="CI453">
        <f>IF(OR(ISTEXT(AD453),ISTEXT(AA421)),0,IF(AD453&lt;=AA421,0,1))</f>
        <v>0</v>
      </c>
    </row>
    <row r="454" spans="1:87" ht="15" customHeight="1">
      <c r="A454" s="83"/>
      <c r="B454" s="34"/>
      <c r="C454" s="46" t="s">
        <v>237</v>
      </c>
      <c r="D454" s="404" t="str">
        <f>IF(CNGE_2023_M2_Secc2!D82="","",CNGE_2023_M2_Secc2!D82)</f>
        <v/>
      </c>
      <c r="E454" s="316"/>
      <c r="F454" s="317"/>
      <c r="G454" s="249"/>
      <c r="H454" s="249"/>
      <c r="I454" s="249"/>
      <c r="J454" s="249"/>
      <c r="K454" s="249"/>
      <c r="L454" s="249"/>
      <c r="M454" s="249"/>
      <c r="N454" s="249"/>
      <c r="O454" s="249"/>
      <c r="P454" s="249"/>
      <c r="Q454" s="249"/>
      <c r="R454" s="249"/>
      <c r="S454" s="249"/>
      <c r="T454" s="249"/>
      <c r="U454" s="249"/>
      <c r="V454" s="249"/>
      <c r="W454" s="249"/>
      <c r="X454" s="249"/>
      <c r="Y454" s="249"/>
      <c r="Z454" s="249"/>
      <c r="AA454" s="249"/>
      <c r="AB454" s="249"/>
      <c r="AC454" s="249"/>
      <c r="AD454" s="249"/>
      <c r="AH454">
        <f t="shared" si="122"/>
        <v>0</v>
      </c>
      <c r="AK454">
        <f t="shared" si="98"/>
        <v>0</v>
      </c>
      <c r="AL454">
        <f t="shared" si="99"/>
        <v>0</v>
      </c>
      <c r="AM454">
        <f t="shared" si="100"/>
        <v>0</v>
      </c>
      <c r="AN454">
        <f t="shared" si="101"/>
        <v>0</v>
      </c>
      <c r="AO454">
        <f t="shared" si="102"/>
        <v>0</v>
      </c>
      <c r="AP454">
        <f t="shared" si="103"/>
        <v>0</v>
      </c>
      <c r="AQ454">
        <f t="shared" si="104"/>
        <v>0</v>
      </c>
      <c r="AR454">
        <f t="shared" si="105"/>
        <v>0</v>
      </c>
      <c r="AS454">
        <f t="shared" si="106"/>
        <v>0</v>
      </c>
      <c r="AT454">
        <f t="shared" si="107"/>
        <v>0</v>
      </c>
      <c r="AU454">
        <f t="shared" si="108"/>
        <v>0</v>
      </c>
      <c r="AV454">
        <f t="shared" si="109"/>
        <v>0</v>
      </c>
      <c r="AW454">
        <f t="shared" si="110"/>
        <v>0</v>
      </c>
      <c r="AX454">
        <f t="shared" si="111"/>
        <v>0</v>
      </c>
      <c r="AY454">
        <f t="shared" si="112"/>
        <v>0</v>
      </c>
      <c r="AZ454">
        <f t="shared" si="113"/>
        <v>0</v>
      </c>
      <c r="BA454">
        <f t="shared" si="114"/>
        <v>0</v>
      </c>
      <c r="BB454">
        <f t="shared" si="115"/>
        <v>0</v>
      </c>
      <c r="BC454">
        <f t="shared" si="116"/>
        <v>0</v>
      </c>
      <c r="BD454">
        <f t="shared" si="117"/>
        <v>0</v>
      </c>
      <c r="BE454">
        <f t="shared" si="118"/>
        <v>0</v>
      </c>
      <c r="BF454">
        <f t="shared" si="119"/>
        <v>0</v>
      </c>
      <c r="BG454">
        <f t="shared" si="120"/>
        <v>0</v>
      </c>
      <c r="BH454">
        <f t="shared" si="121"/>
        <v>0</v>
      </c>
      <c r="BL454">
        <f>IF(OR(ISTEXT(G454),ISTEXT(S422)),0,IF(G454&lt;=S422,0,1))</f>
        <v>0</v>
      </c>
      <c r="BM454">
        <f>IF(OR(ISTEXT(H454),ISTEXT(W422)),0,IF(H454&lt;=W422,0,1))</f>
        <v>0</v>
      </c>
      <c r="BN454">
        <f>IF(OR(ISTEXT(I454),ISTEXT(AA422)),0,IF(I454&lt;=AA422,0,1))</f>
        <v>0</v>
      </c>
      <c r="BO454">
        <f>IF(OR(ISTEXT(J454),ISTEXT(S415)),0,IF(J454&lt;=S415,0,1))</f>
        <v>0</v>
      </c>
      <c r="BP454">
        <f>IF(OR(ISTEXT(K454),ISTEXT(W415)),0,IF(K454&lt;=W415,0,1))</f>
        <v>0</v>
      </c>
      <c r="BQ454">
        <f>IF(OR(ISTEXT(L454),ISTEXT(AA415)),0,IF(L454&lt;=AA415,0,1))</f>
        <v>0</v>
      </c>
      <c r="BR454">
        <f>IF(OR(ISTEXT(M454),ISTEXT(S416)),0,IF(M454&lt;=S416,0,1))</f>
        <v>0</v>
      </c>
      <c r="BS454">
        <f>IF(OR(ISTEXT(N454),ISTEXT(W416)),0,IF(N454&lt;=W416,0,1))</f>
        <v>0</v>
      </c>
      <c r="BT454">
        <f>IF(OR(ISTEXT(O454),ISTEXT(AA416)),0,IF(O454&lt;=AA416,0,1))</f>
        <v>0</v>
      </c>
      <c r="BU454">
        <f>IF(OR(ISTEXT(P454),ISTEXT(S417)),0,IF(P454&lt;=S417,0,1))</f>
        <v>0</v>
      </c>
      <c r="BV454">
        <f>IF(OR(ISTEXT(Q454),ISTEXT(W417)),0,IF(Q454&lt;=W417,0,1))</f>
        <v>0</v>
      </c>
      <c r="BW454">
        <f>IF(OR(ISTEXT(R454),ISTEXT(AA417)),0,IF(R454&lt;=AA417,0,1))</f>
        <v>0</v>
      </c>
      <c r="BX454">
        <f>IF(OR(ISTEXT(S454),ISTEXT(S418)),0,IF(S454&lt;=S418,0,1))</f>
        <v>0</v>
      </c>
      <c r="BY454">
        <f>IF(OR(ISTEXT(T454),ISTEXT(W418)),0,IF(T454&lt;=W418,0,1))</f>
        <v>0</v>
      </c>
      <c r="BZ454">
        <f>IF(OR(ISTEXT(U454),ISTEXT(AA418)),0,IF(U454&lt;=AA418,0,1))</f>
        <v>0</v>
      </c>
      <c r="CA454">
        <f>IF(OR(ISTEXT(V454),ISTEXT(S419)),0,IF(V454&lt;=S419,0,1))</f>
        <v>0</v>
      </c>
      <c r="CB454">
        <f>IF(OR(ISTEXT(W454),ISTEXT(W419)),0,IF(W454&lt;=W419,0,1))</f>
        <v>0</v>
      </c>
      <c r="CC454">
        <f>IF(OR(ISTEXT(X454),ISTEXT(AA419)),0,IF(X454&lt;=AA419,0,1))</f>
        <v>0</v>
      </c>
      <c r="CD454">
        <f>IF(OR(ISTEXT(Y454),ISTEXT(S420)),0,IF(Y454&lt;=S420,0,1))</f>
        <v>0</v>
      </c>
      <c r="CE454">
        <f>IF(OR(ISTEXT(Z454),ISTEXT(W420)),0,IF(Z454&lt;=W420,0,1))</f>
        <v>0</v>
      </c>
      <c r="CF454">
        <f>IF(OR(ISTEXT(AA454),ISTEXT(AA420)),0,IF(AA454&lt;=AA420,0,1))</f>
        <v>0</v>
      </c>
      <c r="CG454">
        <f>IF(OR(ISTEXT(AB454),ISTEXT(S421)),0,IF(AB454&lt;=S421,0,1))</f>
        <v>0</v>
      </c>
      <c r="CH454">
        <f>IF(OR(ISTEXT(AC454),ISTEXT(W421)),0,IF(AC454&lt;=W421,0,1))</f>
        <v>0</v>
      </c>
      <c r="CI454">
        <f>IF(OR(ISTEXT(AD454),ISTEXT(AA421)),0,IF(AD454&lt;=AA421,0,1))</f>
        <v>0</v>
      </c>
    </row>
    <row r="455" spans="1:87" ht="15" customHeight="1">
      <c r="A455" s="83"/>
      <c r="B455" s="34"/>
      <c r="C455" s="46" t="s">
        <v>239</v>
      </c>
      <c r="D455" s="404" t="str">
        <f>IF(CNGE_2023_M2_Secc2!D83="","",CNGE_2023_M2_Secc2!D83)</f>
        <v/>
      </c>
      <c r="E455" s="316"/>
      <c r="F455" s="317"/>
      <c r="G455" s="249"/>
      <c r="H455" s="249"/>
      <c r="I455" s="249"/>
      <c r="J455" s="249"/>
      <c r="K455" s="249"/>
      <c r="L455" s="249"/>
      <c r="M455" s="249"/>
      <c r="N455" s="249"/>
      <c r="O455" s="249"/>
      <c r="P455" s="249"/>
      <c r="Q455" s="249"/>
      <c r="R455" s="249"/>
      <c r="S455" s="249"/>
      <c r="T455" s="249"/>
      <c r="U455" s="249"/>
      <c r="V455" s="249"/>
      <c r="W455" s="249"/>
      <c r="X455" s="249"/>
      <c r="Y455" s="249"/>
      <c r="Z455" s="249"/>
      <c r="AA455" s="249"/>
      <c r="AB455" s="249"/>
      <c r="AC455" s="249"/>
      <c r="AD455" s="249"/>
      <c r="AH455">
        <f t="shared" si="122"/>
        <v>0</v>
      </c>
      <c r="AK455">
        <f t="shared" si="98"/>
        <v>0</v>
      </c>
      <c r="AL455">
        <f t="shared" si="99"/>
        <v>0</v>
      </c>
      <c r="AM455">
        <f t="shared" si="100"/>
        <v>0</v>
      </c>
      <c r="AN455">
        <f t="shared" si="101"/>
        <v>0</v>
      </c>
      <c r="AO455">
        <f t="shared" si="102"/>
        <v>0</v>
      </c>
      <c r="AP455">
        <f t="shared" si="103"/>
        <v>0</v>
      </c>
      <c r="AQ455">
        <f t="shared" si="104"/>
        <v>0</v>
      </c>
      <c r="AR455">
        <f t="shared" si="105"/>
        <v>0</v>
      </c>
      <c r="AS455">
        <f t="shared" si="106"/>
        <v>0</v>
      </c>
      <c r="AT455">
        <f t="shared" si="107"/>
        <v>0</v>
      </c>
      <c r="AU455">
        <f t="shared" si="108"/>
        <v>0</v>
      </c>
      <c r="AV455">
        <f t="shared" si="109"/>
        <v>0</v>
      </c>
      <c r="AW455">
        <f t="shared" si="110"/>
        <v>0</v>
      </c>
      <c r="AX455">
        <f t="shared" si="111"/>
        <v>0</v>
      </c>
      <c r="AY455">
        <f t="shared" si="112"/>
        <v>0</v>
      </c>
      <c r="AZ455">
        <f t="shared" si="113"/>
        <v>0</v>
      </c>
      <c r="BA455">
        <f t="shared" si="114"/>
        <v>0</v>
      </c>
      <c r="BB455">
        <f t="shared" si="115"/>
        <v>0</v>
      </c>
      <c r="BC455">
        <f t="shared" si="116"/>
        <v>0</v>
      </c>
      <c r="BD455">
        <f t="shared" si="117"/>
        <v>0</v>
      </c>
      <c r="BE455">
        <f t="shared" si="118"/>
        <v>0</v>
      </c>
      <c r="BF455">
        <f t="shared" si="119"/>
        <v>0</v>
      </c>
      <c r="BG455">
        <f t="shared" si="120"/>
        <v>0</v>
      </c>
      <c r="BH455">
        <f t="shared" si="121"/>
        <v>0</v>
      </c>
      <c r="BL455">
        <f>IF(OR(ISTEXT(G455),ISTEXT(S422)),0,IF(G455&lt;=S422,0,1))</f>
        <v>0</v>
      </c>
      <c r="BM455">
        <f>IF(OR(ISTEXT(H455),ISTEXT(W422)),0,IF(H455&lt;=W422,0,1))</f>
        <v>0</v>
      </c>
      <c r="BN455">
        <f>IF(OR(ISTEXT(I455),ISTEXT(AA422)),0,IF(I455&lt;=AA422,0,1))</f>
        <v>0</v>
      </c>
      <c r="BO455">
        <f>IF(OR(ISTEXT(J455),ISTEXT(S415)),0,IF(J455&lt;=S415,0,1))</f>
        <v>0</v>
      </c>
      <c r="BP455">
        <f>IF(OR(ISTEXT(K455),ISTEXT(W415)),0,IF(K455&lt;=W415,0,1))</f>
        <v>0</v>
      </c>
      <c r="BQ455">
        <f>IF(OR(ISTEXT(L455),ISTEXT(AA415)),0,IF(L455&lt;=AA415,0,1))</f>
        <v>0</v>
      </c>
      <c r="BR455">
        <f>IF(OR(ISTEXT(M455),ISTEXT(S416)),0,IF(M455&lt;=S416,0,1))</f>
        <v>0</v>
      </c>
      <c r="BS455">
        <f>IF(OR(ISTEXT(N455),ISTEXT(W416)),0,IF(N455&lt;=W416,0,1))</f>
        <v>0</v>
      </c>
      <c r="BT455">
        <f>IF(OR(ISTEXT(O455),ISTEXT(AA416)),0,IF(O455&lt;=AA416,0,1))</f>
        <v>0</v>
      </c>
      <c r="BU455">
        <f>IF(OR(ISTEXT(P455),ISTEXT(S417)),0,IF(P455&lt;=S417,0,1))</f>
        <v>0</v>
      </c>
      <c r="BV455">
        <f>IF(OR(ISTEXT(Q455),ISTEXT(W417)),0,IF(Q455&lt;=W417,0,1))</f>
        <v>0</v>
      </c>
      <c r="BW455">
        <f>IF(OR(ISTEXT(R455),ISTEXT(AA417)),0,IF(R455&lt;=AA417,0,1))</f>
        <v>0</v>
      </c>
      <c r="BX455">
        <f>IF(OR(ISTEXT(S455),ISTEXT(S418)),0,IF(S455&lt;=S418,0,1))</f>
        <v>0</v>
      </c>
      <c r="BY455">
        <f>IF(OR(ISTEXT(T455),ISTEXT(W418)),0,IF(T455&lt;=W418,0,1))</f>
        <v>0</v>
      </c>
      <c r="BZ455">
        <f>IF(OR(ISTEXT(U455),ISTEXT(AA418)),0,IF(U455&lt;=AA418,0,1))</f>
        <v>0</v>
      </c>
      <c r="CA455">
        <f>IF(OR(ISTEXT(V455),ISTEXT(S419)),0,IF(V455&lt;=S419,0,1))</f>
        <v>0</v>
      </c>
      <c r="CB455">
        <f>IF(OR(ISTEXT(W455),ISTEXT(W419)),0,IF(W455&lt;=W419,0,1))</f>
        <v>0</v>
      </c>
      <c r="CC455">
        <f>IF(OR(ISTEXT(X455),ISTEXT(AA419)),0,IF(X455&lt;=AA419,0,1))</f>
        <v>0</v>
      </c>
      <c r="CD455">
        <f>IF(OR(ISTEXT(Y455),ISTEXT(S420)),0,IF(Y455&lt;=S420,0,1))</f>
        <v>0</v>
      </c>
      <c r="CE455">
        <f>IF(OR(ISTEXT(Z455),ISTEXT(W420)),0,IF(Z455&lt;=W420,0,1))</f>
        <v>0</v>
      </c>
      <c r="CF455">
        <f>IF(OR(ISTEXT(AA455),ISTEXT(AA420)),0,IF(AA455&lt;=AA420,0,1))</f>
        <v>0</v>
      </c>
      <c r="CG455">
        <f>IF(OR(ISTEXT(AB455),ISTEXT(S421)),0,IF(AB455&lt;=S421,0,1))</f>
        <v>0</v>
      </c>
      <c r="CH455">
        <f>IF(OR(ISTEXT(AC455),ISTEXT(W421)),0,IF(AC455&lt;=W421,0,1))</f>
        <v>0</v>
      </c>
      <c r="CI455">
        <f>IF(OR(ISTEXT(AD455),ISTEXT(AA421)),0,IF(AD455&lt;=AA421,0,1))</f>
        <v>0</v>
      </c>
    </row>
    <row r="456" spans="1:87" ht="15" customHeight="1">
      <c r="A456" s="83"/>
      <c r="B456" s="34"/>
      <c r="C456" s="46" t="s">
        <v>240</v>
      </c>
      <c r="D456" s="404" t="str">
        <f>IF(CNGE_2023_M2_Secc2!D84="","",CNGE_2023_M2_Secc2!D84)</f>
        <v/>
      </c>
      <c r="E456" s="316"/>
      <c r="F456" s="317"/>
      <c r="G456" s="249"/>
      <c r="H456" s="249"/>
      <c r="I456" s="249"/>
      <c r="J456" s="249"/>
      <c r="K456" s="249"/>
      <c r="L456" s="249"/>
      <c r="M456" s="249"/>
      <c r="N456" s="249"/>
      <c r="O456" s="249"/>
      <c r="P456" s="249"/>
      <c r="Q456" s="249"/>
      <c r="R456" s="249"/>
      <c r="S456" s="249"/>
      <c r="T456" s="249"/>
      <c r="U456" s="249"/>
      <c r="V456" s="249"/>
      <c r="W456" s="249"/>
      <c r="X456" s="249"/>
      <c r="Y456" s="249"/>
      <c r="Z456" s="249"/>
      <c r="AA456" s="249"/>
      <c r="AB456" s="249"/>
      <c r="AC456" s="249"/>
      <c r="AD456" s="249"/>
      <c r="AH456">
        <f t="shared" si="122"/>
        <v>0</v>
      </c>
      <c r="AK456">
        <f t="shared" si="98"/>
        <v>0</v>
      </c>
      <c r="AL456">
        <f t="shared" si="99"/>
        <v>0</v>
      </c>
      <c r="AM456">
        <f t="shared" si="100"/>
        <v>0</v>
      </c>
      <c r="AN456">
        <f t="shared" si="101"/>
        <v>0</v>
      </c>
      <c r="AO456">
        <f t="shared" si="102"/>
        <v>0</v>
      </c>
      <c r="AP456">
        <f t="shared" si="103"/>
        <v>0</v>
      </c>
      <c r="AQ456">
        <f t="shared" si="104"/>
        <v>0</v>
      </c>
      <c r="AR456">
        <f t="shared" si="105"/>
        <v>0</v>
      </c>
      <c r="AS456">
        <f t="shared" si="106"/>
        <v>0</v>
      </c>
      <c r="AT456">
        <f t="shared" si="107"/>
        <v>0</v>
      </c>
      <c r="AU456">
        <f t="shared" si="108"/>
        <v>0</v>
      </c>
      <c r="AV456">
        <f t="shared" si="109"/>
        <v>0</v>
      </c>
      <c r="AW456">
        <f t="shared" si="110"/>
        <v>0</v>
      </c>
      <c r="AX456">
        <f t="shared" si="111"/>
        <v>0</v>
      </c>
      <c r="AY456">
        <f t="shared" si="112"/>
        <v>0</v>
      </c>
      <c r="AZ456">
        <f t="shared" si="113"/>
        <v>0</v>
      </c>
      <c r="BA456">
        <f t="shared" si="114"/>
        <v>0</v>
      </c>
      <c r="BB456">
        <f t="shared" si="115"/>
        <v>0</v>
      </c>
      <c r="BC456">
        <f t="shared" si="116"/>
        <v>0</v>
      </c>
      <c r="BD456">
        <f t="shared" si="117"/>
        <v>0</v>
      </c>
      <c r="BE456">
        <f t="shared" si="118"/>
        <v>0</v>
      </c>
      <c r="BF456">
        <f t="shared" si="119"/>
        <v>0</v>
      </c>
      <c r="BG456">
        <f t="shared" si="120"/>
        <v>0</v>
      </c>
      <c r="BH456">
        <f t="shared" si="121"/>
        <v>0</v>
      </c>
      <c r="BL456">
        <f>IF(OR(ISTEXT(G456),ISTEXT(S422)),0,IF(G456&lt;=S422,0,1))</f>
        <v>0</v>
      </c>
      <c r="BM456">
        <f>IF(OR(ISTEXT(H456),ISTEXT(W422)),0,IF(H456&lt;=W422,0,1))</f>
        <v>0</v>
      </c>
      <c r="BN456">
        <f>IF(OR(ISTEXT(I456),ISTEXT(AA422)),0,IF(I456&lt;=AA422,0,1))</f>
        <v>0</v>
      </c>
      <c r="BO456">
        <f>IF(OR(ISTEXT(J456),ISTEXT(S415)),0,IF(J456&lt;=S415,0,1))</f>
        <v>0</v>
      </c>
      <c r="BP456">
        <f>IF(OR(ISTEXT(K456),ISTEXT(W415)),0,IF(K456&lt;=W415,0,1))</f>
        <v>0</v>
      </c>
      <c r="BQ456">
        <f>IF(OR(ISTEXT(L456),ISTEXT(AA415)),0,IF(L456&lt;=AA415,0,1))</f>
        <v>0</v>
      </c>
      <c r="BR456">
        <f>IF(OR(ISTEXT(M456),ISTEXT(S416)),0,IF(M456&lt;=S416,0,1))</f>
        <v>0</v>
      </c>
      <c r="BS456">
        <f>IF(OR(ISTEXT(N456),ISTEXT(W416)),0,IF(N456&lt;=W416,0,1))</f>
        <v>0</v>
      </c>
      <c r="BT456">
        <f>IF(OR(ISTEXT(O456),ISTEXT(AA416)),0,IF(O456&lt;=AA416,0,1))</f>
        <v>0</v>
      </c>
      <c r="BU456">
        <f>IF(OR(ISTEXT(P456),ISTEXT(S417)),0,IF(P456&lt;=S417,0,1))</f>
        <v>0</v>
      </c>
      <c r="BV456">
        <f>IF(OR(ISTEXT(Q456),ISTEXT(W417)),0,IF(Q456&lt;=W417,0,1))</f>
        <v>0</v>
      </c>
      <c r="BW456">
        <f>IF(OR(ISTEXT(R456),ISTEXT(AA417)),0,IF(R456&lt;=AA417,0,1))</f>
        <v>0</v>
      </c>
      <c r="BX456">
        <f>IF(OR(ISTEXT(S456),ISTEXT(S418)),0,IF(S456&lt;=S418,0,1))</f>
        <v>0</v>
      </c>
      <c r="BY456">
        <f>IF(OR(ISTEXT(T456),ISTEXT(W418)),0,IF(T456&lt;=W418,0,1))</f>
        <v>0</v>
      </c>
      <c r="BZ456">
        <f>IF(OR(ISTEXT(U456),ISTEXT(AA418)),0,IF(U456&lt;=AA418,0,1))</f>
        <v>0</v>
      </c>
      <c r="CA456">
        <f>IF(OR(ISTEXT(V456),ISTEXT(S419)),0,IF(V456&lt;=S419,0,1))</f>
        <v>0</v>
      </c>
      <c r="CB456">
        <f>IF(OR(ISTEXT(W456),ISTEXT(W419)),0,IF(W456&lt;=W419,0,1))</f>
        <v>0</v>
      </c>
      <c r="CC456">
        <f>IF(OR(ISTEXT(X456),ISTEXT(AA419)),0,IF(X456&lt;=AA419,0,1))</f>
        <v>0</v>
      </c>
      <c r="CD456">
        <f>IF(OR(ISTEXT(Y456),ISTEXT(S420)),0,IF(Y456&lt;=S420,0,1))</f>
        <v>0</v>
      </c>
      <c r="CE456">
        <f>IF(OR(ISTEXT(Z456),ISTEXT(W420)),0,IF(Z456&lt;=W420,0,1))</f>
        <v>0</v>
      </c>
      <c r="CF456">
        <f>IF(OR(ISTEXT(AA456),ISTEXT(AA420)),0,IF(AA456&lt;=AA420,0,1))</f>
        <v>0</v>
      </c>
      <c r="CG456">
        <f>IF(OR(ISTEXT(AB456),ISTEXT(S421)),0,IF(AB456&lt;=S421,0,1))</f>
        <v>0</v>
      </c>
      <c r="CH456">
        <f>IF(OR(ISTEXT(AC456),ISTEXT(W421)),0,IF(AC456&lt;=W421,0,1))</f>
        <v>0</v>
      </c>
      <c r="CI456">
        <f>IF(OR(ISTEXT(AD456),ISTEXT(AA421)),0,IF(AD456&lt;=AA421,0,1))</f>
        <v>0</v>
      </c>
    </row>
    <row r="457" spans="1:87" ht="15" customHeight="1">
      <c r="A457" s="83"/>
      <c r="B457" s="34"/>
      <c r="C457" s="46" t="s">
        <v>241</v>
      </c>
      <c r="D457" s="404" t="str">
        <f>IF(CNGE_2023_M2_Secc2!D85="","",CNGE_2023_M2_Secc2!D85)</f>
        <v/>
      </c>
      <c r="E457" s="316"/>
      <c r="F457" s="317"/>
      <c r="G457" s="249"/>
      <c r="H457" s="249"/>
      <c r="I457" s="249"/>
      <c r="J457" s="249"/>
      <c r="K457" s="249"/>
      <c r="L457" s="249"/>
      <c r="M457" s="249"/>
      <c r="N457" s="249"/>
      <c r="O457" s="249"/>
      <c r="P457" s="249"/>
      <c r="Q457" s="249"/>
      <c r="R457" s="249"/>
      <c r="S457" s="249"/>
      <c r="T457" s="249"/>
      <c r="U457" s="249"/>
      <c r="V457" s="249"/>
      <c r="W457" s="249"/>
      <c r="X457" s="249"/>
      <c r="Y457" s="249"/>
      <c r="Z457" s="249"/>
      <c r="AA457" s="249"/>
      <c r="AB457" s="249"/>
      <c r="AC457" s="249"/>
      <c r="AD457" s="249"/>
      <c r="AH457">
        <f t="shared" si="122"/>
        <v>0</v>
      </c>
      <c r="AK457">
        <f t="shared" si="98"/>
        <v>0</v>
      </c>
      <c r="AL457">
        <f t="shared" si="99"/>
        <v>0</v>
      </c>
      <c r="AM457">
        <f t="shared" si="100"/>
        <v>0</v>
      </c>
      <c r="AN457">
        <f t="shared" si="101"/>
        <v>0</v>
      </c>
      <c r="AO457">
        <f t="shared" si="102"/>
        <v>0</v>
      </c>
      <c r="AP457">
        <f t="shared" si="103"/>
        <v>0</v>
      </c>
      <c r="AQ457">
        <f t="shared" si="104"/>
        <v>0</v>
      </c>
      <c r="AR457">
        <f t="shared" si="105"/>
        <v>0</v>
      </c>
      <c r="AS457">
        <f t="shared" si="106"/>
        <v>0</v>
      </c>
      <c r="AT457">
        <f t="shared" si="107"/>
        <v>0</v>
      </c>
      <c r="AU457">
        <f t="shared" si="108"/>
        <v>0</v>
      </c>
      <c r="AV457">
        <f t="shared" si="109"/>
        <v>0</v>
      </c>
      <c r="AW457">
        <f t="shared" si="110"/>
        <v>0</v>
      </c>
      <c r="AX457">
        <f t="shared" si="111"/>
        <v>0</v>
      </c>
      <c r="AY457">
        <f t="shared" si="112"/>
        <v>0</v>
      </c>
      <c r="AZ457">
        <f t="shared" si="113"/>
        <v>0</v>
      </c>
      <c r="BA457">
        <f t="shared" si="114"/>
        <v>0</v>
      </c>
      <c r="BB457">
        <f t="shared" si="115"/>
        <v>0</v>
      </c>
      <c r="BC457">
        <f t="shared" si="116"/>
        <v>0</v>
      </c>
      <c r="BD457">
        <f t="shared" si="117"/>
        <v>0</v>
      </c>
      <c r="BE457">
        <f t="shared" si="118"/>
        <v>0</v>
      </c>
      <c r="BF457">
        <f t="shared" si="119"/>
        <v>0</v>
      </c>
      <c r="BG457">
        <f t="shared" si="120"/>
        <v>0</v>
      </c>
      <c r="BH457">
        <f t="shared" si="121"/>
        <v>0</v>
      </c>
      <c r="BL457">
        <f>IF(OR(ISTEXT(G457),ISTEXT(S422)),0,IF(G457&lt;=S422,0,1))</f>
        <v>0</v>
      </c>
      <c r="BM457">
        <f>IF(OR(ISTEXT(H457),ISTEXT(W422)),0,IF(H457&lt;=W422,0,1))</f>
        <v>0</v>
      </c>
      <c r="BN457">
        <f>IF(OR(ISTEXT(I457),ISTEXT(AA422)),0,IF(I457&lt;=AA422,0,1))</f>
        <v>0</v>
      </c>
      <c r="BO457">
        <f>IF(OR(ISTEXT(J457),ISTEXT(S415)),0,IF(J457&lt;=S415,0,1))</f>
        <v>0</v>
      </c>
      <c r="BP457">
        <f>IF(OR(ISTEXT(K457),ISTEXT(W415)),0,IF(K457&lt;=W415,0,1))</f>
        <v>0</v>
      </c>
      <c r="BQ457">
        <f>IF(OR(ISTEXT(L457),ISTEXT(AA415)),0,IF(L457&lt;=AA415,0,1))</f>
        <v>0</v>
      </c>
      <c r="BR457">
        <f>IF(OR(ISTEXT(M457),ISTEXT(S416)),0,IF(M457&lt;=S416,0,1))</f>
        <v>0</v>
      </c>
      <c r="BS457">
        <f>IF(OR(ISTEXT(N457),ISTEXT(W416)),0,IF(N457&lt;=W416,0,1))</f>
        <v>0</v>
      </c>
      <c r="BT457">
        <f>IF(OR(ISTEXT(O457),ISTEXT(AA416)),0,IF(O457&lt;=AA416,0,1))</f>
        <v>0</v>
      </c>
      <c r="BU457">
        <f>IF(OR(ISTEXT(P457),ISTEXT(S417)),0,IF(P457&lt;=S417,0,1))</f>
        <v>0</v>
      </c>
      <c r="BV457">
        <f>IF(OR(ISTEXT(Q457),ISTEXT(W417)),0,IF(Q457&lt;=W417,0,1))</f>
        <v>0</v>
      </c>
      <c r="BW457">
        <f>IF(OR(ISTEXT(R457),ISTEXT(AA417)),0,IF(R457&lt;=AA417,0,1))</f>
        <v>0</v>
      </c>
      <c r="BX457">
        <f>IF(OR(ISTEXT(S457),ISTEXT(S418)),0,IF(S457&lt;=S418,0,1))</f>
        <v>0</v>
      </c>
      <c r="BY457">
        <f>IF(OR(ISTEXT(T457),ISTEXT(W418)),0,IF(T457&lt;=W418,0,1))</f>
        <v>0</v>
      </c>
      <c r="BZ457">
        <f>IF(OR(ISTEXT(U457),ISTEXT(AA418)),0,IF(U457&lt;=AA418,0,1))</f>
        <v>0</v>
      </c>
      <c r="CA457">
        <f>IF(OR(ISTEXT(V457),ISTEXT(S419)),0,IF(V457&lt;=S419,0,1))</f>
        <v>0</v>
      </c>
      <c r="CB457">
        <f>IF(OR(ISTEXT(W457),ISTEXT(W419)),0,IF(W457&lt;=W419,0,1))</f>
        <v>0</v>
      </c>
      <c r="CC457">
        <f>IF(OR(ISTEXT(X457),ISTEXT(AA419)),0,IF(X457&lt;=AA419,0,1))</f>
        <v>0</v>
      </c>
      <c r="CD457">
        <f>IF(OR(ISTEXT(Y457),ISTEXT(S420)),0,IF(Y457&lt;=S420,0,1))</f>
        <v>0</v>
      </c>
      <c r="CE457">
        <f>IF(OR(ISTEXT(Z457),ISTEXT(W420)),0,IF(Z457&lt;=W420,0,1))</f>
        <v>0</v>
      </c>
      <c r="CF457">
        <f>IF(OR(ISTEXT(AA457),ISTEXT(AA420)),0,IF(AA457&lt;=AA420,0,1))</f>
        <v>0</v>
      </c>
      <c r="CG457">
        <f>IF(OR(ISTEXT(AB457),ISTEXT(S421)),0,IF(AB457&lt;=S421,0,1))</f>
        <v>0</v>
      </c>
      <c r="CH457">
        <f>IF(OR(ISTEXT(AC457),ISTEXT(W421)),0,IF(AC457&lt;=W421,0,1))</f>
        <v>0</v>
      </c>
      <c r="CI457">
        <f>IF(OR(ISTEXT(AD457),ISTEXT(AA421)),0,IF(AD457&lt;=AA421,0,1))</f>
        <v>0</v>
      </c>
    </row>
    <row r="458" spans="1:87" ht="15" customHeight="1">
      <c r="A458" s="83"/>
      <c r="B458" s="34"/>
      <c r="C458" s="46" t="s">
        <v>242</v>
      </c>
      <c r="D458" s="404" t="str">
        <f>IF(CNGE_2023_M2_Secc2!D86="","",CNGE_2023_M2_Secc2!D86)</f>
        <v/>
      </c>
      <c r="E458" s="316"/>
      <c r="F458" s="317"/>
      <c r="G458" s="249"/>
      <c r="H458" s="249"/>
      <c r="I458" s="249"/>
      <c r="J458" s="249"/>
      <c r="K458" s="249"/>
      <c r="L458" s="249"/>
      <c r="M458" s="249"/>
      <c r="N458" s="249"/>
      <c r="O458" s="249"/>
      <c r="P458" s="249"/>
      <c r="Q458" s="249"/>
      <c r="R458" s="249"/>
      <c r="S458" s="249"/>
      <c r="T458" s="249"/>
      <c r="U458" s="249"/>
      <c r="V458" s="249"/>
      <c r="W458" s="249"/>
      <c r="X458" s="249"/>
      <c r="Y458" s="249"/>
      <c r="Z458" s="249"/>
      <c r="AA458" s="249"/>
      <c r="AB458" s="249"/>
      <c r="AC458" s="249"/>
      <c r="AD458" s="249"/>
      <c r="AH458">
        <f t="shared" si="122"/>
        <v>0</v>
      </c>
      <c r="AK458">
        <f t="shared" si="98"/>
        <v>0</v>
      </c>
      <c r="AL458">
        <f t="shared" si="99"/>
        <v>0</v>
      </c>
      <c r="AM458">
        <f t="shared" si="100"/>
        <v>0</v>
      </c>
      <c r="AN458">
        <f t="shared" si="101"/>
        <v>0</v>
      </c>
      <c r="AO458">
        <f t="shared" si="102"/>
        <v>0</v>
      </c>
      <c r="AP458">
        <f t="shared" si="103"/>
        <v>0</v>
      </c>
      <c r="AQ458">
        <f t="shared" si="104"/>
        <v>0</v>
      </c>
      <c r="AR458">
        <f t="shared" si="105"/>
        <v>0</v>
      </c>
      <c r="AS458">
        <f t="shared" si="106"/>
        <v>0</v>
      </c>
      <c r="AT458">
        <f t="shared" si="107"/>
        <v>0</v>
      </c>
      <c r="AU458">
        <f t="shared" si="108"/>
        <v>0</v>
      </c>
      <c r="AV458">
        <f t="shared" si="109"/>
        <v>0</v>
      </c>
      <c r="AW458">
        <f t="shared" si="110"/>
        <v>0</v>
      </c>
      <c r="AX458">
        <f t="shared" si="111"/>
        <v>0</v>
      </c>
      <c r="AY458">
        <f t="shared" si="112"/>
        <v>0</v>
      </c>
      <c r="AZ458">
        <f t="shared" si="113"/>
        <v>0</v>
      </c>
      <c r="BA458">
        <f t="shared" si="114"/>
        <v>0</v>
      </c>
      <c r="BB458">
        <f t="shared" si="115"/>
        <v>0</v>
      </c>
      <c r="BC458">
        <f t="shared" si="116"/>
        <v>0</v>
      </c>
      <c r="BD458">
        <f t="shared" si="117"/>
        <v>0</v>
      </c>
      <c r="BE458">
        <f t="shared" si="118"/>
        <v>0</v>
      </c>
      <c r="BF458">
        <f t="shared" si="119"/>
        <v>0</v>
      </c>
      <c r="BG458">
        <f t="shared" si="120"/>
        <v>0</v>
      </c>
      <c r="BH458">
        <f t="shared" si="121"/>
        <v>0</v>
      </c>
      <c r="BL458">
        <f>IF(OR(ISTEXT(G458),ISTEXT(S422)),0,IF(G458&lt;=S422,0,1))</f>
        <v>0</v>
      </c>
      <c r="BM458">
        <f>IF(OR(ISTEXT(H458),ISTEXT(W422)),0,IF(H458&lt;=W422,0,1))</f>
        <v>0</v>
      </c>
      <c r="BN458">
        <f>IF(OR(ISTEXT(I458),ISTEXT(AA422)),0,IF(I458&lt;=AA422,0,1))</f>
        <v>0</v>
      </c>
      <c r="BO458">
        <f>IF(OR(ISTEXT(J458),ISTEXT(S415)),0,IF(J458&lt;=S415,0,1))</f>
        <v>0</v>
      </c>
      <c r="BP458">
        <f>IF(OR(ISTEXT(K458),ISTEXT(W415)),0,IF(K458&lt;=W415,0,1))</f>
        <v>0</v>
      </c>
      <c r="BQ458">
        <f>IF(OR(ISTEXT(L458),ISTEXT(AA415)),0,IF(L458&lt;=AA415,0,1))</f>
        <v>0</v>
      </c>
      <c r="BR458">
        <f>IF(OR(ISTEXT(M458),ISTEXT(S416)),0,IF(M458&lt;=S416,0,1))</f>
        <v>0</v>
      </c>
      <c r="BS458">
        <f>IF(OR(ISTEXT(N458),ISTEXT(W416)),0,IF(N458&lt;=W416,0,1))</f>
        <v>0</v>
      </c>
      <c r="BT458">
        <f>IF(OR(ISTEXT(O458),ISTEXT(AA416)),0,IF(O458&lt;=AA416,0,1))</f>
        <v>0</v>
      </c>
      <c r="BU458">
        <f>IF(OR(ISTEXT(P458),ISTEXT(S417)),0,IF(P458&lt;=S417,0,1))</f>
        <v>0</v>
      </c>
      <c r="BV458">
        <f>IF(OR(ISTEXT(Q458),ISTEXT(W417)),0,IF(Q458&lt;=W417,0,1))</f>
        <v>0</v>
      </c>
      <c r="BW458">
        <f>IF(OR(ISTEXT(R458),ISTEXT(AA417)),0,IF(R458&lt;=AA417,0,1))</f>
        <v>0</v>
      </c>
      <c r="BX458">
        <f>IF(OR(ISTEXT(S458),ISTEXT(S418)),0,IF(S458&lt;=S418,0,1))</f>
        <v>0</v>
      </c>
      <c r="BY458">
        <f>IF(OR(ISTEXT(T458),ISTEXT(W418)),0,IF(T458&lt;=W418,0,1))</f>
        <v>0</v>
      </c>
      <c r="BZ458">
        <f>IF(OR(ISTEXT(U458),ISTEXT(AA418)),0,IF(U458&lt;=AA418,0,1))</f>
        <v>0</v>
      </c>
      <c r="CA458">
        <f>IF(OR(ISTEXT(V458),ISTEXT(S419)),0,IF(V458&lt;=S419,0,1))</f>
        <v>0</v>
      </c>
      <c r="CB458">
        <f>IF(OR(ISTEXT(W458),ISTEXT(W419)),0,IF(W458&lt;=W419,0,1))</f>
        <v>0</v>
      </c>
      <c r="CC458">
        <f>IF(OR(ISTEXT(X458),ISTEXT(AA419)),0,IF(X458&lt;=AA419,0,1))</f>
        <v>0</v>
      </c>
      <c r="CD458">
        <f>IF(OR(ISTEXT(Y458),ISTEXT(S420)),0,IF(Y458&lt;=S420,0,1))</f>
        <v>0</v>
      </c>
      <c r="CE458">
        <f>IF(OR(ISTEXT(Z458),ISTEXT(W420)),0,IF(Z458&lt;=W420,0,1))</f>
        <v>0</v>
      </c>
      <c r="CF458">
        <f>IF(OR(ISTEXT(AA458),ISTEXT(AA420)),0,IF(AA458&lt;=AA420,0,1))</f>
        <v>0</v>
      </c>
      <c r="CG458">
        <f>IF(OR(ISTEXT(AB458),ISTEXT(S421)),0,IF(AB458&lt;=S421,0,1))</f>
        <v>0</v>
      </c>
      <c r="CH458">
        <f>IF(OR(ISTEXT(AC458),ISTEXT(W421)),0,IF(AC458&lt;=W421,0,1))</f>
        <v>0</v>
      </c>
      <c r="CI458">
        <f>IF(OR(ISTEXT(AD458),ISTEXT(AA421)),0,IF(AD458&lt;=AA421,0,1))</f>
        <v>0</v>
      </c>
    </row>
    <row r="459" spans="1:87" ht="15" customHeight="1">
      <c r="A459" s="83"/>
      <c r="B459" s="34"/>
      <c r="C459" s="46" t="s">
        <v>243</v>
      </c>
      <c r="D459" s="404" t="str">
        <f>IF(CNGE_2023_M2_Secc2!D87="","",CNGE_2023_M2_Secc2!D87)</f>
        <v/>
      </c>
      <c r="E459" s="316"/>
      <c r="F459" s="317"/>
      <c r="G459" s="249"/>
      <c r="H459" s="249"/>
      <c r="I459" s="249"/>
      <c r="J459" s="249"/>
      <c r="K459" s="249"/>
      <c r="L459" s="249"/>
      <c r="M459" s="249"/>
      <c r="N459" s="249"/>
      <c r="O459" s="249"/>
      <c r="P459" s="249"/>
      <c r="Q459" s="249"/>
      <c r="R459" s="249"/>
      <c r="S459" s="249"/>
      <c r="T459" s="249"/>
      <c r="U459" s="249"/>
      <c r="V459" s="249"/>
      <c r="W459" s="249"/>
      <c r="X459" s="249"/>
      <c r="Y459" s="249"/>
      <c r="Z459" s="249"/>
      <c r="AA459" s="249"/>
      <c r="AB459" s="249"/>
      <c r="AC459" s="249"/>
      <c r="AD459" s="249"/>
      <c r="AH459">
        <f t="shared" si="122"/>
        <v>0</v>
      </c>
      <c r="AK459">
        <f t="shared" si="98"/>
        <v>0</v>
      </c>
      <c r="AL459">
        <f t="shared" si="99"/>
        <v>0</v>
      </c>
      <c r="AM459">
        <f t="shared" si="100"/>
        <v>0</v>
      </c>
      <c r="AN459">
        <f t="shared" si="101"/>
        <v>0</v>
      </c>
      <c r="AO459">
        <f t="shared" si="102"/>
        <v>0</v>
      </c>
      <c r="AP459">
        <f t="shared" si="103"/>
        <v>0</v>
      </c>
      <c r="AQ459">
        <f t="shared" si="104"/>
        <v>0</v>
      </c>
      <c r="AR459">
        <f t="shared" si="105"/>
        <v>0</v>
      </c>
      <c r="AS459">
        <f t="shared" si="106"/>
        <v>0</v>
      </c>
      <c r="AT459">
        <f t="shared" si="107"/>
        <v>0</v>
      </c>
      <c r="AU459">
        <f t="shared" si="108"/>
        <v>0</v>
      </c>
      <c r="AV459">
        <f t="shared" si="109"/>
        <v>0</v>
      </c>
      <c r="AW459">
        <f t="shared" si="110"/>
        <v>0</v>
      </c>
      <c r="AX459">
        <f t="shared" si="111"/>
        <v>0</v>
      </c>
      <c r="AY459">
        <f t="shared" si="112"/>
        <v>0</v>
      </c>
      <c r="AZ459">
        <f t="shared" si="113"/>
        <v>0</v>
      </c>
      <c r="BA459">
        <f t="shared" si="114"/>
        <v>0</v>
      </c>
      <c r="BB459">
        <f t="shared" si="115"/>
        <v>0</v>
      </c>
      <c r="BC459">
        <f t="shared" si="116"/>
        <v>0</v>
      </c>
      <c r="BD459">
        <f t="shared" si="117"/>
        <v>0</v>
      </c>
      <c r="BE459">
        <f t="shared" si="118"/>
        <v>0</v>
      </c>
      <c r="BF459">
        <f t="shared" si="119"/>
        <v>0</v>
      </c>
      <c r="BG459">
        <f t="shared" si="120"/>
        <v>0</v>
      </c>
      <c r="BH459">
        <f t="shared" si="121"/>
        <v>0</v>
      </c>
      <c r="BL459">
        <f>IF(OR(ISTEXT(G459),ISTEXT(S422)),0,IF(G459&lt;=S422,0,1))</f>
        <v>0</v>
      </c>
      <c r="BM459">
        <f>IF(OR(ISTEXT(H459),ISTEXT(W422)),0,IF(H459&lt;=W422,0,1))</f>
        <v>0</v>
      </c>
      <c r="BN459">
        <f>IF(OR(ISTEXT(I459),ISTEXT(AA422)),0,IF(I459&lt;=AA422,0,1))</f>
        <v>0</v>
      </c>
      <c r="BO459">
        <f>IF(OR(ISTEXT(J459),ISTEXT(S415)),0,IF(J459&lt;=S415,0,1))</f>
        <v>0</v>
      </c>
      <c r="BP459">
        <f>IF(OR(ISTEXT(K459),ISTEXT(W415)),0,IF(K459&lt;=W415,0,1))</f>
        <v>0</v>
      </c>
      <c r="BQ459">
        <f>IF(OR(ISTEXT(L459),ISTEXT(AA415)),0,IF(L459&lt;=AA415,0,1))</f>
        <v>0</v>
      </c>
      <c r="BR459">
        <f>IF(OR(ISTEXT(M459),ISTEXT(S416)),0,IF(M459&lt;=S416,0,1))</f>
        <v>0</v>
      </c>
      <c r="BS459">
        <f>IF(OR(ISTEXT(N459),ISTEXT(W416)),0,IF(N459&lt;=W416,0,1))</f>
        <v>0</v>
      </c>
      <c r="BT459">
        <f>IF(OR(ISTEXT(O459),ISTEXT(AA416)),0,IF(O459&lt;=AA416,0,1))</f>
        <v>0</v>
      </c>
      <c r="BU459">
        <f>IF(OR(ISTEXT(P459),ISTEXT(S417)),0,IF(P459&lt;=S417,0,1))</f>
        <v>0</v>
      </c>
      <c r="BV459">
        <f>IF(OR(ISTEXT(Q459),ISTEXT(W417)),0,IF(Q459&lt;=W417,0,1))</f>
        <v>0</v>
      </c>
      <c r="BW459">
        <f>IF(OR(ISTEXT(R459),ISTEXT(AA417)),0,IF(R459&lt;=AA417,0,1))</f>
        <v>0</v>
      </c>
      <c r="BX459">
        <f>IF(OR(ISTEXT(S459),ISTEXT(S418)),0,IF(S459&lt;=S418,0,1))</f>
        <v>0</v>
      </c>
      <c r="BY459">
        <f>IF(OR(ISTEXT(T459),ISTEXT(W418)),0,IF(T459&lt;=W418,0,1))</f>
        <v>0</v>
      </c>
      <c r="BZ459">
        <f>IF(OR(ISTEXT(U459),ISTEXT(AA418)),0,IF(U459&lt;=AA418,0,1))</f>
        <v>0</v>
      </c>
      <c r="CA459">
        <f>IF(OR(ISTEXT(V459),ISTEXT(S419)),0,IF(V459&lt;=S419,0,1))</f>
        <v>0</v>
      </c>
      <c r="CB459">
        <f>IF(OR(ISTEXT(W459),ISTEXT(W419)),0,IF(W459&lt;=W419,0,1))</f>
        <v>0</v>
      </c>
      <c r="CC459">
        <f>IF(OR(ISTEXT(X459),ISTEXT(AA419)),0,IF(X459&lt;=AA419,0,1))</f>
        <v>0</v>
      </c>
      <c r="CD459">
        <f>IF(OR(ISTEXT(Y459),ISTEXT(S420)),0,IF(Y459&lt;=S420,0,1))</f>
        <v>0</v>
      </c>
      <c r="CE459">
        <f>IF(OR(ISTEXT(Z459),ISTEXT(W420)),0,IF(Z459&lt;=W420,0,1))</f>
        <v>0</v>
      </c>
      <c r="CF459">
        <f>IF(OR(ISTEXT(AA459),ISTEXT(AA420)),0,IF(AA459&lt;=AA420,0,1))</f>
        <v>0</v>
      </c>
      <c r="CG459">
        <f>IF(OR(ISTEXT(AB459),ISTEXT(S421)),0,IF(AB459&lt;=S421,0,1))</f>
        <v>0</v>
      </c>
      <c r="CH459">
        <f>IF(OR(ISTEXT(AC459),ISTEXT(W421)),0,IF(AC459&lt;=W421,0,1))</f>
        <v>0</v>
      </c>
      <c r="CI459">
        <f>IF(OR(ISTEXT(AD459),ISTEXT(AA421)),0,IF(AD459&lt;=AA421,0,1))</f>
        <v>0</v>
      </c>
    </row>
    <row r="460" spans="1:87" ht="15" customHeight="1">
      <c r="A460" s="83"/>
      <c r="B460" s="34"/>
      <c r="C460" s="46" t="s">
        <v>244</v>
      </c>
      <c r="D460" s="404" t="str">
        <f>IF(CNGE_2023_M2_Secc2!D88="","",CNGE_2023_M2_Secc2!D88)</f>
        <v/>
      </c>
      <c r="E460" s="316"/>
      <c r="F460" s="317"/>
      <c r="G460" s="249"/>
      <c r="H460" s="249"/>
      <c r="I460" s="249"/>
      <c r="J460" s="249"/>
      <c r="K460" s="249"/>
      <c r="L460" s="249"/>
      <c r="M460" s="249"/>
      <c r="N460" s="249"/>
      <c r="O460" s="249"/>
      <c r="P460" s="249"/>
      <c r="Q460" s="249"/>
      <c r="R460" s="249"/>
      <c r="S460" s="249"/>
      <c r="T460" s="249"/>
      <c r="U460" s="249"/>
      <c r="V460" s="249"/>
      <c r="W460" s="249"/>
      <c r="X460" s="249"/>
      <c r="Y460" s="249"/>
      <c r="Z460" s="249"/>
      <c r="AA460" s="249"/>
      <c r="AB460" s="249"/>
      <c r="AC460" s="249"/>
      <c r="AD460" s="249"/>
      <c r="AH460">
        <f t="shared" si="122"/>
        <v>0</v>
      </c>
      <c r="AK460">
        <f t="shared" si="98"/>
        <v>0</v>
      </c>
      <c r="AL460">
        <f t="shared" si="99"/>
        <v>0</v>
      </c>
      <c r="AM460">
        <f t="shared" si="100"/>
        <v>0</v>
      </c>
      <c r="AN460">
        <f t="shared" si="101"/>
        <v>0</v>
      </c>
      <c r="AO460">
        <f t="shared" si="102"/>
        <v>0</v>
      </c>
      <c r="AP460">
        <f t="shared" si="103"/>
        <v>0</v>
      </c>
      <c r="AQ460">
        <f t="shared" si="104"/>
        <v>0</v>
      </c>
      <c r="AR460">
        <f t="shared" si="105"/>
        <v>0</v>
      </c>
      <c r="AS460">
        <f t="shared" si="106"/>
        <v>0</v>
      </c>
      <c r="AT460">
        <f t="shared" si="107"/>
        <v>0</v>
      </c>
      <c r="AU460">
        <f t="shared" si="108"/>
        <v>0</v>
      </c>
      <c r="AV460">
        <f t="shared" si="109"/>
        <v>0</v>
      </c>
      <c r="AW460">
        <f t="shared" si="110"/>
        <v>0</v>
      </c>
      <c r="AX460">
        <f t="shared" si="111"/>
        <v>0</v>
      </c>
      <c r="AY460">
        <f t="shared" si="112"/>
        <v>0</v>
      </c>
      <c r="AZ460">
        <f t="shared" si="113"/>
        <v>0</v>
      </c>
      <c r="BA460">
        <f t="shared" si="114"/>
        <v>0</v>
      </c>
      <c r="BB460">
        <f t="shared" si="115"/>
        <v>0</v>
      </c>
      <c r="BC460">
        <f t="shared" si="116"/>
        <v>0</v>
      </c>
      <c r="BD460">
        <f t="shared" si="117"/>
        <v>0</v>
      </c>
      <c r="BE460">
        <f t="shared" si="118"/>
        <v>0</v>
      </c>
      <c r="BF460">
        <f t="shared" si="119"/>
        <v>0</v>
      </c>
      <c r="BG460">
        <f t="shared" si="120"/>
        <v>0</v>
      </c>
      <c r="BH460">
        <f t="shared" si="121"/>
        <v>0</v>
      </c>
      <c r="BL460">
        <f>IF(OR(ISTEXT(G460),ISTEXT(S422)),0,IF(G460&lt;=S422,0,1))</f>
        <v>0</v>
      </c>
      <c r="BM460">
        <f>IF(OR(ISTEXT(H460),ISTEXT(W422)),0,IF(H460&lt;=W422,0,1))</f>
        <v>0</v>
      </c>
      <c r="BN460">
        <f>IF(OR(ISTEXT(I460),ISTEXT(AA422)),0,IF(I460&lt;=AA422,0,1))</f>
        <v>0</v>
      </c>
      <c r="BO460">
        <f>IF(OR(ISTEXT(J460),ISTEXT(S415)),0,IF(J460&lt;=S415,0,1))</f>
        <v>0</v>
      </c>
      <c r="BP460">
        <f>IF(OR(ISTEXT(K460),ISTEXT(W415)),0,IF(K460&lt;=W415,0,1))</f>
        <v>0</v>
      </c>
      <c r="BQ460">
        <f>IF(OR(ISTEXT(L460),ISTEXT(AA415)),0,IF(L460&lt;=AA415,0,1))</f>
        <v>0</v>
      </c>
      <c r="BR460">
        <f>IF(OR(ISTEXT(M460),ISTEXT(S416)),0,IF(M460&lt;=S416,0,1))</f>
        <v>0</v>
      </c>
      <c r="BS460">
        <f>IF(OR(ISTEXT(N460),ISTEXT(W416)),0,IF(N460&lt;=W416,0,1))</f>
        <v>0</v>
      </c>
      <c r="BT460">
        <f>IF(OR(ISTEXT(O460),ISTEXT(AA416)),0,IF(O460&lt;=AA416,0,1))</f>
        <v>0</v>
      </c>
      <c r="BU460">
        <f>IF(OR(ISTEXT(P460),ISTEXT(S417)),0,IF(P460&lt;=S417,0,1))</f>
        <v>0</v>
      </c>
      <c r="BV460">
        <f>IF(OR(ISTEXT(Q460),ISTEXT(W417)),0,IF(Q460&lt;=W417,0,1))</f>
        <v>0</v>
      </c>
      <c r="BW460">
        <f>IF(OR(ISTEXT(R460),ISTEXT(AA417)),0,IF(R460&lt;=AA417,0,1))</f>
        <v>0</v>
      </c>
      <c r="BX460">
        <f>IF(OR(ISTEXT(S460),ISTEXT(S418)),0,IF(S460&lt;=S418,0,1))</f>
        <v>0</v>
      </c>
      <c r="BY460">
        <f>IF(OR(ISTEXT(T460),ISTEXT(W418)),0,IF(T460&lt;=W418,0,1))</f>
        <v>0</v>
      </c>
      <c r="BZ460">
        <f>IF(OR(ISTEXT(U460),ISTEXT(AA418)),0,IF(U460&lt;=AA418,0,1))</f>
        <v>0</v>
      </c>
      <c r="CA460">
        <f>IF(OR(ISTEXT(V460),ISTEXT(S419)),0,IF(V460&lt;=S419,0,1))</f>
        <v>0</v>
      </c>
      <c r="CB460">
        <f>IF(OR(ISTEXT(W460),ISTEXT(W419)),0,IF(W460&lt;=W419,0,1))</f>
        <v>0</v>
      </c>
      <c r="CC460">
        <f>IF(OR(ISTEXT(X460),ISTEXT(AA419)),0,IF(X460&lt;=AA419,0,1))</f>
        <v>0</v>
      </c>
      <c r="CD460">
        <f>IF(OR(ISTEXT(Y460),ISTEXT(S420)),0,IF(Y460&lt;=S420,0,1))</f>
        <v>0</v>
      </c>
      <c r="CE460">
        <f>IF(OR(ISTEXT(Z460),ISTEXT(W420)),0,IF(Z460&lt;=W420,0,1))</f>
        <v>0</v>
      </c>
      <c r="CF460">
        <f>IF(OR(ISTEXT(AA460),ISTEXT(AA420)),0,IF(AA460&lt;=AA420,0,1))</f>
        <v>0</v>
      </c>
      <c r="CG460">
        <f>IF(OR(ISTEXT(AB460),ISTEXT(S421)),0,IF(AB460&lt;=S421,0,1))</f>
        <v>0</v>
      </c>
      <c r="CH460">
        <f>IF(OR(ISTEXT(AC460),ISTEXT(W421)),0,IF(AC460&lt;=W421,0,1))</f>
        <v>0</v>
      </c>
      <c r="CI460">
        <f>IF(OR(ISTEXT(AD460),ISTEXT(AA421)),0,IF(AD460&lt;=AA421,0,1))</f>
        <v>0</v>
      </c>
    </row>
    <row r="461" spans="1:87" ht="15" customHeight="1">
      <c r="A461" s="83"/>
      <c r="B461" s="34"/>
      <c r="C461" s="46" t="s">
        <v>245</v>
      </c>
      <c r="D461" s="404" t="str">
        <f>IF(CNGE_2023_M2_Secc2!D89="","",CNGE_2023_M2_Secc2!D89)</f>
        <v/>
      </c>
      <c r="E461" s="316"/>
      <c r="F461" s="317"/>
      <c r="G461" s="249"/>
      <c r="H461" s="249"/>
      <c r="I461" s="249"/>
      <c r="J461" s="249"/>
      <c r="K461" s="249"/>
      <c r="L461" s="249"/>
      <c r="M461" s="249"/>
      <c r="N461" s="249"/>
      <c r="O461" s="249"/>
      <c r="P461" s="249"/>
      <c r="Q461" s="249"/>
      <c r="R461" s="249"/>
      <c r="S461" s="249"/>
      <c r="T461" s="249"/>
      <c r="U461" s="249"/>
      <c r="V461" s="249"/>
      <c r="W461" s="249"/>
      <c r="X461" s="249"/>
      <c r="Y461" s="249"/>
      <c r="Z461" s="249"/>
      <c r="AA461" s="249"/>
      <c r="AB461" s="249"/>
      <c r="AC461" s="249"/>
      <c r="AD461" s="249"/>
      <c r="AH461">
        <f t="shared" si="122"/>
        <v>0</v>
      </c>
      <c r="AK461">
        <f t="shared" si="98"/>
        <v>0</v>
      </c>
      <c r="AL461">
        <f t="shared" si="99"/>
        <v>0</v>
      </c>
      <c r="AM461">
        <f t="shared" si="100"/>
        <v>0</v>
      </c>
      <c r="AN461">
        <f t="shared" si="101"/>
        <v>0</v>
      </c>
      <c r="AO461">
        <f t="shared" si="102"/>
        <v>0</v>
      </c>
      <c r="AP461">
        <f t="shared" si="103"/>
        <v>0</v>
      </c>
      <c r="AQ461">
        <f t="shared" si="104"/>
        <v>0</v>
      </c>
      <c r="AR461">
        <f t="shared" si="105"/>
        <v>0</v>
      </c>
      <c r="AS461">
        <f t="shared" si="106"/>
        <v>0</v>
      </c>
      <c r="AT461">
        <f t="shared" si="107"/>
        <v>0</v>
      </c>
      <c r="AU461">
        <f t="shared" si="108"/>
        <v>0</v>
      </c>
      <c r="AV461">
        <f t="shared" si="109"/>
        <v>0</v>
      </c>
      <c r="AW461">
        <f t="shared" si="110"/>
        <v>0</v>
      </c>
      <c r="AX461">
        <f t="shared" si="111"/>
        <v>0</v>
      </c>
      <c r="AY461">
        <f t="shared" si="112"/>
        <v>0</v>
      </c>
      <c r="AZ461">
        <f t="shared" si="113"/>
        <v>0</v>
      </c>
      <c r="BA461">
        <f t="shared" si="114"/>
        <v>0</v>
      </c>
      <c r="BB461">
        <f t="shared" si="115"/>
        <v>0</v>
      </c>
      <c r="BC461">
        <f t="shared" si="116"/>
        <v>0</v>
      </c>
      <c r="BD461">
        <f t="shared" si="117"/>
        <v>0</v>
      </c>
      <c r="BE461">
        <f t="shared" si="118"/>
        <v>0</v>
      </c>
      <c r="BF461">
        <f t="shared" si="119"/>
        <v>0</v>
      </c>
      <c r="BG461">
        <f t="shared" si="120"/>
        <v>0</v>
      </c>
      <c r="BH461">
        <f t="shared" si="121"/>
        <v>0</v>
      </c>
      <c r="BL461">
        <f>IF(OR(ISTEXT(G461),ISTEXT(S422)),0,IF(G461&lt;=S422,0,1))</f>
        <v>0</v>
      </c>
      <c r="BM461">
        <f>IF(OR(ISTEXT(H461),ISTEXT(W422)),0,IF(H461&lt;=W422,0,1))</f>
        <v>0</v>
      </c>
      <c r="BN461">
        <f>IF(OR(ISTEXT(I461),ISTEXT(AA422)),0,IF(I461&lt;=AA422,0,1))</f>
        <v>0</v>
      </c>
      <c r="BO461">
        <f>IF(OR(ISTEXT(J461),ISTEXT(S415)),0,IF(J461&lt;=S415,0,1))</f>
        <v>0</v>
      </c>
      <c r="BP461">
        <f>IF(OR(ISTEXT(K461),ISTEXT(W415)),0,IF(K461&lt;=W415,0,1))</f>
        <v>0</v>
      </c>
      <c r="BQ461">
        <f>IF(OR(ISTEXT(L461),ISTEXT(AA415)),0,IF(L461&lt;=AA415,0,1))</f>
        <v>0</v>
      </c>
      <c r="BR461">
        <f>IF(OR(ISTEXT(M461),ISTEXT(S416)),0,IF(M461&lt;=S416,0,1))</f>
        <v>0</v>
      </c>
      <c r="BS461">
        <f>IF(OR(ISTEXT(N461),ISTEXT(W416)),0,IF(N461&lt;=W416,0,1))</f>
        <v>0</v>
      </c>
      <c r="BT461">
        <f>IF(OR(ISTEXT(O461),ISTEXT(AA416)),0,IF(O461&lt;=AA416,0,1))</f>
        <v>0</v>
      </c>
      <c r="BU461">
        <f>IF(OR(ISTEXT(P461),ISTEXT(S417)),0,IF(P461&lt;=S417,0,1))</f>
        <v>0</v>
      </c>
      <c r="BV461">
        <f>IF(OR(ISTEXT(Q461),ISTEXT(W417)),0,IF(Q461&lt;=W417,0,1))</f>
        <v>0</v>
      </c>
      <c r="BW461">
        <f>IF(OR(ISTEXT(R461),ISTEXT(AA417)),0,IF(R461&lt;=AA417,0,1))</f>
        <v>0</v>
      </c>
      <c r="BX461">
        <f>IF(OR(ISTEXT(S461),ISTEXT(S418)),0,IF(S461&lt;=S418,0,1))</f>
        <v>0</v>
      </c>
      <c r="BY461">
        <f>IF(OR(ISTEXT(T461),ISTEXT(W418)),0,IF(T461&lt;=W418,0,1))</f>
        <v>0</v>
      </c>
      <c r="BZ461">
        <f>IF(OR(ISTEXT(U461),ISTEXT(AA418)),0,IF(U461&lt;=AA418,0,1))</f>
        <v>0</v>
      </c>
      <c r="CA461">
        <f>IF(OR(ISTEXT(V461),ISTEXT(S419)),0,IF(V461&lt;=S419,0,1))</f>
        <v>0</v>
      </c>
      <c r="CB461">
        <f>IF(OR(ISTEXT(W461),ISTEXT(W419)),0,IF(W461&lt;=W419,0,1))</f>
        <v>0</v>
      </c>
      <c r="CC461">
        <f>IF(OR(ISTEXT(X461),ISTEXT(AA419)),0,IF(X461&lt;=AA419,0,1))</f>
        <v>0</v>
      </c>
      <c r="CD461">
        <f>IF(OR(ISTEXT(Y461),ISTEXT(S420)),0,IF(Y461&lt;=S420,0,1))</f>
        <v>0</v>
      </c>
      <c r="CE461">
        <f>IF(OR(ISTEXT(Z461),ISTEXT(W420)),0,IF(Z461&lt;=W420,0,1))</f>
        <v>0</v>
      </c>
      <c r="CF461">
        <f>IF(OR(ISTEXT(AA461),ISTEXT(AA420)),0,IF(AA461&lt;=AA420,0,1))</f>
        <v>0</v>
      </c>
      <c r="CG461">
        <f>IF(OR(ISTEXT(AB461),ISTEXT(S421)),0,IF(AB461&lt;=S421,0,1))</f>
        <v>0</v>
      </c>
      <c r="CH461">
        <f>IF(OR(ISTEXT(AC461),ISTEXT(W421)),0,IF(AC461&lt;=W421,0,1))</f>
        <v>0</v>
      </c>
      <c r="CI461">
        <f>IF(OR(ISTEXT(AD461),ISTEXT(AA421)),0,IF(AD461&lt;=AA421,0,1))</f>
        <v>0</v>
      </c>
    </row>
    <row r="462" spans="1:87" ht="15" customHeight="1">
      <c r="A462" s="83"/>
      <c r="B462" s="34"/>
      <c r="C462" s="46" t="s">
        <v>246</v>
      </c>
      <c r="D462" s="404" t="str">
        <f>IF(CNGE_2023_M2_Secc2!D90="","",CNGE_2023_M2_Secc2!D90)</f>
        <v/>
      </c>
      <c r="E462" s="316"/>
      <c r="F462" s="317"/>
      <c r="G462" s="249"/>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c r="AD462" s="249"/>
      <c r="AH462">
        <f t="shared" si="122"/>
        <v>0</v>
      </c>
      <c r="AK462">
        <f t="shared" si="98"/>
        <v>0</v>
      </c>
      <c r="AL462">
        <f t="shared" si="99"/>
        <v>0</v>
      </c>
      <c r="AM462">
        <f t="shared" si="100"/>
        <v>0</v>
      </c>
      <c r="AN462">
        <f t="shared" si="101"/>
        <v>0</v>
      </c>
      <c r="AO462">
        <f t="shared" si="102"/>
        <v>0</v>
      </c>
      <c r="AP462">
        <f t="shared" si="103"/>
        <v>0</v>
      </c>
      <c r="AQ462">
        <f t="shared" si="104"/>
        <v>0</v>
      </c>
      <c r="AR462">
        <f t="shared" si="105"/>
        <v>0</v>
      </c>
      <c r="AS462">
        <f t="shared" si="106"/>
        <v>0</v>
      </c>
      <c r="AT462">
        <f t="shared" si="107"/>
        <v>0</v>
      </c>
      <c r="AU462">
        <f t="shared" si="108"/>
        <v>0</v>
      </c>
      <c r="AV462">
        <f t="shared" si="109"/>
        <v>0</v>
      </c>
      <c r="AW462">
        <f t="shared" si="110"/>
        <v>0</v>
      </c>
      <c r="AX462">
        <f t="shared" si="111"/>
        <v>0</v>
      </c>
      <c r="AY462">
        <f t="shared" si="112"/>
        <v>0</v>
      </c>
      <c r="AZ462">
        <f t="shared" si="113"/>
        <v>0</v>
      </c>
      <c r="BA462">
        <f t="shared" si="114"/>
        <v>0</v>
      </c>
      <c r="BB462">
        <f t="shared" si="115"/>
        <v>0</v>
      </c>
      <c r="BC462">
        <f t="shared" si="116"/>
        <v>0</v>
      </c>
      <c r="BD462">
        <f t="shared" si="117"/>
        <v>0</v>
      </c>
      <c r="BE462">
        <f t="shared" si="118"/>
        <v>0</v>
      </c>
      <c r="BF462">
        <f t="shared" si="119"/>
        <v>0</v>
      </c>
      <c r="BG462">
        <f t="shared" si="120"/>
        <v>0</v>
      </c>
      <c r="BH462">
        <f t="shared" si="121"/>
        <v>0</v>
      </c>
      <c r="BL462">
        <f>IF(OR(ISTEXT(G462),ISTEXT(S422)),0,IF(G462&lt;=S422,0,1))</f>
        <v>0</v>
      </c>
      <c r="BM462">
        <f>IF(OR(ISTEXT(H462),ISTEXT(W422)),0,IF(H462&lt;=W422,0,1))</f>
        <v>0</v>
      </c>
      <c r="BN462">
        <f>IF(OR(ISTEXT(I462),ISTEXT(AA422)),0,IF(I462&lt;=AA422,0,1))</f>
        <v>0</v>
      </c>
      <c r="BO462">
        <f>IF(OR(ISTEXT(J462),ISTEXT(S415)),0,IF(J462&lt;=S415,0,1))</f>
        <v>0</v>
      </c>
      <c r="BP462">
        <f>IF(OR(ISTEXT(K462),ISTEXT(W415)),0,IF(K462&lt;=W415,0,1))</f>
        <v>0</v>
      </c>
      <c r="BQ462">
        <f>IF(OR(ISTEXT(L462),ISTEXT(AA415)),0,IF(L462&lt;=AA415,0,1))</f>
        <v>0</v>
      </c>
      <c r="BR462">
        <f>IF(OR(ISTEXT(M462),ISTEXT(S416)),0,IF(M462&lt;=S416,0,1))</f>
        <v>0</v>
      </c>
      <c r="BS462">
        <f>IF(OR(ISTEXT(N462),ISTEXT(W416)),0,IF(N462&lt;=W416,0,1))</f>
        <v>0</v>
      </c>
      <c r="BT462">
        <f>IF(OR(ISTEXT(O462),ISTEXT(AA416)),0,IF(O462&lt;=AA416,0,1))</f>
        <v>0</v>
      </c>
      <c r="BU462">
        <f>IF(OR(ISTEXT(P462),ISTEXT(S417)),0,IF(P462&lt;=S417,0,1))</f>
        <v>0</v>
      </c>
      <c r="BV462">
        <f>IF(OR(ISTEXT(Q462),ISTEXT(W417)),0,IF(Q462&lt;=W417,0,1))</f>
        <v>0</v>
      </c>
      <c r="BW462">
        <f>IF(OR(ISTEXT(R462),ISTEXT(AA417)),0,IF(R462&lt;=AA417,0,1))</f>
        <v>0</v>
      </c>
      <c r="BX462">
        <f>IF(OR(ISTEXT(S462),ISTEXT(S418)),0,IF(S462&lt;=S418,0,1))</f>
        <v>0</v>
      </c>
      <c r="BY462">
        <f>IF(OR(ISTEXT(T462),ISTEXT(W418)),0,IF(T462&lt;=W418,0,1))</f>
        <v>0</v>
      </c>
      <c r="BZ462">
        <f>IF(OR(ISTEXT(U462),ISTEXT(AA418)),0,IF(U462&lt;=AA418,0,1))</f>
        <v>0</v>
      </c>
      <c r="CA462">
        <f>IF(OR(ISTEXT(V462),ISTEXT(S419)),0,IF(V462&lt;=S419,0,1))</f>
        <v>0</v>
      </c>
      <c r="CB462">
        <f>IF(OR(ISTEXT(W462),ISTEXT(W419)),0,IF(W462&lt;=W419,0,1))</f>
        <v>0</v>
      </c>
      <c r="CC462">
        <f>IF(OR(ISTEXT(X462),ISTEXT(AA419)),0,IF(X462&lt;=AA419,0,1))</f>
        <v>0</v>
      </c>
      <c r="CD462">
        <f>IF(OR(ISTEXT(Y462),ISTEXT(S420)),0,IF(Y462&lt;=S420,0,1))</f>
        <v>0</v>
      </c>
      <c r="CE462">
        <f>IF(OR(ISTEXT(Z462),ISTEXT(W420)),0,IF(Z462&lt;=W420,0,1))</f>
        <v>0</v>
      </c>
      <c r="CF462">
        <f>IF(OR(ISTEXT(AA462),ISTEXT(AA420)),0,IF(AA462&lt;=AA420,0,1))</f>
        <v>0</v>
      </c>
      <c r="CG462">
        <f>IF(OR(ISTEXT(AB462),ISTEXT(S421)),0,IF(AB462&lt;=S421,0,1))</f>
        <v>0</v>
      </c>
      <c r="CH462">
        <f>IF(OR(ISTEXT(AC462),ISTEXT(W421)),0,IF(AC462&lt;=W421,0,1))</f>
        <v>0</v>
      </c>
      <c r="CI462">
        <f>IF(OR(ISTEXT(AD462),ISTEXT(AA421)),0,IF(AD462&lt;=AA421,0,1))</f>
        <v>0</v>
      </c>
    </row>
    <row r="463" spans="1:87" ht="15" customHeight="1">
      <c r="A463" s="83"/>
      <c r="B463" s="34"/>
      <c r="C463" s="46" t="s">
        <v>247</v>
      </c>
      <c r="D463" s="404" t="str">
        <f>IF(CNGE_2023_M2_Secc2!D91="","",CNGE_2023_M2_Secc2!D91)</f>
        <v/>
      </c>
      <c r="E463" s="316"/>
      <c r="F463" s="317"/>
      <c r="G463" s="249"/>
      <c r="H463" s="249"/>
      <c r="I463" s="249"/>
      <c r="J463" s="249"/>
      <c r="K463" s="249"/>
      <c r="L463" s="249"/>
      <c r="M463" s="249"/>
      <c r="N463" s="249"/>
      <c r="O463" s="249"/>
      <c r="P463" s="249"/>
      <c r="Q463" s="249"/>
      <c r="R463" s="249"/>
      <c r="S463" s="249"/>
      <c r="T463" s="249"/>
      <c r="U463" s="249"/>
      <c r="V463" s="249"/>
      <c r="W463" s="249"/>
      <c r="X463" s="249"/>
      <c r="Y463" s="249"/>
      <c r="Z463" s="249"/>
      <c r="AA463" s="249"/>
      <c r="AB463" s="249"/>
      <c r="AC463" s="249"/>
      <c r="AD463" s="249"/>
      <c r="AH463">
        <f t="shared" si="122"/>
        <v>0</v>
      </c>
      <c r="AK463">
        <f t="shared" si="98"/>
        <v>0</v>
      </c>
      <c r="AL463">
        <f t="shared" si="99"/>
        <v>0</v>
      </c>
      <c r="AM463">
        <f t="shared" si="100"/>
        <v>0</v>
      </c>
      <c r="AN463">
        <f t="shared" si="101"/>
        <v>0</v>
      </c>
      <c r="AO463">
        <f t="shared" si="102"/>
        <v>0</v>
      </c>
      <c r="AP463">
        <f t="shared" si="103"/>
        <v>0</v>
      </c>
      <c r="AQ463">
        <f t="shared" si="104"/>
        <v>0</v>
      </c>
      <c r="AR463">
        <f t="shared" si="105"/>
        <v>0</v>
      </c>
      <c r="AS463">
        <f t="shared" si="106"/>
        <v>0</v>
      </c>
      <c r="AT463">
        <f t="shared" si="107"/>
        <v>0</v>
      </c>
      <c r="AU463">
        <f t="shared" si="108"/>
        <v>0</v>
      </c>
      <c r="AV463">
        <f t="shared" si="109"/>
        <v>0</v>
      </c>
      <c r="AW463">
        <f t="shared" si="110"/>
        <v>0</v>
      </c>
      <c r="AX463">
        <f t="shared" si="111"/>
        <v>0</v>
      </c>
      <c r="AY463">
        <f t="shared" si="112"/>
        <v>0</v>
      </c>
      <c r="AZ463">
        <f t="shared" si="113"/>
        <v>0</v>
      </c>
      <c r="BA463">
        <f t="shared" si="114"/>
        <v>0</v>
      </c>
      <c r="BB463">
        <f t="shared" si="115"/>
        <v>0</v>
      </c>
      <c r="BC463">
        <f t="shared" si="116"/>
        <v>0</v>
      </c>
      <c r="BD463">
        <f t="shared" si="117"/>
        <v>0</v>
      </c>
      <c r="BE463">
        <f t="shared" si="118"/>
        <v>0</v>
      </c>
      <c r="BF463">
        <f t="shared" si="119"/>
        <v>0</v>
      </c>
      <c r="BG463">
        <f t="shared" si="120"/>
        <v>0</v>
      </c>
      <c r="BH463">
        <f t="shared" si="121"/>
        <v>0</v>
      </c>
      <c r="BL463">
        <f>IF(OR(ISTEXT(G463),ISTEXT(S422)),0,IF(G463&lt;=S422,0,1))</f>
        <v>0</v>
      </c>
      <c r="BM463">
        <f>IF(OR(ISTEXT(H463),ISTEXT(W422)),0,IF(H463&lt;=W422,0,1))</f>
        <v>0</v>
      </c>
      <c r="BN463">
        <f>IF(OR(ISTEXT(I463),ISTEXT(AA422)),0,IF(I463&lt;=AA422,0,1))</f>
        <v>0</v>
      </c>
      <c r="BO463">
        <f>IF(OR(ISTEXT(J463),ISTEXT(S415)),0,IF(J463&lt;=S415,0,1))</f>
        <v>0</v>
      </c>
      <c r="BP463">
        <f>IF(OR(ISTEXT(K463),ISTEXT(W415)),0,IF(K463&lt;=W415,0,1))</f>
        <v>0</v>
      </c>
      <c r="BQ463">
        <f>IF(OR(ISTEXT(L463),ISTEXT(AA415)),0,IF(L463&lt;=AA415,0,1))</f>
        <v>0</v>
      </c>
      <c r="BR463">
        <f>IF(OR(ISTEXT(M463),ISTEXT(S416)),0,IF(M463&lt;=S416,0,1))</f>
        <v>0</v>
      </c>
      <c r="BS463">
        <f>IF(OR(ISTEXT(N463),ISTEXT(W416)),0,IF(N463&lt;=W416,0,1))</f>
        <v>0</v>
      </c>
      <c r="BT463">
        <f>IF(OR(ISTEXT(O463),ISTEXT(AA416)),0,IF(O463&lt;=AA416,0,1))</f>
        <v>0</v>
      </c>
      <c r="BU463">
        <f>IF(OR(ISTEXT(P463),ISTEXT(S417)),0,IF(P463&lt;=S417,0,1))</f>
        <v>0</v>
      </c>
      <c r="BV463">
        <f>IF(OR(ISTEXT(Q463),ISTEXT(W417)),0,IF(Q463&lt;=W417,0,1))</f>
        <v>0</v>
      </c>
      <c r="BW463">
        <f>IF(OR(ISTEXT(R463),ISTEXT(AA417)),0,IF(R463&lt;=AA417,0,1))</f>
        <v>0</v>
      </c>
      <c r="BX463">
        <f>IF(OR(ISTEXT(S463),ISTEXT(S418)),0,IF(S463&lt;=S418,0,1))</f>
        <v>0</v>
      </c>
      <c r="BY463">
        <f>IF(OR(ISTEXT(T463),ISTEXT(W418)),0,IF(T463&lt;=W418,0,1))</f>
        <v>0</v>
      </c>
      <c r="BZ463">
        <f>IF(OR(ISTEXT(U463),ISTEXT(AA418)),0,IF(U463&lt;=AA418,0,1))</f>
        <v>0</v>
      </c>
      <c r="CA463">
        <f>IF(OR(ISTEXT(V463),ISTEXT(S419)),0,IF(V463&lt;=S419,0,1))</f>
        <v>0</v>
      </c>
      <c r="CB463">
        <f>IF(OR(ISTEXT(W463),ISTEXT(W419)),0,IF(W463&lt;=W419,0,1))</f>
        <v>0</v>
      </c>
      <c r="CC463">
        <f>IF(OR(ISTEXT(X463),ISTEXT(AA419)),0,IF(X463&lt;=AA419,0,1))</f>
        <v>0</v>
      </c>
      <c r="CD463">
        <f>IF(OR(ISTEXT(Y463),ISTEXT(S420)),0,IF(Y463&lt;=S420,0,1))</f>
        <v>0</v>
      </c>
      <c r="CE463">
        <f>IF(OR(ISTEXT(Z463),ISTEXT(W420)),0,IF(Z463&lt;=W420,0,1))</f>
        <v>0</v>
      </c>
      <c r="CF463">
        <f>IF(OR(ISTEXT(AA463),ISTEXT(AA420)),0,IF(AA463&lt;=AA420,0,1))</f>
        <v>0</v>
      </c>
      <c r="CG463">
        <f>IF(OR(ISTEXT(AB463),ISTEXT(S421)),0,IF(AB463&lt;=S421,0,1))</f>
        <v>0</v>
      </c>
      <c r="CH463">
        <f>IF(OR(ISTEXT(AC463),ISTEXT(W421)),0,IF(AC463&lt;=W421,0,1))</f>
        <v>0</v>
      </c>
      <c r="CI463">
        <f>IF(OR(ISTEXT(AD463),ISTEXT(AA421)),0,IF(AD463&lt;=AA421,0,1))</f>
        <v>0</v>
      </c>
    </row>
    <row r="464" spans="1:87" ht="15" customHeight="1">
      <c r="A464" s="83"/>
      <c r="B464" s="34"/>
      <c r="C464" s="46" t="s">
        <v>248</v>
      </c>
      <c r="D464" s="404" t="str">
        <f>IF(CNGE_2023_M2_Secc2!D92="","",CNGE_2023_M2_Secc2!D92)</f>
        <v/>
      </c>
      <c r="E464" s="316"/>
      <c r="F464" s="317"/>
      <c r="G464" s="249"/>
      <c r="H464" s="249"/>
      <c r="I464" s="249"/>
      <c r="J464" s="249"/>
      <c r="K464" s="249"/>
      <c r="L464" s="249"/>
      <c r="M464" s="249"/>
      <c r="N464" s="249"/>
      <c r="O464" s="249"/>
      <c r="P464" s="249"/>
      <c r="Q464" s="249"/>
      <c r="R464" s="249"/>
      <c r="S464" s="249"/>
      <c r="T464" s="249"/>
      <c r="U464" s="249"/>
      <c r="V464" s="249"/>
      <c r="W464" s="249"/>
      <c r="X464" s="249"/>
      <c r="Y464" s="249"/>
      <c r="Z464" s="249"/>
      <c r="AA464" s="249"/>
      <c r="AB464" s="249"/>
      <c r="AC464" s="249"/>
      <c r="AD464" s="249"/>
      <c r="AH464">
        <f t="shared" si="122"/>
        <v>0</v>
      </c>
      <c r="AK464">
        <f t="shared" si="98"/>
        <v>0</v>
      </c>
      <c r="AL464">
        <f t="shared" si="99"/>
        <v>0</v>
      </c>
      <c r="AM464">
        <f t="shared" si="100"/>
        <v>0</v>
      </c>
      <c r="AN464">
        <f t="shared" si="101"/>
        <v>0</v>
      </c>
      <c r="AO464">
        <f t="shared" si="102"/>
        <v>0</v>
      </c>
      <c r="AP464">
        <f t="shared" si="103"/>
        <v>0</v>
      </c>
      <c r="AQ464">
        <f t="shared" si="104"/>
        <v>0</v>
      </c>
      <c r="AR464">
        <f t="shared" si="105"/>
        <v>0</v>
      </c>
      <c r="AS464">
        <f t="shared" si="106"/>
        <v>0</v>
      </c>
      <c r="AT464">
        <f t="shared" si="107"/>
        <v>0</v>
      </c>
      <c r="AU464">
        <f t="shared" si="108"/>
        <v>0</v>
      </c>
      <c r="AV464">
        <f t="shared" si="109"/>
        <v>0</v>
      </c>
      <c r="AW464">
        <f t="shared" si="110"/>
        <v>0</v>
      </c>
      <c r="AX464">
        <f t="shared" si="111"/>
        <v>0</v>
      </c>
      <c r="AY464">
        <f t="shared" si="112"/>
        <v>0</v>
      </c>
      <c r="AZ464">
        <f t="shared" si="113"/>
        <v>0</v>
      </c>
      <c r="BA464">
        <f t="shared" si="114"/>
        <v>0</v>
      </c>
      <c r="BB464">
        <f t="shared" si="115"/>
        <v>0</v>
      </c>
      <c r="BC464">
        <f t="shared" si="116"/>
        <v>0</v>
      </c>
      <c r="BD464">
        <f t="shared" si="117"/>
        <v>0</v>
      </c>
      <c r="BE464">
        <f t="shared" si="118"/>
        <v>0</v>
      </c>
      <c r="BF464">
        <f t="shared" si="119"/>
        <v>0</v>
      </c>
      <c r="BG464">
        <f t="shared" si="120"/>
        <v>0</v>
      </c>
      <c r="BH464">
        <f t="shared" si="121"/>
        <v>0</v>
      </c>
      <c r="BL464">
        <f>IF(OR(ISTEXT(G464),ISTEXT(S422)),0,IF(G464&lt;=S422,0,1))</f>
        <v>0</v>
      </c>
      <c r="BM464">
        <f>IF(OR(ISTEXT(H464),ISTEXT(W422)),0,IF(H464&lt;=W422,0,1))</f>
        <v>0</v>
      </c>
      <c r="BN464">
        <f>IF(OR(ISTEXT(I464),ISTEXT(AA422)),0,IF(I464&lt;=AA422,0,1))</f>
        <v>0</v>
      </c>
      <c r="BO464">
        <f>IF(OR(ISTEXT(J464),ISTEXT(S415)),0,IF(J464&lt;=S415,0,1))</f>
        <v>0</v>
      </c>
      <c r="BP464">
        <f>IF(OR(ISTEXT(K464),ISTEXT(W415)),0,IF(K464&lt;=W415,0,1))</f>
        <v>0</v>
      </c>
      <c r="BQ464">
        <f>IF(OR(ISTEXT(L464),ISTEXT(AA415)),0,IF(L464&lt;=AA415,0,1))</f>
        <v>0</v>
      </c>
      <c r="BR464">
        <f>IF(OR(ISTEXT(M464),ISTEXT(S416)),0,IF(M464&lt;=S416,0,1))</f>
        <v>0</v>
      </c>
      <c r="BS464">
        <f>IF(OR(ISTEXT(N464),ISTEXT(W416)),0,IF(N464&lt;=W416,0,1))</f>
        <v>0</v>
      </c>
      <c r="BT464">
        <f>IF(OR(ISTEXT(O464),ISTEXT(AA416)),0,IF(O464&lt;=AA416,0,1))</f>
        <v>0</v>
      </c>
      <c r="BU464">
        <f>IF(OR(ISTEXT(P464),ISTEXT(S417)),0,IF(P464&lt;=S417,0,1))</f>
        <v>0</v>
      </c>
      <c r="BV464">
        <f>IF(OR(ISTEXT(Q464),ISTEXT(W417)),0,IF(Q464&lt;=W417,0,1))</f>
        <v>0</v>
      </c>
      <c r="BW464">
        <f>IF(OR(ISTEXT(R464),ISTEXT(AA417)),0,IF(R464&lt;=AA417,0,1))</f>
        <v>0</v>
      </c>
      <c r="BX464">
        <f>IF(OR(ISTEXT(S464),ISTEXT(S418)),0,IF(S464&lt;=S418,0,1))</f>
        <v>0</v>
      </c>
      <c r="BY464">
        <f>IF(OR(ISTEXT(T464),ISTEXT(W418)),0,IF(T464&lt;=W418,0,1))</f>
        <v>0</v>
      </c>
      <c r="BZ464">
        <f>IF(OR(ISTEXT(U464),ISTEXT(AA418)),0,IF(U464&lt;=AA418,0,1))</f>
        <v>0</v>
      </c>
      <c r="CA464">
        <f>IF(OR(ISTEXT(V464),ISTEXT(S419)),0,IF(V464&lt;=S419,0,1))</f>
        <v>0</v>
      </c>
      <c r="CB464">
        <f>IF(OR(ISTEXT(W464),ISTEXT(W419)),0,IF(W464&lt;=W419,0,1))</f>
        <v>0</v>
      </c>
      <c r="CC464">
        <f>IF(OR(ISTEXT(X464),ISTEXT(AA419)),0,IF(X464&lt;=AA419,0,1))</f>
        <v>0</v>
      </c>
      <c r="CD464">
        <f>IF(OR(ISTEXT(Y464),ISTEXT(S420)),0,IF(Y464&lt;=S420,0,1))</f>
        <v>0</v>
      </c>
      <c r="CE464">
        <f>IF(OR(ISTEXT(Z464),ISTEXT(W420)),0,IF(Z464&lt;=W420,0,1))</f>
        <v>0</v>
      </c>
      <c r="CF464">
        <f>IF(OR(ISTEXT(AA464),ISTEXT(AA420)),0,IF(AA464&lt;=AA420,0,1))</f>
        <v>0</v>
      </c>
      <c r="CG464">
        <f>IF(OR(ISTEXT(AB464),ISTEXT(S421)),0,IF(AB464&lt;=S421,0,1))</f>
        <v>0</v>
      </c>
      <c r="CH464">
        <f>IF(OR(ISTEXT(AC464),ISTEXT(W421)),0,IF(AC464&lt;=W421,0,1))</f>
        <v>0</v>
      </c>
      <c r="CI464">
        <f>IF(OR(ISTEXT(AD464),ISTEXT(AA421)),0,IF(AD464&lt;=AA421,0,1))</f>
        <v>0</v>
      </c>
    </row>
    <row r="465" spans="1:87" ht="15" customHeight="1">
      <c r="A465" s="83"/>
      <c r="B465" s="34"/>
      <c r="C465" s="15"/>
      <c r="D465" s="15"/>
      <c r="E465" s="15"/>
      <c r="F465" s="150" t="s">
        <v>506</v>
      </c>
      <c r="G465" s="121">
        <f t="shared" ref="G465:AD465" si="123">IF(AND(SUM(G444:G464)=0,COUNTIF(G444:G464,"NS")&gt;0),"NS",IF(AND(SUM(G444:G464)=0,COUNTIF(G444:G464,0)&gt;0),0,IF(AND(SUM(G444:G464)=0,COUNTIF(G444:G464,"NA")&gt;0),"NA",SUM(G444:G464))))</f>
        <v>0</v>
      </c>
      <c r="H465" s="121">
        <f t="shared" si="123"/>
        <v>0</v>
      </c>
      <c r="I465" s="121">
        <f t="shared" si="123"/>
        <v>0</v>
      </c>
      <c r="J465" s="121">
        <f t="shared" si="123"/>
        <v>0</v>
      </c>
      <c r="K465" s="121">
        <f t="shared" si="123"/>
        <v>0</v>
      </c>
      <c r="L465" s="121">
        <f t="shared" si="123"/>
        <v>0</v>
      </c>
      <c r="M465" s="121">
        <f t="shared" si="123"/>
        <v>0</v>
      </c>
      <c r="N465" s="121">
        <f t="shared" si="123"/>
        <v>0</v>
      </c>
      <c r="O465" s="121">
        <f t="shared" si="123"/>
        <v>0</v>
      </c>
      <c r="P465" s="121">
        <f t="shared" si="123"/>
        <v>0</v>
      </c>
      <c r="Q465" s="121">
        <f t="shared" si="123"/>
        <v>0</v>
      </c>
      <c r="R465" s="121">
        <f t="shared" si="123"/>
        <v>0</v>
      </c>
      <c r="S465" s="121">
        <f t="shared" si="123"/>
        <v>0</v>
      </c>
      <c r="T465" s="121">
        <f t="shared" si="123"/>
        <v>0</v>
      </c>
      <c r="U465" s="121">
        <f t="shared" si="123"/>
        <v>0</v>
      </c>
      <c r="V465" s="121">
        <f t="shared" si="123"/>
        <v>0</v>
      </c>
      <c r="W465" s="121">
        <f t="shared" si="123"/>
        <v>0</v>
      </c>
      <c r="X465" s="121">
        <f t="shared" si="123"/>
        <v>0</v>
      </c>
      <c r="Y465" s="121">
        <f t="shared" si="123"/>
        <v>0</v>
      </c>
      <c r="Z465" s="121">
        <f t="shared" si="123"/>
        <v>0</v>
      </c>
      <c r="AA465" s="121">
        <f t="shared" si="123"/>
        <v>0</v>
      </c>
      <c r="AB465" s="121">
        <f t="shared" si="123"/>
        <v>0</v>
      </c>
      <c r="AC465" s="121">
        <f t="shared" si="123"/>
        <v>0</v>
      </c>
      <c r="AD465" s="121">
        <f t="shared" si="123"/>
        <v>0</v>
      </c>
      <c r="AH465">
        <f>SUM(AH444:AH464)</f>
        <v>0</v>
      </c>
      <c r="AK465">
        <f>SUM(AK444:AK464)</f>
        <v>0</v>
      </c>
      <c r="AM465">
        <f>SUM(AM444:AM464)</f>
        <v>0</v>
      </c>
      <c r="AN465">
        <f>SUM(AN444:AN464)</f>
        <v>0</v>
      </c>
      <c r="AP465">
        <f>SUM(AP444:AP464)</f>
        <v>0</v>
      </c>
      <c r="AQ465">
        <f>SUM(AQ444:AQ464)</f>
        <v>0</v>
      </c>
      <c r="AS465">
        <f>SUM(AS444:AS464)</f>
        <v>0</v>
      </c>
      <c r="AT465">
        <f>SUM(AT444:AT464)</f>
        <v>0</v>
      </c>
      <c r="AV465">
        <f>SUM(AV444:AV464)</f>
        <v>0</v>
      </c>
      <c r="AW465">
        <f>SUM(AW444:AW464)</f>
        <v>0</v>
      </c>
      <c r="AY465">
        <f>SUM(AY444:AY464)</f>
        <v>0</v>
      </c>
      <c r="AZ465">
        <f>SUM(AZ444:AZ464)</f>
        <v>0</v>
      </c>
      <c r="BB465">
        <f>SUM(BB444:BB464)</f>
        <v>0</v>
      </c>
      <c r="BC465">
        <f>SUM(BC444:BC464)</f>
        <v>0</v>
      </c>
      <c r="BE465">
        <f>SUM(BE444:BE464)</f>
        <v>0</v>
      </c>
      <c r="BF465">
        <f>SUM(BF444:BF464)</f>
        <v>0</v>
      </c>
      <c r="BH465">
        <f>SUM(BH444:BH464)</f>
        <v>0</v>
      </c>
      <c r="CI465">
        <f>SUM(BL444:CI464)</f>
        <v>0</v>
      </c>
    </row>
    <row r="466" spans="1:87" ht="15" customHeight="1">
      <c r="A466" s="8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K466" t="s">
        <v>775</v>
      </c>
      <c r="AL466">
        <f>SUM(AM465,AP465,AS465,AV465,AY465,BB465,BE465,BH465)</f>
        <v>0</v>
      </c>
      <c r="AM466" t="s">
        <v>776</v>
      </c>
      <c r="AN466">
        <f>SUM(AK465,AN465,AQ465,AT465,AW465,AZ465,BC465,BF465)</f>
        <v>0</v>
      </c>
    </row>
    <row r="467" spans="1:87" ht="24" customHeight="1">
      <c r="A467" s="83"/>
      <c r="B467" s="34"/>
      <c r="C467" s="371" t="s">
        <v>291</v>
      </c>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81"/>
      <c r="AK467" t="s">
        <v>777</v>
      </c>
      <c r="AL467" s="248">
        <f>IF(AN466&gt;0,IF(SUM(G465)&gt;=SUM(J465,M465,P465,S465,V465,Y465,AB465),0,1),IF(SUM(G465)&lt;&gt;SUM(J465,M465,P465,S465,V465,Y465,AB465),1,0))</f>
        <v>0</v>
      </c>
      <c r="AM467" t="s">
        <v>778</v>
      </c>
      <c r="AN467" s="248">
        <f>IF(AN466&gt;0,IF(SUM(H465)&gt;=SUM(K465,N465,Q465,T465,W465,Z465,AC465),0,1),IF(SUM(H465)&lt;&gt;SUM(K465,N465,Q465,T465,W465,Z465,AC465),1,0))</f>
        <v>0</v>
      </c>
      <c r="AO467" t="s">
        <v>779</v>
      </c>
      <c r="AP467" s="248">
        <f>IF(AN466&gt;0,IF(SUM(I465)&gt;=SUM(L465,O465,R465,U465,X465,AA465,AD465),0,1),IF(SUM(I465)&lt;&gt;SUM(L465,O465,R465,U465,X465,AA465,AD465),1,0))</f>
        <v>0</v>
      </c>
    </row>
    <row r="468" spans="1:87" ht="60" customHeight="1">
      <c r="A468" s="83"/>
      <c r="B468" s="34"/>
      <c r="C468" s="372"/>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316"/>
      <c r="Z468" s="316"/>
      <c r="AA468" s="316"/>
      <c r="AB468" s="316"/>
      <c r="AC468" s="316"/>
      <c r="AD468" s="317"/>
    </row>
    <row r="469" spans="1:87" ht="15" customHeight="1">
      <c r="A469" s="83"/>
      <c r="B469" s="239" t="str">
        <f>IF(AH465=0,"","Favor de ingresar toda la información requerida en la pregunta.")</f>
        <v/>
      </c>
      <c r="C469" s="239"/>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row>
    <row r="470" spans="1:87" ht="15" customHeight="1">
      <c r="A470" s="83"/>
      <c r="B470" s="239" t="str">
        <f>IF(AND(COUNTIF(G444:AD464,"NS")&lt;&gt;0,C468=""),"Alerta: Debido a que cuenta con registros NS, debe proporcionar una justificación en el area de comentarios al final de la pregunta.","")</f>
        <v/>
      </c>
      <c r="C470" s="239"/>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row>
    <row r="471" spans="1:87" ht="15" customHeight="1">
      <c r="A471" s="83"/>
      <c r="B471" s="239" t="str">
        <f>IF(AG451&gt;0,"Revise la información capturada, ya que tiene datos ingresados en celdas que están sombreadas.","")</f>
        <v/>
      </c>
      <c r="C471" s="239"/>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row>
    <row r="472" spans="1:87" ht="15" customHeight="1">
      <c r="A472" s="83"/>
      <c r="B472" s="239" t="str">
        <f>IF(OR(AL466&gt;=1,AL467&gt;=1,AN467&gt;=1,AP467&gt;=1),"Favor de revisar la sumatoria y consistencia de totales y/o subtotales por filas (numéricos y NS).","")</f>
        <v/>
      </c>
      <c r="C472" s="239"/>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row>
    <row r="473" spans="1:87" ht="15" customHeight="1">
      <c r="A473" s="83"/>
      <c r="B473" s="239" t="str">
        <f>IF(BK452=0,"","Las cantidades de Hombres y Mujeres debe ser igual o mayor a los datos reportados en la preg. 3.12.")</f>
        <v/>
      </c>
      <c r="C473" s="239"/>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row>
    <row r="474" spans="1:87" ht="15" customHeight="1" thickBot="1">
      <c r="A474" s="83"/>
      <c r="B474" s="239" t="str">
        <f>IF(CI465=0,"","Las cantidades de Hombres y Mujeres por cada instalación debe ser igual o menor a los datos reportados en la preg. 3.12.")</f>
        <v/>
      </c>
      <c r="C474" s="239"/>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row>
    <row r="475" spans="1:87" ht="15" customHeight="1" thickBot="1">
      <c r="A475" s="88" t="s">
        <v>270</v>
      </c>
      <c r="B475" s="373" t="s">
        <v>864</v>
      </c>
      <c r="C475" s="374"/>
      <c r="D475" s="374"/>
      <c r="E475" s="374"/>
      <c r="F475" s="374"/>
      <c r="G475" s="374"/>
      <c r="H475" s="374"/>
      <c r="I475" s="374"/>
      <c r="J475" s="374"/>
      <c r="K475" s="374"/>
      <c r="L475" s="374"/>
      <c r="M475" s="374"/>
      <c r="N475" s="374"/>
      <c r="O475" s="374"/>
      <c r="P475" s="374"/>
      <c r="Q475" s="374"/>
      <c r="R475" s="374"/>
      <c r="S475" s="374"/>
      <c r="T475" s="374"/>
      <c r="U475" s="374"/>
      <c r="V475" s="374"/>
      <c r="W475" s="374"/>
      <c r="X475" s="374"/>
      <c r="Y475" s="374"/>
      <c r="Z475" s="374"/>
      <c r="AA475" s="374"/>
      <c r="AB475" s="374"/>
      <c r="AC475" s="374"/>
      <c r="AD475" s="375"/>
    </row>
    <row r="476" spans="1:87" ht="15" customHeight="1">
      <c r="A476" s="83"/>
      <c r="B476" s="376" t="s">
        <v>295</v>
      </c>
      <c r="C476" s="377"/>
      <c r="D476" s="377"/>
      <c r="E476" s="377"/>
      <c r="F476" s="377"/>
      <c r="G476" s="377"/>
      <c r="H476" s="377"/>
      <c r="I476" s="377"/>
      <c r="J476" s="377"/>
      <c r="K476" s="377"/>
      <c r="L476" s="377"/>
      <c r="M476" s="377"/>
      <c r="N476" s="377"/>
      <c r="O476" s="377"/>
      <c r="P476" s="377"/>
      <c r="Q476" s="377"/>
      <c r="R476" s="377"/>
      <c r="S476" s="377"/>
      <c r="T476" s="377"/>
      <c r="U476" s="377"/>
      <c r="V476" s="377"/>
      <c r="W476" s="377"/>
      <c r="X476" s="377"/>
      <c r="Y476" s="377"/>
      <c r="Z476" s="377"/>
      <c r="AA476" s="377"/>
      <c r="AB476" s="377"/>
      <c r="AC476" s="377"/>
      <c r="AD476" s="378"/>
    </row>
    <row r="477" spans="1:87" ht="36" customHeight="1">
      <c r="A477" s="83"/>
      <c r="B477" s="146"/>
      <c r="C477" s="353" t="s">
        <v>865</v>
      </c>
      <c r="D477" s="314"/>
      <c r="E477" s="314"/>
      <c r="F477" s="314"/>
      <c r="G477" s="314"/>
      <c r="H477" s="314"/>
      <c r="I477" s="314"/>
      <c r="J477" s="314"/>
      <c r="K477" s="314"/>
      <c r="L477" s="314"/>
      <c r="M477" s="314"/>
      <c r="N477" s="314"/>
      <c r="O477" s="314"/>
      <c r="P477" s="314"/>
      <c r="Q477" s="314"/>
      <c r="R477" s="314"/>
      <c r="S477" s="314"/>
      <c r="T477" s="314"/>
      <c r="U477" s="314"/>
      <c r="V477" s="314"/>
      <c r="W477" s="314"/>
      <c r="X477" s="314"/>
      <c r="Y477" s="314"/>
      <c r="Z477" s="314"/>
      <c r="AA477" s="314"/>
      <c r="AB477" s="314"/>
      <c r="AC477" s="314"/>
      <c r="AD477" s="324"/>
    </row>
    <row r="478" spans="1:87" ht="15" customHeight="1">
      <c r="A478" s="8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row>
    <row r="479" spans="1:87" ht="36" customHeight="1">
      <c r="A479" s="98" t="s">
        <v>866</v>
      </c>
      <c r="B479" s="382" t="s">
        <v>867</v>
      </c>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row>
    <row r="480" spans="1:87" ht="24" customHeight="1">
      <c r="A480" s="83"/>
      <c r="B480" s="15"/>
      <c r="C480" s="383" t="s">
        <v>868</v>
      </c>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row>
    <row r="481" spans="1:40" ht="24" customHeight="1">
      <c r="A481" s="83"/>
      <c r="B481" s="15"/>
      <c r="C481" s="383" t="s">
        <v>869</v>
      </c>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81"/>
    </row>
    <row r="482" spans="1:40" ht="24" customHeight="1">
      <c r="A482" s="83"/>
      <c r="B482" s="15"/>
      <c r="C482" s="409" t="s">
        <v>870</v>
      </c>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81"/>
    </row>
    <row r="483" spans="1:40" ht="36" customHeight="1">
      <c r="A483" s="83"/>
      <c r="B483" s="15"/>
      <c r="C483" s="371" t="s">
        <v>871</v>
      </c>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row>
    <row r="484" spans="1:40" ht="15" customHeight="1">
      <c r="A484" s="83"/>
      <c r="B484" s="1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row>
    <row r="485" spans="1:40" ht="36" customHeight="1">
      <c r="A485" s="83"/>
      <c r="B485" s="15"/>
      <c r="C485" s="395" t="s">
        <v>872</v>
      </c>
      <c r="D485" s="319"/>
      <c r="E485" s="319"/>
      <c r="F485" s="319"/>
      <c r="G485" s="319"/>
      <c r="H485" s="319"/>
      <c r="I485" s="319"/>
      <c r="J485" s="319"/>
      <c r="K485" s="319"/>
      <c r="L485" s="320"/>
      <c r="M485" s="397" t="s">
        <v>873</v>
      </c>
      <c r="N485" s="316"/>
      <c r="O485" s="316"/>
      <c r="P485" s="316"/>
      <c r="Q485" s="316"/>
      <c r="R485" s="316"/>
      <c r="S485" s="316"/>
      <c r="T485" s="316"/>
      <c r="U485" s="316"/>
      <c r="V485" s="316"/>
      <c r="W485" s="316"/>
      <c r="X485" s="316"/>
      <c r="Y485" s="316"/>
      <c r="Z485" s="316"/>
      <c r="AA485" s="316"/>
      <c r="AB485" s="316"/>
      <c r="AC485" s="316"/>
      <c r="AD485" s="317"/>
    </row>
    <row r="486" spans="1:40" ht="15" customHeight="1">
      <c r="A486" s="83"/>
      <c r="B486" s="15"/>
      <c r="C486" s="323"/>
      <c r="D486" s="314"/>
      <c r="E486" s="314"/>
      <c r="F486" s="314"/>
      <c r="G486" s="314"/>
      <c r="H486" s="314"/>
      <c r="I486" s="314"/>
      <c r="J486" s="314"/>
      <c r="K486" s="314"/>
      <c r="L486" s="324"/>
      <c r="M486" s="395" t="s">
        <v>454</v>
      </c>
      <c r="N486" s="316"/>
      <c r="O486" s="316"/>
      <c r="P486" s="316"/>
      <c r="Q486" s="316"/>
      <c r="R486" s="317"/>
      <c r="S486" s="441" t="s">
        <v>700</v>
      </c>
      <c r="T486" s="316"/>
      <c r="U486" s="316"/>
      <c r="V486" s="316"/>
      <c r="W486" s="316"/>
      <c r="X486" s="317"/>
      <c r="Y486" s="441" t="s">
        <v>701</v>
      </c>
      <c r="Z486" s="316"/>
      <c r="AA486" s="316"/>
      <c r="AB486" s="316"/>
      <c r="AC486" s="316"/>
      <c r="AD486" s="317"/>
      <c r="AF486" t="s">
        <v>457</v>
      </c>
      <c r="AG486" t="s">
        <v>412</v>
      </c>
      <c r="AH486" t="s">
        <v>413</v>
      </c>
      <c r="AI486" t="s">
        <v>287</v>
      </c>
      <c r="AJ486" t="s">
        <v>459</v>
      </c>
      <c r="AK486" t="s">
        <v>460</v>
      </c>
      <c r="AL486" t="s">
        <v>795</v>
      </c>
    </row>
    <row r="487" spans="1:40" ht="15" customHeight="1">
      <c r="A487" s="83"/>
      <c r="B487" s="15"/>
      <c r="C487" s="318"/>
      <c r="D487" s="316"/>
      <c r="E487" s="316"/>
      <c r="F487" s="316"/>
      <c r="G487" s="316"/>
      <c r="H487" s="316"/>
      <c r="I487" s="316"/>
      <c r="J487" s="316"/>
      <c r="K487" s="316"/>
      <c r="L487" s="317"/>
      <c r="M487" s="318"/>
      <c r="N487" s="316"/>
      <c r="O487" s="316"/>
      <c r="P487" s="316"/>
      <c r="Q487" s="316"/>
      <c r="R487" s="317"/>
      <c r="S487" s="318"/>
      <c r="T487" s="316"/>
      <c r="U487" s="316"/>
      <c r="V487" s="316"/>
      <c r="W487" s="316"/>
      <c r="X487" s="317"/>
      <c r="Y487" s="318"/>
      <c r="Z487" s="316"/>
      <c r="AA487" s="316"/>
      <c r="AB487" s="316"/>
      <c r="AC487" s="316"/>
      <c r="AD487" s="317"/>
      <c r="AF487">
        <f>IF(AND(C487=1,M487=0),1,0)</f>
        <v>0</v>
      </c>
      <c r="AG487">
        <f>IF(C487=1,IF(COUNTA(M487:AD487)=3,0,1),IF(C487="",IF(COUNTA(M487:AD487)&gt;0,1,0),0))</f>
        <v>0</v>
      </c>
      <c r="AH487">
        <f>IF(C487&gt;1,IF(COUNTA(M487:AD487)=0,0,1),0)</f>
        <v>0</v>
      </c>
      <c r="AI487">
        <f>COUNTIF(S487:AD487,"NS")</f>
        <v>0</v>
      </c>
      <c r="AJ487">
        <f>SUM(S487:AD487)</f>
        <v>0</v>
      </c>
      <c r="AK487">
        <f>IF(COUNTA(M487:AD487)=0,0,IF(OR(AND(M487=0,AI487&gt;0),AND(M487="ns",AJ487&gt;0),AND(M487="ns",AI487=0,AJ487=0)),1,IF(OR(AND(M487&gt;0,AI487=2),AND(M487="ns",AI487=2),AND(M487="ns",AJ487=0,AI487&gt;0),M487=AJ487),0,1)))</f>
        <v>0</v>
      </c>
      <c r="AL487">
        <f>IF(OR(ISTEXT(M487),ISTEXT($C$91)),0,IF(M487&lt;=$C$91,0,1))</f>
        <v>0</v>
      </c>
      <c r="AM487">
        <f>IF(OR(ISTEXT(S487),ISTEXT($E$93)),0,IF(S487&lt;=$E$93,0,1))</f>
        <v>0</v>
      </c>
      <c r="AN487">
        <f>IF(OR(ISTEXT(Y487),ISTEXT($E$95)),0,IF(Y487&lt;=$E$95,0,1))</f>
        <v>0</v>
      </c>
    </row>
    <row r="488" spans="1:40" ht="15" customHeight="1">
      <c r="A488" s="83"/>
      <c r="B488" s="1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F488" s="248">
        <f>SUM(AF487:AF487)</f>
        <v>0</v>
      </c>
      <c r="AI488">
        <f>SUM(AI487:AI487)</f>
        <v>0</v>
      </c>
      <c r="AK488">
        <f>SUM(AK487:AK487)</f>
        <v>0</v>
      </c>
      <c r="AN488">
        <f>SUM(AL487:AN487)</f>
        <v>0</v>
      </c>
    </row>
    <row r="489" spans="1:40" ht="24" customHeight="1">
      <c r="A489" s="83"/>
      <c r="B489" s="15"/>
      <c r="C489" s="371" t="s">
        <v>291</v>
      </c>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81"/>
    </row>
    <row r="490" spans="1:40" ht="60" customHeight="1">
      <c r="A490" s="83"/>
      <c r="B490" s="15"/>
      <c r="C490" s="372"/>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c r="AD490" s="317"/>
    </row>
    <row r="491" spans="1:40" ht="15" customHeight="1">
      <c r="A491" s="83"/>
      <c r="B491" s="239" t="str">
        <f>IF(AG487=0,"","Favor de ingresar toda la información requerida en la pregunta.")</f>
        <v/>
      </c>
      <c r="C491" s="239"/>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row>
    <row r="492" spans="1:40" ht="15" customHeight="1">
      <c r="A492" s="83"/>
      <c r="B492" s="239" t="str">
        <f>IF(AND(COUNTIF(M487:AD487,"NS")&lt;&gt;0,C490=""),"Alerta: Debido a que cuenta con registros NS, debe proporcionar una justificación en el area de comentarios al final de la pregunta.","")</f>
        <v/>
      </c>
      <c r="C492" s="239"/>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row>
    <row r="493" spans="1:40" ht="15" customHeight="1">
      <c r="A493" s="83"/>
      <c r="B493" s="239" t="str">
        <f>IF(AH487&gt;0,"Revise la información capturada, ya que tiene datos ingresados en celdas que están sombreadas.","")</f>
        <v/>
      </c>
      <c r="C493" s="239"/>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row>
    <row r="494" spans="1:40" ht="15" customHeight="1">
      <c r="A494" s="83"/>
      <c r="B494" s="239" t="str">
        <f>IF(AK488&gt;=1,"Favor de revisar la sumatoria y consistencia de totales y/o subtotales por filas (numéricos y NS).","")</f>
        <v/>
      </c>
      <c r="C494" s="239"/>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row>
    <row r="495" spans="1:40" ht="15" customHeight="1">
      <c r="A495" s="83"/>
      <c r="B495" s="239" t="str">
        <f>IF(AN488=0,"","Las cantidades de Hombres y Mujeres debe ser igual o menor a los datos reportados en la preg. 3.2.")</f>
        <v/>
      </c>
      <c r="C495" s="239"/>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row>
    <row r="496" spans="1:40" ht="15" customHeight="1">
      <c r="A496" s="83"/>
      <c r="B496" s="239" t="str">
        <f>IF(AF488=0,"","Debido a que cuenta con registro(s) con el código 1, el total de la fila respectiva debe ser mayor a cero.")</f>
        <v/>
      </c>
      <c r="C496" s="239"/>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row>
    <row r="497" spans="1:43" ht="36" customHeight="1">
      <c r="A497" s="51" t="s">
        <v>874</v>
      </c>
      <c r="B497" s="408" t="s">
        <v>875</v>
      </c>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row>
    <row r="498" spans="1:43" ht="24" customHeight="1">
      <c r="A498" s="51"/>
      <c r="B498" s="106"/>
      <c r="C498" s="383" t="s">
        <v>876</v>
      </c>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row>
    <row r="499" spans="1:43" ht="24" customHeight="1">
      <c r="A499" s="51"/>
      <c r="B499" s="106"/>
      <c r="C499" s="386" t="s">
        <v>877</v>
      </c>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row>
    <row r="500" spans="1:43" ht="24" customHeight="1">
      <c r="A500" s="51"/>
      <c r="B500" s="106"/>
      <c r="C500" s="409" t="s">
        <v>878</v>
      </c>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row>
    <row r="501" spans="1:43" ht="24" customHeight="1">
      <c r="A501" s="51"/>
      <c r="B501" s="106"/>
      <c r="C501" s="383" t="s">
        <v>879</v>
      </c>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row>
    <row r="502" spans="1:43" ht="36" customHeight="1">
      <c r="A502" s="51"/>
      <c r="B502" s="106"/>
      <c r="C502" s="383" t="s">
        <v>880</v>
      </c>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row>
    <row r="503" spans="1:43" ht="24" customHeight="1">
      <c r="A503" s="51"/>
      <c r="B503" s="106"/>
      <c r="C503" s="383" t="s">
        <v>881</v>
      </c>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row>
    <row r="504" spans="1:43" ht="15" customHeight="1">
      <c r="A504" s="52"/>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row>
    <row r="505" spans="1:43" ht="60" customHeight="1">
      <c r="A505" s="83"/>
      <c r="B505" s="15"/>
      <c r="C505" s="395" t="s">
        <v>882</v>
      </c>
      <c r="D505" s="319"/>
      <c r="E505" s="319"/>
      <c r="F505" s="319"/>
      <c r="G505" s="319"/>
      <c r="H505" s="319"/>
      <c r="I505" s="319"/>
      <c r="J505" s="319"/>
      <c r="K505" s="319"/>
      <c r="L505" s="319"/>
      <c r="M505" s="319"/>
      <c r="N505" s="319"/>
      <c r="O505" s="320"/>
      <c r="P505" s="395" t="s">
        <v>883</v>
      </c>
      <c r="Q505" s="319"/>
      <c r="R505" s="320"/>
      <c r="S505" s="397" t="s">
        <v>873</v>
      </c>
      <c r="T505" s="316"/>
      <c r="U505" s="316"/>
      <c r="V505" s="316"/>
      <c r="W505" s="316"/>
      <c r="X505" s="316"/>
      <c r="Y505" s="316"/>
      <c r="Z505" s="316"/>
      <c r="AA505" s="316"/>
      <c r="AB505" s="316"/>
      <c r="AC505" s="316"/>
      <c r="AD505" s="317"/>
    </row>
    <row r="506" spans="1:43" ht="15" customHeight="1">
      <c r="A506" s="83"/>
      <c r="B506" s="15"/>
      <c r="C506" s="323"/>
      <c r="D506" s="314"/>
      <c r="E506" s="314"/>
      <c r="F506" s="314"/>
      <c r="G506" s="314"/>
      <c r="H506" s="314"/>
      <c r="I506" s="314"/>
      <c r="J506" s="314"/>
      <c r="K506" s="314"/>
      <c r="L506" s="314"/>
      <c r="M506" s="314"/>
      <c r="N506" s="314"/>
      <c r="O506" s="324"/>
      <c r="P506" s="323"/>
      <c r="Q506" s="314"/>
      <c r="R506" s="324"/>
      <c r="S506" s="395" t="s">
        <v>454</v>
      </c>
      <c r="T506" s="316"/>
      <c r="U506" s="316"/>
      <c r="V506" s="317"/>
      <c r="W506" s="441" t="s">
        <v>700</v>
      </c>
      <c r="X506" s="316"/>
      <c r="Y506" s="316"/>
      <c r="Z506" s="317"/>
      <c r="AA506" s="441" t="s">
        <v>701</v>
      </c>
      <c r="AB506" s="316"/>
      <c r="AC506" s="316"/>
      <c r="AD506" s="317"/>
      <c r="AG506" t="s">
        <v>412</v>
      </c>
      <c r="AH506" t="s">
        <v>884</v>
      </c>
      <c r="AI506" t="s">
        <v>287</v>
      </c>
      <c r="AJ506" t="s">
        <v>459</v>
      </c>
      <c r="AK506" t="s">
        <v>460</v>
      </c>
      <c r="AL506" t="s">
        <v>794</v>
      </c>
      <c r="AO506" t="s">
        <v>795</v>
      </c>
    </row>
    <row r="507" spans="1:43" ht="15" customHeight="1">
      <c r="A507" s="83"/>
      <c r="B507" s="15"/>
      <c r="C507" s="156" t="s">
        <v>221</v>
      </c>
      <c r="D507" s="404" t="s">
        <v>885</v>
      </c>
      <c r="E507" s="316"/>
      <c r="F507" s="316"/>
      <c r="G507" s="316"/>
      <c r="H507" s="316"/>
      <c r="I507" s="316"/>
      <c r="J507" s="316"/>
      <c r="K507" s="316"/>
      <c r="L507" s="316"/>
      <c r="M507" s="316"/>
      <c r="N507" s="316"/>
      <c r="O507" s="317"/>
      <c r="P507" s="379"/>
      <c r="Q507" s="316"/>
      <c r="R507" s="317"/>
      <c r="S507" s="379"/>
      <c r="T507" s="316"/>
      <c r="U507" s="316"/>
      <c r="V507" s="317"/>
      <c r="W507" s="379"/>
      <c r="X507" s="316"/>
      <c r="Y507" s="316"/>
      <c r="Z507" s="317"/>
      <c r="AA507" s="379"/>
      <c r="AB507" s="316"/>
      <c r="AC507" s="316"/>
      <c r="AD507" s="317"/>
      <c r="AG507">
        <f t="shared" ref="AG507:AG525" si="124">IF(AND($C$487=1,P507=""),IF(COUNTA(S507:AD507)=3,0,1),0)</f>
        <v>0</v>
      </c>
      <c r="AH507">
        <f t="shared" ref="AH507:AH525" si="125">IF($C$487&gt;1,IF(COUNTA(P507:AD507)=0,0,1),IF(AND(P507="X",$C$487&lt;&gt;""),IF(COUNTA(S507:AD507)=0,0,1),0))</f>
        <v>0</v>
      </c>
      <c r="AI507">
        <f t="shared" ref="AI507:AI525" si="126">COUNTIF(W507:AD507,"NS")</f>
        <v>0</v>
      </c>
      <c r="AJ507">
        <f t="shared" ref="AJ507:AJ525" si="127">SUM(W507:AD507)</f>
        <v>0</v>
      </c>
      <c r="AK507">
        <f t="shared" ref="AK507:AK525" si="128">IF(COUNTA(S507:AD507)=0,0,IF(OR(AND(S507=0,AI507&gt;0),AND(S507="ns",AJ507&gt;0),AND(S507="ns",AI507=0,AJ507=0)),1,IF(OR(AND(S507&gt;0,AI507=2),AND(S507="ns",AI507=2),AND(S507="ns",AJ507=0,AI507&gt;0),S507=AJ507),0,1)))</f>
        <v>0</v>
      </c>
      <c r="AL507">
        <f>IF(OR(ISTEXT(S526),ISTEXT(M487)),0,IF(S526&gt;=M487,0,1))</f>
        <v>0</v>
      </c>
      <c r="AM507">
        <f>IF(OR(ISTEXT(W526),ISTEXT(S487)),0,IF(W526&gt;=S487,0,1))</f>
        <v>0</v>
      </c>
      <c r="AN507">
        <f>IF(OR(ISTEXT(AA526),ISTEXT(Y487)),0,IF(AA526&gt;=Y487,0,1))</f>
        <v>0</v>
      </c>
      <c r="AO507">
        <f>IF(OR(ISTEXT(S507),ISTEXT(M487)),0,IF(S507&lt;=M487,0,1))</f>
        <v>0</v>
      </c>
      <c r="AP507">
        <f>IF(OR(ISTEXT(W507),ISTEXT(S487)),0,IF(W507&lt;=S487,0,1))</f>
        <v>0</v>
      </c>
      <c r="AQ507">
        <f>IF(OR(ISTEXT(AA507),ISTEXT(Y487)),0,IF(AA507&lt;=Y487,0,1))</f>
        <v>0</v>
      </c>
    </row>
    <row r="508" spans="1:43" ht="15" customHeight="1">
      <c r="A508" s="83"/>
      <c r="B508" s="15"/>
      <c r="C508" s="157" t="s">
        <v>222</v>
      </c>
      <c r="D508" s="404" t="s">
        <v>886</v>
      </c>
      <c r="E508" s="316"/>
      <c r="F508" s="316"/>
      <c r="G508" s="316"/>
      <c r="H508" s="316"/>
      <c r="I508" s="316"/>
      <c r="J508" s="316"/>
      <c r="K508" s="316"/>
      <c r="L508" s="316"/>
      <c r="M508" s="316"/>
      <c r="N508" s="316"/>
      <c r="O508" s="317"/>
      <c r="P508" s="379"/>
      <c r="Q508" s="316"/>
      <c r="R508" s="317"/>
      <c r="S508" s="379"/>
      <c r="T508" s="316"/>
      <c r="U508" s="316"/>
      <c r="V508" s="317"/>
      <c r="W508" s="379"/>
      <c r="X508" s="316"/>
      <c r="Y508" s="316"/>
      <c r="Z508" s="317"/>
      <c r="AA508" s="379"/>
      <c r="AB508" s="316"/>
      <c r="AC508" s="316"/>
      <c r="AD508" s="317"/>
      <c r="AG508">
        <f t="shared" si="124"/>
        <v>0</v>
      </c>
      <c r="AH508">
        <f t="shared" si="125"/>
        <v>0</v>
      </c>
      <c r="AI508">
        <f t="shared" si="126"/>
        <v>0</v>
      </c>
      <c r="AJ508">
        <f t="shared" si="127"/>
        <v>0</v>
      </c>
      <c r="AK508">
        <f t="shared" si="128"/>
        <v>0</v>
      </c>
      <c r="AN508">
        <f>SUM(AL507:AN507)</f>
        <v>0</v>
      </c>
      <c r="AO508">
        <f>IF(OR(ISTEXT(S508),ISTEXT(M487)),0,IF(S508&lt;=M487,0,1))</f>
        <v>0</v>
      </c>
      <c r="AP508">
        <f>IF(OR(ISTEXT(W508),ISTEXT(S487)),0,IF(W508&lt;=S487,0,1))</f>
        <v>0</v>
      </c>
      <c r="AQ508">
        <f>IF(OR(ISTEXT(AA508),ISTEXT(Y487)),0,IF(AA508&lt;=Y487,0,1))</f>
        <v>0</v>
      </c>
    </row>
    <row r="509" spans="1:43" ht="24" customHeight="1">
      <c r="A509" s="83"/>
      <c r="B509" s="15"/>
      <c r="C509" s="157" t="s">
        <v>224</v>
      </c>
      <c r="D509" s="404" t="s">
        <v>887</v>
      </c>
      <c r="E509" s="316"/>
      <c r="F509" s="316"/>
      <c r="G509" s="316"/>
      <c r="H509" s="316"/>
      <c r="I509" s="316"/>
      <c r="J509" s="316"/>
      <c r="K509" s="316"/>
      <c r="L509" s="316"/>
      <c r="M509" s="316"/>
      <c r="N509" s="316"/>
      <c r="O509" s="317"/>
      <c r="P509" s="379"/>
      <c r="Q509" s="316"/>
      <c r="R509" s="317"/>
      <c r="S509" s="379"/>
      <c r="T509" s="316"/>
      <c r="U509" s="316"/>
      <c r="V509" s="317"/>
      <c r="W509" s="379"/>
      <c r="X509" s="316"/>
      <c r="Y509" s="316"/>
      <c r="Z509" s="317"/>
      <c r="AA509" s="379"/>
      <c r="AB509" s="316"/>
      <c r="AC509" s="316"/>
      <c r="AD509" s="317"/>
      <c r="AG509">
        <f t="shared" si="124"/>
        <v>0</v>
      </c>
      <c r="AH509">
        <f t="shared" si="125"/>
        <v>0</v>
      </c>
      <c r="AI509">
        <f t="shared" si="126"/>
        <v>0</v>
      </c>
      <c r="AJ509">
        <f t="shared" si="127"/>
        <v>0</v>
      </c>
      <c r="AK509">
        <f t="shared" si="128"/>
        <v>0</v>
      </c>
      <c r="AO509">
        <f>IF(OR(ISTEXT(S509),ISTEXT(M487)),0,IF(S509&lt;=M487,0,1))</f>
        <v>0</v>
      </c>
      <c r="AP509">
        <f>IF(OR(ISTEXT(W509),ISTEXT(S487)),0,IF(W509&lt;=S487,0,1))</f>
        <v>0</v>
      </c>
      <c r="AQ509">
        <f>IF(OR(ISTEXT(AA509),ISTEXT(Y487)),0,IF(AA509&lt;=Y487,0,1))</f>
        <v>0</v>
      </c>
    </row>
    <row r="510" spans="1:43" ht="36" customHeight="1">
      <c r="A510" s="83"/>
      <c r="B510" s="15"/>
      <c r="C510" s="157" t="s">
        <v>225</v>
      </c>
      <c r="D510" s="404" t="s">
        <v>888</v>
      </c>
      <c r="E510" s="316"/>
      <c r="F510" s="316"/>
      <c r="G510" s="316"/>
      <c r="H510" s="316"/>
      <c r="I510" s="316"/>
      <c r="J510" s="316"/>
      <c r="K510" s="316"/>
      <c r="L510" s="316"/>
      <c r="M510" s="316"/>
      <c r="N510" s="316"/>
      <c r="O510" s="317"/>
      <c r="P510" s="379"/>
      <c r="Q510" s="316"/>
      <c r="R510" s="317"/>
      <c r="S510" s="379"/>
      <c r="T510" s="316"/>
      <c r="U510" s="316"/>
      <c r="V510" s="317"/>
      <c r="W510" s="379"/>
      <c r="X510" s="316"/>
      <c r="Y510" s="316"/>
      <c r="Z510" s="317"/>
      <c r="AA510" s="379"/>
      <c r="AB510" s="316"/>
      <c r="AC510" s="316"/>
      <c r="AD510" s="317"/>
      <c r="AG510">
        <f t="shared" si="124"/>
        <v>0</v>
      </c>
      <c r="AH510">
        <f t="shared" si="125"/>
        <v>0</v>
      </c>
      <c r="AI510">
        <f t="shared" si="126"/>
        <v>0</v>
      </c>
      <c r="AJ510">
        <f t="shared" si="127"/>
        <v>0</v>
      </c>
      <c r="AK510">
        <f t="shared" si="128"/>
        <v>0</v>
      </c>
      <c r="AO510">
        <f>IF(OR(ISTEXT(S510),ISTEXT(M487)),0,IF(S510&lt;=M487,0,1))</f>
        <v>0</v>
      </c>
      <c r="AP510">
        <f>IF(OR(ISTEXT(W510),ISTEXT(S487)),0,IF(W510&lt;=S487,0,1))</f>
        <v>0</v>
      </c>
      <c r="AQ510">
        <f>IF(OR(ISTEXT(AA510),ISTEXT(Y487)),0,IF(AA510&lt;=Y487,0,1))</f>
        <v>0</v>
      </c>
    </row>
    <row r="511" spans="1:43" ht="36" customHeight="1">
      <c r="A511" s="83"/>
      <c r="B511" s="15"/>
      <c r="C511" s="157" t="s">
        <v>227</v>
      </c>
      <c r="D511" s="404" t="s">
        <v>889</v>
      </c>
      <c r="E511" s="316"/>
      <c r="F511" s="316"/>
      <c r="G511" s="316"/>
      <c r="H511" s="316"/>
      <c r="I511" s="316"/>
      <c r="J511" s="316"/>
      <c r="K511" s="316"/>
      <c r="L511" s="316"/>
      <c r="M511" s="316"/>
      <c r="N511" s="316"/>
      <c r="O511" s="317"/>
      <c r="P511" s="379"/>
      <c r="Q511" s="316"/>
      <c r="R511" s="317"/>
      <c r="S511" s="379"/>
      <c r="T511" s="316"/>
      <c r="U511" s="316"/>
      <c r="V511" s="317"/>
      <c r="W511" s="379"/>
      <c r="X511" s="316"/>
      <c r="Y511" s="316"/>
      <c r="Z511" s="317"/>
      <c r="AA511" s="379"/>
      <c r="AB511" s="316"/>
      <c r="AC511" s="316"/>
      <c r="AD511" s="317"/>
      <c r="AG511">
        <f t="shared" si="124"/>
        <v>0</v>
      </c>
      <c r="AH511">
        <f t="shared" si="125"/>
        <v>0</v>
      </c>
      <c r="AI511">
        <f t="shared" si="126"/>
        <v>0</v>
      </c>
      <c r="AJ511">
        <f t="shared" si="127"/>
        <v>0</v>
      </c>
      <c r="AK511">
        <f t="shared" si="128"/>
        <v>0</v>
      </c>
      <c r="AO511">
        <f>IF(OR(ISTEXT(S511),ISTEXT(M487)),0,IF(S511&lt;=M487,0,1))</f>
        <v>0</v>
      </c>
      <c r="AP511">
        <f>IF(OR(ISTEXT(W511),ISTEXT(S487)),0,IF(W511&lt;=S487,0,1))</f>
        <v>0</v>
      </c>
      <c r="AQ511">
        <f>IF(OR(ISTEXT(AA511),ISTEXT(Y487)),0,IF(AA511&lt;=Y487,0,1))</f>
        <v>0</v>
      </c>
    </row>
    <row r="512" spans="1:43" ht="24" customHeight="1">
      <c r="A512" s="83"/>
      <c r="B512" s="15"/>
      <c r="C512" s="157" t="s">
        <v>229</v>
      </c>
      <c r="D512" s="404" t="s">
        <v>890</v>
      </c>
      <c r="E512" s="316"/>
      <c r="F512" s="316"/>
      <c r="G512" s="316"/>
      <c r="H512" s="316"/>
      <c r="I512" s="316"/>
      <c r="J512" s="316"/>
      <c r="K512" s="316"/>
      <c r="L512" s="316"/>
      <c r="M512" s="316"/>
      <c r="N512" s="316"/>
      <c r="O512" s="317"/>
      <c r="P512" s="379"/>
      <c r="Q512" s="316"/>
      <c r="R512" s="317"/>
      <c r="S512" s="379"/>
      <c r="T512" s="316"/>
      <c r="U512" s="316"/>
      <c r="V512" s="317"/>
      <c r="W512" s="379"/>
      <c r="X512" s="316"/>
      <c r="Y512" s="316"/>
      <c r="Z512" s="317"/>
      <c r="AA512" s="379"/>
      <c r="AB512" s="316"/>
      <c r="AC512" s="316"/>
      <c r="AD512" s="317"/>
      <c r="AG512">
        <f t="shared" si="124"/>
        <v>0</v>
      </c>
      <c r="AH512">
        <f t="shared" si="125"/>
        <v>0</v>
      </c>
      <c r="AI512">
        <f t="shared" si="126"/>
        <v>0</v>
      </c>
      <c r="AJ512">
        <f t="shared" si="127"/>
        <v>0</v>
      </c>
      <c r="AK512">
        <f t="shared" si="128"/>
        <v>0</v>
      </c>
      <c r="AO512">
        <f>IF(OR(ISTEXT(S512),ISTEXT(M487)),0,IF(S512&lt;=M487,0,1))</f>
        <v>0</v>
      </c>
      <c r="AP512">
        <f>IF(OR(ISTEXT(W512),ISTEXT(S487)),0,IF(W512&lt;=S487,0,1))</f>
        <v>0</v>
      </c>
      <c r="AQ512">
        <f>IF(OR(ISTEXT(AA512),ISTEXT(Y487)),0,IF(AA512&lt;=Y487,0,1))</f>
        <v>0</v>
      </c>
    </row>
    <row r="513" spans="1:43" ht="24" customHeight="1">
      <c r="A513" s="83"/>
      <c r="B513" s="15"/>
      <c r="C513" s="157" t="s">
        <v>231</v>
      </c>
      <c r="D513" s="404" t="s">
        <v>891</v>
      </c>
      <c r="E513" s="316"/>
      <c r="F513" s="316"/>
      <c r="G513" s="316"/>
      <c r="H513" s="316"/>
      <c r="I513" s="316"/>
      <c r="J513" s="316"/>
      <c r="K513" s="316"/>
      <c r="L513" s="316"/>
      <c r="M513" s="316"/>
      <c r="N513" s="316"/>
      <c r="O513" s="317"/>
      <c r="P513" s="379"/>
      <c r="Q513" s="316"/>
      <c r="R513" s="317"/>
      <c r="S513" s="379"/>
      <c r="T513" s="316"/>
      <c r="U513" s="316"/>
      <c r="V513" s="317"/>
      <c r="W513" s="379"/>
      <c r="X513" s="316"/>
      <c r="Y513" s="316"/>
      <c r="Z513" s="317"/>
      <c r="AA513" s="379"/>
      <c r="AB513" s="316"/>
      <c r="AC513" s="316"/>
      <c r="AD513" s="317"/>
      <c r="AG513">
        <f t="shared" si="124"/>
        <v>0</v>
      </c>
      <c r="AH513">
        <f t="shared" si="125"/>
        <v>0</v>
      </c>
      <c r="AI513">
        <f t="shared" si="126"/>
        <v>0</v>
      </c>
      <c r="AJ513">
        <f t="shared" si="127"/>
        <v>0</v>
      </c>
      <c r="AK513">
        <f t="shared" si="128"/>
        <v>0</v>
      </c>
      <c r="AO513">
        <f>IF(OR(ISTEXT(S513),ISTEXT(M487)),0,IF(S513&lt;=M487,0,1))</f>
        <v>0</v>
      </c>
      <c r="AP513">
        <f>IF(OR(ISTEXT(W513),ISTEXT(S487)),0,IF(W513&lt;=S487,0,1))</f>
        <v>0</v>
      </c>
      <c r="AQ513">
        <f>IF(OR(ISTEXT(AA513),ISTEXT(Y487)),0,IF(AA513&lt;=Y487,0,1))</f>
        <v>0</v>
      </c>
    </row>
    <row r="514" spans="1:43" ht="24" customHeight="1">
      <c r="A514" s="83"/>
      <c r="B514" s="15"/>
      <c r="C514" s="157" t="s">
        <v>233</v>
      </c>
      <c r="D514" s="404" t="s">
        <v>892</v>
      </c>
      <c r="E514" s="316"/>
      <c r="F514" s="316"/>
      <c r="G514" s="316"/>
      <c r="H514" s="316"/>
      <c r="I514" s="316"/>
      <c r="J514" s="316"/>
      <c r="K514" s="316"/>
      <c r="L514" s="316"/>
      <c r="M514" s="316"/>
      <c r="N514" s="316"/>
      <c r="O514" s="317"/>
      <c r="P514" s="379"/>
      <c r="Q514" s="316"/>
      <c r="R514" s="317"/>
      <c r="S514" s="379"/>
      <c r="T514" s="316"/>
      <c r="U514" s="316"/>
      <c r="V514" s="317"/>
      <c r="W514" s="379"/>
      <c r="X514" s="316"/>
      <c r="Y514" s="316"/>
      <c r="Z514" s="317"/>
      <c r="AA514" s="379"/>
      <c r="AB514" s="316"/>
      <c r="AC514" s="316"/>
      <c r="AD514" s="317"/>
      <c r="AG514">
        <f t="shared" si="124"/>
        <v>0</v>
      </c>
      <c r="AH514">
        <f t="shared" si="125"/>
        <v>0</v>
      </c>
      <c r="AI514">
        <f t="shared" si="126"/>
        <v>0</v>
      </c>
      <c r="AJ514">
        <f t="shared" si="127"/>
        <v>0</v>
      </c>
      <c r="AK514">
        <f t="shared" si="128"/>
        <v>0</v>
      </c>
      <c r="AO514">
        <f>IF(OR(ISTEXT(S514),ISTEXT(M487)),0,IF(S514&lt;=M487,0,1))</f>
        <v>0</v>
      </c>
      <c r="AP514">
        <f>IF(OR(ISTEXT(W514),ISTEXT(S487)),0,IF(W514&lt;=S487,0,1))</f>
        <v>0</v>
      </c>
      <c r="AQ514">
        <f>IF(OR(ISTEXT(AA514),ISTEXT(Y487)),0,IF(AA514&lt;=Y487,0,1))</f>
        <v>0</v>
      </c>
    </row>
    <row r="515" spans="1:43" ht="15" customHeight="1">
      <c r="A515" s="83"/>
      <c r="B515" s="15"/>
      <c r="C515" s="157" t="s">
        <v>235</v>
      </c>
      <c r="D515" s="404" t="s">
        <v>893</v>
      </c>
      <c r="E515" s="316"/>
      <c r="F515" s="316"/>
      <c r="G515" s="316"/>
      <c r="H515" s="316"/>
      <c r="I515" s="316"/>
      <c r="J515" s="316"/>
      <c r="K515" s="316"/>
      <c r="L515" s="316"/>
      <c r="M515" s="316"/>
      <c r="N515" s="316"/>
      <c r="O515" s="317"/>
      <c r="P515" s="379"/>
      <c r="Q515" s="316"/>
      <c r="R515" s="317"/>
      <c r="S515" s="379"/>
      <c r="T515" s="316"/>
      <c r="U515" s="316"/>
      <c r="V515" s="317"/>
      <c r="W515" s="379"/>
      <c r="X515" s="316"/>
      <c r="Y515" s="316"/>
      <c r="Z515" s="317"/>
      <c r="AA515" s="379"/>
      <c r="AB515" s="316"/>
      <c r="AC515" s="316"/>
      <c r="AD515" s="317"/>
      <c r="AG515">
        <f t="shared" si="124"/>
        <v>0</v>
      </c>
      <c r="AH515">
        <f t="shared" si="125"/>
        <v>0</v>
      </c>
      <c r="AI515">
        <f t="shared" si="126"/>
        <v>0</v>
      </c>
      <c r="AJ515">
        <f t="shared" si="127"/>
        <v>0</v>
      </c>
      <c r="AK515">
        <f t="shared" si="128"/>
        <v>0</v>
      </c>
      <c r="AO515">
        <f>IF(OR(ISTEXT(S515),ISTEXT(M487)),0,IF(S515&lt;=M487,0,1))</f>
        <v>0</v>
      </c>
      <c r="AP515">
        <f>IF(OR(ISTEXT(W515),ISTEXT(S487)),0,IF(W515&lt;=S487,0,1))</f>
        <v>0</v>
      </c>
      <c r="AQ515">
        <f>IF(OR(ISTEXT(AA515),ISTEXT(Y487)),0,IF(AA515&lt;=Y487,0,1))</f>
        <v>0</v>
      </c>
    </row>
    <row r="516" spans="1:43" ht="24" customHeight="1">
      <c r="A516" s="83"/>
      <c r="B516" s="15"/>
      <c r="C516" s="157" t="s">
        <v>237</v>
      </c>
      <c r="D516" s="404" t="s">
        <v>894</v>
      </c>
      <c r="E516" s="316"/>
      <c r="F516" s="316"/>
      <c r="G516" s="316"/>
      <c r="H516" s="316"/>
      <c r="I516" s="316"/>
      <c r="J516" s="316"/>
      <c r="K516" s="316"/>
      <c r="L516" s="316"/>
      <c r="M516" s="316"/>
      <c r="N516" s="316"/>
      <c r="O516" s="317"/>
      <c r="P516" s="379"/>
      <c r="Q516" s="316"/>
      <c r="R516" s="317"/>
      <c r="S516" s="379"/>
      <c r="T516" s="316"/>
      <c r="U516" s="316"/>
      <c r="V516" s="317"/>
      <c r="W516" s="379"/>
      <c r="X516" s="316"/>
      <c r="Y516" s="316"/>
      <c r="Z516" s="317"/>
      <c r="AA516" s="379"/>
      <c r="AB516" s="316"/>
      <c r="AC516" s="316"/>
      <c r="AD516" s="317"/>
      <c r="AG516">
        <f t="shared" si="124"/>
        <v>0</v>
      </c>
      <c r="AH516">
        <f t="shared" si="125"/>
        <v>0</v>
      </c>
      <c r="AI516">
        <f t="shared" si="126"/>
        <v>0</v>
      </c>
      <c r="AJ516">
        <f t="shared" si="127"/>
        <v>0</v>
      </c>
      <c r="AK516">
        <f t="shared" si="128"/>
        <v>0</v>
      </c>
      <c r="AO516">
        <f>IF(OR(ISTEXT(S516),ISTEXT(M487)),0,IF(S516&lt;=M487,0,1))</f>
        <v>0</v>
      </c>
      <c r="AP516">
        <f>IF(OR(ISTEXT(W516),ISTEXT(S487)),0,IF(W516&lt;=S487,0,1))</f>
        <v>0</v>
      </c>
      <c r="AQ516">
        <f>IF(OR(ISTEXT(AA516),ISTEXT(Y487)),0,IF(AA516&lt;=Y487,0,1))</f>
        <v>0</v>
      </c>
    </row>
    <row r="517" spans="1:43" ht="24" customHeight="1">
      <c r="A517" s="83"/>
      <c r="B517" s="15"/>
      <c r="C517" s="157" t="s">
        <v>239</v>
      </c>
      <c r="D517" s="404" t="s">
        <v>895</v>
      </c>
      <c r="E517" s="316"/>
      <c r="F517" s="316"/>
      <c r="G517" s="316"/>
      <c r="H517" s="316"/>
      <c r="I517" s="316"/>
      <c r="J517" s="316"/>
      <c r="K517" s="316"/>
      <c r="L517" s="316"/>
      <c r="M517" s="316"/>
      <c r="N517" s="316"/>
      <c r="O517" s="317"/>
      <c r="P517" s="379"/>
      <c r="Q517" s="316"/>
      <c r="R517" s="317"/>
      <c r="S517" s="379"/>
      <c r="T517" s="316"/>
      <c r="U517" s="316"/>
      <c r="V517" s="317"/>
      <c r="W517" s="379"/>
      <c r="X517" s="316"/>
      <c r="Y517" s="316"/>
      <c r="Z517" s="317"/>
      <c r="AA517" s="379"/>
      <c r="AB517" s="316"/>
      <c r="AC517" s="316"/>
      <c r="AD517" s="317"/>
      <c r="AG517">
        <f t="shared" si="124"/>
        <v>0</v>
      </c>
      <c r="AH517">
        <f t="shared" si="125"/>
        <v>0</v>
      </c>
      <c r="AI517">
        <f t="shared" si="126"/>
        <v>0</v>
      </c>
      <c r="AJ517">
        <f t="shared" si="127"/>
        <v>0</v>
      </c>
      <c r="AK517">
        <f t="shared" si="128"/>
        <v>0</v>
      </c>
      <c r="AO517">
        <f>IF(OR(ISTEXT(S517),ISTEXT(M487)),0,IF(S517&lt;=M487,0,1))</f>
        <v>0</v>
      </c>
      <c r="AP517">
        <f>IF(OR(ISTEXT(W517),ISTEXT(S487)),0,IF(W517&lt;=S487,0,1))</f>
        <v>0</v>
      </c>
      <c r="AQ517">
        <f>IF(OR(ISTEXT(AA517),ISTEXT(Y487)),0,IF(AA517&lt;=Y487,0,1))</f>
        <v>0</v>
      </c>
    </row>
    <row r="518" spans="1:43" ht="36" customHeight="1">
      <c r="A518" s="83"/>
      <c r="B518" s="15"/>
      <c r="C518" s="157" t="s">
        <v>240</v>
      </c>
      <c r="D518" s="404" t="s">
        <v>896</v>
      </c>
      <c r="E518" s="316"/>
      <c r="F518" s="316"/>
      <c r="G518" s="316"/>
      <c r="H518" s="316"/>
      <c r="I518" s="316"/>
      <c r="J518" s="316"/>
      <c r="K518" s="316"/>
      <c r="L518" s="316"/>
      <c r="M518" s="316"/>
      <c r="N518" s="316"/>
      <c r="O518" s="317"/>
      <c r="P518" s="379"/>
      <c r="Q518" s="316"/>
      <c r="R518" s="317"/>
      <c r="S518" s="379"/>
      <c r="T518" s="316"/>
      <c r="U518" s="316"/>
      <c r="V518" s="317"/>
      <c r="W518" s="379"/>
      <c r="X518" s="316"/>
      <c r="Y518" s="316"/>
      <c r="Z518" s="317"/>
      <c r="AA518" s="379"/>
      <c r="AB518" s="316"/>
      <c r="AC518" s="316"/>
      <c r="AD518" s="317"/>
      <c r="AG518">
        <f t="shared" si="124"/>
        <v>0</v>
      </c>
      <c r="AH518">
        <f t="shared" si="125"/>
        <v>0</v>
      </c>
      <c r="AI518">
        <f t="shared" si="126"/>
        <v>0</v>
      </c>
      <c r="AJ518">
        <f t="shared" si="127"/>
        <v>0</v>
      </c>
      <c r="AK518">
        <f t="shared" si="128"/>
        <v>0</v>
      </c>
      <c r="AO518">
        <f>IF(OR(ISTEXT(S518),ISTEXT(M487)),0,IF(S518&lt;=M487,0,1))</f>
        <v>0</v>
      </c>
      <c r="AP518">
        <f>IF(OR(ISTEXT(W518),ISTEXT(S487)),0,IF(W518&lt;=S487,0,1))</f>
        <v>0</v>
      </c>
      <c r="AQ518">
        <f>IF(OR(ISTEXT(AA518),ISTEXT(Y487)),0,IF(AA518&lt;=Y487,0,1))</f>
        <v>0</v>
      </c>
    </row>
    <row r="519" spans="1:43" ht="24" customHeight="1">
      <c r="A519" s="83"/>
      <c r="B519" s="15"/>
      <c r="C519" s="157" t="s">
        <v>241</v>
      </c>
      <c r="D519" s="404" t="s">
        <v>897</v>
      </c>
      <c r="E519" s="316"/>
      <c r="F519" s="316"/>
      <c r="G519" s="316"/>
      <c r="H519" s="316"/>
      <c r="I519" s="316"/>
      <c r="J519" s="316"/>
      <c r="K519" s="316"/>
      <c r="L519" s="316"/>
      <c r="M519" s="316"/>
      <c r="N519" s="316"/>
      <c r="O519" s="317"/>
      <c r="P519" s="379"/>
      <c r="Q519" s="316"/>
      <c r="R519" s="317"/>
      <c r="S519" s="379"/>
      <c r="T519" s="316"/>
      <c r="U519" s="316"/>
      <c r="V519" s="317"/>
      <c r="W519" s="379"/>
      <c r="X519" s="316"/>
      <c r="Y519" s="316"/>
      <c r="Z519" s="317"/>
      <c r="AA519" s="379"/>
      <c r="AB519" s="316"/>
      <c r="AC519" s="316"/>
      <c r="AD519" s="317"/>
      <c r="AG519">
        <f t="shared" si="124"/>
        <v>0</v>
      </c>
      <c r="AH519">
        <f t="shared" si="125"/>
        <v>0</v>
      </c>
      <c r="AI519">
        <f t="shared" si="126"/>
        <v>0</v>
      </c>
      <c r="AJ519">
        <f t="shared" si="127"/>
        <v>0</v>
      </c>
      <c r="AK519">
        <f t="shared" si="128"/>
        <v>0</v>
      </c>
      <c r="AO519">
        <f>IF(OR(ISTEXT(S519),ISTEXT(M487)),0,IF(S519&lt;=M487,0,1))</f>
        <v>0</v>
      </c>
      <c r="AP519">
        <f>IF(OR(ISTEXT(W519),ISTEXT(S487)),0,IF(W519&lt;=S487,0,1))</f>
        <v>0</v>
      </c>
      <c r="AQ519">
        <f>IF(OR(ISTEXT(AA519),ISTEXT(Y487)),0,IF(AA519&lt;=Y487,0,1))</f>
        <v>0</v>
      </c>
    </row>
    <row r="520" spans="1:43" ht="24" customHeight="1">
      <c r="A520" s="83"/>
      <c r="B520" s="15"/>
      <c r="C520" s="157" t="s">
        <v>242</v>
      </c>
      <c r="D520" s="404" t="s">
        <v>898</v>
      </c>
      <c r="E520" s="316"/>
      <c r="F520" s="316"/>
      <c r="G520" s="316"/>
      <c r="H520" s="316"/>
      <c r="I520" s="316"/>
      <c r="J520" s="316"/>
      <c r="K520" s="316"/>
      <c r="L520" s="316"/>
      <c r="M520" s="316"/>
      <c r="N520" s="316"/>
      <c r="O520" s="317"/>
      <c r="P520" s="379"/>
      <c r="Q520" s="316"/>
      <c r="R520" s="317"/>
      <c r="S520" s="379"/>
      <c r="T520" s="316"/>
      <c r="U520" s="316"/>
      <c r="V520" s="317"/>
      <c r="W520" s="379"/>
      <c r="X520" s="316"/>
      <c r="Y520" s="316"/>
      <c r="Z520" s="317"/>
      <c r="AA520" s="379"/>
      <c r="AB520" s="316"/>
      <c r="AC520" s="316"/>
      <c r="AD520" s="317"/>
      <c r="AG520">
        <f t="shared" si="124"/>
        <v>0</v>
      </c>
      <c r="AH520">
        <f t="shared" si="125"/>
        <v>0</v>
      </c>
      <c r="AI520">
        <f t="shared" si="126"/>
        <v>0</v>
      </c>
      <c r="AJ520">
        <f t="shared" si="127"/>
        <v>0</v>
      </c>
      <c r="AK520">
        <f t="shared" si="128"/>
        <v>0</v>
      </c>
      <c r="AO520">
        <f>IF(OR(ISTEXT(S520),ISTEXT(M487)),0,IF(S520&lt;=M487,0,1))</f>
        <v>0</v>
      </c>
      <c r="AP520">
        <f>IF(OR(ISTEXT(W520),ISTEXT(S487)),0,IF(W520&lt;=S487,0,1))</f>
        <v>0</v>
      </c>
      <c r="AQ520">
        <f>IF(OR(ISTEXT(AA520),ISTEXT(Y487)),0,IF(AA520&lt;=Y487,0,1))</f>
        <v>0</v>
      </c>
    </row>
    <row r="521" spans="1:43" ht="24" customHeight="1">
      <c r="A521" s="83"/>
      <c r="B521" s="15"/>
      <c r="C521" s="157" t="s">
        <v>243</v>
      </c>
      <c r="D521" s="404" t="s">
        <v>899</v>
      </c>
      <c r="E521" s="316"/>
      <c r="F521" s="316"/>
      <c r="G521" s="316"/>
      <c r="H521" s="316"/>
      <c r="I521" s="316"/>
      <c r="J521" s="316"/>
      <c r="K521" s="316"/>
      <c r="L521" s="316"/>
      <c r="M521" s="316"/>
      <c r="N521" s="316"/>
      <c r="O521" s="317"/>
      <c r="P521" s="379"/>
      <c r="Q521" s="316"/>
      <c r="R521" s="317"/>
      <c r="S521" s="379"/>
      <c r="T521" s="316"/>
      <c r="U521" s="316"/>
      <c r="V521" s="317"/>
      <c r="W521" s="379"/>
      <c r="X521" s="316"/>
      <c r="Y521" s="316"/>
      <c r="Z521" s="317"/>
      <c r="AA521" s="379"/>
      <c r="AB521" s="316"/>
      <c r="AC521" s="316"/>
      <c r="AD521" s="317"/>
      <c r="AG521">
        <f t="shared" si="124"/>
        <v>0</v>
      </c>
      <c r="AH521">
        <f t="shared" si="125"/>
        <v>0</v>
      </c>
      <c r="AI521">
        <f t="shared" si="126"/>
        <v>0</v>
      </c>
      <c r="AJ521">
        <f t="shared" si="127"/>
        <v>0</v>
      </c>
      <c r="AK521">
        <f t="shared" si="128"/>
        <v>0</v>
      </c>
      <c r="AO521">
        <f>IF(OR(ISTEXT(S521),ISTEXT(M487)),0,IF(S521&lt;=M487,0,1))</f>
        <v>0</v>
      </c>
      <c r="AP521">
        <f>IF(OR(ISTEXT(W521),ISTEXT(S487)),0,IF(W521&lt;=S487,0,1))</f>
        <v>0</v>
      </c>
      <c r="AQ521">
        <f>IF(OR(ISTEXT(AA521),ISTEXT(Y487)),0,IF(AA521&lt;=Y487,0,1))</f>
        <v>0</v>
      </c>
    </row>
    <row r="522" spans="1:43" ht="24" customHeight="1">
      <c r="A522" s="83"/>
      <c r="B522" s="15"/>
      <c r="C522" s="157" t="s">
        <v>244</v>
      </c>
      <c r="D522" s="404" t="s">
        <v>900</v>
      </c>
      <c r="E522" s="316"/>
      <c r="F522" s="316"/>
      <c r="G522" s="316"/>
      <c r="H522" s="316"/>
      <c r="I522" s="316"/>
      <c r="J522" s="316"/>
      <c r="K522" s="316"/>
      <c r="L522" s="316"/>
      <c r="M522" s="316"/>
      <c r="N522" s="316"/>
      <c r="O522" s="317"/>
      <c r="P522" s="379"/>
      <c r="Q522" s="316"/>
      <c r="R522" s="317"/>
      <c r="S522" s="379"/>
      <c r="T522" s="316"/>
      <c r="U522" s="316"/>
      <c r="V522" s="317"/>
      <c r="W522" s="379"/>
      <c r="X522" s="316"/>
      <c r="Y522" s="316"/>
      <c r="Z522" s="317"/>
      <c r="AA522" s="379"/>
      <c r="AB522" s="316"/>
      <c r="AC522" s="316"/>
      <c r="AD522" s="317"/>
      <c r="AG522">
        <f t="shared" si="124"/>
        <v>0</v>
      </c>
      <c r="AH522">
        <f t="shared" si="125"/>
        <v>0</v>
      </c>
      <c r="AI522">
        <f t="shared" si="126"/>
        <v>0</v>
      </c>
      <c r="AJ522">
        <f t="shared" si="127"/>
        <v>0</v>
      </c>
      <c r="AK522">
        <f t="shared" si="128"/>
        <v>0</v>
      </c>
      <c r="AO522">
        <f>IF(OR(ISTEXT(S522),ISTEXT(M487)),0,IF(S522&lt;=M487,0,1))</f>
        <v>0</v>
      </c>
      <c r="AP522">
        <f>IF(OR(ISTEXT(W522),ISTEXT(S487)),0,IF(W522&lt;=S487,0,1))</f>
        <v>0</v>
      </c>
      <c r="AQ522">
        <f>IF(OR(ISTEXT(AA522),ISTEXT(Y487)),0,IF(AA522&lt;=Y487,0,1))</f>
        <v>0</v>
      </c>
    </row>
    <row r="523" spans="1:43" ht="24" customHeight="1">
      <c r="A523" s="83"/>
      <c r="B523" s="15"/>
      <c r="C523" s="157" t="s">
        <v>245</v>
      </c>
      <c r="D523" s="404" t="s">
        <v>901</v>
      </c>
      <c r="E523" s="316"/>
      <c r="F523" s="316"/>
      <c r="G523" s="316"/>
      <c r="H523" s="316"/>
      <c r="I523" s="316"/>
      <c r="J523" s="316"/>
      <c r="K523" s="316"/>
      <c r="L523" s="316"/>
      <c r="M523" s="316"/>
      <c r="N523" s="316"/>
      <c r="O523" s="317"/>
      <c r="P523" s="379"/>
      <c r="Q523" s="316"/>
      <c r="R523" s="317"/>
      <c r="S523" s="379"/>
      <c r="T523" s="316"/>
      <c r="U523" s="316"/>
      <c r="V523" s="317"/>
      <c r="W523" s="379"/>
      <c r="X523" s="316"/>
      <c r="Y523" s="316"/>
      <c r="Z523" s="317"/>
      <c r="AA523" s="379"/>
      <c r="AB523" s="316"/>
      <c r="AC523" s="316"/>
      <c r="AD523" s="317"/>
      <c r="AG523">
        <f t="shared" si="124"/>
        <v>0</v>
      </c>
      <c r="AH523">
        <f t="shared" si="125"/>
        <v>0</v>
      </c>
      <c r="AI523">
        <f t="shared" si="126"/>
        <v>0</v>
      </c>
      <c r="AJ523">
        <f t="shared" si="127"/>
        <v>0</v>
      </c>
      <c r="AK523">
        <f t="shared" si="128"/>
        <v>0</v>
      </c>
      <c r="AO523">
        <f>IF(OR(ISTEXT(S523),ISTEXT(M487)),0,IF(S523&lt;=M487,0,1))</f>
        <v>0</v>
      </c>
      <c r="AP523">
        <f>IF(OR(ISTEXT(W523),ISTEXT(S487)),0,IF(W523&lt;=S487,0,1))</f>
        <v>0</v>
      </c>
      <c r="AQ523">
        <f>IF(OR(ISTEXT(AA523),ISTEXT(Y487)),0,IF(AA523&lt;=Y487,0,1))</f>
        <v>0</v>
      </c>
    </row>
    <row r="524" spans="1:43" ht="15" customHeight="1">
      <c r="A524" s="83"/>
      <c r="B524" s="15"/>
      <c r="C524" s="157" t="s">
        <v>246</v>
      </c>
      <c r="D524" s="404" t="s">
        <v>902</v>
      </c>
      <c r="E524" s="316"/>
      <c r="F524" s="316"/>
      <c r="G524" s="316"/>
      <c r="H524" s="316"/>
      <c r="I524" s="316"/>
      <c r="J524" s="316"/>
      <c r="K524" s="316"/>
      <c r="L524" s="316"/>
      <c r="M524" s="316"/>
      <c r="N524" s="316"/>
      <c r="O524" s="317"/>
      <c r="P524" s="379"/>
      <c r="Q524" s="316"/>
      <c r="R524" s="317"/>
      <c r="S524" s="379"/>
      <c r="T524" s="316"/>
      <c r="U524" s="316"/>
      <c r="V524" s="317"/>
      <c r="W524" s="379"/>
      <c r="X524" s="316"/>
      <c r="Y524" s="316"/>
      <c r="Z524" s="317"/>
      <c r="AA524" s="379"/>
      <c r="AB524" s="316"/>
      <c r="AC524" s="316"/>
      <c r="AD524" s="317"/>
      <c r="AG524">
        <f t="shared" si="124"/>
        <v>0</v>
      </c>
      <c r="AH524">
        <f t="shared" si="125"/>
        <v>0</v>
      </c>
      <c r="AI524">
        <f t="shared" si="126"/>
        <v>0</v>
      </c>
      <c r="AJ524">
        <f t="shared" si="127"/>
        <v>0</v>
      </c>
      <c r="AK524">
        <f t="shared" si="128"/>
        <v>0</v>
      </c>
      <c r="AO524">
        <f>IF(OR(ISTEXT(S524),ISTEXT(M487)),0,IF(S524&lt;=M487,0,1))</f>
        <v>0</v>
      </c>
      <c r="AP524">
        <f>IF(OR(ISTEXT(W524),ISTEXT(S487)),0,IF(W524&lt;=S487,0,1))</f>
        <v>0</v>
      </c>
      <c r="AQ524">
        <f>IF(OR(ISTEXT(AA524),ISTEXT(Y487)),0,IF(AA524&lt;=Y487,0,1))</f>
        <v>0</v>
      </c>
    </row>
    <row r="525" spans="1:43" ht="15" customHeight="1">
      <c r="A525" s="83"/>
      <c r="B525" s="15"/>
      <c r="C525" s="157" t="s">
        <v>247</v>
      </c>
      <c r="D525" s="404" t="s">
        <v>903</v>
      </c>
      <c r="E525" s="316"/>
      <c r="F525" s="316"/>
      <c r="G525" s="316"/>
      <c r="H525" s="316"/>
      <c r="I525" s="316"/>
      <c r="J525" s="316"/>
      <c r="K525" s="316"/>
      <c r="L525" s="316"/>
      <c r="M525" s="316"/>
      <c r="N525" s="316"/>
      <c r="O525" s="317"/>
      <c r="P525" s="379"/>
      <c r="Q525" s="316"/>
      <c r="R525" s="317"/>
      <c r="S525" s="379"/>
      <c r="T525" s="316"/>
      <c r="U525" s="316"/>
      <c r="V525" s="317"/>
      <c r="W525" s="379"/>
      <c r="X525" s="316"/>
      <c r="Y525" s="316"/>
      <c r="Z525" s="317"/>
      <c r="AA525" s="379"/>
      <c r="AB525" s="316"/>
      <c r="AC525" s="316"/>
      <c r="AD525" s="317"/>
      <c r="AG525">
        <f t="shared" si="124"/>
        <v>0</v>
      </c>
      <c r="AH525">
        <f t="shared" si="125"/>
        <v>0</v>
      </c>
      <c r="AI525">
        <f t="shared" si="126"/>
        <v>0</v>
      </c>
      <c r="AJ525">
        <f t="shared" si="127"/>
        <v>0</v>
      </c>
      <c r="AK525">
        <f t="shared" si="128"/>
        <v>0</v>
      </c>
      <c r="AO525">
        <f>IF(OR(ISTEXT(S525),ISTEXT(M487)),0,IF(S525&lt;=M487,0,1))</f>
        <v>0</v>
      </c>
      <c r="AP525">
        <f>IF(OR(ISTEXT(W525),ISTEXT(S487)),0,IF(W525&lt;=S487,0,1))</f>
        <v>0</v>
      </c>
      <c r="AQ525">
        <f>IF(OR(ISTEXT(AA525),ISTEXT(Y487)),0,IF(AA525&lt;=Y487,0,1))</f>
        <v>0</v>
      </c>
    </row>
    <row r="526" spans="1:43" ht="15" customHeight="1">
      <c r="A526" s="83"/>
      <c r="B526" s="15"/>
      <c r="C526" s="15"/>
      <c r="D526" s="15"/>
      <c r="E526" s="15"/>
      <c r="F526" s="15"/>
      <c r="G526" s="15"/>
      <c r="H526" s="15"/>
      <c r="I526" s="15"/>
      <c r="J526" s="15"/>
      <c r="K526" s="15"/>
      <c r="L526" s="151"/>
      <c r="M526" s="54"/>
      <c r="N526" s="54"/>
      <c r="O526" s="122"/>
      <c r="P526" s="54"/>
      <c r="Q526" s="54"/>
      <c r="R526" s="150" t="s">
        <v>506</v>
      </c>
      <c r="S526" s="315">
        <f>IF(AND(SUM(S507:S525)=0,COUNTIF(S507:S525,"NS")&gt;0),"NS",IF(AND(SUM(S507:S525)=0,COUNTIF(S507:S525,0)&gt;0),0,IF(AND(SUM(S507:S525)=0,COUNTIF(S507:S525,"NA")&gt;0),"NA",SUM(S507:S525))))</f>
        <v>0</v>
      </c>
      <c r="T526" s="316"/>
      <c r="U526" s="316"/>
      <c r="V526" s="317"/>
      <c r="W526" s="315">
        <f>IF(AND(SUM(W507:W525)=0,COUNTIF(W507:W525,"NS")&gt;0),"NS",IF(AND(SUM(W507:W525)=0,COUNTIF(W507:W525,0)&gt;0),0,IF(AND(SUM(W507:W525)=0,COUNTIF(W507:W525,"NA")&gt;0),"NA",SUM(W507:W525))))</f>
        <v>0</v>
      </c>
      <c r="X526" s="316"/>
      <c r="Y526" s="316"/>
      <c r="Z526" s="317"/>
      <c r="AA526" s="315">
        <f>IF(AND(SUM(AA507:AA525)=0,COUNTIF(AA507:AA525,"NS")&gt;0),"NS",IF(AND(SUM(AA507:AA525)=0,COUNTIF(AA507:AA525,0)&gt;0),0,IF(AND(SUM(AA507:AA525)=0,COUNTIF(AA507:AA525,"NA")&gt;0),"NA",SUM(AA507:AA525))))</f>
        <v>0</v>
      </c>
      <c r="AB526" s="316"/>
      <c r="AC526" s="316"/>
      <c r="AD526" s="317"/>
      <c r="AG526" s="248">
        <f>SUM(AG507:AG525)</f>
        <v>0</v>
      </c>
      <c r="AH526" s="248">
        <f>SUM(AH507:AH525)</f>
        <v>0</v>
      </c>
      <c r="AI526">
        <f>SUM(AI507:AI525)</f>
        <v>0</v>
      </c>
      <c r="AK526">
        <f>SUM(AK507:AK525)</f>
        <v>0</v>
      </c>
      <c r="AQ526">
        <f>SUM(AO507:AQ525)</f>
        <v>0</v>
      </c>
    </row>
    <row r="527" spans="1:43" ht="15" customHeight="1">
      <c r="A527" s="83"/>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row>
    <row r="528" spans="1:43" ht="45" customHeight="1">
      <c r="A528" s="83"/>
      <c r="B528" s="15"/>
      <c r="C528" s="457" t="s">
        <v>904</v>
      </c>
      <c r="D528" s="281"/>
      <c r="E528" s="281"/>
      <c r="F528" s="322"/>
      <c r="G528" s="379"/>
      <c r="H528" s="316"/>
      <c r="I528" s="316"/>
      <c r="J528" s="316"/>
      <c r="K528" s="316"/>
      <c r="L528" s="316"/>
      <c r="M528" s="316"/>
      <c r="N528" s="316"/>
      <c r="O528" s="316"/>
      <c r="P528" s="316"/>
      <c r="Q528" s="316"/>
      <c r="R528" s="316"/>
      <c r="S528" s="316"/>
      <c r="T528" s="316"/>
      <c r="U528" s="316"/>
      <c r="V528" s="316"/>
      <c r="W528" s="316"/>
      <c r="X528" s="316"/>
      <c r="Y528" s="316"/>
      <c r="Z528" s="316"/>
      <c r="AA528" s="316"/>
      <c r="AB528" s="316"/>
      <c r="AC528" s="316"/>
      <c r="AD528" s="317"/>
    </row>
    <row r="529" spans="1:30" ht="15" customHeight="1">
      <c r="A529" s="83"/>
      <c r="B529" s="239" t="str">
        <f>IF(AND($S$525&gt;0,$S$525&lt;&gt;"NA",$S$525&lt;&gt;"NS",G528=""),"Alerta: Debido a que cuenta con un valor mayor a cero en el numeral 19, debe anotar el nombre de dicho(s) estándar(es) de competencia.","")</f>
        <v/>
      </c>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row>
    <row r="530" spans="1:30" ht="24" customHeight="1">
      <c r="A530" s="83"/>
      <c r="B530" s="15"/>
      <c r="C530" s="371" t="s">
        <v>291</v>
      </c>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81"/>
    </row>
    <row r="531" spans="1:30" ht="60" customHeight="1">
      <c r="A531" s="83"/>
      <c r="B531" s="15"/>
      <c r="C531" s="372"/>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7"/>
    </row>
    <row r="532" spans="1:30" ht="15" customHeight="1">
      <c r="A532" s="83"/>
      <c r="B532" s="239" t="str">
        <f>IF(AG526=0,"","Favor de ingresar toda la información requerida en la pregunta.")</f>
        <v/>
      </c>
      <c r="C532" s="239"/>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row>
    <row r="533" spans="1:30" ht="15" customHeight="1">
      <c r="A533" s="83"/>
      <c r="B533" s="239" t="str">
        <f>IF(AND(COUNTIF(S507:AD525,"NS")&lt;&gt;0,C531=""),"Alerta: Debido a que cuenta con registros NS, debe proporcionar una justificación en el area de comentarios al final de la pregunta.","")</f>
        <v/>
      </c>
      <c r="C533" s="239"/>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row>
    <row r="534" spans="1:30" ht="15" customHeight="1">
      <c r="A534" s="83"/>
      <c r="B534" s="239" t="str">
        <f>IF(AK526&gt;=1,"Favor de revisar la sumatoria y consistencia de totales y/o subtotales por filas (numéricos y NS).","")</f>
        <v/>
      </c>
      <c r="C534" s="239"/>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row>
    <row r="535" spans="1:30" ht="15" customHeight="1">
      <c r="A535" s="83"/>
      <c r="B535" s="239" t="str">
        <f>IF(AN508=0,"","Las cantidades de Hombres y Mujeres debe ser igual o mayor a los datos reportados en la preg. 3.14.")</f>
        <v/>
      </c>
      <c r="C535" s="239"/>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row>
    <row r="536" spans="1:30" ht="15" customHeight="1">
      <c r="A536" s="83"/>
      <c r="B536" s="239" t="str">
        <f>IF(AQ526=0,"","Alerta: Las cant. de Hombres y Mujeres por cada estándar de competencia debe ser igual o menor a los datos reportados en la preg. 3.14.")</f>
        <v/>
      </c>
      <c r="C536" s="239"/>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row>
    <row r="537" spans="1:30" ht="15" customHeight="1" thickBot="1">
      <c r="A537" s="83"/>
      <c r="B537" s="239"/>
      <c r="C537" s="239"/>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row>
    <row r="538" spans="1:30" ht="15" customHeight="1" thickBot="1">
      <c r="A538" s="88" t="s">
        <v>270</v>
      </c>
      <c r="B538" s="373" t="s">
        <v>905</v>
      </c>
      <c r="C538" s="374"/>
      <c r="D538" s="374"/>
      <c r="E538" s="374"/>
      <c r="F538" s="374"/>
      <c r="G538" s="374"/>
      <c r="H538" s="374"/>
      <c r="I538" s="374"/>
      <c r="J538" s="374"/>
      <c r="K538" s="374"/>
      <c r="L538" s="374"/>
      <c r="M538" s="374"/>
      <c r="N538" s="374"/>
      <c r="O538" s="374"/>
      <c r="P538" s="374"/>
      <c r="Q538" s="374"/>
      <c r="R538" s="374"/>
      <c r="S538" s="374"/>
      <c r="T538" s="374"/>
      <c r="U538" s="374"/>
      <c r="V538" s="374"/>
      <c r="W538" s="374"/>
      <c r="X538" s="374"/>
      <c r="Y538" s="374"/>
      <c r="Z538" s="374"/>
      <c r="AA538" s="374"/>
      <c r="AB538" s="374"/>
      <c r="AC538" s="374"/>
      <c r="AD538" s="375"/>
    </row>
    <row r="539" spans="1:30" ht="15" customHeight="1">
      <c r="A539" s="83"/>
      <c r="B539" s="458" t="s">
        <v>687</v>
      </c>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322"/>
    </row>
    <row r="540" spans="1:30" ht="36" customHeight="1">
      <c r="A540" s="83"/>
      <c r="B540" s="170"/>
      <c r="C540" s="352" t="s">
        <v>906</v>
      </c>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322"/>
    </row>
    <row r="541" spans="1:30" ht="24" customHeight="1">
      <c r="A541" s="83"/>
      <c r="B541" s="170"/>
      <c r="C541" s="381" t="s">
        <v>907</v>
      </c>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322"/>
    </row>
    <row r="542" spans="1:30" ht="48" customHeight="1">
      <c r="A542" s="83"/>
      <c r="B542" s="252"/>
      <c r="C542" s="353" t="s">
        <v>908</v>
      </c>
      <c r="D542" s="314"/>
      <c r="E542" s="314"/>
      <c r="F542" s="314"/>
      <c r="G542" s="314"/>
      <c r="H542" s="314"/>
      <c r="I542" s="314"/>
      <c r="J542" s="314"/>
      <c r="K542" s="314"/>
      <c r="L542" s="314"/>
      <c r="M542" s="314"/>
      <c r="N542" s="314"/>
      <c r="O542" s="314"/>
      <c r="P542" s="314"/>
      <c r="Q542" s="314"/>
      <c r="R542" s="314"/>
      <c r="S542" s="314"/>
      <c r="T542" s="314"/>
      <c r="U542" s="314"/>
      <c r="V542" s="314"/>
      <c r="W542" s="314"/>
      <c r="X542" s="314"/>
      <c r="Y542" s="314"/>
      <c r="Z542" s="314"/>
      <c r="AA542" s="314"/>
      <c r="AB542" s="314"/>
      <c r="AC542" s="314"/>
      <c r="AD542" s="324"/>
    </row>
    <row r="543" spans="1:30" ht="15" customHeight="1">
      <c r="A543" s="83"/>
      <c r="B543" s="460" t="s">
        <v>295</v>
      </c>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322"/>
    </row>
    <row r="544" spans="1:30" ht="36" customHeight="1">
      <c r="A544" s="83"/>
      <c r="B544" s="145"/>
      <c r="C544" s="352" t="s">
        <v>909</v>
      </c>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322"/>
    </row>
    <row r="545" spans="1:47" ht="15" customHeight="1">
      <c r="A545" s="83"/>
      <c r="B545" s="145"/>
      <c r="C545" s="92"/>
      <c r="D545" s="459" t="s">
        <v>910</v>
      </c>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322"/>
    </row>
    <row r="546" spans="1:47" ht="36" customHeight="1">
      <c r="A546" s="83"/>
      <c r="B546" s="145"/>
      <c r="C546" s="92"/>
      <c r="D546" s="352" t="s">
        <v>911</v>
      </c>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322"/>
    </row>
    <row r="547" spans="1:47" ht="24" customHeight="1">
      <c r="A547" s="83"/>
      <c r="B547" s="146"/>
      <c r="C547" s="128"/>
      <c r="D547" s="353" t="s">
        <v>912</v>
      </c>
      <c r="E547" s="314"/>
      <c r="F547" s="314"/>
      <c r="G547" s="314"/>
      <c r="H547" s="314"/>
      <c r="I547" s="314"/>
      <c r="J547" s="314"/>
      <c r="K547" s="314"/>
      <c r="L547" s="314"/>
      <c r="M547" s="314"/>
      <c r="N547" s="314"/>
      <c r="O547" s="314"/>
      <c r="P547" s="314"/>
      <c r="Q547" s="314"/>
      <c r="R547" s="314"/>
      <c r="S547" s="314"/>
      <c r="T547" s="314"/>
      <c r="U547" s="314"/>
      <c r="V547" s="314"/>
      <c r="W547" s="314"/>
      <c r="X547" s="314"/>
      <c r="Y547" s="314"/>
      <c r="Z547" s="314"/>
      <c r="AA547" s="314"/>
      <c r="AB547" s="314"/>
      <c r="AC547" s="314"/>
      <c r="AD547" s="324"/>
    </row>
    <row r="548" spans="1:47" ht="15" customHeight="1">
      <c r="A548" s="8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row>
    <row r="549" spans="1:47" ht="36" customHeight="1">
      <c r="A549" s="98" t="s">
        <v>913</v>
      </c>
      <c r="B549" s="382" t="s">
        <v>914</v>
      </c>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row>
    <row r="550" spans="1:47" ht="24" customHeight="1">
      <c r="A550" s="91"/>
      <c r="B550" s="15"/>
      <c r="C550" s="409" t="s">
        <v>915</v>
      </c>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row>
    <row r="551" spans="1:47" ht="24" customHeight="1">
      <c r="A551" s="91"/>
      <c r="B551" s="15"/>
      <c r="C551" s="386" t="s">
        <v>916</v>
      </c>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row>
    <row r="552" spans="1:47" ht="48" customHeight="1">
      <c r="A552" s="91"/>
      <c r="B552" s="15"/>
      <c r="C552" s="386" t="s">
        <v>917</v>
      </c>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row>
    <row r="553" spans="1:47" ht="36" customHeight="1">
      <c r="A553" s="91"/>
      <c r="B553" s="15"/>
      <c r="C553" s="386" t="s">
        <v>918</v>
      </c>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row>
    <row r="554" spans="1:47" ht="24" customHeight="1">
      <c r="A554" s="91"/>
      <c r="B554" s="15"/>
      <c r="C554" s="371" t="s">
        <v>919</v>
      </c>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row>
    <row r="555" spans="1:47" ht="15" customHeight="1">
      <c r="A555" s="91"/>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row>
    <row r="556" spans="1:47" ht="72" customHeight="1">
      <c r="A556" s="91"/>
      <c r="B556" s="15"/>
      <c r="C556" s="397" t="s">
        <v>920</v>
      </c>
      <c r="D556" s="319"/>
      <c r="E556" s="319"/>
      <c r="F556" s="319"/>
      <c r="G556" s="319"/>
      <c r="H556" s="320"/>
      <c r="I556" s="395" t="s">
        <v>921</v>
      </c>
      <c r="J556" s="316"/>
      <c r="K556" s="316"/>
      <c r="L556" s="316"/>
      <c r="M556" s="316"/>
      <c r="N556" s="316"/>
      <c r="O556" s="316"/>
      <c r="P556" s="317"/>
      <c r="Q556" s="395" t="s">
        <v>922</v>
      </c>
      <c r="R556" s="316"/>
      <c r="S556" s="316"/>
      <c r="T556" s="316"/>
      <c r="U556" s="316"/>
      <c r="V556" s="316"/>
      <c r="W556" s="316"/>
      <c r="X556" s="317"/>
      <c r="Y556" s="395" t="s">
        <v>923</v>
      </c>
      <c r="Z556" s="316"/>
      <c r="AA556" s="316"/>
      <c r="AB556" s="316"/>
      <c r="AC556" s="316"/>
      <c r="AD556" s="317"/>
    </row>
    <row r="557" spans="1:47" ht="60" customHeight="1">
      <c r="A557" s="91"/>
      <c r="B557" s="15"/>
      <c r="C557" s="323"/>
      <c r="D557" s="314"/>
      <c r="E557" s="314"/>
      <c r="F557" s="314"/>
      <c r="G557" s="314"/>
      <c r="H557" s="324"/>
      <c r="I557" s="395" t="s">
        <v>454</v>
      </c>
      <c r="J557" s="317"/>
      <c r="K557" s="448" t="s">
        <v>924</v>
      </c>
      <c r="L557" s="317"/>
      <c r="M557" s="448" t="s">
        <v>925</v>
      </c>
      <c r="N557" s="317"/>
      <c r="O557" s="448" t="s">
        <v>926</v>
      </c>
      <c r="P557" s="317"/>
      <c r="Q557" s="395" t="s">
        <v>454</v>
      </c>
      <c r="R557" s="317"/>
      <c r="S557" s="448" t="s">
        <v>924</v>
      </c>
      <c r="T557" s="317"/>
      <c r="U557" s="448" t="s">
        <v>925</v>
      </c>
      <c r="V557" s="317"/>
      <c r="W557" s="448" t="s">
        <v>926</v>
      </c>
      <c r="X557" s="317"/>
      <c r="Y557" s="395" t="s">
        <v>454</v>
      </c>
      <c r="Z557" s="317"/>
      <c r="AA557" s="448" t="s">
        <v>700</v>
      </c>
      <c r="AB557" s="317"/>
      <c r="AC557" s="448" t="s">
        <v>701</v>
      </c>
      <c r="AD557" s="317"/>
      <c r="AF557" t="s">
        <v>412</v>
      </c>
      <c r="AG557" t="s">
        <v>795</v>
      </c>
      <c r="AK557" t="s">
        <v>927</v>
      </c>
      <c r="AL557" t="s">
        <v>739</v>
      </c>
      <c r="AM557" t="s">
        <v>740</v>
      </c>
      <c r="AN557" t="s">
        <v>928</v>
      </c>
      <c r="AO557" t="s">
        <v>742</v>
      </c>
      <c r="AP557" t="s">
        <v>743</v>
      </c>
      <c r="AQ557" t="s">
        <v>287</v>
      </c>
      <c r="AR557" t="s">
        <v>459</v>
      </c>
      <c r="AS557" t="s">
        <v>460</v>
      </c>
      <c r="AT557" t="s">
        <v>457</v>
      </c>
      <c r="AU557" t="s">
        <v>457</v>
      </c>
    </row>
    <row r="558" spans="1:47" ht="15" customHeight="1">
      <c r="A558" s="91"/>
      <c r="B558" s="15"/>
      <c r="C558" s="318"/>
      <c r="D558" s="316"/>
      <c r="E558" s="316"/>
      <c r="F558" s="316"/>
      <c r="G558" s="316"/>
      <c r="H558" s="317"/>
      <c r="I558" s="318"/>
      <c r="J558" s="317"/>
      <c r="K558" s="318"/>
      <c r="L558" s="317"/>
      <c r="M558" s="318"/>
      <c r="N558" s="317"/>
      <c r="O558" s="318"/>
      <c r="P558" s="317"/>
      <c r="Q558" s="318"/>
      <c r="R558" s="317"/>
      <c r="S558" s="318"/>
      <c r="T558" s="317"/>
      <c r="U558" s="318"/>
      <c r="V558" s="317"/>
      <c r="W558" s="318"/>
      <c r="X558" s="317"/>
      <c r="Y558" s="318"/>
      <c r="Z558" s="317"/>
      <c r="AA558" s="318"/>
      <c r="AB558" s="317"/>
      <c r="AC558" s="318"/>
      <c r="AD558" s="317"/>
      <c r="AF558">
        <f>IF(OR(C558&gt;1,C558=""),0,IF(COUNTBLANK(I558:AD558)=11,0,1))</f>
        <v>0</v>
      </c>
      <c r="AG558">
        <f>IF(OR(ISTEXT(Q558),ISTEXT(I558)),0,IF(Q558&lt;=I558,0,1))</f>
        <v>0</v>
      </c>
      <c r="AH558">
        <f>IF(OR(ISTEXT(S558),ISTEXT(K558)),0,IF(S558&lt;=K558,0,1))</f>
        <v>0</v>
      </c>
      <c r="AI558">
        <f>IF(OR(ISTEXT(U558),ISTEXT(M558)),0,IF(U558&lt;=M558,0,1))</f>
        <v>0</v>
      </c>
      <c r="AJ558">
        <f>IF(OR(ISTEXT(W558),ISTEXT(O558)),0,IF(W558&lt;=O558,0,1))</f>
        <v>0</v>
      </c>
      <c r="AK558">
        <f>COUNTIF(K558:P558,"NS")</f>
        <v>0</v>
      </c>
      <c r="AL558">
        <f>SUM(K558:P558)</f>
        <v>0</v>
      </c>
      <c r="AM558">
        <f>IF(COUNTA(I558:P558)=0,0,IF(OR(AND(I558=0,AK558&gt;0),AND(I558="ns",AL558&gt;0),AND(I558="ns",AK558=0,AL558=0)),1,IF(OR(AND(AK558&gt;=2,I558&gt;AL558),AND(I558="ns",AL558=0,AK558&gt;0),I558=AL558),0,1)))</f>
        <v>0</v>
      </c>
      <c r="AN558">
        <f>COUNTIF(S558:X558,"NS")</f>
        <v>0</v>
      </c>
      <c r="AO558">
        <f>SUM(S558:X558)</f>
        <v>0</v>
      </c>
      <c r="AP558">
        <f>IF(COUNTA(Q558:X558)=0,0,IF(OR(AND(Q558=0,AN558&gt;0),AND(Q558="ns",AO558&gt;0),AND(Q558="ns",AN558=0,AO558=0)),1,IF(OR(AND(AN558&gt;=2,Q558&gt;AO558),AND(Q558="ns",AO558=0,AN558&gt;0),Q558=AO558),0,1)))</f>
        <v>0</v>
      </c>
      <c r="AQ558">
        <f>COUNTIF(AA558:AD558,"NS")</f>
        <v>0</v>
      </c>
      <c r="AR558">
        <f>SUM(AA558:AD558)</f>
        <v>0</v>
      </c>
      <c r="AS558">
        <f>IF(COUNTA(Y558:AD558)=0,0,IF(OR(AND(Y558=0,AQ558&gt;0),AND(Y558="ns",AR558&gt;0),AND(Y558="ns",AQ558=0,AR558=0)),1,IF(OR(AND(Y558&gt;0,AQ558=2),AND(Y558="ns",AQ558=2),AND(Y558="ns",AR558=0,AQ558&gt;0),Y558=AR558),0,1)))</f>
        <v>0</v>
      </c>
      <c r="AT558">
        <f>IF(AND(C558=1,I558=0),1,0)</f>
        <v>0</v>
      </c>
      <c r="AU558">
        <f>IF(AND(C558=1,Q558=0),1,0)</f>
        <v>0</v>
      </c>
    </row>
    <row r="559" spans="1:47" ht="15" customHeight="1">
      <c r="A559" s="91"/>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F559" t="s">
        <v>413</v>
      </c>
      <c r="AJ559">
        <f>SUM(AG558:AJ558)</f>
        <v>0</v>
      </c>
      <c r="AK559">
        <f>SUM(AK558:AK558)</f>
        <v>0</v>
      </c>
      <c r="AM559">
        <f>SUM(AM558:AM558)</f>
        <v>0</v>
      </c>
      <c r="AN559">
        <f>SUM(AN558:AN558)</f>
        <v>0</v>
      </c>
      <c r="AP559">
        <f>SUM(AP558:AP558)</f>
        <v>0</v>
      </c>
      <c r="AQ559">
        <f>SUM(AQ558:AQ558)</f>
        <v>0</v>
      </c>
      <c r="AS559">
        <f>SUM(AS558:AS558)</f>
        <v>0</v>
      </c>
      <c r="AT559" s="248">
        <f>SUM(AT558:AT558)</f>
        <v>0</v>
      </c>
      <c r="AU559" s="248">
        <f>SUM(AU558:AU558)</f>
        <v>0</v>
      </c>
    </row>
    <row r="560" spans="1:47" ht="24" customHeight="1">
      <c r="A560" s="83"/>
      <c r="B560" s="15"/>
      <c r="C560" s="371" t="s">
        <v>291</v>
      </c>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81"/>
      <c r="AF560">
        <f>IF(C558&gt;1,IF(COUNTBLANK(I558:AD558)=22,0,1),0)</f>
        <v>0</v>
      </c>
      <c r="AK560">
        <f>SUM(AL560,AS559)</f>
        <v>0</v>
      </c>
      <c r="AL560">
        <f>SUM(AM559,AP559)</f>
        <v>0</v>
      </c>
    </row>
    <row r="561" spans="1:30" ht="60" customHeight="1">
      <c r="A561" s="83"/>
      <c r="B561" s="15"/>
      <c r="C561" s="372"/>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317"/>
    </row>
    <row r="562" spans="1:30" ht="15" customHeight="1">
      <c r="A562" s="83"/>
      <c r="B562" s="239" t="str">
        <f>IF(AF558=0,"","Favor de ingresar toda la información requerida en la pregunta.")</f>
        <v/>
      </c>
      <c r="C562" s="239"/>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row>
    <row r="563" spans="1:30" ht="15" customHeight="1">
      <c r="A563" s="83"/>
      <c r="B563" s="239" t="str">
        <f>IF(AND(COUNTIF(I558:AD558,"NS")&lt;&gt;0,C561=""),"Alerta: Debido a que cuenta con registros NS, debe proporcionar una justificación en el area de comentarios al final de la pregunta.","")</f>
        <v/>
      </c>
      <c r="C563" s="239"/>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row>
    <row r="564" spans="1:30" ht="15" customHeight="1">
      <c r="A564" s="83"/>
      <c r="B564" s="239" t="str">
        <f>IF(AK560&gt;=1,"Favor de revisar la sumatoria y consistencia de totales y/o subtotales por filas (numéricos y NS).","")</f>
        <v/>
      </c>
      <c r="C564" s="239"/>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row>
    <row r="565" spans="1:30" ht="15" customHeight="1">
      <c r="A565" s="83"/>
      <c r="B565" s="239" t="str">
        <f>IF(AF560=0,"","Revise la información capturada, ya que tiene datos ingresados en celdas que están sombreadas.")</f>
        <v/>
      </c>
      <c r="C565" s="239"/>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row>
    <row r="566" spans="1:30" ht="15" customHeight="1">
      <c r="A566" s="83"/>
      <c r="B566" s="239" t="str">
        <f>IF(AJ559&gt;0,"Favor de revisar la instrucción 3, debido a que no se cumplen con los criterios mencionados en dicha instrucción.","")</f>
        <v/>
      </c>
      <c r="C566" s="239"/>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row>
    <row r="567" spans="1:30" ht="15" customHeight="1">
      <c r="A567" s="83"/>
      <c r="B567" s="239" t="str">
        <f>IF(OR(AT559=0,AU559=0),"","Debido a que cuenta con registro(s) con el código 1, el total de la fila respectiva debe ser mayor a cero.")</f>
        <v/>
      </c>
      <c r="C567" s="239"/>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row>
    <row r="568" spans="1:30" ht="24" customHeight="1">
      <c r="A568" s="98" t="s">
        <v>929</v>
      </c>
      <c r="B568" s="437" t="s">
        <v>930</v>
      </c>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81"/>
    </row>
    <row r="569" spans="1:30" ht="24" customHeight="1">
      <c r="A569" s="98"/>
      <c r="B569" s="118"/>
      <c r="C569" s="386" t="s">
        <v>931</v>
      </c>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81"/>
    </row>
    <row r="570" spans="1:30" ht="24" customHeight="1">
      <c r="A570" s="91"/>
      <c r="B570" s="15"/>
      <c r="C570" s="386" t="s">
        <v>932</v>
      </c>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row>
    <row r="571" spans="1:30" ht="24" customHeight="1">
      <c r="A571" s="91"/>
      <c r="B571" s="15"/>
      <c r="C571" s="371" t="s">
        <v>933</v>
      </c>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row>
    <row r="572" spans="1:30" ht="24" customHeight="1">
      <c r="A572" s="91"/>
      <c r="B572" s="15"/>
      <c r="C572" s="386" t="s">
        <v>934</v>
      </c>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281"/>
    </row>
    <row r="573" spans="1:30" ht="36" customHeight="1">
      <c r="A573" s="91"/>
      <c r="B573" s="15"/>
      <c r="C573" s="371" t="s">
        <v>935</v>
      </c>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81"/>
    </row>
    <row r="574" spans="1:30" ht="36" customHeight="1">
      <c r="A574" s="91"/>
      <c r="B574" s="15"/>
      <c r="C574" s="386" t="s">
        <v>936</v>
      </c>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81"/>
    </row>
    <row r="575" spans="1:30" ht="36" customHeight="1">
      <c r="A575" s="91"/>
      <c r="B575" s="15"/>
      <c r="C575" s="371" t="s">
        <v>937</v>
      </c>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81"/>
    </row>
    <row r="576" spans="1:30" ht="36" customHeight="1">
      <c r="A576" s="91"/>
      <c r="B576" s="15"/>
      <c r="C576" s="409" t="s">
        <v>938</v>
      </c>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row>
    <row r="577" spans="1:48" ht="24" customHeight="1">
      <c r="A577" s="91"/>
      <c r="B577" s="15"/>
      <c r="C577" s="371" t="s">
        <v>939</v>
      </c>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81"/>
    </row>
    <row r="578" spans="1:48" ht="36" customHeight="1">
      <c r="A578" s="91"/>
      <c r="B578" s="15"/>
      <c r="C578" s="383" t="s">
        <v>940</v>
      </c>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81"/>
    </row>
    <row r="579" spans="1:48" ht="48" customHeight="1">
      <c r="A579" s="91"/>
      <c r="B579" s="15"/>
      <c r="C579" s="383" t="s">
        <v>941</v>
      </c>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row>
    <row r="580" spans="1:48" ht="24" customHeight="1">
      <c r="A580" s="91"/>
      <c r="B580" s="15"/>
      <c r="C580" s="383" t="s">
        <v>942</v>
      </c>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row>
    <row r="581" spans="1:48" ht="15" customHeight="1">
      <c r="A581" s="91"/>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row>
    <row r="582" spans="1:48" ht="48" customHeight="1">
      <c r="A582" s="91"/>
      <c r="B582" s="15"/>
      <c r="C582" s="455" t="s">
        <v>943</v>
      </c>
      <c r="D582" s="319"/>
      <c r="E582" s="319"/>
      <c r="F582" s="319"/>
      <c r="G582" s="319"/>
      <c r="H582" s="319"/>
      <c r="I582" s="319"/>
      <c r="J582" s="319"/>
      <c r="K582" s="319"/>
      <c r="L582" s="320"/>
      <c r="M582" s="397" t="s">
        <v>944</v>
      </c>
      <c r="N582" s="319"/>
      <c r="O582" s="320"/>
      <c r="P582" s="397" t="s">
        <v>945</v>
      </c>
      <c r="Q582" s="319"/>
      <c r="R582" s="320"/>
      <c r="S582" s="397" t="s">
        <v>946</v>
      </c>
      <c r="T582" s="319"/>
      <c r="U582" s="320"/>
      <c r="V582" s="397" t="s">
        <v>923</v>
      </c>
      <c r="W582" s="316"/>
      <c r="X582" s="316"/>
      <c r="Y582" s="316"/>
      <c r="Z582" s="316"/>
      <c r="AA582" s="316"/>
      <c r="AB582" s="316"/>
      <c r="AC582" s="316"/>
      <c r="AD582" s="317"/>
    </row>
    <row r="583" spans="1:48" ht="15" customHeight="1">
      <c r="A583" s="91"/>
      <c r="B583" s="15"/>
      <c r="C583" s="323"/>
      <c r="D583" s="314"/>
      <c r="E583" s="314"/>
      <c r="F583" s="314"/>
      <c r="G583" s="314"/>
      <c r="H583" s="314"/>
      <c r="I583" s="314"/>
      <c r="J583" s="314"/>
      <c r="K583" s="314"/>
      <c r="L583" s="324"/>
      <c r="M583" s="323"/>
      <c r="N583" s="314"/>
      <c r="O583" s="324"/>
      <c r="P583" s="323"/>
      <c r="Q583" s="314"/>
      <c r="R583" s="324"/>
      <c r="S583" s="323"/>
      <c r="T583" s="314"/>
      <c r="U583" s="324"/>
      <c r="V583" s="397" t="s">
        <v>454</v>
      </c>
      <c r="W583" s="316"/>
      <c r="X583" s="317"/>
      <c r="Y583" s="315" t="s">
        <v>700</v>
      </c>
      <c r="Z583" s="316"/>
      <c r="AA583" s="317"/>
      <c r="AB583" s="315" t="s">
        <v>701</v>
      </c>
      <c r="AC583" s="316"/>
      <c r="AD583" s="317"/>
      <c r="AG583" t="s">
        <v>412</v>
      </c>
      <c r="AH583" t="s">
        <v>884</v>
      </c>
      <c r="AI583" t="s">
        <v>794</v>
      </c>
      <c r="AJ583" t="s">
        <v>795</v>
      </c>
      <c r="AK583" t="s">
        <v>794</v>
      </c>
      <c r="AL583" t="s">
        <v>795</v>
      </c>
      <c r="AM583" t="s">
        <v>795</v>
      </c>
      <c r="AN583" t="s">
        <v>794</v>
      </c>
      <c r="AQ583" t="s">
        <v>795</v>
      </c>
      <c r="AT583" t="s">
        <v>287</v>
      </c>
      <c r="AU583" t="s">
        <v>459</v>
      </c>
      <c r="AV583" t="s">
        <v>460</v>
      </c>
    </row>
    <row r="584" spans="1:48" ht="24" customHeight="1">
      <c r="A584" s="91"/>
      <c r="B584" s="15"/>
      <c r="C584" s="171" t="s">
        <v>221</v>
      </c>
      <c r="D584" s="396" t="s">
        <v>947</v>
      </c>
      <c r="E584" s="316"/>
      <c r="F584" s="316"/>
      <c r="G584" s="316"/>
      <c r="H584" s="316"/>
      <c r="I584" s="316"/>
      <c r="J584" s="316"/>
      <c r="K584" s="316"/>
      <c r="L584" s="317"/>
      <c r="M584" s="379"/>
      <c r="N584" s="316"/>
      <c r="O584" s="317"/>
      <c r="P584" s="379"/>
      <c r="Q584" s="316"/>
      <c r="R584" s="317"/>
      <c r="S584" s="379"/>
      <c r="T584" s="316"/>
      <c r="U584" s="317"/>
      <c r="V584" s="379"/>
      <c r="W584" s="316"/>
      <c r="X584" s="317"/>
      <c r="Y584" s="379"/>
      <c r="Z584" s="316"/>
      <c r="AA584" s="317"/>
      <c r="AB584" s="379"/>
      <c r="AC584" s="316"/>
      <c r="AD584" s="317"/>
      <c r="AG584">
        <f>IF(OR(C558&gt;1,M584="X"),0,IF(COUNTBLANK(P584:AD584)=10,0,1))</f>
        <v>1</v>
      </c>
      <c r="AH584">
        <f>IF(C558&gt;1,IF(COUNTBLANK(M584:AD584)=18,0,1),IF(M584="X",IF(COUNTBLANK(P584:AD584)=15,0,1),0))</f>
        <v>0</v>
      </c>
      <c r="AI584">
        <f>IF(OR(ISTEXT(P606),ISTEXT(I558)),0,IF(P606&gt;=I558,0,1))</f>
        <v>0</v>
      </c>
      <c r="AJ584">
        <f t="shared" ref="AJ584:AJ605" si="129">IF(OR(ISTEXT(P584),ISTEXT($I$558)),0,IF(P584&lt;=$I$558,0,1))</f>
        <v>0</v>
      </c>
      <c r="AK584">
        <f>IF(OR(ISTEXT(S606),ISTEXT(Q558)),0,IF(S606&gt;=Q558,0,1))</f>
        <v>0</v>
      </c>
      <c r="AL584">
        <f t="shared" ref="AL584:AL605" si="130">IF(OR(ISTEXT(S584),ISTEXT($Q$558)),0,IF(S584&lt;=$Q$558,0,1))</f>
        <v>0</v>
      </c>
      <c r="AM584">
        <f>IF(OR(ISTEXT(S606),ISTEXT(P606)),0,IF(S606&lt;=P606,0,1))</f>
        <v>0</v>
      </c>
      <c r="AN584">
        <f>IF(OR(ISTEXT(V606),ISTEXT(Y558)),0,IF(V606&gt;=Y558,0,1))</f>
        <v>0</v>
      </c>
      <c r="AO584">
        <f>IF(OR(ISTEXT(Y606),ISTEXT(AA558)),0,IF(Y606&gt;=AA558,0,1))</f>
        <v>0</v>
      </c>
      <c r="AP584">
        <f>IF(OR(ISTEXT(AB606),ISTEXT(AC558)),0,IF(AB606&gt;=AC558,0,1))</f>
        <v>0</v>
      </c>
      <c r="AQ584">
        <f t="shared" ref="AQ584:AQ605" si="131">IF(OR(ISTEXT(V584),ISTEXT($Y$558)),0,IF(V584&lt;=$Y$558,0,1))</f>
        <v>0</v>
      </c>
      <c r="AR584">
        <f t="shared" ref="AR584:AR605" si="132">IF(OR(ISTEXT(Y584),ISTEXT($AA$558)),0,IF(Y584&lt;=$AA$558,0,1))</f>
        <v>0</v>
      </c>
      <c r="AS584">
        <f t="shared" ref="AS584:AS605" si="133">IF(OR(ISTEXT(AB584),ISTEXT($AC$558)),0,IF(AB584&lt;=$AC$558,0,1))</f>
        <v>0</v>
      </c>
      <c r="AT584">
        <f t="shared" ref="AT584:AT605" si="134">COUNTIF(Y584:AD584,"NS")</f>
        <v>0</v>
      </c>
      <c r="AU584">
        <f t="shared" ref="AU584:AU605" si="135">SUM(Y584:AD584)</f>
        <v>0</v>
      </c>
      <c r="AV584">
        <f t="shared" ref="AV584:AV605" si="136">IF(COUNTA(V584:AD584)=0,0,IF(OR(AND(V584=0,AT584&gt;0),AND(V584="ns",AU584&gt;0),AND(V584="ns",AT584=0,AU584=0)),1,IF(OR(AND(V584&gt;0,AT584=2),AND(V584="ns",AT584=2),AND(V584="ns",AU584=0,AT584&gt;0),V584=AU584),0,1)))</f>
        <v>0</v>
      </c>
    </row>
    <row r="585" spans="1:48" ht="15" customHeight="1">
      <c r="A585" s="57"/>
      <c r="B585" s="15"/>
      <c r="C585" s="171" t="s">
        <v>222</v>
      </c>
      <c r="D585" s="396" t="s">
        <v>948</v>
      </c>
      <c r="E585" s="316"/>
      <c r="F585" s="316"/>
      <c r="G585" s="316"/>
      <c r="H585" s="316"/>
      <c r="I585" s="316"/>
      <c r="J585" s="316"/>
      <c r="K585" s="316"/>
      <c r="L585" s="317"/>
      <c r="M585" s="379"/>
      <c r="N585" s="316"/>
      <c r="O585" s="317"/>
      <c r="P585" s="379"/>
      <c r="Q585" s="316"/>
      <c r="R585" s="317"/>
      <c r="S585" s="379"/>
      <c r="T585" s="316"/>
      <c r="U585" s="317"/>
      <c r="V585" s="379"/>
      <c r="W585" s="316"/>
      <c r="X585" s="317"/>
      <c r="Y585" s="379"/>
      <c r="Z585" s="316"/>
      <c r="AA585" s="317"/>
      <c r="AB585" s="379"/>
      <c r="AC585" s="316"/>
      <c r="AD585" s="317"/>
      <c r="AG585">
        <f>IF(OR(C558&gt;1,M585="X"),0,IF(COUNTBLANK(P585:AD585)=10,0,1))</f>
        <v>1</v>
      </c>
      <c r="AH585">
        <f>IF(C558&gt;1,IF(COUNTBLANK(M585:AD585)=18,0,1),IF(M585="X",IF(COUNTBLANK(P585:AD585)=15,0,1),0))</f>
        <v>0</v>
      </c>
      <c r="AJ585">
        <f t="shared" si="129"/>
        <v>0</v>
      </c>
      <c r="AL585">
        <f t="shared" si="130"/>
        <v>0</v>
      </c>
      <c r="AP585">
        <f>SUM(AN584:AP584)</f>
        <v>0</v>
      </c>
      <c r="AQ585">
        <f t="shared" si="131"/>
        <v>0</v>
      </c>
      <c r="AR585">
        <f t="shared" si="132"/>
        <v>0</v>
      </c>
      <c r="AS585">
        <f t="shared" si="133"/>
        <v>0</v>
      </c>
      <c r="AT585">
        <f t="shared" si="134"/>
        <v>0</v>
      </c>
      <c r="AU585">
        <f t="shared" si="135"/>
        <v>0</v>
      </c>
      <c r="AV585">
        <f t="shared" si="136"/>
        <v>0</v>
      </c>
    </row>
    <row r="586" spans="1:48" ht="15" customHeight="1">
      <c r="A586" s="57"/>
      <c r="B586" s="15"/>
      <c r="C586" s="172" t="s">
        <v>224</v>
      </c>
      <c r="D586" s="396" t="s">
        <v>949</v>
      </c>
      <c r="E586" s="316"/>
      <c r="F586" s="316"/>
      <c r="G586" s="316"/>
      <c r="H586" s="316"/>
      <c r="I586" s="316"/>
      <c r="J586" s="316"/>
      <c r="K586" s="316"/>
      <c r="L586" s="317"/>
      <c r="M586" s="379"/>
      <c r="N586" s="316"/>
      <c r="O586" s="317"/>
      <c r="P586" s="379"/>
      <c r="Q586" s="316"/>
      <c r="R586" s="317"/>
      <c r="S586" s="379"/>
      <c r="T586" s="316"/>
      <c r="U586" s="317"/>
      <c r="V586" s="379"/>
      <c r="W586" s="316"/>
      <c r="X586" s="317"/>
      <c r="Y586" s="379"/>
      <c r="Z586" s="316"/>
      <c r="AA586" s="317"/>
      <c r="AB586" s="379"/>
      <c r="AC586" s="316"/>
      <c r="AD586" s="317"/>
      <c r="AG586">
        <f>IF(OR(C558&gt;1,M586="X"),0,IF(COUNTBLANK(P586:AD586)=10,0,1))</f>
        <v>1</v>
      </c>
      <c r="AH586">
        <f>IF(C558&gt;1,IF(COUNTBLANK(M586:AD586)=18,0,1),IF(M586="X",IF(COUNTBLANK(P586:AD586)=15,0,1),0))</f>
        <v>0</v>
      </c>
      <c r="AJ586">
        <f t="shared" si="129"/>
        <v>0</v>
      </c>
      <c r="AL586">
        <f t="shared" si="130"/>
        <v>0</v>
      </c>
      <c r="AQ586">
        <f t="shared" si="131"/>
        <v>0</v>
      </c>
      <c r="AR586">
        <f t="shared" si="132"/>
        <v>0</v>
      </c>
      <c r="AS586">
        <f t="shared" si="133"/>
        <v>0</v>
      </c>
      <c r="AT586">
        <f t="shared" si="134"/>
        <v>0</v>
      </c>
      <c r="AU586">
        <f t="shared" si="135"/>
        <v>0</v>
      </c>
      <c r="AV586">
        <f t="shared" si="136"/>
        <v>0</v>
      </c>
    </row>
    <row r="587" spans="1:48" ht="15" customHeight="1">
      <c r="A587" s="91"/>
      <c r="B587" s="15"/>
      <c r="C587" s="173" t="s">
        <v>225</v>
      </c>
      <c r="D587" s="396" t="s">
        <v>950</v>
      </c>
      <c r="E587" s="316"/>
      <c r="F587" s="316"/>
      <c r="G587" s="316"/>
      <c r="H587" s="316"/>
      <c r="I587" s="316"/>
      <c r="J587" s="316"/>
      <c r="K587" s="316"/>
      <c r="L587" s="317"/>
      <c r="M587" s="379"/>
      <c r="N587" s="316"/>
      <c r="O587" s="317"/>
      <c r="P587" s="379"/>
      <c r="Q587" s="316"/>
      <c r="R587" s="317"/>
      <c r="S587" s="379"/>
      <c r="T587" s="316"/>
      <c r="U587" s="317"/>
      <c r="V587" s="379"/>
      <c r="W587" s="316"/>
      <c r="X587" s="317"/>
      <c r="Y587" s="379"/>
      <c r="Z587" s="316"/>
      <c r="AA587" s="317"/>
      <c r="AB587" s="379"/>
      <c r="AC587" s="316"/>
      <c r="AD587" s="317"/>
      <c r="AG587">
        <f>IF(OR(C558&gt;1,M587="X"),0,IF(COUNTBLANK(P587:AD587)=10,0,1))</f>
        <v>1</v>
      </c>
      <c r="AH587">
        <f>IF(C558&gt;1,IF(COUNTBLANK(M587:AD587)=18,0,1),IF(M587="X",IF(COUNTBLANK(P587:AD587)=15,0,1),0))</f>
        <v>0</v>
      </c>
      <c r="AJ587">
        <f t="shared" si="129"/>
        <v>0</v>
      </c>
      <c r="AL587">
        <f t="shared" si="130"/>
        <v>0</v>
      </c>
      <c r="AQ587">
        <f t="shared" si="131"/>
        <v>0</v>
      </c>
      <c r="AR587">
        <f t="shared" si="132"/>
        <v>0</v>
      </c>
      <c r="AS587">
        <f t="shared" si="133"/>
        <v>0</v>
      </c>
      <c r="AT587">
        <f t="shared" si="134"/>
        <v>0</v>
      </c>
      <c r="AU587">
        <f t="shared" si="135"/>
        <v>0</v>
      </c>
      <c r="AV587">
        <f t="shared" si="136"/>
        <v>0</v>
      </c>
    </row>
    <row r="588" spans="1:48" ht="24" customHeight="1">
      <c r="A588" s="91"/>
      <c r="B588" s="15"/>
      <c r="C588" s="173" t="s">
        <v>227</v>
      </c>
      <c r="D588" s="396" t="s">
        <v>951</v>
      </c>
      <c r="E588" s="316"/>
      <c r="F588" s="316"/>
      <c r="G588" s="316"/>
      <c r="H588" s="316"/>
      <c r="I588" s="316"/>
      <c r="J588" s="316"/>
      <c r="K588" s="316"/>
      <c r="L588" s="317"/>
      <c r="M588" s="379"/>
      <c r="N588" s="316"/>
      <c r="O588" s="317"/>
      <c r="P588" s="379"/>
      <c r="Q588" s="316"/>
      <c r="R588" s="317"/>
      <c r="S588" s="379"/>
      <c r="T588" s="316"/>
      <c r="U588" s="317"/>
      <c r="V588" s="379"/>
      <c r="W588" s="316"/>
      <c r="X588" s="317"/>
      <c r="Y588" s="379"/>
      <c r="Z588" s="316"/>
      <c r="AA588" s="317"/>
      <c r="AB588" s="379"/>
      <c r="AC588" s="316"/>
      <c r="AD588" s="317"/>
      <c r="AG588">
        <f>IF(OR(C558&gt;1,M588="X"),0,IF(COUNTBLANK(P588:AD588)=10,0,1))</f>
        <v>1</v>
      </c>
      <c r="AH588">
        <f>IF(C558&gt;1,IF(COUNTBLANK(M588:AD588)=18,0,1),IF(M588="X",IF(COUNTBLANK(P588:AD588)=15,0,1),0))</f>
        <v>0</v>
      </c>
      <c r="AJ588">
        <f t="shared" si="129"/>
        <v>0</v>
      </c>
      <c r="AL588">
        <f t="shared" si="130"/>
        <v>0</v>
      </c>
      <c r="AQ588">
        <f t="shared" si="131"/>
        <v>0</v>
      </c>
      <c r="AR588">
        <f t="shared" si="132"/>
        <v>0</v>
      </c>
      <c r="AS588">
        <f t="shared" si="133"/>
        <v>0</v>
      </c>
      <c r="AT588">
        <f t="shared" si="134"/>
        <v>0</v>
      </c>
      <c r="AU588">
        <f t="shared" si="135"/>
        <v>0</v>
      </c>
      <c r="AV588">
        <f t="shared" si="136"/>
        <v>0</v>
      </c>
    </row>
    <row r="589" spans="1:48" ht="24" customHeight="1">
      <c r="A589" s="91"/>
      <c r="B589" s="15"/>
      <c r="C589" s="173" t="s">
        <v>229</v>
      </c>
      <c r="D589" s="396" t="s">
        <v>952</v>
      </c>
      <c r="E589" s="316"/>
      <c r="F589" s="316"/>
      <c r="G589" s="316"/>
      <c r="H589" s="316"/>
      <c r="I589" s="316"/>
      <c r="J589" s="316"/>
      <c r="K589" s="316"/>
      <c r="L589" s="317"/>
      <c r="M589" s="379"/>
      <c r="N589" s="316"/>
      <c r="O589" s="317"/>
      <c r="P589" s="379"/>
      <c r="Q589" s="316"/>
      <c r="R589" s="317"/>
      <c r="S589" s="379"/>
      <c r="T589" s="316"/>
      <c r="U589" s="317"/>
      <c r="V589" s="379"/>
      <c r="W589" s="316"/>
      <c r="X589" s="317"/>
      <c r="Y589" s="379"/>
      <c r="Z589" s="316"/>
      <c r="AA589" s="317"/>
      <c r="AB589" s="379"/>
      <c r="AC589" s="316"/>
      <c r="AD589" s="317"/>
      <c r="AG589">
        <f>IF(OR(C558&gt;1,M589="X"),0,IF(COUNTBLANK(P589:AD589)=10,0,1))</f>
        <v>1</v>
      </c>
      <c r="AH589">
        <f>IF(C558&gt;1,IF(COUNTBLANK(M589:AD589)=18,0,1),IF(M589="X",IF(COUNTBLANK(P589:AD589)=15,0,1),0))</f>
        <v>0</v>
      </c>
      <c r="AJ589">
        <f t="shared" si="129"/>
        <v>0</v>
      </c>
      <c r="AL589">
        <f t="shared" si="130"/>
        <v>0</v>
      </c>
      <c r="AQ589">
        <f t="shared" si="131"/>
        <v>0</v>
      </c>
      <c r="AR589">
        <f t="shared" si="132"/>
        <v>0</v>
      </c>
      <c r="AS589">
        <f t="shared" si="133"/>
        <v>0</v>
      </c>
      <c r="AT589">
        <f t="shared" si="134"/>
        <v>0</v>
      </c>
      <c r="AU589">
        <f t="shared" si="135"/>
        <v>0</v>
      </c>
      <c r="AV589">
        <f t="shared" si="136"/>
        <v>0</v>
      </c>
    </row>
    <row r="590" spans="1:48" ht="24" customHeight="1">
      <c r="A590" s="91"/>
      <c r="B590" s="15"/>
      <c r="C590" s="173" t="s">
        <v>231</v>
      </c>
      <c r="D590" s="396" t="s">
        <v>953</v>
      </c>
      <c r="E590" s="316"/>
      <c r="F590" s="316"/>
      <c r="G590" s="316"/>
      <c r="H590" s="316"/>
      <c r="I590" s="316"/>
      <c r="J590" s="316"/>
      <c r="K590" s="316"/>
      <c r="L590" s="317"/>
      <c r="M590" s="379"/>
      <c r="N590" s="316"/>
      <c r="O590" s="317"/>
      <c r="P590" s="379"/>
      <c r="Q590" s="316"/>
      <c r="R590" s="317"/>
      <c r="S590" s="379"/>
      <c r="T590" s="316"/>
      <c r="U590" s="317"/>
      <c r="V590" s="379"/>
      <c r="W590" s="316"/>
      <c r="X590" s="317"/>
      <c r="Y590" s="379"/>
      <c r="Z590" s="316"/>
      <c r="AA590" s="317"/>
      <c r="AB590" s="379"/>
      <c r="AC590" s="316"/>
      <c r="AD590" s="317"/>
      <c r="AG590">
        <f>IF(OR(C558&gt;1,M590="X"),0,IF(COUNTBLANK(P590:AD590)=10,0,1))</f>
        <v>1</v>
      </c>
      <c r="AH590">
        <f>IF(C558&gt;1,IF(COUNTBLANK(M590:AD590)=18,0,1),IF(M590="X",IF(COUNTBLANK(P590:AD590)=15,0,1),0))</f>
        <v>0</v>
      </c>
      <c r="AJ590">
        <f t="shared" si="129"/>
        <v>0</v>
      </c>
      <c r="AL590">
        <f t="shared" si="130"/>
        <v>0</v>
      </c>
      <c r="AQ590">
        <f t="shared" si="131"/>
        <v>0</v>
      </c>
      <c r="AR590">
        <f t="shared" si="132"/>
        <v>0</v>
      </c>
      <c r="AS590">
        <f t="shared" si="133"/>
        <v>0</v>
      </c>
      <c r="AT590">
        <f t="shared" si="134"/>
        <v>0</v>
      </c>
      <c r="AU590">
        <f t="shared" si="135"/>
        <v>0</v>
      </c>
      <c r="AV590">
        <f t="shared" si="136"/>
        <v>0</v>
      </c>
    </row>
    <row r="591" spans="1:48" ht="15" customHeight="1">
      <c r="A591" s="91"/>
      <c r="B591" s="15"/>
      <c r="C591" s="173" t="s">
        <v>233</v>
      </c>
      <c r="D591" s="396" t="s">
        <v>954</v>
      </c>
      <c r="E591" s="316"/>
      <c r="F591" s="316"/>
      <c r="G591" s="316"/>
      <c r="H591" s="316"/>
      <c r="I591" s="316"/>
      <c r="J591" s="316"/>
      <c r="K591" s="316"/>
      <c r="L591" s="317"/>
      <c r="M591" s="379"/>
      <c r="N591" s="316"/>
      <c r="O591" s="317"/>
      <c r="P591" s="379"/>
      <c r="Q591" s="316"/>
      <c r="R591" s="317"/>
      <c r="S591" s="379"/>
      <c r="T591" s="316"/>
      <c r="U591" s="317"/>
      <c r="V591" s="379"/>
      <c r="W591" s="316"/>
      <c r="X591" s="317"/>
      <c r="Y591" s="379"/>
      <c r="Z591" s="316"/>
      <c r="AA591" s="317"/>
      <c r="AB591" s="379"/>
      <c r="AC591" s="316"/>
      <c r="AD591" s="317"/>
      <c r="AG591">
        <f>IF(OR(C558&gt;1,M591="X"),0,IF(COUNTBLANK(P591:AD591)=10,0,1))</f>
        <v>1</v>
      </c>
      <c r="AH591">
        <f>IF(C558&gt;1,IF(COUNTBLANK(M591:AD591)=18,0,1),IF(M591="X",IF(COUNTBLANK(P591:AD591)=15,0,1),0))</f>
        <v>0</v>
      </c>
      <c r="AJ591">
        <f t="shared" si="129"/>
        <v>0</v>
      </c>
      <c r="AL591">
        <f t="shared" si="130"/>
        <v>0</v>
      </c>
      <c r="AQ591">
        <f t="shared" si="131"/>
        <v>0</v>
      </c>
      <c r="AR591">
        <f t="shared" si="132"/>
        <v>0</v>
      </c>
      <c r="AS591">
        <f t="shared" si="133"/>
        <v>0</v>
      </c>
      <c r="AT591">
        <f t="shared" si="134"/>
        <v>0</v>
      </c>
      <c r="AU591">
        <f t="shared" si="135"/>
        <v>0</v>
      </c>
      <c r="AV591">
        <f t="shared" si="136"/>
        <v>0</v>
      </c>
    </row>
    <row r="592" spans="1:48" ht="15" customHeight="1">
      <c r="A592" s="91"/>
      <c r="B592" s="15"/>
      <c r="C592" s="173" t="s">
        <v>235</v>
      </c>
      <c r="D592" s="396" t="s">
        <v>955</v>
      </c>
      <c r="E592" s="316"/>
      <c r="F592" s="316"/>
      <c r="G592" s="316"/>
      <c r="H592" s="316"/>
      <c r="I592" s="316"/>
      <c r="J592" s="316"/>
      <c r="K592" s="316"/>
      <c r="L592" s="317"/>
      <c r="M592" s="379"/>
      <c r="N592" s="316"/>
      <c r="O592" s="317"/>
      <c r="P592" s="379"/>
      <c r="Q592" s="316"/>
      <c r="R592" s="317"/>
      <c r="S592" s="379"/>
      <c r="T592" s="316"/>
      <c r="U592" s="317"/>
      <c r="V592" s="379"/>
      <c r="W592" s="316"/>
      <c r="X592" s="317"/>
      <c r="Y592" s="379"/>
      <c r="Z592" s="316"/>
      <c r="AA592" s="317"/>
      <c r="AB592" s="379"/>
      <c r="AC592" s="316"/>
      <c r="AD592" s="317"/>
      <c r="AG592">
        <f>IF(OR(C558&gt;1,M592="X"),0,IF(COUNTBLANK(P592:AD592)=10,0,1))</f>
        <v>1</v>
      </c>
      <c r="AH592">
        <f>IF(C558&gt;1,IF(COUNTBLANK(M592:AD592)=18,0,1),IF(M592="X",IF(COUNTBLANK(P592:AD592)=15,0,1),0))</f>
        <v>0</v>
      </c>
      <c r="AJ592">
        <f t="shared" si="129"/>
        <v>0</v>
      </c>
      <c r="AL592">
        <f t="shared" si="130"/>
        <v>0</v>
      </c>
      <c r="AQ592">
        <f t="shared" si="131"/>
        <v>0</v>
      </c>
      <c r="AR592">
        <f t="shared" si="132"/>
        <v>0</v>
      </c>
      <c r="AS592">
        <f t="shared" si="133"/>
        <v>0</v>
      </c>
      <c r="AT592">
        <f t="shared" si="134"/>
        <v>0</v>
      </c>
      <c r="AU592">
        <f t="shared" si="135"/>
        <v>0</v>
      </c>
      <c r="AV592">
        <f t="shared" si="136"/>
        <v>0</v>
      </c>
    </row>
    <row r="593" spans="1:48" ht="15" customHeight="1">
      <c r="A593" s="91"/>
      <c r="B593" s="15"/>
      <c r="C593" s="173" t="s">
        <v>237</v>
      </c>
      <c r="D593" s="396" t="s">
        <v>956</v>
      </c>
      <c r="E593" s="316"/>
      <c r="F593" s="316"/>
      <c r="G593" s="316"/>
      <c r="H593" s="316"/>
      <c r="I593" s="316"/>
      <c r="J593" s="316"/>
      <c r="K593" s="316"/>
      <c r="L593" s="317"/>
      <c r="M593" s="379"/>
      <c r="N593" s="316"/>
      <c r="O593" s="317"/>
      <c r="P593" s="379"/>
      <c r="Q593" s="316"/>
      <c r="R593" s="317"/>
      <c r="S593" s="379"/>
      <c r="T593" s="316"/>
      <c r="U593" s="317"/>
      <c r="V593" s="379"/>
      <c r="W593" s="316"/>
      <c r="X593" s="317"/>
      <c r="Y593" s="379"/>
      <c r="Z593" s="316"/>
      <c r="AA593" s="317"/>
      <c r="AB593" s="379"/>
      <c r="AC593" s="316"/>
      <c r="AD593" s="317"/>
      <c r="AG593">
        <f>IF(OR(C558&gt;1,M593="X"),0,IF(COUNTBLANK(P593:AD593)=10,0,1))</f>
        <v>1</v>
      </c>
      <c r="AH593">
        <f>IF(C558&gt;1,IF(COUNTBLANK(M593:AD593)=18,0,1),IF(M593="X",IF(COUNTBLANK(P593:AD593)=15,0,1),0))</f>
        <v>0</v>
      </c>
      <c r="AJ593">
        <f t="shared" si="129"/>
        <v>0</v>
      </c>
      <c r="AL593">
        <f t="shared" si="130"/>
        <v>0</v>
      </c>
      <c r="AQ593">
        <f t="shared" si="131"/>
        <v>0</v>
      </c>
      <c r="AR593">
        <f t="shared" si="132"/>
        <v>0</v>
      </c>
      <c r="AS593">
        <f t="shared" si="133"/>
        <v>0</v>
      </c>
      <c r="AT593">
        <f t="shared" si="134"/>
        <v>0</v>
      </c>
      <c r="AU593">
        <f t="shared" si="135"/>
        <v>0</v>
      </c>
      <c r="AV593">
        <f t="shared" si="136"/>
        <v>0</v>
      </c>
    </row>
    <row r="594" spans="1:48" ht="15" customHeight="1">
      <c r="A594" s="91"/>
      <c r="B594" s="15"/>
      <c r="C594" s="173" t="s">
        <v>239</v>
      </c>
      <c r="D594" s="396" t="s">
        <v>957</v>
      </c>
      <c r="E594" s="316"/>
      <c r="F594" s="316"/>
      <c r="G594" s="316"/>
      <c r="H594" s="316"/>
      <c r="I594" s="316"/>
      <c r="J594" s="316"/>
      <c r="K594" s="316"/>
      <c r="L594" s="317"/>
      <c r="M594" s="379"/>
      <c r="N594" s="316"/>
      <c r="O594" s="317"/>
      <c r="P594" s="379"/>
      <c r="Q594" s="316"/>
      <c r="R594" s="317"/>
      <c r="S594" s="379"/>
      <c r="T594" s="316"/>
      <c r="U594" s="317"/>
      <c r="V594" s="379"/>
      <c r="W594" s="316"/>
      <c r="X594" s="317"/>
      <c r="Y594" s="379"/>
      <c r="Z594" s="316"/>
      <c r="AA594" s="317"/>
      <c r="AB594" s="379"/>
      <c r="AC594" s="316"/>
      <c r="AD594" s="317"/>
      <c r="AG594">
        <f>IF(OR(C558&gt;1,M594="X"),0,IF(COUNTBLANK(P594:AD594)=10,0,1))</f>
        <v>1</v>
      </c>
      <c r="AH594">
        <f>IF(C558&gt;1,IF(COUNTBLANK(M594:AD594)=18,0,1),IF(M594="X",IF(COUNTBLANK(P594:AD594)=15,0,1),0))</f>
        <v>0</v>
      </c>
      <c r="AJ594">
        <f t="shared" si="129"/>
        <v>0</v>
      </c>
      <c r="AL594">
        <f t="shared" si="130"/>
        <v>0</v>
      </c>
      <c r="AQ594">
        <f t="shared" si="131"/>
        <v>0</v>
      </c>
      <c r="AR594">
        <f t="shared" si="132"/>
        <v>0</v>
      </c>
      <c r="AS594">
        <f t="shared" si="133"/>
        <v>0</v>
      </c>
      <c r="AT594">
        <f t="shared" si="134"/>
        <v>0</v>
      </c>
      <c r="AU594">
        <f t="shared" si="135"/>
        <v>0</v>
      </c>
      <c r="AV594">
        <f t="shared" si="136"/>
        <v>0</v>
      </c>
    </row>
    <row r="595" spans="1:48" ht="15" customHeight="1">
      <c r="A595" s="91"/>
      <c r="B595" s="15"/>
      <c r="C595" s="173" t="s">
        <v>240</v>
      </c>
      <c r="D595" s="396" t="s">
        <v>958</v>
      </c>
      <c r="E595" s="316"/>
      <c r="F595" s="316"/>
      <c r="G595" s="316"/>
      <c r="H595" s="316"/>
      <c r="I595" s="316"/>
      <c r="J595" s="316"/>
      <c r="K595" s="316"/>
      <c r="L595" s="317"/>
      <c r="M595" s="379"/>
      <c r="N595" s="316"/>
      <c r="O595" s="317"/>
      <c r="P595" s="379"/>
      <c r="Q595" s="316"/>
      <c r="R595" s="317"/>
      <c r="S595" s="379"/>
      <c r="T595" s="316"/>
      <c r="U595" s="317"/>
      <c r="V595" s="379"/>
      <c r="W595" s="316"/>
      <c r="X595" s="317"/>
      <c r="Y595" s="379"/>
      <c r="Z595" s="316"/>
      <c r="AA595" s="317"/>
      <c r="AB595" s="379"/>
      <c r="AC595" s="316"/>
      <c r="AD595" s="317"/>
      <c r="AG595">
        <f>IF(OR(C558&gt;1,M595="X"),0,IF(COUNTBLANK(P595:AD595)=10,0,1))</f>
        <v>1</v>
      </c>
      <c r="AH595">
        <f>IF(C558&gt;1,IF(COUNTBLANK(M595:AD595)=18,0,1),IF(M595="X",IF(COUNTBLANK(P595:AD595)=15,0,1),0))</f>
        <v>0</v>
      </c>
      <c r="AJ595">
        <f t="shared" si="129"/>
        <v>0</v>
      </c>
      <c r="AL595">
        <f t="shared" si="130"/>
        <v>0</v>
      </c>
      <c r="AQ595">
        <f t="shared" si="131"/>
        <v>0</v>
      </c>
      <c r="AR595">
        <f t="shared" si="132"/>
        <v>0</v>
      </c>
      <c r="AS595">
        <f t="shared" si="133"/>
        <v>0</v>
      </c>
      <c r="AT595">
        <f t="shared" si="134"/>
        <v>0</v>
      </c>
      <c r="AU595">
        <f t="shared" si="135"/>
        <v>0</v>
      </c>
      <c r="AV595">
        <f t="shared" si="136"/>
        <v>0</v>
      </c>
    </row>
    <row r="596" spans="1:48" ht="15" customHeight="1">
      <c r="A596" s="91"/>
      <c r="B596" s="15"/>
      <c r="C596" s="173" t="s">
        <v>241</v>
      </c>
      <c r="D596" s="396" t="s">
        <v>959</v>
      </c>
      <c r="E596" s="316"/>
      <c r="F596" s="316"/>
      <c r="G596" s="316"/>
      <c r="H596" s="316"/>
      <c r="I596" s="316"/>
      <c r="J596" s="316"/>
      <c r="K596" s="316"/>
      <c r="L596" s="317"/>
      <c r="M596" s="379"/>
      <c r="N596" s="316"/>
      <c r="O596" s="317"/>
      <c r="P596" s="379"/>
      <c r="Q596" s="316"/>
      <c r="R596" s="317"/>
      <c r="S596" s="379"/>
      <c r="T596" s="316"/>
      <c r="U596" s="317"/>
      <c r="V596" s="379"/>
      <c r="W596" s="316"/>
      <c r="X596" s="317"/>
      <c r="Y596" s="379"/>
      <c r="Z596" s="316"/>
      <c r="AA596" s="317"/>
      <c r="AB596" s="379"/>
      <c r="AC596" s="316"/>
      <c r="AD596" s="317"/>
      <c r="AG596">
        <f>IF(OR(C558&gt;1,M596="X"),0,IF(COUNTBLANK(P596:AD596)=10,0,1))</f>
        <v>1</v>
      </c>
      <c r="AH596">
        <f>IF(C558&gt;1,IF(COUNTBLANK(M596:AD596)=18,0,1),IF(M596="X",IF(COUNTBLANK(P596:AD596)=15,0,1),0))</f>
        <v>0</v>
      </c>
      <c r="AJ596">
        <f t="shared" si="129"/>
        <v>0</v>
      </c>
      <c r="AL596">
        <f t="shared" si="130"/>
        <v>0</v>
      </c>
      <c r="AQ596">
        <f t="shared" si="131"/>
        <v>0</v>
      </c>
      <c r="AR596">
        <f t="shared" si="132"/>
        <v>0</v>
      </c>
      <c r="AS596">
        <f t="shared" si="133"/>
        <v>0</v>
      </c>
      <c r="AT596">
        <f t="shared" si="134"/>
        <v>0</v>
      </c>
      <c r="AU596">
        <f t="shared" si="135"/>
        <v>0</v>
      </c>
      <c r="AV596">
        <f t="shared" si="136"/>
        <v>0</v>
      </c>
    </row>
    <row r="597" spans="1:48" ht="15" customHeight="1">
      <c r="A597" s="91"/>
      <c r="B597" s="15"/>
      <c r="C597" s="173" t="s">
        <v>242</v>
      </c>
      <c r="D597" s="396" t="s">
        <v>960</v>
      </c>
      <c r="E597" s="316"/>
      <c r="F597" s="316"/>
      <c r="G597" s="316"/>
      <c r="H597" s="316"/>
      <c r="I597" s="316"/>
      <c r="J597" s="316"/>
      <c r="K597" s="316"/>
      <c r="L597" s="317"/>
      <c r="M597" s="379"/>
      <c r="N597" s="316"/>
      <c r="O597" s="317"/>
      <c r="P597" s="379"/>
      <c r="Q597" s="316"/>
      <c r="R597" s="317"/>
      <c r="S597" s="379"/>
      <c r="T597" s="316"/>
      <c r="U597" s="317"/>
      <c r="V597" s="379"/>
      <c r="W597" s="316"/>
      <c r="X597" s="317"/>
      <c r="Y597" s="379"/>
      <c r="Z597" s="316"/>
      <c r="AA597" s="317"/>
      <c r="AB597" s="379"/>
      <c r="AC597" s="316"/>
      <c r="AD597" s="317"/>
      <c r="AG597">
        <f>IF(OR(C558&gt;1,M597="X"),0,IF(COUNTBLANK(P597:AD597)=10,0,1))</f>
        <v>1</v>
      </c>
      <c r="AH597">
        <f>IF(C558&gt;1,IF(COUNTBLANK(M597:AD597)=18,0,1),IF(M597="X",IF(COUNTBLANK(P597:AD597)=15,0,1),0))</f>
        <v>0</v>
      </c>
      <c r="AJ597">
        <f t="shared" si="129"/>
        <v>0</v>
      </c>
      <c r="AL597">
        <f t="shared" si="130"/>
        <v>0</v>
      </c>
      <c r="AQ597">
        <f t="shared" si="131"/>
        <v>0</v>
      </c>
      <c r="AR597">
        <f t="shared" si="132"/>
        <v>0</v>
      </c>
      <c r="AS597">
        <f t="shared" si="133"/>
        <v>0</v>
      </c>
      <c r="AT597">
        <f t="shared" si="134"/>
        <v>0</v>
      </c>
      <c r="AU597">
        <f t="shared" si="135"/>
        <v>0</v>
      </c>
      <c r="AV597">
        <f t="shared" si="136"/>
        <v>0</v>
      </c>
    </row>
    <row r="598" spans="1:48" ht="15" customHeight="1">
      <c r="A598" s="91"/>
      <c r="B598" s="15"/>
      <c r="C598" s="173" t="s">
        <v>243</v>
      </c>
      <c r="D598" s="396" t="s">
        <v>961</v>
      </c>
      <c r="E598" s="316"/>
      <c r="F598" s="316"/>
      <c r="G598" s="316"/>
      <c r="H598" s="316"/>
      <c r="I598" s="316"/>
      <c r="J598" s="316"/>
      <c r="K598" s="316"/>
      <c r="L598" s="317"/>
      <c r="M598" s="379"/>
      <c r="N598" s="316"/>
      <c r="O598" s="317"/>
      <c r="P598" s="379"/>
      <c r="Q598" s="316"/>
      <c r="R598" s="317"/>
      <c r="S598" s="379"/>
      <c r="T598" s="316"/>
      <c r="U598" s="317"/>
      <c r="V598" s="379"/>
      <c r="W598" s="316"/>
      <c r="X598" s="317"/>
      <c r="Y598" s="379"/>
      <c r="Z598" s="316"/>
      <c r="AA598" s="317"/>
      <c r="AB598" s="379"/>
      <c r="AC598" s="316"/>
      <c r="AD598" s="317"/>
      <c r="AG598">
        <f>IF(OR(C558&gt;1,M598="X"),0,IF(COUNTBLANK(P598:AD598)=10,0,1))</f>
        <v>1</v>
      </c>
      <c r="AH598">
        <f>IF(C558&gt;1,IF(COUNTBLANK(M598:AD598)=18,0,1),IF(M598="X",IF(COUNTBLANK(P598:AD598)=15,0,1),0))</f>
        <v>0</v>
      </c>
      <c r="AJ598">
        <f t="shared" si="129"/>
        <v>0</v>
      </c>
      <c r="AL598">
        <f t="shared" si="130"/>
        <v>0</v>
      </c>
      <c r="AQ598">
        <f t="shared" si="131"/>
        <v>0</v>
      </c>
      <c r="AR598">
        <f t="shared" si="132"/>
        <v>0</v>
      </c>
      <c r="AS598">
        <f t="shared" si="133"/>
        <v>0</v>
      </c>
      <c r="AT598">
        <f t="shared" si="134"/>
        <v>0</v>
      </c>
      <c r="AU598">
        <f t="shared" si="135"/>
        <v>0</v>
      </c>
      <c r="AV598">
        <f t="shared" si="136"/>
        <v>0</v>
      </c>
    </row>
    <row r="599" spans="1:48" ht="15" customHeight="1">
      <c r="A599" s="91"/>
      <c r="B599" s="15"/>
      <c r="C599" s="173" t="s">
        <v>244</v>
      </c>
      <c r="D599" s="396" t="s">
        <v>962</v>
      </c>
      <c r="E599" s="316"/>
      <c r="F599" s="316"/>
      <c r="G599" s="316"/>
      <c r="H599" s="316"/>
      <c r="I599" s="316"/>
      <c r="J599" s="316"/>
      <c r="K599" s="316"/>
      <c r="L599" s="317"/>
      <c r="M599" s="379"/>
      <c r="N599" s="316"/>
      <c r="O599" s="317"/>
      <c r="P599" s="379"/>
      <c r="Q599" s="316"/>
      <c r="R599" s="317"/>
      <c r="S599" s="379"/>
      <c r="T599" s="316"/>
      <c r="U599" s="317"/>
      <c r="V599" s="379"/>
      <c r="W599" s="316"/>
      <c r="X599" s="317"/>
      <c r="Y599" s="379"/>
      <c r="Z599" s="316"/>
      <c r="AA599" s="317"/>
      <c r="AB599" s="379"/>
      <c r="AC599" s="316"/>
      <c r="AD599" s="317"/>
      <c r="AG599">
        <f>IF(OR(C558&gt;1,M599="X"),0,IF(COUNTBLANK(P599:AD599)=10,0,1))</f>
        <v>1</v>
      </c>
      <c r="AH599">
        <f>IF(C558&gt;1,IF(COUNTBLANK(M599:AD599)=18,0,1),IF(M599="X",IF(COUNTBLANK(P599:AD599)=15,0,1),0))</f>
        <v>0</v>
      </c>
      <c r="AJ599">
        <f t="shared" si="129"/>
        <v>0</v>
      </c>
      <c r="AL599">
        <f t="shared" si="130"/>
        <v>0</v>
      </c>
      <c r="AQ599">
        <f t="shared" si="131"/>
        <v>0</v>
      </c>
      <c r="AR599">
        <f t="shared" si="132"/>
        <v>0</v>
      </c>
      <c r="AS599">
        <f t="shared" si="133"/>
        <v>0</v>
      </c>
      <c r="AT599">
        <f t="shared" si="134"/>
        <v>0</v>
      </c>
      <c r="AU599">
        <f t="shared" si="135"/>
        <v>0</v>
      </c>
      <c r="AV599">
        <f t="shared" si="136"/>
        <v>0</v>
      </c>
    </row>
    <row r="600" spans="1:48" ht="24" customHeight="1">
      <c r="A600" s="91"/>
      <c r="B600" s="15"/>
      <c r="C600" s="173" t="s">
        <v>245</v>
      </c>
      <c r="D600" s="396" t="s">
        <v>963</v>
      </c>
      <c r="E600" s="316"/>
      <c r="F600" s="316"/>
      <c r="G600" s="316"/>
      <c r="H600" s="316"/>
      <c r="I600" s="316"/>
      <c r="J600" s="316"/>
      <c r="K600" s="316"/>
      <c r="L600" s="317"/>
      <c r="M600" s="379"/>
      <c r="N600" s="316"/>
      <c r="O600" s="317"/>
      <c r="P600" s="379"/>
      <c r="Q600" s="316"/>
      <c r="R600" s="317"/>
      <c r="S600" s="379"/>
      <c r="T600" s="316"/>
      <c r="U600" s="317"/>
      <c r="V600" s="379"/>
      <c r="W600" s="316"/>
      <c r="X600" s="317"/>
      <c r="Y600" s="379"/>
      <c r="Z600" s="316"/>
      <c r="AA600" s="317"/>
      <c r="AB600" s="379"/>
      <c r="AC600" s="316"/>
      <c r="AD600" s="317"/>
      <c r="AG600">
        <f>IF(OR(C558&gt;1,M600="X"),0,IF(COUNTBLANK(P600:AD600)=10,0,1))</f>
        <v>1</v>
      </c>
      <c r="AH600">
        <f>IF(C558&gt;1,IF(COUNTBLANK(M600:AD600)=18,0,1),IF(M600="X",IF(COUNTBLANK(P600:AD600)=15,0,1),0))</f>
        <v>0</v>
      </c>
      <c r="AJ600">
        <f t="shared" si="129"/>
        <v>0</v>
      </c>
      <c r="AL600">
        <f t="shared" si="130"/>
        <v>0</v>
      </c>
      <c r="AQ600">
        <f t="shared" si="131"/>
        <v>0</v>
      </c>
      <c r="AR600">
        <f t="shared" si="132"/>
        <v>0</v>
      </c>
      <c r="AS600">
        <f t="shared" si="133"/>
        <v>0</v>
      </c>
      <c r="AT600">
        <f t="shared" si="134"/>
        <v>0</v>
      </c>
      <c r="AU600">
        <f t="shared" si="135"/>
        <v>0</v>
      </c>
      <c r="AV600">
        <f t="shared" si="136"/>
        <v>0</v>
      </c>
    </row>
    <row r="601" spans="1:48" ht="15" customHeight="1">
      <c r="A601" s="91"/>
      <c r="B601" s="15"/>
      <c r="C601" s="173" t="s">
        <v>246</v>
      </c>
      <c r="D601" s="396" t="s">
        <v>964</v>
      </c>
      <c r="E601" s="316"/>
      <c r="F601" s="316"/>
      <c r="G601" s="316"/>
      <c r="H601" s="316"/>
      <c r="I601" s="316"/>
      <c r="J601" s="316"/>
      <c r="K601" s="316"/>
      <c r="L601" s="317"/>
      <c r="M601" s="379"/>
      <c r="N601" s="316"/>
      <c r="O601" s="317"/>
      <c r="P601" s="379"/>
      <c r="Q601" s="316"/>
      <c r="R601" s="317"/>
      <c r="S601" s="379"/>
      <c r="T601" s="316"/>
      <c r="U601" s="317"/>
      <c r="V601" s="379"/>
      <c r="W601" s="316"/>
      <c r="X601" s="317"/>
      <c r="Y601" s="379"/>
      <c r="Z601" s="316"/>
      <c r="AA601" s="317"/>
      <c r="AB601" s="379"/>
      <c r="AC601" s="316"/>
      <c r="AD601" s="317"/>
      <c r="AG601">
        <f>IF(OR(C558&gt;1,M601="X"),0,IF(COUNTBLANK(P601:AD601)=10,0,1))</f>
        <v>1</v>
      </c>
      <c r="AH601">
        <f>IF(C558&gt;1,IF(COUNTBLANK(M601:AD601)=18,0,1),IF(M601="X",IF(COUNTBLANK(P601:AD601)=15,0,1),0))</f>
        <v>0</v>
      </c>
      <c r="AJ601">
        <f t="shared" si="129"/>
        <v>0</v>
      </c>
      <c r="AL601">
        <f t="shared" si="130"/>
        <v>0</v>
      </c>
      <c r="AQ601">
        <f t="shared" si="131"/>
        <v>0</v>
      </c>
      <c r="AR601">
        <f t="shared" si="132"/>
        <v>0</v>
      </c>
      <c r="AS601">
        <f t="shared" si="133"/>
        <v>0</v>
      </c>
      <c r="AT601">
        <f t="shared" si="134"/>
        <v>0</v>
      </c>
      <c r="AU601">
        <f t="shared" si="135"/>
        <v>0</v>
      </c>
      <c r="AV601">
        <f t="shared" si="136"/>
        <v>0</v>
      </c>
    </row>
    <row r="602" spans="1:48" ht="24" customHeight="1">
      <c r="A602" s="91"/>
      <c r="B602" s="15"/>
      <c r="C602" s="173" t="s">
        <v>247</v>
      </c>
      <c r="D602" s="396" t="s">
        <v>807</v>
      </c>
      <c r="E602" s="316"/>
      <c r="F602" s="316"/>
      <c r="G602" s="316"/>
      <c r="H602" s="316"/>
      <c r="I602" s="316"/>
      <c r="J602" s="316"/>
      <c r="K602" s="316"/>
      <c r="L602" s="317"/>
      <c r="M602" s="379"/>
      <c r="N602" s="316"/>
      <c r="O602" s="317"/>
      <c r="P602" s="379"/>
      <c r="Q602" s="316"/>
      <c r="R602" s="317"/>
      <c r="S602" s="379"/>
      <c r="T602" s="316"/>
      <c r="U602" s="317"/>
      <c r="V602" s="379"/>
      <c r="W602" s="316"/>
      <c r="X602" s="317"/>
      <c r="Y602" s="379"/>
      <c r="Z602" s="316"/>
      <c r="AA602" s="317"/>
      <c r="AB602" s="379"/>
      <c r="AC602" s="316"/>
      <c r="AD602" s="317"/>
      <c r="AG602">
        <f>IF(OR(C558&gt;1,M602="X"),0,IF(COUNTBLANK(P602:AD602)=10,0,1))</f>
        <v>1</v>
      </c>
      <c r="AH602">
        <f>IF(C558&gt;1,IF(COUNTBLANK(M602:AD602)=18,0,1),IF(M602="X",IF(COUNTBLANK(P602:AD602)=15,0,1),0))</f>
        <v>0</v>
      </c>
      <c r="AJ602">
        <f t="shared" si="129"/>
        <v>0</v>
      </c>
      <c r="AL602">
        <f t="shared" si="130"/>
        <v>0</v>
      </c>
      <c r="AQ602">
        <f t="shared" si="131"/>
        <v>0</v>
      </c>
      <c r="AR602">
        <f t="shared" si="132"/>
        <v>0</v>
      </c>
      <c r="AS602">
        <f t="shared" si="133"/>
        <v>0</v>
      </c>
      <c r="AT602">
        <f t="shared" si="134"/>
        <v>0</v>
      </c>
      <c r="AU602">
        <f t="shared" si="135"/>
        <v>0</v>
      </c>
      <c r="AV602">
        <f t="shared" si="136"/>
        <v>0</v>
      </c>
    </row>
    <row r="603" spans="1:48" ht="15" customHeight="1">
      <c r="A603" s="83"/>
      <c r="B603" s="15"/>
      <c r="C603" s="173" t="s">
        <v>248</v>
      </c>
      <c r="D603" s="396" t="s">
        <v>965</v>
      </c>
      <c r="E603" s="316"/>
      <c r="F603" s="316"/>
      <c r="G603" s="316"/>
      <c r="H603" s="316"/>
      <c r="I603" s="316"/>
      <c r="J603" s="316"/>
      <c r="K603" s="316"/>
      <c r="L603" s="317"/>
      <c r="M603" s="379"/>
      <c r="N603" s="316"/>
      <c r="O603" s="317"/>
      <c r="P603" s="379"/>
      <c r="Q603" s="316"/>
      <c r="R603" s="317"/>
      <c r="S603" s="379"/>
      <c r="T603" s="316"/>
      <c r="U603" s="317"/>
      <c r="V603" s="379"/>
      <c r="W603" s="316"/>
      <c r="X603" s="317"/>
      <c r="Y603" s="379"/>
      <c r="Z603" s="316"/>
      <c r="AA603" s="317"/>
      <c r="AB603" s="379"/>
      <c r="AC603" s="316"/>
      <c r="AD603" s="317"/>
      <c r="AG603">
        <f>IF(OR(C558&gt;1,M603="X"),0,IF(COUNTBLANK(P603:AD603)=10,0,1))</f>
        <v>1</v>
      </c>
      <c r="AH603">
        <f>IF(C558&gt;1,IF(COUNTBLANK(M603:AD603)=18,0,1),IF(M603="X",IF(COUNTBLANK(P603:AD603)=15,0,1),0))</f>
        <v>0</v>
      </c>
      <c r="AJ603">
        <f t="shared" si="129"/>
        <v>0</v>
      </c>
      <c r="AL603">
        <f t="shared" si="130"/>
        <v>0</v>
      </c>
      <c r="AQ603">
        <f t="shared" si="131"/>
        <v>0</v>
      </c>
      <c r="AR603">
        <f t="shared" si="132"/>
        <v>0</v>
      </c>
      <c r="AS603">
        <f t="shared" si="133"/>
        <v>0</v>
      </c>
      <c r="AT603">
        <f t="shared" si="134"/>
        <v>0</v>
      </c>
      <c r="AU603">
        <f t="shared" si="135"/>
        <v>0</v>
      </c>
      <c r="AV603">
        <f t="shared" si="136"/>
        <v>0</v>
      </c>
    </row>
    <row r="604" spans="1:48" ht="24" customHeight="1">
      <c r="A604" s="57"/>
      <c r="B604" s="15"/>
      <c r="C604" s="173" t="s">
        <v>249</v>
      </c>
      <c r="D604" s="396" t="s">
        <v>966</v>
      </c>
      <c r="E604" s="316"/>
      <c r="F604" s="316"/>
      <c r="G604" s="316"/>
      <c r="H604" s="316"/>
      <c r="I604" s="316"/>
      <c r="J604" s="316"/>
      <c r="K604" s="316"/>
      <c r="L604" s="317"/>
      <c r="M604" s="379"/>
      <c r="N604" s="316"/>
      <c r="O604" s="317"/>
      <c r="P604" s="379"/>
      <c r="Q604" s="316"/>
      <c r="R604" s="317"/>
      <c r="S604" s="379"/>
      <c r="T604" s="316"/>
      <c r="U604" s="317"/>
      <c r="V604" s="379"/>
      <c r="W604" s="316"/>
      <c r="X604" s="317"/>
      <c r="Y604" s="379"/>
      <c r="Z604" s="316"/>
      <c r="AA604" s="317"/>
      <c r="AB604" s="379"/>
      <c r="AC604" s="316"/>
      <c r="AD604" s="317"/>
      <c r="AG604">
        <f>IF(OR(C558&gt;1,M604="X"),0,IF(COUNTBLANK(P604:AD604)=10,0,1))</f>
        <v>1</v>
      </c>
      <c r="AH604">
        <f>IF(C558&gt;1,IF(COUNTBLANK(M604:AD604)=18,0,1),IF(M604="X",IF(COUNTBLANK(P604:AD604)=15,0,1),0))</f>
        <v>0</v>
      </c>
      <c r="AJ604">
        <f t="shared" si="129"/>
        <v>0</v>
      </c>
      <c r="AL604">
        <f t="shared" si="130"/>
        <v>0</v>
      </c>
      <c r="AQ604">
        <f t="shared" si="131"/>
        <v>0</v>
      </c>
      <c r="AR604">
        <f t="shared" si="132"/>
        <v>0</v>
      </c>
      <c r="AS604">
        <f t="shared" si="133"/>
        <v>0</v>
      </c>
      <c r="AT604">
        <f t="shared" si="134"/>
        <v>0</v>
      </c>
      <c r="AU604">
        <f t="shared" si="135"/>
        <v>0</v>
      </c>
      <c r="AV604">
        <f t="shared" si="136"/>
        <v>0</v>
      </c>
    </row>
    <row r="605" spans="1:48" ht="15" customHeight="1">
      <c r="A605" s="57"/>
      <c r="B605" s="15"/>
      <c r="C605" s="173" t="s">
        <v>250</v>
      </c>
      <c r="D605" s="396" t="s">
        <v>967</v>
      </c>
      <c r="E605" s="316"/>
      <c r="F605" s="316"/>
      <c r="G605" s="316"/>
      <c r="H605" s="316"/>
      <c r="I605" s="316"/>
      <c r="J605" s="316"/>
      <c r="K605" s="316"/>
      <c r="L605" s="317"/>
      <c r="M605" s="379"/>
      <c r="N605" s="316"/>
      <c r="O605" s="317"/>
      <c r="P605" s="379"/>
      <c r="Q605" s="316"/>
      <c r="R605" s="317"/>
      <c r="S605" s="379"/>
      <c r="T605" s="316"/>
      <c r="U605" s="317"/>
      <c r="V605" s="379"/>
      <c r="W605" s="316"/>
      <c r="X605" s="317"/>
      <c r="Y605" s="379"/>
      <c r="Z605" s="316"/>
      <c r="AA605" s="317"/>
      <c r="AB605" s="379"/>
      <c r="AC605" s="316"/>
      <c r="AD605" s="317"/>
      <c r="AG605">
        <f>IF(OR(C558&gt;1,M605="X"),0,IF(COUNTBLANK(P605:AD605)=10,0,1))</f>
        <v>1</v>
      </c>
      <c r="AH605">
        <f>IF(C558&gt;1,IF(COUNTBLANK(M605:AD605)=18,0,1),IF(M605="X",IF(COUNTBLANK(P605:AD605)=15,0,1),0))</f>
        <v>0</v>
      </c>
      <c r="AJ605">
        <f t="shared" si="129"/>
        <v>0</v>
      </c>
      <c r="AL605">
        <f t="shared" si="130"/>
        <v>0</v>
      </c>
      <c r="AQ605">
        <f t="shared" si="131"/>
        <v>0</v>
      </c>
      <c r="AR605">
        <f t="shared" si="132"/>
        <v>0</v>
      </c>
      <c r="AS605">
        <f t="shared" si="133"/>
        <v>0</v>
      </c>
      <c r="AT605">
        <f t="shared" si="134"/>
        <v>0</v>
      </c>
      <c r="AU605">
        <f t="shared" si="135"/>
        <v>0</v>
      </c>
      <c r="AV605">
        <f t="shared" si="136"/>
        <v>0</v>
      </c>
    </row>
    <row r="606" spans="1:48" ht="15" customHeight="1">
      <c r="A606" s="57"/>
      <c r="B606" s="15"/>
      <c r="C606" s="174"/>
      <c r="D606" s="174"/>
      <c r="E606" s="174"/>
      <c r="F606" s="174"/>
      <c r="G606" s="174"/>
      <c r="H606" s="174"/>
      <c r="I606" s="174"/>
      <c r="J606" s="174"/>
      <c r="K606" s="174"/>
      <c r="L606" s="175"/>
      <c r="M606" s="95"/>
      <c r="N606" s="95"/>
      <c r="O606" s="150" t="s">
        <v>506</v>
      </c>
      <c r="P606" s="315">
        <f>IF(AND(SUM(P584:P605)=0,COUNTIF(P584:P605,"NS")&gt;0),"NS",IF(AND(SUM(P584:P605)=0,COUNTIF(P584:P605,0)&gt;0),0,IF(AND(SUM(P584:P605)=0,COUNTIF(P584:P605,"NA")&gt;0),"NA",SUM(P584:P605))))</f>
        <v>0</v>
      </c>
      <c r="Q606" s="316"/>
      <c r="R606" s="317"/>
      <c r="S606" s="315">
        <f>IF(AND(SUM(S584:S605)=0,COUNTIF(S584:S605,"NS")&gt;0),"NS",IF(AND(SUM(S584:S605)=0,COUNTIF(S584:S605,0)&gt;0),0,IF(AND(SUM(S584:S605)=0,COUNTIF(S584:S605,"NA")&gt;0),"NA",SUM(S584:S605))))</f>
        <v>0</v>
      </c>
      <c r="T606" s="316"/>
      <c r="U606" s="317"/>
      <c r="V606" s="315">
        <f>IF(AND(SUM(V584:V605)=0,COUNTIF(V584:V605,"NS")&gt;0),"NS",IF(AND(SUM(V584:V605)=0,COUNTIF(V584:V605,0)&gt;0),0,IF(AND(SUM(V584:V605)=0,COUNTIF(V584:V605,"NA")&gt;0),"NA",SUM(V584:V605))))</f>
        <v>0</v>
      </c>
      <c r="W606" s="316"/>
      <c r="X606" s="317"/>
      <c r="Y606" s="315">
        <f>IF(AND(SUM(Y584:Y605)=0,COUNTIF(Y584:Y605,"NS")&gt;0),"NS",IF(AND(SUM(Y584:Y605)=0,COUNTIF(Y584:Y605,0)&gt;0),0,IF(AND(SUM(Y584:Y605)=0,COUNTIF(Y584:Y605,"NA")&gt;0),"NA",SUM(Y584:Y605))))</f>
        <v>0</v>
      </c>
      <c r="Z606" s="316"/>
      <c r="AA606" s="317"/>
      <c r="AB606" s="315">
        <f>IF(AND(SUM(AB584:AB605)=0,COUNTIF(AB584:AB605,"NS")&gt;0),"NS",IF(AND(SUM(AB584:AB605)=0,COUNTIF(AB584:AB605,0)&gt;0),0,IF(AND(SUM(AB584:AB605)=0,COUNTIF(AB584:AB605,"NA")&gt;0),"NA",SUM(AB584:AB605))))</f>
        <v>0</v>
      </c>
      <c r="AC606" s="316"/>
      <c r="AD606" s="317"/>
      <c r="AG606" s="248">
        <f>SUM(AG584:AG605)</f>
        <v>22</v>
      </c>
      <c r="AH606" s="248">
        <f>SUM(AH584:AH605)</f>
        <v>0</v>
      </c>
      <c r="AJ606">
        <f>SUM(AJ584:AJ605)</f>
        <v>0</v>
      </c>
      <c r="AL606">
        <f>SUM(AL584:AL605)</f>
        <v>0</v>
      </c>
      <c r="AS606">
        <f>SUM(AQ584:AS605)</f>
        <v>0</v>
      </c>
      <c r="AT606">
        <f>SUM(AT584:AT605)</f>
        <v>0</v>
      </c>
      <c r="AV606">
        <f>SUM(AV584:AV605)</f>
        <v>0</v>
      </c>
    </row>
    <row r="607" spans="1:48" ht="15" customHeight="1">
      <c r="A607" s="91"/>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c r="AB607" s="100"/>
      <c r="AC607" s="100"/>
      <c r="AD607" s="100"/>
    </row>
    <row r="608" spans="1:48" ht="45" customHeight="1">
      <c r="A608" s="91"/>
      <c r="B608" s="15"/>
      <c r="C608" s="445" t="s">
        <v>968</v>
      </c>
      <c r="D608" s="281"/>
      <c r="E608" s="281"/>
      <c r="F608" s="379"/>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6"/>
      <c r="AD608" s="317"/>
    </row>
    <row r="609" spans="1:30" ht="15" customHeight="1">
      <c r="A609" s="83"/>
      <c r="B609" s="239" t="str">
        <f>IF(OR(AND($P$605&gt;0,$P$605&lt;&gt;"NA",$P$605&lt;&gt;"NS",$F$608=""),AND($S$605&gt;0,$S$605&lt;&gt;"NA",$S$605&lt;&gt;"NS",$F$608="")),"Alerta: Debido a que cuenta con un valor mayor a cero en el numeral 22, debe anotar el nombre de dicho(s) tema(s).","")</f>
        <v/>
      </c>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row>
    <row r="610" spans="1:30" ht="24" customHeight="1">
      <c r="A610" s="83"/>
      <c r="B610" s="15"/>
      <c r="C610" s="371" t="s">
        <v>291</v>
      </c>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81"/>
    </row>
    <row r="611" spans="1:30" ht="60" customHeight="1">
      <c r="A611" s="83"/>
      <c r="B611" s="15"/>
      <c r="C611" s="372"/>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6"/>
      <c r="AD611" s="317"/>
    </row>
    <row r="612" spans="1:30" ht="15" customHeight="1">
      <c r="A612" s="83"/>
      <c r="B612" s="239" t="str">
        <f>IF(AG606=0,"","Favor de ingresar toda la información requerida en la pregunta.")</f>
        <v>Favor de ingresar toda la información requerida en la pregunta.</v>
      </c>
      <c r="C612" s="239"/>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row>
    <row r="613" spans="1:30" ht="15" customHeight="1">
      <c r="A613" s="83"/>
      <c r="B613" s="239" t="str">
        <f>IF(AND(COUNTIF(P584:AD605,"NS")&lt;&gt;0,C611=""),"Alerta: Debido a que cuenta con registros NS, debe proporcionar una justificación en el area de comentarios al final de la pregunta.","")</f>
        <v/>
      </c>
      <c r="C613" s="239"/>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row>
    <row r="614" spans="1:30" ht="15" customHeight="1">
      <c r="A614" s="83"/>
      <c r="B614" s="239" t="str">
        <f>IF(AV606&gt;=1,"Favor de revisar la sumatoria y consistencia de totales y/o subtotales por filas (numéricos y NS).","")</f>
        <v/>
      </c>
      <c r="C614" s="239"/>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row>
    <row r="615" spans="1:30" ht="15" customHeight="1">
      <c r="A615" s="83"/>
      <c r="B615" s="239" t="str">
        <f>IF(AH606=0,"","Revise la información capturada, ya que tiene datos ingresados en celdas que están sombreadas.")</f>
        <v/>
      </c>
      <c r="C615" s="239"/>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row>
    <row r="616" spans="1:30" ht="15" customHeight="1">
      <c r="A616" s="83"/>
      <c r="B616" s="239" t="str">
        <f>IF(AI584&gt;0,"Alerta: revise la instrucción cuatro.",IF(AND(AJ606&gt;0,C611=""),"Alerta: revise la instrucción cinco.",IF(AK584&gt;0,"Alerta: revise la instrucción seis.",IF(AND(AL606&gt;0,C611=""),"Alerta: revise la instrucción siete.",IF(AND(AM584&gt;0,C611=""),"Alerta: revise la instrucción ocho.",IF(AP585&gt;0,"Alerta: revise la instrucción diez.",IF(AND(AS606&gt;0,C611=""),"Alerta: revise la instrucción once.","")))))))</f>
        <v/>
      </c>
      <c r="C616" s="239"/>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row>
    <row r="617" spans="1:30" ht="15" customHeight="1" thickBot="1">
      <c r="A617" s="83"/>
      <c r="B617" s="239"/>
      <c r="C617" s="239"/>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row>
    <row r="618" spans="1:30" ht="15" customHeight="1" thickBot="1">
      <c r="A618" s="88" t="s">
        <v>270</v>
      </c>
      <c r="B618" s="373" t="s">
        <v>969</v>
      </c>
      <c r="C618" s="374"/>
      <c r="D618" s="374"/>
      <c r="E618" s="374"/>
      <c r="F618" s="374"/>
      <c r="G618" s="374"/>
      <c r="H618" s="374"/>
      <c r="I618" s="374"/>
      <c r="J618" s="374"/>
      <c r="K618" s="374"/>
      <c r="L618" s="374"/>
      <c r="M618" s="374"/>
      <c r="N618" s="374"/>
      <c r="O618" s="374"/>
      <c r="P618" s="374"/>
      <c r="Q618" s="374"/>
      <c r="R618" s="374"/>
      <c r="S618" s="374"/>
      <c r="T618" s="374"/>
      <c r="U618" s="374"/>
      <c r="V618" s="374"/>
      <c r="W618" s="374"/>
      <c r="X618" s="374"/>
      <c r="Y618" s="374"/>
      <c r="Z618" s="374"/>
      <c r="AA618" s="374"/>
      <c r="AB618" s="374"/>
      <c r="AC618" s="374"/>
      <c r="AD618" s="375"/>
    </row>
    <row r="619" spans="1:30" ht="15" customHeight="1">
      <c r="A619" s="8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row>
    <row r="620" spans="1:30" ht="36" customHeight="1">
      <c r="A620" s="51" t="s">
        <v>970</v>
      </c>
      <c r="B620" s="408" t="s">
        <v>971</v>
      </c>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81"/>
    </row>
    <row r="621" spans="1:30" ht="15" customHeight="1">
      <c r="A621" s="51"/>
      <c r="B621" s="106"/>
      <c r="C621" s="386" t="s">
        <v>972</v>
      </c>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row>
    <row r="622" spans="1:30" ht="24" customHeight="1">
      <c r="A622" s="49"/>
      <c r="B622" s="106"/>
      <c r="C622" s="386" t="s">
        <v>973</v>
      </c>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row>
    <row r="623" spans="1:30" ht="24" customHeight="1">
      <c r="A623" s="51"/>
      <c r="B623" s="106"/>
      <c r="C623" s="386" t="s">
        <v>974</v>
      </c>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81"/>
    </row>
    <row r="624" spans="1:30" ht="15" customHeight="1">
      <c r="A624" s="51"/>
      <c r="B624" s="106"/>
      <c r="C624" s="386" t="s">
        <v>975</v>
      </c>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81"/>
    </row>
    <row r="625" spans="1:41" ht="36" customHeight="1">
      <c r="A625" s="52"/>
      <c r="B625" s="103"/>
      <c r="C625" s="383" t="s">
        <v>976</v>
      </c>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281"/>
    </row>
    <row r="626" spans="1:41" ht="36" customHeight="1">
      <c r="A626" s="52"/>
      <c r="B626" s="103"/>
      <c r="C626" s="386" t="s">
        <v>977</v>
      </c>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c r="AA626" s="281"/>
      <c r="AB626" s="281"/>
      <c r="AC626" s="281"/>
      <c r="AD626" s="281"/>
    </row>
    <row r="627" spans="1:41" ht="15" customHeight="1">
      <c r="A627" s="52"/>
      <c r="B627" s="103"/>
      <c r="C627" s="92"/>
      <c r="D627" s="92"/>
      <c r="E627" s="92"/>
      <c r="F627" s="92"/>
      <c r="G627" s="92"/>
      <c r="H627" s="92"/>
      <c r="I627" s="92"/>
      <c r="J627" s="92"/>
      <c r="K627" s="92"/>
      <c r="L627" s="111"/>
      <c r="M627" s="92"/>
      <c r="N627" s="92"/>
      <c r="O627" s="92"/>
      <c r="P627" s="92"/>
      <c r="Q627" s="92"/>
      <c r="R627" s="92"/>
      <c r="S627" s="92"/>
      <c r="T627" s="92"/>
      <c r="U627" s="92"/>
      <c r="V627" s="92"/>
      <c r="W627" s="92"/>
      <c r="X627" s="92"/>
      <c r="Y627" s="92"/>
      <c r="Z627" s="92"/>
      <c r="AA627" s="92"/>
      <c r="AB627" s="92"/>
      <c r="AC627" s="92"/>
      <c r="AD627" s="92"/>
    </row>
    <row r="628" spans="1:41" ht="120" customHeight="1">
      <c r="A628" s="52"/>
      <c r="B628" s="103"/>
      <c r="C628" s="397" t="s">
        <v>978</v>
      </c>
      <c r="D628" s="319"/>
      <c r="E628" s="319"/>
      <c r="F628" s="319"/>
      <c r="G628" s="319"/>
      <c r="H628" s="319"/>
      <c r="I628" s="319"/>
      <c r="J628" s="320"/>
      <c r="K628" s="397" t="s">
        <v>979</v>
      </c>
      <c r="L628" s="319"/>
      <c r="M628" s="319"/>
      <c r="N628" s="320"/>
      <c r="O628" s="397" t="s">
        <v>980</v>
      </c>
      <c r="P628" s="319"/>
      <c r="Q628" s="319"/>
      <c r="R628" s="320"/>
      <c r="S628" s="397" t="s">
        <v>981</v>
      </c>
      <c r="T628" s="316"/>
      <c r="U628" s="316"/>
      <c r="V628" s="316"/>
      <c r="W628" s="316"/>
      <c r="X628" s="316"/>
      <c r="Y628" s="316"/>
      <c r="Z628" s="316"/>
      <c r="AA628" s="316"/>
      <c r="AB628" s="316"/>
      <c r="AC628" s="316"/>
      <c r="AD628" s="317"/>
    </row>
    <row r="629" spans="1:41" ht="15" customHeight="1">
      <c r="A629" s="52"/>
      <c r="B629" s="103"/>
      <c r="C629" s="323"/>
      <c r="D629" s="314"/>
      <c r="E629" s="314"/>
      <c r="F629" s="314"/>
      <c r="G629" s="314"/>
      <c r="H629" s="314"/>
      <c r="I629" s="314"/>
      <c r="J629" s="324"/>
      <c r="K629" s="323"/>
      <c r="L629" s="314"/>
      <c r="M629" s="314"/>
      <c r="N629" s="324"/>
      <c r="O629" s="323"/>
      <c r="P629" s="314"/>
      <c r="Q629" s="314"/>
      <c r="R629" s="324"/>
      <c r="S629" s="397" t="s">
        <v>454</v>
      </c>
      <c r="T629" s="316"/>
      <c r="U629" s="316"/>
      <c r="V629" s="317"/>
      <c r="W629" s="315" t="s">
        <v>700</v>
      </c>
      <c r="X629" s="316"/>
      <c r="Y629" s="316"/>
      <c r="Z629" s="317"/>
      <c r="AA629" s="315" t="s">
        <v>701</v>
      </c>
      <c r="AB629" s="316"/>
      <c r="AC629" s="316"/>
      <c r="AD629" s="317"/>
      <c r="AF629" t="s">
        <v>457</v>
      </c>
      <c r="AG629" t="s">
        <v>412</v>
      </c>
      <c r="AH629" t="s">
        <v>884</v>
      </c>
      <c r="AI629" t="s">
        <v>982</v>
      </c>
      <c r="AJ629" t="s">
        <v>795</v>
      </c>
      <c r="AM629" t="s">
        <v>287</v>
      </c>
      <c r="AN629" t="s">
        <v>459</v>
      </c>
      <c r="AO629" t="s">
        <v>460</v>
      </c>
    </row>
    <row r="630" spans="1:41" ht="15" customHeight="1">
      <c r="A630" s="52"/>
      <c r="B630" s="103"/>
      <c r="C630" s="158" t="s">
        <v>221</v>
      </c>
      <c r="D630" s="404" t="s">
        <v>983</v>
      </c>
      <c r="E630" s="316"/>
      <c r="F630" s="316"/>
      <c r="G630" s="316"/>
      <c r="H630" s="316"/>
      <c r="I630" s="316"/>
      <c r="J630" s="317"/>
      <c r="K630" s="379"/>
      <c r="L630" s="316"/>
      <c r="M630" s="316"/>
      <c r="N630" s="317"/>
      <c r="O630" s="379"/>
      <c r="P630" s="316"/>
      <c r="Q630" s="316"/>
      <c r="R630" s="317"/>
      <c r="S630" s="379"/>
      <c r="T630" s="316"/>
      <c r="U630" s="316"/>
      <c r="V630" s="317"/>
      <c r="W630" s="379"/>
      <c r="X630" s="316"/>
      <c r="Y630" s="316"/>
      <c r="Z630" s="317"/>
      <c r="AA630" s="379"/>
      <c r="AB630" s="316"/>
      <c r="AC630" s="316"/>
      <c r="AD630" s="317"/>
      <c r="AF630">
        <f t="shared" ref="AF630:AF662" si="137">IF(AND(O630=1,S630=0),1,0)</f>
        <v>0</v>
      </c>
      <c r="AG630">
        <f t="shared" ref="AG630:AG637" si="138">IF(K630&gt;1,0,IF(AND(O630&gt;1,K630&lt;&gt;""),0,IF(COUNTBLANK(K630:AD630)=15,0,1)))</f>
        <v>1</v>
      </c>
      <c r="AH630">
        <f t="shared" ref="AH630:AH662" si="139">IF(K630&gt;1,IF(COUNTBLANK(O630:AD630)=16,0,1),IF(O630&gt;1,IF(COUNTBLANK(S630:AD630)=12,0,1),0))</f>
        <v>0</v>
      </c>
      <c r="AI630">
        <f>IF(COUNTBLANK(W638)=1,0,1)</f>
        <v>0</v>
      </c>
      <c r="AJ630">
        <f t="shared" ref="AJ630:AJ662" si="140">IF(OR(ISTEXT(S630),ISTEXT($C$91)),0,IF(S630&lt;=$C$91,0,1))</f>
        <v>0</v>
      </c>
      <c r="AK630">
        <f t="shared" ref="AK630:AK662" si="141">IF(OR(ISTEXT(W630),ISTEXT($E$93)),0,IF(W630&lt;=$E$93,0,1))</f>
        <v>0</v>
      </c>
      <c r="AL630">
        <f t="shared" ref="AL630:AL662" si="142">IF(OR(ISTEXT(AA630),ISTEXT($E$95)),0,IF(AA630&lt;=$E$95,0,1))</f>
        <v>0</v>
      </c>
      <c r="AM630">
        <f t="shared" ref="AM630:AM662" si="143">COUNTIF(W630:AD630,"NS")</f>
        <v>0</v>
      </c>
      <c r="AN630">
        <f t="shared" ref="AN630:AN662" si="144">SUM(W630:AD630)</f>
        <v>0</v>
      </c>
      <c r="AO630">
        <f t="shared" ref="AO630:AO662" si="145">IF(COUNTA(S630:AD630)=0,0,IF(OR(AND(S630=0,AM630&gt;0),AND(S630="ns",AN630&gt;0),AND(S630="ns",AM630=0,AN630=0)),1,IF(OR(AND(S630&gt;0,AM630=2),AND(S630="ns",AM630=2),AND(S630="ns",AN630=0,AM630&gt;0),S630=AN630),0,1)))</f>
        <v>0</v>
      </c>
    </row>
    <row r="631" spans="1:41" ht="15" customHeight="1">
      <c r="A631" s="52"/>
      <c r="B631" s="103"/>
      <c r="C631" s="176" t="s">
        <v>222</v>
      </c>
      <c r="D631" s="404" t="s">
        <v>984</v>
      </c>
      <c r="E631" s="316"/>
      <c r="F631" s="316"/>
      <c r="G631" s="316"/>
      <c r="H631" s="316"/>
      <c r="I631" s="316"/>
      <c r="J631" s="317"/>
      <c r="K631" s="379"/>
      <c r="L631" s="316"/>
      <c r="M631" s="316"/>
      <c r="N631" s="317"/>
      <c r="O631" s="379"/>
      <c r="P631" s="316"/>
      <c r="Q631" s="316"/>
      <c r="R631" s="317"/>
      <c r="S631" s="379"/>
      <c r="T631" s="316"/>
      <c r="U631" s="316"/>
      <c r="V631" s="317"/>
      <c r="W631" s="379"/>
      <c r="X631" s="316"/>
      <c r="Y631" s="316"/>
      <c r="Z631" s="317"/>
      <c r="AA631" s="379"/>
      <c r="AB631" s="316"/>
      <c r="AC631" s="316"/>
      <c r="AD631" s="317"/>
      <c r="AF631">
        <f t="shared" si="137"/>
        <v>0</v>
      </c>
      <c r="AG631">
        <f t="shared" si="138"/>
        <v>1</v>
      </c>
      <c r="AH631">
        <f t="shared" si="139"/>
        <v>0</v>
      </c>
      <c r="AJ631">
        <f t="shared" si="140"/>
        <v>0</v>
      </c>
      <c r="AK631">
        <f t="shared" si="141"/>
        <v>0</v>
      </c>
      <c r="AL631">
        <f t="shared" si="142"/>
        <v>0</v>
      </c>
      <c r="AM631">
        <f t="shared" si="143"/>
        <v>0</v>
      </c>
      <c r="AN631">
        <f t="shared" si="144"/>
        <v>0</v>
      </c>
      <c r="AO631">
        <f t="shared" si="145"/>
        <v>0</v>
      </c>
    </row>
    <row r="632" spans="1:41" ht="36" customHeight="1">
      <c r="A632" s="52"/>
      <c r="B632" s="103"/>
      <c r="C632" s="176" t="s">
        <v>224</v>
      </c>
      <c r="D632" s="404" t="s">
        <v>985</v>
      </c>
      <c r="E632" s="316"/>
      <c r="F632" s="316"/>
      <c r="G632" s="316"/>
      <c r="H632" s="316"/>
      <c r="I632" s="316"/>
      <c r="J632" s="317"/>
      <c r="K632" s="379"/>
      <c r="L632" s="316"/>
      <c r="M632" s="316"/>
      <c r="N632" s="317"/>
      <c r="O632" s="379"/>
      <c r="P632" s="316"/>
      <c r="Q632" s="316"/>
      <c r="R632" s="317"/>
      <c r="S632" s="379"/>
      <c r="T632" s="316"/>
      <c r="U632" s="316"/>
      <c r="V632" s="317"/>
      <c r="W632" s="379"/>
      <c r="X632" s="316"/>
      <c r="Y632" s="316"/>
      <c r="Z632" s="317"/>
      <c r="AA632" s="379"/>
      <c r="AB632" s="316"/>
      <c r="AC632" s="316"/>
      <c r="AD632" s="317"/>
      <c r="AF632">
        <f t="shared" si="137"/>
        <v>0</v>
      </c>
      <c r="AG632">
        <f t="shared" si="138"/>
        <v>1</v>
      </c>
      <c r="AH632">
        <f t="shared" si="139"/>
        <v>0</v>
      </c>
      <c r="AJ632">
        <f t="shared" si="140"/>
        <v>0</v>
      </c>
      <c r="AK632">
        <f t="shared" si="141"/>
        <v>0</v>
      </c>
      <c r="AL632">
        <f t="shared" si="142"/>
        <v>0</v>
      </c>
      <c r="AM632">
        <f t="shared" si="143"/>
        <v>0</v>
      </c>
      <c r="AN632">
        <f t="shared" si="144"/>
        <v>0</v>
      </c>
      <c r="AO632">
        <f t="shared" si="145"/>
        <v>0</v>
      </c>
    </row>
    <row r="633" spans="1:41" ht="36" customHeight="1">
      <c r="A633" s="52"/>
      <c r="B633" s="103"/>
      <c r="C633" s="176" t="s">
        <v>225</v>
      </c>
      <c r="D633" s="404" t="s">
        <v>986</v>
      </c>
      <c r="E633" s="316"/>
      <c r="F633" s="316"/>
      <c r="G633" s="316"/>
      <c r="H633" s="316"/>
      <c r="I633" s="316"/>
      <c r="J633" s="317"/>
      <c r="K633" s="379"/>
      <c r="L633" s="316"/>
      <c r="M633" s="316"/>
      <c r="N633" s="317"/>
      <c r="O633" s="379"/>
      <c r="P633" s="316"/>
      <c r="Q633" s="316"/>
      <c r="R633" s="317"/>
      <c r="S633" s="379"/>
      <c r="T633" s="316"/>
      <c r="U633" s="316"/>
      <c r="V633" s="317"/>
      <c r="W633" s="379"/>
      <c r="X633" s="316"/>
      <c r="Y633" s="316"/>
      <c r="Z633" s="317"/>
      <c r="AA633" s="379"/>
      <c r="AB633" s="316"/>
      <c r="AC633" s="316"/>
      <c r="AD633" s="317"/>
      <c r="AF633">
        <f t="shared" si="137"/>
        <v>0</v>
      </c>
      <c r="AG633">
        <f t="shared" si="138"/>
        <v>1</v>
      </c>
      <c r="AH633">
        <f t="shared" si="139"/>
        <v>0</v>
      </c>
      <c r="AJ633">
        <f t="shared" si="140"/>
        <v>0</v>
      </c>
      <c r="AK633">
        <f t="shared" si="141"/>
        <v>0</v>
      </c>
      <c r="AL633">
        <f t="shared" si="142"/>
        <v>0</v>
      </c>
      <c r="AM633">
        <f t="shared" si="143"/>
        <v>0</v>
      </c>
      <c r="AN633">
        <f t="shared" si="144"/>
        <v>0</v>
      </c>
      <c r="AO633">
        <f t="shared" si="145"/>
        <v>0</v>
      </c>
    </row>
    <row r="634" spans="1:41" ht="36" customHeight="1">
      <c r="A634" s="52"/>
      <c r="B634" s="103"/>
      <c r="C634" s="176" t="s">
        <v>227</v>
      </c>
      <c r="D634" s="404" t="s">
        <v>987</v>
      </c>
      <c r="E634" s="316"/>
      <c r="F634" s="316"/>
      <c r="G634" s="316"/>
      <c r="H634" s="316"/>
      <c r="I634" s="316"/>
      <c r="J634" s="317"/>
      <c r="K634" s="379"/>
      <c r="L634" s="316"/>
      <c r="M634" s="316"/>
      <c r="N634" s="317"/>
      <c r="O634" s="379"/>
      <c r="P634" s="316"/>
      <c r="Q634" s="316"/>
      <c r="R634" s="317"/>
      <c r="S634" s="379"/>
      <c r="T634" s="316"/>
      <c r="U634" s="316"/>
      <c r="V634" s="317"/>
      <c r="W634" s="379"/>
      <c r="X634" s="316"/>
      <c r="Y634" s="316"/>
      <c r="Z634" s="317"/>
      <c r="AA634" s="379"/>
      <c r="AB634" s="316"/>
      <c r="AC634" s="316"/>
      <c r="AD634" s="317"/>
      <c r="AF634">
        <f t="shared" si="137"/>
        <v>0</v>
      </c>
      <c r="AG634">
        <f t="shared" si="138"/>
        <v>1</v>
      </c>
      <c r="AH634">
        <f t="shared" si="139"/>
        <v>0</v>
      </c>
      <c r="AJ634">
        <f t="shared" si="140"/>
        <v>0</v>
      </c>
      <c r="AK634">
        <f t="shared" si="141"/>
        <v>0</v>
      </c>
      <c r="AL634">
        <f t="shared" si="142"/>
        <v>0</v>
      </c>
      <c r="AM634">
        <f t="shared" si="143"/>
        <v>0</v>
      </c>
      <c r="AN634">
        <f t="shared" si="144"/>
        <v>0</v>
      </c>
      <c r="AO634">
        <f t="shared" si="145"/>
        <v>0</v>
      </c>
    </row>
    <row r="635" spans="1:41" ht="48" customHeight="1">
      <c r="A635" s="52"/>
      <c r="B635" s="103"/>
      <c r="C635" s="176" t="s">
        <v>229</v>
      </c>
      <c r="D635" s="404" t="s">
        <v>988</v>
      </c>
      <c r="E635" s="316"/>
      <c r="F635" s="316"/>
      <c r="G635" s="316"/>
      <c r="H635" s="316"/>
      <c r="I635" s="316"/>
      <c r="J635" s="317"/>
      <c r="K635" s="379"/>
      <c r="L635" s="316"/>
      <c r="M635" s="316"/>
      <c r="N635" s="317"/>
      <c r="O635" s="379"/>
      <c r="P635" s="316"/>
      <c r="Q635" s="316"/>
      <c r="R635" s="317"/>
      <c r="S635" s="379"/>
      <c r="T635" s="316"/>
      <c r="U635" s="316"/>
      <c r="V635" s="317"/>
      <c r="W635" s="379"/>
      <c r="X635" s="316"/>
      <c r="Y635" s="316"/>
      <c r="Z635" s="317"/>
      <c r="AA635" s="379"/>
      <c r="AB635" s="316"/>
      <c r="AC635" s="316"/>
      <c r="AD635" s="317"/>
      <c r="AF635">
        <f t="shared" si="137"/>
        <v>0</v>
      </c>
      <c r="AG635">
        <f t="shared" si="138"/>
        <v>1</v>
      </c>
      <c r="AH635">
        <f t="shared" si="139"/>
        <v>0</v>
      </c>
      <c r="AJ635">
        <f t="shared" si="140"/>
        <v>0</v>
      </c>
      <c r="AK635">
        <f t="shared" si="141"/>
        <v>0</v>
      </c>
      <c r="AL635">
        <f t="shared" si="142"/>
        <v>0</v>
      </c>
      <c r="AM635">
        <f t="shared" si="143"/>
        <v>0</v>
      </c>
      <c r="AN635">
        <f t="shared" si="144"/>
        <v>0</v>
      </c>
      <c r="AO635">
        <f t="shared" si="145"/>
        <v>0</v>
      </c>
    </row>
    <row r="636" spans="1:41" ht="24" customHeight="1">
      <c r="A636" s="52"/>
      <c r="B636" s="103"/>
      <c r="C636" s="176" t="s">
        <v>231</v>
      </c>
      <c r="D636" s="404" t="s">
        <v>989</v>
      </c>
      <c r="E636" s="316"/>
      <c r="F636" s="316"/>
      <c r="G636" s="316"/>
      <c r="H636" s="316"/>
      <c r="I636" s="316"/>
      <c r="J636" s="317"/>
      <c r="K636" s="379"/>
      <c r="L636" s="316"/>
      <c r="M636" s="316"/>
      <c r="N636" s="317"/>
      <c r="O636" s="379"/>
      <c r="P636" s="316"/>
      <c r="Q636" s="316"/>
      <c r="R636" s="317"/>
      <c r="S636" s="379"/>
      <c r="T636" s="316"/>
      <c r="U636" s="316"/>
      <c r="V636" s="317"/>
      <c r="W636" s="379"/>
      <c r="X636" s="316"/>
      <c r="Y636" s="316"/>
      <c r="Z636" s="317"/>
      <c r="AA636" s="379"/>
      <c r="AB636" s="316"/>
      <c r="AC636" s="316"/>
      <c r="AD636" s="317"/>
      <c r="AF636">
        <f t="shared" si="137"/>
        <v>0</v>
      </c>
      <c r="AG636">
        <f t="shared" si="138"/>
        <v>1</v>
      </c>
      <c r="AH636">
        <f t="shared" si="139"/>
        <v>0</v>
      </c>
      <c r="AJ636">
        <f t="shared" si="140"/>
        <v>0</v>
      </c>
      <c r="AK636">
        <f t="shared" si="141"/>
        <v>0</v>
      </c>
      <c r="AL636">
        <f t="shared" si="142"/>
        <v>0</v>
      </c>
      <c r="AM636">
        <f t="shared" si="143"/>
        <v>0</v>
      </c>
      <c r="AN636">
        <f t="shared" si="144"/>
        <v>0</v>
      </c>
      <c r="AO636">
        <f t="shared" si="145"/>
        <v>0</v>
      </c>
    </row>
    <row r="637" spans="1:41" ht="24" customHeight="1">
      <c r="A637" s="52"/>
      <c r="B637" s="103"/>
      <c r="C637" s="176" t="s">
        <v>233</v>
      </c>
      <c r="D637" s="404" t="s">
        <v>990</v>
      </c>
      <c r="E637" s="316"/>
      <c r="F637" s="316"/>
      <c r="G637" s="316"/>
      <c r="H637" s="316"/>
      <c r="I637" s="316"/>
      <c r="J637" s="317"/>
      <c r="K637" s="379"/>
      <c r="L637" s="316"/>
      <c r="M637" s="316"/>
      <c r="N637" s="317"/>
      <c r="O637" s="379"/>
      <c r="P637" s="316"/>
      <c r="Q637" s="316"/>
      <c r="R637" s="317"/>
      <c r="S637" s="379"/>
      <c r="T637" s="316"/>
      <c r="U637" s="316"/>
      <c r="V637" s="317"/>
      <c r="W637" s="379"/>
      <c r="X637" s="316"/>
      <c r="Y637" s="316"/>
      <c r="Z637" s="317"/>
      <c r="AA637" s="379"/>
      <c r="AB637" s="316"/>
      <c r="AC637" s="316"/>
      <c r="AD637" s="317"/>
      <c r="AF637">
        <f t="shared" si="137"/>
        <v>0</v>
      </c>
      <c r="AG637">
        <f t="shared" si="138"/>
        <v>1</v>
      </c>
      <c r="AH637">
        <f t="shared" si="139"/>
        <v>0</v>
      </c>
      <c r="AJ637">
        <f t="shared" si="140"/>
        <v>0</v>
      </c>
      <c r="AK637">
        <f t="shared" si="141"/>
        <v>0</v>
      </c>
      <c r="AL637">
        <f t="shared" si="142"/>
        <v>0</v>
      </c>
      <c r="AM637">
        <f t="shared" si="143"/>
        <v>0</v>
      </c>
      <c r="AN637">
        <f t="shared" si="144"/>
        <v>0</v>
      </c>
      <c r="AO637">
        <f t="shared" si="145"/>
        <v>0</v>
      </c>
    </row>
    <row r="638" spans="1:41" ht="15" customHeight="1">
      <c r="A638" s="52"/>
      <c r="B638" s="103"/>
      <c r="C638" s="176" t="s">
        <v>235</v>
      </c>
      <c r="D638" s="404" t="s">
        <v>991</v>
      </c>
      <c r="E638" s="316"/>
      <c r="F638" s="316"/>
      <c r="G638" s="316"/>
      <c r="H638" s="316"/>
      <c r="I638" s="316"/>
      <c r="J638" s="317"/>
      <c r="K638" s="379"/>
      <c r="L638" s="316"/>
      <c r="M638" s="316"/>
      <c r="N638" s="317"/>
      <c r="O638" s="379"/>
      <c r="P638" s="316"/>
      <c r="Q638" s="316"/>
      <c r="R638" s="317"/>
      <c r="S638" s="379"/>
      <c r="T638" s="316"/>
      <c r="U638" s="316"/>
      <c r="V638" s="317"/>
      <c r="W638" s="379"/>
      <c r="X638" s="316"/>
      <c r="Y638" s="316"/>
      <c r="Z638" s="317"/>
      <c r="AA638" s="379"/>
      <c r="AB638" s="316"/>
      <c r="AC638" s="316"/>
      <c r="AD638" s="317"/>
      <c r="AF638">
        <f t="shared" si="137"/>
        <v>0</v>
      </c>
      <c r="AG638">
        <f>IF(K638&gt;1,0,IF(AND(O638&gt;1,K638&lt;&gt;""),0,IF(COUNTBLANK(K638:AD638)=16,0,1)))</f>
        <v>1</v>
      </c>
      <c r="AH638">
        <f t="shared" si="139"/>
        <v>0</v>
      </c>
      <c r="AJ638">
        <f t="shared" si="140"/>
        <v>0</v>
      </c>
      <c r="AK638">
        <f t="shared" si="141"/>
        <v>0</v>
      </c>
      <c r="AL638">
        <f t="shared" si="142"/>
        <v>0</v>
      </c>
      <c r="AM638">
        <f t="shared" si="143"/>
        <v>0</v>
      </c>
      <c r="AN638">
        <f t="shared" si="144"/>
        <v>0</v>
      </c>
      <c r="AO638">
        <f t="shared" si="145"/>
        <v>0</v>
      </c>
    </row>
    <row r="639" spans="1:41" ht="24" customHeight="1">
      <c r="A639" s="52"/>
      <c r="B639" s="103"/>
      <c r="C639" s="176" t="s">
        <v>237</v>
      </c>
      <c r="D639" s="404" t="s">
        <v>992</v>
      </c>
      <c r="E639" s="316"/>
      <c r="F639" s="316"/>
      <c r="G639" s="316"/>
      <c r="H639" s="316"/>
      <c r="I639" s="316"/>
      <c r="J639" s="317"/>
      <c r="K639" s="379"/>
      <c r="L639" s="316"/>
      <c r="M639" s="316"/>
      <c r="N639" s="317"/>
      <c r="O639" s="379"/>
      <c r="P639" s="316"/>
      <c r="Q639" s="316"/>
      <c r="R639" s="317"/>
      <c r="S639" s="379"/>
      <c r="T639" s="316"/>
      <c r="U639" s="316"/>
      <c r="V639" s="317"/>
      <c r="W639" s="379"/>
      <c r="X639" s="316"/>
      <c r="Y639" s="316"/>
      <c r="Z639" s="317"/>
      <c r="AA639" s="379"/>
      <c r="AB639" s="316"/>
      <c r="AC639" s="316"/>
      <c r="AD639" s="317"/>
      <c r="AF639">
        <f t="shared" si="137"/>
        <v>0</v>
      </c>
      <c r="AG639">
        <f t="shared" ref="AG639:AG662" si="146">IF(K639&gt;1,0,IF(AND(O639&gt;1,K639&lt;&gt;""),0,IF(COUNTBLANK(K639:AD639)=15,0,1)))</f>
        <v>1</v>
      </c>
      <c r="AH639">
        <f t="shared" si="139"/>
        <v>0</v>
      </c>
      <c r="AJ639">
        <f t="shared" si="140"/>
        <v>0</v>
      </c>
      <c r="AK639">
        <f t="shared" si="141"/>
        <v>0</v>
      </c>
      <c r="AL639">
        <f t="shared" si="142"/>
        <v>0</v>
      </c>
      <c r="AM639">
        <f t="shared" si="143"/>
        <v>0</v>
      </c>
      <c r="AN639">
        <f t="shared" si="144"/>
        <v>0</v>
      </c>
      <c r="AO639">
        <f t="shared" si="145"/>
        <v>0</v>
      </c>
    </row>
    <row r="640" spans="1:41" ht="15" customHeight="1">
      <c r="A640" s="52"/>
      <c r="B640" s="103"/>
      <c r="C640" s="176" t="s">
        <v>239</v>
      </c>
      <c r="D640" s="404" t="s">
        <v>993</v>
      </c>
      <c r="E640" s="316"/>
      <c r="F640" s="316"/>
      <c r="G640" s="316"/>
      <c r="H640" s="316"/>
      <c r="I640" s="316"/>
      <c r="J640" s="317"/>
      <c r="K640" s="379"/>
      <c r="L640" s="316"/>
      <c r="M640" s="316"/>
      <c r="N640" s="317"/>
      <c r="O640" s="379"/>
      <c r="P640" s="316"/>
      <c r="Q640" s="316"/>
      <c r="R640" s="317"/>
      <c r="S640" s="379"/>
      <c r="T640" s="316"/>
      <c r="U640" s="316"/>
      <c r="V640" s="317"/>
      <c r="W640" s="379"/>
      <c r="X640" s="316"/>
      <c r="Y640" s="316"/>
      <c r="Z640" s="317"/>
      <c r="AA640" s="379"/>
      <c r="AB640" s="316"/>
      <c r="AC640" s="316"/>
      <c r="AD640" s="317"/>
      <c r="AF640">
        <f t="shared" si="137"/>
        <v>0</v>
      </c>
      <c r="AG640">
        <f t="shared" si="146"/>
        <v>1</v>
      </c>
      <c r="AH640">
        <f t="shared" si="139"/>
        <v>0</v>
      </c>
      <c r="AJ640">
        <f t="shared" si="140"/>
        <v>0</v>
      </c>
      <c r="AK640">
        <f t="shared" si="141"/>
        <v>0</v>
      </c>
      <c r="AL640">
        <f t="shared" si="142"/>
        <v>0</v>
      </c>
      <c r="AM640">
        <f t="shared" si="143"/>
        <v>0</v>
      </c>
      <c r="AN640">
        <f t="shared" si="144"/>
        <v>0</v>
      </c>
      <c r="AO640">
        <f t="shared" si="145"/>
        <v>0</v>
      </c>
    </row>
    <row r="641" spans="1:41" ht="15" customHeight="1">
      <c r="A641" s="52"/>
      <c r="B641" s="103"/>
      <c r="C641" s="176" t="s">
        <v>240</v>
      </c>
      <c r="D641" s="404" t="s">
        <v>994</v>
      </c>
      <c r="E641" s="316"/>
      <c r="F641" s="316"/>
      <c r="G641" s="316"/>
      <c r="H641" s="316"/>
      <c r="I641" s="316"/>
      <c r="J641" s="317"/>
      <c r="K641" s="379"/>
      <c r="L641" s="316"/>
      <c r="M641" s="316"/>
      <c r="N641" s="317"/>
      <c r="O641" s="379"/>
      <c r="P641" s="316"/>
      <c r="Q641" s="316"/>
      <c r="R641" s="317"/>
      <c r="S641" s="379"/>
      <c r="T641" s="316"/>
      <c r="U641" s="316"/>
      <c r="V641" s="317"/>
      <c r="W641" s="379"/>
      <c r="X641" s="316"/>
      <c r="Y641" s="316"/>
      <c r="Z641" s="317"/>
      <c r="AA641" s="379"/>
      <c r="AB641" s="316"/>
      <c r="AC641" s="316"/>
      <c r="AD641" s="317"/>
      <c r="AF641">
        <f t="shared" si="137"/>
        <v>0</v>
      </c>
      <c r="AG641">
        <f t="shared" si="146"/>
        <v>1</v>
      </c>
      <c r="AH641">
        <f t="shared" si="139"/>
        <v>0</v>
      </c>
      <c r="AJ641">
        <f t="shared" si="140"/>
        <v>0</v>
      </c>
      <c r="AK641">
        <f t="shared" si="141"/>
        <v>0</v>
      </c>
      <c r="AL641">
        <f t="shared" si="142"/>
        <v>0</v>
      </c>
      <c r="AM641">
        <f t="shared" si="143"/>
        <v>0</v>
      </c>
      <c r="AN641">
        <f t="shared" si="144"/>
        <v>0</v>
      </c>
      <c r="AO641">
        <f t="shared" si="145"/>
        <v>0</v>
      </c>
    </row>
    <row r="642" spans="1:41" ht="15" customHeight="1">
      <c r="A642" s="52"/>
      <c r="B642" s="103"/>
      <c r="C642" s="176" t="s">
        <v>241</v>
      </c>
      <c r="D642" s="404" t="s">
        <v>995</v>
      </c>
      <c r="E642" s="316"/>
      <c r="F642" s="316"/>
      <c r="G642" s="316"/>
      <c r="H642" s="316"/>
      <c r="I642" s="316"/>
      <c r="J642" s="317"/>
      <c r="K642" s="379"/>
      <c r="L642" s="316"/>
      <c r="M642" s="316"/>
      <c r="N642" s="317"/>
      <c r="O642" s="379"/>
      <c r="P642" s="316"/>
      <c r="Q642" s="316"/>
      <c r="R642" s="317"/>
      <c r="S642" s="379"/>
      <c r="T642" s="316"/>
      <c r="U642" s="316"/>
      <c r="V642" s="317"/>
      <c r="W642" s="379"/>
      <c r="X642" s="316"/>
      <c r="Y642" s="316"/>
      <c r="Z642" s="317"/>
      <c r="AA642" s="379"/>
      <c r="AB642" s="316"/>
      <c r="AC642" s="316"/>
      <c r="AD642" s="317"/>
      <c r="AF642">
        <f t="shared" si="137"/>
        <v>0</v>
      </c>
      <c r="AG642">
        <f t="shared" si="146"/>
        <v>1</v>
      </c>
      <c r="AH642">
        <f t="shared" si="139"/>
        <v>0</v>
      </c>
      <c r="AJ642">
        <f t="shared" si="140"/>
        <v>0</v>
      </c>
      <c r="AK642">
        <f t="shared" si="141"/>
        <v>0</v>
      </c>
      <c r="AL642">
        <f t="shared" si="142"/>
        <v>0</v>
      </c>
      <c r="AM642">
        <f t="shared" si="143"/>
        <v>0</v>
      </c>
      <c r="AN642">
        <f t="shared" si="144"/>
        <v>0</v>
      </c>
      <c r="AO642">
        <f t="shared" si="145"/>
        <v>0</v>
      </c>
    </row>
    <row r="643" spans="1:41" ht="24" customHeight="1">
      <c r="A643" s="52"/>
      <c r="B643" s="103"/>
      <c r="C643" s="176" t="s">
        <v>242</v>
      </c>
      <c r="D643" s="404" t="s">
        <v>996</v>
      </c>
      <c r="E643" s="316"/>
      <c r="F643" s="316"/>
      <c r="G643" s="316"/>
      <c r="H643" s="316"/>
      <c r="I643" s="316"/>
      <c r="J643" s="317"/>
      <c r="K643" s="379"/>
      <c r="L643" s="316"/>
      <c r="M643" s="316"/>
      <c r="N643" s="317"/>
      <c r="O643" s="379"/>
      <c r="P643" s="316"/>
      <c r="Q643" s="316"/>
      <c r="R643" s="317"/>
      <c r="S643" s="379"/>
      <c r="T643" s="316"/>
      <c r="U643" s="316"/>
      <c r="V643" s="317"/>
      <c r="W643" s="379"/>
      <c r="X643" s="316"/>
      <c r="Y643" s="316"/>
      <c r="Z643" s="317"/>
      <c r="AA643" s="379"/>
      <c r="AB643" s="316"/>
      <c r="AC643" s="316"/>
      <c r="AD643" s="317"/>
      <c r="AF643">
        <f t="shared" si="137"/>
        <v>0</v>
      </c>
      <c r="AG643">
        <f t="shared" si="146"/>
        <v>1</v>
      </c>
      <c r="AH643">
        <f t="shared" si="139"/>
        <v>0</v>
      </c>
      <c r="AJ643">
        <f t="shared" si="140"/>
        <v>0</v>
      </c>
      <c r="AK643">
        <f t="shared" si="141"/>
        <v>0</v>
      </c>
      <c r="AL643">
        <f t="shared" si="142"/>
        <v>0</v>
      </c>
      <c r="AM643">
        <f t="shared" si="143"/>
        <v>0</v>
      </c>
      <c r="AN643">
        <f t="shared" si="144"/>
        <v>0</v>
      </c>
      <c r="AO643">
        <f t="shared" si="145"/>
        <v>0</v>
      </c>
    </row>
    <row r="644" spans="1:41" ht="24" customHeight="1">
      <c r="A644" s="52"/>
      <c r="B644" s="103"/>
      <c r="C644" s="176" t="s">
        <v>243</v>
      </c>
      <c r="D644" s="404" t="s">
        <v>997</v>
      </c>
      <c r="E644" s="316"/>
      <c r="F644" s="316"/>
      <c r="G644" s="316"/>
      <c r="H644" s="316"/>
      <c r="I644" s="316"/>
      <c r="J644" s="317"/>
      <c r="K644" s="379"/>
      <c r="L644" s="316"/>
      <c r="M644" s="316"/>
      <c r="N644" s="317"/>
      <c r="O644" s="379"/>
      <c r="P644" s="316"/>
      <c r="Q644" s="316"/>
      <c r="R644" s="317"/>
      <c r="S644" s="379"/>
      <c r="T644" s="316"/>
      <c r="U644" s="316"/>
      <c r="V644" s="317"/>
      <c r="W644" s="379"/>
      <c r="X644" s="316"/>
      <c r="Y644" s="316"/>
      <c r="Z644" s="317"/>
      <c r="AA644" s="379"/>
      <c r="AB644" s="316"/>
      <c r="AC644" s="316"/>
      <c r="AD644" s="317"/>
      <c r="AF644">
        <f t="shared" si="137"/>
        <v>0</v>
      </c>
      <c r="AG644">
        <f t="shared" si="146"/>
        <v>1</v>
      </c>
      <c r="AH644">
        <f t="shared" si="139"/>
        <v>0</v>
      </c>
      <c r="AJ644">
        <f t="shared" si="140"/>
        <v>0</v>
      </c>
      <c r="AK644">
        <f t="shared" si="141"/>
        <v>0</v>
      </c>
      <c r="AL644">
        <f t="shared" si="142"/>
        <v>0</v>
      </c>
      <c r="AM644">
        <f t="shared" si="143"/>
        <v>0</v>
      </c>
      <c r="AN644">
        <f t="shared" si="144"/>
        <v>0</v>
      </c>
      <c r="AO644">
        <f t="shared" si="145"/>
        <v>0</v>
      </c>
    </row>
    <row r="645" spans="1:41" ht="15" customHeight="1">
      <c r="A645" s="52"/>
      <c r="B645" s="103"/>
      <c r="C645" s="176" t="s">
        <v>244</v>
      </c>
      <c r="D645" s="404" t="s">
        <v>998</v>
      </c>
      <c r="E645" s="316"/>
      <c r="F645" s="316"/>
      <c r="G645" s="316"/>
      <c r="H645" s="316"/>
      <c r="I645" s="316"/>
      <c r="J645" s="317"/>
      <c r="K645" s="379"/>
      <c r="L645" s="316"/>
      <c r="M645" s="316"/>
      <c r="N645" s="317"/>
      <c r="O645" s="379"/>
      <c r="P645" s="316"/>
      <c r="Q645" s="316"/>
      <c r="R645" s="317"/>
      <c r="S645" s="379"/>
      <c r="T645" s="316"/>
      <c r="U645" s="316"/>
      <c r="V645" s="317"/>
      <c r="W645" s="379"/>
      <c r="X645" s="316"/>
      <c r="Y645" s="316"/>
      <c r="Z645" s="317"/>
      <c r="AA645" s="379"/>
      <c r="AB645" s="316"/>
      <c r="AC645" s="316"/>
      <c r="AD645" s="317"/>
      <c r="AF645">
        <f t="shared" si="137"/>
        <v>0</v>
      </c>
      <c r="AG645">
        <f t="shared" si="146"/>
        <v>1</v>
      </c>
      <c r="AH645">
        <f t="shared" si="139"/>
        <v>0</v>
      </c>
      <c r="AJ645">
        <f t="shared" si="140"/>
        <v>0</v>
      </c>
      <c r="AK645">
        <f t="shared" si="141"/>
        <v>0</v>
      </c>
      <c r="AL645">
        <f t="shared" si="142"/>
        <v>0</v>
      </c>
      <c r="AM645">
        <f t="shared" si="143"/>
        <v>0</v>
      </c>
      <c r="AN645">
        <f t="shared" si="144"/>
        <v>0</v>
      </c>
      <c r="AO645">
        <f t="shared" si="145"/>
        <v>0</v>
      </c>
    </row>
    <row r="646" spans="1:41" ht="15" customHeight="1">
      <c r="A646" s="52"/>
      <c r="B646" s="103"/>
      <c r="C646" s="176" t="s">
        <v>245</v>
      </c>
      <c r="D646" s="404" t="s">
        <v>999</v>
      </c>
      <c r="E646" s="316"/>
      <c r="F646" s="316"/>
      <c r="G646" s="316"/>
      <c r="H646" s="316"/>
      <c r="I646" s="316"/>
      <c r="J646" s="317"/>
      <c r="K646" s="379"/>
      <c r="L646" s="316"/>
      <c r="M646" s="316"/>
      <c r="N646" s="317"/>
      <c r="O646" s="379"/>
      <c r="P646" s="316"/>
      <c r="Q646" s="316"/>
      <c r="R646" s="317"/>
      <c r="S646" s="379"/>
      <c r="T646" s="316"/>
      <c r="U646" s="316"/>
      <c r="V646" s="317"/>
      <c r="W646" s="379"/>
      <c r="X646" s="316"/>
      <c r="Y646" s="316"/>
      <c r="Z646" s="317"/>
      <c r="AA646" s="379"/>
      <c r="AB646" s="316"/>
      <c r="AC646" s="316"/>
      <c r="AD646" s="317"/>
      <c r="AF646">
        <f t="shared" si="137"/>
        <v>0</v>
      </c>
      <c r="AG646">
        <f t="shared" si="146"/>
        <v>1</v>
      </c>
      <c r="AH646">
        <f t="shared" si="139"/>
        <v>0</v>
      </c>
      <c r="AJ646">
        <f t="shared" si="140"/>
        <v>0</v>
      </c>
      <c r="AK646">
        <f t="shared" si="141"/>
        <v>0</v>
      </c>
      <c r="AL646">
        <f t="shared" si="142"/>
        <v>0</v>
      </c>
      <c r="AM646">
        <f t="shared" si="143"/>
        <v>0</v>
      </c>
      <c r="AN646">
        <f t="shared" si="144"/>
        <v>0</v>
      </c>
      <c r="AO646">
        <f t="shared" si="145"/>
        <v>0</v>
      </c>
    </row>
    <row r="647" spans="1:41" ht="36" customHeight="1">
      <c r="A647" s="52"/>
      <c r="B647" s="103"/>
      <c r="C647" s="176" t="s">
        <v>246</v>
      </c>
      <c r="D647" s="444" t="s">
        <v>1000</v>
      </c>
      <c r="E647" s="316"/>
      <c r="F647" s="316"/>
      <c r="G647" s="316"/>
      <c r="H647" s="316"/>
      <c r="I647" s="316"/>
      <c r="J647" s="317"/>
      <c r="K647" s="379"/>
      <c r="L647" s="316"/>
      <c r="M647" s="316"/>
      <c r="N647" s="317"/>
      <c r="O647" s="379"/>
      <c r="P647" s="316"/>
      <c r="Q647" s="316"/>
      <c r="R647" s="317"/>
      <c r="S647" s="379"/>
      <c r="T647" s="316"/>
      <c r="U647" s="316"/>
      <c r="V647" s="317"/>
      <c r="W647" s="379"/>
      <c r="X647" s="316"/>
      <c r="Y647" s="316"/>
      <c r="Z647" s="317"/>
      <c r="AA647" s="379"/>
      <c r="AB647" s="316"/>
      <c r="AC647" s="316"/>
      <c r="AD647" s="317"/>
      <c r="AF647">
        <f t="shared" si="137"/>
        <v>0</v>
      </c>
      <c r="AG647">
        <f t="shared" si="146"/>
        <v>1</v>
      </c>
      <c r="AH647">
        <f t="shared" si="139"/>
        <v>0</v>
      </c>
      <c r="AJ647">
        <f t="shared" si="140"/>
        <v>0</v>
      </c>
      <c r="AK647">
        <f t="shared" si="141"/>
        <v>0</v>
      </c>
      <c r="AL647">
        <f t="shared" si="142"/>
        <v>0</v>
      </c>
      <c r="AM647">
        <f t="shared" si="143"/>
        <v>0</v>
      </c>
      <c r="AN647">
        <f t="shared" si="144"/>
        <v>0</v>
      </c>
      <c r="AO647">
        <f t="shared" si="145"/>
        <v>0</v>
      </c>
    </row>
    <row r="648" spans="1:41" ht="15" customHeight="1">
      <c r="A648" s="52"/>
      <c r="B648" s="103"/>
      <c r="C648" s="176" t="s">
        <v>247</v>
      </c>
      <c r="D648" s="404" t="s">
        <v>1001</v>
      </c>
      <c r="E648" s="316"/>
      <c r="F648" s="316"/>
      <c r="G648" s="316"/>
      <c r="H648" s="316"/>
      <c r="I648" s="316"/>
      <c r="J648" s="317"/>
      <c r="K648" s="379"/>
      <c r="L648" s="316"/>
      <c r="M648" s="316"/>
      <c r="N648" s="317"/>
      <c r="O648" s="379"/>
      <c r="P648" s="316"/>
      <c r="Q648" s="316"/>
      <c r="R648" s="317"/>
      <c r="S648" s="379"/>
      <c r="T648" s="316"/>
      <c r="U648" s="316"/>
      <c r="V648" s="317"/>
      <c r="W648" s="379"/>
      <c r="X648" s="316"/>
      <c r="Y648" s="316"/>
      <c r="Z648" s="317"/>
      <c r="AA648" s="379"/>
      <c r="AB648" s="316"/>
      <c r="AC648" s="316"/>
      <c r="AD648" s="317"/>
      <c r="AF648">
        <f t="shared" si="137"/>
        <v>0</v>
      </c>
      <c r="AG648">
        <f t="shared" si="146"/>
        <v>1</v>
      </c>
      <c r="AH648">
        <f t="shared" si="139"/>
        <v>0</v>
      </c>
      <c r="AJ648">
        <f t="shared" si="140"/>
        <v>0</v>
      </c>
      <c r="AK648">
        <f t="shared" si="141"/>
        <v>0</v>
      </c>
      <c r="AL648">
        <f t="shared" si="142"/>
        <v>0</v>
      </c>
      <c r="AM648">
        <f t="shared" si="143"/>
        <v>0</v>
      </c>
      <c r="AN648">
        <f t="shared" si="144"/>
        <v>0</v>
      </c>
      <c r="AO648">
        <f t="shared" si="145"/>
        <v>0</v>
      </c>
    </row>
    <row r="649" spans="1:41" ht="15" customHeight="1">
      <c r="A649" s="52"/>
      <c r="B649" s="103"/>
      <c r="C649" s="176" t="s">
        <v>248</v>
      </c>
      <c r="D649" s="404" t="s">
        <v>1002</v>
      </c>
      <c r="E649" s="316"/>
      <c r="F649" s="316"/>
      <c r="G649" s="316"/>
      <c r="H649" s="316"/>
      <c r="I649" s="316"/>
      <c r="J649" s="317"/>
      <c r="K649" s="379"/>
      <c r="L649" s="316"/>
      <c r="M649" s="316"/>
      <c r="N649" s="317"/>
      <c r="O649" s="379"/>
      <c r="P649" s="316"/>
      <c r="Q649" s="316"/>
      <c r="R649" s="317"/>
      <c r="S649" s="379"/>
      <c r="T649" s="316"/>
      <c r="U649" s="316"/>
      <c r="V649" s="317"/>
      <c r="W649" s="379"/>
      <c r="X649" s="316"/>
      <c r="Y649" s="316"/>
      <c r="Z649" s="317"/>
      <c r="AA649" s="379"/>
      <c r="AB649" s="316"/>
      <c r="AC649" s="316"/>
      <c r="AD649" s="317"/>
      <c r="AF649">
        <f t="shared" si="137"/>
        <v>0</v>
      </c>
      <c r="AG649">
        <f t="shared" si="146"/>
        <v>1</v>
      </c>
      <c r="AH649">
        <f t="shared" si="139"/>
        <v>0</v>
      </c>
      <c r="AJ649">
        <f t="shared" si="140"/>
        <v>0</v>
      </c>
      <c r="AK649">
        <f t="shared" si="141"/>
        <v>0</v>
      </c>
      <c r="AL649">
        <f t="shared" si="142"/>
        <v>0</v>
      </c>
      <c r="AM649">
        <f t="shared" si="143"/>
        <v>0</v>
      </c>
      <c r="AN649">
        <f t="shared" si="144"/>
        <v>0</v>
      </c>
      <c r="AO649">
        <f t="shared" si="145"/>
        <v>0</v>
      </c>
    </row>
    <row r="650" spans="1:41" ht="15" customHeight="1">
      <c r="A650" s="52"/>
      <c r="B650" s="103"/>
      <c r="C650" s="176" t="s">
        <v>249</v>
      </c>
      <c r="D650" s="404" t="s">
        <v>1003</v>
      </c>
      <c r="E650" s="316"/>
      <c r="F650" s="316"/>
      <c r="G650" s="316"/>
      <c r="H650" s="316"/>
      <c r="I650" s="316"/>
      <c r="J650" s="317"/>
      <c r="K650" s="379"/>
      <c r="L650" s="316"/>
      <c r="M650" s="316"/>
      <c r="N650" s="317"/>
      <c r="O650" s="379"/>
      <c r="P650" s="316"/>
      <c r="Q650" s="316"/>
      <c r="R650" s="317"/>
      <c r="S650" s="379"/>
      <c r="T650" s="316"/>
      <c r="U650" s="316"/>
      <c r="V650" s="317"/>
      <c r="W650" s="379"/>
      <c r="X650" s="316"/>
      <c r="Y650" s="316"/>
      <c r="Z650" s="317"/>
      <c r="AA650" s="379"/>
      <c r="AB650" s="316"/>
      <c r="AC650" s="316"/>
      <c r="AD650" s="317"/>
      <c r="AF650">
        <f t="shared" si="137"/>
        <v>0</v>
      </c>
      <c r="AG650">
        <f t="shared" si="146"/>
        <v>1</v>
      </c>
      <c r="AH650">
        <f t="shared" si="139"/>
        <v>0</v>
      </c>
      <c r="AJ650">
        <f t="shared" si="140"/>
        <v>0</v>
      </c>
      <c r="AK650">
        <f t="shared" si="141"/>
        <v>0</v>
      </c>
      <c r="AL650">
        <f t="shared" si="142"/>
        <v>0</v>
      </c>
      <c r="AM650">
        <f t="shared" si="143"/>
        <v>0</v>
      </c>
      <c r="AN650">
        <f t="shared" si="144"/>
        <v>0</v>
      </c>
      <c r="AO650">
        <f t="shared" si="145"/>
        <v>0</v>
      </c>
    </row>
    <row r="651" spans="1:41" ht="24" customHeight="1">
      <c r="A651" s="52"/>
      <c r="B651" s="103"/>
      <c r="C651" s="176" t="s">
        <v>250</v>
      </c>
      <c r="D651" s="404" t="s">
        <v>1004</v>
      </c>
      <c r="E651" s="316"/>
      <c r="F651" s="316"/>
      <c r="G651" s="316"/>
      <c r="H651" s="316"/>
      <c r="I651" s="316"/>
      <c r="J651" s="317"/>
      <c r="K651" s="379"/>
      <c r="L651" s="316"/>
      <c r="M651" s="316"/>
      <c r="N651" s="317"/>
      <c r="O651" s="379"/>
      <c r="P651" s="316"/>
      <c r="Q651" s="316"/>
      <c r="R651" s="317"/>
      <c r="S651" s="379"/>
      <c r="T651" s="316"/>
      <c r="U651" s="316"/>
      <c r="V651" s="317"/>
      <c r="W651" s="379"/>
      <c r="X651" s="316"/>
      <c r="Y651" s="316"/>
      <c r="Z651" s="317"/>
      <c r="AA651" s="379"/>
      <c r="AB651" s="316"/>
      <c r="AC651" s="316"/>
      <c r="AD651" s="317"/>
      <c r="AF651">
        <f t="shared" si="137"/>
        <v>0</v>
      </c>
      <c r="AG651">
        <f t="shared" si="146"/>
        <v>1</v>
      </c>
      <c r="AH651">
        <f t="shared" si="139"/>
        <v>0</v>
      </c>
      <c r="AJ651">
        <f t="shared" si="140"/>
        <v>0</v>
      </c>
      <c r="AK651">
        <f t="shared" si="141"/>
        <v>0</v>
      </c>
      <c r="AL651">
        <f t="shared" si="142"/>
        <v>0</v>
      </c>
      <c r="AM651">
        <f t="shared" si="143"/>
        <v>0</v>
      </c>
      <c r="AN651">
        <f t="shared" si="144"/>
        <v>0</v>
      </c>
      <c r="AO651">
        <f t="shared" si="145"/>
        <v>0</v>
      </c>
    </row>
    <row r="652" spans="1:41" ht="24" customHeight="1">
      <c r="A652" s="52"/>
      <c r="B652" s="103"/>
      <c r="C652" s="176" t="s">
        <v>251</v>
      </c>
      <c r="D652" s="404" t="s">
        <v>1005</v>
      </c>
      <c r="E652" s="316"/>
      <c r="F652" s="316"/>
      <c r="G652" s="316"/>
      <c r="H652" s="316"/>
      <c r="I652" s="316"/>
      <c r="J652" s="317"/>
      <c r="K652" s="379"/>
      <c r="L652" s="316"/>
      <c r="M652" s="316"/>
      <c r="N652" s="317"/>
      <c r="O652" s="379"/>
      <c r="P652" s="316"/>
      <c r="Q652" s="316"/>
      <c r="R652" s="317"/>
      <c r="S652" s="379"/>
      <c r="T652" s="316"/>
      <c r="U652" s="316"/>
      <c r="V652" s="317"/>
      <c r="W652" s="379"/>
      <c r="X652" s="316"/>
      <c r="Y652" s="316"/>
      <c r="Z652" s="317"/>
      <c r="AA652" s="379"/>
      <c r="AB652" s="316"/>
      <c r="AC652" s="316"/>
      <c r="AD652" s="317"/>
      <c r="AF652">
        <f t="shared" si="137"/>
        <v>0</v>
      </c>
      <c r="AG652">
        <f t="shared" si="146"/>
        <v>1</v>
      </c>
      <c r="AH652">
        <f t="shared" si="139"/>
        <v>0</v>
      </c>
      <c r="AJ652">
        <f t="shared" si="140"/>
        <v>0</v>
      </c>
      <c r="AK652">
        <f t="shared" si="141"/>
        <v>0</v>
      </c>
      <c r="AL652">
        <f t="shared" si="142"/>
        <v>0</v>
      </c>
      <c r="AM652">
        <f t="shared" si="143"/>
        <v>0</v>
      </c>
      <c r="AN652">
        <f t="shared" si="144"/>
        <v>0</v>
      </c>
      <c r="AO652">
        <f t="shared" si="145"/>
        <v>0</v>
      </c>
    </row>
    <row r="653" spans="1:41" ht="15" customHeight="1">
      <c r="A653" s="52"/>
      <c r="B653" s="103"/>
      <c r="C653" s="176" t="s">
        <v>252</v>
      </c>
      <c r="D653" s="404" t="s">
        <v>1006</v>
      </c>
      <c r="E653" s="316"/>
      <c r="F653" s="316"/>
      <c r="G653" s="316"/>
      <c r="H653" s="316"/>
      <c r="I653" s="316"/>
      <c r="J653" s="317"/>
      <c r="K653" s="379"/>
      <c r="L653" s="316"/>
      <c r="M653" s="316"/>
      <c r="N653" s="317"/>
      <c r="O653" s="379"/>
      <c r="P653" s="316"/>
      <c r="Q653" s="316"/>
      <c r="R653" s="317"/>
      <c r="S653" s="379"/>
      <c r="T653" s="316"/>
      <c r="U653" s="316"/>
      <c r="V653" s="317"/>
      <c r="W653" s="379"/>
      <c r="X653" s="316"/>
      <c r="Y653" s="316"/>
      <c r="Z653" s="317"/>
      <c r="AA653" s="379"/>
      <c r="AB653" s="316"/>
      <c r="AC653" s="316"/>
      <c r="AD653" s="317"/>
      <c r="AF653">
        <f t="shared" si="137"/>
        <v>0</v>
      </c>
      <c r="AG653">
        <f t="shared" si="146"/>
        <v>1</v>
      </c>
      <c r="AH653">
        <f t="shared" si="139"/>
        <v>0</v>
      </c>
      <c r="AJ653">
        <f t="shared" si="140"/>
        <v>0</v>
      </c>
      <c r="AK653">
        <f t="shared" si="141"/>
        <v>0</v>
      </c>
      <c r="AL653">
        <f t="shared" si="142"/>
        <v>0</v>
      </c>
      <c r="AM653">
        <f t="shared" si="143"/>
        <v>0</v>
      </c>
      <c r="AN653">
        <f t="shared" si="144"/>
        <v>0</v>
      </c>
      <c r="AO653">
        <f t="shared" si="145"/>
        <v>0</v>
      </c>
    </row>
    <row r="654" spans="1:41" ht="15" customHeight="1">
      <c r="A654" s="52"/>
      <c r="B654" s="103"/>
      <c r="C654" s="176" t="s">
        <v>253</v>
      </c>
      <c r="D654" s="404" t="s">
        <v>1007</v>
      </c>
      <c r="E654" s="316"/>
      <c r="F654" s="316"/>
      <c r="G654" s="316"/>
      <c r="H654" s="316"/>
      <c r="I654" s="316"/>
      <c r="J654" s="317"/>
      <c r="K654" s="379"/>
      <c r="L654" s="316"/>
      <c r="M654" s="316"/>
      <c r="N654" s="317"/>
      <c r="O654" s="379"/>
      <c r="P654" s="316"/>
      <c r="Q654" s="316"/>
      <c r="R654" s="317"/>
      <c r="S654" s="379"/>
      <c r="T654" s="316"/>
      <c r="U654" s="316"/>
      <c r="V654" s="317"/>
      <c r="W654" s="379"/>
      <c r="X654" s="316"/>
      <c r="Y654" s="316"/>
      <c r="Z654" s="317"/>
      <c r="AA654" s="379"/>
      <c r="AB654" s="316"/>
      <c r="AC654" s="316"/>
      <c r="AD654" s="317"/>
      <c r="AF654">
        <f t="shared" si="137"/>
        <v>0</v>
      </c>
      <c r="AG654">
        <f t="shared" si="146"/>
        <v>1</v>
      </c>
      <c r="AH654">
        <f t="shared" si="139"/>
        <v>0</v>
      </c>
      <c r="AJ654">
        <f t="shared" si="140"/>
        <v>0</v>
      </c>
      <c r="AK654">
        <f t="shared" si="141"/>
        <v>0</v>
      </c>
      <c r="AL654">
        <f t="shared" si="142"/>
        <v>0</v>
      </c>
      <c r="AM654">
        <f t="shared" si="143"/>
        <v>0</v>
      </c>
      <c r="AN654">
        <f t="shared" si="144"/>
        <v>0</v>
      </c>
      <c r="AO654">
        <f t="shared" si="145"/>
        <v>0</v>
      </c>
    </row>
    <row r="655" spans="1:41" ht="24" customHeight="1">
      <c r="A655" s="52"/>
      <c r="B655" s="103"/>
      <c r="C655" s="176" t="s">
        <v>254</v>
      </c>
      <c r="D655" s="404" t="s">
        <v>1008</v>
      </c>
      <c r="E655" s="316"/>
      <c r="F655" s="316"/>
      <c r="G655" s="316"/>
      <c r="H655" s="316"/>
      <c r="I655" s="316"/>
      <c r="J655" s="317"/>
      <c r="K655" s="379"/>
      <c r="L655" s="316"/>
      <c r="M655" s="316"/>
      <c r="N655" s="317"/>
      <c r="O655" s="379"/>
      <c r="P655" s="316"/>
      <c r="Q655" s="316"/>
      <c r="R655" s="317"/>
      <c r="S655" s="379"/>
      <c r="T655" s="316"/>
      <c r="U655" s="316"/>
      <c r="V655" s="317"/>
      <c r="W655" s="379"/>
      <c r="X655" s="316"/>
      <c r="Y655" s="316"/>
      <c r="Z655" s="317"/>
      <c r="AA655" s="379"/>
      <c r="AB655" s="316"/>
      <c r="AC655" s="316"/>
      <c r="AD655" s="317"/>
      <c r="AF655">
        <f t="shared" si="137"/>
        <v>0</v>
      </c>
      <c r="AG655">
        <f t="shared" si="146"/>
        <v>1</v>
      </c>
      <c r="AH655">
        <f t="shared" si="139"/>
        <v>0</v>
      </c>
      <c r="AJ655">
        <f t="shared" si="140"/>
        <v>0</v>
      </c>
      <c r="AK655">
        <f t="shared" si="141"/>
        <v>0</v>
      </c>
      <c r="AL655">
        <f t="shared" si="142"/>
        <v>0</v>
      </c>
      <c r="AM655">
        <f t="shared" si="143"/>
        <v>0</v>
      </c>
      <c r="AN655">
        <f t="shared" si="144"/>
        <v>0</v>
      </c>
      <c r="AO655">
        <f t="shared" si="145"/>
        <v>0</v>
      </c>
    </row>
    <row r="656" spans="1:41" ht="24" customHeight="1">
      <c r="A656" s="52"/>
      <c r="B656" s="103"/>
      <c r="C656" s="176" t="s">
        <v>255</v>
      </c>
      <c r="D656" s="404" t="s">
        <v>1009</v>
      </c>
      <c r="E656" s="316"/>
      <c r="F656" s="316"/>
      <c r="G656" s="316"/>
      <c r="H656" s="316"/>
      <c r="I656" s="316"/>
      <c r="J656" s="317"/>
      <c r="K656" s="379"/>
      <c r="L656" s="316"/>
      <c r="M656" s="316"/>
      <c r="N656" s="317"/>
      <c r="O656" s="379"/>
      <c r="P656" s="316"/>
      <c r="Q656" s="316"/>
      <c r="R656" s="317"/>
      <c r="S656" s="379"/>
      <c r="T656" s="316"/>
      <c r="U656" s="316"/>
      <c r="V656" s="317"/>
      <c r="W656" s="379"/>
      <c r="X656" s="316"/>
      <c r="Y656" s="316"/>
      <c r="Z656" s="317"/>
      <c r="AA656" s="379"/>
      <c r="AB656" s="316"/>
      <c r="AC656" s="316"/>
      <c r="AD656" s="317"/>
      <c r="AF656">
        <f t="shared" si="137"/>
        <v>0</v>
      </c>
      <c r="AG656">
        <f t="shared" si="146"/>
        <v>1</v>
      </c>
      <c r="AH656">
        <f t="shared" si="139"/>
        <v>0</v>
      </c>
      <c r="AJ656">
        <f t="shared" si="140"/>
        <v>0</v>
      </c>
      <c r="AK656">
        <f t="shared" si="141"/>
        <v>0</v>
      </c>
      <c r="AL656">
        <f t="shared" si="142"/>
        <v>0</v>
      </c>
      <c r="AM656">
        <f t="shared" si="143"/>
        <v>0</v>
      </c>
      <c r="AN656">
        <f t="shared" si="144"/>
        <v>0</v>
      </c>
      <c r="AO656">
        <f t="shared" si="145"/>
        <v>0</v>
      </c>
    </row>
    <row r="657" spans="1:41" ht="15" customHeight="1">
      <c r="A657" s="52"/>
      <c r="B657" s="103"/>
      <c r="C657" s="176" t="s">
        <v>256</v>
      </c>
      <c r="D657" s="404" t="s">
        <v>1010</v>
      </c>
      <c r="E657" s="316"/>
      <c r="F657" s="316"/>
      <c r="G657" s="316"/>
      <c r="H657" s="316"/>
      <c r="I657" s="316"/>
      <c r="J657" s="317"/>
      <c r="K657" s="379"/>
      <c r="L657" s="316"/>
      <c r="M657" s="316"/>
      <c r="N657" s="317"/>
      <c r="O657" s="379"/>
      <c r="P657" s="316"/>
      <c r="Q657" s="316"/>
      <c r="R657" s="317"/>
      <c r="S657" s="379"/>
      <c r="T657" s="316"/>
      <c r="U657" s="316"/>
      <c r="V657" s="317"/>
      <c r="W657" s="379"/>
      <c r="X657" s="316"/>
      <c r="Y657" s="316"/>
      <c r="Z657" s="317"/>
      <c r="AA657" s="379"/>
      <c r="AB657" s="316"/>
      <c r="AC657" s="316"/>
      <c r="AD657" s="317"/>
      <c r="AF657">
        <f t="shared" si="137"/>
        <v>0</v>
      </c>
      <c r="AG657">
        <f t="shared" si="146"/>
        <v>1</v>
      </c>
      <c r="AH657">
        <f t="shared" si="139"/>
        <v>0</v>
      </c>
      <c r="AJ657">
        <f t="shared" si="140"/>
        <v>0</v>
      </c>
      <c r="AK657">
        <f t="shared" si="141"/>
        <v>0</v>
      </c>
      <c r="AL657">
        <f t="shared" si="142"/>
        <v>0</v>
      </c>
      <c r="AM657">
        <f t="shared" si="143"/>
        <v>0</v>
      </c>
      <c r="AN657">
        <f t="shared" si="144"/>
        <v>0</v>
      </c>
      <c r="AO657">
        <f t="shared" si="145"/>
        <v>0</v>
      </c>
    </row>
    <row r="658" spans="1:41" ht="15" customHeight="1">
      <c r="A658" s="52"/>
      <c r="B658" s="103"/>
      <c r="C658" s="176" t="s">
        <v>257</v>
      </c>
      <c r="D658" s="444" t="s">
        <v>1011</v>
      </c>
      <c r="E658" s="316"/>
      <c r="F658" s="316"/>
      <c r="G658" s="316"/>
      <c r="H658" s="316"/>
      <c r="I658" s="316"/>
      <c r="J658" s="317"/>
      <c r="K658" s="379"/>
      <c r="L658" s="316"/>
      <c r="M658" s="316"/>
      <c r="N658" s="317"/>
      <c r="O658" s="379"/>
      <c r="P658" s="316"/>
      <c r="Q658" s="316"/>
      <c r="R658" s="317"/>
      <c r="S658" s="379"/>
      <c r="T658" s="316"/>
      <c r="U658" s="316"/>
      <c r="V658" s="317"/>
      <c r="W658" s="379"/>
      <c r="X658" s="316"/>
      <c r="Y658" s="316"/>
      <c r="Z658" s="317"/>
      <c r="AA658" s="379"/>
      <c r="AB658" s="316"/>
      <c r="AC658" s="316"/>
      <c r="AD658" s="317"/>
      <c r="AF658">
        <f t="shared" si="137"/>
        <v>0</v>
      </c>
      <c r="AG658">
        <f t="shared" si="146"/>
        <v>1</v>
      </c>
      <c r="AH658">
        <f t="shared" si="139"/>
        <v>0</v>
      </c>
      <c r="AJ658">
        <f t="shared" si="140"/>
        <v>0</v>
      </c>
      <c r="AK658">
        <f t="shared" si="141"/>
        <v>0</v>
      </c>
      <c r="AL658">
        <f t="shared" si="142"/>
        <v>0</v>
      </c>
      <c r="AM658">
        <f t="shared" si="143"/>
        <v>0</v>
      </c>
      <c r="AN658">
        <f t="shared" si="144"/>
        <v>0</v>
      </c>
      <c r="AO658">
        <f t="shared" si="145"/>
        <v>0</v>
      </c>
    </row>
    <row r="659" spans="1:41" ht="15" customHeight="1">
      <c r="A659" s="52"/>
      <c r="B659" s="103"/>
      <c r="C659" s="176" t="s">
        <v>258</v>
      </c>
      <c r="D659" s="404" t="s">
        <v>1012</v>
      </c>
      <c r="E659" s="316"/>
      <c r="F659" s="316"/>
      <c r="G659" s="316"/>
      <c r="H659" s="316"/>
      <c r="I659" s="316"/>
      <c r="J659" s="317"/>
      <c r="K659" s="379"/>
      <c r="L659" s="316"/>
      <c r="M659" s="316"/>
      <c r="N659" s="317"/>
      <c r="O659" s="379"/>
      <c r="P659" s="316"/>
      <c r="Q659" s="316"/>
      <c r="R659" s="317"/>
      <c r="S659" s="379"/>
      <c r="T659" s="316"/>
      <c r="U659" s="316"/>
      <c r="V659" s="317"/>
      <c r="W659" s="379"/>
      <c r="X659" s="316"/>
      <c r="Y659" s="316"/>
      <c r="Z659" s="317"/>
      <c r="AA659" s="379"/>
      <c r="AB659" s="316"/>
      <c r="AC659" s="316"/>
      <c r="AD659" s="317"/>
      <c r="AF659">
        <f t="shared" si="137"/>
        <v>0</v>
      </c>
      <c r="AG659">
        <f t="shared" si="146"/>
        <v>1</v>
      </c>
      <c r="AH659">
        <f t="shared" si="139"/>
        <v>0</v>
      </c>
      <c r="AJ659">
        <f t="shared" si="140"/>
        <v>0</v>
      </c>
      <c r="AK659">
        <f t="shared" si="141"/>
        <v>0</v>
      </c>
      <c r="AL659">
        <f t="shared" si="142"/>
        <v>0</v>
      </c>
      <c r="AM659">
        <f t="shared" si="143"/>
        <v>0</v>
      </c>
      <c r="AN659">
        <f t="shared" si="144"/>
        <v>0</v>
      </c>
      <c r="AO659">
        <f t="shared" si="145"/>
        <v>0</v>
      </c>
    </row>
    <row r="660" spans="1:41" ht="15" customHeight="1">
      <c r="A660" s="52"/>
      <c r="B660" s="103"/>
      <c r="C660" s="176" t="s">
        <v>259</v>
      </c>
      <c r="D660" s="404" t="s">
        <v>1013</v>
      </c>
      <c r="E660" s="316"/>
      <c r="F660" s="316"/>
      <c r="G660" s="316"/>
      <c r="H660" s="316"/>
      <c r="I660" s="316"/>
      <c r="J660" s="317"/>
      <c r="K660" s="379"/>
      <c r="L660" s="316"/>
      <c r="M660" s="316"/>
      <c r="N660" s="317"/>
      <c r="O660" s="379"/>
      <c r="P660" s="316"/>
      <c r="Q660" s="316"/>
      <c r="R660" s="317"/>
      <c r="S660" s="379"/>
      <c r="T660" s="316"/>
      <c r="U660" s="316"/>
      <c r="V660" s="317"/>
      <c r="W660" s="379"/>
      <c r="X660" s="316"/>
      <c r="Y660" s="316"/>
      <c r="Z660" s="317"/>
      <c r="AA660" s="379"/>
      <c r="AB660" s="316"/>
      <c r="AC660" s="316"/>
      <c r="AD660" s="317"/>
      <c r="AF660">
        <f t="shared" si="137"/>
        <v>0</v>
      </c>
      <c r="AG660">
        <f t="shared" si="146"/>
        <v>1</v>
      </c>
      <c r="AH660">
        <f t="shared" si="139"/>
        <v>0</v>
      </c>
      <c r="AJ660">
        <f t="shared" si="140"/>
        <v>0</v>
      </c>
      <c r="AK660">
        <f t="shared" si="141"/>
        <v>0</v>
      </c>
      <c r="AL660">
        <f t="shared" si="142"/>
        <v>0</v>
      </c>
      <c r="AM660">
        <f t="shared" si="143"/>
        <v>0</v>
      </c>
      <c r="AN660">
        <f t="shared" si="144"/>
        <v>0</v>
      </c>
      <c r="AO660">
        <f t="shared" si="145"/>
        <v>0</v>
      </c>
    </row>
    <row r="661" spans="1:41" ht="24" customHeight="1">
      <c r="A661" s="52"/>
      <c r="B661" s="103"/>
      <c r="C661" s="176" t="s">
        <v>260</v>
      </c>
      <c r="D661" s="404" t="s">
        <v>1014</v>
      </c>
      <c r="E661" s="316"/>
      <c r="F661" s="316"/>
      <c r="G661" s="316"/>
      <c r="H661" s="316"/>
      <c r="I661" s="316"/>
      <c r="J661" s="317"/>
      <c r="K661" s="379"/>
      <c r="L661" s="316"/>
      <c r="M661" s="316"/>
      <c r="N661" s="317"/>
      <c r="O661" s="379"/>
      <c r="P661" s="316"/>
      <c r="Q661" s="316"/>
      <c r="R661" s="317"/>
      <c r="S661" s="379"/>
      <c r="T661" s="316"/>
      <c r="U661" s="316"/>
      <c r="V661" s="317"/>
      <c r="W661" s="379"/>
      <c r="X661" s="316"/>
      <c r="Y661" s="316"/>
      <c r="Z661" s="317"/>
      <c r="AA661" s="379"/>
      <c r="AB661" s="316"/>
      <c r="AC661" s="316"/>
      <c r="AD661" s="317"/>
      <c r="AF661">
        <f t="shared" si="137"/>
        <v>0</v>
      </c>
      <c r="AG661">
        <f t="shared" si="146"/>
        <v>1</v>
      </c>
      <c r="AH661">
        <f t="shared" si="139"/>
        <v>0</v>
      </c>
      <c r="AJ661">
        <f t="shared" si="140"/>
        <v>0</v>
      </c>
      <c r="AK661">
        <f t="shared" si="141"/>
        <v>0</v>
      </c>
      <c r="AL661">
        <f t="shared" si="142"/>
        <v>0</v>
      </c>
      <c r="AM661">
        <f t="shared" si="143"/>
        <v>0</v>
      </c>
      <c r="AN661">
        <f t="shared" si="144"/>
        <v>0</v>
      </c>
      <c r="AO661">
        <f t="shared" si="145"/>
        <v>0</v>
      </c>
    </row>
    <row r="662" spans="1:41" ht="24" customHeight="1">
      <c r="A662" s="52"/>
      <c r="B662" s="103"/>
      <c r="C662" s="176" t="s">
        <v>261</v>
      </c>
      <c r="D662" s="404" t="s">
        <v>1015</v>
      </c>
      <c r="E662" s="316"/>
      <c r="F662" s="316"/>
      <c r="G662" s="316"/>
      <c r="H662" s="316"/>
      <c r="I662" s="316"/>
      <c r="J662" s="317"/>
      <c r="K662" s="379"/>
      <c r="L662" s="316"/>
      <c r="M662" s="316"/>
      <c r="N662" s="317"/>
      <c r="O662" s="379"/>
      <c r="P662" s="316"/>
      <c r="Q662" s="316"/>
      <c r="R662" s="317"/>
      <c r="S662" s="379"/>
      <c r="T662" s="316"/>
      <c r="U662" s="316"/>
      <c r="V662" s="317"/>
      <c r="W662" s="379"/>
      <c r="X662" s="316"/>
      <c r="Y662" s="316"/>
      <c r="Z662" s="317"/>
      <c r="AA662" s="379"/>
      <c r="AB662" s="316"/>
      <c r="AC662" s="316"/>
      <c r="AD662" s="317"/>
      <c r="AF662">
        <f t="shared" si="137"/>
        <v>0</v>
      </c>
      <c r="AG662">
        <f t="shared" si="146"/>
        <v>1</v>
      </c>
      <c r="AH662">
        <f t="shared" si="139"/>
        <v>0</v>
      </c>
      <c r="AJ662">
        <f t="shared" si="140"/>
        <v>0</v>
      </c>
      <c r="AK662">
        <f t="shared" si="141"/>
        <v>0</v>
      </c>
      <c r="AL662">
        <f t="shared" si="142"/>
        <v>0</v>
      </c>
      <c r="AM662">
        <f t="shared" si="143"/>
        <v>0</v>
      </c>
      <c r="AN662">
        <f t="shared" si="144"/>
        <v>0</v>
      </c>
      <c r="AO662">
        <f t="shared" si="145"/>
        <v>0</v>
      </c>
    </row>
    <row r="663" spans="1:41" ht="15" customHeight="1">
      <c r="A663" s="52"/>
      <c r="B663" s="103"/>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F663" s="248">
        <f>SUM(AF630:AF662)</f>
        <v>0</v>
      </c>
      <c r="AG663" s="248">
        <f>SUM(AG630:AG662)</f>
        <v>33</v>
      </c>
      <c r="AH663" s="248">
        <f>SUM(AH630:AH662,AI630)</f>
        <v>0</v>
      </c>
      <c r="AL663">
        <f>SUM(AJ630:AL662)</f>
        <v>0</v>
      </c>
      <c r="AM663">
        <f>SUM(AM630:AM662)</f>
        <v>0</v>
      </c>
      <c r="AO663">
        <f>SUM(AO630:AO662)</f>
        <v>0</v>
      </c>
    </row>
    <row r="664" spans="1:41" ht="45" customHeight="1">
      <c r="A664" s="52"/>
      <c r="B664" s="103"/>
      <c r="C664" s="445" t="s">
        <v>1016</v>
      </c>
      <c r="D664" s="281"/>
      <c r="E664" s="281"/>
      <c r="F664" s="379"/>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6"/>
      <c r="AD664" s="317"/>
    </row>
    <row r="665" spans="1:41" ht="15" customHeight="1">
      <c r="A665" s="52"/>
      <c r="B665" s="239" t="str">
        <f>IF(AND(K662=1,F664=""),"Alerta: Debido a que seleccionó el código 1 en el numeral 33, debe anotar el nombre de dicha(s) prestación(es) laboral(es).","")</f>
        <v/>
      </c>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row>
    <row r="666" spans="1:41" ht="24" customHeight="1">
      <c r="A666" s="83"/>
      <c r="B666" s="15"/>
      <c r="C666" s="371" t="s">
        <v>291</v>
      </c>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81"/>
    </row>
    <row r="667" spans="1:41" ht="60" customHeight="1">
      <c r="A667" s="83"/>
      <c r="B667" s="15"/>
      <c r="C667" s="372"/>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6"/>
      <c r="AD667" s="317"/>
    </row>
    <row r="668" spans="1:41" ht="15" customHeight="1">
      <c r="A668" s="83"/>
      <c r="B668" s="239" t="str">
        <f>IF(AG663=0,"","Favor de ingresar toda la información requerida en la pregunta.")</f>
        <v>Favor de ingresar toda la información requerida en la pregunta.</v>
      </c>
      <c r="C668" s="239"/>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row>
    <row r="669" spans="1:41" ht="15" customHeight="1">
      <c r="A669" s="83"/>
      <c r="B669" s="239" t="str">
        <f>IF(AND(COUNTIF(S630:AD662,"NS")&lt;&gt;0,C667=""),"Alerta: Debido a que cuenta con registros NS, debe proporcionar una justificación en el area de comentarios al final de la pregunta.","")</f>
        <v/>
      </c>
      <c r="C669" s="239"/>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row>
    <row r="670" spans="1:41" ht="15" customHeight="1">
      <c r="A670" s="83"/>
      <c r="B670" s="239" t="str">
        <f>IF(AO663&gt;=1,"Favor de revisar la sumatoria y consistencia de totales y/o subtotales por filas (numéricos y NS).","")</f>
        <v/>
      </c>
      <c r="C670" s="239"/>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row>
    <row r="671" spans="1:41" ht="15" customHeight="1">
      <c r="A671" s="83"/>
      <c r="B671" s="239" t="str">
        <f>IF(AH663=0,"","Revise la información capturada, ya que tiene datos ingresados en celdas que están sombreadas.")</f>
        <v/>
      </c>
      <c r="C671" s="239"/>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row>
    <row r="672" spans="1:41" ht="15" customHeight="1">
      <c r="A672" s="83"/>
      <c r="B672" s="239" t="str">
        <f>IF(AL663=0,"","Alerta: Favor de revisar la instrucción 5, debido a que no se cumplen con los criterios mencionados en dicha instrucción.")</f>
        <v/>
      </c>
      <c r="C672" s="239"/>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row>
    <row r="673" spans="1:50" ht="15" customHeight="1">
      <c r="A673" s="83"/>
      <c r="B673" s="239" t="str">
        <f>IF(AF663=0,"","Debido a que cuenta con registro(s) con el código 1, el total de la fila respectiva debe ser mayor a cero.")</f>
        <v/>
      </c>
      <c r="C673" s="239"/>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row>
    <row r="674" spans="1:50" ht="48" customHeight="1">
      <c r="A674" s="51" t="s">
        <v>1017</v>
      </c>
      <c r="B674" s="408" t="s">
        <v>1018</v>
      </c>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81"/>
    </row>
    <row r="675" spans="1:50" ht="48" customHeight="1">
      <c r="A675" s="51"/>
      <c r="B675" s="106"/>
      <c r="C675" s="371" t="s">
        <v>1019</v>
      </c>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81"/>
    </row>
    <row r="676" spans="1:50" ht="48" customHeight="1">
      <c r="A676" s="52"/>
      <c r="B676" s="103"/>
      <c r="C676" s="386" t="s">
        <v>1020</v>
      </c>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81"/>
    </row>
    <row r="677" spans="1:50" ht="36" customHeight="1">
      <c r="A677" s="52"/>
      <c r="B677" s="103"/>
      <c r="C677" s="386" t="s">
        <v>1021</v>
      </c>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81"/>
    </row>
    <row r="678" spans="1:50" ht="48" customHeight="1">
      <c r="A678" s="52"/>
      <c r="B678" s="103"/>
      <c r="C678" s="386" t="s">
        <v>1022</v>
      </c>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81"/>
    </row>
    <row r="679" spans="1:50" ht="36" customHeight="1">
      <c r="A679" s="52"/>
      <c r="B679" s="103"/>
      <c r="C679" s="386" t="s">
        <v>1023</v>
      </c>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81"/>
    </row>
    <row r="680" spans="1:50" ht="48" customHeight="1">
      <c r="A680" s="52"/>
      <c r="B680" s="103"/>
      <c r="C680" s="409" t="s">
        <v>1024</v>
      </c>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81"/>
    </row>
    <row r="681" spans="1:50" ht="15" customHeight="1">
      <c r="A681" s="52"/>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row>
    <row r="682" spans="1:50" ht="72" customHeight="1">
      <c r="A682" s="52"/>
      <c r="B682" s="103"/>
      <c r="C682" s="397" t="s">
        <v>1025</v>
      </c>
      <c r="D682" s="319"/>
      <c r="E682" s="319"/>
      <c r="F682" s="319"/>
      <c r="G682" s="319"/>
      <c r="H682" s="319"/>
      <c r="I682" s="319"/>
      <c r="J682" s="320"/>
      <c r="K682" s="397" t="s">
        <v>1026</v>
      </c>
      <c r="L682" s="319"/>
      <c r="M682" s="319"/>
      <c r="N682" s="320"/>
      <c r="O682" s="397" t="s">
        <v>1027</v>
      </c>
      <c r="P682" s="316"/>
      <c r="Q682" s="316"/>
      <c r="R682" s="316"/>
      <c r="S682" s="316"/>
      <c r="T682" s="317"/>
      <c r="U682" s="397" t="s">
        <v>1028</v>
      </c>
      <c r="V682" s="319"/>
      <c r="W682" s="319"/>
      <c r="X682" s="320"/>
      <c r="Y682" s="397" t="s">
        <v>1029</v>
      </c>
      <c r="Z682" s="316"/>
      <c r="AA682" s="316"/>
      <c r="AB682" s="316"/>
      <c r="AC682" s="316"/>
      <c r="AD682" s="317"/>
    </row>
    <row r="683" spans="1:50" ht="60" customHeight="1">
      <c r="A683" s="52"/>
      <c r="B683" s="103"/>
      <c r="C683" s="323"/>
      <c r="D683" s="314"/>
      <c r="E683" s="314"/>
      <c r="F683" s="314"/>
      <c r="G683" s="314"/>
      <c r="H683" s="314"/>
      <c r="I683" s="314"/>
      <c r="J683" s="324"/>
      <c r="K683" s="323"/>
      <c r="L683" s="314"/>
      <c r="M683" s="314"/>
      <c r="N683" s="324"/>
      <c r="O683" s="397" t="s">
        <v>454</v>
      </c>
      <c r="P683" s="317"/>
      <c r="Q683" s="387" t="s">
        <v>700</v>
      </c>
      <c r="R683" s="317"/>
      <c r="S683" s="387" t="s">
        <v>701</v>
      </c>
      <c r="T683" s="317"/>
      <c r="U683" s="323"/>
      <c r="V683" s="314"/>
      <c r="W683" s="314"/>
      <c r="X683" s="324"/>
      <c r="Y683" s="397" t="s">
        <v>454</v>
      </c>
      <c r="Z683" s="317"/>
      <c r="AA683" s="387" t="s">
        <v>700</v>
      </c>
      <c r="AB683" s="317"/>
      <c r="AC683" s="387" t="s">
        <v>701</v>
      </c>
      <c r="AD683" s="317"/>
      <c r="AG683" t="s">
        <v>412</v>
      </c>
      <c r="AH683" t="s">
        <v>412</v>
      </c>
      <c r="AI683" t="s">
        <v>884</v>
      </c>
      <c r="AJ683" t="s">
        <v>884</v>
      </c>
      <c r="AK683" t="s">
        <v>795</v>
      </c>
      <c r="AN683" t="s">
        <v>795</v>
      </c>
      <c r="AQ683" t="s">
        <v>287</v>
      </c>
      <c r="AR683" t="s">
        <v>459</v>
      </c>
      <c r="AS683" t="s">
        <v>460</v>
      </c>
      <c r="AT683" t="s">
        <v>287</v>
      </c>
      <c r="AU683" t="s">
        <v>459</v>
      </c>
      <c r="AV683" t="s">
        <v>460</v>
      </c>
      <c r="AW683" t="s">
        <v>457</v>
      </c>
      <c r="AX683" t="s">
        <v>457</v>
      </c>
    </row>
    <row r="684" spans="1:50" ht="24" customHeight="1">
      <c r="A684" s="52"/>
      <c r="B684" s="103"/>
      <c r="C684" s="109" t="s">
        <v>221</v>
      </c>
      <c r="D684" s="404" t="s">
        <v>1030</v>
      </c>
      <c r="E684" s="316"/>
      <c r="F684" s="316"/>
      <c r="G684" s="316"/>
      <c r="H684" s="316"/>
      <c r="I684" s="316"/>
      <c r="J684" s="317"/>
      <c r="K684" s="379"/>
      <c r="L684" s="316"/>
      <c r="M684" s="316"/>
      <c r="N684" s="317"/>
      <c r="O684" s="379"/>
      <c r="P684" s="317"/>
      <c r="Q684" s="379"/>
      <c r="R684" s="317"/>
      <c r="S684" s="379"/>
      <c r="T684" s="317"/>
      <c r="U684" s="379"/>
      <c r="V684" s="316"/>
      <c r="W684" s="316"/>
      <c r="X684" s="317"/>
      <c r="Y684" s="379"/>
      <c r="Z684" s="317"/>
      <c r="AA684" s="379"/>
      <c r="AB684" s="317"/>
      <c r="AC684" s="379"/>
      <c r="AD684" s="317"/>
      <c r="AG684">
        <f t="shared" ref="AG684:AG700" si="147">IF(K684=1,IF(COUNTA(O684:T684)=3,0,1),IF(K684="",IF(COUNTA(O684:T684)&gt;0,1,0),0))</f>
        <v>0</v>
      </c>
      <c r="AH684">
        <f t="shared" ref="AH684:AH700" si="148">IF(U684=1,IF(COUNTA(Y684:AD684)=3,0,1),IF(U684="",IF(COUNTA(Y684:AD684)&gt;0,1,0),0))</f>
        <v>0</v>
      </c>
      <c r="AI684">
        <f t="shared" ref="AI684:AI700" si="149">IF(K684&gt;1,IF(COUNTA(O684:T684)=0,0,1),0)</f>
        <v>0</v>
      </c>
      <c r="AJ684">
        <f t="shared" ref="AJ684:AJ700" si="150">IF(U684&gt;1,IF(COUNTA(Y684:AD684)=0,0,1),0)</f>
        <v>0</v>
      </c>
      <c r="AK684">
        <f t="shared" ref="AK684:AK700" si="151">IF(OR(ISTEXT(O684),ISTEXT($C$91)),0,IF(O684&lt;=$C$91,0,1))</f>
        <v>0</v>
      </c>
      <c r="AL684">
        <f t="shared" ref="AL684:AL700" si="152">IF(OR(ISTEXT(Q684),ISTEXT($E$93)),0,IF(Q684&lt;=$E$93,0,1))</f>
        <v>0</v>
      </c>
      <c r="AM684">
        <f t="shared" ref="AM684:AM700" si="153">IF(OR(ISTEXT(S684),ISTEXT($E$95)),0,IF(S684&lt;=$E$95,0,1))</f>
        <v>0</v>
      </c>
      <c r="AN684">
        <f>IF(OR(ISTEXT(Y684),ISTEXT(S422)),0,IF(Y684&lt;=S422,0,1))</f>
        <v>0</v>
      </c>
      <c r="AO684">
        <f>IF(OR(ISTEXT(AA684),ISTEXT(W422)),0,IF(AA684&lt;=W422,0,1))</f>
        <v>0</v>
      </c>
      <c r="AP684">
        <f>IF(OR(ISTEXT(AC684),ISTEXT(AA422)),0,IF(AC684&lt;=AA422,0,1))</f>
        <v>0</v>
      </c>
      <c r="AQ684">
        <f t="shared" ref="AQ684:AQ700" si="154">COUNTIF(Q684:T684,"NS")</f>
        <v>0</v>
      </c>
      <c r="AR684">
        <f t="shared" ref="AR684:AR700" si="155">SUM(Q684:T684)</f>
        <v>0</v>
      </c>
      <c r="AS684">
        <f t="shared" ref="AS684:AS700" si="156">IF(COUNTA(O684:T684)=0,0,IF(OR(AND(O684=0,AQ684&gt;0),AND(O684="ns",AR684&gt;0),AND(O684="ns",AQ684=0,AR684=0)),1,IF(OR(AND(O684&gt;0,AQ684=2),AND(O684="ns",AQ684=2),AND(O684="ns",AR684=0,AQ684&gt;0),O684=AR684),0,1)))</f>
        <v>0</v>
      </c>
      <c r="AT684">
        <f t="shared" ref="AT684:AT700" si="157">COUNTIF(AA684:AD684,"NS")</f>
        <v>0</v>
      </c>
      <c r="AU684">
        <f t="shared" ref="AU684:AU700" si="158">SUM(AA684:AD684)</f>
        <v>0</v>
      </c>
      <c r="AV684">
        <f t="shared" ref="AV684:AV700" si="159">IF(COUNTA(Y684:AD684)=0,0,IF(OR(AND(Y684=0,AT684&gt;0),AND(Y684="ns",AU684&gt;0),AND(Y684="ns",AT684=0,AU684=0)),1,IF(OR(AND(Y684&gt;0,AT684=2),AND(Y684="ns",AT684=2),AND(Y684="ns",AU684=0,AT684&gt;0),Y684=AU684),0,1)))</f>
        <v>0</v>
      </c>
      <c r="AW684">
        <f t="shared" ref="AW684:AW700" si="160">IF(AND(K684=1,O684=0),1,0)</f>
        <v>0</v>
      </c>
      <c r="AX684">
        <f t="shared" ref="AX684:AX700" si="161">IF(AND(U684=1,Y684=0),1,0)</f>
        <v>0</v>
      </c>
    </row>
    <row r="685" spans="1:50" ht="15" customHeight="1">
      <c r="A685" s="52"/>
      <c r="B685" s="103"/>
      <c r="C685" s="177" t="s">
        <v>222</v>
      </c>
      <c r="D685" s="404" t="s">
        <v>1031</v>
      </c>
      <c r="E685" s="316"/>
      <c r="F685" s="316"/>
      <c r="G685" s="316"/>
      <c r="H685" s="316"/>
      <c r="I685" s="316"/>
      <c r="J685" s="317"/>
      <c r="K685" s="379"/>
      <c r="L685" s="316"/>
      <c r="M685" s="316"/>
      <c r="N685" s="317"/>
      <c r="O685" s="379"/>
      <c r="P685" s="317"/>
      <c r="Q685" s="379"/>
      <c r="R685" s="317"/>
      <c r="S685" s="379"/>
      <c r="T685" s="317"/>
      <c r="U685" s="379"/>
      <c r="V685" s="316"/>
      <c r="W685" s="316"/>
      <c r="X685" s="317"/>
      <c r="Y685" s="379"/>
      <c r="Z685" s="317"/>
      <c r="AA685" s="379"/>
      <c r="AB685" s="317"/>
      <c r="AC685" s="379"/>
      <c r="AD685" s="317"/>
      <c r="AG685">
        <f t="shared" si="147"/>
        <v>0</v>
      </c>
      <c r="AH685">
        <f t="shared" si="148"/>
        <v>0</v>
      </c>
      <c r="AI685">
        <f t="shared" si="149"/>
        <v>0</v>
      </c>
      <c r="AJ685">
        <f t="shared" si="150"/>
        <v>0</v>
      </c>
      <c r="AK685">
        <f t="shared" si="151"/>
        <v>0</v>
      </c>
      <c r="AL685">
        <f t="shared" si="152"/>
        <v>0</v>
      </c>
      <c r="AM685">
        <f t="shared" si="153"/>
        <v>0</v>
      </c>
      <c r="AN685">
        <f>IF(OR(ISTEXT(Y685),ISTEXT(S422)),0,IF(Y685&lt;=S422,0,1))</f>
        <v>0</v>
      </c>
      <c r="AO685">
        <f>IF(OR(ISTEXT(AA685),ISTEXT(W422)),0,IF(AA685&lt;=W422,0,1))</f>
        <v>0</v>
      </c>
      <c r="AP685">
        <f>IF(OR(ISTEXT(AC685),ISTEXT(AA422)),0,IF(AC685&lt;=AA422,0,1))</f>
        <v>0</v>
      </c>
      <c r="AQ685">
        <f t="shared" si="154"/>
        <v>0</v>
      </c>
      <c r="AR685">
        <f t="shared" si="155"/>
        <v>0</v>
      </c>
      <c r="AS685">
        <f t="shared" si="156"/>
        <v>0</v>
      </c>
      <c r="AT685">
        <f t="shared" si="157"/>
        <v>0</v>
      </c>
      <c r="AU685">
        <f t="shared" si="158"/>
        <v>0</v>
      </c>
      <c r="AV685">
        <f t="shared" si="159"/>
        <v>0</v>
      </c>
      <c r="AW685">
        <f t="shared" si="160"/>
        <v>0</v>
      </c>
      <c r="AX685">
        <f t="shared" si="161"/>
        <v>0</v>
      </c>
    </row>
    <row r="686" spans="1:50" ht="15" customHeight="1">
      <c r="A686" s="52"/>
      <c r="B686" s="103"/>
      <c r="C686" s="164" t="s">
        <v>224</v>
      </c>
      <c r="D686" s="404" t="s">
        <v>1032</v>
      </c>
      <c r="E686" s="316"/>
      <c r="F686" s="316"/>
      <c r="G686" s="316"/>
      <c r="H686" s="316"/>
      <c r="I686" s="316"/>
      <c r="J686" s="317"/>
      <c r="K686" s="379"/>
      <c r="L686" s="316"/>
      <c r="M686" s="316"/>
      <c r="N686" s="317"/>
      <c r="O686" s="379"/>
      <c r="P686" s="317"/>
      <c r="Q686" s="379"/>
      <c r="R686" s="317"/>
      <c r="S686" s="379"/>
      <c r="T686" s="317"/>
      <c r="U686" s="379"/>
      <c r="V686" s="316"/>
      <c r="W686" s="316"/>
      <c r="X686" s="317"/>
      <c r="Y686" s="379"/>
      <c r="Z686" s="317"/>
      <c r="AA686" s="379"/>
      <c r="AB686" s="317"/>
      <c r="AC686" s="379"/>
      <c r="AD686" s="317"/>
      <c r="AG686">
        <f t="shared" si="147"/>
        <v>0</v>
      </c>
      <c r="AH686">
        <f t="shared" si="148"/>
        <v>0</v>
      </c>
      <c r="AI686">
        <f t="shared" si="149"/>
        <v>0</v>
      </c>
      <c r="AJ686">
        <f t="shared" si="150"/>
        <v>0</v>
      </c>
      <c r="AK686">
        <f t="shared" si="151"/>
        <v>0</v>
      </c>
      <c r="AL686">
        <f t="shared" si="152"/>
        <v>0</v>
      </c>
      <c r="AM686">
        <f t="shared" si="153"/>
        <v>0</v>
      </c>
      <c r="AN686">
        <f>IF(OR(ISTEXT(Y686),ISTEXT(S422)),0,IF(Y686&lt;=S422,0,1))</f>
        <v>0</v>
      </c>
      <c r="AO686">
        <f>IF(OR(ISTEXT(AA686),ISTEXT(W422)),0,IF(AA686&lt;=W422,0,1))</f>
        <v>0</v>
      </c>
      <c r="AP686">
        <f>IF(OR(ISTEXT(AC686),ISTEXT(AA422)),0,IF(AC686&lt;=AA422,0,1))</f>
        <v>0</v>
      </c>
      <c r="AQ686">
        <f t="shared" si="154"/>
        <v>0</v>
      </c>
      <c r="AR686">
        <f t="shared" si="155"/>
        <v>0</v>
      </c>
      <c r="AS686">
        <f t="shared" si="156"/>
        <v>0</v>
      </c>
      <c r="AT686">
        <f t="shared" si="157"/>
        <v>0</v>
      </c>
      <c r="AU686">
        <f t="shared" si="158"/>
        <v>0</v>
      </c>
      <c r="AV686">
        <f t="shared" si="159"/>
        <v>0</v>
      </c>
      <c r="AW686">
        <f t="shared" si="160"/>
        <v>0</v>
      </c>
      <c r="AX686">
        <f t="shared" si="161"/>
        <v>0</v>
      </c>
    </row>
    <row r="687" spans="1:50" ht="15" customHeight="1">
      <c r="A687" s="52"/>
      <c r="B687" s="103"/>
      <c r="C687" s="164" t="s">
        <v>225</v>
      </c>
      <c r="D687" s="404" t="s">
        <v>1033</v>
      </c>
      <c r="E687" s="316"/>
      <c r="F687" s="316"/>
      <c r="G687" s="316"/>
      <c r="H687" s="316"/>
      <c r="I687" s="316"/>
      <c r="J687" s="317"/>
      <c r="K687" s="379"/>
      <c r="L687" s="316"/>
      <c r="M687" s="316"/>
      <c r="N687" s="317"/>
      <c r="O687" s="379"/>
      <c r="P687" s="317"/>
      <c r="Q687" s="379"/>
      <c r="R687" s="317"/>
      <c r="S687" s="379"/>
      <c r="T687" s="317"/>
      <c r="U687" s="379"/>
      <c r="V687" s="316"/>
      <c r="W687" s="316"/>
      <c r="X687" s="317"/>
      <c r="Y687" s="379"/>
      <c r="Z687" s="317"/>
      <c r="AA687" s="379"/>
      <c r="AB687" s="317"/>
      <c r="AC687" s="379"/>
      <c r="AD687" s="317"/>
      <c r="AG687">
        <f t="shared" si="147"/>
        <v>0</v>
      </c>
      <c r="AH687">
        <f t="shared" si="148"/>
        <v>0</v>
      </c>
      <c r="AI687">
        <f t="shared" si="149"/>
        <v>0</v>
      </c>
      <c r="AJ687">
        <f t="shared" si="150"/>
        <v>0</v>
      </c>
      <c r="AK687">
        <f t="shared" si="151"/>
        <v>0</v>
      </c>
      <c r="AL687">
        <f t="shared" si="152"/>
        <v>0</v>
      </c>
      <c r="AM687">
        <f t="shared" si="153"/>
        <v>0</v>
      </c>
      <c r="AN687">
        <f>IF(OR(ISTEXT(Y687),ISTEXT(S422)),0,IF(Y687&lt;=S422,0,1))</f>
        <v>0</v>
      </c>
      <c r="AO687">
        <f>IF(OR(ISTEXT(AA687),ISTEXT(W422)),0,IF(AA687&lt;=W422,0,1))</f>
        <v>0</v>
      </c>
      <c r="AP687">
        <f>IF(OR(ISTEXT(AC687),ISTEXT(AA422)),0,IF(AC687&lt;=AA422,0,1))</f>
        <v>0</v>
      </c>
      <c r="AQ687">
        <f t="shared" si="154"/>
        <v>0</v>
      </c>
      <c r="AR687">
        <f t="shared" si="155"/>
        <v>0</v>
      </c>
      <c r="AS687">
        <f t="shared" si="156"/>
        <v>0</v>
      </c>
      <c r="AT687">
        <f t="shared" si="157"/>
        <v>0</v>
      </c>
      <c r="AU687">
        <f t="shared" si="158"/>
        <v>0</v>
      </c>
      <c r="AV687">
        <f t="shared" si="159"/>
        <v>0</v>
      </c>
      <c r="AW687">
        <f t="shared" si="160"/>
        <v>0</v>
      </c>
      <c r="AX687">
        <f t="shared" si="161"/>
        <v>0</v>
      </c>
    </row>
    <row r="688" spans="1:50" ht="15" customHeight="1">
      <c r="A688" s="52"/>
      <c r="B688" s="103"/>
      <c r="C688" s="164" t="s">
        <v>227</v>
      </c>
      <c r="D688" s="404" t="s">
        <v>1034</v>
      </c>
      <c r="E688" s="316"/>
      <c r="F688" s="316"/>
      <c r="G688" s="316"/>
      <c r="H688" s="316"/>
      <c r="I688" s="316"/>
      <c r="J688" s="317"/>
      <c r="K688" s="379"/>
      <c r="L688" s="316"/>
      <c r="M688" s="316"/>
      <c r="N688" s="317"/>
      <c r="O688" s="379"/>
      <c r="P688" s="317"/>
      <c r="Q688" s="379"/>
      <c r="R688" s="317"/>
      <c r="S688" s="379"/>
      <c r="T688" s="317"/>
      <c r="U688" s="379"/>
      <c r="V688" s="316"/>
      <c r="W688" s="316"/>
      <c r="X688" s="317"/>
      <c r="Y688" s="379"/>
      <c r="Z688" s="317"/>
      <c r="AA688" s="379"/>
      <c r="AB688" s="317"/>
      <c r="AC688" s="379"/>
      <c r="AD688" s="317"/>
      <c r="AG688">
        <f t="shared" si="147"/>
        <v>0</v>
      </c>
      <c r="AH688">
        <f t="shared" si="148"/>
        <v>0</v>
      </c>
      <c r="AI688">
        <f t="shared" si="149"/>
        <v>0</v>
      </c>
      <c r="AJ688">
        <f t="shared" si="150"/>
        <v>0</v>
      </c>
      <c r="AK688">
        <f t="shared" si="151"/>
        <v>0</v>
      </c>
      <c r="AL688">
        <f t="shared" si="152"/>
        <v>0</v>
      </c>
      <c r="AM688">
        <f t="shared" si="153"/>
        <v>0</v>
      </c>
      <c r="AN688">
        <f>IF(OR(ISTEXT(Y688),ISTEXT(S422)),0,IF(Y688&lt;=S422,0,1))</f>
        <v>0</v>
      </c>
      <c r="AO688">
        <f>IF(OR(ISTEXT(AA688),ISTEXT(W422)),0,IF(AA688&lt;=W422,0,1))</f>
        <v>0</v>
      </c>
      <c r="AP688">
        <f>IF(OR(ISTEXT(AC688),ISTEXT(AA422)),0,IF(AC688&lt;=AA422,0,1))</f>
        <v>0</v>
      </c>
      <c r="AQ688">
        <f t="shared" si="154"/>
        <v>0</v>
      </c>
      <c r="AR688">
        <f t="shared" si="155"/>
        <v>0</v>
      </c>
      <c r="AS688">
        <f t="shared" si="156"/>
        <v>0</v>
      </c>
      <c r="AT688">
        <f t="shared" si="157"/>
        <v>0</v>
      </c>
      <c r="AU688">
        <f t="shared" si="158"/>
        <v>0</v>
      </c>
      <c r="AV688">
        <f t="shared" si="159"/>
        <v>0</v>
      </c>
      <c r="AW688">
        <f t="shared" si="160"/>
        <v>0</v>
      </c>
      <c r="AX688">
        <f t="shared" si="161"/>
        <v>0</v>
      </c>
    </row>
    <row r="689" spans="1:50" ht="24" customHeight="1">
      <c r="A689" s="52"/>
      <c r="B689" s="103"/>
      <c r="C689" s="164" t="s">
        <v>229</v>
      </c>
      <c r="D689" s="404" t="s">
        <v>1035</v>
      </c>
      <c r="E689" s="316"/>
      <c r="F689" s="316"/>
      <c r="G689" s="316"/>
      <c r="H689" s="316"/>
      <c r="I689" s="316"/>
      <c r="J689" s="317"/>
      <c r="K689" s="379"/>
      <c r="L689" s="316"/>
      <c r="M689" s="316"/>
      <c r="N689" s="317"/>
      <c r="O689" s="379"/>
      <c r="P689" s="317"/>
      <c r="Q689" s="379"/>
      <c r="R689" s="317"/>
      <c r="S689" s="379"/>
      <c r="T689" s="317"/>
      <c r="U689" s="379"/>
      <c r="V689" s="316"/>
      <c r="W689" s="316"/>
      <c r="X689" s="317"/>
      <c r="Y689" s="379"/>
      <c r="Z689" s="317"/>
      <c r="AA689" s="379"/>
      <c r="AB689" s="317"/>
      <c r="AC689" s="379"/>
      <c r="AD689" s="317"/>
      <c r="AG689">
        <f t="shared" si="147"/>
        <v>0</v>
      </c>
      <c r="AH689">
        <f t="shared" si="148"/>
        <v>0</v>
      </c>
      <c r="AI689">
        <f t="shared" si="149"/>
        <v>0</v>
      </c>
      <c r="AJ689">
        <f t="shared" si="150"/>
        <v>0</v>
      </c>
      <c r="AK689">
        <f t="shared" si="151"/>
        <v>0</v>
      </c>
      <c r="AL689">
        <f t="shared" si="152"/>
        <v>0</v>
      </c>
      <c r="AM689">
        <f t="shared" si="153"/>
        <v>0</v>
      </c>
      <c r="AN689">
        <f>IF(OR(ISTEXT(Y689),ISTEXT(S422)),0,IF(Y689&lt;=S422,0,1))</f>
        <v>0</v>
      </c>
      <c r="AO689">
        <f>IF(OR(ISTEXT(AA689),ISTEXT(W422)),0,IF(AA689&lt;=W422,0,1))</f>
        <v>0</v>
      </c>
      <c r="AP689">
        <f>IF(OR(ISTEXT(AC689),ISTEXT(AA422)),0,IF(AC689&lt;=AA422,0,1))</f>
        <v>0</v>
      </c>
      <c r="AQ689">
        <f t="shared" si="154"/>
        <v>0</v>
      </c>
      <c r="AR689">
        <f t="shared" si="155"/>
        <v>0</v>
      </c>
      <c r="AS689">
        <f t="shared" si="156"/>
        <v>0</v>
      </c>
      <c r="AT689">
        <f t="shared" si="157"/>
        <v>0</v>
      </c>
      <c r="AU689">
        <f t="shared" si="158"/>
        <v>0</v>
      </c>
      <c r="AV689">
        <f t="shared" si="159"/>
        <v>0</v>
      </c>
      <c r="AW689">
        <f t="shared" si="160"/>
        <v>0</v>
      </c>
      <c r="AX689">
        <f t="shared" si="161"/>
        <v>0</v>
      </c>
    </row>
    <row r="690" spans="1:50" ht="36" customHeight="1">
      <c r="A690" s="52"/>
      <c r="B690" s="103"/>
      <c r="C690" s="164" t="s">
        <v>231</v>
      </c>
      <c r="D690" s="404" t="s">
        <v>1036</v>
      </c>
      <c r="E690" s="316"/>
      <c r="F690" s="316"/>
      <c r="G690" s="316"/>
      <c r="H690" s="316"/>
      <c r="I690" s="316"/>
      <c r="J690" s="317"/>
      <c r="K690" s="379"/>
      <c r="L690" s="316"/>
      <c r="M690" s="316"/>
      <c r="N690" s="317"/>
      <c r="O690" s="379"/>
      <c r="P690" s="317"/>
      <c r="Q690" s="379"/>
      <c r="R690" s="317"/>
      <c r="S690" s="379"/>
      <c r="T690" s="317"/>
      <c r="U690" s="379"/>
      <c r="V690" s="316"/>
      <c r="W690" s="316"/>
      <c r="X690" s="317"/>
      <c r="Y690" s="379"/>
      <c r="Z690" s="317"/>
      <c r="AA690" s="379"/>
      <c r="AB690" s="317"/>
      <c r="AC690" s="379"/>
      <c r="AD690" s="317"/>
      <c r="AG690">
        <f t="shared" si="147"/>
        <v>0</v>
      </c>
      <c r="AH690">
        <f t="shared" si="148"/>
        <v>0</v>
      </c>
      <c r="AI690">
        <f t="shared" si="149"/>
        <v>0</v>
      </c>
      <c r="AJ690">
        <f t="shared" si="150"/>
        <v>0</v>
      </c>
      <c r="AK690">
        <f t="shared" si="151"/>
        <v>0</v>
      </c>
      <c r="AL690">
        <f t="shared" si="152"/>
        <v>0</v>
      </c>
      <c r="AM690">
        <f t="shared" si="153"/>
        <v>0</v>
      </c>
      <c r="AN690">
        <f>IF(OR(ISTEXT(Y690),ISTEXT(S422)),0,IF(Y690&lt;=S422,0,1))</f>
        <v>0</v>
      </c>
      <c r="AO690">
        <f>IF(OR(ISTEXT(AA690),ISTEXT(W422)),0,IF(AA690&lt;=W422,0,1))</f>
        <v>0</v>
      </c>
      <c r="AP690">
        <f>IF(OR(ISTEXT(AC690),ISTEXT(AA422)),0,IF(AC690&lt;=AA422,0,1))</f>
        <v>0</v>
      </c>
      <c r="AQ690">
        <f t="shared" si="154"/>
        <v>0</v>
      </c>
      <c r="AR690">
        <f t="shared" si="155"/>
        <v>0</v>
      </c>
      <c r="AS690">
        <f t="shared" si="156"/>
        <v>0</v>
      </c>
      <c r="AT690">
        <f t="shared" si="157"/>
        <v>0</v>
      </c>
      <c r="AU690">
        <f t="shared" si="158"/>
        <v>0</v>
      </c>
      <c r="AV690">
        <f t="shared" si="159"/>
        <v>0</v>
      </c>
      <c r="AW690">
        <f t="shared" si="160"/>
        <v>0</v>
      </c>
      <c r="AX690">
        <f t="shared" si="161"/>
        <v>0</v>
      </c>
    </row>
    <row r="691" spans="1:50" ht="15" customHeight="1">
      <c r="A691" s="52"/>
      <c r="B691" s="103"/>
      <c r="C691" s="164" t="s">
        <v>233</v>
      </c>
      <c r="D691" s="404" t="s">
        <v>1037</v>
      </c>
      <c r="E691" s="316"/>
      <c r="F691" s="316"/>
      <c r="G691" s="316"/>
      <c r="H691" s="316"/>
      <c r="I691" s="316"/>
      <c r="J691" s="317"/>
      <c r="K691" s="379"/>
      <c r="L691" s="316"/>
      <c r="M691" s="316"/>
      <c r="N691" s="317"/>
      <c r="O691" s="379"/>
      <c r="P691" s="317"/>
      <c r="Q691" s="379"/>
      <c r="R691" s="317"/>
      <c r="S691" s="379"/>
      <c r="T691" s="317"/>
      <c r="U691" s="379"/>
      <c r="V691" s="316"/>
      <c r="W691" s="316"/>
      <c r="X691" s="317"/>
      <c r="Y691" s="379"/>
      <c r="Z691" s="317"/>
      <c r="AA691" s="379"/>
      <c r="AB691" s="317"/>
      <c r="AC691" s="379"/>
      <c r="AD691" s="317"/>
      <c r="AG691">
        <f t="shared" si="147"/>
        <v>0</v>
      </c>
      <c r="AH691">
        <f t="shared" si="148"/>
        <v>0</v>
      </c>
      <c r="AI691">
        <f t="shared" si="149"/>
        <v>0</v>
      </c>
      <c r="AJ691">
        <f t="shared" si="150"/>
        <v>0</v>
      </c>
      <c r="AK691">
        <f t="shared" si="151"/>
        <v>0</v>
      </c>
      <c r="AL691">
        <f t="shared" si="152"/>
        <v>0</v>
      </c>
      <c r="AM691">
        <f t="shared" si="153"/>
        <v>0</v>
      </c>
      <c r="AN691">
        <f>IF(OR(ISTEXT(Y691),ISTEXT(S422)),0,IF(Y691&lt;=S422,0,1))</f>
        <v>0</v>
      </c>
      <c r="AO691">
        <f>IF(OR(ISTEXT(AA691),ISTEXT(W422)),0,IF(AA691&lt;=W422,0,1))</f>
        <v>0</v>
      </c>
      <c r="AP691">
        <f>IF(OR(ISTEXT(AC691),ISTEXT(AA422)),0,IF(AC691&lt;=AA422,0,1))</f>
        <v>0</v>
      </c>
      <c r="AQ691">
        <f t="shared" si="154"/>
        <v>0</v>
      </c>
      <c r="AR691">
        <f t="shared" si="155"/>
        <v>0</v>
      </c>
      <c r="AS691">
        <f t="shared" si="156"/>
        <v>0</v>
      </c>
      <c r="AT691">
        <f t="shared" si="157"/>
        <v>0</v>
      </c>
      <c r="AU691">
        <f t="shared" si="158"/>
        <v>0</v>
      </c>
      <c r="AV691">
        <f t="shared" si="159"/>
        <v>0</v>
      </c>
      <c r="AW691">
        <f t="shared" si="160"/>
        <v>0</v>
      </c>
      <c r="AX691">
        <f t="shared" si="161"/>
        <v>0</v>
      </c>
    </row>
    <row r="692" spans="1:50" ht="15" customHeight="1">
      <c r="A692" s="52"/>
      <c r="B692" s="103"/>
      <c r="C692" s="164" t="s">
        <v>235</v>
      </c>
      <c r="D692" s="404" t="s">
        <v>1038</v>
      </c>
      <c r="E692" s="316"/>
      <c r="F692" s="316"/>
      <c r="G692" s="316"/>
      <c r="H692" s="316"/>
      <c r="I692" s="316"/>
      <c r="J692" s="317"/>
      <c r="K692" s="379"/>
      <c r="L692" s="316"/>
      <c r="M692" s="316"/>
      <c r="N692" s="317"/>
      <c r="O692" s="379"/>
      <c r="P692" s="317"/>
      <c r="Q692" s="379"/>
      <c r="R692" s="317"/>
      <c r="S692" s="379"/>
      <c r="T692" s="317"/>
      <c r="U692" s="379"/>
      <c r="V692" s="316"/>
      <c r="W692" s="316"/>
      <c r="X692" s="317"/>
      <c r="Y692" s="379"/>
      <c r="Z692" s="317"/>
      <c r="AA692" s="379"/>
      <c r="AB692" s="317"/>
      <c r="AC692" s="379"/>
      <c r="AD692" s="317"/>
      <c r="AG692">
        <f t="shared" si="147"/>
        <v>0</v>
      </c>
      <c r="AH692">
        <f t="shared" si="148"/>
        <v>0</v>
      </c>
      <c r="AI692">
        <f t="shared" si="149"/>
        <v>0</v>
      </c>
      <c r="AJ692">
        <f t="shared" si="150"/>
        <v>0</v>
      </c>
      <c r="AK692">
        <f t="shared" si="151"/>
        <v>0</v>
      </c>
      <c r="AL692">
        <f t="shared" si="152"/>
        <v>0</v>
      </c>
      <c r="AM692">
        <f t="shared" si="153"/>
        <v>0</v>
      </c>
      <c r="AN692">
        <f>IF(OR(ISTEXT(Y692),ISTEXT(S422)),0,IF(Y692&lt;=S422,0,1))</f>
        <v>0</v>
      </c>
      <c r="AO692">
        <f>IF(OR(ISTEXT(AA692),ISTEXT(W422)),0,IF(AA692&lt;=W422,0,1))</f>
        <v>0</v>
      </c>
      <c r="AP692">
        <f>IF(OR(ISTEXT(AC692),ISTEXT(AA422)),0,IF(AC692&lt;=AA422,0,1))</f>
        <v>0</v>
      </c>
      <c r="AQ692">
        <f t="shared" si="154"/>
        <v>0</v>
      </c>
      <c r="AR692">
        <f t="shared" si="155"/>
        <v>0</v>
      </c>
      <c r="AS692">
        <f t="shared" si="156"/>
        <v>0</v>
      </c>
      <c r="AT692">
        <f t="shared" si="157"/>
        <v>0</v>
      </c>
      <c r="AU692">
        <f t="shared" si="158"/>
        <v>0</v>
      </c>
      <c r="AV692">
        <f t="shared" si="159"/>
        <v>0</v>
      </c>
      <c r="AW692">
        <f t="shared" si="160"/>
        <v>0</v>
      </c>
      <c r="AX692">
        <f t="shared" si="161"/>
        <v>0</v>
      </c>
    </row>
    <row r="693" spans="1:50" ht="15" customHeight="1">
      <c r="A693" s="52"/>
      <c r="B693" s="103"/>
      <c r="C693" s="164" t="s">
        <v>237</v>
      </c>
      <c r="D693" s="404" t="s">
        <v>1039</v>
      </c>
      <c r="E693" s="316"/>
      <c r="F693" s="316"/>
      <c r="G693" s="316"/>
      <c r="H693" s="316"/>
      <c r="I693" s="316"/>
      <c r="J693" s="317"/>
      <c r="K693" s="379"/>
      <c r="L693" s="316"/>
      <c r="M693" s="316"/>
      <c r="N693" s="317"/>
      <c r="O693" s="379"/>
      <c r="P693" s="317"/>
      <c r="Q693" s="379"/>
      <c r="R693" s="317"/>
      <c r="S693" s="379"/>
      <c r="T693" s="317"/>
      <c r="U693" s="379"/>
      <c r="V693" s="316"/>
      <c r="W693" s="316"/>
      <c r="X693" s="317"/>
      <c r="Y693" s="379"/>
      <c r="Z693" s="317"/>
      <c r="AA693" s="379"/>
      <c r="AB693" s="317"/>
      <c r="AC693" s="379"/>
      <c r="AD693" s="317"/>
      <c r="AG693">
        <f t="shared" si="147"/>
        <v>0</v>
      </c>
      <c r="AH693">
        <f t="shared" si="148"/>
        <v>0</v>
      </c>
      <c r="AI693">
        <f t="shared" si="149"/>
        <v>0</v>
      </c>
      <c r="AJ693">
        <f t="shared" si="150"/>
        <v>0</v>
      </c>
      <c r="AK693">
        <f t="shared" si="151"/>
        <v>0</v>
      </c>
      <c r="AL693">
        <f t="shared" si="152"/>
        <v>0</v>
      </c>
      <c r="AM693">
        <f t="shared" si="153"/>
        <v>0</v>
      </c>
      <c r="AN693">
        <f>IF(OR(ISTEXT(Y693),ISTEXT(S422)),0,IF(Y693&lt;=S422,0,1))</f>
        <v>0</v>
      </c>
      <c r="AO693">
        <f>IF(OR(ISTEXT(AA693),ISTEXT(W422)),0,IF(AA693&lt;=W422,0,1))</f>
        <v>0</v>
      </c>
      <c r="AP693">
        <f>IF(OR(ISTEXT(AC693),ISTEXT(AA422)),0,IF(AC693&lt;=AA422,0,1))</f>
        <v>0</v>
      </c>
      <c r="AQ693">
        <f t="shared" si="154"/>
        <v>0</v>
      </c>
      <c r="AR693">
        <f t="shared" si="155"/>
        <v>0</v>
      </c>
      <c r="AS693">
        <f t="shared" si="156"/>
        <v>0</v>
      </c>
      <c r="AT693">
        <f t="shared" si="157"/>
        <v>0</v>
      </c>
      <c r="AU693">
        <f t="shared" si="158"/>
        <v>0</v>
      </c>
      <c r="AV693">
        <f t="shared" si="159"/>
        <v>0</v>
      </c>
      <c r="AW693">
        <f t="shared" si="160"/>
        <v>0</v>
      </c>
      <c r="AX693">
        <f t="shared" si="161"/>
        <v>0</v>
      </c>
    </row>
    <row r="694" spans="1:50" ht="24" customHeight="1">
      <c r="A694" s="52"/>
      <c r="B694" s="103"/>
      <c r="C694" s="164" t="s">
        <v>239</v>
      </c>
      <c r="D694" s="404" t="s">
        <v>1040</v>
      </c>
      <c r="E694" s="316"/>
      <c r="F694" s="316"/>
      <c r="G694" s="316"/>
      <c r="H694" s="316"/>
      <c r="I694" s="316"/>
      <c r="J694" s="317"/>
      <c r="K694" s="379"/>
      <c r="L694" s="316"/>
      <c r="M694" s="316"/>
      <c r="N694" s="317"/>
      <c r="O694" s="379"/>
      <c r="P694" s="317"/>
      <c r="Q694" s="379"/>
      <c r="R694" s="317"/>
      <c r="S694" s="379"/>
      <c r="T694" s="317"/>
      <c r="U694" s="379"/>
      <c r="V694" s="316"/>
      <c r="W694" s="316"/>
      <c r="X694" s="317"/>
      <c r="Y694" s="379"/>
      <c r="Z694" s="317"/>
      <c r="AA694" s="379"/>
      <c r="AB694" s="317"/>
      <c r="AC694" s="379"/>
      <c r="AD694" s="317"/>
      <c r="AG694">
        <f t="shared" si="147"/>
        <v>0</v>
      </c>
      <c r="AH694">
        <f t="shared" si="148"/>
        <v>0</v>
      </c>
      <c r="AI694">
        <f t="shared" si="149"/>
        <v>0</v>
      </c>
      <c r="AJ694">
        <f t="shared" si="150"/>
        <v>0</v>
      </c>
      <c r="AK694">
        <f t="shared" si="151"/>
        <v>0</v>
      </c>
      <c r="AL694">
        <f t="shared" si="152"/>
        <v>0</v>
      </c>
      <c r="AM694">
        <f t="shared" si="153"/>
        <v>0</v>
      </c>
      <c r="AN694">
        <f>IF(OR(ISTEXT(Y694),ISTEXT(S422)),0,IF(Y694&lt;=S422,0,1))</f>
        <v>0</v>
      </c>
      <c r="AO694">
        <f>IF(OR(ISTEXT(AA694),ISTEXT(W422)),0,IF(AA694&lt;=W422,0,1))</f>
        <v>0</v>
      </c>
      <c r="AP694">
        <f>IF(OR(ISTEXT(AC694),ISTEXT(AA422)),0,IF(AC694&lt;=AA422,0,1))</f>
        <v>0</v>
      </c>
      <c r="AQ694">
        <f t="shared" si="154"/>
        <v>0</v>
      </c>
      <c r="AR694">
        <f t="shared" si="155"/>
        <v>0</v>
      </c>
      <c r="AS694">
        <f t="shared" si="156"/>
        <v>0</v>
      </c>
      <c r="AT694">
        <f t="shared" si="157"/>
        <v>0</v>
      </c>
      <c r="AU694">
        <f t="shared" si="158"/>
        <v>0</v>
      </c>
      <c r="AV694">
        <f t="shared" si="159"/>
        <v>0</v>
      </c>
      <c r="AW694">
        <f t="shared" si="160"/>
        <v>0</v>
      </c>
      <c r="AX694">
        <f t="shared" si="161"/>
        <v>0</v>
      </c>
    </row>
    <row r="695" spans="1:50" ht="36" customHeight="1">
      <c r="A695" s="52"/>
      <c r="B695" s="103"/>
      <c r="C695" s="164" t="s">
        <v>240</v>
      </c>
      <c r="D695" s="404" t="s">
        <v>1041</v>
      </c>
      <c r="E695" s="316"/>
      <c r="F695" s="316"/>
      <c r="G695" s="316"/>
      <c r="H695" s="316"/>
      <c r="I695" s="316"/>
      <c r="J695" s="317"/>
      <c r="K695" s="379"/>
      <c r="L695" s="316"/>
      <c r="M695" s="316"/>
      <c r="N695" s="317"/>
      <c r="O695" s="379"/>
      <c r="P695" s="317"/>
      <c r="Q695" s="379"/>
      <c r="R695" s="317"/>
      <c r="S695" s="379"/>
      <c r="T695" s="317"/>
      <c r="U695" s="379"/>
      <c r="V695" s="316"/>
      <c r="W695" s="316"/>
      <c r="X695" s="317"/>
      <c r="Y695" s="379"/>
      <c r="Z695" s="317"/>
      <c r="AA695" s="379"/>
      <c r="AB695" s="317"/>
      <c r="AC695" s="379"/>
      <c r="AD695" s="317"/>
      <c r="AG695">
        <f t="shared" si="147"/>
        <v>0</v>
      </c>
      <c r="AH695">
        <f t="shared" si="148"/>
        <v>0</v>
      </c>
      <c r="AI695">
        <f t="shared" si="149"/>
        <v>0</v>
      </c>
      <c r="AJ695">
        <f t="shared" si="150"/>
        <v>0</v>
      </c>
      <c r="AK695">
        <f t="shared" si="151"/>
        <v>0</v>
      </c>
      <c r="AL695">
        <f t="shared" si="152"/>
        <v>0</v>
      </c>
      <c r="AM695">
        <f t="shared" si="153"/>
        <v>0</v>
      </c>
      <c r="AN695">
        <f>IF(OR(ISTEXT(Y695),ISTEXT(S422)),0,IF(Y695&lt;=S422,0,1))</f>
        <v>0</v>
      </c>
      <c r="AO695">
        <f>IF(OR(ISTEXT(AA695),ISTEXT(W422)),0,IF(AA695&lt;=W422,0,1))</f>
        <v>0</v>
      </c>
      <c r="AP695">
        <f>IF(OR(ISTEXT(AC695),ISTEXT(AA422)),0,IF(AC695&lt;=AA422,0,1))</f>
        <v>0</v>
      </c>
      <c r="AQ695">
        <f t="shared" si="154"/>
        <v>0</v>
      </c>
      <c r="AR695">
        <f t="shared" si="155"/>
        <v>0</v>
      </c>
      <c r="AS695">
        <f t="shared" si="156"/>
        <v>0</v>
      </c>
      <c r="AT695">
        <f t="shared" si="157"/>
        <v>0</v>
      </c>
      <c r="AU695">
        <f t="shared" si="158"/>
        <v>0</v>
      </c>
      <c r="AV695">
        <f t="shared" si="159"/>
        <v>0</v>
      </c>
      <c r="AW695">
        <f t="shared" si="160"/>
        <v>0</v>
      </c>
      <c r="AX695">
        <f t="shared" si="161"/>
        <v>0</v>
      </c>
    </row>
    <row r="696" spans="1:50" ht="15" customHeight="1">
      <c r="A696" s="52"/>
      <c r="B696" s="103"/>
      <c r="C696" s="164" t="s">
        <v>241</v>
      </c>
      <c r="D696" s="404" t="s">
        <v>1042</v>
      </c>
      <c r="E696" s="316"/>
      <c r="F696" s="316"/>
      <c r="G696" s="316"/>
      <c r="H696" s="316"/>
      <c r="I696" s="316"/>
      <c r="J696" s="317"/>
      <c r="K696" s="379"/>
      <c r="L696" s="316"/>
      <c r="M696" s="316"/>
      <c r="N696" s="317"/>
      <c r="O696" s="379"/>
      <c r="P696" s="317"/>
      <c r="Q696" s="379"/>
      <c r="R696" s="317"/>
      <c r="S696" s="379"/>
      <c r="T696" s="317"/>
      <c r="U696" s="379"/>
      <c r="V696" s="316"/>
      <c r="W696" s="316"/>
      <c r="X696" s="317"/>
      <c r="Y696" s="379"/>
      <c r="Z696" s="317"/>
      <c r="AA696" s="379"/>
      <c r="AB696" s="317"/>
      <c r="AC696" s="379"/>
      <c r="AD696" s="317"/>
      <c r="AG696">
        <f t="shared" si="147"/>
        <v>0</v>
      </c>
      <c r="AH696">
        <f t="shared" si="148"/>
        <v>0</v>
      </c>
      <c r="AI696">
        <f t="shared" si="149"/>
        <v>0</v>
      </c>
      <c r="AJ696">
        <f t="shared" si="150"/>
        <v>0</v>
      </c>
      <c r="AK696">
        <f t="shared" si="151"/>
        <v>0</v>
      </c>
      <c r="AL696">
        <f t="shared" si="152"/>
        <v>0</v>
      </c>
      <c r="AM696">
        <f t="shared" si="153"/>
        <v>0</v>
      </c>
      <c r="AN696">
        <f>IF(OR(ISTEXT(Y696),ISTEXT(S422)),0,IF(Y696&lt;=S422,0,1))</f>
        <v>0</v>
      </c>
      <c r="AO696">
        <f>IF(OR(ISTEXT(AA696),ISTEXT(W422)),0,IF(AA696&lt;=W422,0,1))</f>
        <v>0</v>
      </c>
      <c r="AP696">
        <f>IF(OR(ISTEXT(AC696),ISTEXT(AA422)),0,IF(AC696&lt;=AA422,0,1))</f>
        <v>0</v>
      </c>
      <c r="AQ696">
        <f t="shared" si="154"/>
        <v>0</v>
      </c>
      <c r="AR696">
        <f t="shared" si="155"/>
        <v>0</v>
      </c>
      <c r="AS696">
        <f t="shared" si="156"/>
        <v>0</v>
      </c>
      <c r="AT696">
        <f t="shared" si="157"/>
        <v>0</v>
      </c>
      <c r="AU696">
        <f t="shared" si="158"/>
        <v>0</v>
      </c>
      <c r="AV696">
        <f t="shared" si="159"/>
        <v>0</v>
      </c>
      <c r="AW696">
        <f t="shared" si="160"/>
        <v>0</v>
      </c>
      <c r="AX696">
        <f t="shared" si="161"/>
        <v>0</v>
      </c>
    </row>
    <row r="697" spans="1:50" ht="24" customHeight="1">
      <c r="A697" s="52"/>
      <c r="B697" s="103"/>
      <c r="C697" s="164" t="s">
        <v>242</v>
      </c>
      <c r="D697" s="404" t="s">
        <v>1043</v>
      </c>
      <c r="E697" s="316"/>
      <c r="F697" s="316"/>
      <c r="G697" s="316"/>
      <c r="H697" s="316"/>
      <c r="I697" s="316"/>
      <c r="J697" s="317"/>
      <c r="K697" s="379"/>
      <c r="L697" s="316"/>
      <c r="M697" s="316"/>
      <c r="N697" s="317"/>
      <c r="O697" s="379"/>
      <c r="P697" s="317"/>
      <c r="Q697" s="379"/>
      <c r="R697" s="317"/>
      <c r="S697" s="379"/>
      <c r="T697" s="317"/>
      <c r="U697" s="379"/>
      <c r="V697" s="316"/>
      <c r="W697" s="316"/>
      <c r="X697" s="317"/>
      <c r="Y697" s="379"/>
      <c r="Z697" s="317"/>
      <c r="AA697" s="379"/>
      <c r="AB697" s="317"/>
      <c r="AC697" s="379"/>
      <c r="AD697" s="317"/>
      <c r="AG697">
        <f t="shared" si="147"/>
        <v>0</v>
      </c>
      <c r="AH697">
        <f t="shared" si="148"/>
        <v>0</v>
      </c>
      <c r="AI697">
        <f t="shared" si="149"/>
        <v>0</v>
      </c>
      <c r="AJ697">
        <f t="shared" si="150"/>
        <v>0</v>
      </c>
      <c r="AK697">
        <f t="shared" si="151"/>
        <v>0</v>
      </c>
      <c r="AL697">
        <f t="shared" si="152"/>
        <v>0</v>
      </c>
      <c r="AM697">
        <f t="shared" si="153"/>
        <v>0</v>
      </c>
      <c r="AN697">
        <f>IF(OR(ISTEXT(Y697),ISTEXT(S422)),0,IF(Y697&lt;=S422,0,1))</f>
        <v>0</v>
      </c>
      <c r="AO697">
        <f>IF(OR(ISTEXT(AA697),ISTEXT(W422)),0,IF(AA697&lt;=W422,0,1))</f>
        <v>0</v>
      </c>
      <c r="AP697">
        <f>IF(OR(ISTEXT(AC697),ISTEXT(AA422)),0,IF(AC697&lt;=AA422,0,1))</f>
        <v>0</v>
      </c>
      <c r="AQ697">
        <f t="shared" si="154"/>
        <v>0</v>
      </c>
      <c r="AR697">
        <f t="shared" si="155"/>
        <v>0</v>
      </c>
      <c r="AS697">
        <f t="shared" si="156"/>
        <v>0</v>
      </c>
      <c r="AT697">
        <f t="shared" si="157"/>
        <v>0</v>
      </c>
      <c r="AU697">
        <f t="shared" si="158"/>
        <v>0</v>
      </c>
      <c r="AV697">
        <f t="shared" si="159"/>
        <v>0</v>
      </c>
      <c r="AW697">
        <f t="shared" si="160"/>
        <v>0</v>
      </c>
      <c r="AX697">
        <f t="shared" si="161"/>
        <v>0</v>
      </c>
    </row>
    <row r="698" spans="1:50" ht="24" customHeight="1">
      <c r="A698" s="52"/>
      <c r="B698" s="103"/>
      <c r="C698" s="164" t="s">
        <v>243</v>
      </c>
      <c r="D698" s="404" t="s">
        <v>1044</v>
      </c>
      <c r="E698" s="316"/>
      <c r="F698" s="316"/>
      <c r="G698" s="316"/>
      <c r="H698" s="316"/>
      <c r="I698" s="316"/>
      <c r="J698" s="317"/>
      <c r="K698" s="379"/>
      <c r="L698" s="316"/>
      <c r="M698" s="316"/>
      <c r="N698" s="317"/>
      <c r="O698" s="379"/>
      <c r="P698" s="317"/>
      <c r="Q698" s="379"/>
      <c r="R698" s="317"/>
      <c r="S698" s="379"/>
      <c r="T698" s="317"/>
      <c r="U698" s="379"/>
      <c r="V698" s="316"/>
      <c r="W698" s="316"/>
      <c r="X698" s="317"/>
      <c r="Y698" s="379"/>
      <c r="Z698" s="317"/>
      <c r="AA698" s="379"/>
      <c r="AB698" s="317"/>
      <c r="AC698" s="379"/>
      <c r="AD698" s="317"/>
      <c r="AG698">
        <f t="shared" si="147"/>
        <v>0</v>
      </c>
      <c r="AH698">
        <f t="shared" si="148"/>
        <v>0</v>
      </c>
      <c r="AI698">
        <f t="shared" si="149"/>
        <v>0</v>
      </c>
      <c r="AJ698">
        <f t="shared" si="150"/>
        <v>0</v>
      </c>
      <c r="AK698">
        <f t="shared" si="151"/>
        <v>0</v>
      </c>
      <c r="AL698">
        <f t="shared" si="152"/>
        <v>0</v>
      </c>
      <c r="AM698">
        <f t="shared" si="153"/>
        <v>0</v>
      </c>
      <c r="AN698">
        <f>IF(OR(ISTEXT(Y698),ISTEXT(S422)),0,IF(Y698&lt;=S422,0,1))</f>
        <v>0</v>
      </c>
      <c r="AO698">
        <f>IF(OR(ISTEXT(AA698),ISTEXT(W422)),0,IF(AA698&lt;=W422,0,1))</f>
        <v>0</v>
      </c>
      <c r="AP698">
        <f>IF(OR(ISTEXT(AC698),ISTEXT(AA422)),0,IF(AC698&lt;=AA422,0,1))</f>
        <v>0</v>
      </c>
      <c r="AQ698">
        <f t="shared" si="154"/>
        <v>0</v>
      </c>
      <c r="AR698">
        <f t="shared" si="155"/>
        <v>0</v>
      </c>
      <c r="AS698">
        <f t="shared" si="156"/>
        <v>0</v>
      </c>
      <c r="AT698">
        <f t="shared" si="157"/>
        <v>0</v>
      </c>
      <c r="AU698">
        <f t="shared" si="158"/>
        <v>0</v>
      </c>
      <c r="AV698">
        <f t="shared" si="159"/>
        <v>0</v>
      </c>
      <c r="AW698">
        <f t="shared" si="160"/>
        <v>0</v>
      </c>
      <c r="AX698">
        <f t="shared" si="161"/>
        <v>0</v>
      </c>
    </row>
    <row r="699" spans="1:50" ht="24" customHeight="1">
      <c r="A699" s="52"/>
      <c r="B699" s="103"/>
      <c r="C699" s="164" t="s">
        <v>244</v>
      </c>
      <c r="D699" s="404" t="s">
        <v>1045</v>
      </c>
      <c r="E699" s="316"/>
      <c r="F699" s="316"/>
      <c r="G699" s="316"/>
      <c r="H699" s="316"/>
      <c r="I699" s="316"/>
      <c r="J699" s="317"/>
      <c r="K699" s="379"/>
      <c r="L699" s="316"/>
      <c r="M699" s="316"/>
      <c r="N699" s="317"/>
      <c r="O699" s="379"/>
      <c r="P699" s="317"/>
      <c r="Q699" s="379"/>
      <c r="R699" s="317"/>
      <c r="S699" s="379"/>
      <c r="T699" s="317"/>
      <c r="U699" s="379"/>
      <c r="V699" s="316"/>
      <c r="W699" s="316"/>
      <c r="X699" s="317"/>
      <c r="Y699" s="379"/>
      <c r="Z699" s="317"/>
      <c r="AA699" s="379"/>
      <c r="AB699" s="317"/>
      <c r="AC699" s="379"/>
      <c r="AD699" s="317"/>
      <c r="AG699">
        <f t="shared" si="147"/>
        <v>0</v>
      </c>
      <c r="AH699">
        <f t="shared" si="148"/>
        <v>0</v>
      </c>
      <c r="AI699">
        <f t="shared" si="149"/>
        <v>0</v>
      </c>
      <c r="AJ699">
        <f t="shared" si="150"/>
        <v>0</v>
      </c>
      <c r="AK699">
        <f t="shared" si="151"/>
        <v>0</v>
      </c>
      <c r="AL699">
        <f t="shared" si="152"/>
        <v>0</v>
      </c>
      <c r="AM699">
        <f t="shared" si="153"/>
        <v>0</v>
      </c>
      <c r="AN699">
        <f>IF(OR(ISTEXT(Y699),ISTEXT(S422)),0,IF(Y699&lt;=S422,0,1))</f>
        <v>0</v>
      </c>
      <c r="AO699">
        <f>IF(OR(ISTEXT(AA699),ISTEXT(W422)),0,IF(AA699&lt;=W422,0,1))</f>
        <v>0</v>
      </c>
      <c r="AP699">
        <f>IF(OR(ISTEXT(AC699),ISTEXT(AA422)),0,IF(AC699&lt;=AA422,0,1))</f>
        <v>0</v>
      </c>
      <c r="AQ699">
        <f t="shared" si="154"/>
        <v>0</v>
      </c>
      <c r="AR699">
        <f t="shared" si="155"/>
        <v>0</v>
      </c>
      <c r="AS699">
        <f t="shared" si="156"/>
        <v>0</v>
      </c>
      <c r="AT699">
        <f t="shared" si="157"/>
        <v>0</v>
      </c>
      <c r="AU699">
        <f t="shared" si="158"/>
        <v>0</v>
      </c>
      <c r="AV699">
        <f t="shared" si="159"/>
        <v>0</v>
      </c>
      <c r="AW699">
        <f t="shared" si="160"/>
        <v>0</v>
      </c>
      <c r="AX699">
        <f t="shared" si="161"/>
        <v>0</v>
      </c>
    </row>
    <row r="700" spans="1:50" ht="36" customHeight="1">
      <c r="A700" s="52"/>
      <c r="B700" s="103"/>
      <c r="C700" s="46" t="s">
        <v>245</v>
      </c>
      <c r="D700" s="404" t="s">
        <v>1046</v>
      </c>
      <c r="E700" s="316"/>
      <c r="F700" s="316"/>
      <c r="G700" s="316"/>
      <c r="H700" s="316"/>
      <c r="I700" s="316"/>
      <c r="J700" s="317"/>
      <c r="K700" s="379"/>
      <c r="L700" s="316"/>
      <c r="M700" s="316"/>
      <c r="N700" s="317"/>
      <c r="O700" s="379"/>
      <c r="P700" s="317"/>
      <c r="Q700" s="379"/>
      <c r="R700" s="317"/>
      <c r="S700" s="379"/>
      <c r="T700" s="317"/>
      <c r="U700" s="379"/>
      <c r="V700" s="316"/>
      <c r="W700" s="316"/>
      <c r="X700" s="317"/>
      <c r="Y700" s="379"/>
      <c r="Z700" s="317"/>
      <c r="AA700" s="379"/>
      <c r="AB700" s="317"/>
      <c r="AC700" s="379"/>
      <c r="AD700" s="317"/>
      <c r="AG700">
        <f t="shared" si="147"/>
        <v>0</v>
      </c>
      <c r="AH700">
        <f t="shared" si="148"/>
        <v>0</v>
      </c>
      <c r="AI700">
        <f t="shared" si="149"/>
        <v>0</v>
      </c>
      <c r="AJ700">
        <f t="shared" si="150"/>
        <v>0</v>
      </c>
      <c r="AK700">
        <f t="shared" si="151"/>
        <v>0</v>
      </c>
      <c r="AL700">
        <f t="shared" si="152"/>
        <v>0</v>
      </c>
      <c r="AM700">
        <f t="shared" si="153"/>
        <v>0</v>
      </c>
      <c r="AN700">
        <f>IF(OR(ISTEXT(Y700),ISTEXT(S422)),0,IF(Y700&lt;=S422,0,1))</f>
        <v>0</v>
      </c>
      <c r="AO700">
        <f>IF(OR(ISTEXT(AA700),ISTEXT(W422)),0,IF(AA700&lt;=W422,0,1))</f>
        <v>0</v>
      </c>
      <c r="AP700">
        <f>IF(OR(ISTEXT(AC700),ISTEXT(AA422)),0,IF(AC700&lt;=AA422,0,1))</f>
        <v>0</v>
      </c>
      <c r="AQ700">
        <f t="shared" si="154"/>
        <v>0</v>
      </c>
      <c r="AR700">
        <f t="shared" si="155"/>
        <v>0</v>
      </c>
      <c r="AS700">
        <f t="shared" si="156"/>
        <v>0</v>
      </c>
      <c r="AT700">
        <f t="shared" si="157"/>
        <v>0</v>
      </c>
      <c r="AU700">
        <f t="shared" si="158"/>
        <v>0</v>
      </c>
      <c r="AV700">
        <f t="shared" si="159"/>
        <v>0</v>
      </c>
      <c r="AW700">
        <f t="shared" si="160"/>
        <v>0</v>
      </c>
      <c r="AX700">
        <f t="shared" si="161"/>
        <v>0</v>
      </c>
    </row>
    <row r="701" spans="1:50" ht="15" customHeight="1">
      <c r="A701" s="52"/>
      <c r="B701" s="10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H701" s="248">
        <f>SUM(AG684:AH700)</f>
        <v>0</v>
      </c>
      <c r="AJ701" s="248">
        <f>SUM(AI684:AJ700)</f>
        <v>0</v>
      </c>
      <c r="AM701">
        <f>SUM(AK684:AM700)</f>
        <v>0</v>
      </c>
      <c r="AP701">
        <f>SUM(AN684:AP700)</f>
        <v>0</v>
      </c>
      <c r="AQ701">
        <f>SUM(AQ684:AQ700)</f>
        <v>0</v>
      </c>
      <c r="AS701">
        <f>SUM(AS684:AS700)</f>
        <v>0</v>
      </c>
      <c r="AT701">
        <f>SUM(AT684:AT700)</f>
        <v>0</v>
      </c>
      <c r="AV701">
        <f>SUM(AV684:AV700)</f>
        <v>0</v>
      </c>
      <c r="AW701" s="248">
        <f>SUM(AW684:AW700)</f>
        <v>0</v>
      </c>
      <c r="AX701" s="248">
        <f>SUM(AX684:AX700)</f>
        <v>0</v>
      </c>
    </row>
    <row r="702" spans="1:50" ht="45" customHeight="1">
      <c r="A702" s="52"/>
      <c r="B702" s="103"/>
      <c r="C702" s="457" t="s">
        <v>1047</v>
      </c>
      <c r="D702" s="281"/>
      <c r="E702" s="281"/>
      <c r="F702" s="281"/>
      <c r="G702" s="322"/>
      <c r="H702" s="379"/>
      <c r="I702" s="316"/>
      <c r="J702" s="316"/>
      <c r="K702" s="316"/>
      <c r="L702" s="316"/>
      <c r="M702" s="316"/>
      <c r="N702" s="316"/>
      <c r="O702" s="316"/>
      <c r="P702" s="316"/>
      <c r="Q702" s="316"/>
      <c r="R702" s="316"/>
      <c r="S702" s="316"/>
      <c r="T702" s="316"/>
      <c r="U702" s="316"/>
      <c r="V702" s="316"/>
      <c r="W702" s="316"/>
      <c r="X702" s="316"/>
      <c r="Y702" s="316"/>
      <c r="Z702" s="316"/>
      <c r="AA702" s="316"/>
      <c r="AB702" s="316"/>
      <c r="AC702" s="316"/>
      <c r="AD702" s="317"/>
    </row>
    <row r="703" spans="1:50" ht="15" customHeight="1">
      <c r="A703" s="52"/>
      <c r="B703" s="239" t="str">
        <f>IF(OR(AND(K700=1,H702=""),AND(U700=1,H702="")),"Alerta: Debido a que seleccionó para el numeral 17 el código 1, debe anotar el n. de dicho(s) tipo(s) de equipamiento de protección.","")</f>
        <v/>
      </c>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row>
    <row r="704" spans="1:50" ht="24" customHeight="1">
      <c r="A704" s="83"/>
      <c r="B704" s="15"/>
      <c r="C704" s="371" t="s">
        <v>291</v>
      </c>
      <c r="D704" s="281"/>
      <c r="E704" s="281"/>
      <c r="F704" s="281"/>
      <c r="G704" s="281"/>
      <c r="H704" s="281"/>
      <c r="I704" s="281"/>
      <c r="J704" s="281"/>
      <c r="K704" s="281"/>
      <c r="L704" s="281"/>
      <c r="M704" s="281"/>
      <c r="N704" s="281"/>
      <c r="O704" s="281"/>
      <c r="P704" s="281"/>
      <c r="Q704" s="281"/>
      <c r="R704" s="281"/>
      <c r="S704" s="281"/>
      <c r="T704" s="281"/>
      <c r="U704" s="281"/>
      <c r="V704" s="281"/>
      <c r="W704" s="281"/>
      <c r="X704" s="281"/>
      <c r="Y704" s="281"/>
      <c r="Z704" s="281"/>
      <c r="AA704" s="281"/>
      <c r="AB704" s="281"/>
      <c r="AC704" s="281"/>
      <c r="AD704" s="281"/>
    </row>
    <row r="705" spans="1:30" ht="60" customHeight="1">
      <c r="A705" s="83"/>
      <c r="B705" s="15"/>
      <c r="C705" s="372"/>
      <c r="D705" s="316"/>
      <c r="E705" s="316"/>
      <c r="F705" s="316"/>
      <c r="G705" s="316"/>
      <c r="H705" s="316"/>
      <c r="I705" s="316"/>
      <c r="J705" s="316"/>
      <c r="K705" s="316"/>
      <c r="L705" s="316"/>
      <c r="M705" s="316"/>
      <c r="N705" s="316"/>
      <c r="O705" s="316"/>
      <c r="P705" s="316"/>
      <c r="Q705" s="316"/>
      <c r="R705" s="316"/>
      <c r="S705" s="316"/>
      <c r="T705" s="316"/>
      <c r="U705" s="316"/>
      <c r="V705" s="316"/>
      <c r="W705" s="316"/>
      <c r="X705" s="316"/>
      <c r="Y705" s="316"/>
      <c r="Z705" s="316"/>
      <c r="AA705" s="316"/>
      <c r="AB705" s="316"/>
      <c r="AC705" s="316"/>
      <c r="AD705" s="317"/>
    </row>
    <row r="706" spans="1:30" ht="15" customHeight="1">
      <c r="A706" s="83"/>
      <c r="B706" s="239" t="str">
        <f>IF(AH701=0,"","Favor de ingresar toda la información requerida en la pregunta.")</f>
        <v/>
      </c>
      <c r="C706" s="239"/>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row>
    <row r="707" spans="1:30" ht="15" customHeight="1">
      <c r="A707" s="83"/>
      <c r="B707" s="239" t="str">
        <f>IF(AND(SUM(COUNTIF(O684:T700,"NS"),COUNTIF(Y684:AD700,"NS"))&lt;&gt;0,C705=""),"Alerta: Debido a que cuenta con registros NS, debe proporcionar una justificación en el area de comentarios al final de la pregunta.","")</f>
        <v/>
      </c>
      <c r="C707" s="239"/>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row>
    <row r="708" spans="1:30" ht="15" customHeight="1">
      <c r="A708" s="83"/>
      <c r="B708" s="239" t="str">
        <f>IF(OR(AS701&gt;=1,AV701&gt;=1),"Favor de revisar la sumatoria y consistencia de totales y/o subtotales por filas (numéricos y NS).","")</f>
        <v/>
      </c>
      <c r="C708" s="239"/>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row>
    <row r="709" spans="1:30" ht="15" customHeight="1">
      <c r="A709" s="83"/>
      <c r="B709" s="239" t="str">
        <f>IF(AJ701=0,"","Revise la información capturada, ya que tiene datos ingresados en celdas que están sombreadas.")</f>
        <v/>
      </c>
      <c r="C709" s="239"/>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row>
    <row r="710" spans="1:30" ht="15" customHeight="1">
      <c r="A710" s="83"/>
      <c r="B710" s="239" t="str">
        <f>IF(AM701&gt;0,"Favor de revisar la instrucción 4, debido a que no se cumplen con los criterios mencionados en dicha instrucción.",IF(AP701&gt;0,"Favor de revisar la instrucción 5, debido a que no se cumplen con los criterios mencionados en dicha instrucción.",""))</f>
        <v/>
      </c>
      <c r="C710" s="239"/>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row>
    <row r="711" spans="1:30" ht="15" customHeight="1" thickBot="1">
      <c r="A711" s="83"/>
      <c r="B711" s="239" t="str">
        <f>IF(OR(AW701&gt;0,AX701&gt;0),"Debido a que cuenta con registro(s) con el código 1, el total de la fila respectiva debe ser mayor a cero.","")</f>
        <v/>
      </c>
      <c r="C711" s="239"/>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row>
    <row r="712" spans="1:30" ht="15" customHeight="1" thickBot="1">
      <c r="A712" s="88" t="s">
        <v>270</v>
      </c>
      <c r="B712" s="373" t="s">
        <v>1048</v>
      </c>
      <c r="C712" s="374"/>
      <c r="D712" s="374"/>
      <c r="E712" s="374"/>
      <c r="F712" s="374"/>
      <c r="G712" s="374"/>
      <c r="H712" s="374"/>
      <c r="I712" s="374"/>
      <c r="J712" s="374"/>
      <c r="K712" s="374"/>
      <c r="L712" s="374"/>
      <c r="M712" s="374"/>
      <c r="N712" s="374"/>
      <c r="O712" s="374"/>
      <c r="P712" s="374"/>
      <c r="Q712" s="374"/>
      <c r="R712" s="374"/>
      <c r="S712" s="374"/>
      <c r="T712" s="374"/>
      <c r="U712" s="374"/>
      <c r="V712" s="374"/>
      <c r="W712" s="374"/>
      <c r="X712" s="374"/>
      <c r="Y712" s="374"/>
      <c r="Z712" s="374"/>
      <c r="AA712" s="374"/>
      <c r="AB712" s="374"/>
      <c r="AC712" s="374"/>
      <c r="AD712" s="375"/>
    </row>
    <row r="713" spans="1:30" ht="15" customHeight="1" thickBot="1">
      <c r="A713" s="88" t="s">
        <v>270</v>
      </c>
      <c r="B713" s="461" t="s">
        <v>1049</v>
      </c>
      <c r="C713" s="374"/>
      <c r="D713" s="374"/>
      <c r="E713" s="374"/>
      <c r="F713" s="374"/>
      <c r="G713" s="374"/>
      <c r="H713" s="374"/>
      <c r="I713" s="374"/>
      <c r="J713" s="374"/>
      <c r="K713" s="374"/>
      <c r="L713" s="374"/>
      <c r="M713" s="374"/>
      <c r="N713" s="374"/>
      <c r="O713" s="374"/>
      <c r="P713" s="374"/>
      <c r="Q713" s="374"/>
      <c r="R713" s="374"/>
      <c r="S713" s="374"/>
      <c r="T713" s="374"/>
      <c r="U713" s="374"/>
      <c r="V713" s="374"/>
      <c r="W713" s="374"/>
      <c r="X713" s="374"/>
      <c r="Y713" s="374"/>
      <c r="Z713" s="374"/>
      <c r="AA713" s="374"/>
      <c r="AB713" s="374"/>
      <c r="AC713" s="374"/>
      <c r="AD713" s="375"/>
    </row>
    <row r="714" spans="1:30" ht="15" customHeight="1">
      <c r="A714" s="83"/>
      <c r="B714" s="424" t="s">
        <v>1050</v>
      </c>
      <c r="C714" s="377"/>
      <c r="D714" s="377"/>
      <c r="E714" s="377"/>
      <c r="F714" s="377"/>
      <c r="G714" s="377"/>
      <c r="H714" s="377"/>
      <c r="I714" s="377"/>
      <c r="J714" s="377"/>
      <c r="K714" s="377"/>
      <c r="L714" s="377"/>
      <c r="M714" s="377"/>
      <c r="N714" s="377"/>
      <c r="O714" s="377"/>
      <c r="P714" s="377"/>
      <c r="Q714" s="377"/>
      <c r="R714" s="377"/>
      <c r="S714" s="377"/>
      <c r="T714" s="377"/>
      <c r="U714" s="377"/>
      <c r="V714" s="377"/>
      <c r="W714" s="377"/>
      <c r="X714" s="377"/>
      <c r="Y714" s="377"/>
      <c r="Z714" s="377"/>
      <c r="AA714" s="377"/>
      <c r="AB714" s="377"/>
      <c r="AC714" s="377"/>
      <c r="AD714" s="378"/>
    </row>
    <row r="715" spans="1:30" ht="36" customHeight="1">
      <c r="A715" s="83"/>
      <c r="B715" s="178"/>
      <c r="C715" s="390" t="s">
        <v>1051</v>
      </c>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391"/>
    </row>
    <row r="716" spans="1:30" ht="24" customHeight="1">
      <c r="A716" s="83"/>
      <c r="B716" s="179"/>
      <c r="C716" s="462" t="s">
        <v>1052</v>
      </c>
      <c r="D716" s="314"/>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c r="AA716" s="314"/>
      <c r="AB716" s="314"/>
      <c r="AC716" s="314"/>
      <c r="AD716" s="463"/>
    </row>
    <row r="717" spans="1:30" ht="15" customHeight="1">
      <c r="A717" s="8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row>
    <row r="718" spans="1:30" ht="24" customHeight="1">
      <c r="A718" s="51" t="s">
        <v>1053</v>
      </c>
      <c r="B718" s="382" t="s">
        <v>1054</v>
      </c>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81"/>
    </row>
    <row r="719" spans="1:30" ht="24" customHeight="1">
      <c r="A719" s="51"/>
      <c r="B719" s="89"/>
      <c r="C719" s="386" t="s">
        <v>1055</v>
      </c>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81"/>
    </row>
    <row r="720" spans="1:30" ht="24" customHeight="1">
      <c r="A720" s="51"/>
      <c r="B720" s="89"/>
      <c r="C720" s="409" t="s">
        <v>1056</v>
      </c>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81"/>
    </row>
    <row r="721" spans="1:37" ht="15" customHeight="1">
      <c r="A721" s="51"/>
      <c r="B721" s="106"/>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row>
    <row r="722" spans="1:37" ht="24" customHeight="1">
      <c r="A722" s="153"/>
      <c r="B722" s="103"/>
      <c r="C722" s="395" t="s">
        <v>1057</v>
      </c>
      <c r="D722" s="319"/>
      <c r="E722" s="319"/>
      <c r="F722" s="319"/>
      <c r="G722" s="319"/>
      <c r="H722" s="319"/>
      <c r="I722" s="319"/>
      <c r="J722" s="319"/>
      <c r="K722" s="319"/>
      <c r="L722" s="320"/>
      <c r="M722" s="397" t="s">
        <v>1058</v>
      </c>
      <c r="N722" s="316"/>
      <c r="O722" s="316"/>
      <c r="P722" s="316"/>
      <c r="Q722" s="316"/>
      <c r="R722" s="316"/>
      <c r="S722" s="316"/>
      <c r="T722" s="316"/>
      <c r="U722" s="316"/>
      <c r="V722" s="316"/>
      <c r="W722" s="316"/>
      <c r="X722" s="316"/>
      <c r="Y722" s="316"/>
      <c r="Z722" s="316"/>
      <c r="AA722" s="316"/>
      <c r="AB722" s="316"/>
      <c r="AC722" s="316"/>
      <c r="AD722" s="317"/>
    </row>
    <row r="723" spans="1:37" ht="15" customHeight="1">
      <c r="A723" s="83"/>
      <c r="B723" s="15"/>
      <c r="C723" s="323"/>
      <c r="D723" s="314"/>
      <c r="E723" s="314"/>
      <c r="F723" s="314"/>
      <c r="G723" s="314"/>
      <c r="H723" s="314"/>
      <c r="I723" s="314"/>
      <c r="J723" s="314"/>
      <c r="K723" s="314"/>
      <c r="L723" s="324"/>
      <c r="M723" s="395" t="s">
        <v>454</v>
      </c>
      <c r="N723" s="316"/>
      <c r="O723" s="316"/>
      <c r="P723" s="316"/>
      <c r="Q723" s="316"/>
      <c r="R723" s="317"/>
      <c r="S723" s="441" t="s">
        <v>700</v>
      </c>
      <c r="T723" s="316"/>
      <c r="U723" s="316"/>
      <c r="V723" s="316"/>
      <c r="W723" s="316"/>
      <c r="X723" s="317"/>
      <c r="Y723" s="441" t="s">
        <v>701</v>
      </c>
      <c r="Z723" s="316"/>
      <c r="AA723" s="316"/>
      <c r="AB723" s="316"/>
      <c r="AC723" s="316"/>
      <c r="AD723" s="317"/>
      <c r="AF723" t="s">
        <v>457</v>
      </c>
      <c r="AG723" t="s">
        <v>412</v>
      </c>
      <c r="AH723" t="s">
        <v>413</v>
      </c>
      <c r="AI723" t="s">
        <v>287</v>
      </c>
      <c r="AJ723" t="s">
        <v>459</v>
      </c>
      <c r="AK723" t="s">
        <v>460</v>
      </c>
    </row>
    <row r="724" spans="1:37" ht="15" customHeight="1">
      <c r="A724" s="83"/>
      <c r="B724" s="15"/>
      <c r="C724" s="318"/>
      <c r="D724" s="316"/>
      <c r="E724" s="316"/>
      <c r="F724" s="316"/>
      <c r="G724" s="316"/>
      <c r="H724" s="316"/>
      <c r="I724" s="316"/>
      <c r="J724" s="316"/>
      <c r="K724" s="316"/>
      <c r="L724" s="317"/>
      <c r="M724" s="318"/>
      <c r="N724" s="316"/>
      <c r="O724" s="316"/>
      <c r="P724" s="316"/>
      <c r="Q724" s="316"/>
      <c r="R724" s="317"/>
      <c r="S724" s="318"/>
      <c r="T724" s="316"/>
      <c r="U724" s="316"/>
      <c r="V724" s="316"/>
      <c r="W724" s="316"/>
      <c r="X724" s="317"/>
      <c r="Y724" s="318"/>
      <c r="Z724" s="316"/>
      <c r="AA724" s="316"/>
      <c r="AB724" s="316"/>
      <c r="AC724" s="316"/>
      <c r="AD724" s="317"/>
      <c r="AF724">
        <f>IF(AND(C724=1,M724=0),1,0)</f>
        <v>0</v>
      </c>
      <c r="AG724">
        <f>IF(C724=1,IF(COUNTA(M724:AD724)=3,0,1),IF(C724="",IF(COUNTA(M724:AD724)&gt;0,1,0),0))</f>
        <v>0</v>
      </c>
      <c r="AH724">
        <f>IF(C724&gt;1,IF(COUNTA(M724:AD724)=0,0,1),0)</f>
        <v>0</v>
      </c>
      <c r="AI724">
        <f>COUNTIF(S724:AD724,"NS")</f>
        <v>0</v>
      </c>
      <c r="AJ724">
        <f>SUM(S724:AD724)</f>
        <v>0</v>
      </c>
      <c r="AK724">
        <f>IF(COUNTA(M724:AD724)=0,0,IF(OR(AND(M724=0,AI724&gt;0),AND(M724="ns",AJ724&gt;0),AND(M724="ns",AI724=0,AJ724=0)),1,IF(OR(AND(M724&gt;0,AI724=2),AND(M724="ns",AI724=2),AND(M724="ns",AJ724=0,AI724&gt;0),M724=AJ724),0,1)))</f>
        <v>0</v>
      </c>
    </row>
    <row r="725" spans="1:37" ht="15" customHeight="1">
      <c r="A725" s="83"/>
      <c r="B725" s="100"/>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F725" s="248">
        <f>SUM(AF724:AF724)</f>
        <v>0</v>
      </c>
      <c r="AI725">
        <f>SUM(AI724:AI724)</f>
        <v>0</v>
      </c>
      <c r="AK725">
        <f>SUM(AK724:AK724)</f>
        <v>0</v>
      </c>
    </row>
    <row r="726" spans="1:37" ht="24" customHeight="1">
      <c r="A726" s="83"/>
      <c r="B726" s="15"/>
      <c r="C726" s="371" t="s">
        <v>291</v>
      </c>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row>
    <row r="727" spans="1:37" ht="60" customHeight="1">
      <c r="A727" s="52"/>
      <c r="B727" s="103"/>
      <c r="C727" s="465"/>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c r="AA727" s="435"/>
      <c r="AB727" s="435"/>
      <c r="AC727" s="435"/>
      <c r="AD727" s="436"/>
    </row>
    <row r="728" spans="1:37" ht="15" customHeight="1">
      <c r="A728" s="83"/>
      <c r="B728" s="239" t="str">
        <f>IF(AG724=0,"","Favor de ingresar toda la información requerida en la pregunta.")</f>
        <v/>
      </c>
      <c r="C728" s="239"/>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row>
    <row r="729" spans="1:37" ht="15" customHeight="1">
      <c r="A729" s="83"/>
      <c r="B729" s="239" t="str">
        <f>IF(AND(COUNTIF(M724:AD724,"NS")&lt;&gt;0,C727=""),"Alerta: Debido a que cuenta con registros NS, debe proporcionar una justificación en el area de comentarios al final de la pregunta.","")</f>
        <v/>
      </c>
      <c r="C729" s="239"/>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row>
    <row r="730" spans="1:37" ht="15" customHeight="1">
      <c r="A730" s="83"/>
      <c r="B730" s="239" t="str">
        <f>IF(AH724&gt;0,"Revise la información capturada, ya que tiene datos ingresados en celdas que están sombreadas.","")</f>
        <v/>
      </c>
      <c r="C730" s="239"/>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row>
    <row r="731" spans="1:37" ht="15" customHeight="1">
      <c r="A731" s="83"/>
      <c r="B731" s="239" t="str">
        <f>IF(AK725&gt;=1,"Favor de revisar la sumatoria y consistencia de totales y/o subtotales por filas (numéricos y NS).","")</f>
        <v/>
      </c>
      <c r="C731" s="239"/>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row>
    <row r="732" spans="1:37" ht="15" customHeight="1">
      <c r="A732" s="83"/>
      <c r="B732" s="239" t="str">
        <f>IF(AF725=0,"","Debido a que cuenta con registro(s) con el código 1, el total de la fila respectiva debe ser mayor a cero.")</f>
        <v/>
      </c>
      <c r="C732" s="239"/>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row>
    <row r="733" spans="1:37" ht="15" customHeight="1">
      <c r="A733" s="83"/>
      <c r="B733" s="239"/>
      <c r="C733" s="239"/>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row>
    <row r="734" spans="1:37" ht="24" customHeight="1">
      <c r="A734" s="51" t="s">
        <v>1059</v>
      </c>
      <c r="B734" s="408" t="s">
        <v>1060</v>
      </c>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81"/>
    </row>
    <row r="735" spans="1:37" ht="48" customHeight="1">
      <c r="A735" s="51"/>
      <c r="B735" s="148"/>
      <c r="C735" s="386" t="s">
        <v>1061</v>
      </c>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81"/>
    </row>
    <row r="736" spans="1:37" ht="24" customHeight="1">
      <c r="A736" s="51"/>
      <c r="B736" s="148"/>
      <c r="C736" s="383" t="s">
        <v>1062</v>
      </c>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row>
    <row r="737" spans="1:37" ht="15" customHeight="1">
      <c r="A737" s="51"/>
      <c r="B737" s="148"/>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c r="AA737" s="148"/>
      <c r="AB737" s="148"/>
      <c r="AC737" s="148"/>
      <c r="AD737" s="148"/>
    </row>
    <row r="738" spans="1:37" ht="24" customHeight="1">
      <c r="A738" s="51"/>
      <c r="B738" s="148"/>
      <c r="C738" s="464" t="s">
        <v>719</v>
      </c>
      <c r="D738" s="319"/>
      <c r="E738" s="319"/>
      <c r="F738" s="319"/>
      <c r="G738" s="319"/>
      <c r="H738" s="319"/>
      <c r="I738" s="319"/>
      <c r="J738" s="319"/>
      <c r="K738" s="319"/>
      <c r="L738" s="320"/>
      <c r="M738" s="397" t="s">
        <v>1058</v>
      </c>
      <c r="N738" s="316"/>
      <c r="O738" s="316"/>
      <c r="P738" s="316"/>
      <c r="Q738" s="316"/>
      <c r="R738" s="316"/>
      <c r="S738" s="316"/>
      <c r="T738" s="316"/>
      <c r="U738" s="316"/>
      <c r="V738" s="316"/>
      <c r="W738" s="316"/>
      <c r="X738" s="316"/>
      <c r="Y738" s="316"/>
      <c r="Z738" s="316"/>
      <c r="AA738" s="316"/>
      <c r="AB738" s="316"/>
      <c r="AC738" s="316"/>
      <c r="AD738" s="317"/>
    </row>
    <row r="739" spans="1:37" ht="15" customHeight="1">
      <c r="A739" s="51"/>
      <c r="B739" s="148"/>
      <c r="C739" s="321"/>
      <c r="D739" s="281"/>
      <c r="E739" s="281"/>
      <c r="F739" s="281"/>
      <c r="G739" s="281"/>
      <c r="H739" s="281"/>
      <c r="I739" s="281"/>
      <c r="J739" s="281"/>
      <c r="K739" s="281"/>
      <c r="L739" s="322"/>
      <c r="M739" s="395" t="s">
        <v>454</v>
      </c>
      <c r="N739" s="316"/>
      <c r="O739" s="316"/>
      <c r="P739" s="316"/>
      <c r="Q739" s="316"/>
      <c r="R739" s="317"/>
      <c r="S739" s="441" t="s">
        <v>700</v>
      </c>
      <c r="T739" s="316"/>
      <c r="U739" s="316"/>
      <c r="V739" s="316"/>
      <c r="W739" s="316"/>
      <c r="X739" s="317"/>
      <c r="Y739" s="441" t="s">
        <v>701</v>
      </c>
      <c r="Z739" s="316"/>
      <c r="AA739" s="316"/>
      <c r="AB739" s="316"/>
      <c r="AC739" s="316"/>
      <c r="AD739" s="317"/>
      <c r="AG739" t="s">
        <v>412</v>
      </c>
      <c r="AH739" t="s">
        <v>413</v>
      </c>
      <c r="AI739" t="s">
        <v>287</v>
      </c>
      <c r="AJ739" t="s">
        <v>459</v>
      </c>
      <c r="AK739" t="s">
        <v>460</v>
      </c>
    </row>
    <row r="740" spans="1:37" ht="15" customHeight="1">
      <c r="A740" s="51"/>
      <c r="B740" s="148"/>
      <c r="C740" s="46" t="s">
        <v>221</v>
      </c>
      <c r="D740" s="404" t="s">
        <v>720</v>
      </c>
      <c r="E740" s="316"/>
      <c r="F740" s="316"/>
      <c r="G740" s="316"/>
      <c r="H740" s="316"/>
      <c r="I740" s="316"/>
      <c r="J740" s="316"/>
      <c r="K740" s="316"/>
      <c r="L740" s="317"/>
      <c r="M740" s="379"/>
      <c r="N740" s="316"/>
      <c r="O740" s="316"/>
      <c r="P740" s="316"/>
      <c r="Q740" s="316"/>
      <c r="R740" s="317"/>
      <c r="S740" s="379"/>
      <c r="T740" s="316"/>
      <c r="U740" s="316"/>
      <c r="V740" s="316"/>
      <c r="W740" s="316"/>
      <c r="X740" s="317"/>
      <c r="Y740" s="379"/>
      <c r="Z740" s="316"/>
      <c r="AA740" s="316"/>
      <c r="AB740" s="316"/>
      <c r="AC740" s="316"/>
      <c r="AD740" s="317"/>
      <c r="AG740">
        <f>IF(C724=1,IF(COUNTBLANK(M740:AD749)=150,0,1),0)</f>
        <v>0</v>
      </c>
      <c r="AH740">
        <f>IF(C724&gt;1,IF(COUNTBLANK(M740:AD749)=180,0,1),0)</f>
        <v>0</v>
      </c>
      <c r="AI740">
        <f t="shared" ref="AI740:AI749" si="162">COUNTIF(S740:AD740,"NS")</f>
        <v>0</v>
      </c>
      <c r="AJ740">
        <f t="shared" ref="AJ740:AJ749" si="163">SUM(S740:AD740)</f>
        <v>0</v>
      </c>
      <c r="AK740">
        <f t="shared" ref="AK740:AK749" si="164">IF(COUNTA(M740:AD740)=0,0,IF(OR(AND(M740=0,AI740&gt;0),AND(M740="ns",AJ740&gt;0),AND(M740="ns",AI740=0,AJ740=0)),1,IF(OR(AND(M740&gt;0,AI740=2),AND(M740="ns",AI740=2),AND(M740="ns",AJ740=0,AI740&gt;0),M740=AJ740),0,1)))</f>
        <v>0</v>
      </c>
    </row>
    <row r="741" spans="1:37" ht="15" customHeight="1">
      <c r="A741" s="51"/>
      <c r="B741" s="148"/>
      <c r="C741" s="46" t="s">
        <v>222</v>
      </c>
      <c r="D741" s="404" t="s">
        <v>721</v>
      </c>
      <c r="E741" s="316"/>
      <c r="F741" s="316"/>
      <c r="G741" s="316"/>
      <c r="H741" s="316"/>
      <c r="I741" s="316"/>
      <c r="J741" s="316"/>
      <c r="K741" s="316"/>
      <c r="L741" s="317"/>
      <c r="M741" s="379"/>
      <c r="N741" s="316"/>
      <c r="O741" s="316"/>
      <c r="P741" s="316"/>
      <c r="Q741" s="316"/>
      <c r="R741" s="317"/>
      <c r="S741" s="379"/>
      <c r="T741" s="316"/>
      <c r="U741" s="316"/>
      <c r="V741" s="316"/>
      <c r="W741" s="316"/>
      <c r="X741" s="317"/>
      <c r="Y741" s="379"/>
      <c r="Z741" s="316"/>
      <c r="AA741" s="316"/>
      <c r="AB741" s="316"/>
      <c r="AC741" s="316"/>
      <c r="AD741" s="317"/>
      <c r="AI741">
        <f t="shared" si="162"/>
        <v>0</v>
      </c>
      <c r="AJ741">
        <f t="shared" si="163"/>
        <v>0</v>
      </c>
      <c r="AK741">
        <f t="shared" si="164"/>
        <v>0</v>
      </c>
    </row>
    <row r="742" spans="1:37" ht="15" customHeight="1">
      <c r="A742" s="51"/>
      <c r="B742" s="148"/>
      <c r="C742" s="46" t="s">
        <v>224</v>
      </c>
      <c r="D742" s="404" t="s">
        <v>722</v>
      </c>
      <c r="E742" s="316"/>
      <c r="F742" s="316"/>
      <c r="G742" s="316"/>
      <c r="H742" s="316"/>
      <c r="I742" s="316"/>
      <c r="J742" s="316"/>
      <c r="K742" s="316"/>
      <c r="L742" s="317"/>
      <c r="M742" s="379"/>
      <c r="N742" s="316"/>
      <c r="O742" s="316"/>
      <c r="P742" s="316"/>
      <c r="Q742" s="316"/>
      <c r="R742" s="317"/>
      <c r="S742" s="379"/>
      <c r="T742" s="316"/>
      <c r="U742" s="316"/>
      <c r="V742" s="316"/>
      <c r="W742" s="316"/>
      <c r="X742" s="317"/>
      <c r="Y742" s="379"/>
      <c r="Z742" s="316"/>
      <c r="AA742" s="316"/>
      <c r="AB742" s="316"/>
      <c r="AC742" s="316"/>
      <c r="AD742" s="317"/>
      <c r="AI742">
        <f t="shared" si="162"/>
        <v>0</v>
      </c>
      <c r="AJ742">
        <f t="shared" si="163"/>
        <v>0</v>
      </c>
      <c r="AK742">
        <f t="shared" si="164"/>
        <v>0</v>
      </c>
    </row>
    <row r="743" spans="1:37" ht="15" customHeight="1">
      <c r="A743" s="51"/>
      <c r="B743" s="148"/>
      <c r="C743" s="46" t="s">
        <v>225</v>
      </c>
      <c r="D743" s="404" t="s">
        <v>723</v>
      </c>
      <c r="E743" s="316"/>
      <c r="F743" s="316"/>
      <c r="G743" s="316"/>
      <c r="H743" s="316"/>
      <c r="I743" s="316"/>
      <c r="J743" s="316"/>
      <c r="K743" s="316"/>
      <c r="L743" s="317"/>
      <c r="M743" s="379"/>
      <c r="N743" s="316"/>
      <c r="O743" s="316"/>
      <c r="P743" s="316"/>
      <c r="Q743" s="316"/>
      <c r="R743" s="317"/>
      <c r="S743" s="379"/>
      <c r="T743" s="316"/>
      <c r="U743" s="316"/>
      <c r="V743" s="316"/>
      <c r="W743" s="316"/>
      <c r="X743" s="317"/>
      <c r="Y743" s="379"/>
      <c r="Z743" s="316"/>
      <c r="AA743" s="316"/>
      <c r="AB743" s="316"/>
      <c r="AC743" s="316"/>
      <c r="AD743" s="317"/>
      <c r="AI743">
        <f t="shared" si="162"/>
        <v>0</v>
      </c>
      <c r="AJ743">
        <f t="shared" si="163"/>
        <v>0</v>
      </c>
      <c r="AK743">
        <f t="shared" si="164"/>
        <v>0</v>
      </c>
    </row>
    <row r="744" spans="1:37" ht="15" customHeight="1">
      <c r="A744" s="51"/>
      <c r="B744" s="148"/>
      <c r="C744" s="46" t="s">
        <v>227</v>
      </c>
      <c r="D744" s="404" t="s">
        <v>724</v>
      </c>
      <c r="E744" s="316"/>
      <c r="F744" s="316"/>
      <c r="G744" s="316"/>
      <c r="H744" s="316"/>
      <c r="I744" s="316"/>
      <c r="J744" s="316"/>
      <c r="K744" s="316"/>
      <c r="L744" s="317"/>
      <c r="M744" s="379"/>
      <c r="N744" s="316"/>
      <c r="O744" s="316"/>
      <c r="P744" s="316"/>
      <c r="Q744" s="316"/>
      <c r="R744" s="317"/>
      <c r="S744" s="379"/>
      <c r="T744" s="316"/>
      <c r="U744" s="316"/>
      <c r="V744" s="316"/>
      <c r="W744" s="316"/>
      <c r="X744" s="317"/>
      <c r="Y744" s="379"/>
      <c r="Z744" s="316"/>
      <c r="AA744" s="316"/>
      <c r="AB744" s="316"/>
      <c r="AC744" s="316"/>
      <c r="AD744" s="317"/>
      <c r="AI744">
        <f t="shared" si="162"/>
        <v>0</v>
      </c>
      <c r="AJ744">
        <f t="shared" si="163"/>
        <v>0</v>
      </c>
      <c r="AK744">
        <f t="shared" si="164"/>
        <v>0</v>
      </c>
    </row>
    <row r="745" spans="1:37" ht="15" customHeight="1">
      <c r="A745" s="51"/>
      <c r="B745" s="148"/>
      <c r="C745" s="46" t="s">
        <v>229</v>
      </c>
      <c r="D745" s="404" t="s">
        <v>725</v>
      </c>
      <c r="E745" s="316"/>
      <c r="F745" s="316"/>
      <c r="G745" s="316"/>
      <c r="H745" s="316"/>
      <c r="I745" s="316"/>
      <c r="J745" s="316"/>
      <c r="K745" s="316"/>
      <c r="L745" s="317"/>
      <c r="M745" s="379"/>
      <c r="N745" s="316"/>
      <c r="O745" s="316"/>
      <c r="P745" s="316"/>
      <c r="Q745" s="316"/>
      <c r="R745" s="317"/>
      <c r="S745" s="379"/>
      <c r="T745" s="316"/>
      <c r="U745" s="316"/>
      <c r="V745" s="316"/>
      <c r="W745" s="316"/>
      <c r="X745" s="317"/>
      <c r="Y745" s="379"/>
      <c r="Z745" s="316"/>
      <c r="AA745" s="316"/>
      <c r="AB745" s="316"/>
      <c r="AC745" s="316"/>
      <c r="AD745" s="317"/>
      <c r="AI745">
        <f t="shared" si="162"/>
        <v>0</v>
      </c>
      <c r="AJ745">
        <f t="shared" si="163"/>
        <v>0</v>
      </c>
      <c r="AK745">
        <f t="shared" si="164"/>
        <v>0</v>
      </c>
    </row>
    <row r="746" spans="1:37" ht="15" customHeight="1">
      <c r="A746" s="51"/>
      <c r="B746" s="148"/>
      <c r="C746" s="46" t="s">
        <v>231</v>
      </c>
      <c r="D746" s="404" t="s">
        <v>726</v>
      </c>
      <c r="E746" s="316"/>
      <c r="F746" s="316"/>
      <c r="G746" s="316"/>
      <c r="H746" s="316"/>
      <c r="I746" s="316"/>
      <c r="J746" s="316"/>
      <c r="K746" s="316"/>
      <c r="L746" s="317"/>
      <c r="M746" s="379"/>
      <c r="N746" s="316"/>
      <c r="O746" s="316"/>
      <c r="P746" s="316"/>
      <c r="Q746" s="316"/>
      <c r="R746" s="317"/>
      <c r="S746" s="379"/>
      <c r="T746" s="316"/>
      <c r="U746" s="316"/>
      <c r="V746" s="316"/>
      <c r="W746" s="316"/>
      <c r="X746" s="317"/>
      <c r="Y746" s="379"/>
      <c r="Z746" s="316"/>
      <c r="AA746" s="316"/>
      <c r="AB746" s="316"/>
      <c r="AC746" s="316"/>
      <c r="AD746" s="317"/>
      <c r="AI746">
        <f t="shared" si="162"/>
        <v>0</v>
      </c>
      <c r="AJ746">
        <f t="shared" si="163"/>
        <v>0</v>
      </c>
      <c r="AK746">
        <f t="shared" si="164"/>
        <v>0</v>
      </c>
    </row>
    <row r="747" spans="1:37" ht="15" customHeight="1">
      <c r="A747" s="51"/>
      <c r="B747" s="148"/>
      <c r="C747" s="46" t="s">
        <v>233</v>
      </c>
      <c r="D747" s="404" t="s">
        <v>727</v>
      </c>
      <c r="E747" s="316"/>
      <c r="F747" s="316"/>
      <c r="G747" s="316"/>
      <c r="H747" s="316"/>
      <c r="I747" s="316"/>
      <c r="J747" s="316"/>
      <c r="K747" s="316"/>
      <c r="L747" s="317"/>
      <c r="M747" s="379"/>
      <c r="N747" s="316"/>
      <c r="O747" s="316"/>
      <c r="P747" s="316"/>
      <c r="Q747" s="316"/>
      <c r="R747" s="317"/>
      <c r="S747" s="379"/>
      <c r="T747" s="316"/>
      <c r="U747" s="316"/>
      <c r="V747" s="316"/>
      <c r="W747" s="316"/>
      <c r="X747" s="317"/>
      <c r="Y747" s="379"/>
      <c r="Z747" s="316"/>
      <c r="AA747" s="316"/>
      <c r="AB747" s="316"/>
      <c r="AC747" s="316"/>
      <c r="AD747" s="317"/>
      <c r="AI747">
        <f t="shared" si="162"/>
        <v>0</v>
      </c>
      <c r="AJ747">
        <f t="shared" si="163"/>
        <v>0</v>
      </c>
      <c r="AK747">
        <f t="shared" si="164"/>
        <v>0</v>
      </c>
    </row>
    <row r="748" spans="1:37" ht="15" customHeight="1">
      <c r="A748" s="51"/>
      <c r="B748" s="148"/>
      <c r="C748" s="46" t="s">
        <v>235</v>
      </c>
      <c r="D748" s="404" t="s">
        <v>728</v>
      </c>
      <c r="E748" s="316"/>
      <c r="F748" s="316"/>
      <c r="G748" s="316"/>
      <c r="H748" s="316"/>
      <c r="I748" s="316"/>
      <c r="J748" s="316"/>
      <c r="K748" s="316"/>
      <c r="L748" s="317"/>
      <c r="M748" s="379"/>
      <c r="N748" s="316"/>
      <c r="O748" s="316"/>
      <c r="P748" s="316"/>
      <c r="Q748" s="316"/>
      <c r="R748" s="317"/>
      <c r="S748" s="379"/>
      <c r="T748" s="316"/>
      <c r="U748" s="316"/>
      <c r="V748" s="316"/>
      <c r="W748" s="316"/>
      <c r="X748" s="317"/>
      <c r="Y748" s="379"/>
      <c r="Z748" s="316"/>
      <c r="AA748" s="316"/>
      <c r="AB748" s="316"/>
      <c r="AC748" s="316"/>
      <c r="AD748" s="317"/>
      <c r="AI748">
        <f t="shared" si="162"/>
        <v>0</v>
      </c>
      <c r="AJ748">
        <f t="shared" si="163"/>
        <v>0</v>
      </c>
      <c r="AK748">
        <f t="shared" si="164"/>
        <v>0</v>
      </c>
    </row>
    <row r="749" spans="1:37" ht="15" customHeight="1">
      <c r="A749" s="51"/>
      <c r="B749" s="148"/>
      <c r="C749" s="99" t="s">
        <v>237</v>
      </c>
      <c r="D749" s="404" t="s">
        <v>550</v>
      </c>
      <c r="E749" s="316"/>
      <c r="F749" s="316"/>
      <c r="G749" s="316"/>
      <c r="H749" s="316"/>
      <c r="I749" s="316"/>
      <c r="J749" s="316"/>
      <c r="K749" s="316"/>
      <c r="L749" s="317"/>
      <c r="M749" s="379"/>
      <c r="N749" s="316"/>
      <c r="O749" s="316"/>
      <c r="P749" s="316"/>
      <c r="Q749" s="316"/>
      <c r="R749" s="317"/>
      <c r="S749" s="379"/>
      <c r="T749" s="316"/>
      <c r="U749" s="316"/>
      <c r="V749" s="316"/>
      <c r="W749" s="316"/>
      <c r="X749" s="317"/>
      <c r="Y749" s="379"/>
      <c r="Z749" s="316"/>
      <c r="AA749" s="316"/>
      <c r="AB749" s="316"/>
      <c r="AC749" s="316"/>
      <c r="AD749" s="317"/>
      <c r="AI749">
        <f t="shared" si="162"/>
        <v>0</v>
      </c>
      <c r="AJ749">
        <f t="shared" si="163"/>
        <v>0</v>
      </c>
      <c r="AK749">
        <f t="shared" si="164"/>
        <v>0</v>
      </c>
    </row>
    <row r="750" spans="1:37" ht="15" customHeight="1">
      <c r="A750" s="51"/>
      <c r="B750" s="148"/>
      <c r="C750" s="148"/>
      <c r="D750" s="148"/>
      <c r="E750" s="148"/>
      <c r="F750" s="148"/>
      <c r="G750" s="148"/>
      <c r="H750" s="61"/>
      <c r="J750" s="61"/>
      <c r="K750" s="148"/>
      <c r="L750" s="150" t="s">
        <v>506</v>
      </c>
      <c r="M750" s="315">
        <f>IF(AND(SUM(M740:M749)=0,COUNTIF(M740:M749,"NS")&gt;0),"NS",IF(AND(SUM(M740:M749)=0,COUNTIF(M740:M749,0)&gt;0),0,IF(AND(SUM(M740:M749)=0,COUNTIF(M740:M749,"NA")&gt;0),"NA",SUM(M740:M749))))</f>
        <v>0</v>
      </c>
      <c r="N750" s="316"/>
      <c r="O750" s="316"/>
      <c r="P750" s="316"/>
      <c r="Q750" s="316"/>
      <c r="R750" s="317"/>
      <c r="S750" s="315">
        <f>IF(AND(SUM(S740:S749)=0,COUNTIF(S740:S749,"NS")&gt;0),"NS",IF(AND(SUM(S740:S749)=0,COUNTIF(S740:S749,0)&gt;0),0,IF(AND(SUM(S740:S749)=0,COUNTIF(S740:S749,"NA")&gt;0),"NA",SUM(S740:S749))))</f>
        <v>0</v>
      </c>
      <c r="T750" s="316"/>
      <c r="U750" s="316"/>
      <c r="V750" s="316"/>
      <c r="W750" s="316"/>
      <c r="X750" s="317"/>
      <c r="Y750" s="315">
        <f>IF(AND(SUM(Y740:Y749)=0,COUNTIF(Y740:Y749,"NS")&gt;0),"NS",IF(AND(SUM(Y740:Y749)=0,COUNTIF(Y740:Y749,0)&gt;0),0,IF(AND(SUM(Y740:Y749)=0,COUNTIF(Y740:Y749,"NA")&gt;0),"NA",SUM(Y740:Y749))))</f>
        <v>0</v>
      </c>
      <c r="Z750" s="316"/>
      <c r="AA750" s="316"/>
      <c r="AB750" s="316"/>
      <c r="AC750" s="316"/>
      <c r="AD750" s="317"/>
      <c r="AI750">
        <f>SUM(AI740:AI749)</f>
        <v>0</v>
      </c>
      <c r="AK750">
        <f>SUM(AK740:AK749)</f>
        <v>0</v>
      </c>
    </row>
    <row r="751" spans="1:37" ht="15" customHeight="1">
      <c r="A751" s="51"/>
      <c r="B751" s="148"/>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c r="AA751" s="148"/>
      <c r="AB751" s="148"/>
      <c r="AC751" s="148"/>
      <c r="AD751" s="148"/>
    </row>
    <row r="752" spans="1:37" ht="24" customHeight="1">
      <c r="A752" s="51"/>
      <c r="B752" s="37"/>
      <c r="C752" s="371" t="s">
        <v>291</v>
      </c>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81"/>
    </row>
    <row r="753" spans="1:37" ht="60" customHeight="1">
      <c r="A753" s="51"/>
      <c r="B753" s="37"/>
      <c r="C753" s="465"/>
      <c r="D753" s="435"/>
      <c r="E753" s="435"/>
      <c r="F753" s="435"/>
      <c r="G753" s="435"/>
      <c r="H753" s="435"/>
      <c r="I753" s="435"/>
      <c r="J753" s="435"/>
      <c r="K753" s="435"/>
      <c r="L753" s="435"/>
      <c r="M753" s="435"/>
      <c r="N753" s="435"/>
      <c r="O753" s="435"/>
      <c r="P753" s="435"/>
      <c r="Q753" s="435"/>
      <c r="R753" s="435"/>
      <c r="S753" s="435"/>
      <c r="T753" s="435"/>
      <c r="U753" s="435"/>
      <c r="V753" s="435"/>
      <c r="W753" s="435"/>
      <c r="X753" s="435"/>
      <c r="Y753" s="435"/>
      <c r="Z753" s="435"/>
      <c r="AA753" s="435"/>
      <c r="AB753" s="435"/>
      <c r="AC753" s="435"/>
      <c r="AD753" s="436"/>
    </row>
    <row r="754" spans="1:37" ht="15" customHeight="1">
      <c r="A754" s="83"/>
      <c r="B754" s="239" t="str">
        <f>IF(AG740=0,"","Favor de ingresar toda la información requerida en la pregunta.")</f>
        <v/>
      </c>
      <c r="C754" s="239"/>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row>
    <row r="755" spans="1:37" ht="15" customHeight="1">
      <c r="A755" s="83"/>
      <c r="B755" s="239" t="str">
        <f>IF(AND(COUNTIF(M740:AD749,"NS")&lt;&gt;0,C753=""),"Alerta: Debido a que cuenta con registros NS, debe proporcionar una justificación en el area de comentarios al final de la pregunta.","")</f>
        <v/>
      </c>
      <c r="C755" s="239"/>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row>
    <row r="756" spans="1:37" ht="15" customHeight="1">
      <c r="A756" s="83"/>
      <c r="B756" s="239" t="str">
        <f>IF(AK750&gt;=1,"Favor de revisar la sumatoria y consistencia de totales y/o subtotales por filas (numéricos y NS).","")</f>
        <v/>
      </c>
      <c r="C756" s="239"/>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row>
    <row r="757" spans="1:37" ht="15" customHeight="1">
      <c r="A757" s="83"/>
      <c r="B757" s="239" t="str">
        <f>IF(AND($M$724=M750,$S$724=S750,$Y$724=Y750),"","Las cantidades de Hombres y Mujeres debe corresponder con los datos reportados en la preg. 3.20.")</f>
        <v/>
      </c>
      <c r="C757" s="239"/>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row>
    <row r="758" spans="1:37" ht="15" customHeight="1">
      <c r="A758" s="83"/>
      <c r="B758" s="239" t="str">
        <f>IF(AH740&gt;0,"Revise la información capturada, ya que tiene datos ingresados en celdas que están sombreadas.","")</f>
        <v/>
      </c>
      <c r="C758" s="239"/>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row>
    <row r="759" spans="1:37" ht="15" customHeight="1">
      <c r="A759" s="83"/>
      <c r="B759" s="239"/>
      <c r="C759" s="239"/>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row>
    <row r="760" spans="1:37" ht="24" customHeight="1">
      <c r="A760" s="51" t="s">
        <v>1063</v>
      </c>
      <c r="B760" s="437" t="s">
        <v>1064</v>
      </c>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81"/>
    </row>
    <row r="761" spans="1:37" ht="24" customHeight="1">
      <c r="A761" s="51"/>
      <c r="B761" s="54"/>
      <c r="C761" s="386" t="s">
        <v>1065</v>
      </c>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row>
    <row r="762" spans="1:37" ht="15" customHeight="1">
      <c r="A762" s="51"/>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row>
    <row r="763" spans="1:37" ht="24" customHeight="1">
      <c r="A763" s="51"/>
      <c r="B763" s="37"/>
      <c r="C763" s="397" t="s">
        <v>1066</v>
      </c>
      <c r="D763" s="319"/>
      <c r="E763" s="319"/>
      <c r="F763" s="319"/>
      <c r="G763" s="319"/>
      <c r="H763" s="319"/>
      <c r="I763" s="319"/>
      <c r="J763" s="319"/>
      <c r="K763" s="319"/>
      <c r="L763" s="320"/>
      <c r="M763" s="397" t="s">
        <v>1058</v>
      </c>
      <c r="N763" s="316"/>
      <c r="O763" s="316"/>
      <c r="P763" s="316"/>
      <c r="Q763" s="316"/>
      <c r="R763" s="316"/>
      <c r="S763" s="316"/>
      <c r="T763" s="316"/>
      <c r="U763" s="316"/>
      <c r="V763" s="316"/>
      <c r="W763" s="316"/>
      <c r="X763" s="316"/>
      <c r="Y763" s="316"/>
      <c r="Z763" s="316"/>
      <c r="AA763" s="316"/>
      <c r="AB763" s="316"/>
      <c r="AC763" s="316"/>
      <c r="AD763" s="317"/>
    </row>
    <row r="764" spans="1:37" ht="15" customHeight="1">
      <c r="A764" s="51"/>
      <c r="B764" s="37"/>
      <c r="C764" s="323"/>
      <c r="D764" s="314"/>
      <c r="E764" s="314"/>
      <c r="F764" s="314"/>
      <c r="G764" s="314"/>
      <c r="H764" s="314"/>
      <c r="I764" s="314"/>
      <c r="J764" s="314"/>
      <c r="K764" s="314"/>
      <c r="L764" s="324"/>
      <c r="M764" s="395" t="s">
        <v>454</v>
      </c>
      <c r="N764" s="316"/>
      <c r="O764" s="316"/>
      <c r="P764" s="316"/>
      <c r="Q764" s="316"/>
      <c r="R764" s="317"/>
      <c r="S764" s="441" t="s">
        <v>700</v>
      </c>
      <c r="T764" s="316"/>
      <c r="U764" s="316"/>
      <c r="V764" s="316"/>
      <c r="W764" s="316"/>
      <c r="X764" s="317"/>
      <c r="Y764" s="441" t="s">
        <v>701</v>
      </c>
      <c r="Z764" s="316"/>
      <c r="AA764" s="316"/>
      <c r="AB764" s="316"/>
      <c r="AC764" s="316"/>
      <c r="AD764" s="317"/>
      <c r="AG764" t="s">
        <v>412</v>
      </c>
      <c r="AH764" t="s">
        <v>413</v>
      </c>
      <c r="AI764" t="s">
        <v>287</v>
      </c>
      <c r="AJ764" t="s">
        <v>459</v>
      </c>
      <c r="AK764" t="s">
        <v>460</v>
      </c>
    </row>
    <row r="765" spans="1:37" ht="15" customHeight="1">
      <c r="A765" s="51"/>
      <c r="B765" s="37"/>
      <c r="C765" s="119" t="s">
        <v>221</v>
      </c>
      <c r="D765" s="404" t="s">
        <v>1067</v>
      </c>
      <c r="E765" s="316"/>
      <c r="F765" s="316"/>
      <c r="G765" s="316"/>
      <c r="H765" s="316"/>
      <c r="I765" s="316"/>
      <c r="J765" s="316"/>
      <c r="K765" s="316"/>
      <c r="L765" s="317"/>
      <c r="M765" s="379"/>
      <c r="N765" s="316"/>
      <c r="O765" s="316"/>
      <c r="P765" s="316"/>
      <c r="Q765" s="316"/>
      <c r="R765" s="317"/>
      <c r="S765" s="379"/>
      <c r="T765" s="316"/>
      <c r="U765" s="316"/>
      <c r="V765" s="316"/>
      <c r="W765" s="316"/>
      <c r="X765" s="317"/>
      <c r="Y765" s="379"/>
      <c r="Z765" s="316"/>
      <c r="AA765" s="316"/>
      <c r="AB765" s="316"/>
      <c r="AC765" s="316"/>
      <c r="AD765" s="317"/>
      <c r="AG765">
        <f>IF($C$724=1,IF(COUNTBLANK(M765:AD771)=105,0,1),0)</f>
        <v>0</v>
      </c>
      <c r="AH765">
        <f>IF($C$724&gt;1,IF(COUNTBLANK(M765:AD771)=126,0,1),0)</f>
        <v>0</v>
      </c>
      <c r="AI765">
        <f t="shared" ref="AI765:AI771" si="165">COUNTIF(S765:AD765,"NS")</f>
        <v>0</v>
      </c>
      <c r="AJ765">
        <f t="shared" ref="AJ765:AJ771" si="166">SUM(S765:AD765)</f>
        <v>0</v>
      </c>
      <c r="AK765">
        <f t="shared" ref="AK765:AK771" si="167">IF(COUNTA(M765:AD765)=0,0,IF(OR(AND(M765=0,AI765&gt;0),AND(M765="ns",AJ765&gt;0),AND(M765="ns",AI765=0,AJ765=0)),1,IF(OR(AND(M765&gt;0,AI765=2),AND(M765="ns",AI765=2),AND(M765="ns",AJ765=0,AI765&gt;0),M765=AJ765),0,1)))</f>
        <v>0</v>
      </c>
    </row>
    <row r="766" spans="1:37" ht="15" customHeight="1">
      <c r="A766" s="51"/>
      <c r="B766" s="37"/>
      <c r="C766" s="119" t="s">
        <v>222</v>
      </c>
      <c r="D766" s="466" t="s">
        <v>1068</v>
      </c>
      <c r="E766" s="314"/>
      <c r="F766" s="314"/>
      <c r="G766" s="314"/>
      <c r="H766" s="314"/>
      <c r="I766" s="314"/>
      <c r="J766" s="314"/>
      <c r="K766" s="314"/>
      <c r="L766" s="324"/>
      <c r="M766" s="379"/>
      <c r="N766" s="316"/>
      <c r="O766" s="316"/>
      <c r="P766" s="316"/>
      <c r="Q766" s="316"/>
      <c r="R766" s="317"/>
      <c r="S766" s="379"/>
      <c r="T766" s="316"/>
      <c r="U766" s="316"/>
      <c r="V766" s="316"/>
      <c r="W766" s="316"/>
      <c r="X766" s="317"/>
      <c r="Y766" s="379"/>
      <c r="Z766" s="316"/>
      <c r="AA766" s="316"/>
      <c r="AB766" s="316"/>
      <c r="AC766" s="316"/>
      <c r="AD766" s="317"/>
      <c r="AI766">
        <f t="shared" si="165"/>
        <v>0</v>
      </c>
      <c r="AJ766">
        <f t="shared" si="166"/>
        <v>0</v>
      </c>
      <c r="AK766">
        <f t="shared" si="167"/>
        <v>0</v>
      </c>
    </row>
    <row r="767" spans="1:37" ht="15" customHeight="1">
      <c r="A767" s="51"/>
      <c r="B767" s="37"/>
      <c r="C767" s="119" t="s">
        <v>224</v>
      </c>
      <c r="D767" s="404" t="s">
        <v>1069</v>
      </c>
      <c r="E767" s="316"/>
      <c r="F767" s="316"/>
      <c r="G767" s="316"/>
      <c r="H767" s="316"/>
      <c r="I767" s="316"/>
      <c r="J767" s="316"/>
      <c r="K767" s="316"/>
      <c r="L767" s="317"/>
      <c r="M767" s="379"/>
      <c r="N767" s="316"/>
      <c r="O767" s="316"/>
      <c r="P767" s="316"/>
      <c r="Q767" s="316"/>
      <c r="R767" s="317"/>
      <c r="S767" s="379"/>
      <c r="T767" s="316"/>
      <c r="U767" s="316"/>
      <c r="V767" s="316"/>
      <c r="W767" s="316"/>
      <c r="X767" s="317"/>
      <c r="Y767" s="379"/>
      <c r="Z767" s="316"/>
      <c r="AA767" s="316"/>
      <c r="AB767" s="316"/>
      <c r="AC767" s="316"/>
      <c r="AD767" s="317"/>
      <c r="AI767">
        <f t="shared" si="165"/>
        <v>0</v>
      </c>
      <c r="AJ767">
        <f t="shared" si="166"/>
        <v>0</v>
      </c>
      <c r="AK767">
        <f t="shared" si="167"/>
        <v>0</v>
      </c>
    </row>
    <row r="768" spans="1:37" ht="15" customHeight="1">
      <c r="A768" s="51"/>
      <c r="B768" s="37"/>
      <c r="C768" s="119" t="s">
        <v>225</v>
      </c>
      <c r="D768" s="404" t="s">
        <v>1070</v>
      </c>
      <c r="E768" s="316"/>
      <c r="F768" s="316"/>
      <c r="G768" s="316"/>
      <c r="H768" s="316"/>
      <c r="I768" s="316"/>
      <c r="J768" s="316"/>
      <c r="K768" s="316"/>
      <c r="L768" s="317"/>
      <c r="M768" s="379"/>
      <c r="N768" s="316"/>
      <c r="O768" s="316"/>
      <c r="P768" s="316"/>
      <c r="Q768" s="316"/>
      <c r="R768" s="317"/>
      <c r="S768" s="379"/>
      <c r="T768" s="316"/>
      <c r="U768" s="316"/>
      <c r="V768" s="316"/>
      <c r="W768" s="316"/>
      <c r="X768" s="317"/>
      <c r="Y768" s="379"/>
      <c r="Z768" s="316"/>
      <c r="AA768" s="316"/>
      <c r="AB768" s="316"/>
      <c r="AC768" s="316"/>
      <c r="AD768" s="317"/>
      <c r="AI768">
        <f t="shared" si="165"/>
        <v>0</v>
      </c>
      <c r="AJ768">
        <f t="shared" si="166"/>
        <v>0</v>
      </c>
      <c r="AK768">
        <f t="shared" si="167"/>
        <v>0</v>
      </c>
    </row>
    <row r="769" spans="1:37" ht="15" customHeight="1">
      <c r="A769" s="51"/>
      <c r="B769" s="37"/>
      <c r="C769" s="119" t="s">
        <v>227</v>
      </c>
      <c r="D769" s="404" t="s">
        <v>1071</v>
      </c>
      <c r="E769" s="316"/>
      <c r="F769" s="316"/>
      <c r="G769" s="316"/>
      <c r="H769" s="316"/>
      <c r="I769" s="316"/>
      <c r="J769" s="316"/>
      <c r="K769" s="316"/>
      <c r="L769" s="317"/>
      <c r="M769" s="379"/>
      <c r="N769" s="316"/>
      <c r="O769" s="316"/>
      <c r="P769" s="316"/>
      <c r="Q769" s="316"/>
      <c r="R769" s="317"/>
      <c r="S769" s="379"/>
      <c r="T769" s="316"/>
      <c r="U769" s="316"/>
      <c r="V769" s="316"/>
      <c r="W769" s="316"/>
      <c r="X769" s="317"/>
      <c r="Y769" s="379"/>
      <c r="Z769" s="316"/>
      <c r="AA769" s="316"/>
      <c r="AB769" s="316"/>
      <c r="AC769" s="316"/>
      <c r="AD769" s="317"/>
      <c r="AI769">
        <f t="shared" si="165"/>
        <v>0</v>
      </c>
      <c r="AJ769">
        <f t="shared" si="166"/>
        <v>0</v>
      </c>
      <c r="AK769">
        <f t="shared" si="167"/>
        <v>0</v>
      </c>
    </row>
    <row r="770" spans="1:37" ht="15" customHeight="1">
      <c r="A770" s="51"/>
      <c r="B770" s="37"/>
      <c r="C770" s="119" t="s">
        <v>229</v>
      </c>
      <c r="D770" s="404" t="s">
        <v>1072</v>
      </c>
      <c r="E770" s="316"/>
      <c r="F770" s="316"/>
      <c r="G770" s="316"/>
      <c r="H770" s="316"/>
      <c r="I770" s="316"/>
      <c r="J770" s="316"/>
      <c r="K770" s="316"/>
      <c r="L770" s="317"/>
      <c r="M770" s="379"/>
      <c r="N770" s="316"/>
      <c r="O770" s="316"/>
      <c r="P770" s="316"/>
      <c r="Q770" s="316"/>
      <c r="R770" s="317"/>
      <c r="S770" s="379"/>
      <c r="T770" s="316"/>
      <c r="U770" s="316"/>
      <c r="V770" s="316"/>
      <c r="W770" s="316"/>
      <c r="X770" s="317"/>
      <c r="Y770" s="379"/>
      <c r="Z770" s="316"/>
      <c r="AA770" s="316"/>
      <c r="AB770" s="316"/>
      <c r="AC770" s="316"/>
      <c r="AD770" s="317"/>
      <c r="AI770">
        <f t="shared" si="165"/>
        <v>0</v>
      </c>
      <c r="AJ770">
        <f t="shared" si="166"/>
        <v>0</v>
      </c>
      <c r="AK770">
        <f t="shared" si="167"/>
        <v>0</v>
      </c>
    </row>
    <row r="771" spans="1:37" ht="15" customHeight="1">
      <c r="A771" s="51"/>
      <c r="B771" s="37"/>
      <c r="C771" s="119" t="s">
        <v>231</v>
      </c>
      <c r="D771" s="404" t="s">
        <v>550</v>
      </c>
      <c r="E771" s="316"/>
      <c r="F771" s="316"/>
      <c r="G771" s="316"/>
      <c r="H771" s="316"/>
      <c r="I771" s="316"/>
      <c r="J771" s="316"/>
      <c r="K771" s="316"/>
      <c r="L771" s="317"/>
      <c r="M771" s="379"/>
      <c r="N771" s="316"/>
      <c r="O771" s="316"/>
      <c r="P771" s="316"/>
      <c r="Q771" s="316"/>
      <c r="R771" s="317"/>
      <c r="S771" s="379"/>
      <c r="T771" s="316"/>
      <c r="U771" s="316"/>
      <c r="V771" s="316"/>
      <c r="W771" s="316"/>
      <c r="X771" s="317"/>
      <c r="Y771" s="379"/>
      <c r="Z771" s="316"/>
      <c r="AA771" s="316"/>
      <c r="AB771" s="316"/>
      <c r="AC771" s="316"/>
      <c r="AD771" s="317"/>
      <c r="AI771">
        <f t="shared" si="165"/>
        <v>0</v>
      </c>
      <c r="AJ771">
        <f t="shared" si="166"/>
        <v>0</v>
      </c>
      <c r="AK771">
        <f t="shared" si="167"/>
        <v>0</v>
      </c>
    </row>
    <row r="772" spans="1:37" ht="15" customHeight="1">
      <c r="A772" s="51"/>
      <c r="B772" s="37"/>
      <c r="C772" s="37"/>
      <c r="D772" s="37"/>
      <c r="E772" s="37"/>
      <c r="F772" s="37"/>
      <c r="G772" s="37"/>
      <c r="H772" s="37"/>
      <c r="I772" s="37"/>
      <c r="J772" s="180"/>
      <c r="K772" s="111"/>
      <c r="L772" s="150" t="s">
        <v>506</v>
      </c>
      <c r="M772" s="315">
        <f>IF(AND(SUM(M765:M771)=0,COUNTIF(M765:M771,"NS")&gt;0),"NS",IF(AND(SUM(M765:M771)=0,COUNTIF(M765:M771,0)&gt;0),0,IF(AND(SUM(M765:M771)=0,COUNTIF(M765:M771,"NA")&gt;0),"NA",SUM(M765:M771))))</f>
        <v>0</v>
      </c>
      <c r="N772" s="316"/>
      <c r="O772" s="316"/>
      <c r="P772" s="316"/>
      <c r="Q772" s="316"/>
      <c r="R772" s="317"/>
      <c r="S772" s="315">
        <f>IF(AND(SUM(S765:S771)=0,COUNTIF(S765:S771,"NS")&gt;0),"NS",IF(AND(SUM(S765:S771)=0,COUNTIF(S765:S771,0)&gt;0),0,IF(AND(SUM(S765:S771)=0,COUNTIF(S765:S771,"NA")&gt;0),"NA",SUM(S765:S771))))</f>
        <v>0</v>
      </c>
      <c r="T772" s="316"/>
      <c r="U772" s="316"/>
      <c r="V772" s="316"/>
      <c r="W772" s="316"/>
      <c r="X772" s="317"/>
      <c r="Y772" s="315">
        <f>IF(AND(SUM(Y765:Y771)=0,COUNTIF(Y765:Y771,"NS")&gt;0),"NS",IF(AND(SUM(Y765:Y771)=0,COUNTIF(Y765:Y771,0)&gt;0),0,IF(AND(SUM(Y765:Y771)=0,COUNTIF(Y765:Y771,"NA")&gt;0),"NA",SUM(Y765:Y771))))</f>
        <v>0</v>
      </c>
      <c r="Z772" s="316"/>
      <c r="AA772" s="316"/>
      <c r="AB772" s="316"/>
      <c r="AC772" s="316"/>
      <c r="AD772" s="317"/>
      <c r="AI772">
        <f>SUM(AI765:AI771)</f>
        <v>0</v>
      </c>
      <c r="AK772">
        <f>SUM(AK765:AK771)</f>
        <v>0</v>
      </c>
    </row>
    <row r="773" spans="1:37" ht="15" customHeight="1">
      <c r="A773" s="51"/>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row>
    <row r="774" spans="1:37" ht="24" customHeight="1">
      <c r="A774" s="83"/>
      <c r="B774" s="15"/>
      <c r="C774" s="371" t="s">
        <v>291</v>
      </c>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81"/>
    </row>
    <row r="775" spans="1:37" ht="60" customHeight="1">
      <c r="A775" s="52"/>
      <c r="B775" s="103"/>
      <c r="C775" s="465"/>
      <c r="D775" s="435"/>
      <c r="E775" s="435"/>
      <c r="F775" s="435"/>
      <c r="G775" s="435"/>
      <c r="H775" s="435"/>
      <c r="I775" s="435"/>
      <c r="J775" s="435"/>
      <c r="K775" s="435"/>
      <c r="L775" s="435"/>
      <c r="M775" s="435"/>
      <c r="N775" s="435"/>
      <c r="O775" s="435"/>
      <c r="P775" s="435"/>
      <c r="Q775" s="435"/>
      <c r="R775" s="435"/>
      <c r="S775" s="435"/>
      <c r="T775" s="435"/>
      <c r="U775" s="435"/>
      <c r="V775" s="435"/>
      <c r="W775" s="435"/>
      <c r="X775" s="435"/>
      <c r="Y775" s="435"/>
      <c r="Z775" s="435"/>
      <c r="AA775" s="435"/>
      <c r="AB775" s="435"/>
      <c r="AC775" s="435"/>
      <c r="AD775" s="436"/>
    </row>
    <row r="776" spans="1:37" ht="15" customHeight="1">
      <c r="A776" s="83"/>
      <c r="B776" s="239" t="str">
        <f>IF(AG765=0,"","Favor de ingresar toda la información requerida en la pregunta.")</f>
        <v/>
      </c>
      <c r="C776" s="239"/>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row>
    <row r="777" spans="1:37" ht="15" customHeight="1">
      <c r="A777" s="83"/>
      <c r="B777" s="239" t="str">
        <f>IF(AND(COUNTIF(M765:AD771,"NS")&lt;&gt;0,C775=""),"Alerta: Debido a que cuenta con registros NS, debe proporcionar una justificación en el area de comentarios al final de la pregunta.","")</f>
        <v/>
      </c>
      <c r="C777" s="239"/>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row>
    <row r="778" spans="1:37" ht="15" customHeight="1">
      <c r="A778" s="83"/>
      <c r="B778" s="239" t="str">
        <f>IF(AK772&gt;=1,"Favor de revisar la sumatoria y consistencia de totales y/o subtotales por filas (numéricos y NS).","")</f>
        <v/>
      </c>
      <c r="C778" s="239"/>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row>
    <row r="779" spans="1:37" ht="15" customHeight="1">
      <c r="A779" s="83"/>
      <c r="B779" s="239" t="str">
        <f>IF(AND($M$724=M772,$S$724=S772,$Y$724=Y772),"","Las cantidades de Hombres y Mujeres debe corresponder con los datos reportados en la preg. 3.20.")</f>
        <v/>
      </c>
      <c r="C779" s="239"/>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row>
    <row r="780" spans="1:37" ht="15" customHeight="1">
      <c r="A780" s="83"/>
      <c r="B780" s="239" t="str">
        <f>IF(AH765&gt;0,"Revise la información capturada, ya que tiene datos ingresados en celdas que están sombreadas.","")</f>
        <v/>
      </c>
      <c r="C780" s="239"/>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row>
    <row r="781" spans="1:37" ht="15" customHeight="1">
      <c r="A781" s="83"/>
      <c r="B781" s="239"/>
      <c r="C781" s="239"/>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row>
    <row r="782" spans="1:37" ht="24" customHeight="1">
      <c r="A782" s="51" t="s">
        <v>1073</v>
      </c>
      <c r="B782" s="408" t="s">
        <v>1074</v>
      </c>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81"/>
    </row>
    <row r="783" spans="1:37" ht="36" customHeight="1">
      <c r="A783" s="51"/>
      <c r="B783" s="148"/>
      <c r="C783" s="386" t="s">
        <v>1075</v>
      </c>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81"/>
    </row>
    <row r="784" spans="1:37" ht="36" customHeight="1">
      <c r="A784" s="51"/>
      <c r="B784" s="148"/>
      <c r="C784" s="386" t="s">
        <v>1076</v>
      </c>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81"/>
    </row>
    <row r="785" spans="1:43" ht="15" customHeight="1">
      <c r="A785" s="51"/>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c r="AA785" s="148"/>
      <c r="AB785" s="148"/>
      <c r="AC785" s="148"/>
      <c r="AD785" s="148"/>
    </row>
    <row r="786" spans="1:43" ht="24" customHeight="1">
      <c r="A786" s="51"/>
      <c r="B786" s="148"/>
      <c r="C786" s="455" t="s">
        <v>1077</v>
      </c>
      <c r="D786" s="319"/>
      <c r="E786" s="319"/>
      <c r="F786" s="319"/>
      <c r="G786" s="319"/>
      <c r="H786" s="319"/>
      <c r="I786" s="319"/>
      <c r="J786" s="319"/>
      <c r="K786" s="319"/>
      <c r="L786" s="320"/>
      <c r="M786" s="397" t="s">
        <v>1058</v>
      </c>
      <c r="N786" s="316"/>
      <c r="O786" s="316"/>
      <c r="P786" s="316"/>
      <c r="Q786" s="316"/>
      <c r="R786" s="316"/>
      <c r="S786" s="316"/>
      <c r="T786" s="316"/>
      <c r="U786" s="316"/>
      <c r="V786" s="316"/>
      <c r="W786" s="316"/>
      <c r="X786" s="316"/>
      <c r="Y786" s="316"/>
      <c r="Z786" s="316"/>
      <c r="AA786" s="316"/>
      <c r="AB786" s="316"/>
      <c r="AC786" s="316"/>
      <c r="AD786" s="317"/>
    </row>
    <row r="787" spans="1:43" ht="15" customHeight="1">
      <c r="A787" s="51"/>
      <c r="B787" s="148"/>
      <c r="C787" s="323"/>
      <c r="D787" s="314"/>
      <c r="E787" s="314"/>
      <c r="F787" s="314"/>
      <c r="G787" s="314"/>
      <c r="H787" s="314"/>
      <c r="I787" s="314"/>
      <c r="J787" s="314"/>
      <c r="K787" s="314"/>
      <c r="L787" s="324"/>
      <c r="M787" s="395" t="s">
        <v>454</v>
      </c>
      <c r="N787" s="316"/>
      <c r="O787" s="316"/>
      <c r="P787" s="316"/>
      <c r="Q787" s="316"/>
      <c r="R787" s="317"/>
      <c r="S787" s="441" t="s">
        <v>700</v>
      </c>
      <c r="T787" s="316"/>
      <c r="U787" s="316"/>
      <c r="V787" s="316"/>
      <c r="W787" s="316"/>
      <c r="X787" s="317"/>
      <c r="Y787" s="441" t="s">
        <v>701</v>
      </c>
      <c r="Z787" s="316"/>
      <c r="AA787" s="316"/>
      <c r="AB787" s="316"/>
      <c r="AC787" s="316"/>
      <c r="AD787" s="317"/>
      <c r="AG787" t="s">
        <v>412</v>
      </c>
      <c r="AH787" t="s">
        <v>413</v>
      </c>
      <c r="AI787" t="s">
        <v>287</v>
      </c>
      <c r="AJ787" t="s">
        <v>459</v>
      </c>
      <c r="AK787" t="s">
        <v>460</v>
      </c>
      <c r="AL787" t="s">
        <v>794</v>
      </c>
      <c r="AO787" t="s">
        <v>795</v>
      </c>
    </row>
    <row r="788" spans="1:43" ht="15" customHeight="1">
      <c r="A788" s="51"/>
      <c r="B788" s="148"/>
      <c r="C788" s="467" t="s">
        <v>1078</v>
      </c>
      <c r="D788" s="119" t="s">
        <v>1079</v>
      </c>
      <c r="E788" s="404" t="s">
        <v>1080</v>
      </c>
      <c r="F788" s="316"/>
      <c r="G788" s="316"/>
      <c r="H788" s="316"/>
      <c r="I788" s="316"/>
      <c r="J788" s="316"/>
      <c r="K788" s="316"/>
      <c r="L788" s="317"/>
      <c r="M788" s="379"/>
      <c r="N788" s="316"/>
      <c r="O788" s="316"/>
      <c r="P788" s="316"/>
      <c r="Q788" s="316"/>
      <c r="R788" s="317"/>
      <c r="S788" s="379"/>
      <c r="T788" s="316"/>
      <c r="U788" s="316"/>
      <c r="V788" s="316"/>
      <c r="W788" s="316"/>
      <c r="X788" s="317"/>
      <c r="Y788" s="379"/>
      <c r="Z788" s="316"/>
      <c r="AA788" s="316"/>
      <c r="AB788" s="316"/>
      <c r="AC788" s="316"/>
      <c r="AD788" s="317"/>
      <c r="AG788">
        <f>IF($C$724=1,IF(COUNTBLANK(M788:AD795)=120,0,1),0)</f>
        <v>0</v>
      </c>
      <c r="AH788">
        <f>IF($C$724&gt;1,IF(COUNTBLANK(M788:AD795)=144,0,1),0)</f>
        <v>0</v>
      </c>
      <c r="AI788">
        <f t="shared" ref="AI788:AI795" si="168">COUNTIF(S788:AD788,"NS")</f>
        <v>0</v>
      </c>
      <c r="AJ788">
        <f t="shared" ref="AJ788:AJ795" si="169">SUM(S788:AD788)</f>
        <v>0</v>
      </c>
      <c r="AK788">
        <f t="shared" ref="AK788:AK795" si="170">IF(COUNTA(M788:AD788)=0,0,IF(OR(AND(M788=0,AI788&gt;0),AND(M788="ns",AJ788&gt;0),AND(M788="ns",AI788=0,AJ788=0)),1,IF(OR(AND(M788&gt;0,AI788=2),AND(M788="ns",AI788=2),AND(M788="ns",AJ788=0,AI788&gt;0),M788=AJ788),0,1)))</f>
        <v>0</v>
      </c>
      <c r="AL788">
        <f>IF(OR(ISTEXT(M796),ISTEXT($M$724)),0,IF(M796&gt;=$M$724,0,1))</f>
        <v>0</v>
      </c>
      <c r="AM788">
        <f>IF(OR(ISTEXT(S796),ISTEXT($S$724)),0,IF(S796&gt;=$S$724,0,1))</f>
        <v>0</v>
      </c>
      <c r="AN788">
        <f>IF(OR(ISTEXT(Y796),ISTEXT($Y$724)),0,IF(Y796&gt;=$Y$724,0,1))</f>
        <v>0</v>
      </c>
      <c r="AO788">
        <f t="shared" ref="AO788:AO795" si="171">IF(OR(ISTEXT(M788),ISTEXT($M$724)),0,IF(M788&lt;=$M$724,0,1))</f>
        <v>0</v>
      </c>
      <c r="AP788">
        <f t="shared" ref="AP788:AP795" si="172">IF(OR(ISTEXT(S788),ISTEXT($S$724)),0,IF(S788&lt;=$S$724,0,1))</f>
        <v>0</v>
      </c>
      <c r="AQ788">
        <f t="shared" ref="AQ788:AQ795" si="173">IF(OR(ISTEXT(Y788),ISTEXT($Y$724)),0,IF(Y788&lt;=$Y$724,0,1))</f>
        <v>0</v>
      </c>
    </row>
    <row r="789" spans="1:43" ht="15" customHeight="1">
      <c r="A789" s="51"/>
      <c r="B789" s="148"/>
      <c r="C789" s="468"/>
      <c r="D789" s="119" t="s">
        <v>1081</v>
      </c>
      <c r="E789" s="404" t="s">
        <v>1082</v>
      </c>
      <c r="F789" s="316"/>
      <c r="G789" s="316"/>
      <c r="H789" s="316"/>
      <c r="I789" s="316"/>
      <c r="J789" s="316"/>
      <c r="K789" s="316"/>
      <c r="L789" s="317"/>
      <c r="M789" s="379"/>
      <c r="N789" s="316"/>
      <c r="O789" s="316"/>
      <c r="P789" s="316"/>
      <c r="Q789" s="316"/>
      <c r="R789" s="317"/>
      <c r="S789" s="379"/>
      <c r="T789" s="316"/>
      <c r="U789" s="316"/>
      <c r="V789" s="316"/>
      <c r="W789" s="316"/>
      <c r="X789" s="317"/>
      <c r="Y789" s="379"/>
      <c r="Z789" s="316"/>
      <c r="AA789" s="316"/>
      <c r="AB789" s="316"/>
      <c r="AC789" s="316"/>
      <c r="AD789" s="317"/>
      <c r="AI789">
        <f t="shared" si="168"/>
        <v>0</v>
      </c>
      <c r="AJ789">
        <f t="shared" si="169"/>
        <v>0</v>
      </c>
      <c r="AK789">
        <f t="shared" si="170"/>
        <v>0</v>
      </c>
      <c r="AN789">
        <f>SUM(AL788:AN788)</f>
        <v>0</v>
      </c>
      <c r="AO789">
        <f t="shared" si="171"/>
        <v>0</v>
      </c>
      <c r="AP789">
        <f t="shared" si="172"/>
        <v>0</v>
      </c>
      <c r="AQ789">
        <f t="shared" si="173"/>
        <v>0</v>
      </c>
    </row>
    <row r="790" spans="1:43" ht="15" customHeight="1">
      <c r="A790" s="51"/>
      <c r="B790" s="148"/>
      <c r="C790" s="468"/>
      <c r="D790" s="119" t="s">
        <v>1083</v>
      </c>
      <c r="E790" s="404" t="s">
        <v>1084</v>
      </c>
      <c r="F790" s="316"/>
      <c r="G790" s="316"/>
      <c r="H790" s="316"/>
      <c r="I790" s="316"/>
      <c r="J790" s="316"/>
      <c r="K790" s="316"/>
      <c r="L790" s="317"/>
      <c r="M790" s="379"/>
      <c r="N790" s="316"/>
      <c r="O790" s="316"/>
      <c r="P790" s="316"/>
      <c r="Q790" s="316"/>
      <c r="R790" s="317"/>
      <c r="S790" s="379"/>
      <c r="T790" s="316"/>
      <c r="U790" s="316"/>
      <c r="V790" s="316"/>
      <c r="W790" s="316"/>
      <c r="X790" s="317"/>
      <c r="Y790" s="379"/>
      <c r="Z790" s="316"/>
      <c r="AA790" s="316"/>
      <c r="AB790" s="316"/>
      <c r="AC790" s="316"/>
      <c r="AD790" s="317"/>
      <c r="AI790">
        <f t="shared" si="168"/>
        <v>0</v>
      </c>
      <c r="AJ790">
        <f t="shared" si="169"/>
        <v>0</v>
      </c>
      <c r="AK790">
        <f t="shared" si="170"/>
        <v>0</v>
      </c>
      <c r="AO790">
        <f t="shared" si="171"/>
        <v>0</v>
      </c>
      <c r="AP790">
        <f t="shared" si="172"/>
        <v>0</v>
      </c>
      <c r="AQ790">
        <f t="shared" si="173"/>
        <v>0</v>
      </c>
    </row>
    <row r="791" spans="1:43" ht="15" customHeight="1">
      <c r="A791" s="51"/>
      <c r="B791" s="148"/>
      <c r="C791" s="468"/>
      <c r="D791" s="119" t="s">
        <v>1085</v>
      </c>
      <c r="E791" s="404" t="s">
        <v>1086</v>
      </c>
      <c r="F791" s="316"/>
      <c r="G791" s="316"/>
      <c r="H791" s="316"/>
      <c r="I791" s="316"/>
      <c r="J791" s="316"/>
      <c r="K791" s="316"/>
      <c r="L791" s="317"/>
      <c r="M791" s="379"/>
      <c r="N791" s="316"/>
      <c r="O791" s="316"/>
      <c r="P791" s="316"/>
      <c r="Q791" s="316"/>
      <c r="R791" s="317"/>
      <c r="S791" s="379"/>
      <c r="T791" s="316"/>
      <c r="U791" s="316"/>
      <c r="V791" s="316"/>
      <c r="W791" s="316"/>
      <c r="X791" s="317"/>
      <c r="Y791" s="379"/>
      <c r="Z791" s="316"/>
      <c r="AA791" s="316"/>
      <c r="AB791" s="316"/>
      <c r="AC791" s="316"/>
      <c r="AD791" s="317"/>
      <c r="AI791">
        <f t="shared" si="168"/>
        <v>0</v>
      </c>
      <c r="AJ791">
        <f t="shared" si="169"/>
        <v>0</v>
      </c>
      <c r="AK791">
        <f t="shared" si="170"/>
        <v>0</v>
      </c>
      <c r="AO791">
        <f t="shared" si="171"/>
        <v>0</v>
      </c>
      <c r="AP791">
        <f t="shared" si="172"/>
        <v>0</v>
      </c>
      <c r="AQ791">
        <f t="shared" si="173"/>
        <v>0</v>
      </c>
    </row>
    <row r="792" spans="1:43" ht="15" customHeight="1">
      <c r="A792" s="51"/>
      <c r="B792" s="148"/>
      <c r="C792" s="468"/>
      <c r="D792" s="119" t="s">
        <v>1087</v>
      </c>
      <c r="E792" s="404" t="s">
        <v>1088</v>
      </c>
      <c r="F792" s="316"/>
      <c r="G792" s="316"/>
      <c r="H792" s="316"/>
      <c r="I792" s="316"/>
      <c r="J792" s="316"/>
      <c r="K792" s="316"/>
      <c r="L792" s="317"/>
      <c r="M792" s="379"/>
      <c r="N792" s="316"/>
      <c r="O792" s="316"/>
      <c r="P792" s="316"/>
      <c r="Q792" s="316"/>
      <c r="R792" s="317"/>
      <c r="S792" s="379"/>
      <c r="T792" s="316"/>
      <c r="U792" s="316"/>
      <c r="V792" s="316"/>
      <c r="W792" s="316"/>
      <c r="X792" s="317"/>
      <c r="Y792" s="379"/>
      <c r="Z792" s="316"/>
      <c r="AA792" s="316"/>
      <c r="AB792" s="316"/>
      <c r="AC792" s="316"/>
      <c r="AD792" s="317"/>
      <c r="AI792">
        <f t="shared" si="168"/>
        <v>0</v>
      </c>
      <c r="AJ792">
        <f t="shared" si="169"/>
        <v>0</v>
      </c>
      <c r="AK792">
        <f t="shared" si="170"/>
        <v>0</v>
      </c>
      <c r="AO792">
        <f t="shared" si="171"/>
        <v>0</v>
      </c>
      <c r="AP792">
        <f t="shared" si="172"/>
        <v>0</v>
      </c>
      <c r="AQ792">
        <f t="shared" si="173"/>
        <v>0</v>
      </c>
    </row>
    <row r="793" spans="1:43" ht="15" customHeight="1">
      <c r="A793" s="51"/>
      <c r="B793" s="148"/>
      <c r="C793" s="452"/>
      <c r="D793" s="119" t="s">
        <v>1089</v>
      </c>
      <c r="E793" s="404" t="s">
        <v>1090</v>
      </c>
      <c r="F793" s="316"/>
      <c r="G793" s="316"/>
      <c r="H793" s="316"/>
      <c r="I793" s="316"/>
      <c r="J793" s="316"/>
      <c r="K793" s="316"/>
      <c r="L793" s="317"/>
      <c r="M793" s="379"/>
      <c r="N793" s="316"/>
      <c r="O793" s="316"/>
      <c r="P793" s="316"/>
      <c r="Q793" s="316"/>
      <c r="R793" s="317"/>
      <c r="S793" s="379"/>
      <c r="T793" s="316"/>
      <c r="U793" s="316"/>
      <c r="V793" s="316"/>
      <c r="W793" s="316"/>
      <c r="X793" s="317"/>
      <c r="Y793" s="379"/>
      <c r="Z793" s="316"/>
      <c r="AA793" s="316"/>
      <c r="AB793" s="316"/>
      <c r="AC793" s="316"/>
      <c r="AD793" s="317"/>
      <c r="AI793">
        <f t="shared" si="168"/>
        <v>0</v>
      </c>
      <c r="AJ793">
        <f t="shared" si="169"/>
        <v>0</v>
      </c>
      <c r="AK793">
        <f t="shared" si="170"/>
        <v>0</v>
      </c>
      <c r="AO793">
        <f t="shared" si="171"/>
        <v>0</v>
      </c>
      <c r="AP793">
        <f t="shared" si="172"/>
        <v>0</v>
      </c>
      <c r="AQ793">
        <f t="shared" si="173"/>
        <v>0</v>
      </c>
    </row>
    <row r="794" spans="1:43" ht="15" customHeight="1">
      <c r="A794" s="51"/>
      <c r="B794" s="148"/>
      <c r="C794" s="315" t="s">
        <v>222</v>
      </c>
      <c r="D794" s="317"/>
      <c r="E794" s="404" t="s">
        <v>1091</v>
      </c>
      <c r="F794" s="316"/>
      <c r="G794" s="316"/>
      <c r="H794" s="316"/>
      <c r="I794" s="316"/>
      <c r="J794" s="316"/>
      <c r="K794" s="316"/>
      <c r="L794" s="317"/>
      <c r="M794" s="379"/>
      <c r="N794" s="316"/>
      <c r="O794" s="316"/>
      <c r="P794" s="316"/>
      <c r="Q794" s="316"/>
      <c r="R794" s="317"/>
      <c r="S794" s="379"/>
      <c r="T794" s="316"/>
      <c r="U794" s="316"/>
      <c r="V794" s="316"/>
      <c r="W794" s="316"/>
      <c r="X794" s="317"/>
      <c r="Y794" s="379"/>
      <c r="Z794" s="316"/>
      <c r="AA794" s="316"/>
      <c r="AB794" s="316"/>
      <c r="AC794" s="316"/>
      <c r="AD794" s="317"/>
      <c r="AI794">
        <f t="shared" si="168"/>
        <v>0</v>
      </c>
      <c r="AJ794">
        <f t="shared" si="169"/>
        <v>0</v>
      </c>
      <c r="AK794">
        <f t="shared" si="170"/>
        <v>0</v>
      </c>
      <c r="AO794">
        <f t="shared" si="171"/>
        <v>0</v>
      </c>
      <c r="AP794">
        <f t="shared" si="172"/>
        <v>0</v>
      </c>
      <c r="AQ794">
        <f t="shared" si="173"/>
        <v>0</v>
      </c>
    </row>
    <row r="795" spans="1:43" ht="15" customHeight="1">
      <c r="A795" s="51"/>
      <c r="B795" s="148"/>
      <c r="C795" s="315" t="s">
        <v>224</v>
      </c>
      <c r="D795" s="317"/>
      <c r="E795" s="404" t="s">
        <v>550</v>
      </c>
      <c r="F795" s="316"/>
      <c r="G795" s="316"/>
      <c r="H795" s="316"/>
      <c r="I795" s="316"/>
      <c r="J795" s="316"/>
      <c r="K795" s="316"/>
      <c r="L795" s="317"/>
      <c r="M795" s="379"/>
      <c r="N795" s="316"/>
      <c r="O795" s="316"/>
      <c r="P795" s="316"/>
      <c r="Q795" s="316"/>
      <c r="R795" s="317"/>
      <c r="S795" s="379"/>
      <c r="T795" s="316"/>
      <c r="U795" s="316"/>
      <c r="V795" s="316"/>
      <c r="W795" s="316"/>
      <c r="X795" s="317"/>
      <c r="Y795" s="379"/>
      <c r="Z795" s="316"/>
      <c r="AA795" s="316"/>
      <c r="AB795" s="316"/>
      <c r="AC795" s="316"/>
      <c r="AD795" s="317"/>
      <c r="AI795">
        <f t="shared" si="168"/>
        <v>0</v>
      </c>
      <c r="AJ795">
        <f t="shared" si="169"/>
        <v>0</v>
      </c>
      <c r="AK795">
        <f t="shared" si="170"/>
        <v>0</v>
      </c>
      <c r="AO795">
        <f t="shared" si="171"/>
        <v>0</v>
      </c>
      <c r="AP795">
        <f t="shared" si="172"/>
        <v>0</v>
      </c>
      <c r="AQ795">
        <f t="shared" si="173"/>
        <v>0</v>
      </c>
    </row>
    <row r="796" spans="1:43" ht="15" customHeight="1">
      <c r="A796" s="51"/>
      <c r="B796" s="148"/>
      <c r="C796" s="148"/>
      <c r="D796" s="148"/>
      <c r="E796" s="148"/>
      <c r="F796" s="148"/>
      <c r="G796" s="148"/>
      <c r="H796" s="61"/>
      <c r="J796" s="61"/>
      <c r="K796" s="148"/>
      <c r="L796" s="150" t="s">
        <v>506</v>
      </c>
      <c r="M796" s="315">
        <f>IF(AND(SUM(M788:M795)=0,COUNTIF(M788:M795,"NS")&gt;0),"NS",IF(AND(SUM(M788:M795)=0,COUNTIF(M788:M795,0)&gt;0),0,IF(AND(SUM(M788:M795)=0,COUNTIF(M788:M795,"NA")&gt;0),"NA",SUM(M788:M795))))</f>
        <v>0</v>
      </c>
      <c r="N796" s="316"/>
      <c r="O796" s="316"/>
      <c r="P796" s="316"/>
      <c r="Q796" s="316"/>
      <c r="R796" s="317"/>
      <c r="S796" s="315">
        <f>IF(AND(SUM(S788:S795)=0,COUNTIF(S788:S795,"NS")&gt;0),"NS",IF(AND(SUM(S788:S795)=0,COUNTIF(S788:S795,0)&gt;0),0,IF(AND(SUM(S788:S795)=0,COUNTIF(S788:S795,"NA")&gt;0),"NA",SUM(S788:S795))))</f>
        <v>0</v>
      </c>
      <c r="T796" s="316"/>
      <c r="U796" s="316"/>
      <c r="V796" s="316"/>
      <c r="W796" s="316"/>
      <c r="X796" s="317"/>
      <c r="Y796" s="315">
        <f>IF(AND(SUM(Y788:Y795)=0,COUNTIF(Y788:Y795,"NS")&gt;0),"NS",IF(AND(SUM(Y788:Y795)=0,COUNTIF(Y788:Y795,0)&gt;0),0,IF(AND(SUM(Y788:Y795)=0,COUNTIF(Y788:Y795,"NA")&gt;0),"NA",SUM(Y788:Y795))))</f>
        <v>0</v>
      </c>
      <c r="Z796" s="316"/>
      <c r="AA796" s="316"/>
      <c r="AB796" s="316"/>
      <c r="AC796" s="316"/>
      <c r="AD796" s="317"/>
      <c r="AI796">
        <f>SUM(AI788:AI795)</f>
        <v>0</v>
      </c>
      <c r="AK796">
        <f>SUM(AK788:AK795)</f>
        <v>0</v>
      </c>
      <c r="AQ796">
        <f>SUM(AO788:AQ795)</f>
        <v>0</v>
      </c>
    </row>
    <row r="797" spans="1:43" ht="15" customHeight="1">
      <c r="A797" s="51"/>
      <c r="B797" s="148"/>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c r="AA797" s="148"/>
      <c r="AB797" s="148"/>
      <c r="AC797" s="148"/>
      <c r="AD797" s="148"/>
    </row>
    <row r="798" spans="1:43" ht="24" customHeight="1">
      <c r="A798" s="51"/>
      <c r="B798" s="37"/>
      <c r="C798" s="371" t="s">
        <v>291</v>
      </c>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81"/>
    </row>
    <row r="799" spans="1:43" ht="60" customHeight="1">
      <c r="A799" s="51"/>
      <c r="B799" s="37"/>
      <c r="C799" s="46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c r="AA799" s="435"/>
      <c r="AB799" s="435"/>
      <c r="AC799" s="435"/>
      <c r="AD799" s="436"/>
    </row>
    <row r="800" spans="1:43" ht="15" customHeight="1">
      <c r="A800" s="83"/>
      <c r="B800" s="239" t="str">
        <f>IF(AG788=0,"","Favor de ingresar toda la información requerida en la pregunta.")</f>
        <v/>
      </c>
      <c r="C800" s="239"/>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row>
    <row r="801" spans="1:30" ht="15" customHeight="1">
      <c r="A801" s="83"/>
      <c r="B801" s="239" t="str">
        <f>IF(AND(COUNTIF(M788:AD795,"NS")&lt;&gt;0,C799=""),"Alerta: Debido a que cuenta con registros NS, debe proporcionar una justificación en el area de comentarios al final de la pregunta.","")</f>
        <v/>
      </c>
      <c r="C801" s="239"/>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row>
    <row r="802" spans="1:30" ht="15" customHeight="1">
      <c r="A802" s="83"/>
      <c r="B802" s="239" t="str">
        <f>IF(AK796&gt;=1,"Favor de revisar la sumatoria y consistencia de totales y/o subtotales por filas (numéricos y NS).","")</f>
        <v/>
      </c>
      <c r="C802" s="239"/>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row>
    <row r="803" spans="1:30" ht="15" customHeight="1">
      <c r="A803" s="83"/>
      <c r="B803" s="239" t="str">
        <f>IF(AH788&gt;0,"Revise la información capturada, ya que tiene datos ingresados en celdas que están sombreadas.","")</f>
        <v/>
      </c>
      <c r="C803" s="239"/>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row>
    <row r="804" spans="1:30" ht="15" customHeight="1">
      <c r="A804" s="83"/>
      <c r="B804" s="239" t="str">
        <f>IF(AN789=0,"","Las cantidades de Hombres y Mujeres debe ser igual o mayor a los datos reportados en la preg. 3.20.")</f>
        <v/>
      </c>
      <c r="C804" s="239"/>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row>
    <row r="805" spans="1:30" ht="15" customHeight="1" thickBot="1">
      <c r="A805" s="83"/>
      <c r="B805" s="239" t="str">
        <f>IF(AND(AQ796&gt;0,C799=""),"Alerta: Las cant. de Hombres y Mujeres por cada tipo de incapacidad debe ser igual o menor a los datos reportados en la preg. 3.20.","")</f>
        <v/>
      </c>
      <c r="C805" s="239"/>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row>
    <row r="806" spans="1:30" ht="15" customHeight="1" thickBot="1">
      <c r="A806" s="88" t="s">
        <v>270</v>
      </c>
      <c r="B806" s="461" t="s">
        <v>1092</v>
      </c>
      <c r="C806" s="374"/>
      <c r="D806" s="374"/>
      <c r="E806" s="374"/>
      <c r="F806" s="374"/>
      <c r="G806" s="374"/>
      <c r="H806" s="374"/>
      <c r="I806" s="374"/>
      <c r="J806" s="374"/>
      <c r="K806" s="374"/>
      <c r="L806" s="374"/>
      <c r="M806" s="374"/>
      <c r="N806" s="374"/>
      <c r="O806" s="374"/>
      <c r="P806" s="374"/>
      <c r="Q806" s="374"/>
      <c r="R806" s="374"/>
      <c r="S806" s="374"/>
      <c r="T806" s="374"/>
      <c r="U806" s="374"/>
      <c r="V806" s="374"/>
      <c r="W806" s="374"/>
      <c r="X806" s="374"/>
      <c r="Y806" s="374"/>
      <c r="Z806" s="374"/>
      <c r="AA806" s="374"/>
      <c r="AB806" s="374"/>
      <c r="AC806" s="374"/>
      <c r="AD806" s="375"/>
    </row>
    <row r="807" spans="1:30" ht="15" customHeight="1">
      <c r="A807" s="83"/>
      <c r="B807" s="424" t="s">
        <v>1050</v>
      </c>
      <c r="C807" s="377"/>
      <c r="D807" s="377"/>
      <c r="E807" s="377"/>
      <c r="F807" s="377"/>
      <c r="G807" s="377"/>
      <c r="H807" s="377"/>
      <c r="I807" s="377"/>
      <c r="J807" s="377"/>
      <c r="K807" s="377"/>
      <c r="L807" s="377"/>
      <c r="M807" s="377"/>
      <c r="N807" s="377"/>
      <c r="O807" s="377"/>
      <c r="P807" s="377"/>
      <c r="Q807" s="377"/>
      <c r="R807" s="377"/>
      <c r="S807" s="377"/>
      <c r="T807" s="377"/>
      <c r="U807" s="377"/>
      <c r="V807" s="377"/>
      <c r="W807" s="377"/>
      <c r="X807" s="377"/>
      <c r="Y807" s="377"/>
      <c r="Z807" s="377"/>
      <c r="AA807" s="377"/>
      <c r="AB807" s="377"/>
      <c r="AC807" s="377"/>
      <c r="AD807" s="378"/>
    </row>
    <row r="808" spans="1:30" ht="24" customHeight="1">
      <c r="A808" s="83"/>
      <c r="B808" s="181"/>
      <c r="C808" s="469" t="s">
        <v>1093</v>
      </c>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391"/>
    </row>
    <row r="809" spans="1:30" ht="24" customHeight="1">
      <c r="A809" s="83"/>
      <c r="B809" s="66"/>
      <c r="C809" s="352" t="s">
        <v>1094</v>
      </c>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322"/>
    </row>
    <row r="810" spans="1:30" ht="15" customHeight="1">
      <c r="A810" s="83"/>
      <c r="B810" s="470" t="s">
        <v>1095</v>
      </c>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19"/>
      <c r="AD810" s="320"/>
    </row>
    <row r="811" spans="1:30" ht="36" customHeight="1">
      <c r="A811" s="83"/>
      <c r="B811" s="66"/>
      <c r="C811" s="352" t="s">
        <v>1096</v>
      </c>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322"/>
    </row>
    <row r="812" spans="1:30" ht="84" customHeight="1">
      <c r="A812" s="83"/>
      <c r="B812" s="182"/>
      <c r="C812" s="353" t="s">
        <v>1097</v>
      </c>
      <c r="D812" s="314"/>
      <c r="E812" s="314"/>
      <c r="F812" s="314"/>
      <c r="G812" s="314"/>
      <c r="H812" s="314"/>
      <c r="I812" s="314"/>
      <c r="J812" s="314"/>
      <c r="K812" s="314"/>
      <c r="L812" s="314"/>
      <c r="M812" s="314"/>
      <c r="N812" s="314"/>
      <c r="O812" s="314"/>
      <c r="P812" s="314"/>
      <c r="Q812" s="314"/>
      <c r="R812" s="314"/>
      <c r="S812" s="314"/>
      <c r="T812" s="314"/>
      <c r="U812" s="314"/>
      <c r="V812" s="314"/>
      <c r="W812" s="314"/>
      <c r="X812" s="314"/>
      <c r="Y812" s="314"/>
      <c r="Z812" s="314"/>
      <c r="AA812" s="314"/>
      <c r="AB812" s="314"/>
      <c r="AC812" s="314"/>
      <c r="AD812" s="324"/>
    </row>
    <row r="813" spans="1:30" ht="15" customHeight="1">
      <c r="A813" s="8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row>
    <row r="814" spans="1:30" ht="24" customHeight="1">
      <c r="A814" s="51" t="s">
        <v>1098</v>
      </c>
      <c r="B814" s="382" t="s">
        <v>1099</v>
      </c>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81"/>
    </row>
    <row r="815" spans="1:30" ht="24" customHeight="1">
      <c r="A815" s="51"/>
      <c r="B815" s="89"/>
      <c r="C815" s="386" t="s">
        <v>1100</v>
      </c>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81"/>
    </row>
    <row r="816" spans="1:30" ht="15" customHeight="1">
      <c r="A816" s="51"/>
      <c r="B816" s="106"/>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row>
    <row r="817" spans="1:37" ht="24" customHeight="1">
      <c r="A817" s="153"/>
      <c r="B817" s="103"/>
      <c r="C817" s="395" t="s">
        <v>1101</v>
      </c>
      <c r="D817" s="319"/>
      <c r="E817" s="319"/>
      <c r="F817" s="319"/>
      <c r="G817" s="319"/>
      <c r="H817" s="319"/>
      <c r="I817" s="319"/>
      <c r="J817" s="319"/>
      <c r="K817" s="319"/>
      <c r="L817" s="320"/>
      <c r="M817" s="397" t="s">
        <v>1102</v>
      </c>
      <c r="N817" s="316"/>
      <c r="O817" s="316"/>
      <c r="P817" s="316"/>
      <c r="Q817" s="316"/>
      <c r="R817" s="316"/>
      <c r="S817" s="316"/>
      <c r="T817" s="316"/>
      <c r="U817" s="316"/>
      <c r="V817" s="316"/>
      <c r="W817" s="316"/>
      <c r="X817" s="316"/>
      <c r="Y817" s="316"/>
      <c r="Z817" s="316"/>
      <c r="AA817" s="316"/>
      <c r="AB817" s="316"/>
      <c r="AC817" s="316"/>
      <c r="AD817" s="317"/>
    </row>
    <row r="818" spans="1:37" ht="15" customHeight="1">
      <c r="A818" s="83"/>
      <c r="B818" s="15"/>
      <c r="C818" s="323"/>
      <c r="D818" s="314"/>
      <c r="E818" s="314"/>
      <c r="F818" s="314"/>
      <c r="G818" s="314"/>
      <c r="H818" s="314"/>
      <c r="I818" s="314"/>
      <c r="J818" s="314"/>
      <c r="K818" s="314"/>
      <c r="L818" s="324"/>
      <c r="M818" s="395" t="s">
        <v>454</v>
      </c>
      <c r="N818" s="316"/>
      <c r="O818" s="316"/>
      <c r="P818" s="316"/>
      <c r="Q818" s="316"/>
      <c r="R818" s="317"/>
      <c r="S818" s="441" t="s">
        <v>700</v>
      </c>
      <c r="T818" s="316"/>
      <c r="U818" s="316"/>
      <c r="V818" s="316"/>
      <c r="W818" s="316"/>
      <c r="X818" s="317"/>
      <c r="Y818" s="441" t="s">
        <v>701</v>
      </c>
      <c r="Z818" s="316"/>
      <c r="AA818" s="316"/>
      <c r="AB818" s="316"/>
      <c r="AC818" s="316"/>
      <c r="AD818" s="317"/>
      <c r="AF818" t="s">
        <v>457</v>
      </c>
      <c r="AG818" t="s">
        <v>412</v>
      </c>
      <c r="AH818" t="s">
        <v>413</v>
      </c>
      <c r="AI818" t="s">
        <v>287</v>
      </c>
      <c r="AJ818" t="s">
        <v>459</v>
      </c>
      <c r="AK818" t="s">
        <v>460</v>
      </c>
    </row>
    <row r="819" spans="1:37" ht="15" customHeight="1">
      <c r="A819" s="83"/>
      <c r="B819" s="15"/>
      <c r="C819" s="318"/>
      <c r="D819" s="316"/>
      <c r="E819" s="316"/>
      <c r="F819" s="316"/>
      <c r="G819" s="316"/>
      <c r="H819" s="316"/>
      <c r="I819" s="316"/>
      <c r="J819" s="316"/>
      <c r="K819" s="316"/>
      <c r="L819" s="317"/>
      <c r="M819" s="318"/>
      <c r="N819" s="316"/>
      <c r="O819" s="316"/>
      <c r="P819" s="316"/>
      <c r="Q819" s="316"/>
      <c r="R819" s="317"/>
      <c r="S819" s="318"/>
      <c r="T819" s="316"/>
      <c r="U819" s="316"/>
      <c r="V819" s="316"/>
      <c r="W819" s="316"/>
      <c r="X819" s="317"/>
      <c r="Y819" s="318"/>
      <c r="Z819" s="316"/>
      <c r="AA819" s="316"/>
      <c r="AB819" s="316"/>
      <c r="AC819" s="316"/>
      <c r="AD819" s="317"/>
      <c r="AF819">
        <f>IF(AND(C819=1,M819=0),1,0)</f>
        <v>0</v>
      </c>
      <c r="AG819">
        <f>IF(C819=1,IF(COUNTA(M819:AD819)=3,0,1),IF(C819="",IF(COUNTA(M819:AD819)&gt;0,1,0),0))</f>
        <v>0</v>
      </c>
      <c r="AH819">
        <f>IF(C819&gt;1,IF(COUNTA(M819:AD819)=0,0,1),0)</f>
        <v>0</v>
      </c>
      <c r="AI819">
        <f>COUNTIF(S819:AD819,"NS")</f>
        <v>0</v>
      </c>
      <c r="AJ819">
        <f>SUM(S819:AD819)</f>
        <v>0</v>
      </c>
      <c r="AK819">
        <f>IF(COUNTA(M819:AD819)=0,0,IF(OR(AND(M819=0,AI819&gt;0),AND(M819="ns",AJ819&gt;0),AND(M819="ns",AI819=0,AJ819=0)),1,IF(OR(AND(M819&gt;0,AI819=2),AND(M819="ns",AI819=2),AND(M819="ns",AJ819=0,AI819&gt;0),M819=AJ819),0,1)))</f>
        <v>0</v>
      </c>
    </row>
    <row r="820" spans="1:37" ht="15" customHeight="1">
      <c r="A820" s="83"/>
      <c r="B820" s="100"/>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F820" s="248">
        <f>SUM(AF819:AF819)</f>
        <v>0</v>
      </c>
      <c r="AI820">
        <f>SUM(AI819:AI819)</f>
        <v>0</v>
      </c>
      <c r="AK820">
        <f>SUM(AK819:AK819)</f>
        <v>0</v>
      </c>
    </row>
    <row r="821" spans="1:37" ht="24" customHeight="1">
      <c r="A821" s="83"/>
      <c r="B821" s="15"/>
      <c r="C821" s="371" t="s">
        <v>291</v>
      </c>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c r="AA821" s="281"/>
      <c r="AB821" s="281"/>
      <c r="AC821" s="281"/>
      <c r="AD821" s="281"/>
    </row>
    <row r="822" spans="1:37" ht="60" customHeight="1">
      <c r="A822" s="52"/>
      <c r="B822" s="103"/>
      <c r="C822" s="465"/>
      <c r="D822" s="435"/>
      <c r="E822" s="435"/>
      <c r="F822" s="435"/>
      <c r="G822" s="435"/>
      <c r="H822" s="435"/>
      <c r="I822" s="435"/>
      <c r="J822" s="435"/>
      <c r="K822" s="435"/>
      <c r="L822" s="435"/>
      <c r="M822" s="435"/>
      <c r="N822" s="435"/>
      <c r="O822" s="435"/>
      <c r="P822" s="435"/>
      <c r="Q822" s="435"/>
      <c r="R822" s="435"/>
      <c r="S822" s="435"/>
      <c r="T822" s="435"/>
      <c r="U822" s="435"/>
      <c r="V822" s="435"/>
      <c r="W822" s="435"/>
      <c r="X822" s="435"/>
      <c r="Y822" s="435"/>
      <c r="Z822" s="435"/>
      <c r="AA822" s="435"/>
      <c r="AB822" s="435"/>
      <c r="AC822" s="435"/>
      <c r="AD822" s="436"/>
    </row>
    <row r="823" spans="1:37" ht="15" customHeight="1">
      <c r="A823" s="83"/>
      <c r="B823" s="239" t="str">
        <f>IF(AG819=0,"","Favor de ingresar toda la información requerida en la pregunta.")</f>
        <v/>
      </c>
      <c r="C823" s="239"/>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row>
    <row r="824" spans="1:37" ht="15" customHeight="1">
      <c r="A824" s="83"/>
      <c r="B824" s="239" t="str">
        <f>IF(AND(COUNTIF(M819:AD819,"NS")&lt;&gt;0,C822=""),"Alerta: Debido a que cuenta con registros NS, debe proporcionar una justificación en el area de comentarios al final de la pregunta.","")</f>
        <v/>
      </c>
      <c r="C824" s="239"/>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row>
    <row r="825" spans="1:37" ht="15" customHeight="1">
      <c r="A825" s="83"/>
      <c r="B825" s="239" t="str">
        <f>IF(AH819&gt;0,"Revise la información capturada, ya que tiene datos ingresados en celdas que están sombreadas.","")</f>
        <v/>
      </c>
      <c r="C825" s="239"/>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row>
    <row r="826" spans="1:37" ht="15" customHeight="1">
      <c r="A826" s="83"/>
      <c r="B826" s="239" t="str">
        <f>IF(AK820&gt;=1,"Favor de revisar la sumatoria y consistencia de totales y/o subtotales por filas (numéricos y NS).","")</f>
        <v/>
      </c>
      <c r="C826" s="239"/>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row>
    <row r="827" spans="1:37" ht="15" customHeight="1">
      <c r="A827" s="83"/>
      <c r="B827" s="239" t="str">
        <f>IF(AF820=0,"","Debido a que cuenta con registro(s) con el código 1, el total de la fila respectiva debe ser mayor a cero.")</f>
        <v/>
      </c>
      <c r="C827" s="239"/>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row>
    <row r="828" spans="1:37" ht="15" customHeight="1">
      <c r="A828" s="83"/>
      <c r="B828" s="239"/>
      <c r="C828" s="239"/>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row>
    <row r="829" spans="1:37" ht="24" customHeight="1">
      <c r="A829" s="51" t="s">
        <v>1103</v>
      </c>
      <c r="B829" s="408" t="s">
        <v>1104</v>
      </c>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81"/>
    </row>
    <row r="830" spans="1:37" ht="24" customHeight="1">
      <c r="A830" s="51"/>
      <c r="B830" s="106"/>
      <c r="C830" s="386" t="s">
        <v>1105</v>
      </c>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81"/>
    </row>
    <row r="831" spans="1:37" ht="15" customHeight="1">
      <c r="A831" s="153"/>
      <c r="B831" s="148"/>
      <c r="C831" s="148"/>
      <c r="D831" s="148"/>
      <c r="E831" s="148"/>
      <c r="F831" s="148"/>
      <c r="G831" s="148"/>
      <c r="H831" s="148"/>
      <c r="I831" s="148"/>
      <c r="J831" s="148"/>
      <c r="K831" s="148"/>
      <c r="L831" s="148"/>
      <c r="M831" s="148"/>
      <c r="N831" s="148"/>
      <c r="O831" s="148"/>
      <c r="P831" s="148"/>
      <c r="Q831" s="103"/>
      <c r="R831" s="148"/>
      <c r="S831" s="148"/>
      <c r="T831" s="148"/>
      <c r="U831" s="148"/>
      <c r="V831" s="148"/>
      <c r="W831" s="148"/>
      <c r="X831" s="148"/>
      <c r="Y831" s="148"/>
      <c r="Z831" s="148"/>
      <c r="AA831" s="148"/>
      <c r="AB831" s="148"/>
      <c r="AC831" s="148"/>
      <c r="AD831" s="148"/>
    </row>
    <row r="832" spans="1:37" ht="24" customHeight="1">
      <c r="A832" s="153"/>
      <c r="B832" s="47"/>
      <c r="C832" s="397" t="s">
        <v>719</v>
      </c>
      <c r="D832" s="319"/>
      <c r="E832" s="319"/>
      <c r="F832" s="319"/>
      <c r="G832" s="319"/>
      <c r="H832" s="319"/>
      <c r="I832" s="319"/>
      <c r="J832" s="319"/>
      <c r="K832" s="319"/>
      <c r="L832" s="320"/>
      <c r="M832" s="397" t="s">
        <v>1102</v>
      </c>
      <c r="N832" s="316"/>
      <c r="O832" s="316"/>
      <c r="P832" s="316"/>
      <c r="Q832" s="316"/>
      <c r="R832" s="316"/>
      <c r="S832" s="316"/>
      <c r="T832" s="316"/>
      <c r="U832" s="316"/>
      <c r="V832" s="316"/>
      <c r="W832" s="316"/>
      <c r="X832" s="316"/>
      <c r="Y832" s="316"/>
      <c r="Z832" s="316"/>
      <c r="AA832" s="316"/>
      <c r="AB832" s="316"/>
      <c r="AC832" s="316"/>
      <c r="AD832" s="317"/>
    </row>
    <row r="833" spans="1:37" ht="15" customHeight="1">
      <c r="A833" s="153"/>
      <c r="B833" s="148"/>
      <c r="C833" s="323"/>
      <c r="D833" s="314"/>
      <c r="E833" s="314"/>
      <c r="F833" s="314"/>
      <c r="G833" s="314"/>
      <c r="H833" s="314"/>
      <c r="I833" s="314"/>
      <c r="J833" s="314"/>
      <c r="K833" s="314"/>
      <c r="L833" s="324"/>
      <c r="M833" s="395" t="s">
        <v>454</v>
      </c>
      <c r="N833" s="316"/>
      <c r="O833" s="316"/>
      <c r="P833" s="316"/>
      <c r="Q833" s="316"/>
      <c r="R833" s="317"/>
      <c r="S833" s="441" t="s">
        <v>700</v>
      </c>
      <c r="T833" s="316"/>
      <c r="U833" s="316"/>
      <c r="V833" s="316"/>
      <c r="W833" s="316"/>
      <c r="X833" s="317"/>
      <c r="Y833" s="441" t="s">
        <v>701</v>
      </c>
      <c r="Z833" s="316"/>
      <c r="AA833" s="316"/>
      <c r="AB833" s="316"/>
      <c r="AC833" s="316"/>
      <c r="AD833" s="317"/>
      <c r="AG833" t="s">
        <v>412</v>
      </c>
      <c r="AH833" t="s">
        <v>413</v>
      </c>
      <c r="AI833" t="s">
        <v>287</v>
      </c>
      <c r="AJ833" t="s">
        <v>459</v>
      </c>
      <c r="AK833" t="s">
        <v>460</v>
      </c>
    </row>
    <row r="834" spans="1:37" ht="15" customHeight="1">
      <c r="A834" s="153"/>
      <c r="B834" s="15"/>
      <c r="C834" s="125" t="s">
        <v>221</v>
      </c>
      <c r="D834" s="433" t="s">
        <v>720</v>
      </c>
      <c r="E834" s="316"/>
      <c r="F834" s="316"/>
      <c r="G834" s="316"/>
      <c r="H834" s="316"/>
      <c r="I834" s="316"/>
      <c r="J834" s="316"/>
      <c r="K834" s="316"/>
      <c r="L834" s="317"/>
      <c r="M834" s="379"/>
      <c r="N834" s="316"/>
      <c r="O834" s="316"/>
      <c r="P834" s="316"/>
      <c r="Q834" s="316"/>
      <c r="R834" s="317"/>
      <c r="S834" s="379"/>
      <c r="T834" s="316"/>
      <c r="U834" s="316"/>
      <c r="V834" s="316"/>
      <c r="W834" s="316"/>
      <c r="X834" s="317"/>
      <c r="Y834" s="379"/>
      <c r="Z834" s="316"/>
      <c r="AA834" s="316"/>
      <c r="AB834" s="316"/>
      <c r="AC834" s="316"/>
      <c r="AD834" s="317"/>
      <c r="AG834">
        <f>IF($C$819=1,IF(COUNTBLANK(M834:AD843)=150,0,1),0)</f>
        <v>0</v>
      </c>
      <c r="AH834">
        <f>IF($C$819&gt;1,IF(COUNTBLANK(M834:AD843)=180,0,1),0)</f>
        <v>0</v>
      </c>
      <c r="AI834">
        <f t="shared" ref="AI834:AI843" si="174">COUNTIF(S834:AD834,"NS")</f>
        <v>0</v>
      </c>
      <c r="AJ834">
        <f t="shared" ref="AJ834:AJ843" si="175">SUM(S834:AD834)</f>
        <v>0</v>
      </c>
      <c r="AK834">
        <f t="shared" ref="AK834:AK843" si="176">IF(COUNTA(M834:AD834)=0,0,IF(OR(AND(M834=0,AI834&gt;0),AND(M834="ns",AJ834&gt;0),AND(M834="ns",AI834=0,AJ834=0)),1,IF(OR(AND(M834&gt;0,AI834=2),AND(M834="ns",AI834=2),AND(M834="ns",AJ834=0,AI834&gt;0),M834=AJ834),0,1)))</f>
        <v>0</v>
      </c>
    </row>
    <row r="835" spans="1:37" ht="15" customHeight="1">
      <c r="A835" s="153"/>
      <c r="B835" s="15"/>
      <c r="C835" s="125" t="s">
        <v>222</v>
      </c>
      <c r="D835" s="433" t="s">
        <v>721</v>
      </c>
      <c r="E835" s="316"/>
      <c r="F835" s="316"/>
      <c r="G835" s="316"/>
      <c r="H835" s="316"/>
      <c r="I835" s="316"/>
      <c r="J835" s="316"/>
      <c r="K835" s="316"/>
      <c r="L835" s="317"/>
      <c r="M835" s="379"/>
      <c r="N835" s="316"/>
      <c r="O835" s="316"/>
      <c r="P835" s="316"/>
      <c r="Q835" s="316"/>
      <c r="R835" s="317"/>
      <c r="S835" s="379"/>
      <c r="T835" s="316"/>
      <c r="U835" s="316"/>
      <c r="V835" s="316"/>
      <c r="W835" s="316"/>
      <c r="X835" s="317"/>
      <c r="Y835" s="379"/>
      <c r="Z835" s="316"/>
      <c r="AA835" s="316"/>
      <c r="AB835" s="316"/>
      <c r="AC835" s="316"/>
      <c r="AD835" s="317"/>
      <c r="AI835">
        <f t="shared" si="174"/>
        <v>0</v>
      </c>
      <c r="AJ835">
        <f t="shared" si="175"/>
        <v>0</v>
      </c>
      <c r="AK835">
        <f t="shared" si="176"/>
        <v>0</v>
      </c>
    </row>
    <row r="836" spans="1:37" ht="15" customHeight="1">
      <c r="A836" s="153"/>
      <c r="B836" s="15"/>
      <c r="C836" s="125" t="s">
        <v>224</v>
      </c>
      <c r="D836" s="433" t="s">
        <v>722</v>
      </c>
      <c r="E836" s="316"/>
      <c r="F836" s="316"/>
      <c r="G836" s="316"/>
      <c r="H836" s="316"/>
      <c r="I836" s="316"/>
      <c r="J836" s="316"/>
      <c r="K836" s="316"/>
      <c r="L836" s="317"/>
      <c r="M836" s="379"/>
      <c r="N836" s="316"/>
      <c r="O836" s="316"/>
      <c r="P836" s="316"/>
      <c r="Q836" s="316"/>
      <c r="R836" s="317"/>
      <c r="S836" s="379"/>
      <c r="T836" s="316"/>
      <c r="U836" s="316"/>
      <c r="V836" s="316"/>
      <c r="W836" s="316"/>
      <c r="X836" s="317"/>
      <c r="Y836" s="379"/>
      <c r="Z836" s="316"/>
      <c r="AA836" s="316"/>
      <c r="AB836" s="316"/>
      <c r="AC836" s="316"/>
      <c r="AD836" s="317"/>
      <c r="AI836">
        <f t="shared" si="174"/>
        <v>0</v>
      </c>
      <c r="AJ836">
        <f t="shared" si="175"/>
        <v>0</v>
      </c>
      <c r="AK836">
        <f t="shared" si="176"/>
        <v>0</v>
      </c>
    </row>
    <row r="837" spans="1:37" ht="15" customHeight="1">
      <c r="A837" s="153"/>
      <c r="B837" s="15"/>
      <c r="C837" s="125" t="s">
        <v>225</v>
      </c>
      <c r="D837" s="433" t="s">
        <v>723</v>
      </c>
      <c r="E837" s="316"/>
      <c r="F837" s="316"/>
      <c r="G837" s="316"/>
      <c r="H837" s="316"/>
      <c r="I837" s="316"/>
      <c r="J837" s="316"/>
      <c r="K837" s="316"/>
      <c r="L837" s="317"/>
      <c r="M837" s="379"/>
      <c r="N837" s="316"/>
      <c r="O837" s="316"/>
      <c r="P837" s="316"/>
      <c r="Q837" s="316"/>
      <c r="R837" s="317"/>
      <c r="S837" s="379"/>
      <c r="T837" s="316"/>
      <c r="U837" s="316"/>
      <c r="V837" s="316"/>
      <c r="W837" s="316"/>
      <c r="X837" s="317"/>
      <c r="Y837" s="379"/>
      <c r="Z837" s="316"/>
      <c r="AA837" s="316"/>
      <c r="AB837" s="316"/>
      <c r="AC837" s="316"/>
      <c r="AD837" s="317"/>
      <c r="AI837">
        <f t="shared" si="174"/>
        <v>0</v>
      </c>
      <c r="AJ837">
        <f t="shared" si="175"/>
        <v>0</v>
      </c>
      <c r="AK837">
        <f t="shared" si="176"/>
        <v>0</v>
      </c>
    </row>
    <row r="838" spans="1:37" ht="15" customHeight="1">
      <c r="A838" s="153"/>
      <c r="B838" s="15"/>
      <c r="C838" s="125" t="s">
        <v>227</v>
      </c>
      <c r="D838" s="433" t="s">
        <v>724</v>
      </c>
      <c r="E838" s="316"/>
      <c r="F838" s="316"/>
      <c r="G838" s="316"/>
      <c r="H838" s="316"/>
      <c r="I838" s="316"/>
      <c r="J838" s="316"/>
      <c r="K838" s="316"/>
      <c r="L838" s="317"/>
      <c r="M838" s="379"/>
      <c r="N838" s="316"/>
      <c r="O838" s="316"/>
      <c r="P838" s="316"/>
      <c r="Q838" s="316"/>
      <c r="R838" s="317"/>
      <c r="S838" s="379"/>
      <c r="T838" s="316"/>
      <c r="U838" s="316"/>
      <c r="V838" s="316"/>
      <c r="W838" s="316"/>
      <c r="X838" s="317"/>
      <c r="Y838" s="379"/>
      <c r="Z838" s="316"/>
      <c r="AA838" s="316"/>
      <c r="AB838" s="316"/>
      <c r="AC838" s="316"/>
      <c r="AD838" s="317"/>
      <c r="AI838">
        <f t="shared" si="174"/>
        <v>0</v>
      </c>
      <c r="AJ838">
        <f t="shared" si="175"/>
        <v>0</v>
      </c>
      <c r="AK838">
        <f t="shared" si="176"/>
        <v>0</v>
      </c>
    </row>
    <row r="839" spans="1:37" ht="15" customHeight="1">
      <c r="A839" s="153"/>
      <c r="B839" s="15"/>
      <c r="C839" s="125" t="s">
        <v>229</v>
      </c>
      <c r="D839" s="433" t="s">
        <v>725</v>
      </c>
      <c r="E839" s="316"/>
      <c r="F839" s="316"/>
      <c r="G839" s="316"/>
      <c r="H839" s="316"/>
      <c r="I839" s="316"/>
      <c r="J839" s="316"/>
      <c r="K839" s="316"/>
      <c r="L839" s="317"/>
      <c r="M839" s="379"/>
      <c r="N839" s="316"/>
      <c r="O839" s="316"/>
      <c r="P839" s="316"/>
      <c r="Q839" s="316"/>
      <c r="R839" s="317"/>
      <c r="S839" s="379"/>
      <c r="T839" s="316"/>
      <c r="U839" s="316"/>
      <c r="V839" s="316"/>
      <c r="W839" s="316"/>
      <c r="X839" s="317"/>
      <c r="Y839" s="379"/>
      <c r="Z839" s="316"/>
      <c r="AA839" s="316"/>
      <c r="AB839" s="316"/>
      <c r="AC839" s="316"/>
      <c r="AD839" s="317"/>
      <c r="AI839">
        <f t="shared" si="174"/>
        <v>0</v>
      </c>
      <c r="AJ839">
        <f t="shared" si="175"/>
        <v>0</v>
      </c>
      <c r="AK839">
        <f t="shared" si="176"/>
        <v>0</v>
      </c>
    </row>
    <row r="840" spans="1:37" ht="15" customHeight="1">
      <c r="A840" s="153"/>
      <c r="B840" s="15"/>
      <c r="C840" s="125" t="s">
        <v>231</v>
      </c>
      <c r="D840" s="433" t="s">
        <v>726</v>
      </c>
      <c r="E840" s="316"/>
      <c r="F840" s="316"/>
      <c r="G840" s="316"/>
      <c r="H840" s="316"/>
      <c r="I840" s="316"/>
      <c r="J840" s="316"/>
      <c r="K840" s="316"/>
      <c r="L840" s="317"/>
      <c r="M840" s="379"/>
      <c r="N840" s="316"/>
      <c r="O840" s="316"/>
      <c r="P840" s="316"/>
      <c r="Q840" s="316"/>
      <c r="R840" s="317"/>
      <c r="S840" s="379"/>
      <c r="T840" s="316"/>
      <c r="U840" s="316"/>
      <c r="V840" s="316"/>
      <c r="W840" s="316"/>
      <c r="X840" s="317"/>
      <c r="Y840" s="379"/>
      <c r="Z840" s="316"/>
      <c r="AA840" s="316"/>
      <c r="AB840" s="316"/>
      <c r="AC840" s="316"/>
      <c r="AD840" s="317"/>
      <c r="AI840">
        <f t="shared" si="174"/>
        <v>0</v>
      </c>
      <c r="AJ840">
        <f t="shared" si="175"/>
        <v>0</v>
      </c>
      <c r="AK840">
        <f t="shared" si="176"/>
        <v>0</v>
      </c>
    </row>
    <row r="841" spans="1:37" ht="15" customHeight="1">
      <c r="A841" s="153"/>
      <c r="B841" s="15"/>
      <c r="C841" s="125" t="s">
        <v>233</v>
      </c>
      <c r="D841" s="433" t="s">
        <v>727</v>
      </c>
      <c r="E841" s="316"/>
      <c r="F841" s="316"/>
      <c r="G841" s="316"/>
      <c r="H841" s="316"/>
      <c r="I841" s="316"/>
      <c r="J841" s="316"/>
      <c r="K841" s="316"/>
      <c r="L841" s="317"/>
      <c r="M841" s="379"/>
      <c r="N841" s="316"/>
      <c r="O841" s="316"/>
      <c r="P841" s="316"/>
      <c r="Q841" s="316"/>
      <c r="R841" s="317"/>
      <c r="S841" s="379"/>
      <c r="T841" s="316"/>
      <c r="U841" s="316"/>
      <c r="V841" s="316"/>
      <c r="W841" s="316"/>
      <c r="X841" s="317"/>
      <c r="Y841" s="379"/>
      <c r="Z841" s="316"/>
      <c r="AA841" s="316"/>
      <c r="AB841" s="316"/>
      <c r="AC841" s="316"/>
      <c r="AD841" s="317"/>
      <c r="AI841">
        <f t="shared" si="174"/>
        <v>0</v>
      </c>
      <c r="AJ841">
        <f t="shared" si="175"/>
        <v>0</v>
      </c>
      <c r="AK841">
        <f t="shared" si="176"/>
        <v>0</v>
      </c>
    </row>
    <row r="842" spans="1:37" ht="15" customHeight="1">
      <c r="A842" s="153"/>
      <c r="B842" s="15"/>
      <c r="C842" s="125" t="s">
        <v>235</v>
      </c>
      <c r="D842" s="433" t="s">
        <v>728</v>
      </c>
      <c r="E842" s="316"/>
      <c r="F842" s="316"/>
      <c r="G842" s="316"/>
      <c r="H842" s="316"/>
      <c r="I842" s="316"/>
      <c r="J842" s="316"/>
      <c r="K842" s="316"/>
      <c r="L842" s="317"/>
      <c r="M842" s="379"/>
      <c r="N842" s="316"/>
      <c r="O842" s="316"/>
      <c r="P842" s="316"/>
      <c r="Q842" s="316"/>
      <c r="R842" s="317"/>
      <c r="S842" s="379"/>
      <c r="T842" s="316"/>
      <c r="U842" s="316"/>
      <c r="V842" s="316"/>
      <c r="W842" s="316"/>
      <c r="X842" s="317"/>
      <c r="Y842" s="379"/>
      <c r="Z842" s="316"/>
      <c r="AA842" s="316"/>
      <c r="AB842" s="316"/>
      <c r="AC842" s="316"/>
      <c r="AD842" s="317"/>
      <c r="AI842">
        <f t="shared" si="174"/>
        <v>0</v>
      </c>
      <c r="AJ842">
        <f t="shared" si="175"/>
        <v>0</v>
      </c>
      <c r="AK842">
        <f t="shared" si="176"/>
        <v>0</v>
      </c>
    </row>
    <row r="843" spans="1:37" ht="15" customHeight="1">
      <c r="A843" s="153"/>
      <c r="B843" s="15"/>
      <c r="C843" s="169" t="s">
        <v>237</v>
      </c>
      <c r="D843" s="433" t="s">
        <v>550</v>
      </c>
      <c r="E843" s="316"/>
      <c r="F843" s="316"/>
      <c r="G843" s="316"/>
      <c r="H843" s="316"/>
      <c r="I843" s="316"/>
      <c r="J843" s="316"/>
      <c r="K843" s="316"/>
      <c r="L843" s="317"/>
      <c r="M843" s="379"/>
      <c r="N843" s="316"/>
      <c r="O843" s="316"/>
      <c r="P843" s="316"/>
      <c r="Q843" s="316"/>
      <c r="R843" s="317"/>
      <c r="S843" s="379"/>
      <c r="T843" s="316"/>
      <c r="U843" s="316"/>
      <c r="V843" s="316"/>
      <c r="W843" s="316"/>
      <c r="X843" s="317"/>
      <c r="Y843" s="379"/>
      <c r="Z843" s="316"/>
      <c r="AA843" s="316"/>
      <c r="AB843" s="316"/>
      <c r="AC843" s="316"/>
      <c r="AD843" s="317"/>
      <c r="AI843">
        <f t="shared" si="174"/>
        <v>0</v>
      </c>
      <c r="AJ843">
        <f t="shared" si="175"/>
        <v>0</v>
      </c>
      <c r="AK843">
        <f t="shared" si="176"/>
        <v>0</v>
      </c>
    </row>
    <row r="844" spans="1:37" ht="15" customHeight="1">
      <c r="A844" s="153"/>
      <c r="B844" s="15"/>
      <c r="C844" s="126"/>
      <c r="D844" s="149"/>
      <c r="E844" s="149"/>
      <c r="F844" s="149"/>
      <c r="G844" s="149"/>
      <c r="H844" s="149"/>
      <c r="I844" s="149"/>
      <c r="J844" s="149"/>
      <c r="K844" s="149"/>
      <c r="L844" s="150" t="s">
        <v>506</v>
      </c>
      <c r="M844" s="315">
        <f>IF(AND(SUM(M834:M843)=0,COUNTIF(M834:M843,"NS")&gt;0),"NS",IF(AND(SUM(M834:M843)=0,COUNTIF(M834:M843,0)&gt;0),0,IF(AND(SUM(M834:M843)=0,COUNTIF(M834:M843,"NA")&gt;0),"NA",SUM(M834:M843))))</f>
        <v>0</v>
      </c>
      <c r="N844" s="316"/>
      <c r="O844" s="316"/>
      <c r="P844" s="316"/>
      <c r="Q844" s="316"/>
      <c r="R844" s="317"/>
      <c r="S844" s="315">
        <f>IF(AND(SUM(S834:S843)=0,COUNTIF(S834:S843,"NS")&gt;0),"NS",IF(AND(SUM(S834:S843)=0,COUNTIF(S834:S843,0)&gt;0),0,IF(AND(SUM(S834:S843)=0,COUNTIF(S834:S843,"NA")&gt;0),"NA",SUM(S834:S843))))</f>
        <v>0</v>
      </c>
      <c r="T844" s="316"/>
      <c r="U844" s="316"/>
      <c r="V844" s="316"/>
      <c r="W844" s="316"/>
      <c r="X844" s="317"/>
      <c r="Y844" s="315">
        <f>IF(AND(SUM(Y834:Y843)=0,COUNTIF(Y834:Y843,"NS")&gt;0),"NS",IF(AND(SUM(Y834:Y843)=0,COUNTIF(Y834:Y843,0)&gt;0),0,IF(AND(SUM(Y834:Y843)=0,COUNTIF(Y834:Y843,"NA")&gt;0),"NA",SUM(Y834:Y843))))</f>
        <v>0</v>
      </c>
      <c r="Z844" s="316"/>
      <c r="AA844" s="316"/>
      <c r="AB844" s="316"/>
      <c r="AC844" s="316"/>
      <c r="AD844" s="317"/>
      <c r="AI844">
        <f>SUM(AI834:AI843)</f>
        <v>0</v>
      </c>
      <c r="AK844">
        <f>SUM(AK834:AK843)</f>
        <v>0</v>
      </c>
    </row>
    <row r="845" spans="1:37" ht="15" customHeight="1">
      <c r="A845" s="153"/>
      <c r="B845" s="148"/>
      <c r="C845" s="148"/>
      <c r="D845" s="148"/>
      <c r="E845" s="148"/>
      <c r="F845" s="148"/>
      <c r="G845" s="148"/>
      <c r="H845" s="151"/>
      <c r="I845" s="149"/>
      <c r="J845" s="149"/>
      <c r="K845" s="149"/>
      <c r="L845" s="149"/>
      <c r="M845" s="149"/>
      <c r="N845" s="149"/>
      <c r="O845" s="149"/>
      <c r="P845" s="149"/>
      <c r="Q845" s="149"/>
      <c r="R845" s="149"/>
      <c r="S845" s="149"/>
      <c r="T845" s="149"/>
      <c r="U845" s="149"/>
      <c r="V845" s="149"/>
      <c r="W845" s="149"/>
      <c r="X845" s="149"/>
      <c r="Y845" s="149"/>
      <c r="Z845" s="149"/>
      <c r="AA845" s="149"/>
      <c r="AB845" s="149"/>
      <c r="AC845" s="149"/>
      <c r="AD845" s="149"/>
    </row>
    <row r="846" spans="1:37" ht="24" customHeight="1">
      <c r="A846" s="83"/>
      <c r="B846" s="15"/>
      <c r="C846" s="371" t="s">
        <v>291</v>
      </c>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row>
    <row r="847" spans="1:37" ht="60" customHeight="1">
      <c r="A847" s="153"/>
      <c r="B847" s="148"/>
      <c r="C847" s="372"/>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c r="AA847" s="316"/>
      <c r="AB847" s="316"/>
      <c r="AC847" s="316"/>
      <c r="AD847" s="317"/>
    </row>
    <row r="848" spans="1:37" ht="15" customHeight="1">
      <c r="A848" s="83"/>
      <c r="B848" s="239" t="str">
        <f>IF(AG834=0,"","Favor de ingresar toda la información requerida en la pregunta.")</f>
        <v/>
      </c>
      <c r="C848" s="239"/>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row>
    <row r="849" spans="1:37" ht="15" customHeight="1">
      <c r="A849" s="83"/>
      <c r="B849" s="239" t="str">
        <f>IF(AND(COUNTIF(M834:AD843,"NS")&lt;&gt;0,C847=""),"Alerta: Debido a que cuenta con registros NS, debe proporcionar una justificación en el area de comentarios al final de la pregunta.","")</f>
        <v/>
      </c>
      <c r="C849" s="239"/>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row>
    <row r="850" spans="1:37" ht="15" customHeight="1">
      <c r="A850" s="83"/>
      <c r="B850" s="239" t="str">
        <f>IF(AK844&gt;=1,"Favor de revisar la sumatoria y consistencia de totales y/o subtotales por filas (numéricos y NS).","")</f>
        <v/>
      </c>
      <c r="C850" s="239"/>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row>
    <row r="851" spans="1:37" ht="15" customHeight="1">
      <c r="A851" s="83"/>
      <c r="B851" s="239" t="str">
        <f>IF(AND($M$819=M844,$S$819=S844,$Y$819=Y844),"","Las cantidades de Hombres y Mujeres debe corresponder con los datos reportados en la preg. 3.24.")</f>
        <v/>
      </c>
      <c r="C851" s="239"/>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row>
    <row r="852" spans="1:37" ht="15" customHeight="1">
      <c r="A852" s="83"/>
      <c r="B852" s="239" t="str">
        <f>IF(AH834&gt;0,"Revise la información capturada, ya que tiene datos ingresados en celdas que están sombreadas.","")</f>
        <v/>
      </c>
      <c r="C852" s="239"/>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row>
    <row r="853" spans="1:37" ht="15" customHeight="1">
      <c r="A853" s="83"/>
      <c r="B853" s="239"/>
      <c r="C853" s="239"/>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row>
    <row r="854" spans="1:37" ht="24" customHeight="1">
      <c r="A854" s="51" t="s">
        <v>1106</v>
      </c>
      <c r="B854" s="408" t="s">
        <v>1107</v>
      </c>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row>
    <row r="855" spans="1:37" ht="15" customHeight="1">
      <c r="A855" s="153"/>
      <c r="B855" s="148"/>
      <c r="C855" s="148"/>
      <c r="D855" s="148"/>
      <c r="E855" s="148"/>
      <c r="F855" s="148"/>
      <c r="G855" s="148"/>
      <c r="H855" s="148"/>
      <c r="I855" s="148"/>
      <c r="J855" s="148"/>
      <c r="K855" s="148"/>
      <c r="L855" s="148"/>
      <c r="M855" s="148"/>
      <c r="N855" s="148"/>
      <c r="O855" s="148"/>
      <c r="P855" s="148"/>
      <c r="Q855" s="148"/>
      <c r="R855" s="103"/>
      <c r="S855" s="103"/>
      <c r="T855" s="148"/>
      <c r="U855" s="148"/>
      <c r="V855" s="148"/>
      <c r="W855" s="148"/>
      <c r="X855" s="148"/>
      <c r="Y855" s="148"/>
      <c r="Z855" s="148"/>
      <c r="AA855" s="148"/>
      <c r="AB855" s="148"/>
      <c r="AC855" s="148"/>
      <c r="AD855" s="148"/>
    </row>
    <row r="856" spans="1:37" ht="24" customHeight="1">
      <c r="A856" s="153"/>
      <c r="B856" s="47"/>
      <c r="C856" s="397" t="s">
        <v>1108</v>
      </c>
      <c r="D856" s="319"/>
      <c r="E856" s="319"/>
      <c r="F856" s="319"/>
      <c r="G856" s="319"/>
      <c r="H856" s="319"/>
      <c r="I856" s="319"/>
      <c r="J856" s="319"/>
      <c r="K856" s="319"/>
      <c r="L856" s="320"/>
      <c r="M856" s="397" t="s">
        <v>1102</v>
      </c>
      <c r="N856" s="316"/>
      <c r="O856" s="316"/>
      <c r="P856" s="316"/>
      <c r="Q856" s="316"/>
      <c r="R856" s="316"/>
      <c r="S856" s="316"/>
      <c r="T856" s="316"/>
      <c r="U856" s="316"/>
      <c r="V856" s="316"/>
      <c r="W856" s="316"/>
      <c r="X856" s="316"/>
      <c r="Y856" s="316"/>
      <c r="Z856" s="316"/>
      <c r="AA856" s="316"/>
      <c r="AB856" s="316"/>
      <c r="AC856" s="316"/>
      <c r="AD856" s="317"/>
    </row>
    <row r="857" spans="1:37" ht="15" customHeight="1">
      <c r="A857" s="153"/>
      <c r="B857" s="148"/>
      <c r="C857" s="323"/>
      <c r="D857" s="314"/>
      <c r="E857" s="314"/>
      <c r="F857" s="314"/>
      <c r="G857" s="314"/>
      <c r="H857" s="314"/>
      <c r="I857" s="314"/>
      <c r="J857" s="314"/>
      <c r="K857" s="314"/>
      <c r="L857" s="324"/>
      <c r="M857" s="395" t="s">
        <v>454</v>
      </c>
      <c r="N857" s="316"/>
      <c r="O857" s="316"/>
      <c r="P857" s="316"/>
      <c r="Q857" s="316"/>
      <c r="R857" s="317"/>
      <c r="S857" s="441" t="s">
        <v>700</v>
      </c>
      <c r="T857" s="316"/>
      <c r="U857" s="316"/>
      <c r="V857" s="316"/>
      <c r="W857" s="316"/>
      <c r="X857" s="317"/>
      <c r="Y857" s="441" t="s">
        <v>701</v>
      </c>
      <c r="Z857" s="316"/>
      <c r="AA857" s="316"/>
      <c r="AB857" s="316"/>
      <c r="AC857" s="316"/>
      <c r="AD857" s="317"/>
      <c r="AG857" t="s">
        <v>412</v>
      </c>
      <c r="AH857" t="s">
        <v>413</v>
      </c>
      <c r="AI857" t="s">
        <v>287</v>
      </c>
      <c r="AJ857" t="s">
        <v>459</v>
      </c>
      <c r="AK857" t="s">
        <v>460</v>
      </c>
    </row>
    <row r="858" spans="1:37" ht="15" customHeight="1">
      <c r="A858" s="153"/>
      <c r="B858" s="15"/>
      <c r="C858" s="125" t="s">
        <v>221</v>
      </c>
      <c r="D858" s="433" t="s">
        <v>1109</v>
      </c>
      <c r="E858" s="316"/>
      <c r="F858" s="316"/>
      <c r="G858" s="316"/>
      <c r="H858" s="316"/>
      <c r="I858" s="316"/>
      <c r="J858" s="316"/>
      <c r="K858" s="316"/>
      <c r="L858" s="317"/>
      <c r="M858" s="379"/>
      <c r="N858" s="316"/>
      <c r="O858" s="316"/>
      <c r="P858" s="316"/>
      <c r="Q858" s="316"/>
      <c r="R858" s="317"/>
      <c r="S858" s="379"/>
      <c r="T858" s="316"/>
      <c r="U858" s="316"/>
      <c r="V858" s="316"/>
      <c r="W858" s="316"/>
      <c r="X858" s="317"/>
      <c r="Y858" s="379"/>
      <c r="Z858" s="316"/>
      <c r="AA858" s="316"/>
      <c r="AB858" s="316"/>
      <c r="AC858" s="316"/>
      <c r="AD858" s="317"/>
      <c r="AG858">
        <f>IF($C$819=1,IF(COUNTBLANK(M858:AD860)=45,0,1),0)</f>
        <v>0</v>
      </c>
      <c r="AH858">
        <f>IF($C$819&gt;1,IF(COUNTBLANK(M858:AD860)=54,0,1),0)</f>
        <v>0</v>
      </c>
      <c r="AI858">
        <f>COUNTIF(S858:AD858,"NS")</f>
        <v>0</v>
      </c>
      <c r="AJ858">
        <f>SUM(S858:AD858)</f>
        <v>0</v>
      </c>
      <c r="AK858">
        <f>IF(COUNTA(M858:AD858)=0,0,IF(OR(AND(M858=0,AI858&gt;0),AND(M858="ns",AJ858&gt;0),AND(M858="ns",AI858=0,AJ858=0)),1,IF(OR(AND(M858&gt;0,AI858=2),AND(M858="ns",AI858=2),AND(M858="ns",AJ858=0,AI858&gt;0),M858=AJ858),0,1)))</f>
        <v>0</v>
      </c>
    </row>
    <row r="859" spans="1:37" ht="15" customHeight="1">
      <c r="A859" s="153"/>
      <c r="B859" s="15"/>
      <c r="C859" s="125" t="s">
        <v>222</v>
      </c>
      <c r="D859" s="433" t="s">
        <v>1110</v>
      </c>
      <c r="E859" s="316"/>
      <c r="F859" s="316"/>
      <c r="G859" s="316"/>
      <c r="H859" s="316"/>
      <c r="I859" s="316"/>
      <c r="J859" s="316"/>
      <c r="K859" s="316"/>
      <c r="L859" s="317"/>
      <c r="M859" s="379"/>
      <c r="N859" s="316"/>
      <c r="O859" s="316"/>
      <c r="P859" s="316"/>
      <c r="Q859" s="316"/>
      <c r="R859" s="317"/>
      <c r="S859" s="379"/>
      <c r="T859" s="316"/>
      <c r="U859" s="316"/>
      <c r="V859" s="316"/>
      <c r="W859" s="316"/>
      <c r="X859" s="317"/>
      <c r="Y859" s="379"/>
      <c r="Z859" s="316"/>
      <c r="AA859" s="316"/>
      <c r="AB859" s="316"/>
      <c r="AC859" s="316"/>
      <c r="AD859" s="317"/>
      <c r="AI859">
        <f>COUNTIF(S859:AD859,"NS")</f>
        <v>0</v>
      </c>
      <c r="AJ859">
        <f>SUM(S859:AD859)</f>
        <v>0</v>
      </c>
      <c r="AK859">
        <f>IF(COUNTA(M859:AD859)=0,0,IF(OR(AND(M859=0,AI859&gt;0),AND(M859="ns",AJ859&gt;0),AND(M859="ns",AI859=0,AJ859=0)),1,IF(OR(AND(M859&gt;0,AI859=2),AND(M859="ns",AI859=2),AND(M859="ns",AJ859=0,AI859&gt;0),M859=AJ859),0,1)))</f>
        <v>0</v>
      </c>
    </row>
    <row r="860" spans="1:37" ht="15" customHeight="1">
      <c r="A860" s="153"/>
      <c r="B860" s="15"/>
      <c r="C860" s="125" t="s">
        <v>224</v>
      </c>
      <c r="D860" s="433" t="s">
        <v>550</v>
      </c>
      <c r="E860" s="316"/>
      <c r="F860" s="316"/>
      <c r="G860" s="316"/>
      <c r="H860" s="316"/>
      <c r="I860" s="316"/>
      <c r="J860" s="316"/>
      <c r="K860" s="316"/>
      <c r="L860" s="317"/>
      <c r="M860" s="379"/>
      <c r="N860" s="316"/>
      <c r="O860" s="316"/>
      <c r="P860" s="316"/>
      <c r="Q860" s="316"/>
      <c r="R860" s="317"/>
      <c r="S860" s="379"/>
      <c r="T860" s="316"/>
      <c r="U860" s="316"/>
      <c r="V860" s="316"/>
      <c r="W860" s="316"/>
      <c r="X860" s="317"/>
      <c r="Y860" s="379"/>
      <c r="Z860" s="316"/>
      <c r="AA860" s="316"/>
      <c r="AB860" s="316"/>
      <c r="AC860" s="316"/>
      <c r="AD860" s="317"/>
      <c r="AI860">
        <f>COUNTIF(S860:AD860,"NS")</f>
        <v>0</v>
      </c>
      <c r="AJ860">
        <f>SUM(S860:AD860)</f>
        <v>0</v>
      </c>
      <c r="AK860">
        <f>IF(COUNTA(M860:AD860)=0,0,IF(OR(AND(M860=0,AI860&gt;0),AND(M860="ns",AJ860&gt;0),AND(M860="ns",AI860=0,AJ860=0)),1,IF(OR(AND(M860&gt;0,AI860=2),AND(M860="ns",AI860=2),AND(M860="ns",AJ860=0,AI860&gt;0),M860=AJ860),0,1)))</f>
        <v>0</v>
      </c>
    </row>
    <row r="861" spans="1:37" ht="15" customHeight="1">
      <c r="A861" s="153"/>
      <c r="B861" s="15"/>
      <c r="C861" s="126"/>
      <c r="D861" s="149"/>
      <c r="E861" s="149"/>
      <c r="F861" s="149"/>
      <c r="G861" s="149"/>
      <c r="H861" s="149"/>
      <c r="I861" s="149"/>
      <c r="J861" s="149"/>
      <c r="K861" s="149"/>
      <c r="L861" s="150" t="s">
        <v>506</v>
      </c>
      <c r="M861" s="315">
        <f>IF(AND(SUM(M858:M860)=0,COUNTIF(M858:M860,"NS")&gt;0),"NS",IF(AND(SUM(M858:M860)=0,COUNTIF(M858:M860,0)&gt;0),0,IF(AND(SUM(M858:M860)=0,COUNTIF(M858:M860,"NA")&gt;0),"NA",SUM(M858:M860))))</f>
        <v>0</v>
      </c>
      <c r="N861" s="316"/>
      <c r="O861" s="316"/>
      <c r="P861" s="316"/>
      <c r="Q861" s="316"/>
      <c r="R861" s="317"/>
      <c r="S861" s="315">
        <f>IF(AND(SUM(S858:S860)=0,COUNTIF(S858:S860,"NS")&gt;0),"NS",IF(AND(SUM(S858:S860)=0,COUNTIF(S858:S860,0)&gt;0),0,IF(AND(SUM(S858:S860)=0,COUNTIF(S858:S860,"NA")&gt;0),"NA",SUM(S858:S860))))</f>
        <v>0</v>
      </c>
      <c r="T861" s="316"/>
      <c r="U861" s="316"/>
      <c r="V861" s="316"/>
      <c r="W861" s="316"/>
      <c r="X861" s="317"/>
      <c r="Y861" s="315">
        <f>IF(AND(SUM(Y858:Y860)=0,COUNTIF(Y858:Y860,"NS")&gt;0),"NS",IF(AND(SUM(Y858:Y860)=0,COUNTIF(Y858:Y860,0)&gt;0),0,IF(AND(SUM(Y858:Y860)=0,COUNTIF(Y858:Y860,"NA")&gt;0),"NA",SUM(Y858:Y860))))</f>
        <v>0</v>
      </c>
      <c r="Z861" s="316"/>
      <c r="AA861" s="316"/>
      <c r="AB861" s="316"/>
      <c r="AC861" s="316"/>
      <c r="AD861" s="317"/>
      <c r="AI861">
        <f>SUM(AI858:AI860)</f>
        <v>0</v>
      </c>
      <c r="AK861">
        <f>SUM(AK858:AK860)</f>
        <v>0</v>
      </c>
    </row>
    <row r="862" spans="1:37" ht="15" customHeight="1">
      <c r="A862" s="153"/>
      <c r="B862" s="148"/>
      <c r="C862" s="148"/>
      <c r="D862" s="148"/>
      <c r="E862" s="148"/>
      <c r="F862" s="148"/>
      <c r="G862" s="148"/>
      <c r="H862" s="151"/>
      <c r="I862" s="149"/>
      <c r="J862" s="149"/>
      <c r="K862" s="149"/>
      <c r="L862" s="149"/>
      <c r="M862" s="149"/>
      <c r="N862" s="149"/>
      <c r="O862" s="149"/>
      <c r="P862" s="149"/>
      <c r="Q862" s="149"/>
      <c r="R862" s="149"/>
      <c r="S862" s="149"/>
      <c r="T862" s="149"/>
      <c r="U862" s="149"/>
      <c r="V862" s="149"/>
      <c r="W862" s="149"/>
      <c r="X862" s="149"/>
      <c r="Y862" s="149"/>
      <c r="Z862" s="149"/>
      <c r="AA862" s="149"/>
      <c r="AB862" s="149"/>
      <c r="AC862" s="149"/>
      <c r="AD862" s="149"/>
    </row>
    <row r="863" spans="1:37" ht="24" customHeight="1">
      <c r="A863" s="83"/>
      <c r="B863" s="15"/>
      <c r="C863" s="371" t="s">
        <v>291</v>
      </c>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row>
    <row r="864" spans="1:37" ht="60" customHeight="1">
      <c r="A864" s="153"/>
      <c r="B864" s="148"/>
      <c r="C864" s="372"/>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316"/>
      <c r="Z864" s="316"/>
      <c r="AA864" s="316"/>
      <c r="AB864" s="316"/>
      <c r="AC864" s="316"/>
      <c r="AD864" s="317"/>
    </row>
    <row r="865" spans="1:37" ht="15" customHeight="1">
      <c r="A865" s="83"/>
      <c r="B865" s="239" t="str">
        <f>IF(AG858=0,"","Favor de ingresar toda la información requerida en la pregunta.")</f>
        <v/>
      </c>
      <c r="C865" s="239"/>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row>
    <row r="866" spans="1:37" ht="15" customHeight="1">
      <c r="A866" s="83"/>
      <c r="B866" s="239" t="str">
        <f>IF(AND(COUNTIF(M858:AD860,"NS")&lt;&gt;0,C864=""),"Alerta: Debido a que cuenta con registros NS, debe proporcionar una justificación en el area de comentarios al final de la pregunta.","")</f>
        <v/>
      </c>
      <c r="C866" s="239"/>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row>
    <row r="867" spans="1:37" ht="15" customHeight="1">
      <c r="A867" s="83"/>
      <c r="B867" s="239" t="str">
        <f>IF(AK861&gt;=1,"Favor de revisar la sumatoria y consistencia de totales y/o subtotales por filas (numéricos y NS).","")</f>
        <v/>
      </c>
      <c r="C867" s="239"/>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row>
    <row r="868" spans="1:37" ht="15" customHeight="1">
      <c r="A868" s="83"/>
      <c r="B868" s="239" t="str">
        <f>IF(AND($M$819=M861,$S$819=S861,$Y$819=Y861),"","Las cantidades de Hombres y Mujeres debe corresponder con los datos reportados en la preg. 3.24.")</f>
        <v/>
      </c>
      <c r="C868" s="239"/>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row>
    <row r="869" spans="1:37" ht="15" customHeight="1">
      <c r="A869" s="83"/>
      <c r="B869" s="239" t="str">
        <f>IF(AH858&gt;0,"Revise la información capturada, ya que tiene datos ingresados en celdas que están sombreadas.","")</f>
        <v/>
      </c>
      <c r="C869" s="239"/>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row>
    <row r="870" spans="1:37" ht="15" customHeight="1">
      <c r="A870" s="83"/>
      <c r="B870" s="239"/>
      <c r="C870" s="239"/>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row>
    <row r="871" spans="1:37" ht="24" customHeight="1">
      <c r="A871" s="51" t="s">
        <v>1111</v>
      </c>
      <c r="B871" s="408" t="s">
        <v>1112</v>
      </c>
      <c r="C871" s="281"/>
      <c r="D871" s="281"/>
      <c r="E871" s="281"/>
      <c r="F871" s="281"/>
      <c r="G871" s="281"/>
      <c r="H871" s="281"/>
      <c r="I871" s="281"/>
      <c r="J871" s="281"/>
      <c r="K871" s="281"/>
      <c r="L871" s="281"/>
      <c r="M871" s="281"/>
      <c r="N871" s="281"/>
      <c r="O871" s="281"/>
      <c r="P871" s="281"/>
      <c r="Q871" s="281"/>
      <c r="R871" s="281"/>
      <c r="S871" s="281"/>
      <c r="T871" s="281"/>
      <c r="U871" s="281"/>
      <c r="V871" s="281"/>
      <c r="W871" s="281"/>
      <c r="X871" s="281"/>
      <c r="Y871" s="281"/>
      <c r="Z871" s="281"/>
      <c r="AA871" s="281"/>
      <c r="AB871" s="281"/>
      <c r="AC871" s="281"/>
      <c r="AD871" s="281"/>
    </row>
    <row r="872" spans="1:37" ht="15" customHeight="1">
      <c r="A872" s="51"/>
      <c r="B872" s="183"/>
      <c r="C872" s="183"/>
      <c r="D872" s="183"/>
      <c r="E872" s="183"/>
      <c r="F872" s="183"/>
      <c r="G872" s="183"/>
      <c r="H872" s="183"/>
      <c r="I872" s="183"/>
      <c r="J872" s="183"/>
      <c r="K872" s="183"/>
      <c r="L872" s="183"/>
      <c r="M872" s="183"/>
      <c r="N872" s="183"/>
      <c r="O872" s="183"/>
      <c r="P872" s="183"/>
      <c r="Q872" s="183"/>
      <c r="R872" s="183"/>
      <c r="S872" s="183"/>
      <c r="T872" s="183"/>
      <c r="U872" s="183"/>
      <c r="V872" s="183"/>
      <c r="W872" s="183"/>
      <c r="X872" s="90"/>
      <c r="Y872" s="90"/>
      <c r="Z872" s="90"/>
      <c r="AA872" s="90"/>
      <c r="AB872" s="90"/>
      <c r="AC872" s="90"/>
      <c r="AD872" s="90"/>
    </row>
    <row r="873" spans="1:37" ht="24" customHeight="1">
      <c r="A873" s="53"/>
      <c r="B873" s="34"/>
      <c r="C873" s="397" t="s">
        <v>1113</v>
      </c>
      <c r="D873" s="319"/>
      <c r="E873" s="319"/>
      <c r="F873" s="319"/>
      <c r="G873" s="319"/>
      <c r="H873" s="319"/>
      <c r="I873" s="319"/>
      <c r="J873" s="319"/>
      <c r="K873" s="319"/>
      <c r="L873" s="320"/>
      <c r="M873" s="397" t="s">
        <v>1102</v>
      </c>
      <c r="N873" s="316"/>
      <c r="O873" s="316"/>
      <c r="P873" s="316"/>
      <c r="Q873" s="316"/>
      <c r="R873" s="316"/>
      <c r="S873" s="316"/>
      <c r="T873" s="316"/>
      <c r="U873" s="316"/>
      <c r="V873" s="316"/>
      <c r="W873" s="316"/>
      <c r="X873" s="316"/>
      <c r="Y873" s="316"/>
      <c r="Z873" s="316"/>
      <c r="AA873" s="316"/>
      <c r="AB873" s="316"/>
      <c r="AC873" s="316"/>
      <c r="AD873" s="317"/>
    </row>
    <row r="874" spans="1:37" ht="15" customHeight="1">
      <c r="A874" s="153"/>
      <c r="B874" s="34"/>
      <c r="C874" s="323"/>
      <c r="D874" s="314"/>
      <c r="E874" s="314"/>
      <c r="F874" s="314"/>
      <c r="G874" s="314"/>
      <c r="H874" s="314"/>
      <c r="I874" s="314"/>
      <c r="J874" s="314"/>
      <c r="K874" s="314"/>
      <c r="L874" s="324"/>
      <c r="M874" s="395" t="s">
        <v>454</v>
      </c>
      <c r="N874" s="316"/>
      <c r="O874" s="316"/>
      <c r="P874" s="316"/>
      <c r="Q874" s="316"/>
      <c r="R874" s="317"/>
      <c r="S874" s="441" t="s">
        <v>700</v>
      </c>
      <c r="T874" s="316"/>
      <c r="U874" s="316"/>
      <c r="V874" s="316"/>
      <c r="W874" s="316"/>
      <c r="X874" s="317"/>
      <c r="Y874" s="441" t="s">
        <v>701</v>
      </c>
      <c r="Z874" s="316"/>
      <c r="AA874" s="316"/>
      <c r="AB874" s="316"/>
      <c r="AC874" s="316"/>
      <c r="AD874" s="317"/>
      <c r="AG874" t="s">
        <v>412</v>
      </c>
      <c r="AH874" t="s">
        <v>413</v>
      </c>
      <c r="AI874" t="s">
        <v>287</v>
      </c>
      <c r="AJ874" t="s">
        <v>459</v>
      </c>
      <c r="AK874" t="s">
        <v>460</v>
      </c>
    </row>
    <row r="875" spans="1:37" ht="20.100000000000001" customHeight="1">
      <c r="A875" s="153"/>
      <c r="B875" s="15"/>
      <c r="C875" s="387" t="s">
        <v>1114</v>
      </c>
      <c r="D875" s="44" t="s">
        <v>1079</v>
      </c>
      <c r="E875" s="433" t="s">
        <v>1115</v>
      </c>
      <c r="F875" s="316"/>
      <c r="G875" s="316"/>
      <c r="H875" s="316"/>
      <c r="I875" s="316"/>
      <c r="J875" s="316"/>
      <c r="K875" s="316"/>
      <c r="L875" s="317"/>
      <c r="M875" s="379"/>
      <c r="N875" s="316"/>
      <c r="O875" s="316"/>
      <c r="P875" s="316"/>
      <c r="Q875" s="316"/>
      <c r="R875" s="317"/>
      <c r="S875" s="379"/>
      <c r="T875" s="316"/>
      <c r="U875" s="316"/>
      <c r="V875" s="316"/>
      <c r="W875" s="316"/>
      <c r="X875" s="317"/>
      <c r="Y875" s="379"/>
      <c r="Z875" s="316"/>
      <c r="AA875" s="316"/>
      <c r="AB875" s="316"/>
      <c r="AC875" s="316"/>
      <c r="AD875" s="317"/>
      <c r="AG875">
        <f>IF($C$819=1,IF(COUNTBLANK(M875:AD882)=120,0,1),0)</f>
        <v>0</v>
      </c>
      <c r="AH875">
        <f>IF($C$819&gt;1,IF(COUNTBLANK(M875:AD882)=144,0,1),0)</f>
        <v>0</v>
      </c>
      <c r="AI875">
        <f t="shared" ref="AI875:AI882" si="177">COUNTIF(S875:AD875,"NS")</f>
        <v>0</v>
      </c>
      <c r="AJ875">
        <f t="shared" ref="AJ875:AJ882" si="178">SUM(S875:AD875)</f>
        <v>0</v>
      </c>
      <c r="AK875">
        <f t="shared" ref="AK875:AK882" si="179">IF(COUNTA(M875:AD875)=0,0,IF(OR(AND(M875=0,AI875&gt;0),AND(M875="ns",AJ875&gt;0),AND(M875="ns",AI875=0,AJ875=0)),1,IF(OR(AND(M875&gt;0,AI875=2),AND(M875="ns",AI875=2),AND(M875="ns",AJ875=0,AI875&gt;0),M875=AJ875),0,1)))</f>
        <v>0</v>
      </c>
    </row>
    <row r="876" spans="1:37" ht="20.100000000000001" customHeight="1">
      <c r="A876" s="153"/>
      <c r="B876" s="15"/>
      <c r="C876" s="468"/>
      <c r="D876" s="46" t="s">
        <v>1081</v>
      </c>
      <c r="E876" s="471" t="s">
        <v>1116</v>
      </c>
      <c r="F876" s="316"/>
      <c r="G876" s="316"/>
      <c r="H876" s="316"/>
      <c r="I876" s="316"/>
      <c r="J876" s="316"/>
      <c r="K876" s="316"/>
      <c r="L876" s="316"/>
      <c r="M876" s="379"/>
      <c r="N876" s="316"/>
      <c r="O876" s="316"/>
      <c r="P876" s="316"/>
      <c r="Q876" s="316"/>
      <c r="R876" s="317"/>
      <c r="S876" s="379"/>
      <c r="T876" s="316"/>
      <c r="U876" s="316"/>
      <c r="V876" s="316"/>
      <c r="W876" s="316"/>
      <c r="X876" s="317"/>
      <c r="Y876" s="379"/>
      <c r="Z876" s="316"/>
      <c r="AA876" s="316"/>
      <c r="AB876" s="316"/>
      <c r="AC876" s="316"/>
      <c r="AD876" s="317"/>
      <c r="AI876">
        <f t="shared" si="177"/>
        <v>0</v>
      </c>
      <c r="AJ876">
        <f t="shared" si="178"/>
        <v>0</v>
      </c>
      <c r="AK876">
        <f t="shared" si="179"/>
        <v>0</v>
      </c>
    </row>
    <row r="877" spans="1:37" ht="20.100000000000001" customHeight="1">
      <c r="A877" s="153"/>
      <c r="B877" s="15"/>
      <c r="C877" s="452"/>
      <c r="D877" s="46" t="s">
        <v>1083</v>
      </c>
      <c r="E877" s="471" t="s">
        <v>1117</v>
      </c>
      <c r="F877" s="316"/>
      <c r="G877" s="316"/>
      <c r="H877" s="316"/>
      <c r="I877" s="316"/>
      <c r="J877" s="316"/>
      <c r="K877" s="316"/>
      <c r="L877" s="316"/>
      <c r="M877" s="379"/>
      <c r="N877" s="316"/>
      <c r="O877" s="316"/>
      <c r="P877" s="316"/>
      <c r="Q877" s="316"/>
      <c r="R877" s="317"/>
      <c r="S877" s="379"/>
      <c r="T877" s="316"/>
      <c r="U877" s="316"/>
      <c r="V877" s="316"/>
      <c r="W877" s="316"/>
      <c r="X877" s="317"/>
      <c r="Y877" s="379"/>
      <c r="Z877" s="316"/>
      <c r="AA877" s="316"/>
      <c r="AB877" s="316"/>
      <c r="AC877" s="316"/>
      <c r="AD877" s="317"/>
      <c r="AI877">
        <f t="shared" si="177"/>
        <v>0</v>
      </c>
      <c r="AJ877">
        <f t="shared" si="178"/>
        <v>0</v>
      </c>
      <c r="AK877">
        <f t="shared" si="179"/>
        <v>0</v>
      </c>
    </row>
    <row r="878" spans="1:37" ht="15" customHeight="1">
      <c r="A878" s="153"/>
      <c r="B878" s="15"/>
      <c r="C878" s="454" t="s">
        <v>222</v>
      </c>
      <c r="D878" s="317"/>
      <c r="E878" s="433" t="s">
        <v>1118</v>
      </c>
      <c r="F878" s="316"/>
      <c r="G878" s="316"/>
      <c r="H878" s="316"/>
      <c r="I878" s="316"/>
      <c r="J878" s="316"/>
      <c r="K878" s="316"/>
      <c r="L878" s="317"/>
      <c r="M878" s="379"/>
      <c r="N878" s="316"/>
      <c r="O878" s="316"/>
      <c r="P878" s="316"/>
      <c r="Q878" s="316"/>
      <c r="R878" s="317"/>
      <c r="S878" s="379"/>
      <c r="T878" s="316"/>
      <c r="U878" s="316"/>
      <c r="V878" s="316"/>
      <c r="W878" s="316"/>
      <c r="X878" s="317"/>
      <c r="Y878" s="379"/>
      <c r="Z878" s="316"/>
      <c r="AA878" s="316"/>
      <c r="AB878" s="316"/>
      <c r="AC878" s="316"/>
      <c r="AD878" s="317"/>
      <c r="AI878">
        <f t="shared" si="177"/>
        <v>0</v>
      </c>
      <c r="AJ878">
        <f t="shared" si="178"/>
        <v>0</v>
      </c>
      <c r="AK878">
        <f t="shared" si="179"/>
        <v>0</v>
      </c>
    </row>
    <row r="879" spans="1:37" ht="15" customHeight="1">
      <c r="A879" s="153"/>
      <c r="B879" s="15"/>
      <c r="C879" s="454" t="s">
        <v>224</v>
      </c>
      <c r="D879" s="317"/>
      <c r="E879" s="471" t="s">
        <v>1119</v>
      </c>
      <c r="F879" s="316"/>
      <c r="G879" s="316"/>
      <c r="H879" s="316"/>
      <c r="I879" s="316"/>
      <c r="J879" s="316"/>
      <c r="K879" s="316"/>
      <c r="L879" s="316"/>
      <c r="M879" s="379"/>
      <c r="N879" s="316"/>
      <c r="O879" s="316"/>
      <c r="P879" s="316"/>
      <c r="Q879" s="316"/>
      <c r="R879" s="317"/>
      <c r="S879" s="379"/>
      <c r="T879" s="316"/>
      <c r="U879" s="316"/>
      <c r="V879" s="316"/>
      <c r="W879" s="316"/>
      <c r="X879" s="317"/>
      <c r="Y879" s="379"/>
      <c r="Z879" s="316"/>
      <c r="AA879" s="316"/>
      <c r="AB879" s="316"/>
      <c r="AC879" s="316"/>
      <c r="AD879" s="317"/>
      <c r="AI879">
        <f t="shared" si="177"/>
        <v>0</v>
      </c>
      <c r="AJ879">
        <f t="shared" si="178"/>
        <v>0</v>
      </c>
      <c r="AK879">
        <f t="shared" si="179"/>
        <v>0</v>
      </c>
    </row>
    <row r="880" spans="1:37" ht="15" customHeight="1">
      <c r="A880" s="153"/>
      <c r="B880" s="15"/>
      <c r="C880" s="472" t="s">
        <v>225</v>
      </c>
      <c r="D880" s="317"/>
      <c r="E880" s="471" t="s">
        <v>1120</v>
      </c>
      <c r="F880" s="316"/>
      <c r="G880" s="316"/>
      <c r="H880" s="316"/>
      <c r="I880" s="316"/>
      <c r="J880" s="316"/>
      <c r="K880" s="316"/>
      <c r="L880" s="316"/>
      <c r="M880" s="379"/>
      <c r="N880" s="316"/>
      <c r="O880" s="316"/>
      <c r="P880" s="316"/>
      <c r="Q880" s="316"/>
      <c r="R880" s="317"/>
      <c r="S880" s="379"/>
      <c r="T880" s="316"/>
      <c r="U880" s="316"/>
      <c r="V880" s="316"/>
      <c r="W880" s="316"/>
      <c r="X880" s="317"/>
      <c r="Y880" s="379"/>
      <c r="Z880" s="316"/>
      <c r="AA880" s="316"/>
      <c r="AB880" s="316"/>
      <c r="AC880" s="316"/>
      <c r="AD880" s="317"/>
      <c r="AI880">
        <f t="shared" si="177"/>
        <v>0</v>
      </c>
      <c r="AJ880">
        <f t="shared" si="178"/>
        <v>0</v>
      </c>
      <c r="AK880">
        <f t="shared" si="179"/>
        <v>0</v>
      </c>
    </row>
    <row r="881" spans="1:37" ht="15" customHeight="1">
      <c r="A881" s="153"/>
      <c r="B881" s="15"/>
      <c r="C881" s="472" t="s">
        <v>227</v>
      </c>
      <c r="D881" s="317"/>
      <c r="E881" s="471" t="s">
        <v>1121</v>
      </c>
      <c r="F881" s="316"/>
      <c r="G881" s="316"/>
      <c r="H881" s="316"/>
      <c r="I881" s="316"/>
      <c r="J881" s="316"/>
      <c r="K881" s="316"/>
      <c r="L881" s="316"/>
      <c r="M881" s="379"/>
      <c r="N881" s="316"/>
      <c r="O881" s="316"/>
      <c r="P881" s="316"/>
      <c r="Q881" s="316"/>
      <c r="R881" s="317"/>
      <c r="S881" s="379"/>
      <c r="T881" s="316"/>
      <c r="U881" s="316"/>
      <c r="V881" s="316"/>
      <c r="W881" s="316"/>
      <c r="X881" s="317"/>
      <c r="Y881" s="379"/>
      <c r="Z881" s="316"/>
      <c r="AA881" s="316"/>
      <c r="AB881" s="316"/>
      <c r="AC881" s="316"/>
      <c r="AD881" s="317"/>
      <c r="AI881">
        <f t="shared" si="177"/>
        <v>0</v>
      </c>
      <c r="AJ881">
        <f t="shared" si="178"/>
        <v>0</v>
      </c>
      <c r="AK881">
        <f t="shared" si="179"/>
        <v>0</v>
      </c>
    </row>
    <row r="882" spans="1:37" ht="15" customHeight="1">
      <c r="A882" s="153"/>
      <c r="B882" s="15"/>
      <c r="C882" s="472" t="s">
        <v>229</v>
      </c>
      <c r="D882" s="317"/>
      <c r="E882" s="471" t="s">
        <v>550</v>
      </c>
      <c r="F882" s="316"/>
      <c r="G882" s="316"/>
      <c r="H882" s="316"/>
      <c r="I882" s="316"/>
      <c r="J882" s="316"/>
      <c r="K882" s="316"/>
      <c r="L882" s="316"/>
      <c r="M882" s="379"/>
      <c r="N882" s="316"/>
      <c r="O882" s="316"/>
      <c r="P882" s="316"/>
      <c r="Q882" s="316"/>
      <c r="R882" s="317"/>
      <c r="S882" s="379"/>
      <c r="T882" s="316"/>
      <c r="U882" s="316"/>
      <c r="V882" s="316"/>
      <c r="W882" s="316"/>
      <c r="X882" s="317"/>
      <c r="Y882" s="379"/>
      <c r="Z882" s="316"/>
      <c r="AA882" s="316"/>
      <c r="AB882" s="316"/>
      <c r="AC882" s="316"/>
      <c r="AD882" s="317"/>
      <c r="AI882">
        <f t="shared" si="177"/>
        <v>0</v>
      </c>
      <c r="AJ882">
        <f t="shared" si="178"/>
        <v>0</v>
      </c>
      <c r="AK882">
        <f t="shared" si="179"/>
        <v>0</v>
      </c>
    </row>
    <row r="883" spans="1:37" ht="15" customHeight="1">
      <c r="A883" s="153"/>
      <c r="B883" s="15"/>
      <c r="C883" s="126"/>
      <c r="D883" s="149"/>
      <c r="E883" s="149"/>
      <c r="F883" s="149"/>
      <c r="G883" s="149"/>
      <c r="H883" s="149"/>
      <c r="I883" s="149"/>
      <c r="J883" s="149"/>
      <c r="K883" s="149"/>
      <c r="L883" s="150" t="s">
        <v>506</v>
      </c>
      <c r="M883" s="315">
        <f>IF(AND(SUM(M875:M882)=0,COUNTIF(M875:M882,"NS")&gt;0),"NS",IF(AND(SUM(M875:M882)=0,COUNTIF(M875:M882,0)&gt;0),0,IF(AND(SUM(M875:M882)=0,COUNTIF(M875:M882,"NA")&gt;0),"NA",SUM(M875:M882))))</f>
        <v>0</v>
      </c>
      <c r="N883" s="316"/>
      <c r="O883" s="316"/>
      <c r="P883" s="316"/>
      <c r="Q883" s="316"/>
      <c r="R883" s="317"/>
      <c r="S883" s="315">
        <f>IF(AND(SUM(S875:S882)=0,COUNTIF(S875:S882,"NS")&gt;0),"NS",IF(AND(SUM(S875:S882)=0,COUNTIF(S875:S882,0)&gt;0),0,IF(AND(SUM(S875:S882)=0,COUNTIF(S875:S882,"NA")&gt;0),"NA",SUM(S875:S882))))</f>
        <v>0</v>
      </c>
      <c r="T883" s="316"/>
      <c r="U883" s="316"/>
      <c r="V883" s="316"/>
      <c r="W883" s="316"/>
      <c r="X883" s="317"/>
      <c r="Y883" s="315">
        <f>IF(AND(SUM(Y875:Y882)=0,COUNTIF(Y875:Y882,"NS")&gt;0),"NS",IF(AND(SUM(Y875:Y882)=0,COUNTIF(Y875:Y882,0)&gt;0),0,IF(AND(SUM(Y875:Y882)=0,COUNTIF(Y875:Y882,"NA")&gt;0),"NA",SUM(Y875:Y882))))</f>
        <v>0</v>
      </c>
      <c r="Z883" s="316"/>
      <c r="AA883" s="316"/>
      <c r="AB883" s="316"/>
      <c r="AC883" s="316"/>
      <c r="AD883" s="317"/>
      <c r="AI883">
        <f>SUM(AI875:AI882)</f>
        <v>0</v>
      </c>
      <c r="AK883">
        <f>SUM(AK875:AK882)</f>
        <v>0</v>
      </c>
    </row>
    <row r="884" spans="1:37" ht="15" customHeight="1">
      <c r="A884" s="153"/>
      <c r="B884" s="148"/>
      <c r="C884" s="148"/>
      <c r="D884" s="148"/>
      <c r="E884" s="148"/>
      <c r="F884" s="148"/>
      <c r="G884" s="148"/>
      <c r="H884" s="151"/>
      <c r="I884" s="149"/>
      <c r="J884" s="149"/>
      <c r="K884" s="149"/>
      <c r="L884" s="149"/>
      <c r="M884" s="149"/>
      <c r="N884" s="149"/>
      <c r="O884" s="149"/>
      <c r="P884" s="149"/>
      <c r="Q884" s="149"/>
      <c r="R884" s="149"/>
      <c r="S884" s="149"/>
      <c r="T884" s="149"/>
      <c r="U884" s="149"/>
      <c r="V884" s="149"/>
      <c r="W884" s="149"/>
      <c r="X884" s="149"/>
      <c r="Y884" s="149"/>
      <c r="Z884" s="149"/>
      <c r="AA884" s="149"/>
      <c r="AB884" s="149"/>
      <c r="AC884" s="149"/>
      <c r="AD884" s="149"/>
    </row>
    <row r="885" spans="1:37" ht="24" customHeight="1">
      <c r="A885" s="83"/>
      <c r="B885" s="15"/>
      <c r="C885" s="371" t="s">
        <v>291</v>
      </c>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81"/>
    </row>
    <row r="886" spans="1:37" ht="60" customHeight="1">
      <c r="A886" s="153"/>
      <c r="B886" s="148"/>
      <c r="C886" s="372"/>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c r="AA886" s="316"/>
      <c r="AB886" s="316"/>
      <c r="AC886" s="316"/>
      <c r="AD886" s="317"/>
    </row>
    <row r="887" spans="1:37" ht="15" customHeight="1">
      <c r="A887" s="83"/>
      <c r="B887" s="239" t="str">
        <f>IF(AG875=0,"","Favor de ingresar toda la información requerida en la pregunta.")</f>
        <v/>
      </c>
      <c r="C887" s="239"/>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row>
    <row r="888" spans="1:37" ht="15" customHeight="1">
      <c r="A888" s="83"/>
      <c r="B888" s="239" t="str">
        <f>IF(AND(COUNTIF(M875:AD882,"NS")&lt;&gt;0,C886=""),"Alerta: Debido a que cuenta con registros NS, debe proporcionar una justificación en el area de comentarios al final de la pregunta.","")</f>
        <v/>
      </c>
      <c r="C888" s="239"/>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row>
    <row r="889" spans="1:37" ht="15" customHeight="1">
      <c r="A889" s="83"/>
      <c r="B889" s="239" t="str">
        <f>IF(AK883&gt;=1,"Favor de revisar la sumatoria y consistencia de totales y/o subtotales por filas (numéricos y NS).","")</f>
        <v/>
      </c>
      <c r="C889" s="239"/>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row>
    <row r="890" spans="1:37" ht="15" customHeight="1">
      <c r="A890" s="83"/>
      <c r="B890" s="239" t="str">
        <f>IF(AND($M$819=M883,$S$819=S883,$Y$819=Y883),"","Las cantidades de Hombres y Mujeres debe corresponder con los datos reportados en la preg. 3.24.")</f>
        <v/>
      </c>
      <c r="C890" s="239"/>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row>
    <row r="891" spans="1:37" ht="15" customHeight="1">
      <c r="A891" s="83"/>
      <c r="B891" s="239" t="str">
        <f>IF(AH875&gt;0,"Revise la información capturada, ya que tiene datos ingresados en celdas que están sombreadas.","")</f>
        <v/>
      </c>
      <c r="C891" s="239"/>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row>
    <row r="892" spans="1:37" ht="15" customHeight="1">
      <c r="A892" s="83"/>
      <c r="B892" s="239"/>
      <c r="C892" s="239"/>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row>
    <row r="893" spans="1:37" ht="24" customHeight="1">
      <c r="A893" s="51" t="s">
        <v>1122</v>
      </c>
      <c r="B893" s="408" t="s">
        <v>1123</v>
      </c>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81"/>
    </row>
    <row r="894" spans="1:37" ht="24" customHeight="1">
      <c r="A894" s="51"/>
      <c r="B894" s="106"/>
      <c r="C894" s="371" t="s">
        <v>1124</v>
      </c>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81"/>
    </row>
    <row r="895" spans="1:37" ht="48" customHeight="1">
      <c r="A895" s="51"/>
      <c r="B895" s="106"/>
      <c r="C895" s="371" t="s">
        <v>1125</v>
      </c>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81"/>
    </row>
    <row r="896" spans="1:37" ht="24" customHeight="1">
      <c r="A896" s="51"/>
      <c r="B896" s="106"/>
      <c r="C896" s="371" t="s">
        <v>1126</v>
      </c>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81"/>
    </row>
    <row r="897" spans="1:40" ht="24" customHeight="1">
      <c r="A897" s="51"/>
      <c r="B897" s="106"/>
      <c r="C897" s="371" t="s">
        <v>1127</v>
      </c>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81"/>
    </row>
    <row r="898" spans="1:40" ht="15" customHeight="1">
      <c r="A898" s="51"/>
      <c r="B898" s="106"/>
      <c r="C898" s="90"/>
      <c r="D898" s="90"/>
      <c r="E898" s="90"/>
      <c r="F898" s="90"/>
      <c r="G898" s="90"/>
      <c r="H898" s="90"/>
      <c r="I898" s="90"/>
      <c r="J898" s="90"/>
      <c r="K898" s="90"/>
      <c r="L898" s="90"/>
      <c r="M898" s="90"/>
      <c r="N898" s="90"/>
      <c r="O898" s="90"/>
      <c r="P898" s="90"/>
      <c r="Q898" s="90"/>
      <c r="R898" s="90"/>
      <c r="S898" s="103"/>
      <c r="T898" s="90"/>
      <c r="U898" s="34"/>
      <c r="V898" s="90"/>
      <c r="W898" s="90"/>
      <c r="X898" s="90"/>
      <c r="Y898" s="90"/>
      <c r="Z898" s="90"/>
      <c r="AA898" s="90"/>
      <c r="AB898" s="90"/>
      <c r="AC898" s="90"/>
      <c r="AD898" s="90"/>
    </row>
    <row r="899" spans="1:40" ht="24" customHeight="1">
      <c r="A899" s="153"/>
      <c r="B899" s="95"/>
      <c r="C899" s="397" t="s">
        <v>1128</v>
      </c>
      <c r="D899" s="319"/>
      <c r="E899" s="319"/>
      <c r="F899" s="319"/>
      <c r="G899" s="319"/>
      <c r="H899" s="319"/>
      <c r="I899" s="319"/>
      <c r="J899" s="319"/>
      <c r="K899" s="319"/>
      <c r="L899" s="320"/>
      <c r="M899" s="397" t="s">
        <v>1129</v>
      </c>
      <c r="N899" s="316"/>
      <c r="O899" s="316"/>
      <c r="P899" s="316"/>
      <c r="Q899" s="316"/>
      <c r="R899" s="316"/>
      <c r="S899" s="316"/>
      <c r="T899" s="316"/>
      <c r="U899" s="316"/>
      <c r="V899" s="316"/>
      <c r="W899" s="316"/>
      <c r="X899" s="316"/>
      <c r="Y899" s="316"/>
      <c r="Z899" s="316"/>
      <c r="AA899" s="316"/>
      <c r="AB899" s="316"/>
      <c r="AC899" s="316"/>
      <c r="AD899" s="317"/>
    </row>
    <row r="900" spans="1:40">
      <c r="A900" s="153"/>
      <c r="B900" s="34"/>
      <c r="C900" s="323"/>
      <c r="D900" s="314"/>
      <c r="E900" s="314"/>
      <c r="F900" s="314"/>
      <c r="G900" s="314"/>
      <c r="H900" s="314"/>
      <c r="I900" s="314"/>
      <c r="J900" s="314"/>
      <c r="K900" s="314"/>
      <c r="L900" s="324"/>
      <c r="M900" s="395" t="s">
        <v>454</v>
      </c>
      <c r="N900" s="316"/>
      <c r="O900" s="316"/>
      <c r="P900" s="316"/>
      <c r="Q900" s="316"/>
      <c r="R900" s="317"/>
      <c r="S900" s="441" t="s">
        <v>700</v>
      </c>
      <c r="T900" s="316"/>
      <c r="U900" s="316"/>
      <c r="V900" s="316"/>
      <c r="W900" s="316"/>
      <c r="X900" s="317"/>
      <c r="Y900" s="441" t="s">
        <v>701</v>
      </c>
      <c r="Z900" s="316"/>
      <c r="AA900" s="316"/>
      <c r="AB900" s="316"/>
      <c r="AC900" s="316"/>
      <c r="AD900" s="317"/>
      <c r="AG900" t="s">
        <v>412</v>
      </c>
      <c r="AH900" t="s">
        <v>413</v>
      </c>
      <c r="AI900" t="s">
        <v>287</v>
      </c>
      <c r="AJ900" t="s">
        <v>459</v>
      </c>
      <c r="AK900" t="s">
        <v>460</v>
      </c>
      <c r="AL900" t="s">
        <v>1130</v>
      </c>
    </row>
    <row r="901" spans="1:40" ht="15" customHeight="1">
      <c r="A901" s="153"/>
      <c r="B901" s="15"/>
      <c r="C901" s="44" t="s">
        <v>221</v>
      </c>
      <c r="D901" s="433" t="s">
        <v>1131</v>
      </c>
      <c r="E901" s="316"/>
      <c r="F901" s="316"/>
      <c r="G901" s="316"/>
      <c r="H901" s="316"/>
      <c r="I901" s="316"/>
      <c r="J901" s="316"/>
      <c r="K901" s="316"/>
      <c r="L901" s="317"/>
      <c r="M901" s="379"/>
      <c r="N901" s="316"/>
      <c r="O901" s="316"/>
      <c r="P901" s="316"/>
      <c r="Q901" s="316"/>
      <c r="R901" s="317"/>
      <c r="S901" s="379"/>
      <c r="T901" s="316"/>
      <c r="U901" s="316"/>
      <c r="V901" s="316"/>
      <c r="W901" s="316"/>
      <c r="X901" s="317"/>
      <c r="Y901" s="379"/>
      <c r="Z901" s="316"/>
      <c r="AA901" s="316"/>
      <c r="AB901" s="316"/>
      <c r="AC901" s="316"/>
      <c r="AD901" s="317"/>
      <c r="AG901">
        <f>IF(OR($C$819=1,M858&gt;0),IF(COUNTBLANK(M901:AD917)=255,0,1),0)</f>
        <v>0</v>
      </c>
      <c r="AH901">
        <f>IF(OR($C$819&gt;1,M858=0),IF(COUNTBLANK(M901:AD917)=306,0,1),0)</f>
        <v>0</v>
      </c>
      <c r="AI901">
        <f t="shared" ref="AI901:AI917" si="180">COUNTIF(S901:AD901,"NS")</f>
        <v>0</v>
      </c>
      <c r="AJ901">
        <f t="shared" ref="AJ901:AJ917" si="181">SUM(S901:AD901)</f>
        <v>0</v>
      </c>
      <c r="AK901">
        <f t="shared" ref="AK901:AK917" si="182">IF(COUNTA(M901:AD901)=0,0,IF(OR(AND(M901=0,AI901&gt;0),AND(M901="ns",AJ901&gt;0),AND(M901="ns",AI901=0,AJ901=0)),1,IF(OR(AND(M901&gt;0,AI901=2),AND(M901="ns",AI901=2),AND(M901="ns",AJ901=0,AI901&gt;0),M901=AJ901),0,1)))</f>
        <v>0</v>
      </c>
      <c r="AL901">
        <f>IF(OR(ISTEXT(M918),ISTEXT(M858)),0,IF(M918&lt;=M858,0,1))</f>
        <v>0</v>
      </c>
      <c r="AM901">
        <f>IF(OR(ISTEXT(S918),ISTEXT(S858)),0,IF(S918&lt;=S858,0,1))</f>
        <v>0</v>
      </c>
      <c r="AN901">
        <f>IF(OR(ISTEXT(Y918),ISTEXT(Y858)),0,IF(Y918&lt;=Y858,0,1))</f>
        <v>0</v>
      </c>
    </row>
    <row r="902" spans="1:40" ht="15" customHeight="1">
      <c r="A902" s="153"/>
      <c r="B902" s="15"/>
      <c r="C902" s="44" t="s">
        <v>222</v>
      </c>
      <c r="D902" s="433" t="s">
        <v>1132</v>
      </c>
      <c r="E902" s="316"/>
      <c r="F902" s="316"/>
      <c r="G902" s="316"/>
      <c r="H902" s="316"/>
      <c r="I902" s="316"/>
      <c r="J902" s="316"/>
      <c r="K902" s="316"/>
      <c r="L902" s="317"/>
      <c r="M902" s="379"/>
      <c r="N902" s="316"/>
      <c r="O902" s="316"/>
      <c r="P902" s="316"/>
      <c r="Q902" s="316"/>
      <c r="R902" s="317"/>
      <c r="S902" s="379"/>
      <c r="T902" s="316"/>
      <c r="U902" s="316"/>
      <c r="V902" s="316"/>
      <c r="W902" s="316"/>
      <c r="X902" s="317"/>
      <c r="Y902" s="379"/>
      <c r="Z902" s="316"/>
      <c r="AA902" s="316"/>
      <c r="AB902" s="316"/>
      <c r="AC902" s="316"/>
      <c r="AD902" s="317"/>
      <c r="AI902">
        <f t="shared" si="180"/>
        <v>0</v>
      </c>
      <c r="AJ902">
        <f t="shared" si="181"/>
        <v>0</v>
      </c>
      <c r="AK902">
        <f t="shared" si="182"/>
        <v>0</v>
      </c>
      <c r="AN902">
        <f>SUM(AL901:AN901)</f>
        <v>0</v>
      </c>
    </row>
    <row r="903" spans="1:40" ht="15" customHeight="1">
      <c r="A903" s="153"/>
      <c r="B903" s="15"/>
      <c r="C903" s="44" t="s">
        <v>224</v>
      </c>
      <c r="D903" s="433" t="s">
        <v>1133</v>
      </c>
      <c r="E903" s="316"/>
      <c r="F903" s="316"/>
      <c r="G903" s="316"/>
      <c r="H903" s="316"/>
      <c r="I903" s="316"/>
      <c r="J903" s="316"/>
      <c r="K903" s="316"/>
      <c r="L903" s="317"/>
      <c r="M903" s="379"/>
      <c r="N903" s="316"/>
      <c r="O903" s="316"/>
      <c r="P903" s="316"/>
      <c r="Q903" s="316"/>
      <c r="R903" s="317"/>
      <c r="S903" s="379"/>
      <c r="T903" s="316"/>
      <c r="U903" s="316"/>
      <c r="V903" s="316"/>
      <c r="W903" s="316"/>
      <c r="X903" s="317"/>
      <c r="Y903" s="379"/>
      <c r="Z903" s="316"/>
      <c r="AA903" s="316"/>
      <c r="AB903" s="316"/>
      <c r="AC903" s="316"/>
      <c r="AD903" s="317"/>
      <c r="AI903">
        <f t="shared" si="180"/>
        <v>0</v>
      </c>
      <c r="AJ903">
        <f t="shared" si="181"/>
        <v>0</v>
      </c>
      <c r="AK903">
        <f t="shared" si="182"/>
        <v>0</v>
      </c>
    </row>
    <row r="904" spans="1:40" ht="15" customHeight="1">
      <c r="A904" s="153"/>
      <c r="B904" s="15"/>
      <c r="C904" s="44" t="s">
        <v>225</v>
      </c>
      <c r="D904" s="433" t="s">
        <v>1134</v>
      </c>
      <c r="E904" s="316"/>
      <c r="F904" s="316"/>
      <c r="G904" s="316"/>
      <c r="H904" s="316"/>
      <c r="I904" s="316"/>
      <c r="J904" s="316"/>
      <c r="K904" s="316"/>
      <c r="L904" s="317"/>
      <c r="M904" s="379"/>
      <c r="N904" s="316"/>
      <c r="O904" s="316"/>
      <c r="P904" s="316"/>
      <c r="Q904" s="316"/>
      <c r="R904" s="317"/>
      <c r="S904" s="379"/>
      <c r="T904" s="316"/>
      <c r="U904" s="316"/>
      <c r="V904" s="316"/>
      <c r="W904" s="316"/>
      <c r="X904" s="317"/>
      <c r="Y904" s="379"/>
      <c r="Z904" s="316"/>
      <c r="AA904" s="316"/>
      <c r="AB904" s="316"/>
      <c r="AC904" s="316"/>
      <c r="AD904" s="317"/>
      <c r="AI904">
        <f t="shared" si="180"/>
        <v>0</v>
      </c>
      <c r="AJ904">
        <f t="shared" si="181"/>
        <v>0</v>
      </c>
      <c r="AK904">
        <f t="shared" si="182"/>
        <v>0</v>
      </c>
    </row>
    <row r="905" spans="1:40" ht="15" customHeight="1">
      <c r="A905" s="153"/>
      <c r="B905" s="15"/>
      <c r="C905" s="44" t="s">
        <v>227</v>
      </c>
      <c r="D905" s="433" t="s">
        <v>1135</v>
      </c>
      <c r="E905" s="316"/>
      <c r="F905" s="316"/>
      <c r="G905" s="316"/>
      <c r="H905" s="316"/>
      <c r="I905" s="316"/>
      <c r="J905" s="316"/>
      <c r="K905" s="316"/>
      <c r="L905" s="317"/>
      <c r="M905" s="379"/>
      <c r="N905" s="316"/>
      <c r="O905" s="316"/>
      <c r="P905" s="316"/>
      <c r="Q905" s="316"/>
      <c r="R905" s="317"/>
      <c r="S905" s="379"/>
      <c r="T905" s="316"/>
      <c r="U905" s="316"/>
      <c r="V905" s="316"/>
      <c r="W905" s="316"/>
      <c r="X905" s="317"/>
      <c r="Y905" s="379"/>
      <c r="Z905" s="316"/>
      <c r="AA905" s="316"/>
      <c r="AB905" s="316"/>
      <c r="AC905" s="316"/>
      <c r="AD905" s="317"/>
      <c r="AI905">
        <f t="shared" si="180"/>
        <v>0</v>
      </c>
      <c r="AJ905">
        <f t="shared" si="181"/>
        <v>0</v>
      </c>
      <c r="AK905">
        <f t="shared" si="182"/>
        <v>0</v>
      </c>
    </row>
    <row r="906" spans="1:40" ht="15" customHeight="1">
      <c r="A906" s="153"/>
      <c r="B906" s="15"/>
      <c r="C906" s="44" t="s">
        <v>229</v>
      </c>
      <c r="D906" s="433" t="s">
        <v>1136</v>
      </c>
      <c r="E906" s="316"/>
      <c r="F906" s="316"/>
      <c r="G906" s="316"/>
      <c r="H906" s="316"/>
      <c r="I906" s="316"/>
      <c r="J906" s="316"/>
      <c r="K906" s="316"/>
      <c r="L906" s="317"/>
      <c r="M906" s="379"/>
      <c r="N906" s="316"/>
      <c r="O906" s="316"/>
      <c r="P906" s="316"/>
      <c r="Q906" s="316"/>
      <c r="R906" s="317"/>
      <c r="S906" s="379"/>
      <c r="T906" s="316"/>
      <c r="U906" s="316"/>
      <c r="V906" s="316"/>
      <c r="W906" s="316"/>
      <c r="X906" s="317"/>
      <c r="Y906" s="379"/>
      <c r="Z906" s="316"/>
      <c r="AA906" s="316"/>
      <c r="AB906" s="316"/>
      <c r="AC906" s="316"/>
      <c r="AD906" s="317"/>
      <c r="AI906">
        <f t="shared" si="180"/>
        <v>0</v>
      </c>
      <c r="AJ906">
        <f t="shared" si="181"/>
        <v>0</v>
      </c>
      <c r="AK906">
        <f t="shared" si="182"/>
        <v>0</v>
      </c>
    </row>
    <row r="907" spans="1:40" ht="15" customHeight="1">
      <c r="A907" s="153"/>
      <c r="B907" s="15"/>
      <c r="C907" s="44" t="s">
        <v>231</v>
      </c>
      <c r="D907" s="433" t="s">
        <v>1137</v>
      </c>
      <c r="E907" s="316"/>
      <c r="F907" s="316"/>
      <c r="G907" s="316"/>
      <c r="H907" s="316"/>
      <c r="I907" s="316"/>
      <c r="J907" s="316"/>
      <c r="K907" s="316"/>
      <c r="L907" s="317"/>
      <c r="M907" s="379"/>
      <c r="N907" s="316"/>
      <c r="O907" s="316"/>
      <c r="P907" s="316"/>
      <c r="Q907" s="316"/>
      <c r="R907" s="317"/>
      <c r="S907" s="379"/>
      <c r="T907" s="316"/>
      <c r="U907" s="316"/>
      <c r="V907" s="316"/>
      <c r="W907" s="316"/>
      <c r="X907" s="317"/>
      <c r="Y907" s="379"/>
      <c r="Z907" s="316"/>
      <c r="AA907" s="316"/>
      <c r="AB907" s="316"/>
      <c r="AC907" s="316"/>
      <c r="AD907" s="317"/>
      <c r="AI907">
        <f t="shared" si="180"/>
        <v>0</v>
      </c>
      <c r="AJ907">
        <f t="shared" si="181"/>
        <v>0</v>
      </c>
      <c r="AK907">
        <f t="shared" si="182"/>
        <v>0</v>
      </c>
    </row>
    <row r="908" spans="1:40" ht="15" customHeight="1">
      <c r="A908" s="153"/>
      <c r="B908" s="15"/>
      <c r="C908" s="44" t="s">
        <v>233</v>
      </c>
      <c r="D908" s="433" t="s">
        <v>1138</v>
      </c>
      <c r="E908" s="316"/>
      <c r="F908" s="316"/>
      <c r="G908" s="316"/>
      <c r="H908" s="316"/>
      <c r="I908" s="316"/>
      <c r="J908" s="316"/>
      <c r="K908" s="316"/>
      <c r="L908" s="317"/>
      <c r="M908" s="379"/>
      <c r="N908" s="316"/>
      <c r="O908" s="316"/>
      <c r="P908" s="316"/>
      <c r="Q908" s="316"/>
      <c r="R908" s="317"/>
      <c r="S908" s="379"/>
      <c r="T908" s="316"/>
      <c r="U908" s="316"/>
      <c r="V908" s="316"/>
      <c r="W908" s="316"/>
      <c r="X908" s="317"/>
      <c r="Y908" s="379"/>
      <c r="Z908" s="316"/>
      <c r="AA908" s="316"/>
      <c r="AB908" s="316"/>
      <c r="AC908" s="316"/>
      <c r="AD908" s="317"/>
      <c r="AI908">
        <f t="shared" si="180"/>
        <v>0</v>
      </c>
      <c r="AJ908">
        <f t="shared" si="181"/>
        <v>0</v>
      </c>
      <c r="AK908">
        <f t="shared" si="182"/>
        <v>0</v>
      </c>
    </row>
    <row r="909" spans="1:40" ht="15" customHeight="1">
      <c r="A909" s="153"/>
      <c r="B909" s="15"/>
      <c r="C909" s="44" t="s">
        <v>235</v>
      </c>
      <c r="D909" s="433" t="s">
        <v>1139</v>
      </c>
      <c r="E909" s="316"/>
      <c r="F909" s="316"/>
      <c r="G909" s="316"/>
      <c r="H909" s="316"/>
      <c r="I909" s="316"/>
      <c r="J909" s="316"/>
      <c r="K909" s="316"/>
      <c r="L909" s="317"/>
      <c r="M909" s="379"/>
      <c r="N909" s="316"/>
      <c r="O909" s="316"/>
      <c r="P909" s="316"/>
      <c r="Q909" s="316"/>
      <c r="R909" s="317"/>
      <c r="S909" s="379"/>
      <c r="T909" s="316"/>
      <c r="U909" s="316"/>
      <c r="V909" s="316"/>
      <c r="W909" s="316"/>
      <c r="X909" s="317"/>
      <c r="Y909" s="379"/>
      <c r="Z909" s="316"/>
      <c r="AA909" s="316"/>
      <c r="AB909" s="316"/>
      <c r="AC909" s="316"/>
      <c r="AD909" s="317"/>
      <c r="AI909">
        <f t="shared" si="180"/>
        <v>0</v>
      </c>
      <c r="AJ909">
        <f t="shared" si="181"/>
        <v>0</v>
      </c>
      <c r="AK909">
        <f t="shared" si="182"/>
        <v>0</v>
      </c>
    </row>
    <row r="910" spans="1:40" ht="15" customHeight="1">
      <c r="A910" s="153"/>
      <c r="B910" s="15"/>
      <c r="C910" s="44" t="s">
        <v>237</v>
      </c>
      <c r="D910" s="433" t="s">
        <v>1140</v>
      </c>
      <c r="E910" s="316"/>
      <c r="F910" s="316"/>
      <c r="G910" s="316"/>
      <c r="H910" s="316"/>
      <c r="I910" s="316"/>
      <c r="J910" s="316"/>
      <c r="K910" s="316"/>
      <c r="L910" s="317"/>
      <c r="M910" s="379"/>
      <c r="N910" s="316"/>
      <c r="O910" s="316"/>
      <c r="P910" s="316"/>
      <c r="Q910" s="316"/>
      <c r="R910" s="317"/>
      <c r="S910" s="379"/>
      <c r="T910" s="316"/>
      <c r="U910" s="316"/>
      <c r="V910" s="316"/>
      <c r="W910" s="316"/>
      <c r="X910" s="317"/>
      <c r="Y910" s="379"/>
      <c r="Z910" s="316"/>
      <c r="AA910" s="316"/>
      <c r="AB910" s="316"/>
      <c r="AC910" s="316"/>
      <c r="AD910" s="317"/>
      <c r="AI910">
        <f t="shared" si="180"/>
        <v>0</v>
      </c>
      <c r="AJ910">
        <f t="shared" si="181"/>
        <v>0</v>
      </c>
      <c r="AK910">
        <f t="shared" si="182"/>
        <v>0</v>
      </c>
    </row>
    <row r="911" spans="1:40" ht="15" customHeight="1">
      <c r="A911" s="153"/>
      <c r="B911" s="15"/>
      <c r="C911" s="44" t="s">
        <v>239</v>
      </c>
      <c r="D911" s="433" t="s">
        <v>1141</v>
      </c>
      <c r="E911" s="316"/>
      <c r="F911" s="316"/>
      <c r="G911" s="316"/>
      <c r="H911" s="316"/>
      <c r="I911" s="316"/>
      <c r="J911" s="316"/>
      <c r="K911" s="316"/>
      <c r="L911" s="317"/>
      <c r="M911" s="379"/>
      <c r="N911" s="316"/>
      <c r="O911" s="316"/>
      <c r="P911" s="316"/>
      <c r="Q911" s="316"/>
      <c r="R911" s="317"/>
      <c r="S911" s="379"/>
      <c r="T911" s="316"/>
      <c r="U911" s="316"/>
      <c r="V911" s="316"/>
      <c r="W911" s="316"/>
      <c r="X911" s="317"/>
      <c r="Y911" s="379"/>
      <c r="Z911" s="316"/>
      <c r="AA911" s="316"/>
      <c r="AB911" s="316"/>
      <c r="AC911" s="316"/>
      <c r="AD911" s="317"/>
      <c r="AI911">
        <f t="shared" si="180"/>
        <v>0</v>
      </c>
      <c r="AJ911">
        <f t="shared" si="181"/>
        <v>0</v>
      </c>
      <c r="AK911">
        <f t="shared" si="182"/>
        <v>0</v>
      </c>
    </row>
    <row r="912" spans="1:40" ht="15" customHeight="1">
      <c r="A912" s="153"/>
      <c r="B912" s="15"/>
      <c r="C912" s="44" t="s">
        <v>240</v>
      </c>
      <c r="D912" s="433" t="s">
        <v>1142</v>
      </c>
      <c r="E912" s="316"/>
      <c r="F912" s="316"/>
      <c r="G912" s="316"/>
      <c r="H912" s="316"/>
      <c r="I912" s="316"/>
      <c r="J912" s="316"/>
      <c r="K912" s="316"/>
      <c r="L912" s="317"/>
      <c r="M912" s="379"/>
      <c r="N912" s="316"/>
      <c r="O912" s="316"/>
      <c r="P912" s="316"/>
      <c r="Q912" s="316"/>
      <c r="R912" s="317"/>
      <c r="S912" s="379"/>
      <c r="T912" s="316"/>
      <c r="U912" s="316"/>
      <c r="V912" s="316"/>
      <c r="W912" s="316"/>
      <c r="X912" s="317"/>
      <c r="Y912" s="379"/>
      <c r="Z912" s="316"/>
      <c r="AA912" s="316"/>
      <c r="AB912" s="316"/>
      <c r="AC912" s="316"/>
      <c r="AD912" s="317"/>
      <c r="AI912">
        <f t="shared" si="180"/>
        <v>0</v>
      </c>
      <c r="AJ912">
        <f t="shared" si="181"/>
        <v>0</v>
      </c>
      <c r="AK912">
        <f t="shared" si="182"/>
        <v>0</v>
      </c>
    </row>
    <row r="913" spans="1:37" ht="15" customHeight="1">
      <c r="A913" s="153"/>
      <c r="B913" s="15"/>
      <c r="C913" s="44" t="s">
        <v>241</v>
      </c>
      <c r="D913" s="433" t="s">
        <v>1143</v>
      </c>
      <c r="E913" s="316"/>
      <c r="F913" s="316"/>
      <c r="G913" s="316"/>
      <c r="H913" s="316"/>
      <c r="I913" s="316"/>
      <c r="J913" s="316"/>
      <c r="K913" s="316"/>
      <c r="L913" s="317"/>
      <c r="M913" s="379"/>
      <c r="N913" s="316"/>
      <c r="O913" s="316"/>
      <c r="P913" s="316"/>
      <c r="Q913" s="316"/>
      <c r="R913" s="317"/>
      <c r="S913" s="379"/>
      <c r="T913" s="316"/>
      <c r="U913" s="316"/>
      <c r="V913" s="316"/>
      <c r="W913" s="316"/>
      <c r="X913" s="317"/>
      <c r="Y913" s="379"/>
      <c r="Z913" s="316"/>
      <c r="AA913" s="316"/>
      <c r="AB913" s="316"/>
      <c r="AC913" s="316"/>
      <c r="AD913" s="317"/>
      <c r="AI913">
        <f t="shared" si="180"/>
        <v>0</v>
      </c>
      <c r="AJ913">
        <f t="shared" si="181"/>
        <v>0</v>
      </c>
      <c r="AK913">
        <f t="shared" si="182"/>
        <v>0</v>
      </c>
    </row>
    <row r="914" spans="1:37" ht="15" customHeight="1">
      <c r="A914" s="153"/>
      <c r="B914" s="15"/>
      <c r="C914" s="44" t="s">
        <v>242</v>
      </c>
      <c r="D914" s="433" t="s">
        <v>1144</v>
      </c>
      <c r="E914" s="316"/>
      <c r="F914" s="316"/>
      <c r="G914" s="316"/>
      <c r="H914" s="316"/>
      <c r="I914" s="316"/>
      <c r="J914" s="316"/>
      <c r="K914" s="316"/>
      <c r="L914" s="317"/>
      <c r="M914" s="379"/>
      <c r="N914" s="316"/>
      <c r="O914" s="316"/>
      <c r="P914" s="316"/>
      <c r="Q914" s="316"/>
      <c r="R914" s="317"/>
      <c r="S914" s="379"/>
      <c r="T914" s="316"/>
      <c r="U914" s="316"/>
      <c r="V914" s="316"/>
      <c r="W914" s="316"/>
      <c r="X914" s="317"/>
      <c r="Y914" s="379"/>
      <c r="Z914" s="316"/>
      <c r="AA914" s="316"/>
      <c r="AB914" s="316"/>
      <c r="AC914" s="316"/>
      <c r="AD914" s="317"/>
      <c r="AI914">
        <f t="shared" si="180"/>
        <v>0</v>
      </c>
      <c r="AJ914">
        <f t="shared" si="181"/>
        <v>0</v>
      </c>
      <c r="AK914">
        <f t="shared" si="182"/>
        <v>0</v>
      </c>
    </row>
    <row r="915" spans="1:37" ht="15" customHeight="1">
      <c r="A915" s="153"/>
      <c r="B915" s="15"/>
      <c r="C915" s="44" t="s">
        <v>243</v>
      </c>
      <c r="D915" s="433" t="s">
        <v>1145</v>
      </c>
      <c r="E915" s="316"/>
      <c r="F915" s="316"/>
      <c r="G915" s="316"/>
      <c r="H915" s="316"/>
      <c r="I915" s="316"/>
      <c r="J915" s="316"/>
      <c r="K915" s="316"/>
      <c r="L915" s="317"/>
      <c r="M915" s="379"/>
      <c r="N915" s="316"/>
      <c r="O915" s="316"/>
      <c r="P915" s="316"/>
      <c r="Q915" s="316"/>
      <c r="R915" s="317"/>
      <c r="S915" s="379"/>
      <c r="T915" s="316"/>
      <c r="U915" s="316"/>
      <c r="V915" s="316"/>
      <c r="W915" s="316"/>
      <c r="X915" s="317"/>
      <c r="Y915" s="379"/>
      <c r="Z915" s="316"/>
      <c r="AA915" s="316"/>
      <c r="AB915" s="316"/>
      <c r="AC915" s="316"/>
      <c r="AD915" s="317"/>
      <c r="AI915">
        <f t="shared" si="180"/>
        <v>0</v>
      </c>
      <c r="AJ915">
        <f t="shared" si="181"/>
        <v>0</v>
      </c>
      <c r="AK915">
        <f t="shared" si="182"/>
        <v>0</v>
      </c>
    </row>
    <row r="916" spans="1:37" ht="15" customHeight="1">
      <c r="A916" s="153"/>
      <c r="B916" s="15"/>
      <c r="C916" s="44" t="s">
        <v>244</v>
      </c>
      <c r="D916" s="433" t="s">
        <v>1146</v>
      </c>
      <c r="E916" s="316"/>
      <c r="F916" s="316"/>
      <c r="G916" s="316"/>
      <c r="H916" s="316"/>
      <c r="I916" s="316"/>
      <c r="J916" s="316"/>
      <c r="K916" s="316"/>
      <c r="L916" s="317"/>
      <c r="M916" s="379"/>
      <c r="N916" s="316"/>
      <c r="O916" s="316"/>
      <c r="P916" s="316"/>
      <c r="Q916" s="316"/>
      <c r="R916" s="317"/>
      <c r="S916" s="379"/>
      <c r="T916" s="316"/>
      <c r="U916" s="316"/>
      <c r="V916" s="316"/>
      <c r="W916" s="316"/>
      <c r="X916" s="317"/>
      <c r="Y916" s="379"/>
      <c r="Z916" s="316"/>
      <c r="AA916" s="316"/>
      <c r="AB916" s="316"/>
      <c r="AC916" s="316"/>
      <c r="AD916" s="317"/>
      <c r="AI916">
        <f t="shared" si="180"/>
        <v>0</v>
      </c>
      <c r="AJ916">
        <f t="shared" si="181"/>
        <v>0</v>
      </c>
      <c r="AK916">
        <f t="shared" si="182"/>
        <v>0</v>
      </c>
    </row>
    <row r="917" spans="1:37" ht="15" customHeight="1">
      <c r="A917" s="153"/>
      <c r="B917" s="15"/>
      <c r="C917" s="44" t="s">
        <v>245</v>
      </c>
      <c r="D917" s="433" t="s">
        <v>550</v>
      </c>
      <c r="E917" s="316"/>
      <c r="F917" s="316"/>
      <c r="G917" s="316"/>
      <c r="H917" s="316"/>
      <c r="I917" s="316"/>
      <c r="J917" s="316"/>
      <c r="K917" s="316"/>
      <c r="L917" s="317"/>
      <c r="M917" s="379"/>
      <c r="N917" s="316"/>
      <c r="O917" s="316"/>
      <c r="P917" s="316"/>
      <c r="Q917" s="316"/>
      <c r="R917" s="317"/>
      <c r="S917" s="379"/>
      <c r="T917" s="316"/>
      <c r="U917" s="316"/>
      <c r="V917" s="316"/>
      <c r="W917" s="316"/>
      <c r="X917" s="317"/>
      <c r="Y917" s="379"/>
      <c r="Z917" s="316"/>
      <c r="AA917" s="316"/>
      <c r="AB917" s="316"/>
      <c r="AC917" s="316"/>
      <c r="AD917" s="317"/>
      <c r="AI917">
        <f t="shared" si="180"/>
        <v>0</v>
      </c>
      <c r="AJ917">
        <f t="shared" si="181"/>
        <v>0</v>
      </c>
      <c r="AK917">
        <f t="shared" si="182"/>
        <v>0</v>
      </c>
    </row>
    <row r="918" spans="1:37" ht="15" customHeight="1">
      <c r="A918" s="153"/>
      <c r="B918" s="15"/>
      <c r="C918" s="126"/>
      <c r="D918" s="149"/>
      <c r="E918" s="149"/>
      <c r="F918" s="149"/>
      <c r="G918" s="149"/>
      <c r="H918" s="149"/>
      <c r="I918" s="149"/>
      <c r="J918" s="149"/>
      <c r="K918" s="149"/>
      <c r="L918" s="150" t="s">
        <v>506</v>
      </c>
      <c r="M918" s="315">
        <f>IF(AND(SUM(M901:M917)=0,COUNTIF(M901:M917,"NS")&gt;0),"NS",IF(AND(SUM(M901:M917)=0,COUNTIF(M901:M917,0)&gt;0),0,IF(AND(SUM(M901:M917)=0,COUNTIF(M901:M917,"NA")&gt;0),"NA",SUM(M901:M917))))</f>
        <v>0</v>
      </c>
      <c r="N918" s="316"/>
      <c r="O918" s="316"/>
      <c r="P918" s="316"/>
      <c r="Q918" s="316"/>
      <c r="R918" s="317"/>
      <c r="S918" s="315">
        <f>IF(AND(SUM(S901:S917)=0,COUNTIF(S901:S917,"NS")&gt;0),"NS",IF(AND(SUM(S901:S917)=0,COUNTIF(S901:S917,0)&gt;0),0,IF(AND(SUM(S901:S917)=0,COUNTIF(S901:S917,"NA")&gt;0),"NA",SUM(S901:S917))))</f>
        <v>0</v>
      </c>
      <c r="T918" s="316"/>
      <c r="U918" s="316"/>
      <c r="V918" s="316"/>
      <c r="W918" s="316"/>
      <c r="X918" s="317"/>
      <c r="Y918" s="315">
        <f>IF(AND(SUM(Y901:Y917)=0,COUNTIF(Y901:Y917,"NS")&gt;0),"NS",IF(AND(SUM(Y901:Y917)=0,COUNTIF(Y901:Y917,0)&gt;0),0,IF(AND(SUM(Y901:Y917)=0,COUNTIF(Y901:Y917,"NA")&gt;0),"NA",SUM(Y901:Y917))))</f>
        <v>0</v>
      </c>
      <c r="Z918" s="316"/>
      <c r="AA918" s="316"/>
      <c r="AB918" s="316"/>
      <c r="AC918" s="316"/>
      <c r="AD918" s="317"/>
      <c r="AI918">
        <f>SUM(AI901:AI917)</f>
        <v>0</v>
      </c>
      <c r="AK918">
        <f>SUM(AK901:AK917)</f>
        <v>0</v>
      </c>
    </row>
    <row r="919" spans="1:37" ht="15" customHeight="1">
      <c r="A919" s="153"/>
      <c r="B919" s="15"/>
      <c r="C919" s="126"/>
      <c r="D919" s="149"/>
      <c r="E919" s="149"/>
      <c r="F919" s="149"/>
      <c r="G919" s="149"/>
      <c r="H919" s="149"/>
      <c r="I919" s="149"/>
      <c r="J919" s="149"/>
      <c r="K919" s="149"/>
      <c r="L919" s="122"/>
      <c r="M919" s="95"/>
      <c r="N919" s="95"/>
      <c r="O919" s="95"/>
      <c r="P919" s="95"/>
      <c r="Q919" s="95"/>
      <c r="R919" s="95"/>
      <c r="S919" s="95"/>
      <c r="T919" s="95"/>
      <c r="U919" s="95"/>
      <c r="V919" s="95"/>
      <c r="W919" s="95"/>
      <c r="X919" s="95"/>
      <c r="Y919" s="95"/>
      <c r="Z919" s="95"/>
      <c r="AA919" s="95"/>
      <c r="AB919" s="95"/>
      <c r="AC919" s="95"/>
      <c r="AD919" s="95"/>
    </row>
    <row r="920" spans="1:37" ht="45" customHeight="1">
      <c r="A920" s="153"/>
      <c r="B920" s="15"/>
      <c r="C920" s="456" t="s">
        <v>1147</v>
      </c>
      <c r="D920" s="281"/>
      <c r="E920" s="281"/>
      <c r="F920" s="379"/>
      <c r="G920" s="316"/>
      <c r="H920" s="316"/>
      <c r="I920" s="316"/>
      <c r="J920" s="316"/>
      <c r="K920" s="316"/>
      <c r="L920" s="316"/>
      <c r="M920" s="316"/>
      <c r="N920" s="316"/>
      <c r="O920" s="316"/>
      <c r="P920" s="316"/>
      <c r="Q920" s="316"/>
      <c r="R920" s="316"/>
      <c r="S920" s="316"/>
      <c r="T920" s="316"/>
      <c r="U920" s="316"/>
      <c r="V920" s="316"/>
      <c r="W920" s="316"/>
      <c r="X920" s="316"/>
      <c r="Y920" s="316"/>
      <c r="Z920" s="316"/>
      <c r="AA920" s="316"/>
      <c r="AB920" s="316"/>
      <c r="AC920" s="316"/>
      <c r="AD920" s="317"/>
    </row>
    <row r="921" spans="1:37" ht="15" customHeight="1">
      <c r="A921" s="153"/>
      <c r="B921" s="239" t="str">
        <f>IF(AND(M916&gt;0,M916&lt;&gt;"NA",M916&lt;&gt;"NS",F920=""),"Alerta: Debido a que cuenta con un valor mayor a cero en el numeral 16, debe anotar el nombre de  dicho(s) evento(s).","")</f>
        <v/>
      </c>
      <c r="C921" s="148"/>
      <c r="D921" s="148"/>
      <c r="E921" s="148"/>
      <c r="F921" s="148"/>
      <c r="G921" s="148"/>
      <c r="H921" s="151"/>
      <c r="I921" s="149"/>
      <c r="J921" s="149"/>
      <c r="K921" s="149"/>
      <c r="L921" s="149"/>
      <c r="M921" s="149"/>
      <c r="N921" s="149"/>
      <c r="O921" s="149"/>
      <c r="P921" s="149"/>
      <c r="Q921" s="149"/>
      <c r="R921" s="149"/>
      <c r="S921" s="149"/>
      <c r="T921" s="149"/>
      <c r="U921" s="149"/>
      <c r="V921" s="149"/>
      <c r="W921" s="149"/>
      <c r="X921" s="149"/>
      <c r="Y921" s="149"/>
      <c r="Z921" s="149"/>
      <c r="AA921" s="149"/>
      <c r="AB921" s="149"/>
      <c r="AC921" s="149"/>
      <c r="AD921" s="149"/>
    </row>
    <row r="922" spans="1:37" ht="24" customHeight="1">
      <c r="A922" s="153"/>
      <c r="B922" s="15"/>
      <c r="C922" s="371" t="s">
        <v>291</v>
      </c>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81"/>
    </row>
    <row r="923" spans="1:37" ht="60" customHeight="1">
      <c r="A923" s="153"/>
      <c r="B923" s="148"/>
      <c r="C923" s="372"/>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316"/>
      <c r="Z923" s="316"/>
      <c r="AA923" s="316"/>
      <c r="AB923" s="316"/>
      <c r="AC923" s="316"/>
      <c r="AD923" s="317"/>
    </row>
    <row r="924" spans="1:37" ht="15" customHeight="1">
      <c r="A924" s="153"/>
      <c r="B924" s="239" t="str">
        <f>IF(AG901=0,"","Favor de ingresar toda la información requerida en la pregunta.")</f>
        <v/>
      </c>
      <c r="C924" s="239"/>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row>
    <row r="925" spans="1:37" ht="15" customHeight="1">
      <c r="A925" s="153"/>
      <c r="B925" s="239" t="str">
        <f>IF(AND(COUNTIF(M901:AD917,"NS")&lt;&gt;0,C923=""),"Alerta: Debido a que cuenta con registros NS, debe proporcionar una justificación en el area de comentarios al final de la pregunta.","")</f>
        <v/>
      </c>
      <c r="C925" s="239"/>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row>
    <row r="926" spans="1:37" ht="15" customHeight="1">
      <c r="A926" s="153"/>
      <c r="B926" s="239" t="str">
        <f>IF(AK918&gt;=1,"Favor de revisar la sumatoria y consistencia de totales y/o subtotales por filas (numéricos y NS).","")</f>
        <v/>
      </c>
      <c r="C926" s="239"/>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row>
    <row r="927" spans="1:37" ht="15" customHeight="1">
      <c r="A927" s="153"/>
      <c r="B927" s="239" t="str">
        <f>IF(AH901&gt;0,"Revise la información capturada, ya que tiene datos ingresados en celdas que están sombreadas.","")</f>
        <v/>
      </c>
      <c r="C927" s="239"/>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row>
    <row r="928" spans="1:37" ht="15" customHeight="1">
      <c r="A928" s="153"/>
      <c r="B928" s="239" t="str">
        <f>IF(AN902=0,"","Las cantidades de Hombres y Mujeres debe ser igual o menor a los datos reportados en el numeral 1 de la pregunta 3.26.")</f>
        <v/>
      </c>
      <c r="C928" s="239"/>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row>
    <row r="929" spans="1:48" ht="15" customHeight="1" thickBot="1">
      <c r="A929" s="153"/>
      <c r="B929" s="239"/>
      <c r="C929" s="239"/>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row>
    <row r="930" spans="1:48" ht="15" customHeight="1" thickBot="1">
      <c r="A930" s="88" t="s">
        <v>270</v>
      </c>
      <c r="B930" s="461" t="s">
        <v>1148</v>
      </c>
      <c r="C930" s="374"/>
      <c r="D930" s="374"/>
      <c r="E930" s="374"/>
      <c r="F930" s="374"/>
      <c r="G930" s="374"/>
      <c r="H930" s="374"/>
      <c r="I930" s="374"/>
      <c r="J930" s="374"/>
      <c r="K930" s="374"/>
      <c r="L930" s="374"/>
      <c r="M930" s="374"/>
      <c r="N930" s="374"/>
      <c r="O930" s="374"/>
      <c r="P930" s="374"/>
      <c r="Q930" s="374"/>
      <c r="R930" s="374"/>
      <c r="S930" s="374"/>
      <c r="T930" s="374"/>
      <c r="U930" s="374"/>
      <c r="V930" s="374"/>
      <c r="W930" s="374"/>
      <c r="X930" s="374"/>
      <c r="Y930" s="374"/>
      <c r="Z930" s="374"/>
      <c r="AA930" s="374"/>
      <c r="AB930" s="374"/>
      <c r="AC930" s="374"/>
      <c r="AD930" s="375"/>
    </row>
    <row r="931" spans="1:48" ht="15" customHeight="1">
      <c r="A931" s="102"/>
      <c r="B931" s="380" t="s">
        <v>1095</v>
      </c>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19"/>
      <c r="AD931" s="320"/>
    </row>
    <row r="932" spans="1:48" ht="24" customHeight="1">
      <c r="A932" s="102"/>
      <c r="B932" s="184"/>
      <c r="C932" s="381" t="s">
        <v>1149</v>
      </c>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322"/>
    </row>
    <row r="933" spans="1:48" ht="24" customHeight="1">
      <c r="A933" s="102"/>
      <c r="B933" s="185"/>
      <c r="C933" s="385" t="s">
        <v>1150</v>
      </c>
      <c r="D933" s="314"/>
      <c r="E933" s="314"/>
      <c r="F933" s="314"/>
      <c r="G933" s="314"/>
      <c r="H933" s="314"/>
      <c r="I933" s="314"/>
      <c r="J933" s="314"/>
      <c r="K933" s="314"/>
      <c r="L933" s="314"/>
      <c r="M933" s="314"/>
      <c r="N933" s="314"/>
      <c r="O933" s="314"/>
      <c r="P933" s="314"/>
      <c r="Q933" s="314"/>
      <c r="R933" s="314"/>
      <c r="S933" s="314"/>
      <c r="T933" s="314"/>
      <c r="U933" s="314"/>
      <c r="V933" s="314"/>
      <c r="W933" s="314"/>
      <c r="X933" s="314"/>
      <c r="Y933" s="314"/>
      <c r="Z933" s="314"/>
      <c r="AA933" s="314"/>
      <c r="AB933" s="314"/>
      <c r="AC933" s="314"/>
      <c r="AD933" s="324"/>
    </row>
    <row r="934" spans="1:48" ht="15" customHeight="1">
      <c r="A934" s="15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row>
    <row r="935" spans="1:48" ht="36" customHeight="1">
      <c r="A935" s="51" t="s">
        <v>1151</v>
      </c>
      <c r="B935" s="382" t="s">
        <v>1152</v>
      </c>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81"/>
    </row>
    <row r="936" spans="1:48" ht="24" customHeight="1">
      <c r="A936" s="153"/>
      <c r="B936" s="106"/>
      <c r="C936" s="386" t="s">
        <v>1153</v>
      </c>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81"/>
    </row>
    <row r="937" spans="1:48" ht="15" customHeight="1">
      <c r="A937" s="15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c r="AA937" s="103"/>
      <c r="AB937" s="103"/>
      <c r="AC937" s="103"/>
      <c r="AD937" s="103"/>
    </row>
    <row r="938" spans="1:48" ht="48" customHeight="1">
      <c r="A938" s="153"/>
      <c r="B938" s="103"/>
      <c r="C938" s="397" t="s">
        <v>1154</v>
      </c>
      <c r="D938" s="319"/>
      <c r="E938" s="319"/>
      <c r="F938" s="319"/>
      <c r="G938" s="319"/>
      <c r="H938" s="319"/>
      <c r="I938" s="319"/>
      <c r="J938" s="319"/>
      <c r="K938" s="319"/>
      <c r="L938" s="319"/>
      <c r="M938" s="319"/>
      <c r="N938" s="319"/>
      <c r="O938" s="319"/>
      <c r="P938" s="319"/>
      <c r="Q938" s="319"/>
      <c r="R938" s="320"/>
      <c r="S938" s="397" t="s">
        <v>1155</v>
      </c>
      <c r="T938" s="316"/>
      <c r="U938" s="316"/>
      <c r="V938" s="316"/>
      <c r="W938" s="316"/>
      <c r="X938" s="316"/>
      <c r="Y938" s="316"/>
      <c r="Z938" s="316"/>
      <c r="AA938" s="316"/>
      <c r="AB938" s="316"/>
      <c r="AC938" s="316"/>
      <c r="AD938" s="317"/>
    </row>
    <row r="939" spans="1:48" ht="72" customHeight="1">
      <c r="A939" s="153"/>
      <c r="B939" s="103"/>
      <c r="C939" s="321"/>
      <c r="D939" s="281"/>
      <c r="E939" s="281"/>
      <c r="F939" s="281"/>
      <c r="G939" s="281"/>
      <c r="H939" s="281"/>
      <c r="I939" s="281"/>
      <c r="J939" s="281"/>
      <c r="K939" s="281"/>
      <c r="L939" s="281"/>
      <c r="M939" s="281"/>
      <c r="N939" s="281"/>
      <c r="O939" s="281"/>
      <c r="P939" s="281"/>
      <c r="Q939" s="281"/>
      <c r="R939" s="322"/>
      <c r="S939" s="451" t="s">
        <v>454</v>
      </c>
      <c r="T939" s="387" t="s">
        <v>700</v>
      </c>
      <c r="U939" s="387" t="s">
        <v>701</v>
      </c>
      <c r="V939" s="387" t="s">
        <v>1156</v>
      </c>
      <c r="W939" s="316"/>
      <c r="X939" s="317"/>
      <c r="Y939" s="387" t="s">
        <v>1157</v>
      </c>
      <c r="Z939" s="316"/>
      <c r="AA939" s="317"/>
      <c r="AB939" s="387" t="s">
        <v>550</v>
      </c>
      <c r="AC939" s="316"/>
      <c r="AD939" s="317"/>
    </row>
    <row r="940" spans="1:48" ht="48" customHeight="1">
      <c r="A940" s="153"/>
      <c r="B940" s="15"/>
      <c r="C940" s="323"/>
      <c r="D940" s="314"/>
      <c r="E940" s="314"/>
      <c r="F940" s="314"/>
      <c r="G940" s="314"/>
      <c r="H940" s="314"/>
      <c r="I940" s="314"/>
      <c r="J940" s="314"/>
      <c r="K940" s="314"/>
      <c r="L940" s="314"/>
      <c r="M940" s="314"/>
      <c r="N940" s="314"/>
      <c r="O940" s="314"/>
      <c r="P940" s="314"/>
      <c r="Q940" s="314"/>
      <c r="R940" s="324"/>
      <c r="S940" s="452"/>
      <c r="T940" s="452"/>
      <c r="U940" s="452"/>
      <c r="V940" s="93" t="s">
        <v>736</v>
      </c>
      <c r="W940" s="94" t="s">
        <v>700</v>
      </c>
      <c r="X940" s="94" t="s">
        <v>701</v>
      </c>
      <c r="Y940" s="93" t="s">
        <v>736</v>
      </c>
      <c r="Z940" s="94" t="s">
        <v>700</v>
      </c>
      <c r="AA940" s="94" t="s">
        <v>701</v>
      </c>
      <c r="AB940" s="93" t="s">
        <v>736</v>
      </c>
      <c r="AC940" s="94" t="s">
        <v>700</v>
      </c>
      <c r="AD940" s="94" t="s">
        <v>701</v>
      </c>
      <c r="AG940" t="s">
        <v>412</v>
      </c>
      <c r="AH940" t="s">
        <v>413</v>
      </c>
      <c r="AK940" t="s">
        <v>738</v>
      </c>
      <c r="AL940" t="s">
        <v>739</v>
      </c>
      <c r="AM940" t="s">
        <v>740</v>
      </c>
      <c r="AN940" t="s">
        <v>741</v>
      </c>
      <c r="AO940" t="s">
        <v>742</v>
      </c>
      <c r="AP940" t="s">
        <v>743</v>
      </c>
      <c r="AQ940" t="s">
        <v>744</v>
      </c>
      <c r="AR940" t="s">
        <v>745</v>
      </c>
      <c r="AS940" t="s">
        <v>746</v>
      </c>
      <c r="AT940" t="s">
        <v>747</v>
      </c>
      <c r="AU940" t="s">
        <v>748</v>
      </c>
      <c r="AV940" t="s">
        <v>749</v>
      </c>
    </row>
    <row r="941" spans="1:48" ht="15" customHeight="1">
      <c r="A941" s="153"/>
      <c r="B941" s="15"/>
      <c r="C941" s="318"/>
      <c r="D941" s="316"/>
      <c r="E941" s="316"/>
      <c r="F941" s="316"/>
      <c r="G941" s="316"/>
      <c r="H941" s="316"/>
      <c r="I941" s="316"/>
      <c r="J941" s="316"/>
      <c r="K941" s="316"/>
      <c r="L941" s="316"/>
      <c r="M941" s="316"/>
      <c r="N941" s="316"/>
      <c r="O941" s="316"/>
      <c r="P941" s="316"/>
      <c r="Q941" s="316"/>
      <c r="R941" s="317"/>
      <c r="S941" s="250"/>
      <c r="T941" s="250"/>
      <c r="U941" s="250"/>
      <c r="V941" s="250"/>
      <c r="W941" s="250"/>
      <c r="X941" s="250"/>
      <c r="Y941" s="250"/>
      <c r="Z941" s="250"/>
      <c r="AA941" s="250"/>
      <c r="AB941" s="250"/>
      <c r="AC941" s="250"/>
      <c r="AD941" s="250"/>
      <c r="AG941">
        <f>IF(C941=1,IF(COUNTA(S941:AD941)=12,0,1),IF(C941="",IF(COUNTA(S941:AD941)&gt;0,1,0),0))</f>
        <v>0</v>
      </c>
      <c r="AH941">
        <f>IF(C941&gt;1,IF(COUNTA(S941:AD941)=0,0,1),0)</f>
        <v>0</v>
      </c>
      <c r="AK941">
        <f>COUNTIF(T941:U941,"NS")</f>
        <v>0</v>
      </c>
      <c r="AL941">
        <f>SUM(T941:U941)</f>
        <v>0</v>
      </c>
      <c r="AM941">
        <f>IF(COUNTA(S941:U941)=0,0,IF(OR(AND(S941=0,AK941&gt;0),AND(S941="ns",AL941&gt;0),AND(S941="ns",AK941=0,AL941=0)),1,IF(OR(AND(S941&gt;0,AK941=2),AND(S941="ns",AK941=2),AND(S941="ns",AL941=0,AK941&gt;0),S941=AL941),0,1)))</f>
        <v>0</v>
      </c>
      <c r="AN941">
        <f>COUNTIF(W941:X941,"NS")</f>
        <v>0</v>
      </c>
      <c r="AO941">
        <f>SUM(W941:X941)</f>
        <v>0</v>
      </c>
      <c r="AP941">
        <f>IF(COUNTA(V941:X941)=0,0,IF(OR(AND(V941=0,AN941&gt;0),AND(V941="ns",AO941&gt;0),AND(V941="ns",AN941=0,AO941=0)),1,IF(OR(AND(V941&gt;0,AN941=2),AND(V941="ns",AN941=2),AND(V941="ns",AO941=0,AN941&gt;0),V941=AO941),0,1)))</f>
        <v>0</v>
      </c>
      <c r="AQ941">
        <f>COUNTIF(Z941:AA941,"NS")</f>
        <v>0</v>
      </c>
      <c r="AR941">
        <f>SUM(Z941:AA941)</f>
        <v>0</v>
      </c>
      <c r="AS941">
        <f>IF(COUNTA(Y941:AA941)=0,0,IF(OR(AND(Y941=0,AQ941&gt;0),AND(Y941="ns",AR941&gt;0),AND(Y941="ns",AQ941=0,AR941=0)),1,IF(OR(AND(Y941&gt;0,AQ941=2),AND(Y941="ns",AQ941=2),AND(Y941="ns",AR941=0,AQ941&gt;0),Y941=AR941),0,1)))</f>
        <v>0</v>
      </c>
      <c r="AT941">
        <f>COUNTIF(AC941:AD941,"NS")</f>
        <v>0</v>
      </c>
      <c r="AU941">
        <f>SUM(AC941:AD941)</f>
        <v>0</v>
      </c>
      <c r="AV941">
        <f>IF(COUNTA(AB941:AD941)=0,0,IF(OR(AND(AB941=0,AT941&gt;0),AND(AB941="ns",AU941&gt;0),AND(AB941="ns",AT941=0,AU941=0)),1,IF(OR(AND(AB941&gt;0,AT941=2),AND(AB941="ns",AT941=2),AND(AB941="ns",AU941=0,AT941&gt;0),AB941=AU941),0,1)))</f>
        <v>0</v>
      </c>
    </row>
    <row r="942" spans="1:48" ht="15" customHeight="1">
      <c r="A942" s="153"/>
      <c r="B942" s="100"/>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K942">
        <f>SUM(AK941:AK941)</f>
        <v>0</v>
      </c>
      <c r="AM942">
        <f>SUM(AM941:AM941)</f>
        <v>0</v>
      </c>
      <c r="AN942">
        <f>SUM(AN941:AN941)</f>
        <v>0</v>
      </c>
      <c r="AP942">
        <f>SUM(AP941:AP941)</f>
        <v>0</v>
      </c>
      <c r="AQ942">
        <f>SUM(AQ941:AQ941)</f>
        <v>0</v>
      </c>
      <c r="AS942">
        <f>SUM(AS941:AS941)</f>
        <v>0</v>
      </c>
      <c r="AT942">
        <f>SUM(AT941:AT941)</f>
        <v>0</v>
      </c>
      <c r="AV942">
        <f>SUM(AV941:AV941)</f>
        <v>0</v>
      </c>
    </row>
    <row r="943" spans="1:48" ht="24" customHeight="1">
      <c r="A943" s="153"/>
      <c r="B943" s="15"/>
      <c r="C943" s="371" t="s">
        <v>291</v>
      </c>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81"/>
      <c r="AK943" t="s">
        <v>775</v>
      </c>
      <c r="AL943">
        <f>SUM(AM942,AP942,AS942,AV942)</f>
        <v>0</v>
      </c>
      <c r="AM943" t="s">
        <v>776</v>
      </c>
      <c r="AN943">
        <f>SUM(AK942,AN942,AQ942,AT942)</f>
        <v>0</v>
      </c>
    </row>
    <row r="944" spans="1:48" ht="60" customHeight="1">
      <c r="A944" s="153"/>
      <c r="B944" s="148"/>
      <c r="C944" s="372"/>
      <c r="D944" s="316"/>
      <c r="E944" s="316"/>
      <c r="F944" s="316"/>
      <c r="G944" s="316"/>
      <c r="H944" s="316"/>
      <c r="I944" s="316"/>
      <c r="J944" s="316"/>
      <c r="K944" s="316"/>
      <c r="L944" s="316"/>
      <c r="M944" s="316"/>
      <c r="N944" s="316"/>
      <c r="O944" s="316"/>
      <c r="P944" s="316"/>
      <c r="Q944" s="316"/>
      <c r="R944" s="316"/>
      <c r="S944" s="316"/>
      <c r="T944" s="316"/>
      <c r="U944" s="316"/>
      <c r="V944" s="316"/>
      <c r="W944" s="316"/>
      <c r="X944" s="316"/>
      <c r="Y944" s="316"/>
      <c r="Z944" s="316"/>
      <c r="AA944" s="316"/>
      <c r="AB944" s="316"/>
      <c r="AC944" s="316"/>
      <c r="AD944" s="317"/>
      <c r="AK944" t="s">
        <v>777</v>
      </c>
      <c r="AL944" s="248">
        <f>IF(AN943&gt;0,IF(SUM(S942)&gt;=SUM(V942,Y942,AB942),0,1),IF(SUM(S942)&lt;&gt;SUM(V942,Y942,AB942),1,0))</f>
        <v>0</v>
      </c>
      <c r="AM944" t="s">
        <v>778</v>
      </c>
      <c r="AN944" s="248">
        <f>IF(AN943&gt;0,IF(SUM(T942)&gt;=SUM(W942,Z942,AC942),0,1),IF(SUM(T942)&lt;&gt;SUM(W942,Z942,AC942),1,0))</f>
        <v>0</v>
      </c>
      <c r="AO944" t="s">
        <v>779</v>
      </c>
      <c r="AP944" s="248">
        <f>IF(AN943&gt;0,IF(SUM(U942)&gt;=SUM(X942,AA942,AD942),0,1),IF(SUM(U942)&lt;&gt;SUM(X942,AA942,AD942),1,0))</f>
        <v>0</v>
      </c>
    </row>
    <row r="945" spans="2:2" ht="15" customHeight="1">
      <c r="B945" s="239" t="str">
        <f>IF(AG941=0,"","Favor de ingresar toda la información requerida en la pregunta.")</f>
        <v/>
      </c>
    </row>
    <row r="946" spans="2:2" ht="15" customHeight="1">
      <c r="B946" s="239" t="str">
        <f>IF(AND(COUNTIF(S941:AD941,"NS")&lt;&gt;0,C944=""),"Alerta: Debido a que cuenta con registros NS, debe proporcionar una justificación en el area de comentarios al final de la pregunta.","")</f>
        <v/>
      </c>
    </row>
    <row r="947" spans="2:2" ht="15" customHeight="1">
      <c r="B947" s="239" t="str">
        <f>IF(AH941&gt;0,"Revise la información capturada, ya que tiene datos ingresados en celdas que están sombreadas.","")</f>
        <v/>
      </c>
    </row>
    <row r="948" spans="2:2" ht="15" customHeight="1">
      <c r="B948" s="239" t="str">
        <f>IF(OR(AL943&gt;=1,AL944&gt;=1,AN944&gt;=1,AP944&gt;=1),"Favor de revisar la sumatoria y consistencia de totales y/o subtotales por filas (numéricos y NS).","")</f>
        <v/>
      </c>
    </row>
    <row r="949" spans="2:2" ht="15" customHeight="1"/>
    <row r="950" spans="2:2" ht="15" customHeight="1"/>
  </sheetData>
  <sheetProtection algorithmName="SHA-512" hashValue="whQ7gMNyy/uE0YNDO4Z01Q8qlKa+NUQIug6oo6hG3PtWhAUGX3+CKmKtgOiyxs0d4FHoDedHVMBvboY9Y43i8w==" saltValue="G0No7z5znvH0/HxSFK3lUA==" spinCount="100000" sheet="1" objects="1"/>
  <mergeCells count="1934">
    <mergeCell ref="C677:AD677"/>
    <mergeCell ref="AB939:AD939"/>
    <mergeCell ref="Y939:AA939"/>
    <mergeCell ref="V939:X939"/>
    <mergeCell ref="S939:S940"/>
    <mergeCell ref="T939:T940"/>
    <mergeCell ref="U939:U940"/>
    <mergeCell ref="S938:AD938"/>
    <mergeCell ref="C938:R940"/>
    <mergeCell ref="C941:R941"/>
    <mergeCell ref="C40:E40"/>
    <mergeCell ref="F40:AD40"/>
    <mergeCell ref="AA692:AB692"/>
    <mergeCell ref="AC692:AD692"/>
    <mergeCell ref="S690:T690"/>
    <mergeCell ref="U690:X690"/>
    <mergeCell ref="Y690:Z690"/>
    <mergeCell ref="K689:N689"/>
    <mergeCell ref="O689:P689"/>
    <mergeCell ref="Q689:R689"/>
    <mergeCell ref="S689:T689"/>
    <mergeCell ref="U689:X689"/>
    <mergeCell ref="AC687:AD687"/>
    <mergeCell ref="K688:N688"/>
    <mergeCell ref="O688:P688"/>
    <mergeCell ref="Q688:R688"/>
    <mergeCell ref="O690:P690"/>
    <mergeCell ref="Q690:R690"/>
    <mergeCell ref="Q692:R692"/>
    <mergeCell ref="S692:T692"/>
    <mergeCell ref="U692:X692"/>
    <mergeCell ref="D464:F464"/>
    <mergeCell ref="D461:F461"/>
    <mergeCell ref="AA421:AD421"/>
    <mergeCell ref="AA422:AD422"/>
    <mergeCell ref="D419:L419"/>
    <mergeCell ref="M419:R419"/>
    <mergeCell ref="S419:V419"/>
    <mergeCell ref="W419:Z419"/>
    <mergeCell ref="AA419:AD419"/>
    <mergeCell ref="D420:L420"/>
    <mergeCell ref="M420:R420"/>
    <mergeCell ref="S420:V420"/>
    <mergeCell ref="W420:Z420"/>
    <mergeCell ref="AA420:AD420"/>
    <mergeCell ref="D445:F445"/>
    <mergeCell ref="D446:F446"/>
    <mergeCell ref="D447:F447"/>
    <mergeCell ref="D448:F448"/>
    <mergeCell ref="D456:F456"/>
    <mergeCell ref="D449:F449"/>
    <mergeCell ref="D450:F450"/>
    <mergeCell ref="D451:F451"/>
    <mergeCell ref="D452:F452"/>
    <mergeCell ref="S422:V422"/>
    <mergeCell ref="W422:Z422"/>
    <mergeCell ref="F424:AD424"/>
    <mergeCell ref="C426:AD426"/>
    <mergeCell ref="C427:AD427"/>
    <mergeCell ref="B434:AD434"/>
    <mergeCell ref="C435:AD435"/>
    <mergeCell ref="D421:L421"/>
    <mergeCell ref="Y306:AD306"/>
    <mergeCell ref="D311:L311"/>
    <mergeCell ref="M311:R311"/>
    <mergeCell ref="S311:X311"/>
    <mergeCell ref="Y311:AD311"/>
    <mergeCell ref="Y310:AD310"/>
    <mergeCell ref="C323:AD323"/>
    <mergeCell ref="C324:AD324"/>
    <mergeCell ref="B331:AD331"/>
    <mergeCell ref="C332:AD332"/>
    <mergeCell ref="D318:L318"/>
    <mergeCell ref="M318:R318"/>
    <mergeCell ref="S318:X318"/>
    <mergeCell ref="Y318:AD318"/>
    <mergeCell ref="M319:R319"/>
    <mergeCell ref="S319:X319"/>
    <mergeCell ref="Y319:AD319"/>
    <mergeCell ref="D313:L313"/>
    <mergeCell ref="M313:R313"/>
    <mergeCell ref="D316:L316"/>
    <mergeCell ref="D314:L314"/>
    <mergeCell ref="M314:R314"/>
    <mergeCell ref="S314:X314"/>
    <mergeCell ref="Y314:AD314"/>
    <mergeCell ref="D312:L312"/>
    <mergeCell ref="M312:R312"/>
    <mergeCell ref="S312:X312"/>
    <mergeCell ref="S313:X313"/>
    <mergeCell ref="Y313:AD313"/>
    <mergeCell ref="D915:L915"/>
    <mergeCell ref="M915:R915"/>
    <mergeCell ref="S915:X915"/>
    <mergeCell ref="Y915:AD915"/>
    <mergeCell ref="D916:L916"/>
    <mergeCell ref="M916:R916"/>
    <mergeCell ref="S916:X916"/>
    <mergeCell ref="Y916:AD916"/>
    <mergeCell ref="D913:L913"/>
    <mergeCell ref="M913:R913"/>
    <mergeCell ref="S913:X913"/>
    <mergeCell ref="Y913:AD913"/>
    <mergeCell ref="D914:L914"/>
    <mergeCell ref="M914:R914"/>
    <mergeCell ref="S914:X914"/>
    <mergeCell ref="Y914:AD914"/>
    <mergeCell ref="P366:R366"/>
    <mergeCell ref="S366:U366"/>
    <mergeCell ref="V366:X366"/>
    <mergeCell ref="Y366:AA366"/>
    <mergeCell ref="AB366:AD366"/>
    <mergeCell ref="M366:O366"/>
    <mergeCell ref="D462:F462"/>
    <mergeCell ref="C441:F443"/>
    <mergeCell ref="G441:AD441"/>
    <mergeCell ref="G442:G443"/>
    <mergeCell ref="H442:H443"/>
    <mergeCell ref="I442:I443"/>
    <mergeCell ref="J442:L442"/>
    <mergeCell ref="V442:X442"/>
    <mergeCell ref="C437:AD437"/>
    <mergeCell ref="C438:AD438"/>
    <mergeCell ref="C943:AD943"/>
    <mergeCell ref="C944:AD944"/>
    <mergeCell ref="C936:AD936"/>
    <mergeCell ref="C920:E920"/>
    <mergeCell ref="F920:AD920"/>
    <mergeCell ref="C922:AD922"/>
    <mergeCell ref="C923:AD923"/>
    <mergeCell ref="B930:AD930"/>
    <mergeCell ref="B935:AD935"/>
    <mergeCell ref="D917:L917"/>
    <mergeCell ref="M917:R917"/>
    <mergeCell ref="S917:X917"/>
    <mergeCell ref="Y917:AD917"/>
    <mergeCell ref="M918:R918"/>
    <mergeCell ref="S918:X918"/>
    <mergeCell ref="Y918:AD918"/>
    <mergeCell ref="C932:AD932"/>
    <mergeCell ref="C933:AD933"/>
    <mergeCell ref="B931:AD931"/>
    <mergeCell ref="D911:L911"/>
    <mergeCell ref="M911:R911"/>
    <mergeCell ref="S911:X911"/>
    <mergeCell ref="Y911:AD911"/>
    <mergeCell ref="D912:L912"/>
    <mergeCell ref="M912:R912"/>
    <mergeCell ref="S912:X912"/>
    <mergeCell ref="Y912:AD912"/>
    <mergeCell ref="D909:L909"/>
    <mergeCell ref="M909:R909"/>
    <mergeCell ref="S909:X909"/>
    <mergeCell ref="Y909:AD909"/>
    <mergeCell ref="D910:L910"/>
    <mergeCell ref="M910:R910"/>
    <mergeCell ref="S910:X910"/>
    <mergeCell ref="Y910:AD910"/>
    <mergeCell ref="D907:L907"/>
    <mergeCell ref="M907:R907"/>
    <mergeCell ref="S907:X907"/>
    <mergeCell ref="Y907:AD907"/>
    <mergeCell ref="D908:L908"/>
    <mergeCell ref="M908:R908"/>
    <mergeCell ref="S908:X908"/>
    <mergeCell ref="Y908:AD908"/>
    <mergeCell ref="D905:L905"/>
    <mergeCell ref="M905:R905"/>
    <mergeCell ref="S905:X905"/>
    <mergeCell ref="Y905:AD905"/>
    <mergeCell ref="D906:L906"/>
    <mergeCell ref="M906:R906"/>
    <mergeCell ref="S906:X906"/>
    <mergeCell ref="Y906:AD906"/>
    <mergeCell ref="D903:L903"/>
    <mergeCell ref="M903:R903"/>
    <mergeCell ref="S903:X903"/>
    <mergeCell ref="Y903:AD903"/>
    <mergeCell ref="D904:L904"/>
    <mergeCell ref="M904:R904"/>
    <mergeCell ref="S904:X904"/>
    <mergeCell ref="Y904:AD904"/>
    <mergeCell ref="D901:L901"/>
    <mergeCell ref="M901:R901"/>
    <mergeCell ref="S901:X901"/>
    <mergeCell ref="Y901:AD901"/>
    <mergeCell ref="D902:L902"/>
    <mergeCell ref="M902:R902"/>
    <mergeCell ref="S902:X902"/>
    <mergeCell ref="Y902:AD902"/>
    <mergeCell ref="C896:AD896"/>
    <mergeCell ref="C897:AD897"/>
    <mergeCell ref="C899:L900"/>
    <mergeCell ref="M899:AD899"/>
    <mergeCell ref="M900:R900"/>
    <mergeCell ref="S900:X900"/>
    <mergeCell ref="Y900:AD900"/>
    <mergeCell ref="B893:AD893"/>
    <mergeCell ref="C895:AD895"/>
    <mergeCell ref="C894:AD894"/>
    <mergeCell ref="C885:AD885"/>
    <mergeCell ref="C886:AD886"/>
    <mergeCell ref="C882:D882"/>
    <mergeCell ref="E882:L882"/>
    <mergeCell ref="M882:R882"/>
    <mergeCell ref="S882:X882"/>
    <mergeCell ref="Y882:AD882"/>
    <mergeCell ref="M883:R883"/>
    <mergeCell ref="S883:X883"/>
    <mergeCell ref="Y883:AD883"/>
    <mergeCell ref="C880:D880"/>
    <mergeCell ref="E880:L880"/>
    <mergeCell ref="M880:R880"/>
    <mergeCell ref="S880:X880"/>
    <mergeCell ref="Y880:AD880"/>
    <mergeCell ref="C881:D881"/>
    <mergeCell ref="E881:L881"/>
    <mergeCell ref="M881:R881"/>
    <mergeCell ref="S881:X881"/>
    <mergeCell ref="Y881:AD881"/>
    <mergeCell ref="C878:D878"/>
    <mergeCell ref="E878:L878"/>
    <mergeCell ref="M878:R878"/>
    <mergeCell ref="S878:X878"/>
    <mergeCell ref="Y878:AD878"/>
    <mergeCell ref="C879:D879"/>
    <mergeCell ref="E879:L879"/>
    <mergeCell ref="M879:R879"/>
    <mergeCell ref="S879:X879"/>
    <mergeCell ref="Y879:AD879"/>
    <mergeCell ref="E876:L876"/>
    <mergeCell ref="M876:R876"/>
    <mergeCell ref="S876:X876"/>
    <mergeCell ref="Y876:AD876"/>
    <mergeCell ref="E877:L877"/>
    <mergeCell ref="M877:R877"/>
    <mergeCell ref="S877:X877"/>
    <mergeCell ref="Y877:AD877"/>
    <mergeCell ref="C873:L874"/>
    <mergeCell ref="M873:AD873"/>
    <mergeCell ref="M874:R874"/>
    <mergeCell ref="S874:X874"/>
    <mergeCell ref="Y874:AD874"/>
    <mergeCell ref="C875:C877"/>
    <mergeCell ref="E875:L875"/>
    <mergeCell ref="M875:R875"/>
    <mergeCell ref="S875:X875"/>
    <mergeCell ref="Y875:AD875"/>
    <mergeCell ref="M861:R861"/>
    <mergeCell ref="S861:X861"/>
    <mergeCell ref="Y861:AD861"/>
    <mergeCell ref="C863:AD863"/>
    <mergeCell ref="C864:AD864"/>
    <mergeCell ref="B871:AD871"/>
    <mergeCell ref="D859:L859"/>
    <mergeCell ref="M859:R859"/>
    <mergeCell ref="S859:X859"/>
    <mergeCell ref="Y859:AD859"/>
    <mergeCell ref="D860:L860"/>
    <mergeCell ref="M860:R860"/>
    <mergeCell ref="S860:X860"/>
    <mergeCell ref="Y860:AD860"/>
    <mergeCell ref="C856:L857"/>
    <mergeCell ref="M856:AD856"/>
    <mergeCell ref="M857:R857"/>
    <mergeCell ref="S857:X857"/>
    <mergeCell ref="Y857:AD857"/>
    <mergeCell ref="D858:L858"/>
    <mergeCell ref="M858:R858"/>
    <mergeCell ref="S858:X858"/>
    <mergeCell ref="Y858:AD858"/>
    <mergeCell ref="M844:R844"/>
    <mergeCell ref="S844:X844"/>
    <mergeCell ref="Y844:AD844"/>
    <mergeCell ref="C846:AD846"/>
    <mergeCell ref="C847:AD847"/>
    <mergeCell ref="B854:AD854"/>
    <mergeCell ref="D842:L842"/>
    <mergeCell ref="M842:R842"/>
    <mergeCell ref="S842:X842"/>
    <mergeCell ref="Y842:AD842"/>
    <mergeCell ref="D843:L843"/>
    <mergeCell ref="M843:R843"/>
    <mergeCell ref="S843:X843"/>
    <mergeCell ref="Y843:AD843"/>
    <mergeCell ref="D840:L840"/>
    <mergeCell ref="M840:R840"/>
    <mergeCell ref="S840:X840"/>
    <mergeCell ref="Y840:AD840"/>
    <mergeCell ref="D841:L841"/>
    <mergeCell ref="M841:R841"/>
    <mergeCell ref="S841:X841"/>
    <mergeCell ref="Y841:AD841"/>
    <mergeCell ref="D838:L838"/>
    <mergeCell ref="M838:R838"/>
    <mergeCell ref="S838:X838"/>
    <mergeCell ref="Y838:AD838"/>
    <mergeCell ref="D839:L839"/>
    <mergeCell ref="M839:R839"/>
    <mergeCell ref="S839:X839"/>
    <mergeCell ref="Y839:AD839"/>
    <mergeCell ref="D836:L836"/>
    <mergeCell ref="M836:R836"/>
    <mergeCell ref="S836:X836"/>
    <mergeCell ref="Y836:AD836"/>
    <mergeCell ref="D837:L837"/>
    <mergeCell ref="M837:R837"/>
    <mergeCell ref="S837:X837"/>
    <mergeCell ref="Y837:AD837"/>
    <mergeCell ref="D834:L834"/>
    <mergeCell ref="M834:R834"/>
    <mergeCell ref="S834:X834"/>
    <mergeCell ref="Y834:AD834"/>
    <mergeCell ref="D835:L835"/>
    <mergeCell ref="M835:R835"/>
    <mergeCell ref="S835:X835"/>
    <mergeCell ref="Y835:AD835"/>
    <mergeCell ref="B829:AD829"/>
    <mergeCell ref="C830:AD830"/>
    <mergeCell ref="C832:L833"/>
    <mergeCell ref="M832:AD832"/>
    <mergeCell ref="M833:R833"/>
    <mergeCell ref="S833:X833"/>
    <mergeCell ref="Y833:AD833"/>
    <mergeCell ref="C819:L819"/>
    <mergeCell ref="M819:R819"/>
    <mergeCell ref="S819:X819"/>
    <mergeCell ref="Y819:AD819"/>
    <mergeCell ref="C821:AD821"/>
    <mergeCell ref="C822:AD822"/>
    <mergeCell ref="C812:AD812"/>
    <mergeCell ref="B814:AD814"/>
    <mergeCell ref="C815:AD815"/>
    <mergeCell ref="C817:L818"/>
    <mergeCell ref="M817:AD817"/>
    <mergeCell ref="M818:R818"/>
    <mergeCell ref="S818:X818"/>
    <mergeCell ref="Y818:AD818"/>
    <mergeCell ref="B807:AD807"/>
    <mergeCell ref="C808:AD808"/>
    <mergeCell ref="C809:AD809"/>
    <mergeCell ref="B810:AD810"/>
    <mergeCell ref="C811:AD811"/>
    <mergeCell ref="M796:R796"/>
    <mergeCell ref="S796:X796"/>
    <mergeCell ref="Y796:AD796"/>
    <mergeCell ref="C798:AD798"/>
    <mergeCell ref="C799:AD799"/>
    <mergeCell ref="B806:AD806"/>
    <mergeCell ref="C794:D794"/>
    <mergeCell ref="E794:L794"/>
    <mergeCell ref="M794:R794"/>
    <mergeCell ref="S794:X794"/>
    <mergeCell ref="Y794:AD794"/>
    <mergeCell ref="C795:D795"/>
    <mergeCell ref="E795:L795"/>
    <mergeCell ref="M795:R795"/>
    <mergeCell ref="S795:X795"/>
    <mergeCell ref="Y795:AD795"/>
    <mergeCell ref="E792:L792"/>
    <mergeCell ref="M792:R792"/>
    <mergeCell ref="S792:X792"/>
    <mergeCell ref="Y792:AD792"/>
    <mergeCell ref="E793:L793"/>
    <mergeCell ref="M793:R793"/>
    <mergeCell ref="S793:X793"/>
    <mergeCell ref="Y793:AD793"/>
    <mergeCell ref="M790:R790"/>
    <mergeCell ref="S790:X790"/>
    <mergeCell ref="Y790:AD790"/>
    <mergeCell ref="E791:L791"/>
    <mergeCell ref="M791:R791"/>
    <mergeCell ref="S791:X791"/>
    <mergeCell ref="Y791:AD791"/>
    <mergeCell ref="C788:C793"/>
    <mergeCell ref="E788:L788"/>
    <mergeCell ref="M788:R788"/>
    <mergeCell ref="S788:X788"/>
    <mergeCell ref="Y788:AD788"/>
    <mergeCell ref="E789:L789"/>
    <mergeCell ref="M789:R789"/>
    <mergeCell ref="S789:X789"/>
    <mergeCell ref="Y789:AD789"/>
    <mergeCell ref="E790:L790"/>
    <mergeCell ref="C774:AD774"/>
    <mergeCell ref="C775:AD775"/>
    <mergeCell ref="B782:AD782"/>
    <mergeCell ref="C783:AD783"/>
    <mergeCell ref="C786:L787"/>
    <mergeCell ref="M786:AD786"/>
    <mergeCell ref="M787:R787"/>
    <mergeCell ref="S787:X787"/>
    <mergeCell ref="Y787:AD787"/>
    <mergeCell ref="C784:AD784"/>
    <mergeCell ref="D771:L771"/>
    <mergeCell ref="M771:R771"/>
    <mergeCell ref="S771:X771"/>
    <mergeCell ref="Y771:AD771"/>
    <mergeCell ref="M772:R772"/>
    <mergeCell ref="S772:X772"/>
    <mergeCell ref="Y772:AD772"/>
    <mergeCell ref="D769:L769"/>
    <mergeCell ref="M769:R769"/>
    <mergeCell ref="S769:X769"/>
    <mergeCell ref="Y769:AD769"/>
    <mergeCell ref="D770:L770"/>
    <mergeCell ref="M770:R770"/>
    <mergeCell ref="S770:X770"/>
    <mergeCell ref="Y770:AD770"/>
    <mergeCell ref="D767:L767"/>
    <mergeCell ref="M767:R767"/>
    <mergeCell ref="S767:X767"/>
    <mergeCell ref="Y767:AD767"/>
    <mergeCell ref="D768:L768"/>
    <mergeCell ref="M768:R768"/>
    <mergeCell ref="S768:X768"/>
    <mergeCell ref="Y768:AD768"/>
    <mergeCell ref="D765:L765"/>
    <mergeCell ref="M765:R765"/>
    <mergeCell ref="S765:X765"/>
    <mergeCell ref="Y765:AD765"/>
    <mergeCell ref="D766:L766"/>
    <mergeCell ref="M766:R766"/>
    <mergeCell ref="S766:X766"/>
    <mergeCell ref="Y766:AD766"/>
    <mergeCell ref="C761:AD761"/>
    <mergeCell ref="C763:L764"/>
    <mergeCell ref="M763:AD763"/>
    <mergeCell ref="M764:R764"/>
    <mergeCell ref="S764:X764"/>
    <mergeCell ref="Y764:AD764"/>
    <mergeCell ref="M750:R750"/>
    <mergeCell ref="S750:X750"/>
    <mergeCell ref="Y750:AD750"/>
    <mergeCell ref="C752:AD752"/>
    <mergeCell ref="C753:AD753"/>
    <mergeCell ref="B760:AD760"/>
    <mergeCell ref="D748:L748"/>
    <mergeCell ref="M748:R748"/>
    <mergeCell ref="S748:X748"/>
    <mergeCell ref="Y748:AD748"/>
    <mergeCell ref="D749:L749"/>
    <mergeCell ref="M749:R749"/>
    <mergeCell ref="S749:X749"/>
    <mergeCell ref="Y749:AD749"/>
    <mergeCell ref="D746:L746"/>
    <mergeCell ref="M746:R746"/>
    <mergeCell ref="S746:X746"/>
    <mergeCell ref="Y746:AD746"/>
    <mergeCell ref="D747:L747"/>
    <mergeCell ref="M747:R747"/>
    <mergeCell ref="S747:X747"/>
    <mergeCell ref="Y747:AD747"/>
    <mergeCell ref="D744:L744"/>
    <mergeCell ref="M744:R744"/>
    <mergeCell ref="S744:X744"/>
    <mergeCell ref="Y744:AD744"/>
    <mergeCell ref="D745:L745"/>
    <mergeCell ref="M745:R745"/>
    <mergeCell ref="S745:X745"/>
    <mergeCell ref="Y745:AD745"/>
    <mergeCell ref="D742:L742"/>
    <mergeCell ref="M742:R742"/>
    <mergeCell ref="S742:X742"/>
    <mergeCell ref="Y742:AD742"/>
    <mergeCell ref="D743:L743"/>
    <mergeCell ref="M743:R743"/>
    <mergeCell ref="S743:X743"/>
    <mergeCell ref="Y743:AD743"/>
    <mergeCell ref="D740:L740"/>
    <mergeCell ref="M740:R740"/>
    <mergeCell ref="S740:X740"/>
    <mergeCell ref="Y740:AD740"/>
    <mergeCell ref="D741:L741"/>
    <mergeCell ref="M741:R741"/>
    <mergeCell ref="S741:X741"/>
    <mergeCell ref="Y741:AD741"/>
    <mergeCell ref="B734:AD734"/>
    <mergeCell ref="C735:AD735"/>
    <mergeCell ref="C736:AD736"/>
    <mergeCell ref="C738:L739"/>
    <mergeCell ref="M738:AD738"/>
    <mergeCell ref="M739:R739"/>
    <mergeCell ref="S739:X739"/>
    <mergeCell ref="Y739:AD739"/>
    <mergeCell ref="C724:L724"/>
    <mergeCell ref="M724:R724"/>
    <mergeCell ref="S724:X724"/>
    <mergeCell ref="Y724:AD724"/>
    <mergeCell ref="C726:AD726"/>
    <mergeCell ref="C727:AD727"/>
    <mergeCell ref="C702:G702"/>
    <mergeCell ref="H702:AD702"/>
    <mergeCell ref="B718:AD718"/>
    <mergeCell ref="C719:AD719"/>
    <mergeCell ref="C720:AD720"/>
    <mergeCell ref="C722:L723"/>
    <mergeCell ref="M722:AD722"/>
    <mergeCell ref="M723:R723"/>
    <mergeCell ref="S723:X723"/>
    <mergeCell ref="Y723:AD723"/>
    <mergeCell ref="B712:AD712"/>
    <mergeCell ref="B713:AD713"/>
    <mergeCell ref="B714:AD714"/>
    <mergeCell ref="C715:AD715"/>
    <mergeCell ref="C716:AD716"/>
    <mergeCell ref="AA697:AB697"/>
    <mergeCell ref="AC697:AD697"/>
    <mergeCell ref="AA699:AB699"/>
    <mergeCell ref="AC699:AD699"/>
    <mergeCell ref="C704:AD704"/>
    <mergeCell ref="C705:AD705"/>
    <mergeCell ref="O698:P698"/>
    <mergeCell ref="Q698:R698"/>
    <mergeCell ref="S698:T698"/>
    <mergeCell ref="U698:X698"/>
    <mergeCell ref="Y698:Z698"/>
    <mergeCell ref="AA698:AB698"/>
    <mergeCell ref="AC698:AD698"/>
    <mergeCell ref="D700:J700"/>
    <mergeCell ref="K700:N700"/>
    <mergeCell ref="O700:P700"/>
    <mergeCell ref="Q700:R700"/>
    <mergeCell ref="AA685:AB685"/>
    <mergeCell ref="AC685:AD685"/>
    <mergeCell ref="K686:N686"/>
    <mergeCell ref="O686:P686"/>
    <mergeCell ref="Q686:R686"/>
    <mergeCell ref="S686:T686"/>
    <mergeCell ref="U686:X686"/>
    <mergeCell ref="Y686:Z686"/>
    <mergeCell ref="D696:J696"/>
    <mergeCell ref="K696:N696"/>
    <mergeCell ref="O696:P696"/>
    <mergeCell ref="Q696:R696"/>
    <mergeCell ref="S696:T696"/>
    <mergeCell ref="U696:X696"/>
    <mergeCell ref="Y696:Z696"/>
    <mergeCell ref="AA696:AB696"/>
    <mergeCell ref="AC696:AD696"/>
    <mergeCell ref="AA694:AB694"/>
    <mergeCell ref="AC694:AD694"/>
    <mergeCell ref="K695:N695"/>
    <mergeCell ref="O695:P695"/>
    <mergeCell ref="Q695:R695"/>
    <mergeCell ref="S695:T695"/>
    <mergeCell ref="U695:X695"/>
    <mergeCell ref="Y695:Z695"/>
    <mergeCell ref="AA695:AB695"/>
    <mergeCell ref="K694:N694"/>
    <mergeCell ref="O694:P694"/>
    <mergeCell ref="Q694:R694"/>
    <mergeCell ref="S694:T694"/>
    <mergeCell ref="U694:X694"/>
    <mergeCell ref="Y694:Z694"/>
    <mergeCell ref="K662:N662"/>
    <mergeCell ref="O662:R662"/>
    <mergeCell ref="S662:V662"/>
    <mergeCell ref="W662:Z662"/>
    <mergeCell ref="AA662:AD662"/>
    <mergeCell ref="U684:X684"/>
    <mergeCell ref="Y684:Z684"/>
    <mergeCell ref="AA684:AB684"/>
    <mergeCell ref="AC684:AD684"/>
    <mergeCell ref="D685:J685"/>
    <mergeCell ref="K685:N685"/>
    <mergeCell ref="O685:P685"/>
    <mergeCell ref="Q685:R685"/>
    <mergeCell ref="S685:T685"/>
    <mergeCell ref="U685:X685"/>
    <mergeCell ref="Q683:R683"/>
    <mergeCell ref="S683:T683"/>
    <mergeCell ref="Y683:Z683"/>
    <mergeCell ref="AA683:AB683"/>
    <mergeCell ref="AC683:AD683"/>
    <mergeCell ref="D684:J684"/>
    <mergeCell ref="K684:N684"/>
    <mergeCell ref="O684:P684"/>
    <mergeCell ref="Q684:R684"/>
    <mergeCell ref="S684:T684"/>
    <mergeCell ref="C682:J683"/>
    <mergeCell ref="K682:N683"/>
    <mergeCell ref="O682:T682"/>
    <mergeCell ref="U682:X683"/>
    <mergeCell ref="Y682:AD682"/>
    <mergeCell ref="O683:P683"/>
    <mergeCell ref="Y685:Z685"/>
    <mergeCell ref="D652:J652"/>
    <mergeCell ref="K652:N652"/>
    <mergeCell ref="O652:R652"/>
    <mergeCell ref="S652:V652"/>
    <mergeCell ref="W652:Z652"/>
    <mergeCell ref="AA652:AD652"/>
    <mergeCell ref="D653:J653"/>
    <mergeCell ref="K653:N653"/>
    <mergeCell ref="O653:R653"/>
    <mergeCell ref="S653:V653"/>
    <mergeCell ref="W653:Z653"/>
    <mergeCell ref="AA653:AD653"/>
    <mergeCell ref="O648:R648"/>
    <mergeCell ref="S648:V648"/>
    <mergeCell ref="W648:Z648"/>
    <mergeCell ref="AA648:AD648"/>
    <mergeCell ref="D651:J651"/>
    <mergeCell ref="K651:N651"/>
    <mergeCell ref="O651:R651"/>
    <mergeCell ref="S651:V651"/>
    <mergeCell ref="W651:Z651"/>
    <mergeCell ref="AA651:AD651"/>
    <mergeCell ref="K641:N641"/>
    <mergeCell ref="O641:R641"/>
    <mergeCell ref="S641:V641"/>
    <mergeCell ref="W641:Z641"/>
    <mergeCell ref="AA641:AD641"/>
    <mergeCell ref="D642:J642"/>
    <mergeCell ref="K642:N642"/>
    <mergeCell ref="D646:J646"/>
    <mergeCell ref="K646:N646"/>
    <mergeCell ref="O646:R646"/>
    <mergeCell ref="S646:V646"/>
    <mergeCell ref="W646:Z646"/>
    <mergeCell ref="AA646:AD646"/>
    <mergeCell ref="O642:R642"/>
    <mergeCell ref="S642:V642"/>
    <mergeCell ref="W642:Z642"/>
    <mergeCell ref="AA642:AD642"/>
    <mergeCell ref="D643:J643"/>
    <mergeCell ref="K643:N643"/>
    <mergeCell ref="O643:R643"/>
    <mergeCell ref="S643:V643"/>
    <mergeCell ref="W643:Z643"/>
    <mergeCell ref="AA643:AD643"/>
    <mergeCell ref="D644:J644"/>
    <mergeCell ref="K644:N644"/>
    <mergeCell ref="C621:AD621"/>
    <mergeCell ref="C622:AD622"/>
    <mergeCell ref="C623:AD623"/>
    <mergeCell ref="C624:AD624"/>
    <mergeCell ref="C625:AD625"/>
    <mergeCell ref="C626:AD626"/>
    <mergeCell ref="C628:J629"/>
    <mergeCell ref="K628:N629"/>
    <mergeCell ref="O628:R629"/>
    <mergeCell ref="S628:AD628"/>
    <mergeCell ref="S629:V629"/>
    <mergeCell ref="W629:Z629"/>
    <mergeCell ref="AA629:AD629"/>
    <mergeCell ref="D630:J630"/>
    <mergeCell ref="K630:N630"/>
    <mergeCell ref="O630:R630"/>
    <mergeCell ref="S630:V630"/>
    <mergeCell ref="W630:Z630"/>
    <mergeCell ref="AA630:AD630"/>
    <mergeCell ref="C608:E608"/>
    <mergeCell ref="F608:AD608"/>
    <mergeCell ref="C610:AD610"/>
    <mergeCell ref="C611:AD611"/>
    <mergeCell ref="B618:AD618"/>
    <mergeCell ref="B620:AD620"/>
    <mergeCell ref="AB605:AD605"/>
    <mergeCell ref="P606:R606"/>
    <mergeCell ref="S606:U606"/>
    <mergeCell ref="V606:X606"/>
    <mergeCell ref="Y606:AA606"/>
    <mergeCell ref="AB606:AD606"/>
    <mergeCell ref="D605:L605"/>
    <mergeCell ref="M605:O605"/>
    <mergeCell ref="P605:R605"/>
    <mergeCell ref="S605:U605"/>
    <mergeCell ref="V605:X605"/>
    <mergeCell ref="Y605:AA605"/>
    <mergeCell ref="AB603:AD603"/>
    <mergeCell ref="M604:O604"/>
    <mergeCell ref="P604:R604"/>
    <mergeCell ref="S604:U604"/>
    <mergeCell ref="V604:X604"/>
    <mergeCell ref="Y604:AA604"/>
    <mergeCell ref="AB604:AD604"/>
    <mergeCell ref="M603:O603"/>
    <mergeCell ref="P603:R603"/>
    <mergeCell ref="S603:U603"/>
    <mergeCell ref="V603:X603"/>
    <mergeCell ref="Y603:AA603"/>
    <mergeCell ref="AB601:AD601"/>
    <mergeCell ref="M602:O602"/>
    <mergeCell ref="P602:R602"/>
    <mergeCell ref="S602:U602"/>
    <mergeCell ref="V602:X602"/>
    <mergeCell ref="Y602:AA602"/>
    <mergeCell ref="AB602:AD602"/>
    <mergeCell ref="M601:O601"/>
    <mergeCell ref="P601:R601"/>
    <mergeCell ref="S601:U601"/>
    <mergeCell ref="V601:X601"/>
    <mergeCell ref="Y601:AA601"/>
    <mergeCell ref="AB599:AD599"/>
    <mergeCell ref="M600:O600"/>
    <mergeCell ref="P600:R600"/>
    <mergeCell ref="S600:U600"/>
    <mergeCell ref="V600:X600"/>
    <mergeCell ref="Y600:AA600"/>
    <mergeCell ref="AB600:AD600"/>
    <mergeCell ref="M599:O599"/>
    <mergeCell ref="P599:R599"/>
    <mergeCell ref="S599:U599"/>
    <mergeCell ref="V599:X599"/>
    <mergeCell ref="Y599:AA599"/>
    <mergeCell ref="AB597:AD597"/>
    <mergeCell ref="M598:O598"/>
    <mergeCell ref="P598:R598"/>
    <mergeCell ref="S598:U598"/>
    <mergeCell ref="V598:X598"/>
    <mergeCell ref="Y598:AA598"/>
    <mergeCell ref="AB598:AD598"/>
    <mergeCell ref="M597:O597"/>
    <mergeCell ref="P597:R597"/>
    <mergeCell ref="S597:U597"/>
    <mergeCell ref="V597:X597"/>
    <mergeCell ref="Y597:AA597"/>
    <mergeCell ref="Y589:AA589"/>
    <mergeCell ref="AB595:AD595"/>
    <mergeCell ref="M596:O596"/>
    <mergeCell ref="P596:R596"/>
    <mergeCell ref="S596:U596"/>
    <mergeCell ref="V596:X596"/>
    <mergeCell ref="Y596:AA596"/>
    <mergeCell ref="AB596:AD596"/>
    <mergeCell ref="M595:O595"/>
    <mergeCell ref="P595:R595"/>
    <mergeCell ref="S595:U595"/>
    <mergeCell ref="V595:X595"/>
    <mergeCell ref="Y595:AA595"/>
    <mergeCell ref="AB593:AD593"/>
    <mergeCell ref="M594:O594"/>
    <mergeCell ref="P594:R594"/>
    <mergeCell ref="S594:U594"/>
    <mergeCell ref="V594:X594"/>
    <mergeCell ref="Y594:AA594"/>
    <mergeCell ref="AB594:AD594"/>
    <mergeCell ref="M593:O593"/>
    <mergeCell ref="P593:R593"/>
    <mergeCell ref="S593:U593"/>
    <mergeCell ref="V593:X593"/>
    <mergeCell ref="Y593:AA593"/>
    <mergeCell ref="S586:U586"/>
    <mergeCell ref="V586:X586"/>
    <mergeCell ref="Y586:AA586"/>
    <mergeCell ref="AB586:AD586"/>
    <mergeCell ref="M585:O585"/>
    <mergeCell ref="P585:R585"/>
    <mergeCell ref="S585:U585"/>
    <mergeCell ref="V585:X585"/>
    <mergeCell ref="Y585:AA585"/>
    <mergeCell ref="AB591:AD591"/>
    <mergeCell ref="M592:O592"/>
    <mergeCell ref="P592:R592"/>
    <mergeCell ref="S592:U592"/>
    <mergeCell ref="V592:X592"/>
    <mergeCell ref="Y592:AA592"/>
    <mergeCell ref="AB592:AD592"/>
    <mergeCell ref="M591:O591"/>
    <mergeCell ref="P591:R591"/>
    <mergeCell ref="S591:U591"/>
    <mergeCell ref="V591:X591"/>
    <mergeCell ref="Y591:AA591"/>
    <mergeCell ref="AB589:AD589"/>
    <mergeCell ref="M590:O590"/>
    <mergeCell ref="P590:R590"/>
    <mergeCell ref="S590:U590"/>
    <mergeCell ref="V590:X590"/>
    <mergeCell ref="Y590:AA590"/>
    <mergeCell ref="AB590:AD590"/>
    <mergeCell ref="M589:O589"/>
    <mergeCell ref="P589:R589"/>
    <mergeCell ref="S589:U589"/>
    <mergeCell ref="V589:X589"/>
    <mergeCell ref="C582:L583"/>
    <mergeCell ref="M582:O583"/>
    <mergeCell ref="P582:R583"/>
    <mergeCell ref="S582:U583"/>
    <mergeCell ref="V582:AD582"/>
    <mergeCell ref="V583:X583"/>
    <mergeCell ref="Y583:AA583"/>
    <mergeCell ref="AB583:AD583"/>
    <mergeCell ref="C575:AD575"/>
    <mergeCell ref="C574:AD574"/>
    <mergeCell ref="C580:AD580"/>
    <mergeCell ref="B568:AD568"/>
    <mergeCell ref="C569:AD569"/>
    <mergeCell ref="C570:AD570"/>
    <mergeCell ref="C576:AD576"/>
    <mergeCell ref="C577:AD577"/>
    <mergeCell ref="C571:AD571"/>
    <mergeCell ref="C572:AD572"/>
    <mergeCell ref="C573:AD573"/>
    <mergeCell ref="C579:AD579"/>
    <mergeCell ref="C578:AD578"/>
    <mergeCell ref="W558:X558"/>
    <mergeCell ref="Y558:Z558"/>
    <mergeCell ref="AA558:AB558"/>
    <mergeCell ref="AC558:AD558"/>
    <mergeCell ref="C560:AD560"/>
    <mergeCell ref="C561:AD561"/>
    <mergeCell ref="AA557:AB557"/>
    <mergeCell ref="AC557:AD557"/>
    <mergeCell ref="C558:H558"/>
    <mergeCell ref="I558:J558"/>
    <mergeCell ref="K558:L558"/>
    <mergeCell ref="M558:N558"/>
    <mergeCell ref="O558:P558"/>
    <mergeCell ref="Q558:R558"/>
    <mergeCell ref="S558:T558"/>
    <mergeCell ref="U558:V558"/>
    <mergeCell ref="O557:P557"/>
    <mergeCell ref="Q557:R557"/>
    <mergeCell ref="S557:T557"/>
    <mergeCell ref="U557:V557"/>
    <mergeCell ref="W557:X557"/>
    <mergeCell ref="Y557:Z557"/>
    <mergeCell ref="C553:AD553"/>
    <mergeCell ref="C554:AD554"/>
    <mergeCell ref="C556:H557"/>
    <mergeCell ref="I556:P556"/>
    <mergeCell ref="Q556:X556"/>
    <mergeCell ref="Y556:AD556"/>
    <mergeCell ref="I557:J557"/>
    <mergeCell ref="K557:L557"/>
    <mergeCell ref="M557:N557"/>
    <mergeCell ref="D545:AD545"/>
    <mergeCell ref="D546:AD546"/>
    <mergeCell ref="D547:AD547"/>
    <mergeCell ref="B549:AD549"/>
    <mergeCell ref="C550:AD550"/>
    <mergeCell ref="C551:AD551"/>
    <mergeCell ref="C541:AD541"/>
    <mergeCell ref="C540:AD540"/>
    <mergeCell ref="C542:AD542"/>
    <mergeCell ref="B543:AD543"/>
    <mergeCell ref="C544:AD544"/>
    <mergeCell ref="C552:AD552"/>
    <mergeCell ref="C528:F528"/>
    <mergeCell ref="G528:AD528"/>
    <mergeCell ref="C530:AD530"/>
    <mergeCell ref="C531:AD531"/>
    <mergeCell ref="B538:AD538"/>
    <mergeCell ref="B539:AD539"/>
    <mergeCell ref="D525:O525"/>
    <mergeCell ref="P525:R525"/>
    <mergeCell ref="S525:V525"/>
    <mergeCell ref="W525:Z525"/>
    <mergeCell ref="AA525:AD525"/>
    <mergeCell ref="S526:V526"/>
    <mergeCell ref="W526:Z526"/>
    <mergeCell ref="AA526:AD526"/>
    <mergeCell ref="D523:O523"/>
    <mergeCell ref="P523:R523"/>
    <mergeCell ref="S523:V523"/>
    <mergeCell ref="W523:Z523"/>
    <mergeCell ref="AA523:AD523"/>
    <mergeCell ref="D524:O524"/>
    <mergeCell ref="P524:R524"/>
    <mergeCell ref="S524:V524"/>
    <mergeCell ref="W524:Z524"/>
    <mergeCell ref="AA524:AD524"/>
    <mergeCell ref="D521:O521"/>
    <mergeCell ref="P521:R521"/>
    <mergeCell ref="S521:V521"/>
    <mergeCell ref="W521:Z521"/>
    <mergeCell ref="AA521:AD521"/>
    <mergeCell ref="D522:O522"/>
    <mergeCell ref="P522:R522"/>
    <mergeCell ref="S522:V522"/>
    <mergeCell ref="W522:Z522"/>
    <mergeCell ref="AA522:AD522"/>
    <mergeCell ref="D519:O519"/>
    <mergeCell ref="P519:R519"/>
    <mergeCell ref="S519:V519"/>
    <mergeCell ref="W519:Z519"/>
    <mergeCell ref="AA519:AD519"/>
    <mergeCell ref="D520:O520"/>
    <mergeCell ref="P520:R520"/>
    <mergeCell ref="S520:V520"/>
    <mergeCell ref="W520:Z520"/>
    <mergeCell ref="AA520:AD520"/>
    <mergeCell ref="D509:O509"/>
    <mergeCell ref="P509:R509"/>
    <mergeCell ref="S509:V509"/>
    <mergeCell ref="W509:Z509"/>
    <mergeCell ref="AA509:AD509"/>
    <mergeCell ref="D510:O510"/>
    <mergeCell ref="P510:R510"/>
    <mergeCell ref="S510:V510"/>
    <mergeCell ref="D517:O517"/>
    <mergeCell ref="P517:R517"/>
    <mergeCell ref="S517:V517"/>
    <mergeCell ref="W517:Z517"/>
    <mergeCell ref="AA517:AD517"/>
    <mergeCell ref="D518:O518"/>
    <mergeCell ref="P518:R518"/>
    <mergeCell ref="S518:V518"/>
    <mergeCell ref="W518:Z518"/>
    <mergeCell ref="AA518:AD518"/>
    <mergeCell ref="D515:O515"/>
    <mergeCell ref="P515:R515"/>
    <mergeCell ref="S515:V515"/>
    <mergeCell ref="W515:Z515"/>
    <mergeCell ref="AA515:AD515"/>
    <mergeCell ref="D516:O516"/>
    <mergeCell ref="P516:R516"/>
    <mergeCell ref="S516:V516"/>
    <mergeCell ref="W516:Z516"/>
    <mergeCell ref="AA516:AD516"/>
    <mergeCell ref="D513:O513"/>
    <mergeCell ref="P513:R513"/>
    <mergeCell ref="S513:V513"/>
    <mergeCell ref="W513:Z513"/>
    <mergeCell ref="AA513:AD513"/>
    <mergeCell ref="D514:O514"/>
    <mergeCell ref="P514:R514"/>
    <mergeCell ref="S514:V514"/>
    <mergeCell ref="W514:Z514"/>
    <mergeCell ref="AA514:AD514"/>
    <mergeCell ref="D511:O511"/>
    <mergeCell ref="P511:R511"/>
    <mergeCell ref="S511:V511"/>
    <mergeCell ref="W511:Z511"/>
    <mergeCell ref="AA511:AD511"/>
    <mergeCell ref="D512:O512"/>
    <mergeCell ref="P512:R512"/>
    <mergeCell ref="S512:V512"/>
    <mergeCell ref="W512:Z512"/>
    <mergeCell ref="AA512:AD512"/>
    <mergeCell ref="W510:Z510"/>
    <mergeCell ref="AA510:AD510"/>
    <mergeCell ref="D507:O507"/>
    <mergeCell ref="P507:R507"/>
    <mergeCell ref="S507:V507"/>
    <mergeCell ref="W507:Z507"/>
    <mergeCell ref="AA507:AD507"/>
    <mergeCell ref="D508:O508"/>
    <mergeCell ref="P508:R508"/>
    <mergeCell ref="S508:V508"/>
    <mergeCell ref="W508:Z508"/>
    <mergeCell ref="AA508:AD508"/>
    <mergeCell ref="Y442:AA442"/>
    <mergeCell ref="AB442:AD442"/>
    <mergeCell ref="C503:AD503"/>
    <mergeCell ref="C505:O506"/>
    <mergeCell ref="P505:R506"/>
    <mergeCell ref="S505:AD505"/>
    <mergeCell ref="S506:V506"/>
    <mergeCell ref="W506:Z506"/>
    <mergeCell ref="AA506:AD506"/>
    <mergeCell ref="B497:AD497"/>
    <mergeCell ref="C498:AD498"/>
    <mergeCell ref="C499:AD499"/>
    <mergeCell ref="C500:AD500"/>
    <mergeCell ref="C501:AD501"/>
    <mergeCell ref="C487:L487"/>
    <mergeCell ref="M487:R487"/>
    <mergeCell ref="S487:X487"/>
    <mergeCell ref="Y487:AD487"/>
    <mergeCell ref="C489:AD489"/>
    <mergeCell ref="C490:AD490"/>
    <mergeCell ref="C502:AD502"/>
    <mergeCell ref="C480:AD480"/>
    <mergeCell ref="C481:AD481"/>
    <mergeCell ref="C482:AD482"/>
    <mergeCell ref="C483:AD483"/>
    <mergeCell ref="C485:L486"/>
    <mergeCell ref="M485:AD485"/>
    <mergeCell ref="M486:R486"/>
    <mergeCell ref="S486:X486"/>
    <mergeCell ref="Y486:AD486"/>
    <mergeCell ref="C467:AD467"/>
    <mergeCell ref="C468:AD468"/>
    <mergeCell ref="AA415:AD415"/>
    <mergeCell ref="D416:L416"/>
    <mergeCell ref="M416:R416"/>
    <mergeCell ref="S416:V416"/>
    <mergeCell ref="W416:Z416"/>
    <mergeCell ref="AA416:AD416"/>
    <mergeCell ref="W421:Z421"/>
    <mergeCell ref="D444:F444"/>
    <mergeCell ref="D463:F463"/>
    <mergeCell ref="C436:AD436"/>
    <mergeCell ref="C439:AD439"/>
    <mergeCell ref="D453:F453"/>
    <mergeCell ref="D454:F454"/>
    <mergeCell ref="D455:F455"/>
    <mergeCell ref="D457:F457"/>
    <mergeCell ref="D458:F458"/>
    <mergeCell ref="B475:AD475"/>
    <mergeCell ref="B476:AD476"/>
    <mergeCell ref="C477:AD477"/>
    <mergeCell ref="B479:AD479"/>
    <mergeCell ref="D459:F459"/>
    <mergeCell ref="D460:F460"/>
    <mergeCell ref="D385:I385"/>
    <mergeCell ref="D386:I386"/>
    <mergeCell ref="D387:I387"/>
    <mergeCell ref="D388:I388"/>
    <mergeCell ref="C392:AD392"/>
    <mergeCell ref="B400:AD400"/>
    <mergeCell ref="C401:AD401"/>
    <mergeCell ref="C405:AD405"/>
    <mergeCell ref="C410:AD410"/>
    <mergeCell ref="C411:AD411"/>
    <mergeCell ref="C413:L414"/>
    <mergeCell ref="M413:R414"/>
    <mergeCell ref="S413:AD413"/>
    <mergeCell ref="S414:V414"/>
    <mergeCell ref="C424:E424"/>
    <mergeCell ref="S417:V417"/>
    <mergeCell ref="W417:Z417"/>
    <mergeCell ref="M418:R418"/>
    <mergeCell ref="S418:V418"/>
    <mergeCell ref="W418:Z418"/>
    <mergeCell ref="AA418:AD418"/>
    <mergeCell ref="D415:L415"/>
    <mergeCell ref="M415:R415"/>
    <mergeCell ref="S415:V415"/>
    <mergeCell ref="W415:Z415"/>
    <mergeCell ref="AA417:AD417"/>
    <mergeCell ref="D418:L418"/>
    <mergeCell ref="D382:I382"/>
    <mergeCell ref="D383:I383"/>
    <mergeCell ref="C338:L340"/>
    <mergeCell ref="M338:AD338"/>
    <mergeCell ref="D342:L342"/>
    <mergeCell ref="D343:L343"/>
    <mergeCell ref="D344:L344"/>
    <mergeCell ref="D345:L345"/>
    <mergeCell ref="D346:L346"/>
    <mergeCell ref="D347:L347"/>
    <mergeCell ref="D348:L348"/>
    <mergeCell ref="M339:M340"/>
    <mergeCell ref="N339:N340"/>
    <mergeCell ref="O339:O340"/>
    <mergeCell ref="P339:R339"/>
    <mergeCell ref="M442:O442"/>
    <mergeCell ref="P442:R442"/>
    <mergeCell ref="S442:U442"/>
    <mergeCell ref="M421:R421"/>
    <mergeCell ref="S421:V421"/>
    <mergeCell ref="W414:Z414"/>
    <mergeCell ref="AA414:AD414"/>
    <mergeCell ref="C402:AD402"/>
    <mergeCell ref="C403:AD403"/>
    <mergeCell ref="C404:AD404"/>
    <mergeCell ref="C406:AD406"/>
    <mergeCell ref="C407:AD407"/>
    <mergeCell ref="B409:AD409"/>
    <mergeCell ref="D417:L417"/>
    <mergeCell ref="M417:R417"/>
    <mergeCell ref="B399:AD399"/>
    <mergeCell ref="D384:I384"/>
    <mergeCell ref="C334:AD334"/>
    <mergeCell ref="M316:R316"/>
    <mergeCell ref="S316:X316"/>
    <mergeCell ref="Y316:AD316"/>
    <mergeCell ref="D317:L317"/>
    <mergeCell ref="M317:R317"/>
    <mergeCell ref="S317:X317"/>
    <mergeCell ref="Y317:AD317"/>
    <mergeCell ref="D315:L315"/>
    <mergeCell ref="M315:R315"/>
    <mergeCell ref="S315:X315"/>
    <mergeCell ref="Y315:AD315"/>
    <mergeCell ref="AA337:AD337"/>
    <mergeCell ref="D349:L349"/>
    <mergeCell ref="D350:L350"/>
    <mergeCell ref="C391:AD391"/>
    <mergeCell ref="Y339:AA339"/>
    <mergeCell ref="AB339:AD339"/>
    <mergeCell ref="AA364:AD364"/>
    <mergeCell ref="C365:I367"/>
    <mergeCell ref="J365:AD365"/>
    <mergeCell ref="J366:L366"/>
    <mergeCell ref="D369:I369"/>
    <mergeCell ref="D370:I370"/>
    <mergeCell ref="D371:I371"/>
    <mergeCell ref="D372:I372"/>
    <mergeCell ref="D377:I377"/>
    <mergeCell ref="D378:I378"/>
    <mergeCell ref="D379:I379"/>
    <mergeCell ref="D380:I380"/>
    <mergeCell ref="D381:I381"/>
    <mergeCell ref="D376:I376"/>
    <mergeCell ref="D351:L351"/>
    <mergeCell ref="M290:R290"/>
    <mergeCell ref="S290:X290"/>
    <mergeCell ref="Y290:AD290"/>
    <mergeCell ref="C292:AD292"/>
    <mergeCell ref="C293:AD293"/>
    <mergeCell ref="B300:AD300"/>
    <mergeCell ref="C303:AD303"/>
    <mergeCell ref="D307:L307"/>
    <mergeCell ref="M307:R307"/>
    <mergeCell ref="S307:X307"/>
    <mergeCell ref="Y307:AD307"/>
    <mergeCell ref="D308:L308"/>
    <mergeCell ref="M308:R308"/>
    <mergeCell ref="S308:X308"/>
    <mergeCell ref="Y308:AD308"/>
    <mergeCell ref="C301:AD301"/>
    <mergeCell ref="C302:AD302"/>
    <mergeCell ref="C305:L306"/>
    <mergeCell ref="M305:AD305"/>
    <mergeCell ref="M306:R306"/>
    <mergeCell ref="S306:X306"/>
    <mergeCell ref="Y312:AD312"/>
    <mergeCell ref="D309:L309"/>
    <mergeCell ref="M309:R309"/>
    <mergeCell ref="S309:X309"/>
    <mergeCell ref="Y309:AD309"/>
    <mergeCell ref="D310:L310"/>
    <mergeCell ref="M310:R310"/>
    <mergeCell ref="S310:X310"/>
    <mergeCell ref="S339:U339"/>
    <mergeCell ref="V339:X339"/>
    <mergeCell ref="D288:L288"/>
    <mergeCell ref="M288:R288"/>
    <mergeCell ref="S288:X288"/>
    <mergeCell ref="Y288:AD288"/>
    <mergeCell ref="D289:L289"/>
    <mergeCell ref="M289:R289"/>
    <mergeCell ref="S289:X289"/>
    <mergeCell ref="Y289:AD289"/>
    <mergeCell ref="D286:L286"/>
    <mergeCell ref="M286:R286"/>
    <mergeCell ref="S286:X286"/>
    <mergeCell ref="Y286:AD286"/>
    <mergeCell ref="D287:L287"/>
    <mergeCell ref="M287:R287"/>
    <mergeCell ref="S287:X287"/>
    <mergeCell ref="Y287:AD287"/>
    <mergeCell ref="D284:L284"/>
    <mergeCell ref="M284:R284"/>
    <mergeCell ref="S284:X284"/>
    <mergeCell ref="Y284:AD284"/>
    <mergeCell ref="D285:L285"/>
    <mergeCell ref="M285:R285"/>
    <mergeCell ref="S285:X285"/>
    <mergeCell ref="Y285:AD285"/>
    <mergeCell ref="D282:L282"/>
    <mergeCell ref="M282:R282"/>
    <mergeCell ref="S282:X282"/>
    <mergeCell ref="Y282:AD282"/>
    <mergeCell ref="D283:L283"/>
    <mergeCell ref="M283:R283"/>
    <mergeCell ref="S283:X283"/>
    <mergeCell ref="Y283:AD283"/>
    <mergeCell ref="D280:L280"/>
    <mergeCell ref="M280:R280"/>
    <mergeCell ref="S280:X280"/>
    <mergeCell ref="Y280:AD280"/>
    <mergeCell ref="D281:L281"/>
    <mergeCell ref="M281:R281"/>
    <mergeCell ref="S281:X281"/>
    <mergeCell ref="Y281:AD281"/>
    <mergeCell ref="D278:L278"/>
    <mergeCell ref="M278:R278"/>
    <mergeCell ref="S278:X278"/>
    <mergeCell ref="Y278:AD278"/>
    <mergeCell ref="D279:L279"/>
    <mergeCell ref="M279:R279"/>
    <mergeCell ref="S279:X279"/>
    <mergeCell ref="Y279:AD279"/>
    <mergeCell ref="C273:AD273"/>
    <mergeCell ref="C276:L277"/>
    <mergeCell ref="M276:AD276"/>
    <mergeCell ref="M277:R277"/>
    <mergeCell ref="S277:X277"/>
    <mergeCell ref="Y277:AD277"/>
    <mergeCell ref="M262:R262"/>
    <mergeCell ref="S262:X262"/>
    <mergeCell ref="Y262:AD262"/>
    <mergeCell ref="C264:AD264"/>
    <mergeCell ref="C265:AD265"/>
    <mergeCell ref="B272:AD272"/>
    <mergeCell ref="D260:L260"/>
    <mergeCell ref="M260:R260"/>
    <mergeCell ref="S260:X260"/>
    <mergeCell ref="Y260:AD260"/>
    <mergeCell ref="D261:L261"/>
    <mergeCell ref="M261:R261"/>
    <mergeCell ref="S261:X261"/>
    <mergeCell ref="Y261:AD261"/>
    <mergeCell ref="C274:AD274"/>
    <mergeCell ref="D258:L258"/>
    <mergeCell ref="M258:R258"/>
    <mergeCell ref="S258:X258"/>
    <mergeCell ref="Y258:AD258"/>
    <mergeCell ref="D259:L259"/>
    <mergeCell ref="M259:R259"/>
    <mergeCell ref="S259:X259"/>
    <mergeCell ref="Y259:AD259"/>
    <mergeCell ref="D256:L256"/>
    <mergeCell ref="M256:R256"/>
    <mergeCell ref="S256:X256"/>
    <mergeCell ref="Y256:AD256"/>
    <mergeCell ref="D257:L257"/>
    <mergeCell ref="M257:R257"/>
    <mergeCell ref="S257:X257"/>
    <mergeCell ref="Y257:AD257"/>
    <mergeCell ref="D254:L254"/>
    <mergeCell ref="M254:R254"/>
    <mergeCell ref="S254:X254"/>
    <mergeCell ref="Y254:AD254"/>
    <mergeCell ref="D255:L255"/>
    <mergeCell ref="M255:R255"/>
    <mergeCell ref="S255:X255"/>
    <mergeCell ref="Y255:AD255"/>
    <mergeCell ref="D252:L252"/>
    <mergeCell ref="M252:R252"/>
    <mergeCell ref="S252:X252"/>
    <mergeCell ref="Y252:AD252"/>
    <mergeCell ref="D253:L253"/>
    <mergeCell ref="M253:R253"/>
    <mergeCell ref="S253:X253"/>
    <mergeCell ref="Y253:AD253"/>
    <mergeCell ref="D250:L250"/>
    <mergeCell ref="M250:R250"/>
    <mergeCell ref="S250:X250"/>
    <mergeCell ref="Y250:AD250"/>
    <mergeCell ref="D251:L251"/>
    <mergeCell ref="M251:R251"/>
    <mergeCell ref="S251:X251"/>
    <mergeCell ref="Y251:AD251"/>
    <mergeCell ref="D248:L248"/>
    <mergeCell ref="M248:R248"/>
    <mergeCell ref="S248:X248"/>
    <mergeCell ref="Y248:AD248"/>
    <mergeCell ref="D249:L249"/>
    <mergeCell ref="M249:R249"/>
    <mergeCell ref="S249:X249"/>
    <mergeCell ref="Y249:AD249"/>
    <mergeCell ref="D246:L246"/>
    <mergeCell ref="M246:R246"/>
    <mergeCell ref="S246:X246"/>
    <mergeCell ref="Y246:AD246"/>
    <mergeCell ref="D247:L247"/>
    <mergeCell ref="M247:R247"/>
    <mergeCell ref="S247:X247"/>
    <mergeCell ref="Y247:AD247"/>
    <mergeCell ref="D244:L244"/>
    <mergeCell ref="M244:R244"/>
    <mergeCell ref="S244:X244"/>
    <mergeCell ref="Y244:AD244"/>
    <mergeCell ref="D245:L245"/>
    <mergeCell ref="M245:R245"/>
    <mergeCell ref="S245:X245"/>
    <mergeCell ref="Y245:AD245"/>
    <mergeCell ref="D242:L242"/>
    <mergeCell ref="M242:R242"/>
    <mergeCell ref="S242:X242"/>
    <mergeCell ref="Y242:AD242"/>
    <mergeCell ref="D243:L243"/>
    <mergeCell ref="M243:R243"/>
    <mergeCell ref="S243:X243"/>
    <mergeCell ref="Y243:AD243"/>
    <mergeCell ref="D240:L240"/>
    <mergeCell ref="M240:R240"/>
    <mergeCell ref="S240:X240"/>
    <mergeCell ref="Y240:AD240"/>
    <mergeCell ref="D241:L241"/>
    <mergeCell ref="M241:R241"/>
    <mergeCell ref="S241:X241"/>
    <mergeCell ref="Y241:AD241"/>
    <mergeCell ref="D238:L238"/>
    <mergeCell ref="M238:R238"/>
    <mergeCell ref="S238:X238"/>
    <mergeCell ref="Y238:AD238"/>
    <mergeCell ref="D239:L239"/>
    <mergeCell ref="M239:R239"/>
    <mergeCell ref="S239:X239"/>
    <mergeCell ref="Y239:AD239"/>
    <mergeCell ref="D236:L236"/>
    <mergeCell ref="M236:R236"/>
    <mergeCell ref="S236:X236"/>
    <mergeCell ref="Y236:AD236"/>
    <mergeCell ref="D237:L237"/>
    <mergeCell ref="M237:R237"/>
    <mergeCell ref="S237:X237"/>
    <mergeCell ref="Y237:AD237"/>
    <mergeCell ref="M213:R213"/>
    <mergeCell ref="S213:X213"/>
    <mergeCell ref="Y213:AD213"/>
    <mergeCell ref="C233:L234"/>
    <mergeCell ref="M233:AD233"/>
    <mergeCell ref="M234:R234"/>
    <mergeCell ref="S234:X234"/>
    <mergeCell ref="Y234:AD234"/>
    <mergeCell ref="D235:L235"/>
    <mergeCell ref="M235:R235"/>
    <mergeCell ref="S235:X235"/>
    <mergeCell ref="Y235:AD235"/>
    <mergeCell ref="M221:R221"/>
    <mergeCell ref="S221:X221"/>
    <mergeCell ref="Y221:AD221"/>
    <mergeCell ref="C223:AD223"/>
    <mergeCell ref="C224:AD224"/>
    <mergeCell ref="B231:AD231"/>
    <mergeCell ref="D218:L218"/>
    <mergeCell ref="M218:R218"/>
    <mergeCell ref="S218:X218"/>
    <mergeCell ref="Y218:AD218"/>
    <mergeCell ref="D219:L219"/>
    <mergeCell ref="M219:R219"/>
    <mergeCell ref="S219:X219"/>
    <mergeCell ref="Y219:AD219"/>
    <mergeCell ref="D220:L220"/>
    <mergeCell ref="M220:R220"/>
    <mergeCell ref="S220:X220"/>
    <mergeCell ref="Y220:AD220"/>
    <mergeCell ref="C199:AD199"/>
    <mergeCell ref="C200:AD200"/>
    <mergeCell ref="B207:AD207"/>
    <mergeCell ref="C208:AD208"/>
    <mergeCell ref="C210:L211"/>
    <mergeCell ref="M210:AD210"/>
    <mergeCell ref="M211:R211"/>
    <mergeCell ref="S211:X211"/>
    <mergeCell ref="Y211:AD211"/>
    <mergeCell ref="D195:I195"/>
    <mergeCell ref="D196:I196"/>
    <mergeCell ref="D216:L216"/>
    <mergeCell ref="M216:R216"/>
    <mergeCell ref="S216:X216"/>
    <mergeCell ref="Y216:AD216"/>
    <mergeCell ref="D217:L217"/>
    <mergeCell ref="M217:R217"/>
    <mergeCell ref="S217:X217"/>
    <mergeCell ref="Y217:AD217"/>
    <mergeCell ref="D214:L214"/>
    <mergeCell ref="M214:R214"/>
    <mergeCell ref="S214:X214"/>
    <mergeCell ref="Y214:AD214"/>
    <mergeCell ref="D215:L215"/>
    <mergeCell ref="M215:R215"/>
    <mergeCell ref="S215:X215"/>
    <mergeCell ref="Y215:AD215"/>
    <mergeCell ref="D212:L212"/>
    <mergeCell ref="M212:R212"/>
    <mergeCell ref="S212:X212"/>
    <mergeCell ref="Y212:AD212"/>
    <mergeCell ref="D213:L213"/>
    <mergeCell ref="D181:I181"/>
    <mergeCell ref="D182:I182"/>
    <mergeCell ref="P178:R178"/>
    <mergeCell ref="S178:U178"/>
    <mergeCell ref="V178:X178"/>
    <mergeCell ref="Y178:AA178"/>
    <mergeCell ref="AB178:AD178"/>
    <mergeCell ref="D180:I180"/>
    <mergeCell ref="D187:I187"/>
    <mergeCell ref="D188:I188"/>
    <mergeCell ref="D185:I185"/>
    <mergeCell ref="D186:I186"/>
    <mergeCell ref="D183:I183"/>
    <mergeCell ref="D184:I184"/>
    <mergeCell ref="D193:I193"/>
    <mergeCell ref="D194:I194"/>
    <mergeCell ref="D191:I191"/>
    <mergeCell ref="D192:I192"/>
    <mergeCell ref="D189:I189"/>
    <mergeCell ref="D190:I190"/>
    <mergeCell ref="C165:AD165"/>
    <mergeCell ref="C166:AD166"/>
    <mergeCell ref="B173:AD173"/>
    <mergeCell ref="C174:AD174"/>
    <mergeCell ref="C175:AD175"/>
    <mergeCell ref="C177:I179"/>
    <mergeCell ref="J177:AD177"/>
    <mergeCell ref="D161:L161"/>
    <mergeCell ref="M161:R161"/>
    <mergeCell ref="S161:X161"/>
    <mergeCell ref="Y161:AD161"/>
    <mergeCell ref="M163:R163"/>
    <mergeCell ref="S163:X163"/>
    <mergeCell ref="Y163:AD163"/>
    <mergeCell ref="J178:J179"/>
    <mergeCell ref="K178:K179"/>
    <mergeCell ref="L178:L179"/>
    <mergeCell ref="M178:O178"/>
    <mergeCell ref="D162:L162"/>
    <mergeCell ref="M162:R162"/>
    <mergeCell ref="S162:X162"/>
    <mergeCell ref="Y162:AD162"/>
    <mergeCell ref="D159:L159"/>
    <mergeCell ref="M159:R159"/>
    <mergeCell ref="S159:X159"/>
    <mergeCell ref="Y159:AD159"/>
    <mergeCell ref="D160:L160"/>
    <mergeCell ref="M160:R160"/>
    <mergeCell ref="S160:X160"/>
    <mergeCell ref="Y160:AD160"/>
    <mergeCell ref="D157:L157"/>
    <mergeCell ref="M157:R157"/>
    <mergeCell ref="S157:X157"/>
    <mergeCell ref="Y157:AD157"/>
    <mergeCell ref="D158:L158"/>
    <mergeCell ref="M158:R158"/>
    <mergeCell ref="S158:X158"/>
    <mergeCell ref="Y158:AD158"/>
    <mergeCell ref="D155:L155"/>
    <mergeCell ref="M155:R155"/>
    <mergeCell ref="S155:X155"/>
    <mergeCell ref="Y155:AD155"/>
    <mergeCell ref="D156:L156"/>
    <mergeCell ref="M156:R156"/>
    <mergeCell ref="S156:X156"/>
    <mergeCell ref="Y156:AD156"/>
    <mergeCell ref="Y131:AD131"/>
    <mergeCell ref="D132:L132"/>
    <mergeCell ref="M132:R132"/>
    <mergeCell ref="S132:X132"/>
    <mergeCell ref="Y132:AD132"/>
    <mergeCell ref="D153:L153"/>
    <mergeCell ref="M153:R153"/>
    <mergeCell ref="S153:X153"/>
    <mergeCell ref="Y153:AD153"/>
    <mergeCell ref="D154:L154"/>
    <mergeCell ref="M154:R154"/>
    <mergeCell ref="S154:X154"/>
    <mergeCell ref="Y154:AD154"/>
    <mergeCell ref="C149:AD149"/>
    <mergeCell ref="C151:L152"/>
    <mergeCell ref="M151:AD151"/>
    <mergeCell ref="M152:R152"/>
    <mergeCell ref="S152:X152"/>
    <mergeCell ref="Y152:AD152"/>
    <mergeCell ref="M138:R138"/>
    <mergeCell ref="S138:X138"/>
    <mergeCell ref="Y138:AD138"/>
    <mergeCell ref="C140:AD140"/>
    <mergeCell ref="C141:AD141"/>
    <mergeCell ref="B148:AD148"/>
    <mergeCell ref="D137:L137"/>
    <mergeCell ref="M137:R137"/>
    <mergeCell ref="S137:X137"/>
    <mergeCell ref="Y137:AD137"/>
    <mergeCell ref="S111:X111"/>
    <mergeCell ref="Y111:AD111"/>
    <mergeCell ref="D112:L112"/>
    <mergeCell ref="M112:R112"/>
    <mergeCell ref="S112:X112"/>
    <mergeCell ref="Y112:AD112"/>
    <mergeCell ref="C118:E118"/>
    <mergeCell ref="F118:AD118"/>
    <mergeCell ref="D115:L115"/>
    <mergeCell ref="M115:R115"/>
    <mergeCell ref="S115:X115"/>
    <mergeCell ref="Y115:AD115"/>
    <mergeCell ref="D135:L135"/>
    <mergeCell ref="M135:R135"/>
    <mergeCell ref="S135:X135"/>
    <mergeCell ref="Y135:AD135"/>
    <mergeCell ref="D136:L136"/>
    <mergeCell ref="M136:R136"/>
    <mergeCell ref="S136:X136"/>
    <mergeCell ref="Y136:AD136"/>
    <mergeCell ref="D133:L133"/>
    <mergeCell ref="M133:R133"/>
    <mergeCell ref="S133:X133"/>
    <mergeCell ref="Y133:AD133"/>
    <mergeCell ref="D134:L134"/>
    <mergeCell ref="M134:R134"/>
    <mergeCell ref="S134:X134"/>
    <mergeCell ref="Y134:AD134"/>
    <mergeCell ref="C130:L131"/>
    <mergeCell ref="M130:AD130"/>
    <mergeCell ref="M131:R131"/>
    <mergeCell ref="S131:X131"/>
    <mergeCell ref="C31:AD31"/>
    <mergeCell ref="C32:AD32"/>
    <mergeCell ref="C35:H37"/>
    <mergeCell ref="I35:AD35"/>
    <mergeCell ref="I36:J37"/>
    <mergeCell ref="K36:L37"/>
    <mergeCell ref="M36:N37"/>
    <mergeCell ref="O36:R36"/>
    <mergeCell ref="S36:T37"/>
    <mergeCell ref="U36:V37"/>
    <mergeCell ref="W36:X37"/>
    <mergeCell ref="Y36:Z37"/>
    <mergeCell ref="AA36:AB37"/>
    <mergeCell ref="B19:AD19"/>
    <mergeCell ref="C21:AD21"/>
    <mergeCell ref="C22:AD22"/>
    <mergeCell ref="C23:AD23"/>
    <mergeCell ref="C24:AD24"/>
    <mergeCell ref="C25:AD25"/>
    <mergeCell ref="C20:AD20"/>
    <mergeCell ref="AC36:AD37"/>
    <mergeCell ref="O37:P37"/>
    <mergeCell ref="Q37:R37"/>
    <mergeCell ref="B10:AD10"/>
    <mergeCell ref="C11:AD11"/>
    <mergeCell ref="C12:AD12"/>
    <mergeCell ref="C14:AD14"/>
    <mergeCell ref="C15:AD15"/>
    <mergeCell ref="B17:AD17"/>
    <mergeCell ref="C13:AD13"/>
    <mergeCell ref="B1:AD1"/>
    <mergeCell ref="B3:AD3"/>
    <mergeCell ref="B5:AD5"/>
    <mergeCell ref="AA7:AD7"/>
    <mergeCell ref="B8:L8"/>
    <mergeCell ref="N8:O8"/>
    <mergeCell ref="C26:AD26"/>
    <mergeCell ref="C27:AD27"/>
    <mergeCell ref="C28:AD28"/>
    <mergeCell ref="C30:AD30"/>
    <mergeCell ref="C29:AD29"/>
    <mergeCell ref="D38:H38"/>
    <mergeCell ref="I38:J38"/>
    <mergeCell ref="K38:L38"/>
    <mergeCell ref="M38:N38"/>
    <mergeCell ref="O38:P38"/>
    <mergeCell ref="Q38:R38"/>
    <mergeCell ref="S38:T38"/>
    <mergeCell ref="U38:V38"/>
    <mergeCell ref="W38:X38"/>
    <mergeCell ref="Y38:Z38"/>
    <mergeCell ref="AA38:AB38"/>
    <mergeCell ref="AC38:AD38"/>
    <mergeCell ref="C33:AD33"/>
    <mergeCell ref="C106:AD106"/>
    <mergeCell ref="D43:J43"/>
    <mergeCell ref="D44:J44"/>
    <mergeCell ref="C42:J42"/>
    <mergeCell ref="D50:J50"/>
    <mergeCell ref="D51:J51"/>
    <mergeCell ref="C48:J48"/>
    <mergeCell ref="D49:J49"/>
    <mergeCell ref="D45:J45"/>
    <mergeCell ref="D46:J46"/>
    <mergeCell ref="D56:J56"/>
    <mergeCell ref="D57:J57"/>
    <mergeCell ref="D54:J54"/>
    <mergeCell ref="D55:J55"/>
    <mergeCell ref="D52:J52"/>
    <mergeCell ref="D53:J53"/>
    <mergeCell ref="X58:AD58"/>
    <mergeCell ref="D63:J63"/>
    <mergeCell ref="D64:J64"/>
    <mergeCell ref="D631:J631"/>
    <mergeCell ref="K631:N631"/>
    <mergeCell ref="O631:R631"/>
    <mergeCell ref="S631:V631"/>
    <mergeCell ref="W631:Z631"/>
    <mergeCell ref="AA631:AD631"/>
    <mergeCell ref="D632:J632"/>
    <mergeCell ref="K632:N632"/>
    <mergeCell ref="O632:R632"/>
    <mergeCell ref="S632:V632"/>
    <mergeCell ref="W632:Z632"/>
    <mergeCell ref="AA632:AD632"/>
    <mergeCell ref="D633:J633"/>
    <mergeCell ref="K633:N633"/>
    <mergeCell ref="O633:R633"/>
    <mergeCell ref="S633:V633"/>
    <mergeCell ref="W633:Z633"/>
    <mergeCell ref="AA633:AD633"/>
    <mergeCell ref="D634:J634"/>
    <mergeCell ref="K634:N634"/>
    <mergeCell ref="O634:R634"/>
    <mergeCell ref="S634:V634"/>
    <mergeCell ref="W634:Z634"/>
    <mergeCell ref="AA634:AD634"/>
    <mergeCell ref="D635:J635"/>
    <mergeCell ref="K635:N635"/>
    <mergeCell ref="O635:R635"/>
    <mergeCell ref="S635:V635"/>
    <mergeCell ref="W635:Z635"/>
    <mergeCell ref="AA635:AD635"/>
    <mergeCell ref="D636:J636"/>
    <mergeCell ref="K636:N636"/>
    <mergeCell ref="O636:R636"/>
    <mergeCell ref="S636:V636"/>
    <mergeCell ref="W636:Z636"/>
    <mergeCell ref="AA636:AD636"/>
    <mergeCell ref="K647:N647"/>
    <mergeCell ref="O647:R647"/>
    <mergeCell ref="S647:V647"/>
    <mergeCell ref="W647:Z647"/>
    <mergeCell ref="AA647:AD647"/>
    <mergeCell ref="D648:J648"/>
    <mergeCell ref="K648:N648"/>
    <mergeCell ref="D637:J637"/>
    <mergeCell ref="K637:N637"/>
    <mergeCell ref="O637:R637"/>
    <mergeCell ref="S637:V637"/>
    <mergeCell ref="W637:Z637"/>
    <mergeCell ref="AA637:AD637"/>
    <mergeCell ref="D638:J638"/>
    <mergeCell ref="K638:N638"/>
    <mergeCell ref="O638:R638"/>
    <mergeCell ref="S638:V638"/>
    <mergeCell ref="W638:Z638"/>
    <mergeCell ref="AA638:AD638"/>
    <mergeCell ref="D639:J639"/>
    <mergeCell ref="K639:N639"/>
    <mergeCell ref="O639:R639"/>
    <mergeCell ref="S639:V639"/>
    <mergeCell ref="W639:Z639"/>
    <mergeCell ref="AA639:AD639"/>
    <mergeCell ref="D640:J640"/>
    <mergeCell ref="K640:N640"/>
    <mergeCell ref="O640:R640"/>
    <mergeCell ref="S640:V640"/>
    <mergeCell ref="W640:Z640"/>
    <mergeCell ref="AA640:AD640"/>
    <mergeCell ref="D641:J641"/>
    <mergeCell ref="D654:J654"/>
    <mergeCell ref="K654:N654"/>
    <mergeCell ref="C664:E664"/>
    <mergeCell ref="F664:AD664"/>
    <mergeCell ref="C666:AD666"/>
    <mergeCell ref="C667:AD667"/>
    <mergeCell ref="B674:AD674"/>
    <mergeCell ref="C676:AD676"/>
    <mergeCell ref="D662:J662"/>
    <mergeCell ref="O644:R644"/>
    <mergeCell ref="S644:V644"/>
    <mergeCell ref="W644:Z644"/>
    <mergeCell ref="AA644:AD644"/>
    <mergeCell ref="D645:J645"/>
    <mergeCell ref="K645:N645"/>
    <mergeCell ref="O645:R645"/>
    <mergeCell ref="S645:V645"/>
    <mergeCell ref="W645:Z645"/>
    <mergeCell ref="AA645:AD645"/>
    <mergeCell ref="D649:J649"/>
    <mergeCell ref="K649:N649"/>
    <mergeCell ref="O649:R649"/>
    <mergeCell ref="S649:V649"/>
    <mergeCell ref="W649:Z649"/>
    <mergeCell ref="AA649:AD649"/>
    <mergeCell ref="D650:J650"/>
    <mergeCell ref="K650:N650"/>
    <mergeCell ref="O650:R650"/>
    <mergeCell ref="S650:V650"/>
    <mergeCell ref="W650:Z650"/>
    <mergeCell ref="AA650:AD650"/>
    <mergeCell ref="D647:J647"/>
    <mergeCell ref="D661:J661"/>
    <mergeCell ref="K661:N661"/>
    <mergeCell ref="O661:R661"/>
    <mergeCell ref="S661:V661"/>
    <mergeCell ref="W661:Z661"/>
    <mergeCell ref="AA661:AD661"/>
    <mergeCell ref="C678:AD678"/>
    <mergeCell ref="C679:AD679"/>
    <mergeCell ref="C680:AD680"/>
    <mergeCell ref="O654:R654"/>
    <mergeCell ref="S654:V654"/>
    <mergeCell ref="W654:Z654"/>
    <mergeCell ref="AA654:AD654"/>
    <mergeCell ref="D655:J655"/>
    <mergeCell ref="K655:N655"/>
    <mergeCell ref="O655:R655"/>
    <mergeCell ref="S655:V655"/>
    <mergeCell ref="W655:Z655"/>
    <mergeCell ref="AA655:AD655"/>
    <mergeCell ref="D656:J656"/>
    <mergeCell ref="K656:N656"/>
    <mergeCell ref="O656:R656"/>
    <mergeCell ref="S656:V656"/>
    <mergeCell ref="W656:Z656"/>
    <mergeCell ref="AA656:AD656"/>
    <mergeCell ref="D657:J657"/>
    <mergeCell ref="K657:N657"/>
    <mergeCell ref="O657:R657"/>
    <mergeCell ref="S657:V657"/>
    <mergeCell ref="W657:Z657"/>
    <mergeCell ref="AA657:AD657"/>
    <mergeCell ref="D658:J658"/>
    <mergeCell ref="K658:N658"/>
    <mergeCell ref="O658:R658"/>
    <mergeCell ref="S658:V658"/>
    <mergeCell ref="W658:Z658"/>
    <mergeCell ref="AA658:AD658"/>
    <mergeCell ref="D659:J659"/>
    <mergeCell ref="K659:N659"/>
    <mergeCell ref="O659:R659"/>
    <mergeCell ref="S659:V659"/>
    <mergeCell ref="W659:Z659"/>
    <mergeCell ref="AA659:AD659"/>
    <mergeCell ref="D660:J660"/>
    <mergeCell ref="K660:N660"/>
    <mergeCell ref="O660:R660"/>
    <mergeCell ref="S660:V660"/>
    <mergeCell ref="W660:Z660"/>
    <mergeCell ref="AA660:AD660"/>
    <mergeCell ref="AA691:AB691"/>
    <mergeCell ref="AC691:AD691"/>
    <mergeCell ref="S688:T688"/>
    <mergeCell ref="U688:X688"/>
    <mergeCell ref="Y688:Z688"/>
    <mergeCell ref="AA688:AB688"/>
    <mergeCell ref="AC688:AD688"/>
    <mergeCell ref="AA686:AB686"/>
    <mergeCell ref="AC686:AD686"/>
    <mergeCell ref="K687:N687"/>
    <mergeCell ref="O687:P687"/>
    <mergeCell ref="Q687:R687"/>
    <mergeCell ref="S687:T687"/>
    <mergeCell ref="U687:X687"/>
    <mergeCell ref="Y687:Z687"/>
    <mergeCell ref="AA687:AB687"/>
    <mergeCell ref="AA689:AB689"/>
    <mergeCell ref="AC689:AD689"/>
    <mergeCell ref="D584:L584"/>
    <mergeCell ref="M584:O584"/>
    <mergeCell ref="P584:R584"/>
    <mergeCell ref="S584:U584"/>
    <mergeCell ref="V584:X584"/>
    <mergeCell ref="Y584:AA584"/>
    <mergeCell ref="AB584:AD584"/>
    <mergeCell ref="D585:L585"/>
    <mergeCell ref="D586:L586"/>
    <mergeCell ref="D587:L587"/>
    <mergeCell ref="D588:L588"/>
    <mergeCell ref="D589:L589"/>
    <mergeCell ref="D590:L590"/>
    <mergeCell ref="D591:L591"/>
    <mergeCell ref="D592:L592"/>
    <mergeCell ref="D593:L593"/>
    <mergeCell ref="D594:L594"/>
    <mergeCell ref="AB587:AD587"/>
    <mergeCell ref="M588:O588"/>
    <mergeCell ref="P588:R588"/>
    <mergeCell ref="S588:U588"/>
    <mergeCell ref="V588:X588"/>
    <mergeCell ref="Y588:AA588"/>
    <mergeCell ref="AB588:AD588"/>
    <mergeCell ref="M587:O587"/>
    <mergeCell ref="P587:R587"/>
    <mergeCell ref="S587:U587"/>
    <mergeCell ref="V587:X587"/>
    <mergeCell ref="Y587:AA587"/>
    <mergeCell ref="AB585:AD585"/>
    <mergeCell ref="M586:O586"/>
    <mergeCell ref="P586:R586"/>
    <mergeCell ref="D598:L598"/>
    <mergeCell ref="D599:L599"/>
    <mergeCell ref="D600:L600"/>
    <mergeCell ref="D601:L601"/>
    <mergeCell ref="D602:L602"/>
    <mergeCell ref="D603:L603"/>
    <mergeCell ref="D604:L604"/>
    <mergeCell ref="D692:J692"/>
    <mergeCell ref="D697:J697"/>
    <mergeCell ref="K697:N697"/>
    <mergeCell ref="O697:P697"/>
    <mergeCell ref="Q697:R697"/>
    <mergeCell ref="S697:T697"/>
    <mergeCell ref="U697:X697"/>
    <mergeCell ref="Y697:Z697"/>
    <mergeCell ref="D686:J686"/>
    <mergeCell ref="D687:J687"/>
    <mergeCell ref="D688:J688"/>
    <mergeCell ref="D689:J689"/>
    <mergeCell ref="Y689:Z689"/>
    <mergeCell ref="D690:J690"/>
    <mergeCell ref="K690:N690"/>
    <mergeCell ref="C675:AD675"/>
    <mergeCell ref="AA690:AB690"/>
    <mergeCell ref="AC690:AD690"/>
    <mergeCell ref="D691:J691"/>
    <mergeCell ref="K691:N691"/>
    <mergeCell ref="O691:P691"/>
    <mergeCell ref="Q691:R691"/>
    <mergeCell ref="S691:T691"/>
    <mergeCell ref="U691:X691"/>
    <mergeCell ref="Y691:Z691"/>
    <mergeCell ref="S700:T700"/>
    <mergeCell ref="U700:X700"/>
    <mergeCell ref="Y700:Z700"/>
    <mergeCell ref="AA700:AB700"/>
    <mergeCell ref="AC700:AD700"/>
    <mergeCell ref="K692:N692"/>
    <mergeCell ref="O692:P692"/>
    <mergeCell ref="D693:J693"/>
    <mergeCell ref="K693:N693"/>
    <mergeCell ref="O693:P693"/>
    <mergeCell ref="Q693:R693"/>
    <mergeCell ref="S693:T693"/>
    <mergeCell ref="U693:X693"/>
    <mergeCell ref="Y693:Z693"/>
    <mergeCell ref="AA693:AB693"/>
    <mergeCell ref="AC693:AD693"/>
    <mergeCell ref="K699:N699"/>
    <mergeCell ref="O699:P699"/>
    <mergeCell ref="Q699:R699"/>
    <mergeCell ref="S699:T699"/>
    <mergeCell ref="U699:X699"/>
    <mergeCell ref="Y699:Z699"/>
    <mergeCell ref="D699:J699"/>
    <mergeCell ref="AC695:AD695"/>
    <mergeCell ref="D694:J694"/>
    <mergeCell ref="D695:J695"/>
    <mergeCell ref="Y692:Z692"/>
    <mergeCell ref="D595:L595"/>
    <mergeCell ref="D596:L596"/>
    <mergeCell ref="D597:L597"/>
    <mergeCell ref="D698:J698"/>
    <mergeCell ref="K698:N698"/>
    <mergeCell ref="L42:U42"/>
    <mergeCell ref="W42:AD42"/>
    <mergeCell ref="X43:AD43"/>
    <mergeCell ref="X44:AD44"/>
    <mergeCell ref="X45:AD45"/>
    <mergeCell ref="X46:AD46"/>
    <mergeCell ref="X47:AD47"/>
    <mergeCell ref="X48:AD48"/>
    <mergeCell ref="X49:AD49"/>
    <mergeCell ref="X50:AD50"/>
    <mergeCell ref="X51:AD51"/>
    <mergeCell ref="X52:AD52"/>
    <mergeCell ref="X53:AD53"/>
    <mergeCell ref="X54:AD54"/>
    <mergeCell ref="X55:AD55"/>
    <mergeCell ref="X56:AD56"/>
    <mergeCell ref="X57:AD57"/>
    <mergeCell ref="M43:U43"/>
    <mergeCell ref="M44:U44"/>
    <mergeCell ref="M45:U45"/>
    <mergeCell ref="M46:U46"/>
    <mergeCell ref="M47:U47"/>
    <mergeCell ref="M48:U48"/>
    <mergeCell ref="M49:U49"/>
    <mergeCell ref="M50:U50"/>
    <mergeCell ref="M51:U51"/>
    <mergeCell ref="M52:U52"/>
    <mergeCell ref="L54:U54"/>
    <mergeCell ref="M55:U55"/>
    <mergeCell ref="M56:U56"/>
    <mergeCell ref="M57:U57"/>
    <mergeCell ref="M58:U58"/>
    <mergeCell ref="M59:U59"/>
    <mergeCell ref="M60:U60"/>
    <mergeCell ref="D373:I373"/>
    <mergeCell ref="D374:I374"/>
    <mergeCell ref="D375:I375"/>
    <mergeCell ref="D357:L357"/>
    <mergeCell ref="D358:L358"/>
    <mergeCell ref="D359:L359"/>
    <mergeCell ref="D360:L360"/>
    <mergeCell ref="D361:L361"/>
    <mergeCell ref="D341:L341"/>
    <mergeCell ref="D368:I368"/>
    <mergeCell ref="C333:AD333"/>
    <mergeCell ref="C335:AD335"/>
    <mergeCell ref="X59:AD59"/>
    <mergeCell ref="X60:AD60"/>
    <mergeCell ref="X61:AD61"/>
    <mergeCell ref="X62:AD62"/>
    <mergeCell ref="X63:AD63"/>
    <mergeCell ref="X64:AD64"/>
    <mergeCell ref="X65:AD65"/>
    <mergeCell ref="X66:AD66"/>
    <mergeCell ref="X67:AD67"/>
    <mergeCell ref="X68:AD68"/>
    <mergeCell ref="X69:AD69"/>
    <mergeCell ref="M61:U61"/>
    <mergeCell ref="M62:U62"/>
    <mergeCell ref="C59:J59"/>
    <mergeCell ref="D60:J60"/>
    <mergeCell ref="D73:J73"/>
    <mergeCell ref="D354:L354"/>
    <mergeCell ref="D355:L355"/>
    <mergeCell ref="D356:L356"/>
    <mergeCell ref="M64:U64"/>
    <mergeCell ref="M65:U65"/>
    <mergeCell ref="M66:U66"/>
    <mergeCell ref="M67:U67"/>
    <mergeCell ref="G91:AD91"/>
    <mergeCell ref="C321:F321"/>
    <mergeCell ref="G321:AD321"/>
    <mergeCell ref="D74:J74"/>
    <mergeCell ref="C76:AD76"/>
    <mergeCell ref="D70:J70"/>
    <mergeCell ref="D71:J71"/>
    <mergeCell ref="D72:J72"/>
    <mergeCell ref="C67:J67"/>
    <mergeCell ref="D68:J68"/>
    <mergeCell ref="D69:J69"/>
    <mergeCell ref="C108:L109"/>
    <mergeCell ref="M108:AD108"/>
    <mergeCell ref="M109:R109"/>
    <mergeCell ref="S109:X109"/>
    <mergeCell ref="Y109:AD109"/>
    <mergeCell ref="D110:L110"/>
    <mergeCell ref="M110:R110"/>
    <mergeCell ref="S110:X110"/>
    <mergeCell ref="Y110:AD110"/>
    <mergeCell ref="C91:F91"/>
    <mergeCell ref="E93:H93"/>
    <mergeCell ref="D352:L352"/>
    <mergeCell ref="D353:L353"/>
    <mergeCell ref="M63:U63"/>
    <mergeCell ref="D65:J65"/>
    <mergeCell ref="D61:J61"/>
    <mergeCell ref="D62:J62"/>
    <mergeCell ref="E95:H95"/>
    <mergeCell ref="C97:AD97"/>
    <mergeCell ref="C98:AD98"/>
    <mergeCell ref="B105:AD105"/>
    <mergeCell ref="C77:AD77"/>
    <mergeCell ref="B84:AD84"/>
    <mergeCell ref="B85:AD85"/>
    <mergeCell ref="C86:AD86"/>
    <mergeCell ref="C87:AD87"/>
    <mergeCell ref="B89:AD89"/>
    <mergeCell ref="M116:R116"/>
    <mergeCell ref="S116:X116"/>
    <mergeCell ref="Y116:AD116"/>
    <mergeCell ref="C120:AD120"/>
    <mergeCell ref="C121:AD121"/>
    <mergeCell ref="B128:AD128"/>
    <mergeCell ref="D113:L113"/>
    <mergeCell ref="M113:R113"/>
    <mergeCell ref="S113:X113"/>
    <mergeCell ref="Y113:AD113"/>
    <mergeCell ref="D114:L114"/>
    <mergeCell ref="M114:R114"/>
    <mergeCell ref="S114:X114"/>
    <mergeCell ref="Y114:AD114"/>
    <mergeCell ref="D111:L111"/>
    <mergeCell ref="M111:R111"/>
  </mergeCells>
  <conditionalFormatting sqref="M38">
    <cfRule type="expression" dxfId="3669" priority="2" stopIfTrue="1">
      <formula>AW38=1</formula>
    </cfRule>
    <cfRule type="expression" dxfId="3668" priority="4" stopIfTrue="1">
      <formula>I38=8</formula>
    </cfRule>
  </conditionalFormatting>
  <conditionalFormatting sqref="K38">
    <cfRule type="expression" dxfId="3667" priority="3" stopIfTrue="1">
      <formula>I38=8</formula>
    </cfRule>
  </conditionalFormatting>
  <conditionalFormatting sqref="O38">
    <cfRule type="expression" dxfId="3666" priority="5" stopIfTrue="1">
      <formula>I38=8</formula>
    </cfRule>
  </conditionalFormatting>
  <conditionalFormatting sqref="Q38">
    <cfRule type="expression" dxfId="3665" priority="6" stopIfTrue="1">
      <formula>I38=8</formula>
    </cfRule>
  </conditionalFormatting>
  <conditionalFormatting sqref="S38">
    <cfRule type="expression" dxfId="3664" priority="7" stopIfTrue="1">
      <formula>I38=8</formula>
    </cfRule>
  </conditionalFormatting>
  <conditionalFormatting sqref="U38">
    <cfRule type="expression" dxfId="3663" priority="8" stopIfTrue="1">
      <formula>I38=8</formula>
    </cfRule>
  </conditionalFormatting>
  <conditionalFormatting sqref="W38">
    <cfRule type="expression" dxfId="3662" priority="9" stopIfTrue="1">
      <formula>I38=8</formula>
    </cfRule>
    <cfRule type="expression" dxfId="3661" priority="14" stopIfTrue="1">
      <formula>AU38=1</formula>
    </cfRule>
  </conditionalFormatting>
  <conditionalFormatting sqref="Y38">
    <cfRule type="expression" dxfId="3660" priority="10" stopIfTrue="1">
      <formula>I38=8</formula>
    </cfRule>
  </conditionalFormatting>
  <conditionalFormatting sqref="AA38">
    <cfRule type="expression" dxfId="3659" priority="11" stopIfTrue="1">
      <formula>I38=8</formula>
    </cfRule>
  </conditionalFormatting>
  <conditionalFormatting sqref="AC38">
    <cfRule type="expression" dxfId="3658" priority="12" stopIfTrue="1">
      <formula>I38=8</formula>
    </cfRule>
  </conditionalFormatting>
  <conditionalFormatting sqref="C31">
    <cfRule type="expression" dxfId="3657" priority="13" stopIfTrue="1">
      <formula>AT39&gt;0</formula>
    </cfRule>
  </conditionalFormatting>
  <conditionalFormatting sqref="C32">
    <cfRule type="expression" dxfId="3656" priority="15" stopIfTrue="1">
      <formula>AND(AU39&gt;0)</formula>
    </cfRule>
  </conditionalFormatting>
  <conditionalFormatting sqref="F40">
    <cfRule type="expression" dxfId="3655" priority="16" stopIfTrue="1">
      <formula>AV39=0</formula>
    </cfRule>
    <cfRule type="expression" dxfId="3654" priority="17" stopIfTrue="1">
      <formula>AND(AV39&gt;0,F40="")</formula>
    </cfRule>
  </conditionalFormatting>
  <conditionalFormatting sqref="C33">
    <cfRule type="expression" dxfId="3653" priority="18" stopIfTrue="1">
      <formula>AND(AV39&gt;0,F40="")</formula>
    </cfRule>
  </conditionalFormatting>
  <conditionalFormatting sqref="F118">
    <cfRule type="expression" dxfId="3652" priority="19" stopIfTrue="1">
      <formula>OR($M$114=0,$M$114="NA",$M$114="NS")</formula>
    </cfRule>
    <cfRule type="expression" dxfId="3651" priority="20" stopIfTrue="1">
      <formula>AND($M$114&gt;0,$M$114&lt;&gt;"NA",$M$114&lt;&gt;"NS",$F$118="")</formula>
    </cfRule>
  </conditionalFormatting>
  <conditionalFormatting sqref="G321">
    <cfRule type="expression" dxfId="3650" priority="21" stopIfTrue="1">
      <formula>OR($M$317=0,$M$317="NA",$M$317="NS")</formula>
    </cfRule>
    <cfRule type="expression" dxfId="3649" priority="22" stopIfTrue="1">
      <formula>AND($M$317&gt;0,$M$317&lt;&gt;"NA",$M$317&lt;&gt;"NS",$G$321="")</formula>
    </cfRule>
  </conditionalFormatting>
  <conditionalFormatting sqref="F424">
    <cfRule type="expression" dxfId="3648" priority="23" stopIfTrue="1">
      <formula>OR($M$421&gt;1,$M$421="")</formula>
    </cfRule>
    <cfRule type="expression" dxfId="3647" priority="24" stopIfTrue="1">
      <formula>AND($M$421=1,$F$424="")</formula>
    </cfRule>
  </conditionalFormatting>
  <conditionalFormatting sqref="N415:AD415">
    <cfRule type="expression" dxfId="3646" priority="25" stopIfTrue="1">
      <formula>OR($M415=2,$M415=9)</formula>
    </cfRule>
  </conditionalFormatting>
  <conditionalFormatting sqref="N416:AD416">
    <cfRule type="expression" dxfId="3645" priority="26" stopIfTrue="1">
      <formula>OR($M416=2,$M416=9)</formula>
    </cfRule>
  </conditionalFormatting>
  <conditionalFormatting sqref="N417:AD417">
    <cfRule type="expression" dxfId="3644" priority="27" stopIfTrue="1">
      <formula>OR($M417=2,$M417=9)</formula>
    </cfRule>
  </conditionalFormatting>
  <conditionalFormatting sqref="N418:AD418">
    <cfRule type="expression" dxfId="3643" priority="28" stopIfTrue="1">
      <formula>OR($M418=2,$M418=9)</formula>
    </cfRule>
  </conditionalFormatting>
  <conditionalFormatting sqref="N419:AD419">
    <cfRule type="expression" dxfId="3642" priority="29" stopIfTrue="1">
      <formula>OR($M419=2,$M419=9)</formula>
    </cfRule>
  </conditionalFormatting>
  <conditionalFormatting sqref="N420:AD420">
    <cfRule type="expression" dxfId="3641" priority="30" stopIfTrue="1">
      <formula>OR($M420=2,$M420=9)</formula>
    </cfRule>
  </conditionalFormatting>
  <conditionalFormatting sqref="N421:AD421">
    <cfRule type="expression" dxfId="3640" priority="31" stopIfTrue="1">
      <formula>OR($M421=2,$M421=9)</formula>
    </cfRule>
  </conditionalFormatting>
  <conditionalFormatting sqref="J444:L464">
    <cfRule type="expression" dxfId="3639" priority="32" stopIfTrue="1">
      <formula>OR($M$415=2,$M$415=9)</formula>
    </cfRule>
  </conditionalFormatting>
  <conditionalFormatting sqref="M444:O464">
    <cfRule type="expression" dxfId="3638" priority="33" stopIfTrue="1">
      <formula>OR($M$416=2,$M$416=9)</formula>
    </cfRule>
  </conditionalFormatting>
  <conditionalFormatting sqref="P444:R464">
    <cfRule type="expression" dxfId="3637" priority="34" stopIfTrue="1">
      <formula>OR($M$417=2,$M$417=9)</formula>
    </cfRule>
  </conditionalFormatting>
  <conditionalFormatting sqref="S444:U464">
    <cfRule type="expression" dxfId="3636" priority="35" stopIfTrue="1">
      <formula>OR($M$418=2,$M$418=9)</formula>
    </cfRule>
  </conditionalFormatting>
  <conditionalFormatting sqref="V444:X464">
    <cfRule type="expression" dxfId="3635" priority="36" stopIfTrue="1">
      <formula>OR($M$419=2,$M$419=9)</formula>
    </cfRule>
  </conditionalFormatting>
  <conditionalFormatting sqref="Y444:AA464">
    <cfRule type="expression" dxfId="3634" priority="37" stopIfTrue="1">
      <formula>OR($M$420=2,$M$420=9)</formula>
    </cfRule>
  </conditionalFormatting>
  <conditionalFormatting sqref="AB444:AD464">
    <cfRule type="expression" dxfId="3633" priority="38" stopIfTrue="1">
      <formula>OR($M$421=2,$M$421=9)</formula>
    </cfRule>
  </conditionalFormatting>
  <conditionalFormatting sqref="G444:I464">
    <cfRule type="expression" dxfId="3632" priority="39" stopIfTrue="1">
      <formula>OR($AF$451=21)</formula>
    </cfRule>
  </conditionalFormatting>
  <conditionalFormatting sqref="D487:AD487">
    <cfRule type="expression" dxfId="3631" priority="40" stopIfTrue="1">
      <formula>OR($C487=2,$C487=9)</formula>
    </cfRule>
  </conditionalFormatting>
  <conditionalFormatting sqref="G528">
    <cfRule type="expression" dxfId="3630" priority="41" stopIfTrue="1">
      <formula>OR($S$525=0,$S$525="NA",$S$525="NS")</formula>
    </cfRule>
    <cfRule type="expression" dxfId="3629" priority="42" stopIfTrue="1">
      <formula>AND($S$525&gt;0,$S$525&lt;&gt;"NA",$S$525&lt;&gt;"NS",$G$528="")</formula>
    </cfRule>
  </conditionalFormatting>
  <conditionalFormatting sqref="C552">
    <cfRule type="expression" dxfId="3628" priority="43" stopIfTrue="1">
      <formula>$AJ$559&gt;0</formula>
    </cfRule>
  </conditionalFormatting>
  <conditionalFormatting sqref="D558:AD558">
    <cfRule type="expression" dxfId="3627" priority="44" stopIfTrue="1">
      <formula>OR($C558=2,$C558=9)</formula>
    </cfRule>
  </conditionalFormatting>
  <conditionalFormatting sqref="F608">
    <cfRule type="expression" dxfId="3626" priority="45" stopIfTrue="1">
      <formula>AND(OR($P$605=0,$P$605="NA",$P$605="NS"),OR($S$605=0,$S$605="NA",$S$605="NS"))</formula>
    </cfRule>
    <cfRule type="expression" dxfId="3625" priority="46" stopIfTrue="1">
      <formula>OR(AND($P$605&gt;0,$P$605&lt;&gt;"NA",$P$605&lt;&gt;"NS",$F$608=""),AND($S$605&gt;0,$S$605&lt;&gt;"NA",$S$605&lt;&gt;"NS",$F$608=""))</formula>
    </cfRule>
  </conditionalFormatting>
  <conditionalFormatting sqref="C572">
    <cfRule type="expression" dxfId="3624" priority="47" stopIfTrue="1">
      <formula>$AI$584&gt;0</formula>
    </cfRule>
  </conditionalFormatting>
  <conditionalFormatting sqref="C573">
    <cfRule type="expression" dxfId="3623" priority="48" stopIfTrue="1">
      <formula>AND($AJ$606&gt;0,$C$611="")</formula>
    </cfRule>
  </conditionalFormatting>
  <conditionalFormatting sqref="C574">
    <cfRule type="expression" dxfId="3622" priority="49" stopIfTrue="1">
      <formula>$AK$584&gt;0</formula>
    </cfRule>
  </conditionalFormatting>
  <conditionalFormatting sqref="C575">
    <cfRule type="expression" dxfId="3621" priority="50" stopIfTrue="1">
      <formula>AND($AL$606&gt;0,$C$611="")</formula>
    </cfRule>
  </conditionalFormatting>
  <conditionalFormatting sqref="C576">
    <cfRule type="expression" dxfId="3620" priority="51" stopIfTrue="1">
      <formula>AND($AM$584&gt;0,$C$611="")</formula>
    </cfRule>
  </conditionalFormatting>
  <conditionalFormatting sqref="C578">
    <cfRule type="expression" dxfId="3619" priority="52" stopIfTrue="1">
      <formula>$AP$585&gt;0</formula>
    </cfRule>
  </conditionalFormatting>
  <conditionalFormatting sqref="C579">
    <cfRule type="expression" dxfId="3618" priority="53" stopIfTrue="1">
      <formula>AND($AS$606&gt;0,$C$611="")</formula>
    </cfRule>
  </conditionalFormatting>
  <conditionalFormatting sqref="M584:AD584">
    <cfRule type="expression" dxfId="3617" priority="54" stopIfTrue="1">
      <formula>OR($C558=2,$C558=9)</formula>
    </cfRule>
  </conditionalFormatting>
  <conditionalFormatting sqref="M585:AD585">
    <cfRule type="expression" dxfId="3616" priority="55" stopIfTrue="1">
      <formula>OR($C558=2,$C558=9)</formula>
    </cfRule>
  </conditionalFormatting>
  <conditionalFormatting sqref="M586:AD586">
    <cfRule type="expression" dxfId="3615" priority="56" stopIfTrue="1">
      <formula>OR($C558=2,$C558=9)</formula>
    </cfRule>
  </conditionalFormatting>
  <conditionalFormatting sqref="M587:AD587">
    <cfRule type="expression" dxfId="3614" priority="57" stopIfTrue="1">
      <formula>OR($C558=2,$C558=9)</formula>
    </cfRule>
  </conditionalFormatting>
  <conditionalFormatting sqref="M588:AD588">
    <cfRule type="expression" dxfId="3613" priority="58" stopIfTrue="1">
      <formula>OR($C558=2,$C558=9)</formula>
    </cfRule>
  </conditionalFormatting>
  <conditionalFormatting sqref="M589:AD589">
    <cfRule type="expression" dxfId="3612" priority="59" stopIfTrue="1">
      <formula>OR($C558=2,$C558=9)</formula>
    </cfRule>
  </conditionalFormatting>
  <conditionalFormatting sqref="M590:AD590">
    <cfRule type="expression" dxfId="3611" priority="60" stopIfTrue="1">
      <formula>OR($C558=2,$C558=9)</formula>
    </cfRule>
  </conditionalFormatting>
  <conditionalFormatting sqref="M591:AD591">
    <cfRule type="expression" dxfId="3610" priority="61" stopIfTrue="1">
      <formula>OR($C558=2,$C558=9)</formula>
    </cfRule>
  </conditionalFormatting>
  <conditionalFormatting sqref="M592:AD592">
    <cfRule type="expression" dxfId="3609" priority="62" stopIfTrue="1">
      <formula>OR($C558=2,$C558=9)</formula>
    </cfRule>
  </conditionalFormatting>
  <conditionalFormatting sqref="M593:AD593">
    <cfRule type="expression" dxfId="3608" priority="63" stopIfTrue="1">
      <formula>OR($C558=2,$C558=9)</formula>
    </cfRule>
  </conditionalFormatting>
  <conditionalFormatting sqref="M594:AD594">
    <cfRule type="expression" dxfId="3607" priority="64" stopIfTrue="1">
      <formula>OR($C558=2,$C558=9)</formula>
    </cfRule>
  </conditionalFormatting>
  <conditionalFormatting sqref="M595:AD595">
    <cfRule type="expression" dxfId="3606" priority="65" stopIfTrue="1">
      <formula>OR($C558=2,$C558=9)</formula>
    </cfRule>
  </conditionalFormatting>
  <conditionalFormatting sqref="M596:AD596">
    <cfRule type="expression" dxfId="3605" priority="66" stopIfTrue="1">
      <formula>OR($C558=2,$C558=9)</formula>
    </cfRule>
  </conditionalFormatting>
  <conditionalFormatting sqref="M597:AD597">
    <cfRule type="expression" dxfId="3604" priority="67" stopIfTrue="1">
      <formula>OR($C558=2,$C558=9)</formula>
    </cfRule>
  </conditionalFormatting>
  <conditionalFormatting sqref="M598:AD598">
    <cfRule type="expression" dxfId="3603" priority="68" stopIfTrue="1">
      <formula>OR($C558=2,$C558=9)</formula>
    </cfRule>
  </conditionalFormatting>
  <conditionalFormatting sqref="M599:AD599">
    <cfRule type="expression" dxfId="3602" priority="69" stopIfTrue="1">
      <formula>OR($C558=2,$C558=9)</formula>
    </cfRule>
  </conditionalFormatting>
  <conditionalFormatting sqref="M600:AD600">
    <cfRule type="expression" dxfId="3601" priority="70" stopIfTrue="1">
      <formula>OR($C558=2,$C558=9)</formula>
    </cfRule>
  </conditionalFormatting>
  <conditionalFormatting sqref="M601:AD601">
    <cfRule type="expression" dxfId="3600" priority="71" stopIfTrue="1">
      <formula>OR($C558=2,$C558=9)</formula>
    </cfRule>
  </conditionalFormatting>
  <conditionalFormatting sqref="M602:AD602">
    <cfRule type="expression" dxfId="3599" priority="72" stopIfTrue="1">
      <formula>OR($C558=2,$C558=9)</formula>
    </cfRule>
  </conditionalFormatting>
  <conditionalFormatting sqref="M603:AD603">
    <cfRule type="expression" dxfId="3598" priority="73" stopIfTrue="1">
      <formula>OR($C558=2,$C558=9)</formula>
    </cfRule>
  </conditionalFormatting>
  <conditionalFormatting sqref="M604:AD604">
    <cfRule type="expression" dxfId="3597" priority="74" stopIfTrue="1">
      <formula>OR($C558=2,$C558=9)</formula>
    </cfRule>
  </conditionalFormatting>
  <conditionalFormatting sqref="M605:AD605">
    <cfRule type="expression" dxfId="3596" priority="75" stopIfTrue="1">
      <formula>OR($C558=2,$C558=9)</formula>
    </cfRule>
  </conditionalFormatting>
  <conditionalFormatting sqref="N584:AD584">
    <cfRule type="expression" dxfId="3595" priority="76" stopIfTrue="1">
      <formula>$M584="X"</formula>
    </cfRule>
  </conditionalFormatting>
  <conditionalFormatting sqref="N585:AD585">
    <cfRule type="expression" dxfId="3594" priority="77" stopIfTrue="1">
      <formula>$M585="X"</formula>
    </cfRule>
  </conditionalFormatting>
  <conditionalFormatting sqref="N586:AD586">
    <cfRule type="expression" dxfId="3593" priority="78" stopIfTrue="1">
      <formula>$M586="X"</formula>
    </cfRule>
  </conditionalFormatting>
  <conditionalFormatting sqref="N587:AD587">
    <cfRule type="expression" dxfId="3592" priority="79" stopIfTrue="1">
      <formula>$M587="X"</formula>
    </cfRule>
  </conditionalFormatting>
  <conditionalFormatting sqref="N588:AD588">
    <cfRule type="expression" dxfId="3591" priority="80" stopIfTrue="1">
      <formula>$M588="X"</formula>
    </cfRule>
  </conditionalFormatting>
  <conditionalFormatting sqref="N589:AD589">
    <cfRule type="expression" dxfId="3590" priority="81" stopIfTrue="1">
      <formula>$M589="X"</formula>
    </cfRule>
  </conditionalFormatting>
  <conditionalFormatting sqref="N590:AD590">
    <cfRule type="expression" dxfId="3589" priority="82" stopIfTrue="1">
      <formula>$M590="X"</formula>
    </cfRule>
  </conditionalFormatting>
  <conditionalFormatting sqref="N591:AD591">
    <cfRule type="expression" dxfId="3588" priority="83" stopIfTrue="1">
      <formula>$M591="X"</formula>
    </cfRule>
  </conditionalFormatting>
  <conditionalFormatting sqref="N592:AD592">
    <cfRule type="expression" dxfId="3587" priority="84" stopIfTrue="1">
      <formula>$M592="X"</formula>
    </cfRule>
  </conditionalFormatting>
  <conditionalFormatting sqref="N593:AD593">
    <cfRule type="expression" dxfId="3586" priority="85" stopIfTrue="1">
      <formula>$M593="X"</formula>
    </cfRule>
  </conditionalFormatting>
  <conditionalFormatting sqref="N594:AD594">
    <cfRule type="expression" dxfId="3585" priority="86" stopIfTrue="1">
      <formula>$M594="X"</formula>
    </cfRule>
  </conditionalFormatting>
  <conditionalFormatting sqref="N595:AD595">
    <cfRule type="expression" dxfId="3584" priority="87" stopIfTrue="1">
      <formula>$M595="X"</formula>
    </cfRule>
  </conditionalFormatting>
  <conditionalFormatting sqref="N596:AD596">
    <cfRule type="expression" dxfId="3583" priority="88" stopIfTrue="1">
      <formula>$M596="X"</formula>
    </cfRule>
  </conditionalFormatting>
  <conditionalFormatting sqref="N597:AD597">
    <cfRule type="expression" dxfId="3582" priority="89" stopIfTrue="1">
      <formula>$M597="X"</formula>
    </cfRule>
  </conditionalFormatting>
  <conditionalFormatting sqref="N598:AD598">
    <cfRule type="expression" dxfId="3581" priority="90" stopIfTrue="1">
      <formula>$M598="X"</formula>
    </cfRule>
  </conditionalFormatting>
  <conditionalFormatting sqref="N599:AD599">
    <cfRule type="expression" dxfId="3580" priority="91" stopIfTrue="1">
      <formula>$M599="X"</formula>
    </cfRule>
  </conditionalFormatting>
  <conditionalFormatting sqref="N600:AD600">
    <cfRule type="expression" dxfId="3579" priority="92" stopIfTrue="1">
      <formula>$M600="X"</formula>
    </cfRule>
  </conditionalFormatting>
  <conditionalFormatting sqref="N601:AD601">
    <cfRule type="expression" dxfId="3578" priority="93" stopIfTrue="1">
      <formula>$M601="X"</formula>
    </cfRule>
  </conditionalFormatting>
  <conditionalFormatting sqref="N602:AD602">
    <cfRule type="expression" dxfId="3577" priority="94" stopIfTrue="1">
      <formula>$M602="X"</formula>
    </cfRule>
  </conditionalFormatting>
  <conditionalFormatting sqref="N603:AD603">
    <cfRule type="expression" dxfId="3576" priority="95" stopIfTrue="1">
      <formula>$M603="X"</formula>
    </cfRule>
  </conditionalFormatting>
  <conditionalFormatting sqref="N604:AD604">
    <cfRule type="expression" dxfId="3575" priority="96" stopIfTrue="1">
      <formula>$M604="X"</formula>
    </cfRule>
  </conditionalFormatting>
  <conditionalFormatting sqref="N605:AD605">
    <cfRule type="expression" dxfId="3574" priority="97" stopIfTrue="1">
      <formula>$M605="X"</formula>
    </cfRule>
  </conditionalFormatting>
  <conditionalFormatting sqref="F664">
    <cfRule type="expression" dxfId="3573" priority="98" stopIfTrue="1">
      <formula>$K$662&lt;&gt;1</formula>
    </cfRule>
    <cfRule type="expression" dxfId="3572" priority="99" stopIfTrue="1">
      <formula>AND($K$662=1,$F$664="")</formula>
    </cfRule>
  </conditionalFormatting>
  <conditionalFormatting sqref="C625">
    <cfRule type="expression" dxfId="3571" priority="100" stopIfTrue="1">
      <formula>NOT($AL$663=0)</formula>
    </cfRule>
  </conditionalFormatting>
  <conditionalFormatting sqref="L630:AD630">
    <cfRule type="expression" dxfId="3570" priority="101" stopIfTrue="1">
      <formula>OR($K630=2,$K630=9)</formula>
    </cfRule>
  </conditionalFormatting>
  <conditionalFormatting sqref="L631:AD631">
    <cfRule type="expression" dxfId="3569" priority="102" stopIfTrue="1">
      <formula>OR($K631=2,$K631=9)</formula>
    </cfRule>
  </conditionalFormatting>
  <conditionalFormatting sqref="L632:AD632">
    <cfRule type="expression" dxfId="3568" priority="103" stopIfTrue="1">
      <formula>OR($K632=2,$K632=9)</formula>
    </cfRule>
  </conditionalFormatting>
  <conditionalFormatting sqref="L633:AD633">
    <cfRule type="expression" dxfId="3567" priority="104" stopIfTrue="1">
      <formula>OR($K633=2,$K633=9)</formula>
    </cfRule>
  </conditionalFormatting>
  <conditionalFormatting sqref="L634:AD634">
    <cfRule type="expression" dxfId="3566" priority="105" stopIfTrue="1">
      <formula>OR($K634=2,$K634=9)</formula>
    </cfRule>
  </conditionalFormatting>
  <conditionalFormatting sqref="L635:AD635">
    <cfRule type="expression" dxfId="3565" priority="106" stopIfTrue="1">
      <formula>OR($K635=2,$K635=9)</formula>
    </cfRule>
  </conditionalFormatting>
  <conditionalFormatting sqref="L636:AD636">
    <cfRule type="expression" dxfId="3564" priority="107" stopIfTrue="1">
      <formula>OR($K636=2,$K636=9)</formula>
    </cfRule>
  </conditionalFormatting>
  <conditionalFormatting sqref="L637:AD637">
    <cfRule type="expression" dxfId="3563" priority="108" stopIfTrue="1">
      <formula>OR($K637=2,$K637=9)</formula>
    </cfRule>
  </conditionalFormatting>
  <conditionalFormatting sqref="L638:AD638">
    <cfRule type="expression" dxfId="3562" priority="109" stopIfTrue="1">
      <formula>OR($K638=2,$K638=9)</formula>
    </cfRule>
  </conditionalFormatting>
  <conditionalFormatting sqref="L639:AD639">
    <cfRule type="expression" dxfId="3561" priority="110" stopIfTrue="1">
      <formula>OR($K639=2,$K639=9)</formula>
    </cfRule>
  </conditionalFormatting>
  <conditionalFormatting sqref="L640:AD640">
    <cfRule type="expression" dxfId="3560" priority="111" stopIfTrue="1">
      <formula>OR($K640=2,$K640=9)</formula>
    </cfRule>
  </conditionalFormatting>
  <conditionalFormatting sqref="L641:AD641">
    <cfRule type="expression" dxfId="3559" priority="112" stopIfTrue="1">
      <formula>OR($K641=2,$K641=9)</formula>
    </cfRule>
  </conditionalFormatting>
  <conditionalFormatting sqref="L642:AD642">
    <cfRule type="expression" dxfId="3558" priority="113" stopIfTrue="1">
      <formula>OR($K642=2,$K642=9)</formula>
    </cfRule>
  </conditionalFormatting>
  <conditionalFormatting sqref="L643:AD643">
    <cfRule type="expression" dxfId="3557" priority="114" stopIfTrue="1">
      <formula>OR($K643=2,$K643=9)</formula>
    </cfRule>
  </conditionalFormatting>
  <conditionalFormatting sqref="L644:AD644">
    <cfRule type="expression" dxfId="3556" priority="115" stopIfTrue="1">
      <formula>OR($K644=2,$K644=9)</formula>
    </cfRule>
  </conditionalFormatting>
  <conditionalFormatting sqref="L645:AD645">
    <cfRule type="expression" dxfId="3555" priority="116" stopIfTrue="1">
      <formula>OR($K645=2,$K645=9)</formula>
    </cfRule>
  </conditionalFormatting>
  <conditionalFormatting sqref="L646:AD646">
    <cfRule type="expression" dxfId="3554" priority="117" stopIfTrue="1">
      <formula>OR($K646=2,$K646=9)</formula>
    </cfRule>
  </conditionalFormatting>
  <conditionalFormatting sqref="L647:AD647">
    <cfRule type="expression" dxfId="3553" priority="118" stopIfTrue="1">
      <formula>OR($K647=2,$K647=9)</formula>
    </cfRule>
  </conditionalFormatting>
  <conditionalFormatting sqref="L648:AD648">
    <cfRule type="expression" dxfId="3552" priority="119" stopIfTrue="1">
      <formula>OR($K648=2,$K648=9)</formula>
    </cfRule>
  </conditionalFormatting>
  <conditionalFormatting sqref="L649:AD649">
    <cfRule type="expression" dxfId="3551" priority="120" stopIfTrue="1">
      <formula>OR($K649=2,$K649=9)</formula>
    </cfRule>
  </conditionalFormatting>
  <conditionalFormatting sqref="L650:AD650">
    <cfRule type="expression" dxfId="3550" priority="121" stopIfTrue="1">
      <formula>OR($K650=2,$K650=9)</formula>
    </cfRule>
  </conditionalFormatting>
  <conditionalFormatting sqref="L651:AD651">
    <cfRule type="expression" dxfId="3549" priority="122" stopIfTrue="1">
      <formula>OR($K651=2,$K651=9)</formula>
    </cfRule>
  </conditionalFormatting>
  <conditionalFormatting sqref="L652:AD652">
    <cfRule type="expression" dxfId="3548" priority="123" stopIfTrue="1">
      <formula>OR($K652=2,$K652=9)</formula>
    </cfRule>
  </conditionalFormatting>
  <conditionalFormatting sqref="L653:AD653">
    <cfRule type="expression" dxfId="3547" priority="124" stopIfTrue="1">
      <formula>OR($K653=2,$K653=9)</formula>
    </cfRule>
  </conditionalFormatting>
  <conditionalFormatting sqref="L654:AD654">
    <cfRule type="expression" dxfId="3546" priority="125" stopIfTrue="1">
      <formula>OR($K654=2,$K654=9)</formula>
    </cfRule>
  </conditionalFormatting>
  <conditionalFormatting sqref="L655:AD655">
    <cfRule type="expression" dxfId="3545" priority="126" stopIfTrue="1">
      <formula>OR($K655=2,$K655=9)</formula>
    </cfRule>
  </conditionalFormatting>
  <conditionalFormatting sqref="L656:AD656">
    <cfRule type="expression" dxfId="3544" priority="127" stopIfTrue="1">
      <formula>OR($K656=2,$K656=9)</formula>
    </cfRule>
  </conditionalFormatting>
  <conditionalFormatting sqref="L657:AD657">
    <cfRule type="expression" dxfId="3543" priority="128" stopIfTrue="1">
      <formula>OR($K657=2,$K657=9)</formula>
    </cfRule>
  </conditionalFormatting>
  <conditionalFormatting sqref="L658:AD658">
    <cfRule type="expression" dxfId="3542" priority="129" stopIfTrue="1">
      <formula>OR($K658=2,$K658=9)</formula>
    </cfRule>
  </conditionalFormatting>
  <conditionalFormatting sqref="L659:AD659">
    <cfRule type="expression" dxfId="3541" priority="130" stopIfTrue="1">
      <formula>OR($K659=2,$K659=9)</formula>
    </cfRule>
  </conditionalFormatting>
  <conditionalFormatting sqref="L660:AD660">
    <cfRule type="expression" dxfId="3540" priority="131" stopIfTrue="1">
      <formula>OR($K660=2,$K660=9)</formula>
    </cfRule>
  </conditionalFormatting>
  <conditionalFormatting sqref="L661:AD661">
    <cfRule type="expression" dxfId="3539" priority="132" stopIfTrue="1">
      <formula>OR($K661=2,$K661=9)</formula>
    </cfRule>
  </conditionalFormatting>
  <conditionalFormatting sqref="L662:AD662">
    <cfRule type="expression" dxfId="3538" priority="133" stopIfTrue="1">
      <formula>OR($K662=2,$K662=9)</formula>
    </cfRule>
  </conditionalFormatting>
  <conditionalFormatting sqref="P630:AD630">
    <cfRule type="expression" dxfId="3537" priority="134" stopIfTrue="1">
      <formula>OR($O630=2,$O630=9)</formula>
    </cfRule>
  </conditionalFormatting>
  <conditionalFormatting sqref="P631:AD631">
    <cfRule type="expression" dxfId="3536" priority="135" stopIfTrue="1">
      <formula>OR($O631=2,$O631=9)</formula>
    </cfRule>
  </conditionalFormatting>
  <conditionalFormatting sqref="P632:AD632">
    <cfRule type="expression" dxfId="3535" priority="136" stopIfTrue="1">
      <formula>OR($O632=2,$O632=9)</formula>
    </cfRule>
  </conditionalFormatting>
  <conditionalFormatting sqref="P633:AD633">
    <cfRule type="expression" dxfId="3534" priority="137" stopIfTrue="1">
      <formula>OR($O633=2,$O633=9)</formula>
    </cfRule>
  </conditionalFormatting>
  <conditionalFormatting sqref="P634:AD634">
    <cfRule type="expression" dxfId="3533" priority="138" stopIfTrue="1">
      <formula>OR($O634=2,$O634=9)</formula>
    </cfRule>
  </conditionalFormatting>
  <conditionalFormatting sqref="P635:AD635">
    <cfRule type="expression" dxfId="3532" priority="139" stopIfTrue="1">
      <formula>OR($O635=2,$O635=9)</formula>
    </cfRule>
  </conditionalFormatting>
  <conditionalFormatting sqref="P636:AD636">
    <cfRule type="expression" dxfId="3531" priority="140" stopIfTrue="1">
      <formula>OR($O636=2,$O636=9)</formula>
    </cfRule>
  </conditionalFormatting>
  <conditionalFormatting sqref="P637:AD637">
    <cfRule type="expression" dxfId="3530" priority="141" stopIfTrue="1">
      <formula>OR($O637=2,$O637=9)</formula>
    </cfRule>
  </conditionalFormatting>
  <conditionalFormatting sqref="P638:AD638">
    <cfRule type="expression" dxfId="3529" priority="142" stopIfTrue="1">
      <formula>OR($O638=2,$O638=9)</formula>
    </cfRule>
  </conditionalFormatting>
  <conditionalFormatting sqref="P639:AD639">
    <cfRule type="expression" dxfId="3528" priority="143" stopIfTrue="1">
      <formula>OR($O639=2,$O639=9)</formula>
    </cfRule>
  </conditionalFormatting>
  <conditionalFormatting sqref="P640:AD640">
    <cfRule type="expression" dxfId="3527" priority="144" stopIfTrue="1">
      <formula>OR($O640=2,$O640=9)</formula>
    </cfRule>
  </conditionalFormatting>
  <conditionalFormatting sqref="P641:AD641">
    <cfRule type="expression" dxfId="3526" priority="145" stopIfTrue="1">
      <formula>OR($O641=2,$O641=9)</formula>
    </cfRule>
  </conditionalFormatting>
  <conditionalFormatting sqref="P642:AD642">
    <cfRule type="expression" dxfId="3525" priority="146" stopIfTrue="1">
      <formula>OR($O642=2,$O642=9)</formula>
    </cfRule>
  </conditionalFormatting>
  <conditionalFormatting sqref="P643:AD643">
    <cfRule type="expression" dxfId="3524" priority="147" stopIfTrue="1">
      <formula>OR($O643=2,$O643=9)</formula>
    </cfRule>
  </conditionalFormatting>
  <conditionalFormatting sqref="P644:AD644">
    <cfRule type="expression" dxfId="3523" priority="148" stopIfTrue="1">
      <formula>OR($O644=2,$O644=9)</formula>
    </cfRule>
  </conditionalFormatting>
  <conditionalFormatting sqref="P645:AD645">
    <cfRule type="expression" dxfId="3522" priority="149" stopIfTrue="1">
      <formula>OR($O645=2,$O645=9)</formula>
    </cfRule>
  </conditionalFormatting>
  <conditionalFormatting sqref="P646:AD646">
    <cfRule type="expression" dxfId="3521" priority="150" stopIfTrue="1">
      <formula>OR($O646=2,$O646=9)</formula>
    </cfRule>
  </conditionalFormatting>
  <conditionalFormatting sqref="P647:AD647">
    <cfRule type="expression" dxfId="3520" priority="151" stopIfTrue="1">
      <formula>OR($O647=2,$O647=9)</formula>
    </cfRule>
  </conditionalFormatting>
  <conditionalFormatting sqref="P648:AD648">
    <cfRule type="expression" dxfId="3519" priority="152" stopIfTrue="1">
      <formula>OR($O648=2,$O648=9)</formula>
    </cfRule>
  </conditionalFormatting>
  <conditionalFormatting sqref="P649:AD649">
    <cfRule type="expression" dxfId="3518" priority="153" stopIfTrue="1">
      <formula>OR($O649=2,$O649=9)</formula>
    </cfRule>
  </conditionalFormatting>
  <conditionalFormatting sqref="P650:AD650">
    <cfRule type="expression" dxfId="3517" priority="154" stopIfTrue="1">
      <formula>OR($O650=2,$O650=9)</formula>
    </cfRule>
  </conditionalFormatting>
  <conditionalFormatting sqref="P651:AD651">
    <cfRule type="expression" dxfId="3516" priority="155" stopIfTrue="1">
      <formula>OR($O651=2,$O651=9)</formula>
    </cfRule>
  </conditionalFormatting>
  <conditionalFormatting sqref="P652:AD652">
    <cfRule type="expression" dxfId="3515" priority="156" stopIfTrue="1">
      <formula>OR($O652=2,$O652=9)</formula>
    </cfRule>
  </conditionalFormatting>
  <conditionalFormatting sqref="P653:AD653">
    <cfRule type="expression" dxfId="3514" priority="157" stopIfTrue="1">
      <formula>OR($O653=2,$O653=9)</formula>
    </cfRule>
  </conditionalFormatting>
  <conditionalFormatting sqref="P654:AD654">
    <cfRule type="expression" dxfId="3513" priority="158" stopIfTrue="1">
      <formula>OR($O654=2,$O654=9)</formula>
    </cfRule>
  </conditionalFormatting>
  <conditionalFormatting sqref="P655:AD655">
    <cfRule type="expression" dxfId="3512" priority="159" stopIfTrue="1">
      <formula>OR($O655=2,$O655=9)</formula>
    </cfRule>
  </conditionalFormatting>
  <conditionalFormatting sqref="P656:AD656">
    <cfRule type="expression" dxfId="3511" priority="160" stopIfTrue="1">
      <formula>OR($O656=2,$O656=9)</formula>
    </cfRule>
  </conditionalFormatting>
  <conditionalFormatting sqref="P657:AD657">
    <cfRule type="expression" dxfId="3510" priority="161" stopIfTrue="1">
      <formula>OR($O657=2,$O657=9)</formula>
    </cfRule>
  </conditionalFormatting>
  <conditionalFormatting sqref="P658:AD658">
    <cfRule type="expression" dxfId="3509" priority="162" stopIfTrue="1">
      <formula>OR($O658=2,$O658=9)</formula>
    </cfRule>
  </conditionalFormatting>
  <conditionalFormatting sqref="P659:AD659">
    <cfRule type="expression" dxfId="3508" priority="163" stopIfTrue="1">
      <formula>OR($O659=2,$O659=9)</formula>
    </cfRule>
  </conditionalFormatting>
  <conditionalFormatting sqref="P660:AD660">
    <cfRule type="expression" dxfId="3507" priority="164" stopIfTrue="1">
      <formula>OR($O660=2,$O660=9)</formula>
    </cfRule>
  </conditionalFormatting>
  <conditionalFormatting sqref="P661:AD661">
    <cfRule type="expression" dxfId="3506" priority="165" stopIfTrue="1">
      <formula>OR($O661=2,$O661=9)</formula>
    </cfRule>
  </conditionalFormatting>
  <conditionalFormatting sqref="P662:AD662">
    <cfRule type="expression" dxfId="3505" priority="166" stopIfTrue="1">
      <formula>OR($O662=2,$O662=9)</formula>
    </cfRule>
  </conditionalFormatting>
  <conditionalFormatting sqref="W638">
    <cfRule type="expression" dxfId="3504" priority="167" stopIfTrue="1">
      <formula>TRUE</formula>
    </cfRule>
  </conditionalFormatting>
  <conditionalFormatting sqref="H702">
    <cfRule type="expression" dxfId="3503" priority="168" stopIfTrue="1">
      <formula>AND($K$700&lt;&gt;1,$U$700&lt;&gt;1)</formula>
    </cfRule>
    <cfRule type="expression" dxfId="3502" priority="169" stopIfTrue="1">
      <formula>OR(AND($K$700=1,$H$702=""),AND($U$700=1,$H$702=""))</formula>
    </cfRule>
  </conditionalFormatting>
  <conditionalFormatting sqref="L684:T684">
    <cfRule type="expression" dxfId="3501" priority="170" stopIfTrue="1">
      <formula>OR($K684=2,$K684=9)</formula>
    </cfRule>
  </conditionalFormatting>
  <conditionalFormatting sqref="L685:T685">
    <cfRule type="expression" dxfId="3500" priority="171" stopIfTrue="1">
      <formula>OR($K685=2,$K685=9)</formula>
    </cfRule>
  </conditionalFormatting>
  <conditionalFormatting sqref="L686:T686">
    <cfRule type="expression" dxfId="3499" priority="172" stopIfTrue="1">
      <formula>OR($K686=2,$K686=9)</formula>
    </cfRule>
  </conditionalFormatting>
  <conditionalFormatting sqref="L687:T687">
    <cfRule type="expression" dxfId="3498" priority="173" stopIfTrue="1">
      <formula>OR($K687=2,$K687=9)</formula>
    </cfRule>
  </conditionalFormatting>
  <conditionalFormatting sqref="L688:T688">
    <cfRule type="expression" dxfId="3497" priority="174" stopIfTrue="1">
      <formula>OR($K688=2,$K688=9)</formula>
    </cfRule>
  </conditionalFormatting>
  <conditionalFormatting sqref="L689:T689">
    <cfRule type="expression" dxfId="3496" priority="175" stopIfTrue="1">
      <formula>OR($K689=2,$K689=9)</formula>
    </cfRule>
  </conditionalFormatting>
  <conditionalFormatting sqref="L690:T690">
    <cfRule type="expression" dxfId="3495" priority="176" stopIfTrue="1">
      <formula>OR($K690=2,$K690=9)</formula>
    </cfRule>
  </conditionalFormatting>
  <conditionalFormatting sqref="L691:T691">
    <cfRule type="expression" dxfId="3494" priority="177" stopIfTrue="1">
      <formula>OR($K691=2,$K691=9)</formula>
    </cfRule>
  </conditionalFormatting>
  <conditionalFormatting sqref="L692:T692">
    <cfRule type="expression" dxfId="3493" priority="178" stopIfTrue="1">
      <formula>OR($K692=2,$K692=9)</formula>
    </cfRule>
  </conditionalFormatting>
  <conditionalFormatting sqref="L693:T693">
    <cfRule type="expression" dxfId="3492" priority="179" stopIfTrue="1">
      <formula>OR($K693=2,$K693=9)</formula>
    </cfRule>
  </conditionalFormatting>
  <conditionalFormatting sqref="L694:T694">
    <cfRule type="expression" dxfId="3491" priority="180" stopIfTrue="1">
      <formula>OR($K694=2,$K694=9)</formula>
    </cfRule>
  </conditionalFormatting>
  <conditionalFormatting sqref="L695:T695">
    <cfRule type="expression" dxfId="3490" priority="181" stopIfTrue="1">
      <formula>OR($K695=2,$K695=9)</formula>
    </cfRule>
  </conditionalFormatting>
  <conditionalFormatting sqref="L696:T696">
    <cfRule type="expression" dxfId="3489" priority="182" stopIfTrue="1">
      <formula>OR($K696=2,$K696=9)</formula>
    </cfRule>
  </conditionalFormatting>
  <conditionalFormatting sqref="L697:T697">
    <cfRule type="expression" dxfId="3488" priority="183" stopIfTrue="1">
      <formula>OR($K697=2,$K697=9)</formula>
    </cfRule>
  </conditionalFormatting>
  <conditionalFormatting sqref="L698:T698">
    <cfRule type="expression" dxfId="3487" priority="184" stopIfTrue="1">
      <formula>OR($K698=2,$K698=9)</formula>
    </cfRule>
  </conditionalFormatting>
  <conditionalFormatting sqref="L699:T699">
    <cfRule type="expression" dxfId="3486" priority="185" stopIfTrue="1">
      <formula>OR($K699=2,$K699=9)</formula>
    </cfRule>
  </conditionalFormatting>
  <conditionalFormatting sqref="L700:T700">
    <cfRule type="expression" dxfId="3485" priority="186" stopIfTrue="1">
      <formula>OR($K700=2,$K700=9)</formula>
    </cfRule>
  </conditionalFormatting>
  <conditionalFormatting sqref="V684:AD684">
    <cfRule type="expression" dxfId="3484" priority="187" stopIfTrue="1">
      <formula>OR($U684=2,$U684=9)</formula>
    </cfRule>
  </conditionalFormatting>
  <conditionalFormatting sqref="V685:AD685">
    <cfRule type="expression" dxfId="3483" priority="188" stopIfTrue="1">
      <formula>OR($U685=2,$U685=9)</formula>
    </cfRule>
  </conditionalFormatting>
  <conditionalFormatting sqref="V686:AD686">
    <cfRule type="expression" dxfId="3482" priority="189" stopIfTrue="1">
      <formula>OR($U686=2,$U686=9)</formula>
    </cfRule>
  </conditionalFormatting>
  <conditionalFormatting sqref="V687:AD687">
    <cfRule type="expression" dxfId="3481" priority="190" stopIfTrue="1">
      <formula>OR($U687=2,$U687=9)</formula>
    </cfRule>
  </conditionalFormatting>
  <conditionalFormatting sqref="V688:AD688">
    <cfRule type="expression" dxfId="3480" priority="191" stopIfTrue="1">
      <formula>OR($U688=2,$U688=9)</formula>
    </cfRule>
  </conditionalFormatting>
  <conditionalFormatting sqref="V689:AD689">
    <cfRule type="expression" dxfId="3479" priority="192" stopIfTrue="1">
      <formula>OR($U689=2,$U689=9)</formula>
    </cfRule>
  </conditionalFormatting>
  <conditionalFormatting sqref="V690:AD690">
    <cfRule type="expression" dxfId="3478" priority="193" stopIfTrue="1">
      <formula>OR($U690=2,$U690=9)</formula>
    </cfRule>
  </conditionalFormatting>
  <conditionalFormatting sqref="V691:AD691">
    <cfRule type="expression" dxfId="3477" priority="194" stopIfTrue="1">
      <formula>OR($U691=2,$U691=9)</formula>
    </cfRule>
  </conditionalFormatting>
  <conditionalFormatting sqref="V692:AD692">
    <cfRule type="expression" dxfId="3476" priority="195" stopIfTrue="1">
      <formula>OR($U692=2,$U692=9)</formula>
    </cfRule>
  </conditionalFormatting>
  <conditionalFormatting sqref="V693:AD693">
    <cfRule type="expression" dxfId="3475" priority="196" stopIfTrue="1">
      <formula>OR($U693=2,$U693=9)</formula>
    </cfRule>
  </conditionalFormatting>
  <conditionalFormatting sqref="V694:AD694">
    <cfRule type="expression" dxfId="3474" priority="197" stopIfTrue="1">
      <formula>OR($U694=2,$U694=9)</formula>
    </cfRule>
  </conditionalFormatting>
  <conditionalFormatting sqref="V695:AD695">
    <cfRule type="expression" dxfId="3473" priority="198" stopIfTrue="1">
      <formula>OR($U695=2,$U695=9)</formula>
    </cfRule>
  </conditionalFormatting>
  <conditionalFormatting sqref="V696:AD696">
    <cfRule type="expression" dxfId="3472" priority="199" stopIfTrue="1">
      <formula>OR($U696=2,$U696=9)</formula>
    </cfRule>
  </conditionalFormatting>
  <conditionalFormatting sqref="V697:AD697">
    <cfRule type="expression" dxfId="3471" priority="200" stopIfTrue="1">
      <formula>OR($U697=2,$U697=9)</formula>
    </cfRule>
  </conditionalFormatting>
  <conditionalFormatting sqref="V698:AD698">
    <cfRule type="expression" dxfId="3470" priority="201" stopIfTrue="1">
      <formula>OR($U698=2,$U698=9)</formula>
    </cfRule>
  </conditionalFormatting>
  <conditionalFormatting sqref="V699:AD699">
    <cfRule type="expression" dxfId="3469" priority="202" stopIfTrue="1">
      <formula>OR($U699=2,$U699=9)</formula>
    </cfRule>
  </conditionalFormatting>
  <conditionalFormatting sqref="V700:AD700">
    <cfRule type="expression" dxfId="3468" priority="203" stopIfTrue="1">
      <formula>OR($U700=2,$U700=9)</formula>
    </cfRule>
  </conditionalFormatting>
  <conditionalFormatting sqref="D724:AD724">
    <cfRule type="expression" dxfId="3467" priority="204" stopIfTrue="1">
      <formula>OR($C724=2,$C724=9)</formula>
    </cfRule>
  </conditionalFormatting>
  <conditionalFormatting sqref="M740:AD740">
    <cfRule type="expression" dxfId="3466" priority="205" stopIfTrue="1">
      <formula>OR($C724=2,$C724=9)</formula>
    </cfRule>
  </conditionalFormatting>
  <conditionalFormatting sqref="M741:AD741">
    <cfRule type="expression" dxfId="3465" priority="206" stopIfTrue="1">
      <formula>OR($C724=2,$C724=9)</formula>
    </cfRule>
  </conditionalFormatting>
  <conditionalFormatting sqref="M742:AD742">
    <cfRule type="expression" dxfId="3464" priority="207" stopIfTrue="1">
      <formula>OR($C724=2,$C724=9)</formula>
    </cfRule>
  </conditionalFormatting>
  <conditionalFormatting sqref="M743:AD743">
    <cfRule type="expression" dxfId="3463" priority="208" stopIfTrue="1">
      <formula>OR($C724=2,$C724=9)</formula>
    </cfRule>
  </conditionalFormatting>
  <conditionalFormatting sqref="M744:AD744">
    <cfRule type="expression" dxfId="3462" priority="209" stopIfTrue="1">
      <formula>OR($C724=2,$C724=9)</formula>
    </cfRule>
  </conditionalFormatting>
  <conditionalFormatting sqref="M745:AD745">
    <cfRule type="expression" dxfId="3461" priority="210" stopIfTrue="1">
      <formula>OR($C724=2,$C724=9)</formula>
    </cfRule>
  </conditionalFormatting>
  <conditionalFormatting sqref="M746:AD746">
    <cfRule type="expression" dxfId="3460" priority="211" stopIfTrue="1">
      <formula>OR($C724=2,$C724=9)</formula>
    </cfRule>
  </conditionalFormatting>
  <conditionalFormatting sqref="M747:AD747">
    <cfRule type="expression" dxfId="3459" priority="212" stopIfTrue="1">
      <formula>OR($C724=2,$C724=9)</formula>
    </cfRule>
  </conditionalFormatting>
  <conditionalFormatting sqref="M748:AD748">
    <cfRule type="expression" dxfId="3458" priority="213" stopIfTrue="1">
      <formula>OR($C724=2,$C724=9)</formula>
    </cfRule>
  </conditionalFormatting>
  <conditionalFormatting sqref="M749:AD749">
    <cfRule type="expression" dxfId="3457" priority="214" stopIfTrue="1">
      <formula>OR($C724=2,$C724=9)</formula>
    </cfRule>
  </conditionalFormatting>
  <conditionalFormatting sqref="M765:AD765">
    <cfRule type="expression" dxfId="3456" priority="215" stopIfTrue="1">
      <formula>OR($C724=2,$C724=9)</formula>
    </cfRule>
  </conditionalFormatting>
  <conditionalFormatting sqref="M766:AD766">
    <cfRule type="expression" dxfId="3455" priority="216" stopIfTrue="1">
      <formula>OR($C724=2,$C724=9)</formula>
    </cfRule>
  </conditionalFormatting>
  <conditionalFormatting sqref="M767:AD767">
    <cfRule type="expression" dxfId="3454" priority="217" stopIfTrue="1">
      <formula>OR($C724=2,$C724=9)</formula>
    </cfRule>
  </conditionalFormatting>
  <conditionalFormatting sqref="M768:AD768">
    <cfRule type="expression" dxfId="3453" priority="218" stopIfTrue="1">
      <formula>OR($C724=2,$C724=9)</formula>
    </cfRule>
  </conditionalFormatting>
  <conditionalFormatting sqref="M769:AD769">
    <cfRule type="expression" dxfId="3452" priority="219" stopIfTrue="1">
      <formula>OR($C724=2,$C724=9)</formula>
    </cfRule>
  </conditionalFormatting>
  <conditionalFormatting sqref="M770:AD770">
    <cfRule type="expression" dxfId="3451" priority="220" stopIfTrue="1">
      <formula>OR($C724=2,$C724=9)</formula>
    </cfRule>
  </conditionalFormatting>
  <conditionalFormatting sqref="M771:AD771">
    <cfRule type="expression" dxfId="3450" priority="221" stopIfTrue="1">
      <formula>OR($C724=2,$C724=9)</formula>
    </cfRule>
  </conditionalFormatting>
  <conditionalFormatting sqref="M788:AD788">
    <cfRule type="expression" dxfId="3449" priority="222" stopIfTrue="1">
      <formula>OR($C724=2,$C724=9)</formula>
    </cfRule>
  </conditionalFormatting>
  <conditionalFormatting sqref="M789:AD789">
    <cfRule type="expression" dxfId="3448" priority="223" stopIfTrue="1">
      <formula>OR($C724=2,$C724=9)</formula>
    </cfRule>
  </conditionalFormatting>
  <conditionalFormatting sqref="M790:AD790">
    <cfRule type="expression" dxfId="3447" priority="224" stopIfTrue="1">
      <formula>OR($C724=2,$C724=9)</formula>
    </cfRule>
  </conditionalFormatting>
  <conditionalFormatting sqref="M791:AD791">
    <cfRule type="expression" dxfId="3446" priority="225" stopIfTrue="1">
      <formula>OR($C724=2,$C724=9)</formula>
    </cfRule>
  </conditionalFormatting>
  <conditionalFormatting sqref="M792:AD792">
    <cfRule type="expression" dxfId="3445" priority="226" stopIfTrue="1">
      <formula>OR($C724=2,$C724=9)</formula>
    </cfRule>
  </conditionalFormatting>
  <conditionalFormatting sqref="M793:AD793">
    <cfRule type="expression" dxfId="3444" priority="227" stopIfTrue="1">
      <formula>OR($C724=2,$C724=9)</formula>
    </cfRule>
  </conditionalFormatting>
  <conditionalFormatting sqref="M794:AD794">
    <cfRule type="expression" dxfId="3443" priority="228" stopIfTrue="1">
      <formula>OR($C724=2,$C724=9)</formula>
    </cfRule>
  </conditionalFormatting>
  <conditionalFormatting sqref="M795:AD795">
    <cfRule type="expression" dxfId="3442" priority="229" stopIfTrue="1">
      <formula>OR($C724=2,$C724=9)</formula>
    </cfRule>
  </conditionalFormatting>
  <conditionalFormatting sqref="D819:AD819">
    <cfRule type="expression" dxfId="3441" priority="230" stopIfTrue="1">
      <formula>OR($C819=2,$C819=9)</formula>
    </cfRule>
  </conditionalFormatting>
  <conditionalFormatting sqref="M834:AD834">
    <cfRule type="expression" dxfId="3440" priority="231" stopIfTrue="1">
      <formula>OR($C819=2,$C819=9)</formula>
    </cfRule>
  </conditionalFormatting>
  <conditionalFormatting sqref="M835:AD835">
    <cfRule type="expression" dxfId="3439" priority="232" stopIfTrue="1">
      <formula>OR($C819=2,$C819=9)</formula>
    </cfRule>
  </conditionalFormatting>
  <conditionalFormatting sqref="M836:AD836">
    <cfRule type="expression" dxfId="3438" priority="233" stopIfTrue="1">
      <formula>OR($C819=2,$C819=9)</formula>
    </cfRule>
  </conditionalFormatting>
  <conditionalFormatting sqref="M837:AD837">
    <cfRule type="expression" dxfId="3437" priority="234" stopIfTrue="1">
      <formula>OR($C819=2,$C819=9)</formula>
    </cfRule>
  </conditionalFormatting>
  <conditionalFormatting sqref="M838:AD838">
    <cfRule type="expression" dxfId="3436" priority="235" stopIfTrue="1">
      <formula>OR($C819=2,$C819=9)</formula>
    </cfRule>
  </conditionalFormatting>
  <conditionalFormatting sqref="M839:AD839">
    <cfRule type="expression" dxfId="3435" priority="236" stopIfTrue="1">
      <formula>OR($C819=2,$C819=9)</formula>
    </cfRule>
  </conditionalFormatting>
  <conditionalFormatting sqref="M840:AD840">
    <cfRule type="expression" dxfId="3434" priority="237" stopIfTrue="1">
      <formula>OR($C819=2,$C819=9)</formula>
    </cfRule>
  </conditionalFormatting>
  <conditionalFormatting sqref="M841:AD841">
    <cfRule type="expression" dxfId="3433" priority="238" stopIfTrue="1">
      <formula>OR($C819=2,$C819=9)</formula>
    </cfRule>
  </conditionalFormatting>
  <conditionalFormatting sqref="M842:AD842">
    <cfRule type="expression" dxfId="3432" priority="239" stopIfTrue="1">
      <formula>OR($C819=2,$C819=9)</formula>
    </cfRule>
  </conditionalFormatting>
  <conditionalFormatting sqref="M843:AD843">
    <cfRule type="expression" dxfId="3431" priority="240" stopIfTrue="1">
      <formula>OR($C819=2,$C819=9)</formula>
    </cfRule>
  </conditionalFormatting>
  <conditionalFormatting sqref="M858:AD858">
    <cfRule type="expression" dxfId="3430" priority="241" stopIfTrue="1">
      <formula>OR($C819=2,$C819=9)</formula>
    </cfRule>
  </conditionalFormatting>
  <conditionalFormatting sqref="M859:AD859">
    <cfRule type="expression" dxfId="3429" priority="242" stopIfTrue="1">
      <formula>OR($C819=2,$C819=9)</formula>
    </cfRule>
  </conditionalFormatting>
  <conditionalFormatting sqref="M860:AD860">
    <cfRule type="expression" dxfId="3428" priority="243" stopIfTrue="1">
      <formula>OR($C819=2,$C819=9)</formula>
    </cfRule>
  </conditionalFormatting>
  <conditionalFormatting sqref="M875:AD875">
    <cfRule type="expression" dxfId="3427" priority="244" stopIfTrue="1">
      <formula>OR($C819=2,$C819=9)</formula>
    </cfRule>
  </conditionalFormatting>
  <conditionalFormatting sqref="M876:AD876">
    <cfRule type="expression" dxfId="3426" priority="245" stopIfTrue="1">
      <formula>OR($C819=2,$C819=9)</formula>
    </cfRule>
  </conditionalFormatting>
  <conditionalFormatting sqref="M877:AD877">
    <cfRule type="expression" dxfId="3425" priority="246" stopIfTrue="1">
      <formula>OR($C819=2,$C819=9)</formula>
    </cfRule>
  </conditionalFormatting>
  <conditionalFormatting sqref="M878:AD878">
    <cfRule type="expression" dxfId="3424" priority="247" stopIfTrue="1">
      <formula>OR($C819=2,$C819=9)</formula>
    </cfRule>
  </conditionalFormatting>
  <conditionalFormatting sqref="M879:AD879">
    <cfRule type="expression" dxfId="3423" priority="248" stopIfTrue="1">
      <formula>OR($C819=2,$C819=9)</formula>
    </cfRule>
  </conditionalFormatting>
  <conditionalFormatting sqref="M880:AD880">
    <cfRule type="expression" dxfId="3422" priority="249" stopIfTrue="1">
      <formula>OR($C819=2,$C819=9)</formula>
    </cfRule>
  </conditionalFormatting>
  <conditionalFormatting sqref="M881:AD881">
    <cfRule type="expression" dxfId="3421" priority="250" stopIfTrue="1">
      <formula>OR($C819=2,$C819=9)</formula>
    </cfRule>
  </conditionalFormatting>
  <conditionalFormatting sqref="M882:AD882">
    <cfRule type="expression" dxfId="3420" priority="251" stopIfTrue="1">
      <formula>OR($C819=2,$C819=9)</formula>
    </cfRule>
  </conditionalFormatting>
  <conditionalFormatting sqref="M901:AD901">
    <cfRule type="expression" dxfId="3419" priority="252" stopIfTrue="1">
      <formula>OR($C819=2,$C819=9)</formula>
    </cfRule>
  </conditionalFormatting>
  <conditionalFormatting sqref="M902:AD902">
    <cfRule type="expression" dxfId="3418" priority="253" stopIfTrue="1">
      <formula>OR($C819=2,$C819=9)</formula>
    </cfRule>
  </conditionalFormatting>
  <conditionalFormatting sqref="M903:AD903">
    <cfRule type="expression" dxfId="3417" priority="254" stopIfTrue="1">
      <formula>OR($C819=2,$C819=9)</formula>
    </cfRule>
  </conditionalFormatting>
  <conditionalFormatting sqref="M904:AD904">
    <cfRule type="expression" dxfId="3416" priority="255" stopIfTrue="1">
      <formula>OR($C819=2,$C819=9)</formula>
    </cfRule>
  </conditionalFormatting>
  <conditionalFormatting sqref="M905:AD905">
    <cfRule type="expression" dxfId="3415" priority="256" stopIfTrue="1">
      <formula>OR($C819=2,$C819=9)</formula>
    </cfRule>
  </conditionalFormatting>
  <conditionalFormatting sqref="M906:AD906">
    <cfRule type="expression" dxfId="3414" priority="257" stopIfTrue="1">
      <formula>OR($C819=2,$C819=9)</formula>
    </cfRule>
  </conditionalFormatting>
  <conditionalFormatting sqref="M907:AD907">
    <cfRule type="expression" dxfId="3413" priority="258" stopIfTrue="1">
      <formula>OR($C819=2,$C819=9)</formula>
    </cfRule>
  </conditionalFormatting>
  <conditionalFormatting sqref="M908:AD908">
    <cfRule type="expression" dxfId="3412" priority="259" stopIfTrue="1">
      <formula>OR($C819=2,$C819=9)</formula>
    </cfRule>
  </conditionalFormatting>
  <conditionalFormatting sqref="M909:AD909">
    <cfRule type="expression" dxfId="3411" priority="260" stopIfTrue="1">
      <formula>OR($C819=2,$C819=9)</formula>
    </cfRule>
  </conditionalFormatting>
  <conditionalFormatting sqref="M910:AD910">
    <cfRule type="expression" dxfId="3410" priority="261" stopIfTrue="1">
      <formula>OR($C819=2,$C819=9)</formula>
    </cfRule>
  </conditionalFormatting>
  <conditionalFormatting sqref="M911:AD911">
    <cfRule type="expression" dxfId="3409" priority="262" stopIfTrue="1">
      <formula>OR($C819=2,$C819=9)</formula>
    </cfRule>
  </conditionalFormatting>
  <conditionalFormatting sqref="M912:AD912">
    <cfRule type="expression" dxfId="3408" priority="263" stopIfTrue="1">
      <formula>OR($C819=2,$C819=9)</formula>
    </cfRule>
  </conditionalFormatting>
  <conditionalFormatting sqref="M913:AD913">
    <cfRule type="expression" dxfId="3407" priority="264" stopIfTrue="1">
      <formula>OR($C819=2,$C819=9)</formula>
    </cfRule>
  </conditionalFormatting>
  <conditionalFormatting sqref="M914:AD914">
    <cfRule type="expression" dxfId="3406" priority="265" stopIfTrue="1">
      <formula>OR($C819=2,$C819=9)</formula>
    </cfRule>
  </conditionalFormatting>
  <conditionalFormatting sqref="M915:AD915">
    <cfRule type="expression" dxfId="3405" priority="266" stopIfTrue="1">
      <formula>OR($C819=2,$C819=9)</formula>
    </cfRule>
  </conditionalFormatting>
  <conditionalFormatting sqref="M916:AD916">
    <cfRule type="expression" dxfId="3404" priority="267" stopIfTrue="1">
      <formula>OR($C819=2,$C819=9)</formula>
    </cfRule>
  </conditionalFormatting>
  <conditionalFormatting sqref="M917:AD917">
    <cfRule type="expression" dxfId="3403" priority="268" stopIfTrue="1">
      <formula>OR($C819=2,$C819=9)</formula>
    </cfRule>
  </conditionalFormatting>
  <conditionalFormatting sqref="F920">
    <cfRule type="expression" dxfId="3402" priority="269" stopIfTrue="1">
      <formula>OR($M$916=0,$M$916="NA",$M$916="NS")</formula>
    </cfRule>
    <cfRule type="expression" dxfId="3401" priority="270" stopIfTrue="1">
      <formula>AND($M$916&gt;0,$M$916&lt;&gt;"NA",$M$916&lt;&gt;"NS",$F$920="")</formula>
    </cfRule>
  </conditionalFormatting>
  <conditionalFormatting sqref="D941:AD941">
    <cfRule type="expression" dxfId="3400" priority="271" stopIfTrue="1">
      <formula>OR($C941=2,$C941=9)</formula>
    </cfRule>
  </conditionalFormatting>
  <dataValidations count="11">
    <dataValidation type="whole" showInputMessage="1" showErrorMessage="1" errorTitle="Datos Ingresados No Validos" error="Los datos ingresados no son correctos, únicamente puede ingresar valores entre 11 y 100" sqref="K38:L38">
      <formula1>11</formula1>
      <formula2>100</formula2>
    </dataValidation>
    <dataValidation type="list" showInputMessage="1" showErrorMessage="1" errorTitle="Datos incorrectos" error="Los datos ingresados no son correctos, revise las opciones disponibles" sqref="I38:J38">
      <formula1>"1,2,8,9"</formula1>
    </dataValidation>
    <dataValidation type="list" showInputMessage="1" showErrorMessage="1" errorTitle="Datos incorrectos" error="Los datos ingresados no son correctos, revise las opciones disponibles" sqref="O38:P38">
      <formula1>"1,2,3,4,5,6,7,8,9"</formula1>
    </dataValidation>
    <dataValidation type="list" showInputMessage="1" showErrorMessage="1" errorTitle="Datos incorrectos" error="Los datos ingresados no son correctos, revise las opciones disponibles" sqref="S38:T38">
      <formula1>"1,2,3,4,5,6,7,8,9,99"</formula1>
    </dataValidation>
    <dataValidation type="list" showInputMessage="1" showErrorMessage="1" errorTitle="Datos incorrectos" error="Los datos ingresados no son correctos, revise las opciones disponibles" sqref="Y38:Z38">
      <formula1>"1,2,3,4,5,6,7,8,9,10,11,12,13,14,15,16,17,18,19,20,21,22,23,24,25,26,99"</formula1>
    </dataValidation>
    <dataValidation type="list" showInputMessage="1" showErrorMessage="1" errorTitle="Datos incorrectos" error="Los datos ingresados no son correctos, revise las opciones disponibles" sqref="AA38:AB38">
      <formula1>"1,2,3,4,5,6,7,8,9,10,11,12,99"</formula1>
    </dataValidation>
    <dataValidation type="list" showInputMessage="1" showErrorMessage="1" errorTitle="Datos incorrectos" error="Los datos ingresados no son correctos, revise las opciones disponibles" sqref="AC38:AD38">
      <formula1>"1,2,3,4,5,6,9"</formula1>
    </dataValidation>
    <dataValidation type="whole" showInputMessage="1" showErrorMessage="1" errorTitle="Datos Ingresados No Validos" error="Los datos ingresados no son correctos, únicamente puede ingresar valores entre 1 y 25" sqref="AC38">
      <formula1>1</formula1>
      <formula2>25</formula2>
    </dataValidation>
    <dataValidation type="list" showInputMessage="1" showErrorMessage="1" errorTitle="Datos ingresados No Validos" error="Los datos ingresados no son correctos, revise las opciones disponibles" sqref="Q38">
      <formula1>OFFSET($AK$38,AI38,0,1,AJ38)</formula1>
    </dataValidation>
    <dataValidation type="list" showInputMessage="1" showErrorMessage="1" errorTitle="Datos incorrectos" error="Los datos ingresados no son correctos, revise las opciones disponibles" sqref="M415:M421 C941 C819 C724 U684:U700 K684:K700 O630:O662 K630:K662 C558 C487">
      <formula1>"1,2,9"</formula1>
    </dataValidation>
    <dataValidation type="list" showInputMessage="1" showErrorMessage="1" errorTitle="Datos ingresados No Validos" error="Los datos ingresados no son correctos, revise las opciones disponibles" sqref="P507:P525 M584:M605">
      <formula1>"X"</formula1>
    </dataValidation>
  </dataValidations>
  <hyperlinks>
    <hyperlink ref="AA7" location="Índice!B19" display="Índice"/>
  </hyperlinks>
  <pageMargins left="0.70866141732283472" right="0.70866141732283472" top="0.74803149606299213" bottom="0.74803149606299213" header="0.31496062992125978" footer="0.31496062992125978"/>
  <pageSetup scale="75" orientation="portrait" r:id="rId1"/>
  <headerFooter>
    <oddHeader>&amp;CMódulo 2 Sección III
Cuestionario</oddHeader>
    <oddFooter>&amp;LCenso Nacional de Gobiernos Estatales 2023&amp;R&amp;P de &amp;N</oddFooter>
  </headerFooter>
  <rowBreaks count="17" manualBreakCount="17">
    <brk id="24" max="30" man="1"/>
    <brk id="41" max="30" man="1"/>
    <brk id="172" max="30" man="1"/>
    <brk id="271" max="30" man="1"/>
    <brk id="299" max="30" man="1"/>
    <brk id="330" max="30" man="1"/>
    <brk id="363" max="30" man="1"/>
    <brk id="398" max="30" man="1"/>
    <brk id="433" max="30" man="1"/>
    <brk id="474" max="30" man="1"/>
    <brk id="548" max="30" man="1"/>
    <brk id="617" max="30" man="1"/>
    <brk id="681" max="30" man="1"/>
    <brk id="711" max="30" man="1"/>
    <brk id="805" max="30" man="1"/>
    <brk id="892" max="30" man="1"/>
    <brk id="929"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48"/>
  <sheetViews>
    <sheetView showGridLines="0" view="pageBreakPreview" zoomScale="140" zoomScaleNormal="100" zoomScaleSheetLayoutView="14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3.7109375" hidden="1"/>
  </cols>
  <sheetData>
    <row r="1" spans="1:31" ht="173.25" customHeight="1">
      <c r="A1" s="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1"/>
    </row>
    <row r="2" spans="1:31" ht="15" customHeight="1">
      <c r="A2" s="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
    </row>
    <row r="3" spans="1:31" ht="45" customHeight="1">
      <c r="A3" s="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1"/>
    </row>
    <row r="4" spans="1:31" ht="15" customHeight="1">
      <c r="A4" s="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
    </row>
    <row r="5" spans="1:31" ht="45" customHeight="1">
      <c r="A5" s="1"/>
      <c r="B5" s="283" t="s">
        <v>1158</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1"/>
    </row>
    <row r="6" spans="1:31" ht="15" customHeight="1">
      <c r="A6" s="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c r="AE6" s="1"/>
    </row>
    <row r="7" spans="1:31" ht="15" customHeight="1" thickBot="1">
      <c r="A7" s="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c r="AE7" s="1"/>
    </row>
    <row r="8" spans="1:31" ht="15" customHeight="1" thickBot="1">
      <c r="A8" s="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83"/>
      <c r="B10" s="405" t="s">
        <v>264</v>
      </c>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406"/>
      <c r="AE10" s="1"/>
    </row>
    <row r="11" spans="1:31" ht="24" customHeight="1">
      <c r="A11" s="83"/>
      <c r="B11" s="84"/>
      <c r="C11" s="381" t="s">
        <v>1159</v>
      </c>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322"/>
      <c r="AE11" s="1"/>
    </row>
    <row r="12" spans="1:31" ht="24" customHeight="1">
      <c r="A12" s="83"/>
      <c r="B12" s="84"/>
      <c r="C12" s="381" t="s">
        <v>266</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22"/>
      <c r="AE12" s="1"/>
    </row>
    <row r="13" spans="1:31" ht="36" customHeight="1">
      <c r="A13" s="83"/>
      <c r="B13" s="84"/>
      <c r="C13" s="352" t="s">
        <v>267</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22"/>
      <c r="AE13" s="1"/>
    </row>
    <row r="14" spans="1:31" ht="48" customHeight="1">
      <c r="A14" s="83"/>
      <c r="B14" s="84"/>
      <c r="C14" s="352" t="s">
        <v>268</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22"/>
      <c r="AE14" s="1"/>
    </row>
    <row r="15" spans="1:31" ht="15" customHeight="1">
      <c r="A15" s="83"/>
      <c r="B15" s="87"/>
      <c r="C15" s="353" t="s">
        <v>269</v>
      </c>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24"/>
      <c r="AE15" s="1"/>
    </row>
    <row r="16" spans="1:31" ht="15" customHeight="1" thickBot="1">
      <c r="A16" s="83"/>
      <c r="B16" s="15"/>
      <c r="C16" s="85"/>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1"/>
    </row>
    <row r="17" spans="1:35" ht="15" customHeight="1" thickBot="1">
      <c r="A17" s="88" t="s">
        <v>270</v>
      </c>
      <c r="B17" s="373" t="s">
        <v>1160</v>
      </c>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5"/>
      <c r="AE17" s="1"/>
    </row>
    <row r="18" spans="1:35" ht="15" customHeight="1">
      <c r="A18" s="83"/>
      <c r="B18" s="474" t="s">
        <v>687</v>
      </c>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8"/>
    </row>
    <row r="19" spans="1:35" ht="15" customHeight="1">
      <c r="A19" s="83"/>
      <c r="B19" s="145"/>
      <c r="C19" s="352" t="s">
        <v>1161</v>
      </c>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322"/>
    </row>
    <row r="20" spans="1:35" ht="24" customHeight="1">
      <c r="A20" s="83"/>
      <c r="B20" s="253"/>
      <c r="C20" s="462" t="s">
        <v>1162</v>
      </c>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463"/>
    </row>
    <row r="21" spans="1:35" ht="15" customHeight="1">
      <c r="A21" s="83"/>
      <c r="B21" s="458" t="s">
        <v>295</v>
      </c>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322"/>
      <c r="AE21" s="1"/>
    </row>
    <row r="22" spans="1:35" ht="24" customHeight="1">
      <c r="A22" s="83"/>
      <c r="B22" s="146"/>
      <c r="C22" s="353" t="s">
        <v>1163</v>
      </c>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24"/>
      <c r="AE22" s="1"/>
    </row>
    <row r="23" spans="1:35" ht="15" customHeight="1">
      <c r="A23" s="83"/>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1"/>
    </row>
    <row r="24" spans="1:35" ht="15" customHeight="1">
      <c r="A24" s="98" t="s">
        <v>1164</v>
      </c>
      <c r="B24" s="473" t="s">
        <v>1165</v>
      </c>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1"/>
    </row>
    <row r="25" spans="1:35" ht="15" customHeight="1" thickBot="1">
      <c r="A25" s="18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
      <c r="AG25" t="s">
        <v>607</v>
      </c>
      <c r="AH25" t="s">
        <v>608</v>
      </c>
      <c r="AI25" t="s">
        <v>606</v>
      </c>
    </row>
    <row r="26" spans="1:35" ht="15" customHeight="1" thickBot="1">
      <c r="A26" s="68"/>
      <c r="B26" s="15"/>
      <c r="C26" s="442"/>
      <c r="D26" s="412"/>
      <c r="E26" s="412"/>
      <c r="F26" s="413"/>
      <c r="G26" s="123" t="s">
        <v>1166</v>
      </c>
      <c r="H26" s="57"/>
      <c r="I26" s="187"/>
      <c r="J26" s="15"/>
      <c r="K26" s="15"/>
      <c r="L26" s="15"/>
      <c r="M26" s="15"/>
      <c r="N26" s="15"/>
      <c r="O26" s="15"/>
      <c r="P26" s="15"/>
      <c r="Q26" s="15"/>
      <c r="R26" s="15"/>
      <c r="S26" s="15"/>
      <c r="T26" s="15"/>
      <c r="U26" s="15"/>
      <c r="V26" s="15"/>
      <c r="W26" s="15"/>
      <c r="X26" s="15"/>
      <c r="Y26" s="15"/>
      <c r="Z26" s="15"/>
      <c r="AA26" s="15"/>
      <c r="AB26" s="15"/>
      <c r="AC26" s="15"/>
      <c r="AD26" s="15"/>
      <c r="AE26" s="1"/>
      <c r="AG26">
        <f>IF(OR(C26="NS",C26="NA"),0,LEN(C26)-LEN(INT(C26))-1)</f>
        <v>-2</v>
      </c>
      <c r="AH26">
        <f>IF(AG26&lt;1,0,1)</f>
        <v>0</v>
      </c>
      <c r="AI26">
        <f>IF(ISNUMBER(C26),0,IF(OR(C26="",C26="NA",C26="NS"),0,1))</f>
        <v>0</v>
      </c>
    </row>
    <row r="27" spans="1:35" ht="15" customHeight="1">
      <c r="A27" s="91"/>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
      <c r="AH27">
        <f>SUM(AH26:AH26)</f>
        <v>0</v>
      </c>
    </row>
    <row r="28" spans="1:35" ht="24" customHeight="1">
      <c r="A28" s="83"/>
      <c r="B28" s="15"/>
      <c r="C28" s="371" t="s">
        <v>291</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1"/>
    </row>
    <row r="29" spans="1:35" ht="60" customHeight="1">
      <c r="A29" s="83"/>
      <c r="B29" s="15"/>
      <c r="C29" s="372"/>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7"/>
      <c r="AE29" s="1"/>
    </row>
    <row r="30" spans="1:35" ht="15" customHeight="1">
      <c r="A30" s="83"/>
      <c r="B30" s="239" t="str">
        <f>IF(AND(COUNTIF(C26,"NS")&lt;&gt;0,C29=""),"Alerta: Debido a que cuenta con registros NS, debe proporcionar una justificación en el area de comentarios al final de la pregunta.","")</f>
        <v/>
      </c>
      <c r="C30" s="239"/>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1"/>
    </row>
    <row r="31" spans="1:35" ht="15" customHeight="1">
      <c r="A31" s="83"/>
      <c r="B31" s="239" t="str">
        <f>IF(AH27=0,"","Favor de revisar la instrucción general 2 del apartado IV.1, ya que no debe considerar decimales en las cifras registradas.")</f>
        <v/>
      </c>
      <c r="C31" s="239"/>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1"/>
    </row>
    <row r="32" spans="1:35" ht="15" customHeight="1">
      <c r="A32" s="83"/>
      <c r="B32" s="239" t="str">
        <f>IF(AI26=0,"","Alerta: no debe agregar la frase miles o millones de pesos.")</f>
        <v/>
      </c>
      <c r="C32" s="239"/>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1"/>
    </row>
    <row r="33" spans="1:36" ht="15" customHeight="1">
      <c r="A33" s="83"/>
      <c r="B33" s="239"/>
      <c r="C33" s="239"/>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1"/>
    </row>
    <row r="34" spans="1:36" ht="15" customHeight="1">
      <c r="A34" s="83"/>
      <c r="B34" s="239"/>
      <c r="C34" s="239"/>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1"/>
    </row>
    <row r="35" spans="1:36" ht="15" customHeight="1">
      <c r="A35" s="83"/>
      <c r="B35" s="239"/>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1"/>
    </row>
    <row r="36" spans="1:36" ht="24" customHeight="1">
      <c r="A36" s="98" t="s">
        <v>1167</v>
      </c>
      <c r="B36" s="408" t="s">
        <v>1168</v>
      </c>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1"/>
    </row>
    <row r="37" spans="1:36" ht="36" customHeight="1">
      <c r="A37" s="98"/>
      <c r="B37" s="106"/>
      <c r="C37" s="386" t="s">
        <v>1169</v>
      </c>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1"/>
    </row>
    <row r="38" spans="1:36" ht="15" customHeight="1">
      <c r="A38" s="98"/>
      <c r="B38" s="103"/>
      <c r="C38" s="386" t="s">
        <v>1170</v>
      </c>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1"/>
    </row>
    <row r="39" spans="1:36" ht="15" customHeight="1">
      <c r="A39" s="98"/>
      <c r="B39" s="37"/>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1"/>
    </row>
    <row r="40" spans="1:36" ht="15" customHeight="1">
      <c r="A40" s="57"/>
      <c r="B40" s="116"/>
      <c r="C40" s="464" t="s">
        <v>494</v>
      </c>
      <c r="D40" s="319"/>
      <c r="E40" s="319"/>
      <c r="F40" s="319"/>
      <c r="G40" s="319"/>
      <c r="H40" s="319"/>
      <c r="I40" s="319"/>
      <c r="J40" s="319"/>
      <c r="K40" s="319"/>
      <c r="L40" s="319"/>
      <c r="M40" s="319"/>
      <c r="N40" s="319"/>
      <c r="O40" s="319"/>
      <c r="P40" s="319"/>
      <c r="Q40" s="319"/>
      <c r="R40" s="319"/>
      <c r="S40" s="319"/>
      <c r="T40" s="319"/>
      <c r="U40" s="319"/>
      <c r="V40" s="319"/>
      <c r="W40" s="319"/>
      <c r="X40" s="320"/>
      <c r="Y40" s="397" t="s">
        <v>1171</v>
      </c>
      <c r="Z40" s="316"/>
      <c r="AA40" s="316"/>
      <c r="AB40" s="316"/>
      <c r="AC40" s="316"/>
      <c r="AD40" s="317"/>
      <c r="AE40" s="1"/>
      <c r="AG40" t="s">
        <v>412</v>
      </c>
      <c r="AH40" t="s">
        <v>607</v>
      </c>
      <c r="AI40" t="s">
        <v>608</v>
      </c>
      <c r="AJ40" t="s">
        <v>606</v>
      </c>
    </row>
    <row r="41" spans="1:36" ht="15" customHeight="1">
      <c r="A41" s="57"/>
      <c r="B41" s="117"/>
      <c r="C41" s="158" t="s">
        <v>221</v>
      </c>
      <c r="D41" s="419"/>
      <c r="E41" s="316"/>
      <c r="F41" s="316"/>
      <c r="G41" s="316"/>
      <c r="H41" s="316"/>
      <c r="I41" s="316"/>
      <c r="J41" s="316"/>
      <c r="K41" s="316"/>
      <c r="L41" s="316"/>
      <c r="M41" s="316"/>
      <c r="N41" s="316"/>
      <c r="O41" s="316"/>
      <c r="P41" s="316"/>
      <c r="Q41" s="316"/>
      <c r="R41" s="316"/>
      <c r="S41" s="316"/>
      <c r="T41" s="316"/>
      <c r="U41" s="316"/>
      <c r="V41" s="316"/>
      <c r="W41" s="316"/>
      <c r="X41" s="317"/>
      <c r="Y41" s="379"/>
      <c r="Z41" s="316"/>
      <c r="AA41" s="316"/>
      <c r="AB41" s="316"/>
      <c r="AC41" s="316"/>
      <c r="AD41" s="317"/>
      <c r="AE41" s="1"/>
      <c r="AG41">
        <f t="shared" ref="AG41:AG61" si="0">IF(OR(COUNTBLANK(D41:AD41)=25,COUNTBLANK(D41:AD41)=27),0,1)</f>
        <v>0</v>
      </c>
      <c r="AH41">
        <f t="shared" ref="AH41:AH61" si="1">IF(OR(Y41="NS",Y41="NA"),0,LEN(Y41)-LEN(INT(Y41))-1)</f>
        <v>-2</v>
      </c>
      <c r="AI41">
        <f t="shared" ref="AI41:AI61" si="2">IF(AH41&lt;1,0,1)</f>
        <v>0</v>
      </c>
      <c r="AJ41">
        <f t="shared" ref="AJ41:AJ61" si="3">IF(ISNUMBER(Y41),0,IF(OR(Y41="",Y41="NA",Y41="NS"),0,1))</f>
        <v>0</v>
      </c>
    </row>
    <row r="42" spans="1:36" ht="15" customHeight="1">
      <c r="A42" s="98"/>
      <c r="B42" s="118"/>
      <c r="C42" s="176" t="s">
        <v>222</v>
      </c>
      <c r="D42" s="419"/>
      <c r="E42" s="316"/>
      <c r="F42" s="316"/>
      <c r="G42" s="316"/>
      <c r="H42" s="316"/>
      <c r="I42" s="316"/>
      <c r="J42" s="316"/>
      <c r="K42" s="316"/>
      <c r="L42" s="316"/>
      <c r="M42" s="316"/>
      <c r="N42" s="316"/>
      <c r="O42" s="316"/>
      <c r="P42" s="316"/>
      <c r="Q42" s="316"/>
      <c r="R42" s="316"/>
      <c r="S42" s="316"/>
      <c r="T42" s="316"/>
      <c r="U42" s="316"/>
      <c r="V42" s="316"/>
      <c r="W42" s="316"/>
      <c r="X42" s="317"/>
      <c r="Y42" s="379"/>
      <c r="Z42" s="316"/>
      <c r="AA42" s="316"/>
      <c r="AB42" s="316"/>
      <c r="AC42" s="316"/>
      <c r="AD42" s="317"/>
      <c r="AE42" s="1"/>
      <c r="AG42">
        <f t="shared" si="0"/>
        <v>0</v>
      </c>
      <c r="AH42">
        <f t="shared" si="1"/>
        <v>-2</v>
      </c>
      <c r="AI42">
        <f t="shared" si="2"/>
        <v>0</v>
      </c>
      <c r="AJ42">
        <f t="shared" si="3"/>
        <v>0</v>
      </c>
    </row>
    <row r="43" spans="1:36" ht="15" customHeight="1">
      <c r="A43" s="98"/>
      <c r="B43" s="118"/>
      <c r="C43" s="176" t="s">
        <v>224</v>
      </c>
      <c r="D43" s="419"/>
      <c r="E43" s="316"/>
      <c r="F43" s="316"/>
      <c r="G43" s="316"/>
      <c r="H43" s="316"/>
      <c r="I43" s="316"/>
      <c r="J43" s="316"/>
      <c r="K43" s="316"/>
      <c r="L43" s="316"/>
      <c r="M43" s="316"/>
      <c r="N43" s="316"/>
      <c r="O43" s="316"/>
      <c r="P43" s="316"/>
      <c r="Q43" s="316"/>
      <c r="R43" s="316"/>
      <c r="S43" s="316"/>
      <c r="T43" s="316"/>
      <c r="U43" s="316"/>
      <c r="V43" s="316"/>
      <c r="W43" s="316"/>
      <c r="X43" s="317"/>
      <c r="Y43" s="379"/>
      <c r="Z43" s="316"/>
      <c r="AA43" s="316"/>
      <c r="AB43" s="316"/>
      <c r="AC43" s="316"/>
      <c r="AD43" s="317"/>
      <c r="AE43" s="1"/>
      <c r="AG43">
        <f t="shared" si="0"/>
        <v>0</v>
      </c>
      <c r="AH43">
        <f t="shared" si="1"/>
        <v>-2</v>
      </c>
      <c r="AI43">
        <f t="shared" si="2"/>
        <v>0</v>
      </c>
      <c r="AJ43">
        <f t="shared" si="3"/>
        <v>0</v>
      </c>
    </row>
    <row r="44" spans="1:36" ht="15" customHeight="1">
      <c r="A44" s="98"/>
      <c r="B44" s="118"/>
      <c r="C44" s="176" t="s">
        <v>225</v>
      </c>
      <c r="D44" s="419"/>
      <c r="E44" s="316"/>
      <c r="F44" s="316"/>
      <c r="G44" s="316"/>
      <c r="H44" s="316"/>
      <c r="I44" s="316"/>
      <c r="J44" s="316"/>
      <c r="K44" s="316"/>
      <c r="L44" s="316"/>
      <c r="M44" s="316"/>
      <c r="N44" s="316"/>
      <c r="O44" s="316"/>
      <c r="P44" s="316"/>
      <c r="Q44" s="316"/>
      <c r="R44" s="316"/>
      <c r="S44" s="316"/>
      <c r="T44" s="316"/>
      <c r="U44" s="316"/>
      <c r="V44" s="316"/>
      <c r="W44" s="316"/>
      <c r="X44" s="317"/>
      <c r="Y44" s="379"/>
      <c r="Z44" s="316"/>
      <c r="AA44" s="316"/>
      <c r="AB44" s="316"/>
      <c r="AC44" s="316"/>
      <c r="AD44" s="317"/>
      <c r="AE44" s="1"/>
      <c r="AG44">
        <f t="shared" si="0"/>
        <v>0</v>
      </c>
      <c r="AH44">
        <f t="shared" si="1"/>
        <v>-2</v>
      </c>
      <c r="AI44">
        <f t="shared" si="2"/>
        <v>0</v>
      </c>
      <c r="AJ44">
        <f t="shared" si="3"/>
        <v>0</v>
      </c>
    </row>
    <row r="45" spans="1:36" ht="15" customHeight="1">
      <c r="A45" s="98"/>
      <c r="B45" s="118"/>
      <c r="C45" s="176" t="s">
        <v>227</v>
      </c>
      <c r="D45" s="419"/>
      <c r="E45" s="316"/>
      <c r="F45" s="316"/>
      <c r="G45" s="316"/>
      <c r="H45" s="316"/>
      <c r="I45" s="316"/>
      <c r="J45" s="316"/>
      <c r="K45" s="316"/>
      <c r="L45" s="316"/>
      <c r="M45" s="316"/>
      <c r="N45" s="316"/>
      <c r="O45" s="316"/>
      <c r="P45" s="316"/>
      <c r="Q45" s="316"/>
      <c r="R45" s="316"/>
      <c r="S45" s="316"/>
      <c r="T45" s="316"/>
      <c r="U45" s="316"/>
      <c r="V45" s="316"/>
      <c r="W45" s="316"/>
      <c r="X45" s="317"/>
      <c r="Y45" s="379"/>
      <c r="Z45" s="316"/>
      <c r="AA45" s="316"/>
      <c r="AB45" s="316"/>
      <c r="AC45" s="316"/>
      <c r="AD45" s="317"/>
      <c r="AE45" s="1"/>
      <c r="AG45">
        <f t="shared" si="0"/>
        <v>0</v>
      </c>
      <c r="AH45">
        <f t="shared" si="1"/>
        <v>-2</v>
      </c>
      <c r="AI45">
        <f t="shared" si="2"/>
        <v>0</v>
      </c>
      <c r="AJ45">
        <f t="shared" si="3"/>
        <v>0</v>
      </c>
    </row>
    <row r="46" spans="1:36" ht="15" customHeight="1">
      <c r="A46" s="98"/>
      <c r="B46" s="118"/>
      <c r="C46" s="176" t="s">
        <v>229</v>
      </c>
      <c r="D46" s="419"/>
      <c r="E46" s="316"/>
      <c r="F46" s="316"/>
      <c r="G46" s="316"/>
      <c r="H46" s="316"/>
      <c r="I46" s="316"/>
      <c r="J46" s="316"/>
      <c r="K46" s="316"/>
      <c r="L46" s="316"/>
      <c r="M46" s="316"/>
      <c r="N46" s="316"/>
      <c r="O46" s="316"/>
      <c r="P46" s="316"/>
      <c r="Q46" s="316"/>
      <c r="R46" s="316"/>
      <c r="S46" s="316"/>
      <c r="T46" s="316"/>
      <c r="U46" s="316"/>
      <c r="V46" s="316"/>
      <c r="W46" s="316"/>
      <c r="X46" s="317"/>
      <c r="Y46" s="379"/>
      <c r="Z46" s="316"/>
      <c r="AA46" s="316"/>
      <c r="AB46" s="316"/>
      <c r="AC46" s="316"/>
      <c r="AD46" s="317"/>
      <c r="AE46" s="1"/>
      <c r="AG46">
        <f t="shared" si="0"/>
        <v>0</v>
      </c>
      <c r="AH46">
        <f t="shared" si="1"/>
        <v>-2</v>
      </c>
      <c r="AI46">
        <f t="shared" si="2"/>
        <v>0</v>
      </c>
      <c r="AJ46">
        <f t="shared" si="3"/>
        <v>0</v>
      </c>
    </row>
    <row r="47" spans="1:36" ht="15" customHeight="1">
      <c r="A47" s="98"/>
      <c r="B47" s="118"/>
      <c r="C47" s="46" t="s">
        <v>229</v>
      </c>
      <c r="D47" s="419"/>
      <c r="E47" s="316"/>
      <c r="F47" s="316"/>
      <c r="G47" s="316"/>
      <c r="H47" s="316"/>
      <c r="I47" s="316"/>
      <c r="J47" s="316"/>
      <c r="K47" s="316"/>
      <c r="L47" s="316"/>
      <c r="M47" s="316"/>
      <c r="N47" s="316"/>
      <c r="O47" s="316"/>
      <c r="P47" s="316"/>
      <c r="Q47" s="316"/>
      <c r="R47" s="316"/>
      <c r="S47" s="316"/>
      <c r="T47" s="316"/>
      <c r="U47" s="316"/>
      <c r="V47" s="316"/>
      <c r="W47" s="316"/>
      <c r="X47" s="317"/>
      <c r="Y47" s="379"/>
      <c r="Z47" s="316"/>
      <c r="AA47" s="316"/>
      <c r="AB47" s="316"/>
      <c r="AC47" s="316"/>
      <c r="AD47" s="317"/>
      <c r="AE47" s="1"/>
      <c r="AG47">
        <f t="shared" si="0"/>
        <v>0</v>
      </c>
      <c r="AH47">
        <f t="shared" si="1"/>
        <v>-2</v>
      </c>
      <c r="AI47">
        <f t="shared" si="2"/>
        <v>0</v>
      </c>
      <c r="AJ47">
        <f t="shared" si="3"/>
        <v>0</v>
      </c>
    </row>
    <row r="48" spans="1:36" ht="15" customHeight="1">
      <c r="A48" s="98"/>
      <c r="B48" s="118"/>
      <c r="C48" s="46" t="s">
        <v>231</v>
      </c>
      <c r="D48" s="419"/>
      <c r="E48" s="316"/>
      <c r="F48" s="316"/>
      <c r="G48" s="316"/>
      <c r="H48" s="316"/>
      <c r="I48" s="316"/>
      <c r="J48" s="316"/>
      <c r="K48" s="316"/>
      <c r="L48" s="316"/>
      <c r="M48" s="316"/>
      <c r="N48" s="316"/>
      <c r="O48" s="316"/>
      <c r="P48" s="316"/>
      <c r="Q48" s="316"/>
      <c r="R48" s="316"/>
      <c r="S48" s="316"/>
      <c r="T48" s="316"/>
      <c r="U48" s="316"/>
      <c r="V48" s="316"/>
      <c r="W48" s="316"/>
      <c r="X48" s="317"/>
      <c r="Y48" s="379"/>
      <c r="Z48" s="316"/>
      <c r="AA48" s="316"/>
      <c r="AB48" s="316"/>
      <c r="AC48" s="316"/>
      <c r="AD48" s="317"/>
      <c r="AE48" s="1"/>
      <c r="AG48">
        <f t="shared" si="0"/>
        <v>0</v>
      </c>
      <c r="AH48">
        <f t="shared" si="1"/>
        <v>-2</v>
      </c>
      <c r="AI48">
        <f t="shared" si="2"/>
        <v>0</v>
      </c>
      <c r="AJ48">
        <f t="shared" si="3"/>
        <v>0</v>
      </c>
    </row>
    <row r="49" spans="1:36" ht="15" customHeight="1">
      <c r="A49" s="98"/>
      <c r="B49" s="118"/>
      <c r="C49" s="46" t="s">
        <v>233</v>
      </c>
      <c r="D49" s="419"/>
      <c r="E49" s="316"/>
      <c r="F49" s="316"/>
      <c r="G49" s="316"/>
      <c r="H49" s="316"/>
      <c r="I49" s="316"/>
      <c r="J49" s="316"/>
      <c r="K49" s="316"/>
      <c r="L49" s="316"/>
      <c r="M49" s="316"/>
      <c r="N49" s="316"/>
      <c r="O49" s="316"/>
      <c r="P49" s="316"/>
      <c r="Q49" s="316"/>
      <c r="R49" s="316"/>
      <c r="S49" s="316"/>
      <c r="T49" s="316"/>
      <c r="U49" s="316"/>
      <c r="V49" s="316"/>
      <c r="W49" s="316"/>
      <c r="X49" s="317"/>
      <c r="Y49" s="379"/>
      <c r="Z49" s="316"/>
      <c r="AA49" s="316"/>
      <c r="AB49" s="316"/>
      <c r="AC49" s="316"/>
      <c r="AD49" s="317"/>
      <c r="AE49" s="1"/>
      <c r="AG49">
        <f t="shared" si="0"/>
        <v>0</v>
      </c>
      <c r="AH49">
        <f t="shared" si="1"/>
        <v>-2</v>
      </c>
      <c r="AI49">
        <f t="shared" si="2"/>
        <v>0</v>
      </c>
      <c r="AJ49">
        <f t="shared" si="3"/>
        <v>0</v>
      </c>
    </row>
    <row r="50" spans="1:36" ht="15" customHeight="1">
      <c r="A50" s="98"/>
      <c r="B50" s="118"/>
      <c r="C50" s="46" t="s">
        <v>235</v>
      </c>
      <c r="D50" s="419"/>
      <c r="E50" s="316"/>
      <c r="F50" s="316"/>
      <c r="G50" s="316"/>
      <c r="H50" s="316"/>
      <c r="I50" s="316"/>
      <c r="J50" s="316"/>
      <c r="K50" s="316"/>
      <c r="L50" s="316"/>
      <c r="M50" s="316"/>
      <c r="N50" s="316"/>
      <c r="O50" s="316"/>
      <c r="P50" s="316"/>
      <c r="Q50" s="316"/>
      <c r="R50" s="316"/>
      <c r="S50" s="316"/>
      <c r="T50" s="316"/>
      <c r="U50" s="316"/>
      <c r="V50" s="316"/>
      <c r="W50" s="316"/>
      <c r="X50" s="317"/>
      <c r="Y50" s="379"/>
      <c r="Z50" s="316"/>
      <c r="AA50" s="316"/>
      <c r="AB50" s="316"/>
      <c r="AC50" s="316"/>
      <c r="AD50" s="317"/>
      <c r="AE50" s="1"/>
      <c r="AG50">
        <f t="shared" si="0"/>
        <v>0</v>
      </c>
      <c r="AH50">
        <f t="shared" si="1"/>
        <v>-2</v>
      </c>
      <c r="AI50">
        <f t="shared" si="2"/>
        <v>0</v>
      </c>
      <c r="AJ50">
        <f t="shared" si="3"/>
        <v>0</v>
      </c>
    </row>
    <row r="51" spans="1:36" ht="15" customHeight="1">
      <c r="A51" s="98"/>
      <c r="B51" s="118"/>
      <c r="C51" s="46" t="s">
        <v>237</v>
      </c>
      <c r="D51" s="419"/>
      <c r="E51" s="316"/>
      <c r="F51" s="316"/>
      <c r="G51" s="316"/>
      <c r="H51" s="316"/>
      <c r="I51" s="316"/>
      <c r="J51" s="316"/>
      <c r="K51" s="316"/>
      <c r="L51" s="316"/>
      <c r="M51" s="316"/>
      <c r="N51" s="316"/>
      <c r="O51" s="316"/>
      <c r="P51" s="316"/>
      <c r="Q51" s="316"/>
      <c r="R51" s="316"/>
      <c r="S51" s="316"/>
      <c r="T51" s="316"/>
      <c r="U51" s="316"/>
      <c r="V51" s="316"/>
      <c r="W51" s="316"/>
      <c r="X51" s="317"/>
      <c r="Y51" s="379"/>
      <c r="Z51" s="316"/>
      <c r="AA51" s="316"/>
      <c r="AB51" s="316"/>
      <c r="AC51" s="316"/>
      <c r="AD51" s="317"/>
      <c r="AE51" s="1"/>
      <c r="AG51">
        <f t="shared" si="0"/>
        <v>0</v>
      </c>
      <c r="AH51">
        <f t="shared" si="1"/>
        <v>-2</v>
      </c>
      <c r="AI51">
        <f t="shared" si="2"/>
        <v>0</v>
      </c>
      <c r="AJ51">
        <f t="shared" si="3"/>
        <v>0</v>
      </c>
    </row>
    <row r="52" spans="1:36" ht="15" customHeight="1">
      <c r="A52" s="98"/>
      <c r="B52" s="118"/>
      <c r="C52" s="46" t="s">
        <v>239</v>
      </c>
      <c r="D52" s="419"/>
      <c r="E52" s="316"/>
      <c r="F52" s="316"/>
      <c r="G52" s="316"/>
      <c r="H52" s="316"/>
      <c r="I52" s="316"/>
      <c r="J52" s="316"/>
      <c r="K52" s="316"/>
      <c r="L52" s="316"/>
      <c r="M52" s="316"/>
      <c r="N52" s="316"/>
      <c r="O52" s="316"/>
      <c r="P52" s="316"/>
      <c r="Q52" s="316"/>
      <c r="R52" s="316"/>
      <c r="S52" s="316"/>
      <c r="T52" s="316"/>
      <c r="U52" s="316"/>
      <c r="V52" s="316"/>
      <c r="W52" s="316"/>
      <c r="X52" s="317"/>
      <c r="Y52" s="379"/>
      <c r="Z52" s="316"/>
      <c r="AA52" s="316"/>
      <c r="AB52" s="316"/>
      <c r="AC52" s="316"/>
      <c r="AD52" s="317"/>
      <c r="AE52" s="1"/>
      <c r="AG52">
        <f t="shared" si="0"/>
        <v>0</v>
      </c>
      <c r="AH52">
        <f t="shared" si="1"/>
        <v>-2</v>
      </c>
      <c r="AI52">
        <f t="shared" si="2"/>
        <v>0</v>
      </c>
      <c r="AJ52">
        <f t="shared" si="3"/>
        <v>0</v>
      </c>
    </row>
    <row r="53" spans="1:36" ht="15" customHeight="1">
      <c r="A53" s="98"/>
      <c r="B53" s="118"/>
      <c r="C53" s="46" t="s">
        <v>240</v>
      </c>
      <c r="D53" s="419"/>
      <c r="E53" s="316"/>
      <c r="F53" s="316"/>
      <c r="G53" s="316"/>
      <c r="H53" s="316"/>
      <c r="I53" s="316"/>
      <c r="J53" s="316"/>
      <c r="K53" s="316"/>
      <c r="L53" s="316"/>
      <c r="M53" s="316"/>
      <c r="N53" s="316"/>
      <c r="O53" s="316"/>
      <c r="P53" s="316"/>
      <c r="Q53" s="316"/>
      <c r="R53" s="316"/>
      <c r="S53" s="316"/>
      <c r="T53" s="316"/>
      <c r="U53" s="316"/>
      <c r="V53" s="316"/>
      <c r="W53" s="316"/>
      <c r="X53" s="317"/>
      <c r="Y53" s="379"/>
      <c r="Z53" s="316"/>
      <c r="AA53" s="316"/>
      <c r="AB53" s="316"/>
      <c r="AC53" s="316"/>
      <c r="AD53" s="317"/>
      <c r="AE53" s="1"/>
      <c r="AG53">
        <f t="shared" si="0"/>
        <v>0</v>
      </c>
      <c r="AH53">
        <f t="shared" si="1"/>
        <v>-2</v>
      </c>
      <c r="AI53">
        <f t="shared" si="2"/>
        <v>0</v>
      </c>
      <c r="AJ53">
        <f t="shared" si="3"/>
        <v>0</v>
      </c>
    </row>
    <row r="54" spans="1:36" ht="15" customHeight="1">
      <c r="A54" s="98"/>
      <c r="B54" s="118"/>
      <c r="C54" s="46" t="s">
        <v>241</v>
      </c>
      <c r="D54" s="419"/>
      <c r="E54" s="316"/>
      <c r="F54" s="316"/>
      <c r="G54" s="316"/>
      <c r="H54" s="316"/>
      <c r="I54" s="316"/>
      <c r="J54" s="316"/>
      <c r="K54" s="316"/>
      <c r="L54" s="316"/>
      <c r="M54" s="316"/>
      <c r="N54" s="316"/>
      <c r="O54" s="316"/>
      <c r="P54" s="316"/>
      <c r="Q54" s="316"/>
      <c r="R54" s="316"/>
      <c r="S54" s="316"/>
      <c r="T54" s="316"/>
      <c r="U54" s="316"/>
      <c r="V54" s="316"/>
      <c r="W54" s="316"/>
      <c r="X54" s="317"/>
      <c r="Y54" s="379"/>
      <c r="Z54" s="316"/>
      <c r="AA54" s="316"/>
      <c r="AB54" s="316"/>
      <c r="AC54" s="316"/>
      <c r="AD54" s="317"/>
      <c r="AE54" s="1"/>
      <c r="AG54">
        <f t="shared" si="0"/>
        <v>0</v>
      </c>
      <c r="AH54">
        <f t="shared" si="1"/>
        <v>-2</v>
      </c>
      <c r="AI54">
        <f t="shared" si="2"/>
        <v>0</v>
      </c>
      <c r="AJ54">
        <f t="shared" si="3"/>
        <v>0</v>
      </c>
    </row>
    <row r="55" spans="1:36" ht="15" customHeight="1">
      <c r="A55" s="98"/>
      <c r="B55" s="118"/>
      <c r="C55" s="46" t="s">
        <v>242</v>
      </c>
      <c r="D55" s="419"/>
      <c r="E55" s="316"/>
      <c r="F55" s="316"/>
      <c r="G55" s="316"/>
      <c r="H55" s="316"/>
      <c r="I55" s="316"/>
      <c r="J55" s="316"/>
      <c r="K55" s="316"/>
      <c r="L55" s="316"/>
      <c r="M55" s="316"/>
      <c r="N55" s="316"/>
      <c r="O55" s="316"/>
      <c r="P55" s="316"/>
      <c r="Q55" s="316"/>
      <c r="R55" s="316"/>
      <c r="S55" s="316"/>
      <c r="T55" s="316"/>
      <c r="U55" s="316"/>
      <c r="V55" s="316"/>
      <c r="W55" s="316"/>
      <c r="X55" s="317"/>
      <c r="Y55" s="379"/>
      <c r="Z55" s="316"/>
      <c r="AA55" s="316"/>
      <c r="AB55" s="316"/>
      <c r="AC55" s="316"/>
      <c r="AD55" s="317"/>
      <c r="AE55" s="1"/>
      <c r="AG55">
        <f t="shared" si="0"/>
        <v>0</v>
      </c>
      <c r="AH55">
        <f t="shared" si="1"/>
        <v>-2</v>
      </c>
      <c r="AI55">
        <f t="shared" si="2"/>
        <v>0</v>
      </c>
      <c r="AJ55">
        <f t="shared" si="3"/>
        <v>0</v>
      </c>
    </row>
    <row r="56" spans="1:36" ht="15" customHeight="1">
      <c r="A56" s="98"/>
      <c r="B56" s="118"/>
      <c r="C56" s="46" t="s">
        <v>243</v>
      </c>
      <c r="D56" s="419"/>
      <c r="E56" s="316"/>
      <c r="F56" s="316"/>
      <c r="G56" s="316"/>
      <c r="H56" s="316"/>
      <c r="I56" s="316"/>
      <c r="J56" s="316"/>
      <c r="K56" s="316"/>
      <c r="L56" s="316"/>
      <c r="M56" s="316"/>
      <c r="N56" s="316"/>
      <c r="O56" s="316"/>
      <c r="P56" s="316"/>
      <c r="Q56" s="316"/>
      <c r="R56" s="316"/>
      <c r="S56" s="316"/>
      <c r="T56" s="316"/>
      <c r="U56" s="316"/>
      <c r="V56" s="316"/>
      <c r="W56" s="316"/>
      <c r="X56" s="317"/>
      <c r="Y56" s="379"/>
      <c r="Z56" s="316"/>
      <c r="AA56" s="316"/>
      <c r="AB56" s="316"/>
      <c r="AC56" s="316"/>
      <c r="AD56" s="317"/>
      <c r="AE56" s="1"/>
      <c r="AG56">
        <f t="shared" si="0"/>
        <v>0</v>
      </c>
      <c r="AH56">
        <f t="shared" si="1"/>
        <v>-2</v>
      </c>
      <c r="AI56">
        <f t="shared" si="2"/>
        <v>0</v>
      </c>
      <c r="AJ56">
        <f t="shared" si="3"/>
        <v>0</v>
      </c>
    </row>
    <row r="57" spans="1:36" ht="15" customHeight="1">
      <c r="A57" s="98"/>
      <c r="B57" s="118"/>
      <c r="C57" s="46" t="s">
        <v>244</v>
      </c>
      <c r="D57" s="419"/>
      <c r="E57" s="316"/>
      <c r="F57" s="316"/>
      <c r="G57" s="316"/>
      <c r="H57" s="316"/>
      <c r="I57" s="316"/>
      <c r="J57" s="316"/>
      <c r="K57" s="316"/>
      <c r="L57" s="316"/>
      <c r="M57" s="316"/>
      <c r="N57" s="316"/>
      <c r="O57" s="316"/>
      <c r="P57" s="316"/>
      <c r="Q57" s="316"/>
      <c r="R57" s="316"/>
      <c r="S57" s="316"/>
      <c r="T57" s="316"/>
      <c r="U57" s="316"/>
      <c r="V57" s="316"/>
      <c r="W57" s="316"/>
      <c r="X57" s="317"/>
      <c r="Y57" s="379"/>
      <c r="Z57" s="316"/>
      <c r="AA57" s="316"/>
      <c r="AB57" s="316"/>
      <c r="AC57" s="316"/>
      <c r="AD57" s="317"/>
      <c r="AE57" s="1"/>
      <c r="AG57">
        <f t="shared" si="0"/>
        <v>0</v>
      </c>
      <c r="AH57">
        <f t="shared" si="1"/>
        <v>-2</v>
      </c>
      <c r="AI57">
        <f t="shared" si="2"/>
        <v>0</v>
      </c>
      <c r="AJ57">
        <f t="shared" si="3"/>
        <v>0</v>
      </c>
    </row>
    <row r="58" spans="1:36" ht="15" customHeight="1">
      <c r="A58" s="98"/>
      <c r="B58" s="118"/>
      <c r="C58" s="46" t="s">
        <v>245</v>
      </c>
      <c r="D58" s="419"/>
      <c r="E58" s="316"/>
      <c r="F58" s="316"/>
      <c r="G58" s="316"/>
      <c r="H58" s="316"/>
      <c r="I58" s="316"/>
      <c r="J58" s="316"/>
      <c r="K58" s="316"/>
      <c r="L58" s="316"/>
      <c r="M58" s="316"/>
      <c r="N58" s="316"/>
      <c r="O58" s="316"/>
      <c r="P58" s="316"/>
      <c r="Q58" s="316"/>
      <c r="R58" s="316"/>
      <c r="S58" s="316"/>
      <c r="T58" s="316"/>
      <c r="U58" s="316"/>
      <c r="V58" s="316"/>
      <c r="W58" s="316"/>
      <c r="X58" s="317"/>
      <c r="Y58" s="379"/>
      <c r="Z58" s="316"/>
      <c r="AA58" s="316"/>
      <c r="AB58" s="316"/>
      <c r="AC58" s="316"/>
      <c r="AD58" s="317"/>
      <c r="AE58" s="1"/>
      <c r="AG58">
        <f t="shared" si="0"/>
        <v>0</v>
      </c>
      <c r="AH58">
        <f t="shared" si="1"/>
        <v>-2</v>
      </c>
      <c r="AI58">
        <f t="shared" si="2"/>
        <v>0</v>
      </c>
      <c r="AJ58">
        <f t="shared" si="3"/>
        <v>0</v>
      </c>
    </row>
    <row r="59" spans="1:36" ht="15" customHeight="1">
      <c r="A59" s="98"/>
      <c r="B59" s="118"/>
      <c r="C59" s="46" t="s">
        <v>246</v>
      </c>
      <c r="D59" s="419"/>
      <c r="E59" s="316"/>
      <c r="F59" s="316"/>
      <c r="G59" s="316"/>
      <c r="H59" s="316"/>
      <c r="I59" s="316"/>
      <c r="J59" s="316"/>
      <c r="K59" s="316"/>
      <c r="L59" s="316"/>
      <c r="M59" s="316"/>
      <c r="N59" s="316"/>
      <c r="O59" s="316"/>
      <c r="P59" s="316"/>
      <c r="Q59" s="316"/>
      <c r="R59" s="316"/>
      <c r="S59" s="316"/>
      <c r="T59" s="316"/>
      <c r="U59" s="316"/>
      <c r="V59" s="316"/>
      <c r="W59" s="316"/>
      <c r="X59" s="317"/>
      <c r="Y59" s="379"/>
      <c r="Z59" s="316"/>
      <c r="AA59" s="316"/>
      <c r="AB59" s="316"/>
      <c r="AC59" s="316"/>
      <c r="AD59" s="317"/>
      <c r="AE59" s="1"/>
      <c r="AG59">
        <f t="shared" si="0"/>
        <v>0</v>
      </c>
      <c r="AH59">
        <f t="shared" si="1"/>
        <v>-2</v>
      </c>
      <c r="AI59">
        <f t="shared" si="2"/>
        <v>0</v>
      </c>
      <c r="AJ59">
        <f t="shared" si="3"/>
        <v>0</v>
      </c>
    </row>
    <row r="60" spans="1:36" ht="15" customHeight="1">
      <c r="A60" s="98"/>
      <c r="B60" s="118"/>
      <c r="C60" s="46" t="s">
        <v>247</v>
      </c>
      <c r="D60" s="419"/>
      <c r="E60" s="316"/>
      <c r="F60" s="316"/>
      <c r="G60" s="316"/>
      <c r="H60" s="316"/>
      <c r="I60" s="316"/>
      <c r="J60" s="316"/>
      <c r="K60" s="316"/>
      <c r="L60" s="316"/>
      <c r="M60" s="316"/>
      <c r="N60" s="316"/>
      <c r="O60" s="316"/>
      <c r="P60" s="316"/>
      <c r="Q60" s="316"/>
      <c r="R60" s="316"/>
      <c r="S60" s="316"/>
      <c r="T60" s="316"/>
      <c r="U60" s="316"/>
      <c r="V60" s="316"/>
      <c r="W60" s="316"/>
      <c r="X60" s="317"/>
      <c r="Y60" s="379"/>
      <c r="Z60" s="316"/>
      <c r="AA60" s="316"/>
      <c r="AB60" s="316"/>
      <c r="AC60" s="316"/>
      <c r="AD60" s="317"/>
      <c r="AE60" s="1"/>
      <c r="AG60">
        <f t="shared" si="0"/>
        <v>0</v>
      </c>
      <c r="AH60">
        <f t="shared" si="1"/>
        <v>-2</v>
      </c>
      <c r="AI60">
        <f t="shared" si="2"/>
        <v>0</v>
      </c>
      <c r="AJ60">
        <f t="shared" si="3"/>
        <v>0</v>
      </c>
    </row>
    <row r="61" spans="1:36" ht="15" customHeight="1">
      <c r="A61" s="98"/>
      <c r="B61" s="118"/>
      <c r="C61" s="119" t="s">
        <v>248</v>
      </c>
      <c r="D61" s="419"/>
      <c r="E61" s="316"/>
      <c r="F61" s="316"/>
      <c r="G61" s="316"/>
      <c r="H61" s="316"/>
      <c r="I61" s="316"/>
      <c r="J61" s="316"/>
      <c r="K61" s="316"/>
      <c r="L61" s="316"/>
      <c r="M61" s="316"/>
      <c r="N61" s="316"/>
      <c r="O61" s="316"/>
      <c r="P61" s="316"/>
      <c r="Q61" s="316"/>
      <c r="R61" s="316"/>
      <c r="S61" s="316"/>
      <c r="T61" s="316"/>
      <c r="U61" s="316"/>
      <c r="V61" s="316"/>
      <c r="W61" s="316"/>
      <c r="X61" s="317"/>
      <c r="Y61" s="379"/>
      <c r="Z61" s="316"/>
      <c r="AA61" s="316"/>
      <c r="AB61" s="316"/>
      <c r="AC61" s="316"/>
      <c r="AD61" s="317"/>
      <c r="AE61" s="1"/>
      <c r="AG61">
        <f t="shared" si="0"/>
        <v>0</v>
      </c>
      <c r="AH61">
        <f t="shared" si="1"/>
        <v>-2</v>
      </c>
      <c r="AI61">
        <f t="shared" si="2"/>
        <v>0</v>
      </c>
      <c r="AJ61">
        <f t="shared" si="3"/>
        <v>0</v>
      </c>
    </row>
    <row r="62" spans="1:36" ht="15" customHeight="1">
      <c r="A62" s="83"/>
      <c r="B62" s="34"/>
      <c r="C62" s="34"/>
      <c r="D62" s="34"/>
      <c r="E62" s="34"/>
      <c r="F62" s="34"/>
      <c r="G62" s="34"/>
      <c r="H62" s="34"/>
      <c r="I62" s="34"/>
      <c r="J62" s="34"/>
      <c r="K62" s="34"/>
      <c r="L62" s="34"/>
      <c r="M62" s="34"/>
      <c r="N62" s="34"/>
      <c r="O62" s="34"/>
      <c r="P62" s="34"/>
      <c r="Q62" s="34"/>
      <c r="R62" s="34"/>
      <c r="S62" s="34"/>
      <c r="T62" s="34"/>
      <c r="U62" s="34"/>
      <c r="V62" s="34"/>
      <c r="W62" s="34"/>
      <c r="X62" s="150" t="s">
        <v>506</v>
      </c>
      <c r="Y62" s="315">
        <f>IF(AND(SUM(Y41:Y61)=0,COUNTIF(Y41:Y61,"NS")&gt;0),"NS",IF(AND(SUM(Y41:Y61)=0,COUNTIF(Y41:Y61,0)&gt;0),0,IF(AND(SUM(Y41:Y61)=0,COUNTIF(Y41:Y61,"NA")&gt;0),"NA",SUM(Y41:Y61))))</f>
        <v>0</v>
      </c>
      <c r="Z62" s="316"/>
      <c r="AA62" s="316"/>
      <c r="AB62" s="316"/>
      <c r="AC62" s="316"/>
      <c r="AD62" s="317"/>
      <c r="AE62" s="1"/>
      <c r="AG62">
        <f>SUM(AG41:AG61)</f>
        <v>0</v>
      </c>
      <c r="AI62">
        <f>SUM(AI41:AI61)</f>
        <v>0</v>
      </c>
      <c r="AJ62">
        <f>SUM(AJ41:AJ61)</f>
        <v>0</v>
      </c>
    </row>
    <row r="63" spans="1:36" ht="15" customHeight="1">
      <c r="A63" s="8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1"/>
    </row>
    <row r="64" spans="1:36" ht="24" customHeight="1">
      <c r="A64" s="83"/>
      <c r="B64" s="15"/>
      <c r="C64" s="371" t="s">
        <v>291</v>
      </c>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1"/>
    </row>
    <row r="65" spans="1:35" ht="60" customHeight="1">
      <c r="A65" s="83"/>
      <c r="B65" s="15"/>
      <c r="C65" s="372"/>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7"/>
      <c r="AE65" s="1"/>
    </row>
    <row r="66" spans="1:35" ht="15" customHeight="1">
      <c r="A66" s="83"/>
      <c r="B66" s="239" t="str">
        <f>IF(AG62=0,"","Favor de ingresar toda la información requerida en la pregunta.")</f>
        <v/>
      </c>
      <c r="C66" s="239"/>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1"/>
    </row>
    <row r="67" spans="1:35" ht="15" customHeight="1">
      <c r="A67" s="83"/>
      <c r="B67" s="239" t="str">
        <f>IF(AND(COUNTIF(Y41:AD61,"NS")&lt;&gt;0,C65=""),"Alerta: Debido a que cuenta con registros NS, debe proporcionar una justificación en el area de comentarios al final de la pregunta.","")</f>
        <v/>
      </c>
      <c r="C67" s="239"/>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1"/>
    </row>
    <row r="68" spans="1:35" ht="15" customHeight="1">
      <c r="A68" s="83"/>
      <c r="B68" s="239" t="str">
        <f>IF(AI62=0,"","Favor de revisar la instrucción general 2 del apartado IV.1, ya que no debe considerar decimales en las cifras registradas.")</f>
        <v/>
      </c>
      <c r="C68" s="239"/>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1"/>
    </row>
    <row r="69" spans="1:35" ht="15" customHeight="1">
      <c r="A69" s="83"/>
      <c r="B69" s="239" t="str">
        <f>IF(AJ62=0,"","Alerta: no debe agregar la frase miles o millones de pesos.")</f>
        <v/>
      </c>
      <c r="C69" s="239"/>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1"/>
    </row>
    <row r="70" spans="1:35" ht="15" customHeight="1">
      <c r="A70" s="83"/>
      <c r="B70" s="239" t="str">
        <f>IF(AND(COUNTIF(Y41:AD61,"NA")&lt;&gt;0,C65=""),"Alerta: Debido a que cuenta con registros NA, debe proporcionar una justificación en el area de comentarios al final de la pregunta.","")</f>
        <v/>
      </c>
      <c r="C70" s="239"/>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1"/>
    </row>
    <row r="71" spans="1:35" ht="15" customHeight="1">
      <c r="A71" s="83"/>
      <c r="B71" s="239" t="str">
        <f>IF(Y62=C26,"","Alerta: La suma de las cantidades registradas debe corresponder con la cantidad reportada como respuesta de la pregunta anterior.")</f>
        <v/>
      </c>
      <c r="C71" s="239"/>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1"/>
    </row>
    <row r="72" spans="1:35" ht="24" customHeight="1">
      <c r="A72" s="98" t="s">
        <v>1172</v>
      </c>
      <c r="B72" s="473" t="s">
        <v>1173</v>
      </c>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1"/>
    </row>
    <row r="73" spans="1:35" ht="15" customHeight="1">
      <c r="A73" s="91"/>
      <c r="B73" s="15"/>
      <c r="C73" s="383" t="s">
        <v>1174</v>
      </c>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1"/>
    </row>
    <row r="74" spans="1:35" ht="15" customHeight="1">
      <c r="A74" s="91"/>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
    </row>
    <row r="75" spans="1:35" ht="15" customHeight="1">
      <c r="A75" s="91"/>
      <c r="B75" s="15"/>
      <c r="C75" s="397" t="s">
        <v>1175</v>
      </c>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7"/>
      <c r="AE75" s="1"/>
    </row>
    <row r="76" spans="1:35" ht="48" customHeight="1">
      <c r="A76" s="91"/>
      <c r="B76" s="15"/>
      <c r="C76" s="315" t="s">
        <v>1176</v>
      </c>
      <c r="D76" s="316"/>
      <c r="E76" s="317"/>
      <c r="F76" s="315" t="s">
        <v>1177</v>
      </c>
      <c r="G76" s="316"/>
      <c r="H76" s="317"/>
      <c r="I76" s="315" t="s">
        <v>1178</v>
      </c>
      <c r="J76" s="316"/>
      <c r="K76" s="317"/>
      <c r="L76" s="315" t="s">
        <v>1179</v>
      </c>
      <c r="M76" s="316"/>
      <c r="N76" s="316"/>
      <c r="O76" s="317"/>
      <c r="P76" s="315" t="s">
        <v>1180</v>
      </c>
      <c r="Q76" s="316"/>
      <c r="R76" s="317"/>
      <c r="S76" s="315" t="s">
        <v>1181</v>
      </c>
      <c r="T76" s="316"/>
      <c r="U76" s="317"/>
      <c r="V76" s="315" t="s">
        <v>1182</v>
      </c>
      <c r="W76" s="316"/>
      <c r="X76" s="317"/>
      <c r="Y76" s="315" t="s">
        <v>1183</v>
      </c>
      <c r="Z76" s="316"/>
      <c r="AA76" s="317"/>
      <c r="AB76" s="315" t="s">
        <v>1184</v>
      </c>
      <c r="AC76" s="316"/>
      <c r="AD76" s="317"/>
      <c r="AE76" s="1"/>
    </row>
    <row r="77" spans="1:35" ht="24" customHeight="1">
      <c r="A77" s="91"/>
      <c r="B77" s="15"/>
      <c r="C77" s="315" t="s">
        <v>1185</v>
      </c>
      <c r="D77" s="316"/>
      <c r="E77" s="317"/>
      <c r="F77" s="315" t="s">
        <v>1186</v>
      </c>
      <c r="G77" s="316"/>
      <c r="H77" s="317"/>
      <c r="I77" s="315" t="s">
        <v>1187</v>
      </c>
      <c r="J77" s="316"/>
      <c r="K77" s="317"/>
      <c r="L77" s="315" t="s">
        <v>1188</v>
      </c>
      <c r="M77" s="316"/>
      <c r="N77" s="316"/>
      <c r="O77" s="317"/>
      <c r="P77" s="315" t="s">
        <v>1189</v>
      </c>
      <c r="Q77" s="316"/>
      <c r="R77" s="317"/>
      <c r="S77" s="315" t="s">
        <v>1190</v>
      </c>
      <c r="T77" s="316"/>
      <c r="U77" s="317"/>
      <c r="V77" s="315" t="s">
        <v>1191</v>
      </c>
      <c r="W77" s="316"/>
      <c r="X77" s="317"/>
      <c r="Y77" s="315" t="s">
        <v>1192</v>
      </c>
      <c r="Z77" s="316"/>
      <c r="AA77" s="317"/>
      <c r="AB77" s="315" t="s">
        <v>1193</v>
      </c>
      <c r="AC77" s="316"/>
      <c r="AD77" s="317"/>
      <c r="AE77" s="1"/>
      <c r="AG77" t="s">
        <v>607</v>
      </c>
      <c r="AH77" t="s">
        <v>608</v>
      </c>
      <c r="AI77" t="s">
        <v>606</v>
      </c>
    </row>
    <row r="78" spans="1:35" ht="15" customHeight="1">
      <c r="A78" s="91"/>
      <c r="B78" s="15"/>
      <c r="C78" s="379"/>
      <c r="D78" s="316"/>
      <c r="E78" s="317"/>
      <c r="F78" s="379"/>
      <c r="G78" s="316"/>
      <c r="H78" s="317"/>
      <c r="I78" s="379"/>
      <c r="J78" s="316"/>
      <c r="K78" s="317"/>
      <c r="L78" s="379"/>
      <c r="M78" s="316"/>
      <c r="N78" s="316"/>
      <c r="O78" s="317"/>
      <c r="P78" s="379"/>
      <c r="Q78" s="316"/>
      <c r="R78" s="317"/>
      <c r="S78" s="379"/>
      <c r="T78" s="316"/>
      <c r="U78" s="317"/>
      <c r="V78" s="379"/>
      <c r="W78" s="316"/>
      <c r="X78" s="317"/>
      <c r="Y78" s="379"/>
      <c r="Z78" s="316"/>
      <c r="AA78" s="317"/>
      <c r="AB78" s="379"/>
      <c r="AC78" s="316"/>
      <c r="AD78" s="317"/>
      <c r="AE78" s="1"/>
      <c r="AG78">
        <f>IF(OR(C78="NS",C78="NA"),0,LEN(C78)-LEN(INT(C78))-1)</f>
        <v>-2</v>
      </c>
      <c r="AH78">
        <f t="shared" ref="AH78:AH86" si="4">IF(AG78&lt;1,0,1)</f>
        <v>0</v>
      </c>
      <c r="AI78">
        <f>IF(ISNUMBER(C78),0,IF(OR(C78="",C78="NA",C78="NS"),0,1))</f>
        <v>0</v>
      </c>
    </row>
    <row r="79" spans="1:35" ht="15" customHeight="1">
      <c r="A79" s="83"/>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
      <c r="AG79">
        <f>IF(OR(F78="NS",F78="NA"),0,LEN(F78)-LEN(INT(F78))-1)</f>
        <v>-2</v>
      </c>
      <c r="AH79">
        <f t="shared" si="4"/>
        <v>0</v>
      </c>
      <c r="AI79">
        <f>IF(ISNUMBER(F78),0,IF(OR(F78="",F78="NA",F78="NS"),0,1))</f>
        <v>0</v>
      </c>
    </row>
    <row r="80" spans="1:35" ht="24" customHeight="1">
      <c r="A80" s="83"/>
      <c r="B80" s="15"/>
      <c r="C80" s="371" t="s">
        <v>291</v>
      </c>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1"/>
      <c r="AG80">
        <f>IF(OR(I78="NS",I78="NA"),0,LEN(I78)-LEN(INT(I78))-1)</f>
        <v>-2</v>
      </c>
      <c r="AH80">
        <f t="shared" si="4"/>
        <v>0</v>
      </c>
      <c r="AI80">
        <f>IF(ISNUMBER(I78),0,IF(OR(I78="",I78="NA",I78="NS"),0,1))</f>
        <v>0</v>
      </c>
    </row>
    <row r="81" spans="1:35" ht="60" customHeight="1">
      <c r="A81" s="83"/>
      <c r="B81" s="15"/>
      <c r="C81" s="372"/>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7"/>
      <c r="AE81" s="1"/>
      <c r="AG81">
        <f>IF(OR(L78="NS",L78="NA"),0,LEN(L78)-LEN(INT(L78))-1)</f>
        <v>-2</v>
      </c>
      <c r="AH81">
        <f t="shared" si="4"/>
        <v>0</v>
      </c>
      <c r="AI81">
        <f>IF(ISNUMBER(L78),0,IF(OR(L78="",L78="NA",L78="NS"),0,1))</f>
        <v>0</v>
      </c>
    </row>
    <row r="82" spans="1:35" ht="15" customHeight="1">
      <c r="A82" s="83"/>
      <c r="B82" s="239" t="str">
        <f>IF(OR(COUNTBLANK(C78:AD78)=19,COUNTBLANK(C78:AD78)=28),"","Favor de ingresar toda la información requerida en la pregunta.")</f>
        <v/>
      </c>
      <c r="C82" s="239"/>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1"/>
      <c r="AG82">
        <f>IF(OR(P78="NS",P78="NA"),0,LEN(P78)-LEN(INT(P78))-1)</f>
        <v>-2</v>
      </c>
      <c r="AH82">
        <f t="shared" si="4"/>
        <v>0</v>
      </c>
      <c r="AI82">
        <f>IF(ISNUMBER(P78),0,IF(OR(P78="",P78="NA",P78="NS"),0,1))</f>
        <v>0</v>
      </c>
    </row>
    <row r="83" spans="1:35" ht="15" customHeight="1">
      <c r="A83" s="83"/>
      <c r="B83" s="239" t="str">
        <f>IF(AND(COUNTIF(C78:AD78,"NS")&lt;&gt;0,C81=""),"Alerta: Debido a que cuenta con registros NS, debe proporcionar una justificación en el area de comentarios al final de la pregunta.","")</f>
        <v/>
      </c>
      <c r="C83" s="239"/>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1"/>
      <c r="AG83">
        <f>IF(OR(S78="NS",S78="NA"),0,LEN(S78)-LEN(INT(S78))-1)</f>
        <v>-2</v>
      </c>
      <c r="AH83">
        <f t="shared" si="4"/>
        <v>0</v>
      </c>
      <c r="AI83">
        <f>IF(ISNUMBER(S78),0,IF(OR(S78="",S78="NA",S78="NS"),0,1))</f>
        <v>0</v>
      </c>
    </row>
    <row r="84" spans="1:35" ht="15" customHeight="1">
      <c r="A84" s="83"/>
      <c r="B84" s="239" t="str">
        <f>IF(AH87=0,"","Favor de revisar la instrucción general 2 del apartado IV.1, ya que no debe considerar decimales en las cifras registradas.")</f>
        <v/>
      </c>
      <c r="C84" s="239"/>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1"/>
      <c r="AG84">
        <f>IF(OR(V78="NS",V78="NA"),0,LEN(V78)-LEN(INT(V78))-1)</f>
        <v>-2</v>
      </c>
      <c r="AH84">
        <f t="shared" si="4"/>
        <v>0</v>
      </c>
      <c r="AI84">
        <f>IF(ISNUMBER(V78),0,IF(OR(V78="",V78="NA",V78="NS"),0,1))</f>
        <v>0</v>
      </c>
    </row>
    <row r="85" spans="1:35" ht="15" customHeight="1">
      <c r="A85" s="83"/>
      <c r="B85" s="239" t="str">
        <f>IF(AI87=0,"","Alerta: no debe agregar la frase miles o millones de pesos.")</f>
        <v/>
      </c>
      <c r="C85" s="239"/>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1"/>
      <c r="AG85">
        <f>IF(OR(Y78="NS",Y78="NA"),0,LEN(Y78)-LEN(INT(Y78))-1)</f>
        <v>-2</v>
      </c>
      <c r="AH85">
        <f t="shared" si="4"/>
        <v>0</v>
      </c>
      <c r="AI85">
        <f>IF(ISNUMBER(Y78),0,IF(OR(Y78="",Y78="NA",Y78="NS"),0,1))</f>
        <v>0</v>
      </c>
    </row>
    <row r="86" spans="1:35" ht="15" customHeight="1">
      <c r="A86" s="83"/>
      <c r="B86" s="239" t="str">
        <f>IF(SUM(C78:AD78)=C26,"","Alerta: La suma de las cantidades registradas debe corresponder con la cantidad reportada como respuesta de la pregunta 4.1.")</f>
        <v/>
      </c>
      <c r="C86" s="239"/>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1"/>
      <c r="AG86">
        <f>IF(OR(AB78="NS",AB78="NA"),0,LEN(AB78)-LEN(INT(AB78))-1)</f>
        <v>-2</v>
      </c>
      <c r="AH86">
        <f t="shared" si="4"/>
        <v>0</v>
      </c>
      <c r="AI86">
        <f>IF(ISNUMBER(AB78),0,IF(OR(AB78="",AB78="NA",AB78="NS"),0,1))</f>
        <v>0</v>
      </c>
    </row>
    <row r="87" spans="1:35" ht="15" customHeight="1" thickBot="1">
      <c r="A87" s="83"/>
      <c r="B87" s="239"/>
      <c r="C87" s="239"/>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1"/>
      <c r="AH87">
        <f>SUM(AH78:AH86)</f>
        <v>0</v>
      </c>
      <c r="AI87">
        <f>SUM(AI78:AI86)</f>
        <v>0</v>
      </c>
    </row>
    <row r="88" spans="1:35" ht="15" customHeight="1" thickBot="1">
      <c r="A88" s="88" t="s">
        <v>270</v>
      </c>
      <c r="B88" s="373" t="s">
        <v>1194</v>
      </c>
      <c r="C88" s="374"/>
      <c r="D88" s="374"/>
      <c r="E88" s="374"/>
      <c r="F88" s="374"/>
      <c r="G88" s="374"/>
      <c r="H88" s="374"/>
      <c r="I88" s="374"/>
      <c r="J88" s="374"/>
      <c r="K88" s="374"/>
      <c r="L88" s="374"/>
      <c r="M88" s="374"/>
      <c r="N88" s="374"/>
      <c r="O88" s="374"/>
      <c r="P88" s="374"/>
      <c r="Q88" s="374"/>
      <c r="R88" s="374"/>
      <c r="S88" s="374"/>
      <c r="T88" s="374"/>
      <c r="U88" s="374"/>
      <c r="V88" s="374"/>
      <c r="W88" s="374"/>
      <c r="X88" s="374"/>
      <c r="Y88" s="374"/>
      <c r="Z88" s="374"/>
      <c r="AA88" s="374"/>
      <c r="AB88" s="374"/>
      <c r="AC88" s="374"/>
      <c r="AD88" s="375"/>
      <c r="AE88" s="1"/>
    </row>
    <row r="89" spans="1:35" ht="15" customHeight="1">
      <c r="A89" s="83"/>
      <c r="B89" s="474" t="s">
        <v>687</v>
      </c>
      <c r="C89" s="377"/>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7"/>
      <c r="AB89" s="377"/>
      <c r="AC89" s="377"/>
      <c r="AD89" s="378"/>
    </row>
    <row r="90" spans="1:35" ht="15" customHeight="1">
      <c r="A90" s="83"/>
      <c r="B90" s="145"/>
      <c r="C90" s="352" t="s">
        <v>1161</v>
      </c>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322"/>
    </row>
    <row r="91" spans="1:35" ht="24" customHeight="1">
      <c r="A91" s="83"/>
      <c r="B91" s="146"/>
      <c r="C91" s="462" t="s">
        <v>1162</v>
      </c>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463"/>
    </row>
    <row r="92" spans="1:35" ht="15" customHeight="1">
      <c r="A92" s="83"/>
      <c r="B92" s="475" t="s">
        <v>295</v>
      </c>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20"/>
    </row>
    <row r="93" spans="1:35" ht="36" customHeight="1">
      <c r="A93" s="83"/>
      <c r="B93" s="188"/>
      <c r="C93" s="352" t="s">
        <v>1195</v>
      </c>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322"/>
    </row>
    <row r="94" spans="1:35" ht="36" customHeight="1">
      <c r="A94" s="83"/>
      <c r="B94" s="188"/>
      <c r="C94" s="352" t="s">
        <v>1196</v>
      </c>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322"/>
    </row>
    <row r="95" spans="1:35" ht="48" customHeight="1">
      <c r="A95" s="83"/>
      <c r="B95" s="188"/>
      <c r="C95" s="352" t="s">
        <v>1197</v>
      </c>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322"/>
    </row>
    <row r="96" spans="1:35" ht="36" customHeight="1">
      <c r="A96" s="1"/>
      <c r="B96" s="189"/>
      <c r="C96" s="385" t="s">
        <v>1198</v>
      </c>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24"/>
    </row>
    <row r="97" spans="1:37" ht="15" customHeight="1">
      <c r="A97" s="83"/>
      <c r="B97" s="190"/>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1"/>
    </row>
    <row r="98" spans="1:37" ht="24" customHeight="1">
      <c r="A98" s="98" t="s">
        <v>1199</v>
      </c>
      <c r="B98" s="382" t="s">
        <v>1200</v>
      </c>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1"/>
    </row>
    <row r="99" spans="1:37" ht="24" customHeight="1">
      <c r="A99" s="98"/>
      <c r="B99" s="89"/>
      <c r="C99" s="383" t="s">
        <v>1201</v>
      </c>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1"/>
    </row>
    <row r="100" spans="1:37" ht="24" customHeight="1">
      <c r="A100" s="98"/>
      <c r="B100" s="89"/>
      <c r="C100" s="371" t="s">
        <v>1202</v>
      </c>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1"/>
    </row>
    <row r="101" spans="1:37" ht="15" customHeight="1">
      <c r="A101" s="98"/>
      <c r="B101" s="89"/>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
    </row>
    <row r="102" spans="1:37" ht="24" customHeight="1">
      <c r="A102" s="98"/>
      <c r="B102" s="89"/>
      <c r="C102" s="395" t="s">
        <v>1203</v>
      </c>
      <c r="D102" s="316"/>
      <c r="E102" s="316"/>
      <c r="F102" s="316"/>
      <c r="G102" s="316"/>
      <c r="H102" s="316"/>
      <c r="I102" s="316"/>
      <c r="J102" s="316"/>
      <c r="K102" s="316"/>
      <c r="L102" s="316"/>
      <c r="M102" s="316"/>
      <c r="N102" s="316"/>
      <c r="O102" s="316"/>
      <c r="P102" s="317"/>
      <c r="Q102" s="395" t="s">
        <v>1204</v>
      </c>
      <c r="R102" s="316"/>
      <c r="S102" s="316"/>
      <c r="T102" s="316"/>
      <c r="U102" s="316"/>
      <c r="V102" s="316"/>
      <c r="W102" s="316"/>
      <c r="X102" s="316"/>
      <c r="Y102" s="316"/>
      <c r="Z102" s="316"/>
      <c r="AA102" s="316"/>
      <c r="AB102" s="316"/>
      <c r="AC102" s="316"/>
      <c r="AD102" s="317"/>
      <c r="AE102" s="1"/>
      <c r="AF102" t="s">
        <v>457</v>
      </c>
      <c r="AG102" t="s">
        <v>412</v>
      </c>
      <c r="AH102" t="s">
        <v>413</v>
      </c>
      <c r="AI102" t="s">
        <v>607</v>
      </c>
      <c r="AJ102" t="s">
        <v>608</v>
      </c>
      <c r="AK102" t="s">
        <v>606</v>
      </c>
    </row>
    <row r="103" spans="1:37" ht="15" customHeight="1">
      <c r="A103" s="98"/>
      <c r="B103" s="89"/>
      <c r="C103" s="318"/>
      <c r="D103" s="316"/>
      <c r="E103" s="316"/>
      <c r="F103" s="316"/>
      <c r="G103" s="316"/>
      <c r="H103" s="316"/>
      <c r="I103" s="316"/>
      <c r="J103" s="316"/>
      <c r="K103" s="316"/>
      <c r="L103" s="316"/>
      <c r="M103" s="316"/>
      <c r="N103" s="316"/>
      <c r="O103" s="316"/>
      <c r="P103" s="317"/>
      <c r="Q103" s="318"/>
      <c r="R103" s="316"/>
      <c r="S103" s="316"/>
      <c r="T103" s="316"/>
      <c r="U103" s="316"/>
      <c r="V103" s="316"/>
      <c r="W103" s="316"/>
      <c r="X103" s="316"/>
      <c r="Y103" s="316"/>
      <c r="Z103" s="316"/>
      <c r="AA103" s="316"/>
      <c r="AB103" s="316"/>
      <c r="AC103" s="316"/>
      <c r="AD103" s="317"/>
      <c r="AE103" s="1"/>
      <c r="AF103">
        <f>IF(AND(C103=1,Q103=0),1,0)</f>
        <v>0</v>
      </c>
      <c r="AG103">
        <f>IF(C103=1,IF(COUNTA(Q103:AD103)=1,0,1),IF(C103="",IF(COUNTA(Q103:AD103)&gt;0,1,0),0))</f>
        <v>0</v>
      </c>
      <c r="AH103">
        <f>IF(C103&gt;1,IF(COUNTA(Q103:AD103)=0,0,1),0)</f>
        <v>0</v>
      </c>
      <c r="AI103">
        <f>IF(OR(Q103="NS",Q103="NA"),0,LEN(Q103)-LEN(INT(Q103))-1)</f>
        <v>-2</v>
      </c>
      <c r="AJ103">
        <f>IF(AI103&lt;1,0,1)</f>
        <v>0</v>
      </c>
      <c r="AK103">
        <f>IF(ISNUMBER(Q103),0,IF(OR(Q103="",Q103="NA",Q103="NS"),0,1))</f>
        <v>0</v>
      </c>
    </row>
    <row r="104" spans="1:37" ht="15" customHeight="1">
      <c r="A104" s="8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1"/>
      <c r="AF104" s="248">
        <f>SUM(AF103:AF103)</f>
        <v>0</v>
      </c>
    </row>
    <row r="105" spans="1:37" ht="24" customHeight="1">
      <c r="A105" s="83"/>
      <c r="B105" s="34"/>
      <c r="C105" s="371" t="s">
        <v>291</v>
      </c>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1"/>
    </row>
    <row r="106" spans="1:37" ht="60" customHeight="1">
      <c r="A106" s="83"/>
      <c r="B106" s="34"/>
      <c r="C106" s="372"/>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7"/>
      <c r="AE106" s="1"/>
    </row>
    <row r="107" spans="1:37" ht="15" customHeight="1">
      <c r="A107" s="83"/>
      <c r="B107" s="239" t="str">
        <f>IF(AG103=0,"","Favor de ingresar toda la información requerida en la pregunta.")</f>
        <v/>
      </c>
      <c r="C107" s="239"/>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1"/>
    </row>
    <row r="108" spans="1:37" ht="15" customHeight="1">
      <c r="A108" s="83"/>
      <c r="B108" s="239" t="str">
        <f>IF(AND(COUNTIF(Q103,"NS")&lt;&gt;0,C106=""),"Alerta: Debido a que cuenta con registros NS, debe proporcionar una justificación en el area de comentarios al final de la pregunta.","")</f>
        <v/>
      </c>
      <c r="C108" s="239"/>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1"/>
    </row>
    <row r="109" spans="1:37" ht="15" customHeight="1">
      <c r="A109" s="83"/>
      <c r="B109" s="239" t="str">
        <f>IF(AH103&gt;0,"Revise la información capturada, ya que tiene datos ingresados en celdas que están sombreadas.","")</f>
        <v/>
      </c>
      <c r="C109" s="239"/>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1"/>
    </row>
    <row r="110" spans="1:37" ht="15" customHeight="1">
      <c r="A110" s="83"/>
      <c r="B110" s="239" t="str">
        <f>IF(AND(C103&gt;1,C106=""),"Alerta: Debido a que seleccionó el código 2 o 9, debe proporcionar una justificación en el area de comentarios al final de la pregunta.","")</f>
        <v/>
      </c>
      <c r="C110" s="239"/>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1"/>
    </row>
    <row r="111" spans="1:37" ht="15" customHeight="1">
      <c r="A111" s="83"/>
      <c r="B111" s="239" t="str">
        <f>IF(AF104=0,"","Debido a que cuenta con registro(s) con el código 1, el total de la fila respectiva debe ser mayor a cero.")</f>
        <v/>
      </c>
      <c r="C111" s="239"/>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1"/>
    </row>
    <row r="112" spans="1:37" ht="15" customHeight="1">
      <c r="A112" s="83"/>
      <c r="B112" s="239" t="str">
        <f>IF(AJ103=0,IF(AK103=0,"","Alerta: no debe agregar la frase miles o millones de pesos."),"Favor de revisar la instrucción general 2 del apartado IV.2, ya que no debe considerar decimales en las cifras registradas.")</f>
        <v/>
      </c>
      <c r="C112" s="239"/>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1"/>
    </row>
    <row r="113" spans="1:46" ht="24" customHeight="1">
      <c r="A113" s="98" t="s">
        <v>1205</v>
      </c>
      <c r="B113" s="382" t="s">
        <v>1206</v>
      </c>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1"/>
    </row>
    <row r="114" spans="1:46" ht="24" customHeight="1">
      <c r="A114" s="98"/>
      <c r="B114" s="89"/>
      <c r="C114" s="386" t="s">
        <v>1207</v>
      </c>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1"/>
    </row>
    <row r="115" spans="1:46" ht="24" customHeight="1">
      <c r="A115" s="98"/>
      <c r="B115" s="89"/>
      <c r="C115" s="371" t="s">
        <v>1208</v>
      </c>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1"/>
    </row>
    <row r="116" spans="1:46" ht="24" customHeight="1">
      <c r="A116" s="83"/>
      <c r="B116" s="34"/>
      <c r="C116" s="409" t="s">
        <v>1209</v>
      </c>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1"/>
    </row>
    <row r="117" spans="1:46" ht="15" customHeight="1">
      <c r="A117" s="83"/>
      <c r="B117" s="34"/>
      <c r="C117" s="409" t="s">
        <v>1210</v>
      </c>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1"/>
    </row>
    <row r="118" spans="1:46" ht="15" customHeight="1">
      <c r="A118" s="83"/>
      <c r="B118" s="34"/>
      <c r="C118" s="371" t="s">
        <v>1211</v>
      </c>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1"/>
    </row>
    <row r="119" spans="1:46" ht="24" customHeight="1">
      <c r="A119" s="83"/>
      <c r="B119" s="34"/>
      <c r="C119" s="409" t="s">
        <v>1212</v>
      </c>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1"/>
    </row>
    <row r="120" spans="1:46" ht="15" customHeight="1">
      <c r="A120" s="8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1"/>
    </row>
    <row r="121" spans="1:46" ht="15" customHeight="1">
      <c r="A121" s="83"/>
      <c r="B121" s="34"/>
      <c r="C121" s="397" t="s">
        <v>1213</v>
      </c>
      <c r="D121" s="319"/>
      <c r="E121" s="319"/>
      <c r="F121" s="319"/>
      <c r="G121" s="319"/>
      <c r="H121" s="319"/>
      <c r="I121" s="319"/>
      <c r="J121" s="319"/>
      <c r="K121" s="319"/>
      <c r="L121" s="320"/>
      <c r="M121" s="397" t="s">
        <v>1214</v>
      </c>
      <c r="N121" s="319"/>
      <c r="O121" s="319"/>
      <c r="P121" s="319"/>
      <c r="Q121" s="319"/>
      <c r="R121" s="320"/>
      <c r="S121" s="397" t="s">
        <v>1215</v>
      </c>
      <c r="T121" s="316"/>
      <c r="U121" s="316"/>
      <c r="V121" s="316"/>
      <c r="W121" s="316"/>
      <c r="X121" s="316"/>
      <c r="Y121" s="316"/>
      <c r="Z121" s="316"/>
      <c r="AA121" s="316"/>
      <c r="AB121" s="316"/>
      <c r="AC121" s="316"/>
      <c r="AD121" s="317"/>
      <c r="AE121" s="1"/>
    </row>
    <row r="122" spans="1:46" ht="84" customHeight="1">
      <c r="A122" s="83"/>
      <c r="B122" s="34"/>
      <c r="C122" s="323"/>
      <c r="D122" s="314"/>
      <c r="E122" s="314"/>
      <c r="F122" s="314"/>
      <c r="G122" s="314"/>
      <c r="H122" s="314"/>
      <c r="I122" s="314"/>
      <c r="J122" s="314"/>
      <c r="K122" s="314"/>
      <c r="L122" s="324"/>
      <c r="M122" s="323"/>
      <c r="N122" s="314"/>
      <c r="O122" s="314"/>
      <c r="P122" s="314"/>
      <c r="Q122" s="314"/>
      <c r="R122" s="324"/>
      <c r="S122" s="387" t="s">
        <v>1216</v>
      </c>
      <c r="T122" s="317"/>
      <c r="U122" s="387" t="s">
        <v>1217</v>
      </c>
      <c r="V122" s="317"/>
      <c r="W122" s="387" t="s">
        <v>1218</v>
      </c>
      <c r="X122" s="317"/>
      <c r="Y122" s="387" t="s">
        <v>1219</v>
      </c>
      <c r="Z122" s="317"/>
      <c r="AA122" s="387" t="s">
        <v>629</v>
      </c>
      <c r="AB122" s="317"/>
      <c r="AC122" s="387" t="s">
        <v>550</v>
      </c>
      <c r="AD122" s="317"/>
      <c r="AE122" s="1"/>
      <c r="AG122" t="s">
        <v>412</v>
      </c>
      <c r="AH122" t="s">
        <v>413</v>
      </c>
      <c r="AI122" t="s">
        <v>607</v>
      </c>
      <c r="AJ122" t="s">
        <v>608</v>
      </c>
      <c r="AK122" t="s">
        <v>606</v>
      </c>
      <c r="AO122" t="s">
        <v>414</v>
      </c>
      <c r="AQ122" t="s">
        <v>415</v>
      </c>
      <c r="AS122" t="s">
        <v>416</v>
      </c>
    </row>
    <row r="123" spans="1:46" ht="15" customHeight="1">
      <c r="A123" s="83"/>
      <c r="B123" s="34"/>
      <c r="C123" s="46" t="s">
        <v>221</v>
      </c>
      <c r="D123" s="419"/>
      <c r="E123" s="316"/>
      <c r="F123" s="316"/>
      <c r="G123" s="316"/>
      <c r="H123" s="316"/>
      <c r="I123" s="316"/>
      <c r="J123" s="316"/>
      <c r="K123" s="316"/>
      <c r="L123" s="317"/>
      <c r="M123" s="318"/>
      <c r="N123" s="316"/>
      <c r="O123" s="316"/>
      <c r="P123" s="316"/>
      <c r="Q123" s="316"/>
      <c r="R123" s="317"/>
      <c r="S123" s="318"/>
      <c r="T123" s="317"/>
      <c r="U123" s="318"/>
      <c r="V123" s="317"/>
      <c r="W123" s="318"/>
      <c r="X123" s="317"/>
      <c r="Y123" s="318"/>
      <c r="Z123" s="317"/>
      <c r="AA123" s="318"/>
      <c r="AB123" s="317"/>
      <c r="AC123" s="318"/>
      <c r="AD123" s="317"/>
      <c r="AE123" s="1"/>
      <c r="AG123">
        <f>IF(AND(C103=1,AA123&lt;&gt;"X",AC123&lt;&gt;"X"),IF(OR(COUNTA(D123:Z123)=0,COUNTA(D123:Z123)=6),0,1),IF(OR(AA123="X",AC123="X"),IF(OR(COUNTA(D123:R123)=0,COUNTA(D123:R123)=2),0,1),0))</f>
        <v>0</v>
      </c>
      <c r="AH123">
        <f>IF(C103&gt;1,IF(COUNTA(D123:AD123,AA123)=0,0,1),IF(AA123="X",IF(COUNTA(S123:Z123,AC123)=0,0,1),IF(AC123="X",IF(COUNTA(S123:Z123,AA123)=0,0,1),0)))</f>
        <v>0</v>
      </c>
      <c r="AI123">
        <f>IF(OR(M123="NS",M123="NA"),0,LEN(M123)-LEN(INT(M123))-1)</f>
        <v>-2</v>
      </c>
      <c r="AJ123">
        <f>IF(AI123&lt;1,0,1)</f>
        <v>0</v>
      </c>
      <c r="AK123">
        <f>IF(ISNUMBER(M123),0,IF(OR(M123="",M123="NA",M123="NS"),0,1))</f>
        <v>0</v>
      </c>
      <c r="AO123" t="b">
        <f>NOT(EXACT(D123,UPPER(D123)))</f>
        <v>0</v>
      </c>
      <c r="AP123" t="str">
        <f>SUBSTITUTE( SUBSTITUTE( SUBSTITUTE( SUBSTITUTE( SUBSTITUTE( SUBSTITUTE( SUBSTITUTE( SUBSTITUTE( SUBSTITUTE( SUBSTITUTE(D123, "á", "a"), "é", "e"), "í", "i"), "ó", "o"), "ú", "u"), "Á", "A"), "É", "E"), "Í", "I"), "Ó", "O"), "Ú", "U")</f>
        <v/>
      </c>
      <c r="AQ123" t="b">
        <f>NOT(EXACT(D123,AP123))</f>
        <v>0</v>
      </c>
      <c r="AR123" t="str">
        <f>SUBSTITUTE((SUBSTITUTE(SUBSTITUTE(SUBSTITUTE(D123,".",""),",",""),"(","")),")","")</f>
        <v/>
      </c>
      <c r="AS123" t="b">
        <f>NOT(EXACT(D123,AR123))</f>
        <v>0</v>
      </c>
    </row>
    <row r="124" spans="1:46" ht="15" customHeight="1">
      <c r="A124" s="83"/>
      <c r="B124" s="34"/>
      <c r="C124" s="46" t="s">
        <v>222</v>
      </c>
      <c r="D124" s="419"/>
      <c r="E124" s="316"/>
      <c r="F124" s="316"/>
      <c r="G124" s="316"/>
      <c r="H124" s="316"/>
      <c r="I124" s="316"/>
      <c r="J124" s="316"/>
      <c r="K124" s="316"/>
      <c r="L124" s="317"/>
      <c r="M124" s="318"/>
      <c r="N124" s="316"/>
      <c r="O124" s="316"/>
      <c r="P124" s="316"/>
      <c r="Q124" s="316"/>
      <c r="R124" s="317"/>
      <c r="S124" s="318"/>
      <c r="T124" s="317"/>
      <c r="U124" s="318"/>
      <c r="V124" s="317"/>
      <c r="W124" s="318"/>
      <c r="X124" s="317"/>
      <c r="Y124" s="318"/>
      <c r="Z124" s="317"/>
      <c r="AA124" s="318"/>
      <c r="AB124" s="317"/>
      <c r="AC124" s="318"/>
      <c r="AD124" s="317"/>
      <c r="AE124" s="1"/>
      <c r="AG124">
        <f>IF(AND(C103=1,AA124&lt;&gt;"X",AC124&lt;&gt;"X"),IF(OR(COUNTA(D124:Z124)=0,COUNTA(D124:Z124)=6),0,1),IF(OR(AA124="X",AC124="X"),IF(OR(COUNTA(D124:R124)=0,COUNTA(D124:R124)=2),0,1),0))</f>
        <v>0</v>
      </c>
      <c r="AH124">
        <f>IF(C103&gt;1,IF(COUNTA(D124:AD124,AA124)=0,0,1),IF(AA124="X",IF(COUNTA(S124:Z124,AC124)=0,0,1),IF(AC124="X",IF(COUNTA(S124:Z124,AA124)=0,0,1),0)))</f>
        <v>0</v>
      </c>
      <c r="AI124">
        <f>IF(OR(M124="NS",M124="NA"),0,LEN(M124)-LEN(INT(M124))-1)</f>
        <v>-2</v>
      </c>
      <c r="AJ124">
        <f>IF(AI124&lt;1,0,1)</f>
        <v>0</v>
      </c>
      <c r="AK124">
        <f>IF(ISNUMBER(M124),0,IF(OR(M124="",M124="NA",M124="NS"),0,1))</f>
        <v>0</v>
      </c>
      <c r="AO124" t="b">
        <f>NOT(EXACT(D124,UPPER(D124)))</f>
        <v>0</v>
      </c>
      <c r="AP124" t="str">
        <f>SUBSTITUTE( SUBSTITUTE( SUBSTITUTE( SUBSTITUTE( SUBSTITUTE( SUBSTITUTE( SUBSTITUTE( SUBSTITUTE( SUBSTITUTE( SUBSTITUTE(D124, "á", "a"), "é", "e"), "í", "i"), "ó", "o"), "ú", "u"), "Á", "A"), "É", "E"), "Í", "I"), "Ó", "O"), "Ú", "U")</f>
        <v/>
      </c>
      <c r="AQ124" t="b">
        <f>NOT(EXACT(D124,AP124))</f>
        <v>0</v>
      </c>
      <c r="AR124" t="str">
        <f>SUBSTITUTE((SUBSTITUTE(SUBSTITUTE(SUBSTITUTE(D124,".",""),",",""),"(","")),")","")</f>
        <v/>
      </c>
      <c r="AS124" t="b">
        <f>NOT(EXACT(D124,AR124))</f>
        <v>0</v>
      </c>
    </row>
    <row r="125" spans="1:46" ht="15" customHeight="1">
      <c r="A125" s="83"/>
      <c r="B125" s="34"/>
      <c r="C125" s="46" t="s">
        <v>224</v>
      </c>
      <c r="D125" s="419"/>
      <c r="E125" s="316"/>
      <c r="F125" s="316"/>
      <c r="G125" s="316"/>
      <c r="H125" s="316"/>
      <c r="I125" s="316"/>
      <c r="J125" s="316"/>
      <c r="K125" s="316"/>
      <c r="L125" s="317"/>
      <c r="M125" s="318"/>
      <c r="N125" s="316"/>
      <c r="O125" s="316"/>
      <c r="P125" s="316"/>
      <c r="Q125" s="316"/>
      <c r="R125" s="317"/>
      <c r="S125" s="318"/>
      <c r="T125" s="317"/>
      <c r="U125" s="318"/>
      <c r="V125" s="317"/>
      <c r="W125" s="318"/>
      <c r="X125" s="317"/>
      <c r="Y125" s="318"/>
      <c r="Z125" s="317"/>
      <c r="AA125" s="318"/>
      <c r="AB125" s="317"/>
      <c r="AC125" s="318"/>
      <c r="AD125" s="317"/>
      <c r="AE125" s="1"/>
      <c r="AG125">
        <f>IF(AND(C103=1,AA125&lt;&gt;"X",AC125&lt;&gt;"X"),IF(OR(COUNTA(D125:Z125)=0,COUNTA(D125:Z125)=6),0,1),IF(OR(AA125="X",AC125="X"),IF(OR(COUNTA(D125:R125)=0,COUNTA(D125:R125)=2),0,1),0))</f>
        <v>0</v>
      </c>
      <c r="AH125">
        <f>IF(C103&gt;1,IF(COUNTA(D125:AD125,AA125)=0,0,1),IF(AA125="X",IF(COUNTA(S125:Z125,AC125)=0,0,1),IF(AC125="X",IF(COUNTA(S125:Z125,AA125)=0,0,1),0)))</f>
        <v>0</v>
      </c>
      <c r="AI125">
        <f>IF(OR(M125="NS",M125="NA"),0,LEN(M125)-LEN(INT(M125))-1)</f>
        <v>-2</v>
      </c>
      <c r="AJ125">
        <f>IF(AI125&lt;1,0,1)</f>
        <v>0</v>
      </c>
      <c r="AK125">
        <f>IF(ISNUMBER(M125),0,IF(OR(M125="",M125="NA",M125="NS"),0,1))</f>
        <v>0</v>
      </c>
      <c r="AO125" t="b">
        <f>NOT(EXACT(D125,UPPER(D125)))</f>
        <v>0</v>
      </c>
      <c r="AP125" t="str">
        <f>SUBSTITUTE( SUBSTITUTE( SUBSTITUTE( SUBSTITUTE( SUBSTITUTE( SUBSTITUTE( SUBSTITUTE( SUBSTITUTE( SUBSTITUTE( SUBSTITUTE(D125, "á", "a"), "é", "e"), "í", "i"), "ó", "o"), "ú", "u"), "Á", "A"), "É", "E"), "Í", "I"), "Ó", "O"), "Ú", "U")</f>
        <v/>
      </c>
      <c r="AQ125" t="b">
        <f>NOT(EXACT(D125,AP125))</f>
        <v>0</v>
      </c>
      <c r="AR125" t="str">
        <f>SUBSTITUTE((SUBSTITUTE(SUBSTITUTE(SUBSTITUTE(D125,".",""),",",""),"(","")),")","")</f>
        <v/>
      </c>
      <c r="AS125" t="b">
        <f>NOT(EXACT(D125,AR125))</f>
        <v>0</v>
      </c>
    </row>
    <row r="126" spans="1:46" ht="15" customHeight="1">
      <c r="A126" s="83"/>
      <c r="B126" s="34"/>
      <c r="C126" s="46" t="s">
        <v>225</v>
      </c>
      <c r="D126" s="419"/>
      <c r="E126" s="316"/>
      <c r="F126" s="316"/>
      <c r="G126" s="316"/>
      <c r="H126" s="316"/>
      <c r="I126" s="316"/>
      <c r="J126" s="316"/>
      <c r="K126" s="316"/>
      <c r="L126" s="317"/>
      <c r="M126" s="318"/>
      <c r="N126" s="316"/>
      <c r="O126" s="316"/>
      <c r="P126" s="316"/>
      <c r="Q126" s="316"/>
      <c r="R126" s="317"/>
      <c r="S126" s="318"/>
      <c r="T126" s="317"/>
      <c r="U126" s="318"/>
      <c r="V126" s="317"/>
      <c r="W126" s="318"/>
      <c r="X126" s="317"/>
      <c r="Y126" s="318"/>
      <c r="Z126" s="317"/>
      <c r="AA126" s="318"/>
      <c r="AB126" s="317"/>
      <c r="AC126" s="318"/>
      <c r="AD126" s="317"/>
      <c r="AE126" s="1"/>
      <c r="AG126">
        <f>IF(AND(C103=1,AA126&lt;&gt;"X",AC126&lt;&gt;"X"),IF(OR(COUNTA(D126:Z126)=0,COUNTA(D126:Z126)=6),0,1),IF(OR(AA126="X",AC126="X"),IF(OR(COUNTA(D126:R126)=0,COUNTA(D126:R126)=2),0,1),0))</f>
        <v>0</v>
      </c>
      <c r="AH126">
        <f>IF(C103&gt;1,IF(COUNTA(D126:AD126,AA126)=0,0,1),IF(AA126="X",IF(COUNTA(S126:Z126,AC126)=0,0,1),IF(AC126="X",IF(COUNTA(S126:Z126,AA126)=0,0,1),0)))</f>
        <v>0</v>
      </c>
      <c r="AI126">
        <f>IF(OR(M126="NS",M126="NA"),0,LEN(M126)-LEN(INT(M126))-1)</f>
        <v>-2</v>
      </c>
      <c r="AJ126">
        <f>IF(AI126&lt;1,0,1)</f>
        <v>0</v>
      </c>
      <c r="AK126">
        <f>IF(ISNUMBER(M126),0,IF(OR(M126="",M126="NA",M126="NS"),0,1))</f>
        <v>0</v>
      </c>
      <c r="AO126" t="b">
        <f>NOT(EXACT(D126,UPPER(D126)))</f>
        <v>0</v>
      </c>
      <c r="AP126" t="str">
        <f>SUBSTITUTE( SUBSTITUTE( SUBSTITUTE( SUBSTITUTE( SUBSTITUTE( SUBSTITUTE( SUBSTITUTE( SUBSTITUTE( SUBSTITUTE( SUBSTITUTE(D126, "á", "a"), "é", "e"), "í", "i"), "ó", "o"), "ú", "u"), "Á", "A"), "É", "E"), "Í", "I"), "Ó", "O"), "Ú", "U")</f>
        <v/>
      </c>
      <c r="AQ126" t="b">
        <f>NOT(EXACT(D126,AP126))</f>
        <v>0</v>
      </c>
      <c r="AR126" t="str">
        <f>SUBSTITUTE((SUBSTITUTE(SUBSTITUTE(SUBSTITUTE(D126,".",""),",",""),"(","")),")","")</f>
        <v/>
      </c>
      <c r="AS126" t="b">
        <f>NOT(EXACT(D126,AR126))</f>
        <v>0</v>
      </c>
    </row>
    <row r="127" spans="1:46" ht="15" customHeight="1">
      <c r="A127" s="83"/>
      <c r="B127" s="34"/>
      <c r="C127" s="46" t="s">
        <v>227</v>
      </c>
      <c r="D127" s="419"/>
      <c r="E127" s="316"/>
      <c r="F127" s="316"/>
      <c r="G127" s="316"/>
      <c r="H127" s="316"/>
      <c r="I127" s="316"/>
      <c r="J127" s="316"/>
      <c r="K127" s="316"/>
      <c r="L127" s="317"/>
      <c r="M127" s="318"/>
      <c r="N127" s="316"/>
      <c r="O127" s="316"/>
      <c r="P127" s="316"/>
      <c r="Q127" s="316"/>
      <c r="R127" s="317"/>
      <c r="S127" s="318"/>
      <c r="T127" s="317"/>
      <c r="U127" s="318"/>
      <c r="V127" s="317"/>
      <c r="W127" s="318"/>
      <c r="X127" s="317"/>
      <c r="Y127" s="318"/>
      <c r="Z127" s="317"/>
      <c r="AA127" s="318"/>
      <c r="AB127" s="317"/>
      <c r="AC127" s="318"/>
      <c r="AD127" s="317"/>
      <c r="AE127" s="1"/>
      <c r="AG127">
        <f>IF(AND(C103=1,AA127&lt;&gt;"X",AC127&lt;&gt;"X"),IF(OR(COUNTA(D127:Z127)=0,COUNTA(D127:Z127)=6),0,1),IF(OR(AA127="X",AC127="X"),IF(OR(COUNTA(D127:R127)=0,COUNTA(D127:R127)=2),0,1),0))</f>
        <v>0</v>
      </c>
      <c r="AH127">
        <f>IF(C103&gt;1,IF(COUNTA(D127:AD127,AA127)=0,0,1),IF(AA127="X",IF(COUNTA(S127:Z127,AC127)=0,0,1),IF(AC127="X",IF(COUNTA(S127:Z127,AA127)=0,0,1),0)))</f>
        <v>0</v>
      </c>
      <c r="AI127">
        <f>IF(OR(M127="NS",M127="NA"),0,LEN(M127)-LEN(INT(M127))-1)</f>
        <v>-2</v>
      </c>
      <c r="AJ127">
        <f>IF(AI127&lt;1,0,1)</f>
        <v>0</v>
      </c>
      <c r="AK127">
        <f>IF(ISNUMBER(M127),0,IF(OR(M127="",M127="NA",M127="NS"),0,1))</f>
        <v>0</v>
      </c>
      <c r="AO127" t="b">
        <f>NOT(EXACT(D127,UPPER(D127)))</f>
        <v>0</v>
      </c>
      <c r="AP127" t="str">
        <f>SUBSTITUTE( SUBSTITUTE( SUBSTITUTE( SUBSTITUTE( SUBSTITUTE( SUBSTITUTE( SUBSTITUTE( SUBSTITUTE( SUBSTITUTE( SUBSTITUTE(D127, "á", "a"), "é", "e"), "í", "i"), "ó", "o"), "ú", "u"), "Á", "A"), "É", "E"), "Í", "I"), "Ó", "O"), "Ú", "U")</f>
        <v/>
      </c>
      <c r="AQ127" t="b">
        <f>NOT(EXACT(D127,AP127))</f>
        <v>0</v>
      </c>
      <c r="AR127" t="str">
        <f>SUBSTITUTE((SUBSTITUTE(SUBSTITUTE(SUBSTITUTE(D127,".",""),",",""),"(","")),")","")</f>
        <v/>
      </c>
      <c r="AS127" t="b">
        <f>NOT(EXACT(D127,AR127))</f>
        <v>0</v>
      </c>
    </row>
    <row r="128" spans="1:46" ht="15" customHeight="1">
      <c r="A128" s="83"/>
      <c r="B128" s="34"/>
      <c r="C128" s="95"/>
      <c r="D128" s="36"/>
      <c r="E128" s="36"/>
      <c r="F128" s="36"/>
      <c r="G128" s="36"/>
      <c r="H128" s="36"/>
      <c r="I128" s="36"/>
      <c r="J128" s="36"/>
      <c r="K128" s="36"/>
      <c r="L128" s="150" t="s">
        <v>506</v>
      </c>
      <c r="M128" s="441">
        <f>IF(AND(SUM(M123:M127)=0,COUNTIF(M123:M127,"NS")&gt;0),"NS",IF(AND(SUM(M123:M127)=0,COUNTIF(M123:M127,0)&gt;0),0,IF(AND(SUM(M123:M127)=0,COUNTIF(M123:M127,"NA")&gt;0),"NA",SUM(M123:M127))))</f>
        <v>0</v>
      </c>
      <c r="N128" s="316"/>
      <c r="O128" s="316"/>
      <c r="P128" s="316"/>
      <c r="Q128" s="316"/>
      <c r="R128" s="317"/>
      <c r="S128" s="1"/>
      <c r="T128" s="1"/>
      <c r="U128" s="1"/>
      <c r="V128" s="1"/>
      <c r="W128" s="1"/>
      <c r="X128" s="1"/>
      <c r="Y128" s="1"/>
      <c r="Z128" s="1"/>
      <c r="AA128" s="1"/>
      <c r="AB128" s="1"/>
      <c r="AC128" s="1"/>
      <c r="AD128" s="1"/>
      <c r="AE128" s="1"/>
      <c r="AG128">
        <f>SUM(AG123:AG127)</f>
        <v>0</v>
      </c>
      <c r="AH128">
        <f>SUM(AH123:AH127)</f>
        <v>0</v>
      </c>
      <c r="AJ128">
        <f>SUM(AJ123:AJ127)</f>
        <v>0</v>
      </c>
      <c r="AK128">
        <f>SUM(AK123:AK127)</f>
        <v>0</v>
      </c>
      <c r="AO128">
        <f>COUNTIF(AO123:AO127,TRUE)</f>
        <v>0</v>
      </c>
      <c r="AQ128">
        <f>COUNTIF(AQ123:AQ127,TRUE)</f>
        <v>0</v>
      </c>
      <c r="AS128">
        <f>COUNTIF(AS123:AS127,TRUE)</f>
        <v>0</v>
      </c>
      <c r="AT128">
        <f>SUM(AO128,AQ128,AS128)</f>
        <v>0</v>
      </c>
    </row>
    <row r="129" spans="1:38" ht="15" customHeight="1">
      <c r="A129" s="83"/>
      <c r="B129" s="34" t="str">
        <f>IF(AT128=0,"","Error: el nombre debe registrarse en mayúsculas, sin comillas ni signos de acentuación, puntuación, paréntesis y abreviaturas.")</f>
        <v/>
      </c>
      <c r="C129" s="95"/>
      <c r="D129" s="36"/>
      <c r="E129" s="36"/>
      <c r="F129" s="36"/>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1"/>
    </row>
    <row r="130" spans="1:38" ht="24" customHeight="1">
      <c r="A130" s="83"/>
      <c r="B130" s="15"/>
      <c r="C130" s="371" t="s">
        <v>291</v>
      </c>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c r="AE130" s="1"/>
    </row>
    <row r="131" spans="1:38" ht="60" customHeight="1">
      <c r="A131" s="83"/>
      <c r="B131" s="15"/>
      <c r="C131" s="372"/>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317"/>
      <c r="AE131" s="1"/>
    </row>
    <row r="132" spans="1:38" ht="15" customHeight="1">
      <c r="A132" s="83"/>
      <c r="B132" s="239" t="str">
        <f>IF(AG128=0,"","Favor de ingresar toda la información requerida en la pregunta.")</f>
        <v/>
      </c>
      <c r="C132" s="239"/>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1"/>
    </row>
    <row r="133" spans="1:38" ht="15" customHeight="1">
      <c r="A133" s="83"/>
      <c r="B133" s="239" t="str">
        <f>IF(AND(COUNTIF(M123:R127,"NS")&lt;&gt;0,C131=""),"Alerta: Debido a que cuenta con registros NS, debe proporcionar una justificación en el area de comentarios al final de la pregunta.","")</f>
        <v/>
      </c>
      <c r="C133" s="239"/>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1"/>
    </row>
    <row r="134" spans="1:38" ht="15" customHeight="1">
      <c r="A134" s="83"/>
      <c r="B134" s="239" t="str">
        <f>IF(AJ128=0,IF(AK128=0,"","Alerta: no debe agregar la frase miles o millones de pesos."),"Favor de revisar la instrucción general 2 del apartado IV.2, ya que no debe considerar decimales en las cifras registradas.")</f>
        <v/>
      </c>
      <c r="C134" s="239"/>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1"/>
    </row>
    <row r="135" spans="1:38" ht="15" customHeight="1">
      <c r="A135" s="83"/>
      <c r="B135" s="239" t="str">
        <f>IF(M128=Q103,"","Alerta: La suma de las cantidades registradas debe corresponder con la cantidad reportada como respuesta de la pregunta anterior.")</f>
        <v/>
      </c>
      <c r="C135" s="239"/>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1"/>
    </row>
    <row r="136" spans="1:38" ht="15" customHeight="1">
      <c r="A136" s="83"/>
      <c r="B136" s="239" t="str">
        <f>IF(AND(COUNTIF(AA123:AD127,"X")&gt;0,C131=""),"Debido a que seleccionó la col. Ninguno o No identificado, debe proporcionar una justificación en el area de comentarios al final de la preg.","")</f>
        <v/>
      </c>
      <c r="C136" s="239"/>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1"/>
    </row>
    <row r="137" spans="1:38" ht="15" customHeight="1">
      <c r="A137" s="83"/>
      <c r="B137" s="239" t="str">
        <f>IF(AH128&gt;0,"Revise la información capturada, ya que tiene datos ingresados en celdas que están sombreadas.","")</f>
        <v/>
      </c>
      <c r="C137" s="239"/>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1"/>
    </row>
    <row r="138" spans="1:38" ht="24" customHeight="1">
      <c r="A138" s="98" t="s">
        <v>1220</v>
      </c>
      <c r="B138" s="437" t="s">
        <v>1221</v>
      </c>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81"/>
      <c r="AE138" s="1"/>
    </row>
    <row r="139" spans="1:38" ht="24" customHeight="1">
      <c r="A139" s="98"/>
      <c r="B139" s="90"/>
      <c r="C139" s="386" t="s">
        <v>1222</v>
      </c>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81"/>
      <c r="AE139" s="1"/>
    </row>
    <row r="140" spans="1:38" ht="24" customHeight="1">
      <c r="A140" s="83"/>
      <c r="B140" s="154"/>
      <c r="C140" s="383" t="s">
        <v>1223</v>
      </c>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81"/>
    </row>
    <row r="141" spans="1:38" ht="24" customHeight="1">
      <c r="A141" s="83"/>
      <c r="B141" s="154"/>
      <c r="C141" s="409" t="s">
        <v>1224</v>
      </c>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81"/>
    </row>
    <row r="142" spans="1:38" ht="15" customHeight="1">
      <c r="A142" s="83"/>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
    </row>
    <row r="143" spans="1:38" ht="72" customHeight="1">
      <c r="A143" s="83"/>
      <c r="B143" s="191"/>
      <c r="C143" s="397" t="s">
        <v>1225</v>
      </c>
      <c r="D143" s="316"/>
      <c r="E143" s="316"/>
      <c r="F143" s="316"/>
      <c r="G143" s="316"/>
      <c r="H143" s="316"/>
      <c r="I143" s="316"/>
      <c r="J143" s="316"/>
      <c r="K143" s="316"/>
      <c r="L143" s="316"/>
      <c r="M143" s="316"/>
      <c r="N143" s="316"/>
      <c r="O143" s="316"/>
      <c r="P143" s="316"/>
      <c r="Q143" s="316"/>
      <c r="R143" s="317"/>
      <c r="S143" s="395" t="s">
        <v>1226</v>
      </c>
      <c r="T143" s="316"/>
      <c r="U143" s="316"/>
      <c r="V143" s="316"/>
      <c r="W143" s="316"/>
      <c r="X143" s="317"/>
      <c r="Y143" s="395" t="s">
        <v>1227</v>
      </c>
      <c r="Z143" s="316"/>
      <c r="AA143" s="316"/>
      <c r="AB143" s="316"/>
      <c r="AC143" s="316"/>
      <c r="AD143" s="317"/>
      <c r="AE143" s="1"/>
      <c r="AF143" t="s">
        <v>457</v>
      </c>
      <c r="AG143" t="s">
        <v>412</v>
      </c>
      <c r="AH143" t="s">
        <v>413</v>
      </c>
      <c r="AI143" t="s">
        <v>607</v>
      </c>
      <c r="AJ143" t="s">
        <v>608</v>
      </c>
      <c r="AK143" t="s">
        <v>606</v>
      </c>
      <c r="AL143" t="s">
        <v>795</v>
      </c>
    </row>
    <row r="144" spans="1:38" ht="15" customHeight="1">
      <c r="A144" s="83"/>
      <c r="B144" s="191"/>
      <c r="C144" s="441" t="s">
        <v>221</v>
      </c>
      <c r="D144" s="316"/>
      <c r="E144" s="317"/>
      <c r="F144" s="404" t="s">
        <v>1228</v>
      </c>
      <c r="G144" s="316"/>
      <c r="H144" s="316"/>
      <c r="I144" s="316"/>
      <c r="J144" s="316"/>
      <c r="K144" s="316"/>
      <c r="L144" s="316"/>
      <c r="M144" s="316"/>
      <c r="N144" s="316"/>
      <c r="O144" s="316"/>
      <c r="P144" s="316"/>
      <c r="Q144" s="316"/>
      <c r="R144" s="317"/>
      <c r="S144" s="379"/>
      <c r="T144" s="316"/>
      <c r="U144" s="316"/>
      <c r="V144" s="316"/>
      <c r="W144" s="316"/>
      <c r="X144" s="317"/>
      <c r="Y144" s="379"/>
      <c r="Z144" s="316"/>
      <c r="AA144" s="316"/>
      <c r="AB144" s="316"/>
      <c r="AC144" s="316"/>
      <c r="AD144" s="317"/>
      <c r="AE144" s="1"/>
      <c r="AF144">
        <f t="shared" ref="AF144:AF150" si="5">IF(AND(S144=1,Y144=0),1,0)</f>
        <v>0</v>
      </c>
      <c r="AG144">
        <f>IF(AND(C103=1,S144=1),IF(COUNTBLANK(Y144)=0,0,1),0)</f>
        <v>0</v>
      </c>
      <c r="AH144">
        <f>IF(C103&gt;1,IF(COUNTBLANK(S144:AD144)=12,0,1),IF(S144&gt;1,IF(COUNTBLANK(Y144)=1,0,1),0))</f>
        <v>0</v>
      </c>
      <c r="AI144">
        <f t="shared" ref="AI144:AI150" si="6">IF(OR(Y144="NS",Y144="NA"),0,LEN(Y144)-LEN(INT(Y144))-1)</f>
        <v>-2</v>
      </c>
      <c r="AJ144">
        <f t="shared" ref="AJ144:AJ150" si="7">IF(AI144&lt;1,0,1)</f>
        <v>0</v>
      </c>
      <c r="AK144">
        <f t="shared" ref="AK144:AK150" si="8">IF(ISNUMBER(Y144),0,IF(OR(Y144="",Y144="NA",Y144="NS"),0,1))</f>
        <v>0</v>
      </c>
      <c r="AL144">
        <f>IF(OR(ISTEXT(Y151),ISTEXT(M128)),0,IF(Y151&lt;=M128,0,1))</f>
        <v>0</v>
      </c>
    </row>
    <row r="145" spans="1:37" ht="15" customHeight="1">
      <c r="A145" s="83"/>
      <c r="B145" s="191"/>
      <c r="C145" s="448" t="s">
        <v>1229</v>
      </c>
      <c r="D145" s="320"/>
      <c r="E145" s="58" t="s">
        <v>1230</v>
      </c>
      <c r="F145" s="404" t="s">
        <v>1231</v>
      </c>
      <c r="G145" s="316"/>
      <c r="H145" s="316"/>
      <c r="I145" s="316"/>
      <c r="J145" s="316"/>
      <c r="K145" s="316"/>
      <c r="L145" s="316"/>
      <c r="M145" s="316"/>
      <c r="N145" s="316"/>
      <c r="O145" s="316"/>
      <c r="P145" s="316"/>
      <c r="Q145" s="316"/>
      <c r="R145" s="317"/>
      <c r="S145" s="379"/>
      <c r="T145" s="316"/>
      <c r="U145" s="316"/>
      <c r="V145" s="316"/>
      <c r="W145" s="316"/>
      <c r="X145" s="317"/>
      <c r="Y145" s="379"/>
      <c r="Z145" s="316"/>
      <c r="AA145" s="316"/>
      <c r="AB145" s="316"/>
      <c r="AC145" s="316"/>
      <c r="AD145" s="317"/>
      <c r="AE145" s="1"/>
      <c r="AF145">
        <f t="shared" si="5"/>
        <v>0</v>
      </c>
      <c r="AG145">
        <f>IF(AND(C103=1,S145=1),IF(COUNTBLANK(Y145)=0,0,1),0)</f>
        <v>0</v>
      </c>
      <c r="AH145">
        <f>IF(C103&gt;1,IF(COUNTBLANK(S145:AD145)=12,0,1),IF(S145&gt;1,IF(COUNTBLANK(Y145)=1,0,1),0))</f>
        <v>0</v>
      </c>
      <c r="AI145">
        <f t="shared" si="6"/>
        <v>-2</v>
      </c>
      <c r="AJ145">
        <f t="shared" si="7"/>
        <v>0</v>
      </c>
      <c r="AK145">
        <f t="shared" si="8"/>
        <v>0</v>
      </c>
    </row>
    <row r="146" spans="1:37" ht="15" customHeight="1">
      <c r="A146" s="83"/>
      <c r="B146" s="191"/>
      <c r="C146" s="321"/>
      <c r="D146" s="322"/>
      <c r="E146" s="58" t="s">
        <v>1232</v>
      </c>
      <c r="F146" s="404" t="s">
        <v>1233</v>
      </c>
      <c r="G146" s="316"/>
      <c r="H146" s="316"/>
      <c r="I146" s="316"/>
      <c r="J146" s="316"/>
      <c r="K146" s="316"/>
      <c r="L146" s="316"/>
      <c r="M146" s="316"/>
      <c r="N146" s="316"/>
      <c r="O146" s="316"/>
      <c r="P146" s="316"/>
      <c r="Q146" s="316"/>
      <c r="R146" s="317"/>
      <c r="S146" s="379"/>
      <c r="T146" s="316"/>
      <c r="U146" s="316"/>
      <c r="V146" s="316"/>
      <c r="W146" s="316"/>
      <c r="X146" s="317"/>
      <c r="Y146" s="379"/>
      <c r="Z146" s="316"/>
      <c r="AA146" s="316"/>
      <c r="AB146" s="316"/>
      <c r="AC146" s="316"/>
      <c r="AD146" s="317"/>
      <c r="AE146" s="1"/>
      <c r="AF146">
        <f t="shared" si="5"/>
        <v>0</v>
      </c>
      <c r="AG146">
        <f>IF(AND(C103=1,S146=1),IF(COUNTBLANK(Y146)=0,0,1),0)</f>
        <v>0</v>
      </c>
      <c r="AH146">
        <f>IF(C103&gt;1,IF(COUNTBLANK(S146:AD146)=12,0,1),IF(S146&gt;1,IF(COUNTBLANK(Y146)=1,0,1),0))</f>
        <v>0</v>
      </c>
      <c r="AI146">
        <f t="shared" si="6"/>
        <v>-2</v>
      </c>
      <c r="AJ146">
        <f t="shared" si="7"/>
        <v>0</v>
      </c>
      <c r="AK146">
        <f t="shared" si="8"/>
        <v>0</v>
      </c>
    </row>
    <row r="147" spans="1:37" ht="15" customHeight="1">
      <c r="A147" s="83"/>
      <c r="B147" s="191"/>
      <c r="C147" s="321"/>
      <c r="D147" s="322"/>
      <c r="E147" s="58" t="s">
        <v>1234</v>
      </c>
      <c r="F147" s="404" t="s">
        <v>1235</v>
      </c>
      <c r="G147" s="316"/>
      <c r="H147" s="316"/>
      <c r="I147" s="316"/>
      <c r="J147" s="316"/>
      <c r="K147" s="316"/>
      <c r="L147" s="316"/>
      <c r="M147" s="316"/>
      <c r="N147" s="316"/>
      <c r="O147" s="316"/>
      <c r="P147" s="316"/>
      <c r="Q147" s="316"/>
      <c r="R147" s="317"/>
      <c r="S147" s="379"/>
      <c r="T147" s="316"/>
      <c r="U147" s="316"/>
      <c r="V147" s="316"/>
      <c r="W147" s="316"/>
      <c r="X147" s="317"/>
      <c r="Y147" s="379"/>
      <c r="Z147" s="316"/>
      <c r="AA147" s="316"/>
      <c r="AB147" s="316"/>
      <c r="AC147" s="316"/>
      <c r="AD147" s="317"/>
      <c r="AE147" s="1"/>
      <c r="AF147">
        <f t="shared" si="5"/>
        <v>0</v>
      </c>
      <c r="AG147">
        <f>IF(AND(C103=1,S147=1),IF(COUNTBLANK(Y147)=0,0,1),0)</f>
        <v>0</v>
      </c>
      <c r="AH147">
        <f>IF(C103&gt;1,IF(COUNTBLANK(S147:AD147)=12,0,1),IF(S147&gt;1,IF(COUNTBLANK(Y147)=1,0,1),0))</f>
        <v>0</v>
      </c>
      <c r="AI147">
        <f t="shared" si="6"/>
        <v>-2</v>
      </c>
      <c r="AJ147">
        <f t="shared" si="7"/>
        <v>0</v>
      </c>
      <c r="AK147">
        <f t="shared" si="8"/>
        <v>0</v>
      </c>
    </row>
    <row r="148" spans="1:37" ht="15" customHeight="1">
      <c r="A148" s="83"/>
      <c r="B148" s="191"/>
      <c r="C148" s="321"/>
      <c r="D148" s="322"/>
      <c r="E148" s="58" t="s">
        <v>1236</v>
      </c>
      <c r="F148" s="404" t="s">
        <v>1237</v>
      </c>
      <c r="G148" s="316"/>
      <c r="H148" s="316"/>
      <c r="I148" s="316"/>
      <c r="J148" s="316"/>
      <c r="K148" s="316"/>
      <c r="L148" s="316"/>
      <c r="M148" s="316"/>
      <c r="N148" s="316"/>
      <c r="O148" s="316"/>
      <c r="P148" s="316"/>
      <c r="Q148" s="316"/>
      <c r="R148" s="317"/>
      <c r="S148" s="379"/>
      <c r="T148" s="316"/>
      <c r="U148" s="316"/>
      <c r="V148" s="316"/>
      <c r="W148" s="316"/>
      <c r="X148" s="317"/>
      <c r="Y148" s="379"/>
      <c r="Z148" s="316"/>
      <c r="AA148" s="316"/>
      <c r="AB148" s="316"/>
      <c r="AC148" s="316"/>
      <c r="AD148" s="317"/>
      <c r="AE148" s="1"/>
      <c r="AF148">
        <f t="shared" si="5"/>
        <v>0</v>
      </c>
      <c r="AG148">
        <f>IF(AND(C103=1,S148=1),IF(COUNTBLANK(Y148)=0,0,1),0)</f>
        <v>0</v>
      </c>
      <c r="AH148">
        <f>IF(C103&gt;1,IF(COUNTBLANK(S148:AD148)=12,0,1),IF(S148&gt;1,IF(COUNTBLANK(Y148)=1,0,1),0))</f>
        <v>0</v>
      </c>
      <c r="AI148">
        <f t="shared" si="6"/>
        <v>-2</v>
      </c>
      <c r="AJ148">
        <f t="shared" si="7"/>
        <v>0</v>
      </c>
      <c r="AK148">
        <f t="shared" si="8"/>
        <v>0</v>
      </c>
    </row>
    <row r="149" spans="1:37" ht="15" customHeight="1">
      <c r="A149" s="83"/>
      <c r="B149" s="191"/>
      <c r="C149" s="323"/>
      <c r="D149" s="324"/>
      <c r="E149" s="58" t="s">
        <v>1238</v>
      </c>
      <c r="F149" s="404" t="s">
        <v>1239</v>
      </c>
      <c r="G149" s="316"/>
      <c r="H149" s="316"/>
      <c r="I149" s="316"/>
      <c r="J149" s="316"/>
      <c r="K149" s="316"/>
      <c r="L149" s="316"/>
      <c r="M149" s="316"/>
      <c r="N149" s="316"/>
      <c r="O149" s="316"/>
      <c r="P149" s="316"/>
      <c r="Q149" s="316"/>
      <c r="R149" s="317"/>
      <c r="S149" s="379"/>
      <c r="T149" s="316"/>
      <c r="U149" s="316"/>
      <c r="V149" s="316"/>
      <c r="W149" s="316"/>
      <c r="X149" s="317"/>
      <c r="Y149" s="379"/>
      <c r="Z149" s="316"/>
      <c r="AA149" s="316"/>
      <c r="AB149" s="316"/>
      <c r="AC149" s="316"/>
      <c r="AD149" s="317"/>
      <c r="AE149" s="1"/>
      <c r="AF149">
        <f t="shared" si="5"/>
        <v>0</v>
      </c>
      <c r="AG149">
        <f>IF(AND(C103=1,S149=1),IF(COUNTBLANK(Y149)=0,0,1),0)</f>
        <v>0</v>
      </c>
      <c r="AH149">
        <f>IF(C103&gt;1,IF(COUNTBLANK(S149:AD149)=12,0,1),IF(S149&gt;1,IF(COUNTBLANK(Y149)=1,0,1),0))</f>
        <v>0</v>
      </c>
      <c r="AI149">
        <f t="shared" si="6"/>
        <v>-2</v>
      </c>
      <c r="AJ149">
        <f t="shared" si="7"/>
        <v>0</v>
      </c>
      <c r="AK149">
        <f t="shared" si="8"/>
        <v>0</v>
      </c>
    </row>
    <row r="150" spans="1:37" ht="24" customHeight="1">
      <c r="A150" s="83"/>
      <c r="B150" s="191"/>
      <c r="C150" s="441" t="s">
        <v>224</v>
      </c>
      <c r="D150" s="316"/>
      <c r="E150" s="317"/>
      <c r="F150" s="404" t="s">
        <v>1240</v>
      </c>
      <c r="G150" s="316"/>
      <c r="H150" s="316"/>
      <c r="I150" s="316"/>
      <c r="J150" s="316"/>
      <c r="K150" s="316"/>
      <c r="L150" s="316"/>
      <c r="M150" s="316"/>
      <c r="N150" s="316"/>
      <c r="O150" s="316"/>
      <c r="P150" s="316"/>
      <c r="Q150" s="316"/>
      <c r="R150" s="317"/>
      <c r="S150" s="379"/>
      <c r="T150" s="316"/>
      <c r="U150" s="316"/>
      <c r="V150" s="316"/>
      <c r="W150" s="316"/>
      <c r="X150" s="317"/>
      <c r="Y150" s="379"/>
      <c r="Z150" s="316"/>
      <c r="AA150" s="316"/>
      <c r="AB150" s="316"/>
      <c r="AC150" s="316"/>
      <c r="AD150" s="317"/>
      <c r="AE150" s="1"/>
      <c r="AF150">
        <f t="shared" si="5"/>
        <v>0</v>
      </c>
      <c r="AG150">
        <f>IF(AND(C103=1,S150=1),IF(COUNTBLANK(Y150)=0,0,1),0)</f>
        <v>0</v>
      </c>
      <c r="AH150">
        <f>IF(C103&gt;1,IF(COUNTBLANK(S150:AD150)=12,0,1),IF(S150&gt;1,IF(COUNTBLANK(Y150)=1,0,1),0))</f>
        <v>0</v>
      </c>
      <c r="AI150">
        <f t="shared" si="6"/>
        <v>-2</v>
      </c>
      <c r="AJ150">
        <f t="shared" si="7"/>
        <v>0</v>
      </c>
      <c r="AK150">
        <f t="shared" si="8"/>
        <v>0</v>
      </c>
    </row>
    <row r="151" spans="1:37" ht="15" customHeight="1">
      <c r="A151" s="83"/>
      <c r="B151" s="191"/>
      <c r="C151" s="14"/>
      <c r="D151" s="36"/>
      <c r="E151" s="36"/>
      <c r="F151" s="36"/>
      <c r="G151" s="36"/>
      <c r="H151" s="36"/>
      <c r="I151" s="36"/>
      <c r="J151" s="36"/>
      <c r="K151" s="36"/>
      <c r="L151" s="36"/>
      <c r="M151" s="36"/>
      <c r="N151" s="36"/>
      <c r="O151" s="1"/>
      <c r="P151" s="1"/>
      <c r="Q151" s="1"/>
      <c r="X151" s="150" t="s">
        <v>506</v>
      </c>
      <c r="Y151" s="315">
        <f>IF(AND(SUM(Y144:Y150)=0,COUNTIF(Y144:Y150,"NS")&gt;0),"NS",IF(AND(SUM(Y144:Y150)=0,COUNTIF(Y144:Y150,0)&gt;0),0,IF(AND(SUM(Y144:Y150)=0,COUNTIF(Y144:Y150,"NA")&gt;0),"NA",SUM(Y144:Y150))))</f>
        <v>0</v>
      </c>
      <c r="Z151" s="316"/>
      <c r="AA151" s="316"/>
      <c r="AB151" s="316"/>
      <c r="AC151" s="316"/>
      <c r="AD151" s="317"/>
      <c r="AE151" s="1"/>
      <c r="AF151" s="248">
        <f>SUM(AF144:AF150)</f>
        <v>0</v>
      </c>
      <c r="AG151">
        <f>SUM(AG144:AG150)</f>
        <v>0</v>
      </c>
      <c r="AH151">
        <f>SUM(AH144:AH150)</f>
        <v>0</v>
      </c>
      <c r="AJ151">
        <f>SUM(AJ144:AJ150)</f>
        <v>0</v>
      </c>
      <c r="AK151">
        <f>SUM(AK144:AK150)</f>
        <v>0</v>
      </c>
    </row>
    <row r="152" spans="1:37" ht="15" customHeight="1">
      <c r="A152" s="83"/>
      <c r="B152" s="191"/>
      <c r="C152" s="14"/>
      <c r="D152" s="36"/>
      <c r="E152" s="36"/>
      <c r="F152" s="36"/>
      <c r="G152" s="36"/>
      <c r="H152" s="36"/>
      <c r="I152" s="36"/>
      <c r="J152" s="36"/>
      <c r="K152" s="36"/>
      <c r="L152" s="36"/>
      <c r="M152" s="36"/>
      <c r="N152" s="36"/>
      <c r="O152" s="1"/>
      <c r="P152" s="1"/>
      <c r="Q152" s="1"/>
      <c r="R152" s="1"/>
      <c r="S152" s="1"/>
      <c r="T152" s="1"/>
      <c r="U152" s="1"/>
      <c r="V152" s="1"/>
      <c r="W152" s="1"/>
      <c r="X152" s="1"/>
      <c r="Y152" s="1"/>
      <c r="Z152" s="1"/>
      <c r="AA152" s="1"/>
      <c r="AB152" s="1"/>
      <c r="AC152" s="1"/>
      <c r="AD152" s="1"/>
      <c r="AE152" s="1"/>
    </row>
    <row r="153" spans="1:37" ht="24" customHeight="1">
      <c r="A153" s="83"/>
      <c r="B153" s="15"/>
      <c r="C153" s="371" t="s">
        <v>291</v>
      </c>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1"/>
    </row>
    <row r="154" spans="1:37" ht="60" customHeight="1">
      <c r="A154" s="83"/>
      <c r="B154" s="15"/>
      <c r="C154" s="372"/>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7"/>
      <c r="AE154" s="1"/>
    </row>
    <row r="155" spans="1:37" ht="15" customHeight="1">
      <c r="A155" s="83"/>
      <c r="B155" s="239" t="str">
        <f>IF(AG151=0,"","Favor de ingresar toda la información requerida en la pregunta.")</f>
        <v/>
      </c>
      <c r="C155" s="239"/>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1"/>
    </row>
    <row r="156" spans="1:37" ht="15" customHeight="1">
      <c r="A156" s="83"/>
      <c r="B156" s="239" t="str">
        <f>IF(AND(COUNTIF(Y144:AD150,"NS")&lt;&gt;0,C154=""),"Alerta: Debido a que cuenta con registros NS, debe proporcionar una justificación en el area de comentarios al final de la pregunta.","")</f>
        <v/>
      </c>
      <c r="C156" s="239"/>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1"/>
    </row>
    <row r="157" spans="1:37" ht="15" customHeight="1">
      <c r="A157" s="83"/>
      <c r="B157" s="239" t="str">
        <f>IF(AH151&gt;0,"Revise la información capturada, ya que tiene datos ingresados en celdas que están sombreadas.","")</f>
        <v/>
      </c>
      <c r="C157" s="239"/>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1"/>
    </row>
    <row r="158" spans="1:37" ht="15" customHeight="1">
      <c r="A158" s="83"/>
      <c r="B158" s="239" t="str">
        <f>IF(AF151=0,"","Debido a que cuenta con registro(s) con el código 1, el total de la fila respectiva debe ser mayor a cero.")</f>
        <v/>
      </c>
      <c r="C158" s="239"/>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1"/>
    </row>
    <row r="159" spans="1:37" ht="15" customHeight="1">
      <c r="A159" s="83"/>
      <c r="B159" s="239" t="str">
        <f>IF(AJ151=0,IF(AK151=0,"","Alerta: no debe agregar la frase miles o millones de pesos."),"Favor de revisar la instrucción general 2 del apartado IV.2, ya que no debe considerar decimales en las cifras registradas.")</f>
        <v/>
      </c>
      <c r="C159" s="239"/>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1"/>
    </row>
    <row r="160" spans="1:37" ht="15" customHeight="1">
      <c r="A160" s="83"/>
      <c r="B160" s="239" t="str">
        <f>IF(AL144=0,"","La suma de las cantidades registradas debe ser igual o menor a los datos reportados en la preg. anterior.")</f>
        <v/>
      </c>
      <c r="C160" s="239"/>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1"/>
    </row>
    <row r="161" spans="1:37" ht="24" customHeight="1">
      <c r="A161" s="98" t="s">
        <v>1241</v>
      </c>
      <c r="B161" s="382" t="s">
        <v>1242</v>
      </c>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1"/>
    </row>
    <row r="162" spans="1:37" ht="36" customHeight="1">
      <c r="A162" s="91"/>
      <c r="B162" s="15"/>
      <c r="C162" s="383" t="s">
        <v>1243</v>
      </c>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1"/>
    </row>
    <row r="163" spans="1:37" ht="15" customHeight="1">
      <c r="A163" s="91"/>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
    </row>
    <row r="164" spans="1:37" ht="36" customHeight="1">
      <c r="A164" s="91"/>
      <c r="B164" s="15"/>
      <c r="C164" s="395" t="s">
        <v>1244</v>
      </c>
      <c r="D164" s="316"/>
      <c r="E164" s="316"/>
      <c r="F164" s="316"/>
      <c r="G164" s="316"/>
      <c r="H164" s="316"/>
      <c r="I164" s="316"/>
      <c r="J164" s="316"/>
      <c r="K164" s="316"/>
      <c r="L164" s="316"/>
      <c r="M164" s="316"/>
      <c r="N164" s="316"/>
      <c r="O164" s="316"/>
      <c r="P164" s="317"/>
      <c r="Q164" s="395" t="s">
        <v>1245</v>
      </c>
      <c r="R164" s="316"/>
      <c r="S164" s="316"/>
      <c r="T164" s="316"/>
      <c r="U164" s="316"/>
      <c r="V164" s="316"/>
      <c r="W164" s="316"/>
      <c r="X164" s="316"/>
      <c r="Y164" s="316"/>
      <c r="Z164" s="316"/>
      <c r="AA164" s="316"/>
      <c r="AB164" s="316"/>
      <c r="AC164" s="316"/>
      <c r="AD164" s="317"/>
      <c r="AE164" s="1"/>
      <c r="AF164" t="s">
        <v>457</v>
      </c>
      <c r="AG164" t="s">
        <v>412</v>
      </c>
      <c r="AH164" t="s">
        <v>413</v>
      </c>
      <c r="AI164" t="s">
        <v>607</v>
      </c>
      <c r="AJ164" t="s">
        <v>608</v>
      </c>
      <c r="AK164" t="s">
        <v>606</v>
      </c>
    </row>
    <row r="165" spans="1:37" ht="15" customHeight="1">
      <c r="A165" s="91"/>
      <c r="B165" s="15"/>
      <c r="C165" s="318"/>
      <c r="D165" s="316"/>
      <c r="E165" s="316"/>
      <c r="F165" s="316"/>
      <c r="G165" s="316"/>
      <c r="H165" s="316"/>
      <c r="I165" s="316"/>
      <c r="J165" s="316"/>
      <c r="K165" s="316"/>
      <c r="L165" s="316"/>
      <c r="M165" s="316"/>
      <c r="N165" s="316"/>
      <c r="O165" s="316"/>
      <c r="P165" s="317"/>
      <c r="Q165" s="318"/>
      <c r="R165" s="316"/>
      <c r="S165" s="316"/>
      <c r="T165" s="316"/>
      <c r="U165" s="316"/>
      <c r="V165" s="316"/>
      <c r="W165" s="316"/>
      <c r="X165" s="316"/>
      <c r="Y165" s="316"/>
      <c r="Z165" s="316"/>
      <c r="AA165" s="316"/>
      <c r="AB165" s="316"/>
      <c r="AC165" s="316"/>
      <c r="AD165" s="317"/>
      <c r="AE165" s="1"/>
      <c r="AF165">
        <f>IF(AND(C165=1,Q165=0),1,0)</f>
        <v>0</v>
      </c>
      <c r="AG165">
        <f>IF(C165=1,IF(COUNTA(Q165:AD165)=1,0,1),IF(C165="",IF(COUNTA(Q165:AD165)&gt;0,1,0),0))</f>
        <v>0</v>
      </c>
      <c r="AH165">
        <f>IF(C165&gt;1,IF(COUNTA(Q165:AD165)=0,0,1),0)</f>
        <v>0</v>
      </c>
      <c r="AI165">
        <f>IF(OR(Q165="NS",Q165="NA"),0,LEN(Q165)-LEN(INT(Q165))-1)</f>
        <v>-2</v>
      </c>
      <c r="AJ165">
        <f>IF(AI165&lt;1,0,1)</f>
        <v>0</v>
      </c>
      <c r="AK165">
        <f>IF(ISNUMBER(Q165),0,IF(OR(Q165="",Q165="NA",Q165="NS"),0,1))</f>
        <v>0</v>
      </c>
    </row>
    <row r="166" spans="1:37" ht="15" customHeight="1">
      <c r="A166" s="91"/>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
      <c r="AF166" s="248">
        <f>SUM(AF165:AF165)</f>
        <v>0</v>
      </c>
    </row>
    <row r="167" spans="1:37" ht="24" customHeight="1">
      <c r="A167" s="83"/>
      <c r="B167" s="15"/>
      <c r="C167" s="371" t="s">
        <v>291</v>
      </c>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1"/>
    </row>
    <row r="168" spans="1:37" ht="60" customHeight="1">
      <c r="A168" s="83"/>
      <c r="B168" s="15"/>
      <c r="C168" s="372"/>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6"/>
      <c r="AD168" s="317"/>
      <c r="AE168" s="1"/>
    </row>
    <row r="169" spans="1:37" ht="15" customHeight="1">
      <c r="A169" s="1"/>
      <c r="B169" s="239" t="str">
        <f>IF(AG165=0,"","Favor de ingresar toda la información requerida en la pregunta.")</f>
        <v/>
      </c>
      <c r="C169" s="239"/>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7" ht="15" customHeight="1">
      <c r="A170" s="1"/>
      <c r="B170" s="239" t="str">
        <f>IF(AND(COUNTIF(Q165,"NS")&lt;&gt;0,C168=""),"Alerta: Debido a que cuenta con registros NS, debe proporcionar una justificación en el area de comentarios al final de la pregunta.","")</f>
        <v/>
      </c>
      <c r="C170" s="239"/>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7" ht="15" customHeight="1">
      <c r="A171" s="1"/>
      <c r="B171" s="239" t="str">
        <f>IF(AH165&gt;0,"Revise la información capturada, ya que tiene datos ingresados en celdas que están sombreadas.","")</f>
        <v/>
      </c>
      <c r="C171" s="239"/>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7" ht="15" customHeight="1">
      <c r="A172" s="1"/>
      <c r="B172" s="239" t="str">
        <f>IF(AF166=0,"","Debido a que cuenta con registro(s) con el código 1, el total de la fila respectiva debe ser mayor a cero.")</f>
        <v/>
      </c>
      <c r="C172" s="239"/>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7" ht="15" customHeight="1">
      <c r="A173" s="1"/>
      <c r="B173" s="239" t="str">
        <f>IF(AJ165=0,IF(AK165=0,"","Alerta: no debe agregar la frase miles o millones de pesos."),"Favor de revisar la instrucción general 2 del apartado IV.2, ya que no debe considerar decimales en las cifras registradas.")</f>
        <v/>
      </c>
      <c r="C173" s="239"/>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7" ht="15" customHeight="1" thickBot="1">
      <c r="A174" s="1"/>
      <c r="B174" s="239"/>
      <c r="C174" s="239"/>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7" ht="15" customHeight="1" thickBot="1">
      <c r="A175" s="88" t="s">
        <v>270</v>
      </c>
      <c r="B175" s="373" t="s">
        <v>1246</v>
      </c>
      <c r="C175" s="374"/>
      <c r="D175" s="374"/>
      <c r="E175" s="374"/>
      <c r="F175" s="374"/>
      <c r="G175" s="374"/>
      <c r="H175" s="374"/>
      <c r="I175" s="374"/>
      <c r="J175" s="374"/>
      <c r="K175" s="374"/>
      <c r="L175" s="374"/>
      <c r="M175" s="374"/>
      <c r="N175" s="374"/>
      <c r="O175" s="374"/>
      <c r="P175" s="374"/>
      <c r="Q175" s="374"/>
      <c r="R175" s="374"/>
      <c r="S175" s="374"/>
      <c r="T175" s="374"/>
      <c r="U175" s="374"/>
      <c r="V175" s="374"/>
      <c r="W175" s="374"/>
      <c r="X175" s="374"/>
      <c r="Y175" s="374"/>
      <c r="Z175" s="374"/>
      <c r="AA175" s="374"/>
      <c r="AB175" s="374"/>
      <c r="AC175" s="374"/>
      <c r="AD175" s="375"/>
    </row>
    <row r="176" spans="1:37" ht="15" customHeight="1">
      <c r="A176" s="145"/>
      <c r="B176" s="474" t="s">
        <v>295</v>
      </c>
      <c r="C176" s="377"/>
      <c r="D176" s="377"/>
      <c r="E176" s="377"/>
      <c r="F176" s="377"/>
      <c r="G176" s="377"/>
      <c r="H176" s="377"/>
      <c r="I176" s="377"/>
      <c r="J176" s="377"/>
      <c r="K176" s="377"/>
      <c r="L176" s="377"/>
      <c r="M176" s="377"/>
      <c r="N176" s="377"/>
      <c r="O176" s="377"/>
      <c r="P176" s="377"/>
      <c r="Q176" s="377"/>
      <c r="R176" s="377"/>
      <c r="S176" s="377"/>
      <c r="T176" s="377"/>
      <c r="U176" s="377"/>
      <c r="V176" s="377"/>
      <c r="W176" s="377"/>
      <c r="X176" s="377"/>
      <c r="Y176" s="377"/>
      <c r="Z176" s="377"/>
      <c r="AA176" s="377"/>
      <c r="AB176" s="377"/>
      <c r="AC176" s="377"/>
      <c r="AD176" s="378"/>
    </row>
    <row r="177" spans="1:34" ht="36" customHeight="1">
      <c r="A177" s="102"/>
      <c r="B177" s="145"/>
      <c r="C177" s="469" t="s">
        <v>1247</v>
      </c>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391"/>
    </row>
    <row r="178" spans="1:34" ht="48" customHeight="1">
      <c r="A178" s="70"/>
      <c r="B178" s="192"/>
      <c r="C178" s="381" t="s">
        <v>1248</v>
      </c>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322"/>
    </row>
    <row r="179" spans="1:34" ht="36" customHeight="1">
      <c r="A179" s="52"/>
      <c r="B179" s="66"/>
      <c r="C179" s="352" t="s">
        <v>1249</v>
      </c>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322"/>
    </row>
    <row r="180" spans="1:34" ht="36" customHeight="1">
      <c r="A180" s="52"/>
      <c r="B180" s="185"/>
      <c r="C180" s="353" t="s">
        <v>1250</v>
      </c>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324"/>
    </row>
    <row r="181" spans="1:34" ht="15" customHeight="1">
      <c r="A181" s="102"/>
    </row>
    <row r="182" spans="1:34" ht="36" customHeight="1">
      <c r="A182" s="98" t="s">
        <v>1251</v>
      </c>
      <c r="B182" s="408" t="s">
        <v>1252</v>
      </c>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row>
    <row r="183" spans="1:34" ht="36" customHeight="1">
      <c r="A183" s="52"/>
      <c r="B183" s="193"/>
      <c r="C183" s="383" t="s">
        <v>1253</v>
      </c>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81"/>
    </row>
    <row r="184" spans="1:34" ht="36" customHeight="1">
      <c r="A184" s="194"/>
      <c r="B184" s="103"/>
      <c r="C184" s="371" t="s">
        <v>1254</v>
      </c>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81"/>
    </row>
    <row r="185" spans="1:34" ht="24" customHeight="1">
      <c r="A185" s="51"/>
      <c r="B185" s="37"/>
      <c r="C185" s="409" t="s">
        <v>1255</v>
      </c>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row>
    <row r="186" spans="1:34" ht="15" customHeight="1">
      <c r="A186" s="52"/>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c r="AA186" s="103"/>
      <c r="AB186" s="103"/>
      <c r="AC186" s="103"/>
      <c r="AD186" s="103"/>
    </row>
    <row r="187" spans="1:34" ht="15" customHeight="1">
      <c r="A187" s="52"/>
      <c r="B187" s="103"/>
      <c r="C187" s="397" t="s">
        <v>1256</v>
      </c>
      <c r="D187" s="319"/>
      <c r="E187" s="319"/>
      <c r="F187" s="319"/>
      <c r="G187" s="319"/>
      <c r="H187" s="320"/>
      <c r="I187" s="451" t="s">
        <v>1257</v>
      </c>
      <c r="J187" s="320"/>
      <c r="K187" s="397" t="s">
        <v>1258</v>
      </c>
      <c r="L187" s="316"/>
      <c r="M187" s="316"/>
      <c r="N187" s="316"/>
      <c r="O187" s="316"/>
      <c r="P187" s="316"/>
      <c r="Q187" s="316"/>
      <c r="R187" s="316"/>
      <c r="S187" s="316"/>
      <c r="T187" s="316"/>
      <c r="U187" s="316"/>
      <c r="V187" s="316"/>
      <c r="W187" s="316"/>
      <c r="X187" s="316"/>
      <c r="Y187" s="316"/>
      <c r="Z187" s="316"/>
      <c r="AA187" s="316"/>
      <c r="AB187" s="316"/>
      <c r="AC187" s="316"/>
      <c r="AD187" s="317"/>
    </row>
    <row r="188" spans="1:34" ht="303.95" customHeight="1">
      <c r="A188" s="52"/>
      <c r="B188" s="195"/>
      <c r="C188" s="323"/>
      <c r="D188" s="314"/>
      <c r="E188" s="314"/>
      <c r="F188" s="314"/>
      <c r="G188" s="314"/>
      <c r="H188" s="324"/>
      <c r="I188" s="323"/>
      <c r="J188" s="324"/>
      <c r="K188" s="94" t="s">
        <v>461</v>
      </c>
      <c r="L188" s="94" t="s">
        <v>462</v>
      </c>
      <c r="M188" s="94" t="s">
        <v>463</v>
      </c>
      <c r="N188" s="94" t="s">
        <v>464</v>
      </c>
      <c r="O188" s="94" t="s">
        <v>465</v>
      </c>
      <c r="P188" s="94" t="s">
        <v>466</v>
      </c>
      <c r="Q188" s="94" t="s">
        <v>467</v>
      </c>
      <c r="R188" s="94" t="s">
        <v>468</v>
      </c>
      <c r="S188" s="94" t="s">
        <v>469</v>
      </c>
      <c r="T188" s="94" t="s">
        <v>470</v>
      </c>
      <c r="U188" s="94" t="s">
        <v>471</v>
      </c>
      <c r="V188" s="94" t="s">
        <v>472</v>
      </c>
      <c r="W188" s="94" t="s">
        <v>473</v>
      </c>
      <c r="X188" s="94" t="s">
        <v>474</v>
      </c>
      <c r="Y188" s="94" t="s">
        <v>475</v>
      </c>
      <c r="Z188" s="94" t="s">
        <v>476</v>
      </c>
      <c r="AA188" s="94" t="s">
        <v>477</v>
      </c>
      <c r="AB188" s="94" t="s">
        <v>478</v>
      </c>
      <c r="AC188" s="94" t="s">
        <v>479</v>
      </c>
      <c r="AD188" s="94" t="s">
        <v>480</v>
      </c>
      <c r="AG188" t="s">
        <v>412</v>
      </c>
      <c r="AH188" t="s">
        <v>884</v>
      </c>
    </row>
    <row r="189" spans="1:34" ht="36" customHeight="1">
      <c r="A189" s="52"/>
      <c r="B189" s="195"/>
      <c r="C189" s="196" t="s">
        <v>221</v>
      </c>
      <c r="D189" s="404" t="s">
        <v>614</v>
      </c>
      <c r="E189" s="316"/>
      <c r="F189" s="316"/>
      <c r="G189" s="316"/>
      <c r="H189" s="317"/>
      <c r="I189" s="379"/>
      <c r="J189" s="317"/>
      <c r="K189" s="249"/>
      <c r="L189" s="249"/>
      <c r="M189" s="249"/>
      <c r="N189" s="249"/>
      <c r="O189" s="249"/>
      <c r="P189" s="249"/>
      <c r="Q189" s="249"/>
      <c r="R189" s="249"/>
      <c r="S189" s="249"/>
      <c r="T189" s="249"/>
      <c r="U189" s="249"/>
      <c r="V189" s="249"/>
      <c r="W189" s="249"/>
      <c r="X189" s="249"/>
      <c r="Y189" s="249"/>
      <c r="Z189" s="249"/>
      <c r="AA189" s="249"/>
      <c r="AB189" s="249"/>
      <c r="AC189" s="249"/>
      <c r="AD189" s="249"/>
      <c r="AG189">
        <f t="shared" ref="AG189:AG200" si="9">IF(I189=1,IF(COUNTA(K189:AD189)=20,0,1),0)</f>
        <v>0</v>
      </c>
      <c r="AH189">
        <f t="shared" ref="AH189:AH200" si="10">IF(I189&gt;1,IF(COUNTA(K189:AD189)=0,0,1),0)</f>
        <v>0</v>
      </c>
    </row>
    <row r="190" spans="1:34" ht="48" customHeight="1">
      <c r="A190" s="52"/>
      <c r="B190" s="195"/>
      <c r="C190" s="157" t="s">
        <v>222</v>
      </c>
      <c r="D190" s="404" t="s">
        <v>1259</v>
      </c>
      <c r="E190" s="316"/>
      <c r="F190" s="316"/>
      <c r="G190" s="316"/>
      <c r="H190" s="317"/>
      <c r="I190" s="379"/>
      <c r="J190" s="317"/>
      <c r="K190" s="249"/>
      <c r="L190" s="249"/>
      <c r="M190" s="249"/>
      <c r="N190" s="249"/>
      <c r="O190" s="249"/>
      <c r="P190" s="249"/>
      <c r="Q190" s="249"/>
      <c r="R190" s="249"/>
      <c r="S190" s="249"/>
      <c r="T190" s="249"/>
      <c r="U190" s="249"/>
      <c r="V190" s="249"/>
      <c r="W190" s="249"/>
      <c r="X190" s="249"/>
      <c r="Y190" s="249"/>
      <c r="Z190" s="249"/>
      <c r="AA190" s="249"/>
      <c r="AB190" s="249"/>
      <c r="AC190" s="249"/>
      <c r="AD190" s="249"/>
      <c r="AG190">
        <f t="shared" si="9"/>
        <v>0</v>
      </c>
      <c r="AH190">
        <f t="shared" si="10"/>
        <v>0</v>
      </c>
    </row>
    <row r="191" spans="1:34" ht="72" customHeight="1">
      <c r="A191" s="52"/>
      <c r="B191" s="195"/>
      <c r="C191" s="158" t="s">
        <v>224</v>
      </c>
      <c r="D191" s="404" t="s">
        <v>1260</v>
      </c>
      <c r="E191" s="316"/>
      <c r="F191" s="316"/>
      <c r="G191" s="316"/>
      <c r="H191" s="317"/>
      <c r="I191" s="379"/>
      <c r="J191" s="317"/>
      <c r="K191" s="249"/>
      <c r="L191" s="249"/>
      <c r="M191" s="249"/>
      <c r="N191" s="249"/>
      <c r="O191" s="249"/>
      <c r="P191" s="249"/>
      <c r="Q191" s="249"/>
      <c r="R191" s="249"/>
      <c r="S191" s="249"/>
      <c r="T191" s="249"/>
      <c r="U191" s="249"/>
      <c r="V191" s="249"/>
      <c r="W191" s="249"/>
      <c r="X191" s="249"/>
      <c r="Y191" s="249"/>
      <c r="Z191" s="249"/>
      <c r="AA191" s="249"/>
      <c r="AB191" s="249"/>
      <c r="AC191" s="249"/>
      <c r="AD191" s="249"/>
      <c r="AG191">
        <f t="shared" si="9"/>
        <v>0</v>
      </c>
      <c r="AH191">
        <f t="shared" si="10"/>
        <v>0</v>
      </c>
    </row>
    <row r="192" spans="1:34" ht="84" customHeight="1">
      <c r="A192" s="52"/>
      <c r="B192" s="195"/>
      <c r="C192" s="157" t="s">
        <v>225</v>
      </c>
      <c r="D192" s="404" t="s">
        <v>1261</v>
      </c>
      <c r="E192" s="316"/>
      <c r="F192" s="316"/>
      <c r="G192" s="316"/>
      <c r="H192" s="317"/>
      <c r="I192" s="379"/>
      <c r="J192" s="317"/>
      <c r="K192" s="249"/>
      <c r="L192" s="249"/>
      <c r="M192" s="249"/>
      <c r="N192" s="249"/>
      <c r="O192" s="249"/>
      <c r="P192" s="249"/>
      <c r="Q192" s="249"/>
      <c r="R192" s="249"/>
      <c r="S192" s="249"/>
      <c r="T192" s="249"/>
      <c r="U192" s="249"/>
      <c r="V192" s="249"/>
      <c r="W192" s="249"/>
      <c r="X192" s="249"/>
      <c r="Y192" s="249"/>
      <c r="Z192" s="249"/>
      <c r="AA192" s="249"/>
      <c r="AB192" s="249"/>
      <c r="AC192" s="249"/>
      <c r="AD192" s="249"/>
      <c r="AG192">
        <f t="shared" si="9"/>
        <v>0</v>
      </c>
      <c r="AH192">
        <f t="shared" si="10"/>
        <v>0</v>
      </c>
    </row>
    <row r="193" spans="1:34" ht="24" customHeight="1">
      <c r="A193" s="52"/>
      <c r="B193" s="195"/>
      <c r="C193" s="157" t="s">
        <v>227</v>
      </c>
      <c r="D193" s="404" t="s">
        <v>627</v>
      </c>
      <c r="E193" s="316"/>
      <c r="F193" s="316"/>
      <c r="G193" s="316"/>
      <c r="H193" s="317"/>
      <c r="I193" s="379"/>
      <c r="J193" s="317"/>
      <c r="K193" s="249"/>
      <c r="L193" s="249"/>
      <c r="M193" s="249"/>
      <c r="N193" s="249"/>
      <c r="O193" s="249"/>
      <c r="P193" s="249"/>
      <c r="Q193" s="249"/>
      <c r="R193" s="249"/>
      <c r="S193" s="249"/>
      <c r="T193" s="249"/>
      <c r="U193" s="249"/>
      <c r="V193" s="249"/>
      <c r="W193" s="249"/>
      <c r="X193" s="249"/>
      <c r="Y193" s="249"/>
      <c r="Z193" s="249"/>
      <c r="AA193" s="249"/>
      <c r="AB193" s="249"/>
      <c r="AC193" s="249"/>
      <c r="AD193" s="249"/>
      <c r="AG193">
        <f t="shared" si="9"/>
        <v>0</v>
      </c>
      <c r="AH193">
        <f t="shared" si="10"/>
        <v>0</v>
      </c>
    </row>
    <row r="194" spans="1:34" ht="48" customHeight="1">
      <c r="A194" s="52"/>
      <c r="B194" s="195"/>
      <c r="C194" s="157" t="s">
        <v>229</v>
      </c>
      <c r="D194" s="404" t="s">
        <v>1262</v>
      </c>
      <c r="E194" s="316"/>
      <c r="F194" s="316"/>
      <c r="G194" s="316"/>
      <c r="H194" s="317"/>
      <c r="I194" s="379"/>
      <c r="J194" s="317"/>
      <c r="K194" s="249"/>
      <c r="L194" s="249"/>
      <c r="M194" s="249"/>
      <c r="N194" s="249"/>
      <c r="O194" s="249"/>
      <c r="P194" s="249"/>
      <c r="Q194" s="249"/>
      <c r="R194" s="249"/>
      <c r="S194" s="249"/>
      <c r="T194" s="249"/>
      <c r="U194" s="249"/>
      <c r="V194" s="249"/>
      <c r="W194" s="249"/>
      <c r="X194" s="249"/>
      <c r="Y194" s="249"/>
      <c r="Z194" s="249"/>
      <c r="AA194" s="249"/>
      <c r="AB194" s="249"/>
      <c r="AC194" s="249"/>
      <c r="AD194" s="249"/>
      <c r="AG194">
        <f t="shared" si="9"/>
        <v>0</v>
      </c>
      <c r="AH194">
        <f t="shared" si="10"/>
        <v>0</v>
      </c>
    </row>
    <row r="195" spans="1:34" ht="24" customHeight="1">
      <c r="A195" s="52"/>
      <c r="B195" s="195"/>
      <c r="C195" s="157" t="s">
        <v>231</v>
      </c>
      <c r="D195" s="404" t="s">
        <v>1263</v>
      </c>
      <c r="E195" s="316"/>
      <c r="F195" s="316"/>
      <c r="G195" s="316"/>
      <c r="H195" s="317"/>
      <c r="I195" s="379"/>
      <c r="J195" s="317"/>
      <c r="K195" s="249"/>
      <c r="L195" s="249"/>
      <c r="M195" s="249"/>
      <c r="N195" s="249"/>
      <c r="O195" s="249"/>
      <c r="P195" s="249"/>
      <c r="Q195" s="249"/>
      <c r="R195" s="249"/>
      <c r="S195" s="249"/>
      <c r="T195" s="249"/>
      <c r="U195" s="249"/>
      <c r="V195" s="249"/>
      <c r="W195" s="249"/>
      <c r="X195" s="249"/>
      <c r="Y195" s="249"/>
      <c r="Z195" s="249"/>
      <c r="AA195" s="249"/>
      <c r="AB195" s="249"/>
      <c r="AC195" s="249"/>
      <c r="AD195" s="249"/>
      <c r="AG195">
        <f t="shared" si="9"/>
        <v>0</v>
      </c>
      <c r="AH195">
        <f t="shared" si="10"/>
        <v>0</v>
      </c>
    </row>
    <row r="196" spans="1:34" ht="24" customHeight="1">
      <c r="A196" s="52"/>
      <c r="B196" s="195"/>
      <c r="C196" s="157" t="s">
        <v>233</v>
      </c>
      <c r="D196" s="404" t="s">
        <v>1264</v>
      </c>
      <c r="E196" s="316"/>
      <c r="F196" s="316"/>
      <c r="G196" s="316"/>
      <c r="H196" s="317"/>
      <c r="I196" s="379"/>
      <c r="J196" s="317"/>
      <c r="K196" s="249"/>
      <c r="L196" s="249"/>
      <c r="M196" s="249"/>
      <c r="N196" s="249"/>
      <c r="O196" s="249"/>
      <c r="P196" s="249"/>
      <c r="Q196" s="249"/>
      <c r="R196" s="249"/>
      <c r="S196" s="249"/>
      <c r="T196" s="249"/>
      <c r="U196" s="249"/>
      <c r="V196" s="249"/>
      <c r="W196" s="249"/>
      <c r="X196" s="249"/>
      <c r="Y196" s="249"/>
      <c r="Z196" s="249"/>
      <c r="AA196" s="249"/>
      <c r="AB196" s="249"/>
      <c r="AC196" s="249"/>
      <c r="AD196" s="249"/>
      <c r="AG196">
        <f t="shared" si="9"/>
        <v>0</v>
      </c>
      <c r="AH196">
        <f t="shared" si="10"/>
        <v>0</v>
      </c>
    </row>
    <row r="197" spans="1:34" ht="36" customHeight="1">
      <c r="A197" s="52"/>
      <c r="B197" s="195"/>
      <c r="C197" s="157" t="s">
        <v>235</v>
      </c>
      <c r="D197" s="404" t="s">
        <v>1265</v>
      </c>
      <c r="E197" s="316"/>
      <c r="F197" s="316"/>
      <c r="G197" s="316"/>
      <c r="H197" s="317"/>
      <c r="I197" s="379"/>
      <c r="J197" s="317"/>
      <c r="K197" s="249"/>
      <c r="L197" s="249"/>
      <c r="M197" s="249"/>
      <c r="N197" s="249"/>
      <c r="O197" s="249"/>
      <c r="P197" s="249"/>
      <c r="Q197" s="249"/>
      <c r="R197" s="249"/>
      <c r="S197" s="249"/>
      <c r="T197" s="249"/>
      <c r="U197" s="249"/>
      <c r="V197" s="249"/>
      <c r="W197" s="249"/>
      <c r="X197" s="249"/>
      <c r="Y197" s="249"/>
      <c r="Z197" s="249"/>
      <c r="AA197" s="249"/>
      <c r="AB197" s="249"/>
      <c r="AC197" s="249"/>
      <c r="AD197" s="249"/>
      <c r="AG197">
        <f t="shared" si="9"/>
        <v>0</v>
      </c>
      <c r="AH197">
        <f t="shared" si="10"/>
        <v>0</v>
      </c>
    </row>
    <row r="198" spans="1:34" ht="36" customHeight="1">
      <c r="A198" s="52"/>
      <c r="B198" s="195"/>
      <c r="C198" s="157" t="s">
        <v>237</v>
      </c>
      <c r="D198" s="404" t="s">
        <v>1266</v>
      </c>
      <c r="E198" s="316"/>
      <c r="F198" s="316"/>
      <c r="G198" s="316"/>
      <c r="H198" s="317"/>
      <c r="I198" s="379"/>
      <c r="J198" s="317"/>
      <c r="K198" s="249"/>
      <c r="L198" s="249"/>
      <c r="M198" s="249"/>
      <c r="N198" s="249"/>
      <c r="O198" s="249"/>
      <c r="P198" s="249"/>
      <c r="Q198" s="249"/>
      <c r="R198" s="249"/>
      <c r="S198" s="249"/>
      <c r="T198" s="249"/>
      <c r="U198" s="249"/>
      <c r="V198" s="249"/>
      <c r="W198" s="249"/>
      <c r="X198" s="249"/>
      <c r="Y198" s="249"/>
      <c r="Z198" s="249"/>
      <c r="AA198" s="249"/>
      <c r="AB198" s="249"/>
      <c r="AC198" s="249"/>
      <c r="AD198" s="249"/>
      <c r="AG198">
        <f t="shared" si="9"/>
        <v>0</v>
      </c>
      <c r="AH198">
        <f t="shared" si="10"/>
        <v>0</v>
      </c>
    </row>
    <row r="199" spans="1:34" ht="24" customHeight="1">
      <c r="A199" s="52"/>
      <c r="B199" s="195"/>
      <c r="C199" s="157" t="s">
        <v>239</v>
      </c>
      <c r="D199" s="404" t="s">
        <v>1267</v>
      </c>
      <c r="E199" s="316"/>
      <c r="F199" s="316"/>
      <c r="G199" s="316"/>
      <c r="H199" s="317"/>
      <c r="I199" s="379"/>
      <c r="J199" s="317"/>
      <c r="K199" s="249"/>
      <c r="L199" s="249"/>
      <c r="M199" s="249"/>
      <c r="N199" s="249"/>
      <c r="O199" s="249"/>
      <c r="P199" s="249"/>
      <c r="Q199" s="249"/>
      <c r="R199" s="249"/>
      <c r="S199" s="249"/>
      <c r="T199" s="249"/>
      <c r="U199" s="249"/>
      <c r="V199" s="249"/>
      <c r="W199" s="249"/>
      <c r="X199" s="249"/>
      <c r="Y199" s="249"/>
      <c r="Z199" s="249"/>
      <c r="AA199" s="249"/>
      <c r="AB199" s="249"/>
      <c r="AC199" s="249"/>
      <c r="AD199" s="249"/>
      <c r="AG199">
        <f t="shared" si="9"/>
        <v>0</v>
      </c>
      <c r="AH199">
        <f t="shared" si="10"/>
        <v>0</v>
      </c>
    </row>
    <row r="200" spans="1:34" ht="24" customHeight="1">
      <c r="A200" s="52"/>
      <c r="B200" s="195"/>
      <c r="C200" s="157" t="s">
        <v>240</v>
      </c>
      <c r="D200" s="404" t="s">
        <v>1268</v>
      </c>
      <c r="E200" s="316"/>
      <c r="F200" s="316"/>
      <c r="G200" s="316"/>
      <c r="H200" s="317"/>
      <c r="I200" s="379"/>
      <c r="J200" s="317"/>
      <c r="K200" s="249"/>
      <c r="L200" s="249"/>
      <c r="M200" s="249"/>
      <c r="N200" s="249"/>
      <c r="O200" s="249"/>
      <c r="P200" s="249"/>
      <c r="Q200" s="249"/>
      <c r="R200" s="249"/>
      <c r="S200" s="249"/>
      <c r="T200" s="249"/>
      <c r="U200" s="249"/>
      <c r="V200" s="249"/>
      <c r="W200" s="249"/>
      <c r="X200" s="249"/>
      <c r="Y200" s="249"/>
      <c r="Z200" s="249"/>
      <c r="AA200" s="249"/>
      <c r="AB200" s="249"/>
      <c r="AC200" s="249"/>
      <c r="AD200" s="249"/>
      <c r="AG200">
        <f t="shared" si="9"/>
        <v>0</v>
      </c>
      <c r="AH200">
        <f t="shared" si="10"/>
        <v>0</v>
      </c>
    </row>
    <row r="201" spans="1:34">
      <c r="A201" s="102"/>
      <c r="J201" s="150" t="s">
        <v>506</v>
      </c>
      <c r="K201" s="121">
        <f t="shared" ref="K201:AD201" si="11">IF(AND(SUM(K189:K200)=0,COUNTIF(K189:K200,"NS")&gt;0),"NS",IF(AND(SUM(K189:K200)=0,COUNTIF(K189:K200,0)&gt;0),0,IF(AND(SUM(K189:K200)=0,COUNTIF(K189:K200,"NA")&gt;0),"NA",SUM(K189:K200))))</f>
        <v>0</v>
      </c>
      <c r="L201" s="121">
        <f t="shared" si="11"/>
        <v>0</v>
      </c>
      <c r="M201" s="121">
        <f t="shared" si="11"/>
        <v>0</v>
      </c>
      <c r="N201" s="121">
        <f t="shared" si="11"/>
        <v>0</v>
      </c>
      <c r="O201" s="121">
        <f t="shared" si="11"/>
        <v>0</v>
      </c>
      <c r="P201" s="121">
        <f t="shared" si="11"/>
        <v>0</v>
      </c>
      <c r="Q201" s="121">
        <f t="shared" si="11"/>
        <v>0</v>
      </c>
      <c r="R201" s="121">
        <f t="shared" si="11"/>
        <v>0</v>
      </c>
      <c r="S201" s="121">
        <f t="shared" si="11"/>
        <v>0</v>
      </c>
      <c r="T201" s="121">
        <f t="shared" si="11"/>
        <v>0</v>
      </c>
      <c r="U201" s="121">
        <f t="shared" si="11"/>
        <v>0</v>
      </c>
      <c r="V201" s="121">
        <f t="shared" si="11"/>
        <v>0</v>
      </c>
      <c r="W201" s="121">
        <f t="shared" si="11"/>
        <v>0</v>
      </c>
      <c r="X201" s="121">
        <f t="shared" si="11"/>
        <v>0</v>
      </c>
      <c r="Y201" s="121">
        <f t="shared" si="11"/>
        <v>0</v>
      </c>
      <c r="Z201" s="121">
        <f t="shared" si="11"/>
        <v>0</v>
      </c>
      <c r="AA201" s="121">
        <f t="shared" si="11"/>
        <v>0</v>
      </c>
      <c r="AB201" s="121">
        <f t="shared" si="11"/>
        <v>0</v>
      </c>
      <c r="AC201" s="121">
        <f t="shared" si="11"/>
        <v>0</v>
      </c>
      <c r="AD201" s="121">
        <f t="shared" si="11"/>
        <v>0</v>
      </c>
      <c r="AG201" s="248">
        <f>SUM(AG189:AG200)</f>
        <v>0</v>
      </c>
      <c r="AH201" s="248">
        <f>SUM(AH189:AH200)</f>
        <v>0</v>
      </c>
    </row>
    <row r="202" spans="1:34">
      <c r="A202" s="102"/>
    </row>
    <row r="203" spans="1:34" ht="45" customHeight="1">
      <c r="A203" s="102"/>
      <c r="C203" s="445" t="s">
        <v>1269</v>
      </c>
      <c r="D203" s="281"/>
      <c r="E203" s="281"/>
      <c r="F203" s="379"/>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6"/>
      <c r="AD203" s="317"/>
    </row>
    <row r="204" spans="1:34">
      <c r="A204" s="102"/>
      <c r="B204" s="239" t="str">
        <f>IF(AND(I200=1,F203=""),"Alerta: Debido a que seleccionó para el numeral 12 el código 1, debe anotar el nombre de dicho(s) tipo(s) de institución(es).","")</f>
        <v/>
      </c>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row>
    <row r="205" spans="1:34" ht="45" customHeight="1">
      <c r="A205" s="102"/>
      <c r="C205" s="418" t="s">
        <v>481</v>
      </c>
      <c r="D205" s="281"/>
      <c r="E205" s="281"/>
      <c r="F205" s="379"/>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6"/>
      <c r="AD205" s="317"/>
    </row>
    <row r="206" spans="1:34">
      <c r="A206" s="102"/>
      <c r="B206" s="239" t="str">
        <f>IF(AND(AD201&gt;0,AD201&lt;&gt;"NA",AD201&lt;&gt;"NS",F205=""),"Alerta: Debido a que cuenta con un valor mayor a cero en la columna Otro tipo de equipo operativo, debe anotar dicho(s) nombre(s).","")</f>
        <v/>
      </c>
    </row>
    <row r="207" spans="1:34" ht="24" customHeight="1">
      <c r="A207" s="102"/>
      <c r="C207" s="371" t="s">
        <v>291</v>
      </c>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row>
    <row r="208" spans="1:34" ht="60" customHeight="1">
      <c r="A208" s="102"/>
      <c r="C208" s="419"/>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6"/>
      <c r="AD208" s="317"/>
    </row>
    <row r="209" spans="1:34" ht="15" customHeight="1">
      <c r="A209" s="83"/>
      <c r="B209" s="239" t="str">
        <f>IF(AG201=0,"","Favor de ingresar toda la información requerida en la pregunta.")</f>
        <v/>
      </c>
      <c r="C209" s="239"/>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row>
    <row r="210" spans="1:34" ht="15" customHeight="1">
      <c r="A210" s="83"/>
      <c r="B210" s="239" t="str">
        <f>IF(AND(COUNTIF(K189:AD200,"NS")&lt;&gt;0,C208=""),"Alerta: Debido a que cuenta con registros NS, debe proporcionar una justificación en el area de comentarios al final de la pregunta.","")</f>
        <v/>
      </c>
      <c r="C210" s="239"/>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row>
    <row r="211" spans="1:34" ht="15" customHeight="1">
      <c r="A211" s="83"/>
      <c r="B211" s="239" t="str">
        <f>IF(AH201&gt;0,"Revise la información capturada, ya que tiene datos ingresados en celdas que están sombreadas.","")</f>
        <v/>
      </c>
      <c r="C211" s="239"/>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row>
    <row r="212" spans="1:34" ht="15" customHeight="1">
      <c r="A212" s="83"/>
      <c r="B212" s="239"/>
      <c r="C212" s="239"/>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row>
    <row r="213" spans="1:34" ht="15" customHeight="1">
      <c r="A213" s="83"/>
      <c r="B213" s="239"/>
      <c r="C213" s="239"/>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row>
    <row r="214" spans="1:34" ht="15" customHeight="1">
      <c r="A214" s="83"/>
      <c r="B214" s="239"/>
      <c r="C214" s="239"/>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row>
    <row r="215" spans="1:34" ht="36" customHeight="1">
      <c r="A215" s="98" t="s">
        <v>1270</v>
      </c>
      <c r="B215" s="408" t="s">
        <v>1271</v>
      </c>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row>
    <row r="216" spans="1:34" ht="36" customHeight="1">
      <c r="A216" s="52"/>
      <c r="B216" s="193"/>
      <c r="C216" s="383" t="s">
        <v>1272</v>
      </c>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row>
    <row r="217" spans="1:34" ht="60" customHeight="1">
      <c r="A217" s="98"/>
      <c r="B217" s="103"/>
      <c r="C217" s="371" t="s">
        <v>1273</v>
      </c>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row>
    <row r="218" spans="1:34" ht="36" customHeight="1">
      <c r="A218" s="194"/>
      <c r="B218" s="103"/>
      <c r="C218" s="409" t="s">
        <v>1274</v>
      </c>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row>
    <row r="219" spans="1:34" ht="36" customHeight="1">
      <c r="A219" s="51"/>
      <c r="B219" s="37"/>
      <c r="C219" s="409" t="s">
        <v>1275</v>
      </c>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row>
    <row r="220" spans="1:34" ht="15" customHeight="1">
      <c r="A220" s="52"/>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row>
    <row r="221" spans="1:34" ht="15" customHeight="1">
      <c r="A221" s="52"/>
      <c r="B221" s="195"/>
      <c r="C221" s="397" t="s">
        <v>1256</v>
      </c>
      <c r="D221" s="319"/>
      <c r="E221" s="319"/>
      <c r="F221" s="319"/>
      <c r="G221" s="319"/>
      <c r="H221" s="319"/>
      <c r="I221" s="319"/>
      <c r="J221" s="319"/>
      <c r="K221" s="320"/>
      <c r="L221" s="451" t="s">
        <v>1276</v>
      </c>
      <c r="M221" s="320"/>
      <c r="N221" s="397" t="s">
        <v>1277</v>
      </c>
      <c r="O221" s="316"/>
      <c r="P221" s="316"/>
      <c r="Q221" s="316"/>
      <c r="R221" s="316"/>
      <c r="S221" s="316"/>
      <c r="T221" s="316"/>
      <c r="U221" s="316"/>
      <c r="V221" s="316"/>
      <c r="W221" s="316"/>
      <c r="X221" s="316"/>
      <c r="Y221" s="316"/>
      <c r="Z221" s="316"/>
      <c r="AA221" s="316"/>
      <c r="AB221" s="316"/>
      <c r="AC221" s="316"/>
      <c r="AD221" s="317"/>
    </row>
    <row r="222" spans="1:34" ht="264" customHeight="1">
      <c r="A222" s="52"/>
      <c r="B222" s="195"/>
      <c r="C222" s="323"/>
      <c r="D222" s="314"/>
      <c r="E222" s="314"/>
      <c r="F222" s="314"/>
      <c r="G222" s="314"/>
      <c r="H222" s="314"/>
      <c r="I222" s="314"/>
      <c r="J222" s="314"/>
      <c r="K222" s="324"/>
      <c r="L222" s="323"/>
      <c r="M222" s="324"/>
      <c r="N222" s="94" t="s">
        <v>1030</v>
      </c>
      <c r="O222" s="94" t="s">
        <v>1031</v>
      </c>
      <c r="P222" s="94" t="s">
        <v>1032</v>
      </c>
      <c r="Q222" s="94" t="s">
        <v>1033</v>
      </c>
      <c r="R222" s="94" t="s">
        <v>1034</v>
      </c>
      <c r="S222" s="94" t="s">
        <v>1035</v>
      </c>
      <c r="T222" s="94" t="s">
        <v>1036</v>
      </c>
      <c r="U222" s="94" t="s">
        <v>1037</v>
      </c>
      <c r="V222" s="94" t="s">
        <v>1038</v>
      </c>
      <c r="W222" s="94" t="s">
        <v>1039</v>
      </c>
      <c r="X222" s="94" t="s">
        <v>1040</v>
      </c>
      <c r="Y222" s="94" t="s">
        <v>1041</v>
      </c>
      <c r="Z222" s="94" t="s">
        <v>1042</v>
      </c>
      <c r="AA222" s="94" t="s">
        <v>1043</v>
      </c>
      <c r="AB222" s="94" t="s">
        <v>1044</v>
      </c>
      <c r="AC222" s="94" t="s">
        <v>1045</v>
      </c>
      <c r="AD222" s="94" t="s">
        <v>1046</v>
      </c>
      <c r="AG222" t="s">
        <v>412</v>
      </c>
      <c r="AH222" t="s">
        <v>884</v>
      </c>
    </row>
    <row r="223" spans="1:34" ht="24" customHeight="1">
      <c r="A223" s="52"/>
      <c r="B223" s="195"/>
      <c r="C223" s="196" t="s">
        <v>221</v>
      </c>
      <c r="D223" s="404" t="s">
        <v>614</v>
      </c>
      <c r="E223" s="316"/>
      <c r="F223" s="316"/>
      <c r="G223" s="316"/>
      <c r="H223" s="316"/>
      <c r="I223" s="316"/>
      <c r="J223" s="316"/>
      <c r="K223" s="317"/>
      <c r="L223" s="379"/>
      <c r="M223" s="317"/>
      <c r="N223" s="249"/>
      <c r="O223" s="249"/>
      <c r="P223" s="249"/>
      <c r="Q223" s="249"/>
      <c r="R223" s="249"/>
      <c r="S223" s="249"/>
      <c r="T223" s="249"/>
      <c r="U223" s="249"/>
      <c r="V223" s="249"/>
      <c r="W223" s="249"/>
      <c r="X223" s="249"/>
      <c r="Y223" s="249"/>
      <c r="Z223" s="249"/>
      <c r="AA223" s="249"/>
      <c r="AB223" s="249"/>
      <c r="AC223" s="249"/>
      <c r="AD223" s="249"/>
      <c r="AG223">
        <f t="shared" ref="AG223:AG234" si="12">IF(L223=1,IF(COUNTA(N223:AD223)=17,0,1),0)</f>
        <v>0</v>
      </c>
      <c r="AH223">
        <f t="shared" ref="AH223:AH234" si="13">IF(L223&gt;1,IF(COUNTA(N223:AD223)=0,0,1),0)</f>
        <v>0</v>
      </c>
    </row>
    <row r="224" spans="1:34" ht="36" customHeight="1">
      <c r="A224" s="52"/>
      <c r="B224" s="195"/>
      <c r="C224" s="157" t="s">
        <v>222</v>
      </c>
      <c r="D224" s="404" t="s">
        <v>1259</v>
      </c>
      <c r="E224" s="316"/>
      <c r="F224" s="316"/>
      <c r="G224" s="316"/>
      <c r="H224" s="316"/>
      <c r="I224" s="316"/>
      <c r="J224" s="316"/>
      <c r="K224" s="317"/>
      <c r="L224" s="379"/>
      <c r="M224" s="317"/>
      <c r="N224" s="249"/>
      <c r="O224" s="249"/>
      <c r="P224" s="249"/>
      <c r="Q224" s="249"/>
      <c r="R224" s="249"/>
      <c r="S224" s="249"/>
      <c r="T224" s="249"/>
      <c r="U224" s="249"/>
      <c r="V224" s="249"/>
      <c r="W224" s="249"/>
      <c r="X224" s="249"/>
      <c r="Y224" s="249"/>
      <c r="Z224" s="249"/>
      <c r="AA224" s="249"/>
      <c r="AB224" s="249"/>
      <c r="AC224" s="249"/>
      <c r="AD224" s="249"/>
      <c r="AG224">
        <f t="shared" si="12"/>
        <v>0</v>
      </c>
      <c r="AH224">
        <f t="shared" si="13"/>
        <v>0</v>
      </c>
    </row>
    <row r="225" spans="1:34" ht="48" customHeight="1">
      <c r="A225" s="52"/>
      <c r="B225" s="195"/>
      <c r="C225" s="158" t="s">
        <v>224</v>
      </c>
      <c r="D225" s="404" t="s">
        <v>1260</v>
      </c>
      <c r="E225" s="316"/>
      <c r="F225" s="316"/>
      <c r="G225" s="316"/>
      <c r="H225" s="316"/>
      <c r="I225" s="316"/>
      <c r="J225" s="316"/>
      <c r="K225" s="317"/>
      <c r="L225" s="379"/>
      <c r="M225" s="317"/>
      <c r="N225" s="249"/>
      <c r="O225" s="249"/>
      <c r="P225" s="249"/>
      <c r="Q225" s="249"/>
      <c r="R225" s="249"/>
      <c r="S225" s="249"/>
      <c r="T225" s="249"/>
      <c r="U225" s="249"/>
      <c r="V225" s="249"/>
      <c r="W225" s="249"/>
      <c r="X225" s="249"/>
      <c r="Y225" s="249"/>
      <c r="Z225" s="249"/>
      <c r="AA225" s="249"/>
      <c r="AB225" s="249"/>
      <c r="AC225" s="249"/>
      <c r="AD225" s="249"/>
      <c r="AG225">
        <f t="shared" si="12"/>
        <v>0</v>
      </c>
      <c r="AH225">
        <f t="shared" si="13"/>
        <v>0</v>
      </c>
    </row>
    <row r="226" spans="1:34" ht="48" customHeight="1">
      <c r="A226" s="52"/>
      <c r="B226" s="195"/>
      <c r="C226" s="157" t="s">
        <v>225</v>
      </c>
      <c r="D226" s="404" t="s">
        <v>1261</v>
      </c>
      <c r="E226" s="316"/>
      <c r="F226" s="316"/>
      <c r="G226" s="316"/>
      <c r="H226" s="316"/>
      <c r="I226" s="316"/>
      <c r="J226" s="316"/>
      <c r="K226" s="317"/>
      <c r="L226" s="379"/>
      <c r="M226" s="317"/>
      <c r="N226" s="249"/>
      <c r="O226" s="249"/>
      <c r="P226" s="249"/>
      <c r="Q226" s="249"/>
      <c r="R226" s="249"/>
      <c r="S226" s="249"/>
      <c r="T226" s="249"/>
      <c r="U226" s="249"/>
      <c r="V226" s="249"/>
      <c r="W226" s="249"/>
      <c r="X226" s="249"/>
      <c r="Y226" s="249"/>
      <c r="Z226" s="249"/>
      <c r="AA226" s="249"/>
      <c r="AB226" s="249"/>
      <c r="AC226" s="249"/>
      <c r="AD226" s="249"/>
      <c r="AG226">
        <f t="shared" si="12"/>
        <v>0</v>
      </c>
      <c r="AH226">
        <f t="shared" si="13"/>
        <v>0</v>
      </c>
    </row>
    <row r="227" spans="1:34" ht="15" customHeight="1">
      <c r="A227" s="52"/>
      <c r="B227" s="195"/>
      <c r="C227" s="157" t="s">
        <v>227</v>
      </c>
      <c r="D227" s="404" t="s">
        <v>627</v>
      </c>
      <c r="E227" s="316"/>
      <c r="F227" s="316"/>
      <c r="G227" s="316"/>
      <c r="H227" s="316"/>
      <c r="I227" s="316"/>
      <c r="J227" s="316"/>
      <c r="K227" s="317"/>
      <c r="L227" s="379"/>
      <c r="M227" s="317"/>
      <c r="N227" s="249"/>
      <c r="O227" s="249"/>
      <c r="P227" s="249"/>
      <c r="Q227" s="249"/>
      <c r="R227" s="249"/>
      <c r="S227" s="249"/>
      <c r="T227" s="249"/>
      <c r="U227" s="249"/>
      <c r="V227" s="249"/>
      <c r="W227" s="249"/>
      <c r="X227" s="249"/>
      <c r="Y227" s="249"/>
      <c r="Z227" s="249"/>
      <c r="AA227" s="249"/>
      <c r="AB227" s="249"/>
      <c r="AC227" s="249"/>
      <c r="AD227" s="249"/>
      <c r="AG227">
        <f t="shared" si="12"/>
        <v>0</v>
      </c>
      <c r="AH227">
        <f t="shared" si="13"/>
        <v>0</v>
      </c>
    </row>
    <row r="228" spans="1:34" ht="24" customHeight="1">
      <c r="A228" s="52"/>
      <c r="B228" s="195"/>
      <c r="C228" s="157" t="s">
        <v>229</v>
      </c>
      <c r="D228" s="404" t="s">
        <v>1262</v>
      </c>
      <c r="E228" s="316"/>
      <c r="F228" s="316"/>
      <c r="G228" s="316"/>
      <c r="H228" s="316"/>
      <c r="I228" s="316"/>
      <c r="J228" s="316"/>
      <c r="K228" s="317"/>
      <c r="L228" s="379"/>
      <c r="M228" s="317"/>
      <c r="N228" s="249"/>
      <c r="O228" s="249"/>
      <c r="P228" s="249"/>
      <c r="Q228" s="249"/>
      <c r="R228" s="249"/>
      <c r="S228" s="249"/>
      <c r="T228" s="249"/>
      <c r="U228" s="249"/>
      <c r="V228" s="249"/>
      <c r="W228" s="249"/>
      <c r="X228" s="249"/>
      <c r="Y228" s="249"/>
      <c r="Z228" s="249"/>
      <c r="AA228" s="249"/>
      <c r="AB228" s="249"/>
      <c r="AC228" s="249"/>
      <c r="AD228" s="249"/>
      <c r="AG228">
        <f t="shared" si="12"/>
        <v>0</v>
      </c>
      <c r="AH228">
        <f t="shared" si="13"/>
        <v>0</v>
      </c>
    </row>
    <row r="229" spans="1:34" ht="15" customHeight="1">
      <c r="A229" s="52"/>
      <c r="B229" s="195"/>
      <c r="C229" s="157" t="s">
        <v>231</v>
      </c>
      <c r="D229" s="404" t="s">
        <v>1263</v>
      </c>
      <c r="E229" s="316"/>
      <c r="F229" s="316"/>
      <c r="G229" s="316"/>
      <c r="H229" s="316"/>
      <c r="I229" s="316"/>
      <c r="J229" s="316"/>
      <c r="K229" s="317"/>
      <c r="L229" s="379"/>
      <c r="M229" s="317"/>
      <c r="N229" s="249"/>
      <c r="O229" s="249"/>
      <c r="P229" s="249"/>
      <c r="Q229" s="249"/>
      <c r="R229" s="249"/>
      <c r="S229" s="249"/>
      <c r="T229" s="249"/>
      <c r="U229" s="249"/>
      <c r="V229" s="249"/>
      <c r="W229" s="249"/>
      <c r="X229" s="249"/>
      <c r="Y229" s="249"/>
      <c r="Z229" s="249"/>
      <c r="AA229" s="249"/>
      <c r="AB229" s="249"/>
      <c r="AC229" s="249"/>
      <c r="AD229" s="249"/>
      <c r="AG229">
        <f t="shared" si="12"/>
        <v>0</v>
      </c>
      <c r="AH229">
        <f t="shared" si="13"/>
        <v>0</v>
      </c>
    </row>
    <row r="230" spans="1:34" ht="15" customHeight="1">
      <c r="A230" s="52"/>
      <c r="B230" s="195"/>
      <c r="C230" s="157" t="s">
        <v>233</v>
      </c>
      <c r="D230" s="404" t="s">
        <v>1264</v>
      </c>
      <c r="E230" s="316"/>
      <c r="F230" s="316"/>
      <c r="G230" s="316"/>
      <c r="H230" s="316"/>
      <c r="I230" s="316"/>
      <c r="J230" s="316"/>
      <c r="K230" s="317"/>
      <c r="L230" s="379"/>
      <c r="M230" s="317"/>
      <c r="N230" s="249"/>
      <c r="O230" s="249"/>
      <c r="P230" s="249"/>
      <c r="Q230" s="249"/>
      <c r="R230" s="249"/>
      <c r="S230" s="249"/>
      <c r="T230" s="249"/>
      <c r="U230" s="249"/>
      <c r="V230" s="249"/>
      <c r="W230" s="249"/>
      <c r="X230" s="249"/>
      <c r="Y230" s="249"/>
      <c r="Z230" s="249"/>
      <c r="AA230" s="249"/>
      <c r="AB230" s="249"/>
      <c r="AC230" s="249"/>
      <c r="AD230" s="249"/>
      <c r="AG230">
        <f t="shared" si="12"/>
        <v>0</v>
      </c>
      <c r="AH230">
        <f t="shared" si="13"/>
        <v>0</v>
      </c>
    </row>
    <row r="231" spans="1:34" ht="24" customHeight="1">
      <c r="A231" s="52"/>
      <c r="B231" s="195"/>
      <c r="C231" s="157" t="s">
        <v>235</v>
      </c>
      <c r="D231" s="404" t="s">
        <v>1265</v>
      </c>
      <c r="E231" s="316"/>
      <c r="F231" s="316"/>
      <c r="G231" s="316"/>
      <c r="H231" s="316"/>
      <c r="I231" s="316"/>
      <c r="J231" s="316"/>
      <c r="K231" s="317"/>
      <c r="L231" s="379"/>
      <c r="M231" s="317"/>
      <c r="N231" s="249"/>
      <c r="O231" s="249"/>
      <c r="P231" s="249"/>
      <c r="Q231" s="249"/>
      <c r="R231" s="249"/>
      <c r="S231" s="249"/>
      <c r="T231" s="249"/>
      <c r="U231" s="249"/>
      <c r="V231" s="249"/>
      <c r="W231" s="249"/>
      <c r="X231" s="249"/>
      <c r="Y231" s="249"/>
      <c r="Z231" s="249"/>
      <c r="AA231" s="249"/>
      <c r="AB231" s="249"/>
      <c r="AC231" s="249"/>
      <c r="AD231" s="249"/>
      <c r="AG231">
        <f t="shared" si="12"/>
        <v>0</v>
      </c>
      <c r="AH231">
        <f t="shared" si="13"/>
        <v>0</v>
      </c>
    </row>
    <row r="232" spans="1:34" ht="24" customHeight="1">
      <c r="A232" s="52"/>
      <c r="B232" s="195"/>
      <c r="C232" s="157" t="s">
        <v>237</v>
      </c>
      <c r="D232" s="404" t="s">
        <v>1266</v>
      </c>
      <c r="E232" s="316"/>
      <c r="F232" s="316"/>
      <c r="G232" s="316"/>
      <c r="H232" s="316"/>
      <c r="I232" s="316"/>
      <c r="J232" s="316"/>
      <c r="K232" s="317"/>
      <c r="L232" s="379"/>
      <c r="M232" s="317"/>
      <c r="N232" s="249"/>
      <c r="O232" s="249"/>
      <c r="P232" s="249"/>
      <c r="Q232" s="249"/>
      <c r="R232" s="249"/>
      <c r="S232" s="249"/>
      <c r="T232" s="249"/>
      <c r="U232" s="249"/>
      <c r="V232" s="249"/>
      <c r="W232" s="249"/>
      <c r="X232" s="249"/>
      <c r="Y232" s="249"/>
      <c r="Z232" s="249"/>
      <c r="AA232" s="249"/>
      <c r="AB232" s="249"/>
      <c r="AC232" s="249"/>
      <c r="AD232" s="249"/>
      <c r="AG232">
        <f t="shared" si="12"/>
        <v>0</v>
      </c>
      <c r="AH232">
        <f t="shared" si="13"/>
        <v>0</v>
      </c>
    </row>
    <row r="233" spans="1:34" ht="15" customHeight="1">
      <c r="A233" s="52"/>
      <c r="B233" s="195"/>
      <c r="C233" s="157" t="s">
        <v>239</v>
      </c>
      <c r="D233" s="404" t="s">
        <v>1267</v>
      </c>
      <c r="E233" s="316"/>
      <c r="F233" s="316"/>
      <c r="G233" s="316"/>
      <c r="H233" s="316"/>
      <c r="I233" s="316"/>
      <c r="J233" s="316"/>
      <c r="K233" s="317"/>
      <c r="L233" s="379"/>
      <c r="M233" s="317"/>
      <c r="N233" s="249"/>
      <c r="O233" s="249"/>
      <c r="P233" s="249"/>
      <c r="Q233" s="249"/>
      <c r="R233" s="249"/>
      <c r="S233" s="249"/>
      <c r="T233" s="249"/>
      <c r="U233" s="249"/>
      <c r="V233" s="249"/>
      <c r="W233" s="249"/>
      <c r="X233" s="249"/>
      <c r="Y233" s="249"/>
      <c r="Z233" s="249"/>
      <c r="AA233" s="249"/>
      <c r="AB233" s="249"/>
      <c r="AC233" s="249"/>
      <c r="AD233" s="249"/>
      <c r="AG233">
        <f t="shared" si="12"/>
        <v>0</v>
      </c>
      <c r="AH233">
        <f t="shared" si="13"/>
        <v>0</v>
      </c>
    </row>
    <row r="234" spans="1:34" ht="15" customHeight="1">
      <c r="A234" s="52"/>
      <c r="B234" s="195"/>
      <c r="C234" s="157" t="s">
        <v>240</v>
      </c>
      <c r="D234" s="404" t="s">
        <v>1268</v>
      </c>
      <c r="E234" s="316"/>
      <c r="F234" s="316"/>
      <c r="G234" s="316"/>
      <c r="H234" s="316"/>
      <c r="I234" s="316"/>
      <c r="J234" s="316"/>
      <c r="K234" s="317"/>
      <c r="L234" s="379"/>
      <c r="M234" s="317"/>
      <c r="N234" s="249"/>
      <c r="O234" s="249"/>
      <c r="P234" s="249"/>
      <c r="Q234" s="249"/>
      <c r="R234" s="249"/>
      <c r="S234" s="249"/>
      <c r="T234" s="249"/>
      <c r="U234" s="249"/>
      <c r="V234" s="249"/>
      <c r="W234" s="249"/>
      <c r="X234" s="249"/>
      <c r="Y234" s="249"/>
      <c r="Z234" s="249"/>
      <c r="AA234" s="249"/>
      <c r="AB234" s="249"/>
      <c r="AC234" s="249"/>
      <c r="AD234" s="249"/>
      <c r="AG234">
        <f t="shared" si="12"/>
        <v>0</v>
      </c>
      <c r="AH234">
        <f t="shared" si="13"/>
        <v>0</v>
      </c>
    </row>
    <row r="235" spans="1:34" ht="15" customHeight="1">
      <c r="A235" s="52"/>
      <c r="B235" s="195"/>
      <c r="M235" s="150" t="s">
        <v>506</v>
      </c>
      <c r="N235" s="121">
        <f t="shared" ref="N235:AD235" si="14">IF(AND(SUM(N223:N234)=0,COUNTIF(N223:N234,"NS")&gt;0),"NS",IF(AND(SUM(N223:N234)=0,COUNTIF(N223:N234,0)&gt;0),0,IF(AND(SUM(N223:N234)=0,COUNTIF(N223:N234,"NA")&gt;0),"NA",SUM(N223:N234))))</f>
        <v>0</v>
      </c>
      <c r="O235" s="121">
        <f t="shared" si="14"/>
        <v>0</v>
      </c>
      <c r="P235" s="121">
        <f t="shared" si="14"/>
        <v>0</v>
      </c>
      <c r="Q235" s="121">
        <f t="shared" si="14"/>
        <v>0</v>
      </c>
      <c r="R235" s="121">
        <f t="shared" si="14"/>
        <v>0</v>
      </c>
      <c r="S235" s="121">
        <f t="shared" si="14"/>
        <v>0</v>
      </c>
      <c r="T235" s="121">
        <f t="shared" si="14"/>
        <v>0</v>
      </c>
      <c r="U235" s="121">
        <f t="shared" si="14"/>
        <v>0</v>
      </c>
      <c r="V235" s="121">
        <f t="shared" si="14"/>
        <v>0</v>
      </c>
      <c r="W235" s="121">
        <f t="shared" si="14"/>
        <v>0</v>
      </c>
      <c r="X235" s="121">
        <f t="shared" si="14"/>
        <v>0</v>
      </c>
      <c r="Y235" s="121">
        <f t="shared" si="14"/>
        <v>0</v>
      </c>
      <c r="Z235" s="121">
        <f t="shared" si="14"/>
        <v>0</v>
      </c>
      <c r="AA235" s="121">
        <f t="shared" si="14"/>
        <v>0</v>
      </c>
      <c r="AB235" s="121">
        <f t="shared" si="14"/>
        <v>0</v>
      </c>
      <c r="AC235" s="121">
        <f t="shared" si="14"/>
        <v>0</v>
      </c>
      <c r="AD235" s="121">
        <f t="shared" si="14"/>
        <v>0</v>
      </c>
      <c r="AG235" s="248">
        <f>SUM(AG223:AG234)</f>
        <v>0</v>
      </c>
      <c r="AH235" s="248">
        <f>SUM(AH223:AH234)</f>
        <v>0</v>
      </c>
    </row>
    <row r="236" spans="1:34">
      <c r="A236" s="102"/>
    </row>
    <row r="237" spans="1:34" ht="45" customHeight="1">
      <c r="A237" s="102"/>
      <c r="C237" s="457" t="s">
        <v>1269</v>
      </c>
      <c r="D237" s="281"/>
      <c r="E237" s="281"/>
      <c r="F237" s="281"/>
      <c r="G237" s="322"/>
      <c r="H237" s="379"/>
      <c r="I237" s="316"/>
      <c r="J237" s="316"/>
      <c r="K237" s="316"/>
      <c r="L237" s="316"/>
      <c r="M237" s="316"/>
      <c r="N237" s="316"/>
      <c r="O237" s="316"/>
      <c r="P237" s="316"/>
      <c r="Q237" s="316"/>
      <c r="R237" s="316"/>
      <c r="S237" s="316"/>
      <c r="T237" s="316"/>
      <c r="U237" s="316"/>
      <c r="V237" s="316"/>
      <c r="W237" s="316"/>
      <c r="X237" s="316"/>
      <c r="Y237" s="316"/>
      <c r="Z237" s="316"/>
      <c r="AA237" s="316"/>
      <c r="AB237" s="316"/>
      <c r="AC237" s="316"/>
      <c r="AD237" s="317"/>
    </row>
    <row r="238" spans="1:34">
      <c r="A238" s="102"/>
      <c r="B238" s="239" t="str">
        <f>IF(AND(L234=1,H237=""),"Alerta: Debido a que seleccionó para el numeral 12 el código 1, debe anotar el nombre de dicho(s) tipo(s) de institución(es).","")</f>
        <v/>
      </c>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row>
    <row r="239" spans="1:34" ht="45" customHeight="1">
      <c r="A239" s="102"/>
      <c r="C239" s="457" t="s">
        <v>1047</v>
      </c>
      <c r="D239" s="281"/>
      <c r="E239" s="281"/>
      <c r="F239" s="281"/>
      <c r="G239" s="322"/>
      <c r="H239" s="379"/>
      <c r="I239" s="316"/>
      <c r="J239" s="316"/>
      <c r="K239" s="316"/>
      <c r="L239" s="316"/>
      <c r="M239" s="316"/>
      <c r="N239" s="316"/>
      <c r="O239" s="316"/>
      <c r="P239" s="316"/>
      <c r="Q239" s="316"/>
      <c r="R239" s="316"/>
      <c r="S239" s="316"/>
      <c r="T239" s="316"/>
      <c r="U239" s="316"/>
      <c r="V239" s="316"/>
      <c r="W239" s="316"/>
      <c r="X239" s="316"/>
      <c r="Y239" s="316"/>
      <c r="Z239" s="316"/>
      <c r="AA239" s="316"/>
      <c r="AB239" s="316"/>
      <c r="AC239" s="316"/>
      <c r="AD239" s="317"/>
    </row>
    <row r="240" spans="1:34">
      <c r="A240" s="102"/>
      <c r="B240" s="239" t="str">
        <f>IF(AND($AD$235&gt;0,$AD$235&lt;&gt;"NA",$AD$235&lt;&gt;"NS",$H$239=""),"Alerta: Debido a que cuenta con un valor mayor a cero en la columna Otro tipo de equipamiento, debe anotar dicho(s) nombre(s).","")</f>
        <v/>
      </c>
    </row>
    <row r="241" spans="1:30" ht="24" customHeight="1">
      <c r="A241" s="102"/>
      <c r="C241" s="371" t="s">
        <v>291</v>
      </c>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row>
    <row r="242" spans="1:30" ht="60" customHeight="1">
      <c r="A242" s="102"/>
      <c r="C242" s="419"/>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6"/>
      <c r="AD242" s="317"/>
    </row>
    <row r="243" spans="1:30" ht="15" customHeight="1">
      <c r="B243" s="239" t="str">
        <f>IF(AG235=0,"","Favor de ingresar toda la información requerida en la pregunta.")</f>
        <v/>
      </c>
    </row>
    <row r="244" spans="1:30" ht="15" customHeight="1">
      <c r="B244" s="239" t="str">
        <f>IF(AND(COUNTIF(N223:AD234,"NS")&lt;&gt;0,C242=""),"Alerta: Debido a que cuenta con registros NS, debe proporcionar una justificación en el area de comentarios al final de la pregunta.","")</f>
        <v/>
      </c>
    </row>
    <row r="245" spans="1:30" ht="15" customHeight="1">
      <c r="B245" s="239" t="str">
        <f>IF(AH235&gt;0,"Revise la información capturada, ya que tiene datos ingresados en celdas que están sombreadas.","")</f>
        <v/>
      </c>
    </row>
    <row r="246" spans="1:30" ht="15" customHeight="1"/>
    <row r="247" spans="1:30" ht="15" customHeight="1"/>
    <row r="248" spans="1:30" ht="15" customHeight="1"/>
  </sheetData>
  <sheetProtection algorithmName="SHA-512" hashValue="pyiSN6/o2vyswXHNJc42enkLw7bqTmZF6E+G5pAjv0u1CtwsvIo1myVLdGYz6WaXIoQSD8v3TF7GoP+RgeY/tg==" saltValue="RUPzTwiTK1H+D07k0nkXew==" spinCount="100000" sheet="1" objects="1"/>
  <mergeCells count="304">
    <mergeCell ref="M128:R128"/>
    <mergeCell ref="U125:V125"/>
    <mergeCell ref="W125:X125"/>
    <mergeCell ref="Y125:Z125"/>
    <mergeCell ref="AA125:AB125"/>
    <mergeCell ref="AC125:AD125"/>
    <mergeCell ref="S126:T126"/>
    <mergeCell ref="U126:V126"/>
    <mergeCell ref="W126:X126"/>
    <mergeCell ref="Y126:Z126"/>
    <mergeCell ref="AA126:AB126"/>
    <mergeCell ref="AC126:AD126"/>
    <mergeCell ref="C95:AD95"/>
    <mergeCell ref="AC122:AD122"/>
    <mergeCell ref="AA122:AB122"/>
    <mergeCell ref="Y122:Z122"/>
    <mergeCell ref="W122:X122"/>
    <mergeCell ref="U122:V122"/>
    <mergeCell ref="S122:T122"/>
    <mergeCell ref="C118:AD118"/>
    <mergeCell ref="C119:AD119"/>
    <mergeCell ref="M121:R122"/>
    <mergeCell ref="C121:L122"/>
    <mergeCell ref="S121:AD121"/>
    <mergeCell ref="B98:AD98"/>
    <mergeCell ref="C99:AD99"/>
    <mergeCell ref="C102:P102"/>
    <mergeCell ref="Q102:AD102"/>
    <mergeCell ref="C103:P103"/>
    <mergeCell ref="Q103:AD103"/>
    <mergeCell ref="C105:AD105"/>
    <mergeCell ref="D124:L124"/>
    <mergeCell ref="M124:R124"/>
    <mergeCell ref="D125:L125"/>
    <mergeCell ref="M125:R125"/>
    <mergeCell ref="D126:L126"/>
    <mergeCell ref="M126:R126"/>
    <mergeCell ref="C100:AD100"/>
    <mergeCell ref="C116:AD116"/>
    <mergeCell ref="C115:AD115"/>
    <mergeCell ref="C117:AD117"/>
    <mergeCell ref="C114:AD114"/>
    <mergeCell ref="S123:T123"/>
    <mergeCell ref="U123:V123"/>
    <mergeCell ref="W123:X123"/>
    <mergeCell ref="Y123:Z123"/>
    <mergeCell ref="AA123:AB123"/>
    <mergeCell ref="AC123:AD123"/>
    <mergeCell ref="S124:T124"/>
    <mergeCell ref="U124:V124"/>
    <mergeCell ref="W124:X124"/>
    <mergeCell ref="Y124:Z124"/>
    <mergeCell ref="AA124:AB124"/>
    <mergeCell ref="AC124:AD124"/>
    <mergeCell ref="S125:T125"/>
    <mergeCell ref="C242:AD242"/>
    <mergeCell ref="D234:K234"/>
    <mergeCell ref="L234:M234"/>
    <mergeCell ref="C237:G237"/>
    <mergeCell ref="H237:AD237"/>
    <mergeCell ref="C239:G239"/>
    <mergeCell ref="H239:AD239"/>
    <mergeCell ref="C241:AD241"/>
    <mergeCell ref="D229:K229"/>
    <mergeCell ref="L229:M229"/>
    <mergeCell ref="D230:K230"/>
    <mergeCell ref="L230:M230"/>
    <mergeCell ref="D231:K231"/>
    <mergeCell ref="L231:M231"/>
    <mergeCell ref="D232:K232"/>
    <mergeCell ref="L232:M232"/>
    <mergeCell ref="D233:K233"/>
    <mergeCell ref="L233:M233"/>
    <mergeCell ref="L228:M228"/>
    <mergeCell ref="C216:AD216"/>
    <mergeCell ref="C217:AD217"/>
    <mergeCell ref="C218:AD218"/>
    <mergeCell ref="C219:AD219"/>
    <mergeCell ref="C221:K222"/>
    <mergeCell ref="L221:M222"/>
    <mergeCell ref="N221:AD221"/>
    <mergeCell ref="D223:K223"/>
    <mergeCell ref="L223:M223"/>
    <mergeCell ref="D224:K224"/>
    <mergeCell ref="L224:M224"/>
    <mergeCell ref="D225:K225"/>
    <mergeCell ref="L225:M225"/>
    <mergeCell ref="D226:K226"/>
    <mergeCell ref="L226:M226"/>
    <mergeCell ref="D227:K227"/>
    <mergeCell ref="L227:M227"/>
    <mergeCell ref="D228:K228"/>
    <mergeCell ref="D200:H200"/>
    <mergeCell ref="I200:J200"/>
    <mergeCell ref="C203:E203"/>
    <mergeCell ref="F203:AD203"/>
    <mergeCell ref="C205:E205"/>
    <mergeCell ref="F205:AD205"/>
    <mergeCell ref="C207:AD207"/>
    <mergeCell ref="C208:AD208"/>
    <mergeCell ref="B215:AD215"/>
    <mergeCell ref="D195:H195"/>
    <mergeCell ref="I195:J195"/>
    <mergeCell ref="D196:H196"/>
    <mergeCell ref="I196:J196"/>
    <mergeCell ref="D197:H197"/>
    <mergeCell ref="I197:J197"/>
    <mergeCell ref="D198:H198"/>
    <mergeCell ref="I198:J198"/>
    <mergeCell ref="D199:H199"/>
    <mergeCell ref="I199:J199"/>
    <mergeCell ref="D191:H191"/>
    <mergeCell ref="I191:J191"/>
    <mergeCell ref="D190:H190"/>
    <mergeCell ref="I190:J190"/>
    <mergeCell ref="D192:H192"/>
    <mergeCell ref="I192:J192"/>
    <mergeCell ref="D193:H193"/>
    <mergeCell ref="I193:J193"/>
    <mergeCell ref="D194:H194"/>
    <mergeCell ref="I194:J194"/>
    <mergeCell ref="C187:H188"/>
    <mergeCell ref="I187:J188"/>
    <mergeCell ref="K187:AD187"/>
    <mergeCell ref="D189:H189"/>
    <mergeCell ref="I189:J189"/>
    <mergeCell ref="B175:AD175"/>
    <mergeCell ref="B176:AD176"/>
    <mergeCell ref="C177:AD177"/>
    <mergeCell ref="C178:AD178"/>
    <mergeCell ref="C179:AD179"/>
    <mergeCell ref="C180:AD180"/>
    <mergeCell ref="B182:AD182"/>
    <mergeCell ref="C183:AD183"/>
    <mergeCell ref="C184:AD184"/>
    <mergeCell ref="C185:AD185"/>
    <mergeCell ref="Q165:AD165"/>
    <mergeCell ref="C167:AD167"/>
    <mergeCell ref="C150:E150"/>
    <mergeCell ref="F150:R150"/>
    <mergeCell ref="S150:X150"/>
    <mergeCell ref="Y150:AD150"/>
    <mergeCell ref="Y148:AD148"/>
    <mergeCell ref="C145:D149"/>
    <mergeCell ref="F145:R145"/>
    <mergeCell ref="S145:X145"/>
    <mergeCell ref="Y145:AD145"/>
    <mergeCell ref="F146:R146"/>
    <mergeCell ref="S146:X146"/>
    <mergeCell ref="F149:R149"/>
    <mergeCell ref="S149:X149"/>
    <mergeCell ref="Y149:AD149"/>
    <mergeCell ref="Y146:AD146"/>
    <mergeCell ref="F147:R147"/>
    <mergeCell ref="C168:AD168"/>
    <mergeCell ref="B161:AD161"/>
    <mergeCell ref="C162:AD162"/>
    <mergeCell ref="C164:P164"/>
    <mergeCell ref="Q164:AD164"/>
    <mergeCell ref="B89:AD89"/>
    <mergeCell ref="C90:AD90"/>
    <mergeCell ref="C91:AD91"/>
    <mergeCell ref="B92:AD92"/>
    <mergeCell ref="C96:AD96"/>
    <mergeCell ref="C93:AD93"/>
    <mergeCell ref="C94:AD94"/>
    <mergeCell ref="C144:E144"/>
    <mergeCell ref="F144:R144"/>
    <mergeCell ref="S144:X144"/>
    <mergeCell ref="Y144:AD144"/>
    <mergeCell ref="S147:X147"/>
    <mergeCell ref="S148:X148"/>
    <mergeCell ref="Y151:AD151"/>
    <mergeCell ref="C153:AD153"/>
    <mergeCell ref="C154:AD154"/>
    <mergeCell ref="Y147:AD147"/>
    <mergeCell ref="F148:R148"/>
    <mergeCell ref="C165:P165"/>
    <mergeCell ref="C80:AD80"/>
    <mergeCell ref="C81:AD81"/>
    <mergeCell ref="B138:AD138"/>
    <mergeCell ref="C143:R143"/>
    <mergeCell ref="S143:X143"/>
    <mergeCell ref="Y143:AD143"/>
    <mergeCell ref="B88:AD88"/>
    <mergeCell ref="C139:AD139"/>
    <mergeCell ref="C140:AD140"/>
    <mergeCell ref="C141:AD141"/>
    <mergeCell ref="C130:AD130"/>
    <mergeCell ref="C131:AD131"/>
    <mergeCell ref="C106:AD106"/>
    <mergeCell ref="B113:AD113"/>
    <mergeCell ref="D127:L127"/>
    <mergeCell ref="M127:R127"/>
    <mergeCell ref="S127:T127"/>
    <mergeCell ref="U127:V127"/>
    <mergeCell ref="W127:X127"/>
    <mergeCell ref="Y127:Z127"/>
    <mergeCell ref="AA127:AB127"/>
    <mergeCell ref="AC127:AD127"/>
    <mergeCell ref="D123:L123"/>
    <mergeCell ref="M123:R123"/>
    <mergeCell ref="Y77:AA77"/>
    <mergeCell ref="AB77:AD77"/>
    <mergeCell ref="C78:E78"/>
    <mergeCell ref="F78:H78"/>
    <mergeCell ref="I78:K78"/>
    <mergeCell ref="L78:O78"/>
    <mergeCell ref="P78:R78"/>
    <mergeCell ref="S78:U78"/>
    <mergeCell ref="V78:X78"/>
    <mergeCell ref="C77:E77"/>
    <mergeCell ref="F77:H77"/>
    <mergeCell ref="I77:K77"/>
    <mergeCell ref="L77:O77"/>
    <mergeCell ref="P77:R77"/>
    <mergeCell ref="S77:U77"/>
    <mergeCell ref="Y78:AA78"/>
    <mergeCell ref="AB78:AD78"/>
    <mergeCell ref="V77:X77"/>
    <mergeCell ref="B1:AD1"/>
    <mergeCell ref="B3:AD3"/>
    <mergeCell ref="B5:AD5"/>
    <mergeCell ref="AA7:AD7"/>
    <mergeCell ref="B8:L8"/>
    <mergeCell ref="N8:O8"/>
    <mergeCell ref="C26:F26"/>
    <mergeCell ref="C28:AD28"/>
    <mergeCell ref="B17:AD17"/>
    <mergeCell ref="B21:AD21"/>
    <mergeCell ref="C22:AD22"/>
    <mergeCell ref="B24:AD24"/>
    <mergeCell ref="B18:AD18"/>
    <mergeCell ref="C19:AD19"/>
    <mergeCell ref="C20:AD20"/>
    <mergeCell ref="B10:AD10"/>
    <mergeCell ref="C11:AD11"/>
    <mergeCell ref="C12:AD12"/>
    <mergeCell ref="C13:AD13"/>
    <mergeCell ref="C14:AD14"/>
    <mergeCell ref="C15:AD15"/>
    <mergeCell ref="B72:AD72"/>
    <mergeCell ref="C73:AD73"/>
    <mergeCell ref="C75:AD75"/>
    <mergeCell ref="C76:E76"/>
    <mergeCell ref="F76:H76"/>
    <mergeCell ref="I76:K76"/>
    <mergeCell ref="L76:O76"/>
    <mergeCell ref="P76:R76"/>
    <mergeCell ref="S76:U76"/>
    <mergeCell ref="V76:X76"/>
    <mergeCell ref="Y76:AA76"/>
    <mergeCell ref="AB76:AD76"/>
    <mergeCell ref="C40:X40"/>
    <mergeCell ref="Y40:AD40"/>
    <mergeCell ref="D41:X41"/>
    <mergeCell ref="Y41:AD41"/>
    <mergeCell ref="D42:X42"/>
    <mergeCell ref="Y42:AD42"/>
    <mergeCell ref="D43:X43"/>
    <mergeCell ref="Y43:AD43"/>
    <mergeCell ref="C29:AD29"/>
    <mergeCell ref="B36:AD36"/>
    <mergeCell ref="C38:AD38"/>
    <mergeCell ref="C37:AD37"/>
    <mergeCell ref="Y44:AD44"/>
    <mergeCell ref="D45:X45"/>
    <mergeCell ref="Y45:AD45"/>
    <mergeCell ref="D46:X46"/>
    <mergeCell ref="Y46:AD46"/>
    <mergeCell ref="D47:X47"/>
    <mergeCell ref="Y47:AD47"/>
    <mergeCell ref="D48:X48"/>
    <mergeCell ref="Y48:AD48"/>
    <mergeCell ref="D44:X44"/>
    <mergeCell ref="Y49:AD49"/>
    <mergeCell ref="D50:X50"/>
    <mergeCell ref="Y50:AD50"/>
    <mergeCell ref="D51:X51"/>
    <mergeCell ref="Y51:AD51"/>
    <mergeCell ref="D52:X52"/>
    <mergeCell ref="Y52:AD52"/>
    <mergeCell ref="D53:X53"/>
    <mergeCell ref="Y53:AD53"/>
    <mergeCell ref="D49:X49"/>
    <mergeCell ref="Y59:AD59"/>
    <mergeCell ref="D60:X60"/>
    <mergeCell ref="Y60:AD60"/>
    <mergeCell ref="D61:X61"/>
    <mergeCell ref="Y61:AD61"/>
    <mergeCell ref="C64:AD64"/>
    <mergeCell ref="C65:AD65"/>
    <mergeCell ref="Y54:AD54"/>
    <mergeCell ref="D55:X55"/>
    <mergeCell ref="Y55:AD55"/>
    <mergeCell ref="D56:X56"/>
    <mergeCell ref="Y56:AD56"/>
    <mergeCell ref="D57:X57"/>
    <mergeCell ref="Y57:AD57"/>
    <mergeCell ref="D58:X58"/>
    <mergeCell ref="Y58:AD58"/>
    <mergeCell ref="D59:X59"/>
    <mergeCell ref="D54:X54"/>
    <mergeCell ref="Y62:AD62"/>
  </mergeCells>
  <conditionalFormatting sqref="D103:AD103">
    <cfRule type="expression" dxfId="3399" priority="2" stopIfTrue="1">
      <formula>OR($C103=2,$C103=9)</formula>
    </cfRule>
  </conditionalFormatting>
  <conditionalFormatting sqref="S123:Z123">
    <cfRule type="expression" dxfId="3398" priority="3" stopIfTrue="1">
      <formula>($AA123="X")</formula>
    </cfRule>
  </conditionalFormatting>
  <conditionalFormatting sqref="S124:Z124">
    <cfRule type="expression" dxfId="3397" priority="4" stopIfTrue="1">
      <formula>($AA124="X")</formula>
    </cfRule>
  </conditionalFormatting>
  <conditionalFormatting sqref="S125:Z125">
    <cfRule type="expression" dxfId="3396" priority="5" stopIfTrue="1">
      <formula>($AA125="X")</formula>
    </cfRule>
  </conditionalFormatting>
  <conditionalFormatting sqref="S126:Z126">
    <cfRule type="expression" dxfId="3395" priority="6" stopIfTrue="1">
      <formula>($AA126="X")</formula>
    </cfRule>
  </conditionalFormatting>
  <conditionalFormatting sqref="S127:Z127">
    <cfRule type="expression" dxfId="3394" priority="7" stopIfTrue="1">
      <formula>($AA127="X")</formula>
    </cfRule>
  </conditionalFormatting>
  <conditionalFormatting sqref="AB123:AD123">
    <cfRule type="expression" dxfId="3393" priority="8" stopIfTrue="1">
      <formula>$AA123="X"</formula>
    </cfRule>
  </conditionalFormatting>
  <conditionalFormatting sqref="AB124:AD124">
    <cfRule type="expression" dxfId="3392" priority="9" stopIfTrue="1">
      <formula>$AA124="X"</formula>
    </cfRule>
  </conditionalFormatting>
  <conditionalFormatting sqref="AB125:AD125">
    <cfRule type="expression" dxfId="3391" priority="10" stopIfTrue="1">
      <formula>$AA125="X"</formula>
    </cfRule>
  </conditionalFormatting>
  <conditionalFormatting sqref="AB126:AD126">
    <cfRule type="expression" dxfId="3390" priority="11" stopIfTrue="1">
      <formula>$AA126="X"</formula>
    </cfRule>
  </conditionalFormatting>
  <conditionalFormatting sqref="AB127:AD127">
    <cfRule type="expression" dxfId="3389" priority="12" stopIfTrue="1">
      <formula>$AA127="X"</formula>
    </cfRule>
  </conditionalFormatting>
  <conditionalFormatting sqref="S123:AB123">
    <cfRule type="expression" dxfId="3388" priority="13" stopIfTrue="1">
      <formula>($AC123="X")</formula>
    </cfRule>
  </conditionalFormatting>
  <conditionalFormatting sqref="S124:AB124">
    <cfRule type="expression" dxfId="3387" priority="14" stopIfTrue="1">
      <formula>($AC124="X")</formula>
    </cfRule>
  </conditionalFormatting>
  <conditionalFormatting sqref="S125:AB125">
    <cfRule type="expression" dxfId="3386" priority="15" stopIfTrue="1">
      <formula>($AC125="X")</formula>
    </cfRule>
  </conditionalFormatting>
  <conditionalFormatting sqref="S126:AB126">
    <cfRule type="expression" dxfId="3385" priority="16" stopIfTrue="1">
      <formula>($AC126="X")</formula>
    </cfRule>
  </conditionalFormatting>
  <conditionalFormatting sqref="S127:AB127">
    <cfRule type="expression" dxfId="3384" priority="17" stopIfTrue="1">
      <formula>($AC127="X")</formula>
    </cfRule>
  </conditionalFormatting>
  <conditionalFormatting sqref="T144:AD144">
    <cfRule type="expression" dxfId="3383" priority="18" stopIfTrue="1">
      <formula>OR($S144=2,$S144=9)</formula>
    </cfRule>
  </conditionalFormatting>
  <conditionalFormatting sqref="T145:AD145">
    <cfRule type="expression" dxfId="3382" priority="19" stopIfTrue="1">
      <formula>OR($S145=2,$S145=9)</formula>
    </cfRule>
  </conditionalFormatting>
  <conditionalFormatting sqref="T146:AD146">
    <cfRule type="expression" dxfId="3381" priority="20" stopIfTrue="1">
      <formula>OR($S146=2,$S146=9)</formula>
    </cfRule>
  </conditionalFormatting>
  <conditionalFormatting sqref="T147:AD147">
    <cfRule type="expression" dxfId="3380" priority="21" stopIfTrue="1">
      <formula>OR($S147=2,$S147=9)</formula>
    </cfRule>
  </conditionalFormatting>
  <conditionalFormatting sqref="T148:AD148">
    <cfRule type="expression" dxfId="3379" priority="22" stopIfTrue="1">
      <formula>OR($S148=2,$S148=9)</formula>
    </cfRule>
  </conditionalFormatting>
  <conditionalFormatting sqref="T149:AD149">
    <cfRule type="expression" dxfId="3378" priority="23" stopIfTrue="1">
      <formula>OR($S149=2,$S149=9)</formula>
    </cfRule>
  </conditionalFormatting>
  <conditionalFormatting sqref="T150:AD150">
    <cfRule type="expression" dxfId="3377" priority="24" stopIfTrue="1">
      <formula>OR($S150=2,$S150=9)</formula>
    </cfRule>
  </conditionalFormatting>
  <conditionalFormatting sqref="D165:AD165">
    <cfRule type="expression" dxfId="3376" priority="25" stopIfTrue="1">
      <formula>OR($C165=2,$C165=9)</formula>
    </cfRule>
  </conditionalFormatting>
  <conditionalFormatting sqref="J189:AD189">
    <cfRule type="expression" dxfId="3375" priority="26" stopIfTrue="1">
      <formula>OR($I189=2,$I189=9)</formula>
    </cfRule>
  </conditionalFormatting>
  <conditionalFormatting sqref="J190:AD190">
    <cfRule type="expression" dxfId="3374" priority="27" stopIfTrue="1">
      <formula>OR($I190=2,$I190=9)</formula>
    </cfRule>
  </conditionalFormatting>
  <conditionalFormatting sqref="J191:AD191">
    <cfRule type="expression" dxfId="3373" priority="28" stopIfTrue="1">
      <formula>OR($I191=2,$I191=9)</formula>
    </cfRule>
  </conditionalFormatting>
  <conditionalFormatting sqref="J192:AD192">
    <cfRule type="expression" dxfId="3372" priority="29" stopIfTrue="1">
      <formula>OR($I192=2,$I192=9)</formula>
    </cfRule>
  </conditionalFormatting>
  <conditionalFormatting sqref="J193:AD193">
    <cfRule type="expression" dxfId="3371" priority="30" stopIfTrue="1">
      <formula>OR($I193=2,$I193=9)</formula>
    </cfRule>
  </conditionalFormatting>
  <conditionalFormatting sqref="J194:AD194">
    <cfRule type="expression" dxfId="3370" priority="31" stopIfTrue="1">
      <formula>OR($I194=2,$I194=9)</formula>
    </cfRule>
  </conditionalFormatting>
  <conditionalFormatting sqref="J195:AD195">
    <cfRule type="expression" dxfId="3369" priority="32" stopIfTrue="1">
      <formula>OR($I195=2,$I195=9)</formula>
    </cfRule>
  </conditionalFormatting>
  <conditionalFormatting sqref="J196:AD196">
    <cfRule type="expression" dxfId="3368" priority="33" stopIfTrue="1">
      <formula>OR($I196=2,$I196=9)</formula>
    </cfRule>
  </conditionalFormatting>
  <conditionalFormatting sqref="J197:AD197">
    <cfRule type="expression" dxfId="3367" priority="34" stopIfTrue="1">
      <formula>OR($I197=2,$I197=9)</formula>
    </cfRule>
  </conditionalFormatting>
  <conditionalFormatting sqref="J198:AD198">
    <cfRule type="expression" dxfId="3366" priority="35" stopIfTrue="1">
      <formula>OR($I198=2,$I198=9)</formula>
    </cfRule>
  </conditionalFormatting>
  <conditionalFormatting sqref="J199:AD199">
    <cfRule type="expression" dxfId="3365" priority="36" stopIfTrue="1">
      <formula>OR($I199=2,$I199=9)</formula>
    </cfRule>
  </conditionalFormatting>
  <conditionalFormatting sqref="J200:AD200">
    <cfRule type="expression" dxfId="3364" priority="37" stopIfTrue="1">
      <formula>OR($I200=2,$I200=9)</formula>
    </cfRule>
  </conditionalFormatting>
  <conditionalFormatting sqref="F203">
    <cfRule type="expression" dxfId="3363" priority="38" stopIfTrue="1">
      <formula>$I$200&lt;&gt;1</formula>
    </cfRule>
    <cfRule type="expression" dxfId="3362" priority="39" stopIfTrue="1">
      <formula>AND($I$200=1,$F$203="")</formula>
    </cfRule>
  </conditionalFormatting>
  <conditionalFormatting sqref="F205">
    <cfRule type="expression" dxfId="3361" priority="40" stopIfTrue="1">
      <formula>OR($AD$201=0,$AD$201="NA",$AD$201="NS")</formula>
    </cfRule>
    <cfRule type="expression" dxfId="3360" priority="41" stopIfTrue="1">
      <formula>AND($AD$201&gt;0,$AD$201&lt;&gt;"NA",$AD$201&lt;&gt;"NS",$F$205="")</formula>
    </cfRule>
  </conditionalFormatting>
  <conditionalFormatting sqref="M223:AD223">
    <cfRule type="expression" dxfId="3359" priority="42" stopIfTrue="1">
      <formula>OR($L223=2,$L223=9)</formula>
    </cfRule>
  </conditionalFormatting>
  <conditionalFormatting sqref="M224:AD224">
    <cfRule type="expression" dxfId="3358" priority="43" stopIfTrue="1">
      <formula>OR($L224=2,$L224=9)</formula>
    </cfRule>
  </conditionalFormatting>
  <conditionalFormatting sqref="M225:AD225">
    <cfRule type="expression" dxfId="3357" priority="44" stopIfTrue="1">
      <formula>OR($L225=2,$L225=9)</formula>
    </cfRule>
  </conditionalFormatting>
  <conditionalFormatting sqref="M226:AD226">
    <cfRule type="expression" dxfId="3356" priority="45" stopIfTrue="1">
      <formula>OR($L226=2,$L226=9)</formula>
    </cfRule>
  </conditionalFormatting>
  <conditionalFormatting sqref="M227:AD227">
    <cfRule type="expression" dxfId="3355" priority="46" stopIfTrue="1">
      <formula>OR($L227=2,$L227=9)</formula>
    </cfRule>
  </conditionalFormatting>
  <conditionalFormatting sqref="M228:AD228">
    <cfRule type="expression" dxfId="3354" priority="47" stopIfTrue="1">
      <formula>OR($L228=2,$L228=9)</formula>
    </cfRule>
  </conditionalFormatting>
  <conditionalFormatting sqref="M229:AD229">
    <cfRule type="expression" dxfId="3353" priority="48" stopIfTrue="1">
      <formula>OR($L229=2,$L229=9)</formula>
    </cfRule>
  </conditionalFormatting>
  <conditionalFormatting sqref="M230:AD230">
    <cfRule type="expression" dxfId="3352" priority="49" stopIfTrue="1">
      <formula>OR($L230=2,$L230=9)</formula>
    </cfRule>
  </conditionalFormatting>
  <conditionalFormatting sqref="M231:AD231">
    <cfRule type="expression" dxfId="3351" priority="50" stopIfTrue="1">
      <formula>OR($L231=2,$L231=9)</formula>
    </cfRule>
  </conditionalFormatting>
  <conditionalFormatting sqref="M232:AD232">
    <cfRule type="expression" dxfId="3350" priority="51" stopIfTrue="1">
      <formula>OR($L232=2,$L232=9)</formula>
    </cfRule>
  </conditionalFormatting>
  <conditionalFormatting sqref="M233:AD233">
    <cfRule type="expression" dxfId="3349" priority="52" stopIfTrue="1">
      <formula>OR($L233=2,$L233=9)</formula>
    </cfRule>
  </conditionalFormatting>
  <conditionalFormatting sqref="M234:AD234">
    <cfRule type="expression" dxfId="3348" priority="53" stopIfTrue="1">
      <formula>OR($L234=2,$L234=9)</formula>
    </cfRule>
  </conditionalFormatting>
  <conditionalFormatting sqref="H237">
    <cfRule type="expression" dxfId="3347" priority="54" stopIfTrue="1">
      <formula>$L$234&lt;&gt;1</formula>
    </cfRule>
    <cfRule type="expression" dxfId="3346" priority="55" stopIfTrue="1">
      <formula>AND($L$234=1,$H$237="")</formula>
    </cfRule>
  </conditionalFormatting>
  <conditionalFormatting sqref="H239">
    <cfRule type="expression" dxfId="3345" priority="56" stopIfTrue="1">
      <formula>OR($AD$235=0,$AD$235="NA",$AD$235="NS")</formula>
    </cfRule>
    <cfRule type="expression" dxfId="3344" priority="57" stopIfTrue="1">
      <formula>AND($AD$235&gt;0,$AD$235&lt;&gt;"NA",$AD$235&lt;&gt;"NS",$H$239="")</formula>
    </cfRule>
  </conditionalFormatting>
  <dataValidations count="2">
    <dataValidation type="list" showInputMessage="1" showErrorMessage="1" errorTitle="Datos incorrectos" error="Los datos ingresados no son correctos, revise las opciones disponibles" sqref="C103 L223:L234 I189:I200 C165 S144:S150">
      <formula1>"1,2,9"</formula1>
    </dataValidation>
    <dataValidation type="list" showInputMessage="1" showErrorMessage="1" errorTitle="Datos ingresados No Validos" error="Los datos ingresados no son correctos, revise las opciones disponibles" sqref="S123:AC127">
      <formula1>"X"</formula1>
    </dataValidation>
  </dataValidations>
  <hyperlinks>
    <hyperlink ref="AA7" location="Índice!B21" display="Índice"/>
  </hyperlinks>
  <pageMargins left="0.70866141732283472" right="0.70866141732283472" top="0.74803149606299213" bottom="0.74803149606299213" header="0.31496062992125978" footer="0.31496062992125978"/>
  <pageSetup scale="75" orientation="portrait" r:id="rId1"/>
  <headerFooter>
    <oddHeader>&amp;CMódulo 2 Sección IV
Cuestionario</oddHeader>
    <oddFooter>&amp;LCenso Nacional de Gobiernos Estatales 2023&amp;R&amp;P de &amp;N</oddFooter>
  </headerFooter>
  <rowBreaks count="4" manualBreakCount="4">
    <brk id="35" max="30" man="1"/>
    <brk id="120" max="30" man="1"/>
    <brk id="160" max="30" man="1"/>
    <brk id="181"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325"/>
  <sheetViews>
    <sheetView showGridLines="0" view="pageBreakPreview" zoomScale="140" zoomScaleNormal="100" zoomScaleSheetLayoutView="14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32" width="3.7109375" style="1" hidden="1" customWidth="1"/>
    <col min="33" max="16384" width="3.7109375" style="1" hidden="1"/>
  </cols>
  <sheetData>
    <row r="1" spans="1:30" ht="173.25" customHeight="1">
      <c r="B1" s="282"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5" customHeight="1">
      <c r="B3" s="283" t="s">
        <v>1</v>
      </c>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row>
    <row r="4" spans="1:30" ht="15" customHeight="1">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row>
    <row r="5" spans="1:30" ht="45" customHeight="1">
      <c r="B5" s="283" t="s">
        <v>16</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row>
    <row r="6" spans="1:30" ht="15" customHeight="1">
      <c r="B6" s="2"/>
      <c r="C6" s="14"/>
      <c r="D6" s="14"/>
      <c r="E6" s="14"/>
      <c r="F6" s="14"/>
      <c r="G6" s="14"/>
      <c r="H6" s="14"/>
      <c r="I6" s="14"/>
      <c r="J6" s="14"/>
      <c r="K6" s="14"/>
      <c r="L6" s="14"/>
      <c r="M6" s="14"/>
      <c r="N6" s="2"/>
      <c r="O6" s="14"/>
      <c r="P6" s="14"/>
      <c r="Q6" s="14"/>
      <c r="R6" s="14"/>
      <c r="S6" s="14"/>
      <c r="T6" s="14"/>
      <c r="U6" s="14"/>
      <c r="V6" s="14"/>
      <c r="W6" s="14"/>
      <c r="X6" s="14"/>
      <c r="Y6" s="14"/>
      <c r="Z6" s="14"/>
      <c r="AA6" s="14"/>
      <c r="AB6" s="14"/>
      <c r="AC6" s="14"/>
      <c r="AD6" s="14"/>
    </row>
    <row r="7" spans="1:30" ht="15" customHeight="1" thickBot="1">
      <c r="B7" s="2" t="s">
        <v>3</v>
      </c>
      <c r="C7" s="14"/>
      <c r="D7" s="14"/>
      <c r="E7" s="14"/>
      <c r="F7" s="14"/>
      <c r="G7" s="14"/>
      <c r="H7" s="14"/>
      <c r="I7" s="14"/>
      <c r="J7" s="14"/>
      <c r="K7" s="14"/>
      <c r="L7" s="14"/>
      <c r="M7" s="14"/>
      <c r="N7" s="2" t="s">
        <v>4</v>
      </c>
      <c r="O7" s="14"/>
      <c r="P7" s="14"/>
      <c r="Q7" s="14"/>
      <c r="R7" s="14"/>
      <c r="S7" s="14"/>
      <c r="T7" s="14"/>
      <c r="U7" s="14"/>
      <c r="V7" s="14"/>
      <c r="W7" s="14"/>
      <c r="X7" s="14"/>
      <c r="Y7" s="14"/>
      <c r="Z7" s="14"/>
      <c r="AA7" s="289" t="s">
        <v>2</v>
      </c>
      <c r="AB7" s="281"/>
      <c r="AC7" s="281"/>
      <c r="AD7" s="281"/>
    </row>
    <row r="8" spans="1:30" ht="15" customHeight="1" thickBot="1">
      <c r="B8" s="284" t="str">
        <f>IF(Presentación!B8="","",Presentación!B8)</f>
        <v>Veracruz de Ignacio de la Llave</v>
      </c>
      <c r="C8" s="285"/>
      <c r="D8" s="285"/>
      <c r="E8" s="285"/>
      <c r="F8" s="285"/>
      <c r="G8" s="285"/>
      <c r="H8" s="285"/>
      <c r="I8" s="285"/>
      <c r="J8" s="285"/>
      <c r="K8" s="285"/>
      <c r="L8" s="286"/>
      <c r="M8" s="14"/>
      <c r="N8" s="284" t="str">
        <f>IF(Presentación!N8="","",Presentación!N8)</f>
        <v>230</v>
      </c>
      <c r="O8" s="286"/>
      <c r="P8" s="13"/>
      <c r="Q8" s="13"/>
      <c r="R8" s="13"/>
      <c r="S8" s="13"/>
      <c r="T8" s="13"/>
      <c r="U8" s="13"/>
      <c r="V8" s="13"/>
      <c r="W8" s="13"/>
      <c r="X8" s="13"/>
      <c r="Y8" s="13"/>
      <c r="Z8" s="13"/>
      <c r="AA8" s="13"/>
      <c r="AB8" s="13"/>
      <c r="AC8" s="13"/>
      <c r="AD8" s="13"/>
    </row>
    <row r="9" spans="1:30" ht="15" customHeight="1" thickBot="1"/>
    <row r="10" spans="1:30" ht="15" customHeight="1" thickBot="1">
      <c r="A10" s="88" t="s">
        <v>270</v>
      </c>
      <c r="B10" s="476" t="s">
        <v>1278</v>
      </c>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5"/>
    </row>
    <row r="11" spans="1:30" ht="15" customHeight="1">
      <c r="A11" s="83"/>
      <c r="B11" s="405" t="s">
        <v>264</v>
      </c>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406"/>
    </row>
    <row r="12" spans="1:30" ht="24" customHeight="1">
      <c r="A12" s="83"/>
      <c r="B12" s="84"/>
      <c r="C12" s="381" t="s">
        <v>1159</v>
      </c>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322"/>
    </row>
    <row r="13" spans="1:30" ht="24" customHeight="1">
      <c r="A13" s="83"/>
      <c r="B13" s="84"/>
      <c r="C13" s="381" t="s">
        <v>266</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322"/>
    </row>
    <row r="14" spans="1:30" ht="48" customHeight="1">
      <c r="A14" s="83"/>
      <c r="B14" s="84"/>
      <c r="C14" s="352" t="s">
        <v>1279</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322"/>
    </row>
    <row r="15" spans="1:30" ht="24" customHeight="1">
      <c r="A15" s="83"/>
      <c r="B15" s="84"/>
      <c r="C15" s="352" t="s">
        <v>1280</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322"/>
    </row>
    <row r="16" spans="1:30" ht="24" customHeight="1">
      <c r="A16" s="83"/>
      <c r="B16" s="84"/>
      <c r="C16" s="352" t="s">
        <v>1281</v>
      </c>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322"/>
    </row>
    <row r="17" spans="1:37" ht="36" customHeight="1">
      <c r="A17" s="83"/>
      <c r="B17" s="84"/>
      <c r="C17" s="352" t="s">
        <v>1282</v>
      </c>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322"/>
    </row>
    <row r="18" spans="1:37" ht="48" customHeight="1">
      <c r="A18" s="83"/>
      <c r="B18" s="84"/>
      <c r="C18" s="352" t="s">
        <v>1283</v>
      </c>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322"/>
    </row>
    <row r="19" spans="1:37" ht="15" customHeight="1">
      <c r="A19" s="83"/>
      <c r="B19" s="87"/>
      <c r="C19" s="353" t="s">
        <v>1284</v>
      </c>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24"/>
    </row>
    <row r="20" spans="1:37" ht="15" customHeight="1">
      <c r="A20" s="83"/>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row>
    <row r="21" spans="1:37" ht="36" customHeight="1">
      <c r="A21" s="98" t="s">
        <v>1285</v>
      </c>
      <c r="B21" s="382" t="s">
        <v>1286</v>
      </c>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row>
    <row r="22" spans="1:37" ht="24" customHeight="1">
      <c r="A22" s="91"/>
      <c r="B22" s="15"/>
      <c r="C22" s="383" t="s">
        <v>1287</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row>
    <row r="23" spans="1:37" ht="15" customHeight="1">
      <c r="A23" s="83"/>
      <c r="B23" s="100"/>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row>
    <row r="24" spans="1:37" ht="24" customHeight="1">
      <c r="A24" s="83"/>
      <c r="B24" s="100"/>
      <c r="C24" s="441" t="s">
        <v>1288</v>
      </c>
      <c r="D24" s="319"/>
      <c r="E24" s="319"/>
      <c r="F24" s="319"/>
      <c r="G24" s="319"/>
      <c r="H24" s="319"/>
      <c r="I24" s="319"/>
      <c r="J24" s="319"/>
      <c r="K24" s="319"/>
      <c r="L24" s="319"/>
      <c r="M24" s="319"/>
      <c r="N24" s="320"/>
      <c r="O24" s="397" t="s">
        <v>1289</v>
      </c>
      <c r="P24" s="316"/>
      <c r="Q24" s="316"/>
      <c r="R24" s="316"/>
      <c r="S24" s="316"/>
      <c r="T24" s="316"/>
      <c r="U24" s="316"/>
      <c r="V24" s="316"/>
      <c r="W24" s="316"/>
      <c r="X24" s="316"/>
      <c r="Y24" s="316"/>
      <c r="Z24" s="316"/>
      <c r="AA24" s="316"/>
      <c r="AB24" s="316"/>
      <c r="AC24" s="316"/>
      <c r="AD24" s="317"/>
    </row>
    <row r="25" spans="1:37" ht="15" customHeight="1">
      <c r="A25" s="91"/>
      <c r="B25" s="15"/>
      <c r="C25" s="323"/>
      <c r="D25" s="314"/>
      <c r="E25" s="314"/>
      <c r="F25" s="314"/>
      <c r="G25" s="314"/>
      <c r="H25" s="314"/>
      <c r="I25" s="314"/>
      <c r="J25" s="314"/>
      <c r="K25" s="314"/>
      <c r="L25" s="314"/>
      <c r="M25" s="314"/>
      <c r="N25" s="324"/>
      <c r="O25" s="397" t="s">
        <v>454</v>
      </c>
      <c r="P25" s="316"/>
      <c r="Q25" s="316"/>
      <c r="R25" s="317"/>
      <c r="S25" s="315" t="s">
        <v>1290</v>
      </c>
      <c r="T25" s="316"/>
      <c r="U25" s="316"/>
      <c r="V25" s="317"/>
      <c r="W25" s="315" t="s">
        <v>925</v>
      </c>
      <c r="X25" s="316"/>
      <c r="Y25" s="316"/>
      <c r="Z25" s="317"/>
      <c r="AA25" s="315" t="s">
        <v>926</v>
      </c>
      <c r="AB25" s="316"/>
      <c r="AC25" s="316"/>
      <c r="AD25" s="317"/>
      <c r="AF25" t="s">
        <v>457</v>
      </c>
      <c r="AG25" t="s">
        <v>412</v>
      </c>
      <c r="AH25" t="s">
        <v>413</v>
      </c>
      <c r="AI25" t="s">
        <v>287</v>
      </c>
      <c r="AJ25" t="s">
        <v>459</v>
      </c>
      <c r="AK25" t="s">
        <v>460</v>
      </c>
    </row>
    <row r="26" spans="1:37" ht="15" customHeight="1">
      <c r="A26" s="91"/>
      <c r="B26" s="15"/>
      <c r="C26" s="379"/>
      <c r="D26" s="316"/>
      <c r="E26" s="316"/>
      <c r="F26" s="316"/>
      <c r="G26" s="316"/>
      <c r="H26" s="316"/>
      <c r="I26" s="316"/>
      <c r="J26" s="316"/>
      <c r="K26" s="316"/>
      <c r="L26" s="316"/>
      <c r="M26" s="316"/>
      <c r="N26" s="317"/>
      <c r="O26" s="379"/>
      <c r="P26" s="316"/>
      <c r="Q26" s="316"/>
      <c r="R26" s="317"/>
      <c r="S26" s="379"/>
      <c r="T26" s="316"/>
      <c r="U26" s="316"/>
      <c r="V26" s="317"/>
      <c r="W26" s="379"/>
      <c r="X26" s="316"/>
      <c r="Y26" s="316"/>
      <c r="Z26" s="317"/>
      <c r="AA26" s="379"/>
      <c r="AB26" s="316"/>
      <c r="AC26" s="316"/>
      <c r="AD26" s="317"/>
      <c r="AF26">
        <f>IF(AND(C26=1,O26=0),1,0)</f>
        <v>0</v>
      </c>
      <c r="AG26">
        <f>IF(C26=1,IF(COUNTA(O26:AD26)=4,0,1),IF(C26="",IF(COUNTA(O26:AD26)&gt;0,1,0),0))</f>
        <v>0</v>
      </c>
      <c r="AH26">
        <f>IF(C26&gt;1,IF(COUNTA(O26:AD26)=0,0,1),0)</f>
        <v>0</v>
      </c>
      <c r="AI26">
        <f>COUNTIF(S26:AD26,"NS")</f>
        <v>0</v>
      </c>
      <c r="AJ26">
        <f>SUM(S26:AD26)</f>
        <v>0</v>
      </c>
      <c r="AK26">
        <f>IF(COUNTA(O26:AD26)=0,0,IF(OR(AND(O26=0,AI26&gt;0),AND(O26="ns",AJ26&gt;0),AND(O26="ns",AI26=0,AJ26=0)),1,IF(OR(AND(AI26&gt;=2,O26&gt;AJ26),AND(O26="ns",AJ26=0,AI26&gt;0),O26=AJ26),0,1)))</f>
        <v>0</v>
      </c>
    </row>
    <row r="27" spans="1:37" ht="15" customHeight="1">
      <c r="A27" s="83"/>
      <c r="B27" s="100"/>
      <c r="AF27" s="248">
        <f>SUM(AF26:AF26)</f>
        <v>0</v>
      </c>
      <c r="AI27">
        <f>SUM(AI26:AI26)</f>
        <v>0</v>
      </c>
      <c r="AK27">
        <f>SUM(AK26:AK26)</f>
        <v>0</v>
      </c>
    </row>
    <row r="28" spans="1:37" ht="24" customHeight="1">
      <c r="A28" s="83"/>
      <c r="B28" s="15"/>
      <c r="C28" s="371" t="s">
        <v>291</v>
      </c>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row>
    <row r="29" spans="1:37" ht="60" customHeight="1">
      <c r="A29" s="83"/>
      <c r="B29" s="100"/>
      <c r="C29" s="372"/>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7"/>
    </row>
    <row r="30" spans="1:37" ht="15" customHeight="1">
      <c r="A30" s="83"/>
      <c r="B30" s="239" t="str">
        <f>IF(AG26=0,"","Favor de ingresar toda la información requerida en la pregunta.")</f>
        <v/>
      </c>
      <c r="C30" s="239"/>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row>
    <row r="31" spans="1:37" ht="15" customHeight="1">
      <c r="A31" s="83"/>
      <c r="B31" s="239" t="str">
        <f>IF(AND(COUNTIF(O26:AD26,"NS")&lt;&gt;0,C29=""),"Alerta: Debido a que cuenta con registros NS, debe proporcionar una justificación en el area de comentarios al final de la pregunta.","")</f>
        <v/>
      </c>
      <c r="C31" s="239"/>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row>
    <row r="32" spans="1:37" ht="15" customHeight="1">
      <c r="A32" s="83"/>
      <c r="B32" s="239" t="str">
        <f>IF(AH26&gt;0,"Revise la información capturada, ya que tiene datos ingresados en celdas que están sombreadas.","")</f>
        <v/>
      </c>
      <c r="C32" s="239"/>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row>
    <row r="33" spans="1:37" ht="15" customHeight="1">
      <c r="A33" s="83"/>
      <c r="B33" s="239" t="str">
        <f>IF(AK27&gt;=1,"Favor de revisar la sumatoria y consistencia de totales y/o subtotales por filas (numéricos y NS).","")</f>
        <v/>
      </c>
      <c r="C33" s="239"/>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row>
    <row r="34" spans="1:37" ht="15" customHeight="1">
      <c r="A34" s="83"/>
      <c r="B34" s="239" t="str">
        <f>IF(AF27=0,"","Debido a que cuenta con registro(s) con el código 1, el total de la fila respectiva debe ser mayor a cero.")</f>
        <v/>
      </c>
      <c r="C34" s="239"/>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row>
    <row r="35" spans="1:37" ht="15" customHeight="1">
      <c r="A35" s="83"/>
      <c r="B35" s="239"/>
      <c r="C35" s="239"/>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1:37" ht="24" customHeight="1">
      <c r="A36" s="51" t="s">
        <v>1291</v>
      </c>
      <c r="B36" s="473" t="s">
        <v>1292</v>
      </c>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row>
    <row r="37" spans="1:37" ht="15" customHeight="1">
      <c r="A37" s="91"/>
      <c r="B37" s="15"/>
      <c r="C37" s="54"/>
      <c r="D37" s="42"/>
      <c r="E37" s="42"/>
      <c r="F37" s="42"/>
      <c r="G37" s="95"/>
      <c r="H37" s="95"/>
      <c r="I37" s="95"/>
      <c r="J37" s="95"/>
      <c r="K37" s="197"/>
      <c r="L37" s="42"/>
      <c r="M37" s="42"/>
      <c r="N37" s="42"/>
      <c r="O37" s="42"/>
      <c r="P37" s="42"/>
      <c r="Q37" s="42"/>
      <c r="R37" s="42"/>
      <c r="S37" s="104"/>
      <c r="T37" s="198"/>
      <c r="U37" s="198"/>
      <c r="V37" s="198"/>
      <c r="W37" s="198"/>
      <c r="X37" s="198"/>
      <c r="Y37" s="198"/>
      <c r="Z37" s="198"/>
      <c r="AA37" s="198"/>
      <c r="AB37" s="198"/>
      <c r="AC37" s="198"/>
      <c r="AD37" s="198"/>
    </row>
    <row r="38" spans="1:37" ht="24" customHeight="1">
      <c r="A38" s="52"/>
      <c r="B38" s="15"/>
      <c r="C38" s="397" t="s">
        <v>1293</v>
      </c>
      <c r="D38" s="319"/>
      <c r="E38" s="319"/>
      <c r="F38" s="319"/>
      <c r="G38" s="319"/>
      <c r="H38" s="319"/>
      <c r="I38" s="319"/>
      <c r="J38" s="319"/>
      <c r="K38" s="319"/>
      <c r="L38" s="319"/>
      <c r="M38" s="319"/>
      <c r="N38" s="320"/>
      <c r="O38" s="296" t="s">
        <v>1294</v>
      </c>
      <c r="P38" s="316"/>
      <c r="Q38" s="316"/>
      <c r="R38" s="316"/>
      <c r="S38" s="316"/>
      <c r="T38" s="316"/>
      <c r="U38" s="316"/>
      <c r="V38" s="316"/>
      <c r="W38" s="316"/>
      <c r="X38" s="316"/>
      <c r="Y38" s="316"/>
      <c r="Z38" s="316"/>
      <c r="AA38" s="316"/>
      <c r="AB38" s="316"/>
      <c r="AC38" s="316"/>
      <c r="AD38" s="317"/>
    </row>
    <row r="39" spans="1:37" ht="15" customHeight="1">
      <c r="A39" s="52"/>
      <c r="B39" s="15"/>
      <c r="C39" s="323"/>
      <c r="D39" s="314"/>
      <c r="E39" s="314"/>
      <c r="F39" s="314"/>
      <c r="G39" s="314"/>
      <c r="H39" s="314"/>
      <c r="I39" s="314"/>
      <c r="J39" s="314"/>
      <c r="K39" s="314"/>
      <c r="L39" s="314"/>
      <c r="M39" s="314"/>
      <c r="N39" s="324"/>
      <c r="O39" s="296" t="s">
        <v>454</v>
      </c>
      <c r="P39" s="316"/>
      <c r="Q39" s="316"/>
      <c r="R39" s="317"/>
      <c r="S39" s="315" t="s">
        <v>700</v>
      </c>
      <c r="T39" s="316"/>
      <c r="U39" s="316"/>
      <c r="V39" s="317"/>
      <c r="W39" s="315" t="s">
        <v>701</v>
      </c>
      <c r="X39" s="316"/>
      <c r="Y39" s="316"/>
      <c r="Z39" s="317"/>
      <c r="AA39" s="315" t="s">
        <v>550</v>
      </c>
      <c r="AB39" s="316"/>
      <c r="AC39" s="316"/>
      <c r="AD39" s="317"/>
      <c r="AG39" t="s">
        <v>412</v>
      </c>
      <c r="AH39" t="s">
        <v>413</v>
      </c>
      <c r="AI39" t="s">
        <v>287</v>
      </c>
      <c r="AJ39" t="s">
        <v>459</v>
      </c>
      <c r="AK39" t="s">
        <v>460</v>
      </c>
    </row>
    <row r="40" spans="1:37" ht="15" customHeight="1">
      <c r="A40" s="52"/>
      <c r="B40" s="15"/>
      <c r="C40" s="109" t="s">
        <v>221</v>
      </c>
      <c r="D40" s="404" t="s">
        <v>1295</v>
      </c>
      <c r="E40" s="316"/>
      <c r="F40" s="316"/>
      <c r="G40" s="316"/>
      <c r="H40" s="316"/>
      <c r="I40" s="316"/>
      <c r="J40" s="316"/>
      <c r="K40" s="316"/>
      <c r="L40" s="316"/>
      <c r="M40" s="316"/>
      <c r="N40" s="317"/>
      <c r="O40" s="379"/>
      <c r="P40" s="316"/>
      <c r="Q40" s="316"/>
      <c r="R40" s="317"/>
      <c r="S40" s="379"/>
      <c r="T40" s="316"/>
      <c r="U40" s="316"/>
      <c r="V40" s="317"/>
      <c r="W40" s="379"/>
      <c r="X40" s="316"/>
      <c r="Y40" s="316"/>
      <c r="Z40" s="317"/>
      <c r="AA40" s="379"/>
      <c r="AB40" s="316"/>
      <c r="AC40" s="316"/>
      <c r="AD40" s="317"/>
      <c r="AG40">
        <f>IF(C26=1,IF(COUNTBLANK(O40:AD44)=60,0,1),0)</f>
        <v>0</v>
      </c>
      <c r="AH40">
        <f>IF(C26&gt;1,IF(COUNTBLANK(O40:AD44)=80,0,1),0)</f>
        <v>0</v>
      </c>
      <c r="AI40">
        <f>COUNTIF(S40:AD40,"NS")</f>
        <v>0</v>
      </c>
      <c r="AJ40">
        <f>SUM(S40:AD40)</f>
        <v>0</v>
      </c>
      <c r="AK40">
        <f>IF(COUNTA(O40:AD40)=0,0,IF(OR(AND(O40=0,AI40&gt;0),AND(O40="ns",AJ40&gt;0),AND(O40="ns",AI40=0,AJ40=0)),1,IF(OR(AND(AI40&gt;=2,O40&gt;AJ40),AND(O40="ns",AJ40=0,AI40&gt;0),O40=AJ40),0,1)))</f>
        <v>0</v>
      </c>
    </row>
    <row r="41" spans="1:37" ht="24" customHeight="1">
      <c r="A41" s="52"/>
      <c r="B41" s="15"/>
      <c r="C41" s="177" t="s">
        <v>222</v>
      </c>
      <c r="D41" s="404" t="s">
        <v>1296</v>
      </c>
      <c r="E41" s="316"/>
      <c r="F41" s="316"/>
      <c r="G41" s="316"/>
      <c r="H41" s="316"/>
      <c r="I41" s="316"/>
      <c r="J41" s="316"/>
      <c r="K41" s="316"/>
      <c r="L41" s="316"/>
      <c r="M41" s="316"/>
      <c r="N41" s="317"/>
      <c r="O41" s="379"/>
      <c r="P41" s="316"/>
      <c r="Q41" s="316"/>
      <c r="R41" s="317"/>
      <c r="S41" s="379"/>
      <c r="T41" s="316"/>
      <c r="U41" s="316"/>
      <c r="V41" s="317"/>
      <c r="W41" s="379"/>
      <c r="X41" s="316"/>
      <c r="Y41" s="316"/>
      <c r="Z41" s="317"/>
      <c r="AA41" s="379"/>
      <c r="AB41" s="316"/>
      <c r="AC41" s="316"/>
      <c r="AD41" s="317"/>
      <c r="AI41">
        <f>COUNTIF(S41:AD41,"NS")</f>
        <v>0</v>
      </c>
      <c r="AJ41">
        <f>SUM(S41:AD41)</f>
        <v>0</v>
      </c>
      <c r="AK41">
        <f>IF(COUNTA(O41:AD41)=0,0,IF(OR(AND(O41=0,AI41&gt;0),AND(O41="ns",AJ41&gt;0),AND(O41="ns",AI41=0,AJ41=0)),1,IF(OR(AND(AI41&gt;=2,O41&gt;AJ41),AND(O41="ns",AJ41=0,AI41&gt;0),O41=AJ41),0,1)))</f>
        <v>0</v>
      </c>
    </row>
    <row r="42" spans="1:37" ht="15" customHeight="1">
      <c r="A42" s="52"/>
      <c r="B42" s="15"/>
      <c r="C42" s="164" t="s">
        <v>224</v>
      </c>
      <c r="D42" s="404" t="s">
        <v>1297</v>
      </c>
      <c r="E42" s="316"/>
      <c r="F42" s="316"/>
      <c r="G42" s="316"/>
      <c r="H42" s="316"/>
      <c r="I42" s="316"/>
      <c r="J42" s="316"/>
      <c r="K42" s="316"/>
      <c r="L42" s="316"/>
      <c r="M42" s="316"/>
      <c r="N42" s="317"/>
      <c r="O42" s="379"/>
      <c r="P42" s="316"/>
      <c r="Q42" s="316"/>
      <c r="R42" s="317"/>
      <c r="S42" s="379"/>
      <c r="T42" s="316"/>
      <c r="U42" s="316"/>
      <c r="V42" s="317"/>
      <c r="W42" s="379"/>
      <c r="X42" s="316"/>
      <c r="Y42" s="316"/>
      <c r="Z42" s="317"/>
      <c r="AA42" s="379"/>
      <c r="AB42" s="316"/>
      <c r="AC42" s="316"/>
      <c r="AD42" s="317"/>
      <c r="AI42">
        <f>COUNTIF(S42:AD42,"NS")</f>
        <v>0</v>
      </c>
      <c r="AJ42">
        <f>SUM(S42:AD42)</f>
        <v>0</v>
      </c>
      <c r="AK42">
        <f>IF(COUNTA(O42:AD42)=0,0,IF(OR(AND(O42=0,AI42&gt;0),AND(O42="ns",AJ42&gt;0),AND(O42="ns",AI42=0,AJ42=0)),1,IF(OR(AND(AI42&gt;=2,O42&gt;AJ42),AND(O42="ns",AJ42=0,AI42&gt;0),O42=AJ42),0,1)))</f>
        <v>0</v>
      </c>
    </row>
    <row r="43" spans="1:37" ht="15" customHeight="1">
      <c r="A43" s="52"/>
      <c r="B43" s="15"/>
      <c r="C43" s="164" t="s">
        <v>225</v>
      </c>
      <c r="D43" s="404" t="s">
        <v>1298</v>
      </c>
      <c r="E43" s="316"/>
      <c r="F43" s="316"/>
      <c r="G43" s="316"/>
      <c r="H43" s="316"/>
      <c r="I43" s="316"/>
      <c r="J43" s="316"/>
      <c r="K43" s="316"/>
      <c r="L43" s="316"/>
      <c r="M43" s="316"/>
      <c r="N43" s="317"/>
      <c r="O43" s="379"/>
      <c r="P43" s="316"/>
      <c r="Q43" s="316"/>
      <c r="R43" s="317"/>
      <c r="S43" s="379"/>
      <c r="T43" s="316"/>
      <c r="U43" s="316"/>
      <c r="V43" s="317"/>
      <c r="W43" s="379"/>
      <c r="X43" s="316"/>
      <c r="Y43" s="316"/>
      <c r="Z43" s="317"/>
      <c r="AA43" s="379"/>
      <c r="AB43" s="316"/>
      <c r="AC43" s="316"/>
      <c r="AD43" s="317"/>
      <c r="AI43">
        <f>COUNTIF(S43:AD43,"NS")</f>
        <v>0</v>
      </c>
      <c r="AJ43">
        <f>SUM(S43:AD43)</f>
        <v>0</v>
      </c>
      <c r="AK43">
        <f>IF(COUNTA(O43:AD43)=0,0,IF(OR(AND(O43=0,AI43&gt;0),AND(O43="ns",AJ43&gt;0),AND(O43="ns",AI43=0,AJ43=0)),1,IF(OR(AND(AI43&gt;=2,O43&gt;AJ43),AND(O43="ns",AJ43=0,AI43&gt;0),O43=AJ43),0,1)))</f>
        <v>0</v>
      </c>
    </row>
    <row r="44" spans="1:37" ht="15" customHeight="1">
      <c r="A44" s="52"/>
      <c r="B44" s="15"/>
      <c r="C44" s="173" t="s">
        <v>227</v>
      </c>
      <c r="D44" s="404" t="s">
        <v>550</v>
      </c>
      <c r="E44" s="316"/>
      <c r="F44" s="316"/>
      <c r="G44" s="316"/>
      <c r="H44" s="316"/>
      <c r="I44" s="316"/>
      <c r="J44" s="316"/>
      <c r="K44" s="316"/>
      <c r="L44" s="316"/>
      <c r="M44" s="316"/>
      <c r="N44" s="317"/>
      <c r="O44" s="379"/>
      <c r="P44" s="316"/>
      <c r="Q44" s="316"/>
      <c r="R44" s="317"/>
      <c r="S44" s="379"/>
      <c r="T44" s="316"/>
      <c r="U44" s="316"/>
      <c r="V44" s="317"/>
      <c r="W44" s="379"/>
      <c r="X44" s="316"/>
      <c r="Y44" s="316"/>
      <c r="Z44" s="317"/>
      <c r="AA44" s="379"/>
      <c r="AB44" s="316"/>
      <c r="AC44" s="316"/>
      <c r="AD44" s="317"/>
      <c r="AI44">
        <f>COUNTIF(S44:AD44,"NS")</f>
        <v>0</v>
      </c>
      <c r="AJ44">
        <f>SUM(S44:AD44)</f>
        <v>0</v>
      </c>
      <c r="AK44">
        <f>IF(COUNTA(O44:AD44)=0,0,IF(OR(AND(O44=0,AI44&gt;0),AND(O44="ns",AJ44&gt;0),AND(O44="ns",AI44=0,AJ44=0)),1,IF(OR(AND(AI44&gt;=2,O44&gt;AJ44),AND(O44="ns",AJ44=0,AI44&gt;0),O44=AJ44),0,1)))</f>
        <v>0</v>
      </c>
    </row>
    <row r="45" spans="1:37" ht="15" customHeight="1">
      <c r="A45" s="52"/>
      <c r="B45" s="15"/>
      <c r="C45" s="103"/>
      <c r="D45" s="103"/>
      <c r="E45" s="103"/>
      <c r="F45" s="103"/>
      <c r="G45" s="103"/>
      <c r="H45" s="54"/>
      <c r="I45" s="42"/>
      <c r="J45" s="42"/>
      <c r="K45" s="42"/>
      <c r="L45" s="42"/>
      <c r="M45" s="42"/>
      <c r="N45" s="150" t="s">
        <v>506</v>
      </c>
      <c r="O45" s="315">
        <f>IF(AND(SUM(O40:O44)=0,COUNTIF(O40:O44,"NS")&gt;0),"NS",IF(AND(SUM(O40:O44)=0,COUNTIF(O40:O44,0)&gt;0),0,IF(AND(SUM(O40:O44)=0,COUNTIF(O40:O44,"NA")&gt;0),"NA",SUM(O40:O44))))</f>
        <v>0</v>
      </c>
      <c r="P45" s="316"/>
      <c r="Q45" s="316"/>
      <c r="R45" s="317"/>
      <c r="S45" s="315">
        <f>IF(AND(SUM(S40:S44)=0,COUNTIF(S40:S44,"NS")&gt;0),"NS",IF(AND(SUM(S40:S44)=0,COUNTIF(S40:S44,0)&gt;0),0,IF(AND(SUM(S40:S44)=0,COUNTIF(S40:S44,"NA")&gt;0),"NA",SUM(S40:S44))))</f>
        <v>0</v>
      </c>
      <c r="T45" s="316"/>
      <c r="U45" s="316"/>
      <c r="V45" s="317"/>
      <c r="W45" s="315">
        <f>IF(AND(SUM(W40:W44)=0,COUNTIF(W40:W44,"NS")&gt;0),"NS",IF(AND(SUM(W40:W44)=0,COUNTIF(W40:W44,0)&gt;0),0,IF(AND(SUM(W40:W44)=0,COUNTIF(W40:W44,"NA")&gt;0),"NA",SUM(W40:W44))))</f>
        <v>0</v>
      </c>
      <c r="X45" s="316"/>
      <c r="Y45" s="316"/>
      <c r="Z45" s="317"/>
      <c r="AA45" s="315">
        <f>IF(AND(SUM(AA40:AA44)=0,COUNTIF(AA40:AA44,"NS")&gt;0),"NS",IF(AND(SUM(AA40:AA44)=0,COUNTIF(AA40:AA44,0)&gt;0),0,IF(AND(SUM(AA40:AA44)=0,COUNTIF(AA40:AA44,"NA")&gt;0),"NA",SUM(AA40:AA44))))</f>
        <v>0</v>
      </c>
      <c r="AB45" s="316"/>
      <c r="AC45" s="316"/>
      <c r="AD45" s="317"/>
      <c r="AI45">
        <f>SUM(AI40:AI44)</f>
        <v>0</v>
      </c>
      <c r="AK45">
        <f>SUM(AK40:AK44)</f>
        <v>0</v>
      </c>
    </row>
    <row r="46" spans="1:37" ht="15" customHeight="1">
      <c r="A46" s="52"/>
      <c r="B46" s="15"/>
      <c r="C46" s="103"/>
      <c r="D46" s="103"/>
      <c r="E46" s="103"/>
      <c r="F46" s="103"/>
      <c r="G46" s="103"/>
      <c r="H46" s="54"/>
      <c r="I46" s="42"/>
      <c r="J46" s="42"/>
      <c r="K46" s="42"/>
      <c r="L46" s="42"/>
      <c r="M46" s="42"/>
      <c r="N46" s="42"/>
      <c r="O46" s="42"/>
      <c r="P46" s="42"/>
      <c r="Q46" s="42"/>
      <c r="R46" s="198"/>
      <c r="S46" s="198"/>
      <c r="T46" s="198"/>
      <c r="U46" s="198"/>
      <c r="V46" s="198"/>
      <c r="W46" s="198"/>
      <c r="X46" s="53"/>
      <c r="Y46" s="53"/>
      <c r="Z46" s="53"/>
      <c r="AA46" s="53"/>
      <c r="AB46" s="53"/>
      <c r="AC46" s="103"/>
      <c r="AD46" s="103"/>
    </row>
    <row r="47" spans="1:37" ht="24" customHeight="1">
      <c r="A47" s="83"/>
      <c r="B47" s="15"/>
      <c r="C47" s="371" t="s">
        <v>291</v>
      </c>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row>
    <row r="48" spans="1:37" ht="60" customHeight="1">
      <c r="A48" s="52"/>
      <c r="B48" s="15"/>
      <c r="C48" s="372"/>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7"/>
    </row>
    <row r="49" spans="1:30" ht="15" customHeight="1">
      <c r="A49" s="83"/>
      <c r="B49" s="239" t="str">
        <f>IF(AG40=0,"","Favor de ingresar toda la información requerida en la pregunta.")</f>
        <v/>
      </c>
      <c r="C49" s="239"/>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row>
    <row r="50" spans="1:30" ht="15" customHeight="1">
      <c r="A50" s="83"/>
      <c r="B50" s="239" t="str">
        <f>IF(AND(COUNTIF(O40:AD44,"NS")&lt;&gt;0,C48=""),"Alerta: Debido a que cuenta con registros NS, debe proporcionar una justificación en el area de comentarios al final de la pregunta.","")</f>
        <v/>
      </c>
      <c r="C50" s="239"/>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row>
    <row r="51" spans="1:30" ht="15" customHeight="1">
      <c r="A51" s="83"/>
      <c r="B51" s="239" t="str">
        <f>IF(AK45&gt;=1,"Favor de revisar la sumatoria y consistencia de totales y/o subtotales por filas (numéricos y NS).","")</f>
        <v/>
      </c>
      <c r="C51" s="239"/>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row>
    <row r="52" spans="1:30" ht="15" customHeight="1">
      <c r="A52" s="83"/>
      <c r="B52" s="239" t="str">
        <f>IF(AH40&gt;0,"Revise la información capturada, ya que tiene datos ingresados en celdas que están sombreadas.","")</f>
        <v/>
      </c>
      <c r="C52" s="239"/>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row>
    <row r="53" spans="1:30" ht="15" customHeight="1">
      <c r="A53" s="83"/>
      <c r="B53" s="239"/>
      <c r="C53" s="239"/>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row>
    <row r="54" spans="1:30" ht="15" customHeight="1">
      <c r="A54" s="83"/>
      <c r="B54" s="239"/>
      <c r="C54" s="239"/>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row>
    <row r="55" spans="1:30" ht="36" customHeight="1">
      <c r="A55" s="98" t="s">
        <v>1299</v>
      </c>
      <c r="B55" s="473" t="s">
        <v>1300</v>
      </c>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row>
    <row r="56" spans="1:30" ht="24" customHeight="1">
      <c r="A56" s="91"/>
      <c r="C56" s="383" t="s">
        <v>1301</v>
      </c>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row>
    <row r="57" spans="1:30" ht="24" customHeight="1">
      <c r="A57" s="91"/>
      <c r="C57" s="371" t="s">
        <v>1302</v>
      </c>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row>
    <row r="58" spans="1:30" ht="24" customHeight="1">
      <c r="A58" s="91"/>
      <c r="C58" s="386" t="s">
        <v>1303</v>
      </c>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row>
    <row r="59" spans="1:30" ht="36" customHeight="1">
      <c r="A59" s="91"/>
      <c r="C59" s="386" t="s">
        <v>1304</v>
      </c>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row>
    <row r="60" spans="1:30" ht="36" customHeight="1">
      <c r="A60" s="91"/>
      <c r="C60" s="386" t="s">
        <v>1305</v>
      </c>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row>
    <row r="61" spans="1:30" ht="36" customHeight="1">
      <c r="A61" s="91"/>
      <c r="C61" s="386" t="s">
        <v>1306</v>
      </c>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row>
    <row r="62" spans="1:30" ht="24" customHeight="1">
      <c r="A62" s="91"/>
      <c r="C62" s="383" t="s">
        <v>942</v>
      </c>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row>
    <row r="63" spans="1:30" ht="15" customHeight="1">
      <c r="A63" s="83"/>
      <c r="B63" s="100"/>
    </row>
    <row r="64" spans="1:30" ht="15" customHeight="1">
      <c r="A64" s="83"/>
      <c r="B64" s="100"/>
      <c r="AA64" s="479" t="s">
        <v>493</v>
      </c>
      <c r="AB64" s="281"/>
      <c r="AC64" s="281"/>
      <c r="AD64" s="281"/>
    </row>
    <row r="65" spans="1:54" ht="48" customHeight="1">
      <c r="A65" s="83"/>
      <c r="B65" s="100"/>
      <c r="C65" s="397" t="s">
        <v>1307</v>
      </c>
      <c r="D65" s="319"/>
      <c r="E65" s="319"/>
      <c r="F65" s="319"/>
      <c r="G65" s="319"/>
      <c r="H65" s="319"/>
      <c r="I65" s="319"/>
      <c r="J65" s="319"/>
      <c r="K65" s="319"/>
      <c r="L65" s="319"/>
      <c r="M65" s="319"/>
      <c r="N65" s="319"/>
      <c r="O65" s="319"/>
      <c r="P65" s="320"/>
      <c r="Q65" s="397" t="s">
        <v>1308</v>
      </c>
      <c r="R65" s="319"/>
      <c r="S65" s="320"/>
      <c r="T65" s="397" t="s">
        <v>1309</v>
      </c>
      <c r="U65" s="319"/>
      <c r="V65" s="320"/>
      <c r="W65" s="397" t="s">
        <v>1310</v>
      </c>
      <c r="X65" s="316"/>
      <c r="Y65" s="316"/>
      <c r="Z65" s="316"/>
      <c r="AA65" s="316"/>
      <c r="AB65" s="316"/>
      <c r="AC65" s="316"/>
      <c r="AD65" s="317"/>
    </row>
    <row r="66" spans="1:54" ht="60" customHeight="1">
      <c r="A66" s="83"/>
      <c r="B66" s="100"/>
      <c r="C66" s="321"/>
      <c r="D66" s="281"/>
      <c r="E66" s="281"/>
      <c r="F66" s="281"/>
      <c r="G66" s="281"/>
      <c r="H66" s="281"/>
      <c r="I66" s="281"/>
      <c r="J66" s="281"/>
      <c r="K66" s="281"/>
      <c r="L66" s="281"/>
      <c r="M66" s="281"/>
      <c r="N66" s="281"/>
      <c r="O66" s="281"/>
      <c r="P66" s="322"/>
      <c r="Q66" s="321"/>
      <c r="R66" s="281"/>
      <c r="S66" s="322"/>
      <c r="T66" s="321"/>
      <c r="U66" s="281"/>
      <c r="V66" s="322"/>
      <c r="W66" s="384" t="s">
        <v>454</v>
      </c>
      <c r="X66" s="387" t="s">
        <v>700</v>
      </c>
      <c r="Y66" s="387" t="s">
        <v>701</v>
      </c>
      <c r="Z66" s="387" t="s">
        <v>550</v>
      </c>
      <c r="AA66" s="315" t="s">
        <v>1295</v>
      </c>
      <c r="AB66" s="316"/>
      <c r="AC66" s="316"/>
      <c r="AD66" s="317"/>
    </row>
    <row r="67" spans="1:54" ht="72" customHeight="1">
      <c r="A67" s="83"/>
      <c r="B67" s="15"/>
      <c r="C67" s="323"/>
      <c r="D67" s="314"/>
      <c r="E67" s="314"/>
      <c r="F67" s="314"/>
      <c r="G67" s="314"/>
      <c r="H67" s="314"/>
      <c r="I67" s="314"/>
      <c r="J67" s="314"/>
      <c r="K67" s="314"/>
      <c r="L67" s="314"/>
      <c r="M67" s="314"/>
      <c r="N67" s="314"/>
      <c r="O67" s="314"/>
      <c r="P67" s="324"/>
      <c r="Q67" s="323"/>
      <c r="R67" s="314"/>
      <c r="S67" s="324"/>
      <c r="T67" s="323"/>
      <c r="U67" s="314"/>
      <c r="V67" s="324"/>
      <c r="W67" s="452"/>
      <c r="X67" s="452"/>
      <c r="Y67" s="452"/>
      <c r="Z67" s="452"/>
      <c r="AA67" s="93" t="s">
        <v>736</v>
      </c>
      <c r="AB67" s="94" t="s">
        <v>700</v>
      </c>
      <c r="AC67" s="94" t="s">
        <v>701</v>
      </c>
      <c r="AD67" s="94" t="s">
        <v>550</v>
      </c>
      <c r="AG67" t="s">
        <v>412</v>
      </c>
      <c r="AH67" t="s">
        <v>884</v>
      </c>
      <c r="AI67" t="s">
        <v>794</v>
      </c>
      <c r="AJ67" t="s">
        <v>795</v>
      </c>
      <c r="AK67" t="s">
        <v>927</v>
      </c>
      <c r="AL67" t="s">
        <v>739</v>
      </c>
      <c r="AM67" t="s">
        <v>740</v>
      </c>
      <c r="AN67" t="s">
        <v>928</v>
      </c>
      <c r="AO67" t="s">
        <v>742</v>
      </c>
      <c r="AP67" t="s">
        <v>743</v>
      </c>
      <c r="AQ67" t="s">
        <v>794</v>
      </c>
      <c r="AU67" t="s">
        <v>795</v>
      </c>
    </row>
    <row r="68" spans="1:54" ht="15" customHeight="1">
      <c r="A68" s="83"/>
      <c r="B68" s="174"/>
      <c r="C68" s="171" t="s">
        <v>221</v>
      </c>
      <c r="D68" s="396" t="s">
        <v>947</v>
      </c>
      <c r="E68" s="316"/>
      <c r="F68" s="316"/>
      <c r="G68" s="316"/>
      <c r="H68" s="316"/>
      <c r="I68" s="316"/>
      <c r="J68" s="316"/>
      <c r="K68" s="316"/>
      <c r="L68" s="316"/>
      <c r="M68" s="316"/>
      <c r="N68" s="316"/>
      <c r="O68" s="316"/>
      <c r="P68" s="317"/>
      <c r="Q68" s="379"/>
      <c r="R68" s="316"/>
      <c r="S68" s="317"/>
      <c r="T68" s="379"/>
      <c r="U68" s="316"/>
      <c r="V68" s="317"/>
      <c r="W68" s="249"/>
      <c r="X68" s="249"/>
      <c r="Y68" s="249"/>
      <c r="Z68" s="249"/>
      <c r="AA68" s="249"/>
      <c r="AB68" s="249"/>
      <c r="AC68" s="249"/>
      <c r="AD68" s="249"/>
      <c r="AG68">
        <f>IF(AND(C26=1,Q68=""),IF(COUNTA(T68:AD68,O96:AD96)=25,0,1),0)</f>
        <v>0</v>
      </c>
      <c r="AH68">
        <f>IF(C26&gt;1,IF(SUM(COUNTBLANK(Q68:AD68),COUNTBLANK(O96:AD96))=30,0,1),IF(Q68="X",IF(COUNTA(T68:AD68,O96:AD96)=0,0,1),0))</f>
        <v>0</v>
      </c>
      <c r="AI68">
        <f>IF(OR(ISTEXT(T90),ISTEXT(O26)),0,IF(T90&gt;=O26,0,1))</f>
        <v>0</v>
      </c>
      <c r="AJ68">
        <f t="shared" ref="AJ68:AJ89" si="0">IF(OR(ISTEXT(T68),ISTEXT($O$26)),0,IF(T68&lt;=$O$26,0,1))</f>
        <v>0</v>
      </c>
      <c r="AK68">
        <f t="shared" ref="AK68:AK89" si="1">COUNTIF(X68:Z68,"NS")</f>
        <v>0</v>
      </c>
      <c r="AL68">
        <f t="shared" ref="AL68:AL89" si="2">SUM(X68:Z68)</f>
        <v>0</v>
      </c>
      <c r="AM68">
        <f t="shared" ref="AM68:AM89" si="3">IF(COUNTA(W68:Z68)=0,0,IF(OR(AND(W68=0,AK68&gt;0),AND(W68="ns",AL68&gt;0),AND(W68="ns",AK68=0,AL68=0)),1,IF(OR(AND(AK68&gt;=2,W68&gt;AL68),AND(W68="ns",AL68=0,AK68&gt;0),W68=AL68),0,1)))</f>
        <v>0</v>
      </c>
      <c r="AN68">
        <f t="shared" ref="AN68:AN89" si="4">COUNTIF(AB68:AD68,"NS")</f>
        <v>0</v>
      </c>
      <c r="AO68">
        <f t="shared" ref="AO68:AO89" si="5">SUM(AB68:AD68)</f>
        <v>0</v>
      </c>
      <c r="AP68">
        <f t="shared" ref="AP68:AP89" si="6">IF(COUNTA(AA68:AD68)=0,0,IF(OR(AND(AA68=0,AN68&gt;0),AND(AA68="ns",AO68&gt;0),AND(AA68="ns",AN68=0,AO68=0)),1,IF(OR(AND(AN68&gt;=2,AA68&gt;AO68),AND(AA68="ns",AO68=0,AN68&gt;0),AA68=AO68),0,1)))</f>
        <v>0</v>
      </c>
      <c r="AQ68">
        <f>IF(OR(ISTEXT(W90),ISTEXT(O45)),0,IF(W90&gt;=O45,0,1))</f>
        <v>0</v>
      </c>
      <c r="AR68">
        <f>IF(OR(ISTEXT(X90),ISTEXT(S45)),0,IF(X90&gt;=S45,0,1))</f>
        <v>0</v>
      </c>
      <c r="AS68">
        <f>IF(OR(ISTEXT(Y90),ISTEXT(W45)),0,IF(Y90&gt;=W45,0,1))</f>
        <v>0</v>
      </c>
      <c r="AT68">
        <f>IF(OR(ISTEXT(Z90),ISTEXT(AA45)),0,IF(Z90&gt;=AA45,0,1))</f>
        <v>0</v>
      </c>
      <c r="AU68">
        <f>IF(OR(ISTEXT(W68),ISTEXT(O45)),0,IF(W68&lt;=O45,0,1))</f>
        <v>0</v>
      </c>
      <c r="AV68">
        <f>IF(OR(ISTEXT(X68),ISTEXT(S45)),0,IF(X68&lt;=S45,0,1))</f>
        <v>0</v>
      </c>
      <c r="AW68">
        <f>IF(OR(ISTEXT(Y68),ISTEXT(W45)),0,IF(Y68&lt;=W45,0,1))</f>
        <v>0</v>
      </c>
      <c r="AX68">
        <f>IF(OR(ISTEXT(Z68),ISTEXT(AA45)),0,IF(Z68&lt;=AA45,0,1))</f>
        <v>0</v>
      </c>
      <c r="AY68">
        <f>IF(OR(ISTEXT(AA68),ISTEXT(O40)),0,IF(AA68&lt;=O40,0,1))</f>
        <v>0</v>
      </c>
      <c r="AZ68">
        <f>IF(OR(ISTEXT(AB68),ISTEXT(S40)),0,IF(AB68&lt;=S40,0,1))</f>
        <v>0</v>
      </c>
      <c r="BA68">
        <f>IF(OR(ISTEXT(AC68),ISTEXT(W40)),0,IF(AC68&lt;=W40,0,1))</f>
        <v>0</v>
      </c>
      <c r="BB68">
        <f>IF(OR(ISTEXT(AD68),ISTEXT(AA40)),0,IF(AD68&lt;=AA40,0,1))</f>
        <v>0</v>
      </c>
    </row>
    <row r="69" spans="1:54" ht="15" customHeight="1">
      <c r="A69" s="83"/>
      <c r="B69" s="199"/>
      <c r="C69" s="171" t="s">
        <v>222</v>
      </c>
      <c r="D69" s="396" t="s">
        <v>948</v>
      </c>
      <c r="E69" s="316"/>
      <c r="F69" s="316"/>
      <c r="G69" s="316"/>
      <c r="H69" s="316"/>
      <c r="I69" s="316"/>
      <c r="J69" s="316"/>
      <c r="K69" s="316"/>
      <c r="L69" s="316"/>
      <c r="M69" s="316"/>
      <c r="N69" s="316"/>
      <c r="O69" s="316"/>
      <c r="P69" s="317"/>
      <c r="Q69" s="379"/>
      <c r="R69" s="316"/>
      <c r="S69" s="317"/>
      <c r="T69" s="379"/>
      <c r="U69" s="316"/>
      <c r="V69" s="317"/>
      <c r="W69" s="249"/>
      <c r="X69" s="249"/>
      <c r="Y69" s="249"/>
      <c r="Z69" s="249"/>
      <c r="AA69" s="249"/>
      <c r="AB69" s="249"/>
      <c r="AC69" s="249"/>
      <c r="AD69" s="249"/>
      <c r="AG69">
        <f>IF(AND(C26=1,Q69=""),IF(COUNTA(T69:AD69,O97:AD97)=25,0,1),0)</f>
        <v>0</v>
      </c>
      <c r="AH69">
        <f>IF(C26&gt;1,IF(SUM(COUNTBLANK(Q69:AD69),COUNTBLANK(O97:AD97))=30,0,1),IF(Q69="X",IF(COUNTA(T69:AD69,O97:AD97)=0,0,1),0))</f>
        <v>0</v>
      </c>
      <c r="AJ69">
        <f t="shared" si="0"/>
        <v>0</v>
      </c>
      <c r="AK69">
        <f t="shared" si="1"/>
        <v>0</v>
      </c>
      <c r="AL69">
        <f t="shared" si="2"/>
        <v>0</v>
      </c>
      <c r="AM69">
        <f t="shared" si="3"/>
        <v>0</v>
      </c>
      <c r="AN69">
        <f t="shared" si="4"/>
        <v>0</v>
      </c>
      <c r="AO69">
        <f t="shared" si="5"/>
        <v>0</v>
      </c>
      <c r="AP69">
        <f t="shared" si="6"/>
        <v>0</v>
      </c>
      <c r="AQ69">
        <f>IF(OR(ISTEXT(AA90),ISTEXT(O40)),0,IF(AA90&gt;=O40,0,1))</f>
        <v>0</v>
      </c>
      <c r="AR69">
        <f>IF(OR(ISTEXT(AB90),ISTEXT(S40)),0,IF(AB90&gt;=S40,0,1))</f>
        <v>0</v>
      </c>
      <c r="AS69">
        <f>IF(OR(ISTEXT(AC90),ISTEXT(W40)),0,IF(AC90&gt;=W40,0,1))</f>
        <v>0</v>
      </c>
      <c r="AT69">
        <f>IF(OR(ISTEXT(AD90),ISTEXT(AA40)),0,IF(AD90&gt;=AA40,0,1))</f>
        <v>0</v>
      </c>
      <c r="AU69">
        <f>IF(OR(ISTEXT(W69),ISTEXT(O45)),0,IF(W69&lt;=O45,0,1))</f>
        <v>0</v>
      </c>
      <c r="AV69">
        <f>IF(OR(ISTEXT(X69),ISTEXT(S45)),0,IF(X69&lt;=S45,0,1))</f>
        <v>0</v>
      </c>
      <c r="AW69">
        <f>IF(OR(ISTEXT(Y69),ISTEXT(W45)),0,IF(Y69&lt;=W45,0,1))</f>
        <v>0</v>
      </c>
      <c r="AX69">
        <f>IF(OR(ISTEXT(Z69),ISTEXT(AA45)),0,IF(Z69&lt;=AA45,0,1))</f>
        <v>0</v>
      </c>
      <c r="AY69">
        <f>IF(OR(ISTEXT(AA69),ISTEXT(O40)),0,IF(AA69&lt;=O40,0,1))</f>
        <v>0</v>
      </c>
      <c r="AZ69">
        <f>IF(OR(ISTEXT(AB69),ISTEXT(S40)),0,IF(AB69&lt;=S40,0,1))</f>
        <v>0</v>
      </c>
      <c r="BA69">
        <f>IF(OR(ISTEXT(AC69),ISTEXT(W40)),0,IF(AC69&lt;=W40,0,1))</f>
        <v>0</v>
      </c>
      <c r="BB69">
        <f>IF(OR(ISTEXT(AD69),ISTEXT(AA40)),0,IF(AD69&lt;=AA40,0,1))</f>
        <v>0</v>
      </c>
    </row>
    <row r="70" spans="1:54" ht="15" customHeight="1">
      <c r="A70" s="83"/>
      <c r="B70" s="15"/>
      <c r="C70" s="172" t="s">
        <v>224</v>
      </c>
      <c r="D70" s="396" t="s">
        <v>949</v>
      </c>
      <c r="E70" s="316"/>
      <c r="F70" s="316"/>
      <c r="G70" s="316"/>
      <c r="H70" s="316"/>
      <c r="I70" s="316"/>
      <c r="J70" s="316"/>
      <c r="K70" s="316"/>
      <c r="L70" s="316"/>
      <c r="M70" s="316"/>
      <c r="N70" s="316"/>
      <c r="O70" s="316"/>
      <c r="P70" s="317"/>
      <c r="Q70" s="379"/>
      <c r="R70" s="316"/>
      <c r="S70" s="317"/>
      <c r="T70" s="379"/>
      <c r="U70" s="316"/>
      <c r="V70" s="317"/>
      <c r="W70" s="249"/>
      <c r="X70" s="249"/>
      <c r="Y70" s="249"/>
      <c r="Z70" s="249"/>
      <c r="AA70" s="249"/>
      <c r="AB70" s="249"/>
      <c r="AC70" s="249"/>
      <c r="AD70" s="249"/>
      <c r="AG70">
        <f>IF(AND(C26=1,Q70=""),IF(COUNTA(T70:AD70,O98:AD98)=25,0,1),0)</f>
        <v>0</v>
      </c>
      <c r="AH70">
        <f>IF(C26&gt;1,IF(SUM(COUNTBLANK(Q70:AD70),COUNTBLANK(O98:AD98))=30,0,1),IF(Q70="X",IF(COUNTA(T70:AD70,O98:AD98)=0,0,1),0))</f>
        <v>0</v>
      </c>
      <c r="AJ70">
        <f t="shared" si="0"/>
        <v>0</v>
      </c>
      <c r="AK70">
        <f t="shared" si="1"/>
        <v>0</v>
      </c>
      <c r="AL70">
        <f t="shared" si="2"/>
        <v>0</v>
      </c>
      <c r="AM70">
        <f t="shared" si="3"/>
        <v>0</v>
      </c>
      <c r="AN70">
        <f t="shared" si="4"/>
        <v>0</v>
      </c>
      <c r="AO70">
        <f t="shared" si="5"/>
        <v>0</v>
      </c>
      <c r="AP70">
        <f t="shared" si="6"/>
        <v>0</v>
      </c>
      <c r="AQ70">
        <f>IF(OR(ISTEXT(O118),ISTEXT(O41)),0,IF(O118&gt;=O41,0,1))</f>
        <v>0</v>
      </c>
      <c r="AR70">
        <f>IF(OR(ISTEXT(P118),ISTEXT(S41)),0,IF(P118&gt;=S41,0,1))</f>
        <v>0</v>
      </c>
      <c r="AS70">
        <f>IF(OR(ISTEXT(Q118),ISTEXT(W41)),0,IF(Q118&gt;=W41,0,1))</f>
        <v>0</v>
      </c>
      <c r="AT70">
        <f>IF(OR(ISTEXT(R118),ISTEXT(AA41)),0,IF(R118&gt;=AA41,0,1))</f>
        <v>0</v>
      </c>
      <c r="AU70">
        <f>IF(OR(ISTEXT(W70),ISTEXT(O45)),0,IF(W70&lt;=O45,0,1))</f>
        <v>0</v>
      </c>
      <c r="AV70">
        <f>IF(OR(ISTEXT(X70),ISTEXT(S45)),0,IF(X70&lt;=S45,0,1))</f>
        <v>0</v>
      </c>
      <c r="AW70">
        <f>IF(OR(ISTEXT(Y70),ISTEXT(W45)),0,IF(Y70&lt;=W45,0,1))</f>
        <v>0</v>
      </c>
      <c r="AX70">
        <f>IF(OR(ISTEXT(Z70),ISTEXT(AA45)),0,IF(Z70&lt;=AA45,0,1))</f>
        <v>0</v>
      </c>
      <c r="AY70">
        <f>IF(OR(ISTEXT(AA70),ISTEXT(O40)),0,IF(AA70&lt;=O40,0,1))</f>
        <v>0</v>
      </c>
      <c r="AZ70">
        <f>IF(OR(ISTEXT(AB70),ISTEXT(S40)),0,IF(AB70&lt;=S40,0,1))</f>
        <v>0</v>
      </c>
      <c r="BA70">
        <f>IF(OR(ISTEXT(AC70),ISTEXT(W40)),0,IF(AC70&lt;=W40,0,1))</f>
        <v>0</v>
      </c>
      <c r="BB70">
        <f>IF(OR(ISTEXT(AD70),ISTEXT(AA40)),0,IF(AD70&lt;=AA40,0,1))</f>
        <v>0</v>
      </c>
    </row>
    <row r="71" spans="1:54" ht="15" customHeight="1">
      <c r="A71" s="83"/>
      <c r="B71" s="15"/>
      <c r="C71" s="173" t="s">
        <v>225</v>
      </c>
      <c r="D71" s="396" t="s">
        <v>950</v>
      </c>
      <c r="E71" s="316"/>
      <c r="F71" s="316"/>
      <c r="G71" s="316"/>
      <c r="H71" s="316"/>
      <c r="I71" s="316"/>
      <c r="J71" s="316"/>
      <c r="K71" s="316"/>
      <c r="L71" s="316"/>
      <c r="M71" s="316"/>
      <c r="N71" s="316"/>
      <c r="O71" s="316"/>
      <c r="P71" s="317"/>
      <c r="Q71" s="379"/>
      <c r="R71" s="316"/>
      <c r="S71" s="317"/>
      <c r="T71" s="379"/>
      <c r="U71" s="316"/>
      <c r="V71" s="317"/>
      <c r="W71" s="249"/>
      <c r="X71" s="249"/>
      <c r="Y71" s="249"/>
      <c r="Z71" s="249"/>
      <c r="AA71" s="249"/>
      <c r="AB71" s="249"/>
      <c r="AC71" s="249"/>
      <c r="AD71" s="249"/>
      <c r="AG71">
        <f>IF(AND(C26=1,Q71=""),IF(COUNTA(T71:AD71,O99:AD99)=25,0,1),0)</f>
        <v>0</v>
      </c>
      <c r="AH71">
        <f>IF(C26&gt;1,IF(SUM(COUNTBLANK(Q71:AD71),COUNTBLANK(O99:AD99))=30,0,1),IF(Q71="X",IF(COUNTA(T71:AD71,O99:AD99)=0,0,1),0))</f>
        <v>0</v>
      </c>
      <c r="AJ71">
        <f t="shared" si="0"/>
        <v>0</v>
      </c>
      <c r="AK71">
        <f t="shared" si="1"/>
        <v>0</v>
      </c>
      <c r="AL71">
        <f t="shared" si="2"/>
        <v>0</v>
      </c>
      <c r="AM71">
        <f t="shared" si="3"/>
        <v>0</v>
      </c>
      <c r="AN71">
        <f t="shared" si="4"/>
        <v>0</v>
      </c>
      <c r="AO71">
        <f t="shared" si="5"/>
        <v>0</v>
      </c>
      <c r="AP71">
        <f t="shared" si="6"/>
        <v>0</v>
      </c>
      <c r="AQ71">
        <f>IF(OR(ISTEXT(S118),ISTEXT(O42)),0,IF(S118&gt;=O42,0,1))</f>
        <v>0</v>
      </c>
      <c r="AR71">
        <f>IF(OR(ISTEXT(T118),ISTEXT(S42)),0,IF(T118&gt;=S42,0,1))</f>
        <v>0</v>
      </c>
      <c r="AS71">
        <f>IF(OR(ISTEXT(U118),ISTEXT(W42)),0,IF(U118&gt;=W42,0,1))</f>
        <v>0</v>
      </c>
      <c r="AT71">
        <f>IF(OR(ISTEXT(V118),ISTEXT(AA42)),0,IF(V118&gt;=AA42,0,1))</f>
        <v>0</v>
      </c>
      <c r="AU71">
        <f>IF(OR(ISTEXT(W71),ISTEXT(O45)),0,IF(W71&lt;=O45,0,1))</f>
        <v>0</v>
      </c>
      <c r="AV71">
        <f>IF(OR(ISTEXT(X71),ISTEXT(S45)),0,IF(X71&lt;=S45,0,1))</f>
        <v>0</v>
      </c>
      <c r="AW71">
        <f>IF(OR(ISTEXT(Y71),ISTEXT(W45)),0,IF(Y71&lt;=W45,0,1))</f>
        <v>0</v>
      </c>
      <c r="AX71">
        <f>IF(OR(ISTEXT(Z71),ISTEXT(AA45)),0,IF(Z71&lt;=AA45,0,1))</f>
        <v>0</v>
      </c>
      <c r="AY71">
        <f>IF(OR(ISTEXT(AA71),ISTEXT(O40)),0,IF(AA71&lt;=O40,0,1))</f>
        <v>0</v>
      </c>
      <c r="AZ71">
        <f>IF(OR(ISTEXT(AB71),ISTEXT(S40)),0,IF(AB71&lt;=S40,0,1))</f>
        <v>0</v>
      </c>
      <c r="BA71">
        <f>IF(OR(ISTEXT(AC71),ISTEXT(W40)),0,IF(AC71&lt;=W40,0,1))</f>
        <v>0</v>
      </c>
      <c r="BB71">
        <f>IF(OR(ISTEXT(AD71),ISTEXT(AA40)),0,IF(AD71&lt;=AA40,0,1))</f>
        <v>0</v>
      </c>
    </row>
    <row r="72" spans="1:54" ht="15" customHeight="1">
      <c r="A72" s="83"/>
      <c r="B72" s="15"/>
      <c r="C72" s="173" t="s">
        <v>227</v>
      </c>
      <c r="D72" s="396" t="s">
        <v>951</v>
      </c>
      <c r="E72" s="316"/>
      <c r="F72" s="316"/>
      <c r="G72" s="316"/>
      <c r="H72" s="316"/>
      <c r="I72" s="316"/>
      <c r="J72" s="316"/>
      <c r="K72" s="316"/>
      <c r="L72" s="316"/>
      <c r="M72" s="316"/>
      <c r="N72" s="316"/>
      <c r="O72" s="316"/>
      <c r="P72" s="317"/>
      <c r="Q72" s="379"/>
      <c r="R72" s="316"/>
      <c r="S72" s="317"/>
      <c r="T72" s="379"/>
      <c r="U72" s="316"/>
      <c r="V72" s="317"/>
      <c r="W72" s="249"/>
      <c r="X72" s="249"/>
      <c r="Y72" s="249"/>
      <c r="Z72" s="249"/>
      <c r="AA72" s="249"/>
      <c r="AB72" s="249"/>
      <c r="AC72" s="249"/>
      <c r="AD72" s="249"/>
      <c r="AG72">
        <f>IF(AND(C26=1,Q72=""),IF(COUNTA(T72:AD72,O100:AD100)=25,0,1),0)</f>
        <v>0</v>
      </c>
      <c r="AH72">
        <f>IF(C26&gt;1,IF(SUM(COUNTBLANK(Q72:AD72),COUNTBLANK(O100:AD100))=30,0,1),IF(Q72="X",IF(COUNTA(T72:AD72,O100:AD100)=0,0,1),0))</f>
        <v>0</v>
      </c>
      <c r="AJ72">
        <f t="shared" si="0"/>
        <v>0</v>
      </c>
      <c r="AK72">
        <f t="shared" si="1"/>
        <v>0</v>
      </c>
      <c r="AL72">
        <f t="shared" si="2"/>
        <v>0</v>
      </c>
      <c r="AM72">
        <f t="shared" si="3"/>
        <v>0</v>
      </c>
      <c r="AN72">
        <f t="shared" si="4"/>
        <v>0</v>
      </c>
      <c r="AO72">
        <f t="shared" si="5"/>
        <v>0</v>
      </c>
      <c r="AP72">
        <f t="shared" si="6"/>
        <v>0</v>
      </c>
      <c r="AQ72">
        <f>IF(OR(ISTEXT(W118),ISTEXT(O43)),0,IF(W118&gt;=O43,0,1))</f>
        <v>0</v>
      </c>
      <c r="AR72">
        <f>IF(OR(ISTEXT(X118),ISTEXT(S43)),0,IF(X118&gt;=S43,0,1))</f>
        <v>0</v>
      </c>
      <c r="AS72">
        <f>IF(OR(ISTEXT(Y118),ISTEXT(W43)),0,IF(Y118&gt;=W43,0,1))</f>
        <v>0</v>
      </c>
      <c r="AT72">
        <f>IF(OR(ISTEXT(Z118),ISTEXT(AA43)),0,IF(Z118&gt;=AA43,0,1))</f>
        <v>0</v>
      </c>
      <c r="AU72">
        <f>IF(OR(ISTEXT(W72),ISTEXT(O45)),0,IF(W72&lt;=O45,0,1))</f>
        <v>0</v>
      </c>
      <c r="AV72">
        <f>IF(OR(ISTEXT(X72),ISTEXT(S45)),0,IF(X72&lt;=S45,0,1))</f>
        <v>0</v>
      </c>
      <c r="AW72">
        <f>IF(OR(ISTEXT(Y72),ISTEXT(W45)),0,IF(Y72&lt;=W45,0,1))</f>
        <v>0</v>
      </c>
      <c r="AX72">
        <f>IF(OR(ISTEXT(Z72),ISTEXT(AA45)),0,IF(Z72&lt;=AA45,0,1))</f>
        <v>0</v>
      </c>
      <c r="AY72">
        <f>IF(OR(ISTEXT(AA72),ISTEXT(O40)),0,IF(AA72&lt;=O40,0,1))</f>
        <v>0</v>
      </c>
      <c r="AZ72">
        <f>IF(OR(ISTEXT(AB72),ISTEXT(S40)),0,IF(AB72&lt;=S40,0,1))</f>
        <v>0</v>
      </c>
      <c r="BA72">
        <f>IF(OR(ISTEXT(AC72),ISTEXT(W40)),0,IF(AC72&lt;=W40,0,1))</f>
        <v>0</v>
      </c>
      <c r="BB72">
        <f>IF(OR(ISTEXT(AD72),ISTEXT(AA40)),0,IF(AD72&lt;=AA40,0,1))</f>
        <v>0</v>
      </c>
    </row>
    <row r="73" spans="1:54" ht="15" customHeight="1">
      <c r="A73" s="83"/>
      <c r="B73" s="15"/>
      <c r="C73" s="173" t="s">
        <v>229</v>
      </c>
      <c r="D73" s="396" t="s">
        <v>952</v>
      </c>
      <c r="E73" s="316"/>
      <c r="F73" s="316"/>
      <c r="G73" s="316"/>
      <c r="H73" s="316"/>
      <c r="I73" s="316"/>
      <c r="J73" s="316"/>
      <c r="K73" s="316"/>
      <c r="L73" s="316"/>
      <c r="M73" s="316"/>
      <c r="N73" s="316"/>
      <c r="O73" s="316"/>
      <c r="P73" s="317"/>
      <c r="Q73" s="379"/>
      <c r="R73" s="316"/>
      <c r="S73" s="317"/>
      <c r="T73" s="379"/>
      <c r="U73" s="316"/>
      <c r="V73" s="317"/>
      <c r="W73" s="249"/>
      <c r="X73" s="249"/>
      <c r="Y73" s="249"/>
      <c r="Z73" s="249"/>
      <c r="AA73" s="249"/>
      <c r="AB73" s="249"/>
      <c r="AC73" s="249"/>
      <c r="AD73" s="249"/>
      <c r="AG73">
        <f>IF(AND(C26=1,Q73=""),IF(COUNTA(T73:AD73,O101:AD101)=25,0,1),0)</f>
        <v>0</v>
      </c>
      <c r="AH73">
        <f>IF(C26&gt;1,IF(SUM(COUNTBLANK(Q73:AD73),COUNTBLANK(O101:AD101))=30,0,1),IF(Q73="X",IF(COUNTA(T73:AD73,O101:AD101)=0,0,1),0))</f>
        <v>0</v>
      </c>
      <c r="AJ73">
        <f t="shared" si="0"/>
        <v>0</v>
      </c>
      <c r="AK73">
        <f t="shared" si="1"/>
        <v>0</v>
      </c>
      <c r="AL73">
        <f t="shared" si="2"/>
        <v>0</v>
      </c>
      <c r="AM73">
        <f t="shared" si="3"/>
        <v>0</v>
      </c>
      <c r="AN73">
        <f t="shared" si="4"/>
        <v>0</v>
      </c>
      <c r="AO73">
        <f t="shared" si="5"/>
        <v>0</v>
      </c>
      <c r="AP73">
        <f t="shared" si="6"/>
        <v>0</v>
      </c>
      <c r="AQ73">
        <f>IF(OR(ISTEXT(AA118),ISTEXT(O44)),0,IF(AA118&gt;=O44,0,1))</f>
        <v>0</v>
      </c>
      <c r="AR73">
        <f>IF(OR(ISTEXT(AB118),ISTEXT(S44)),0,IF(AB118&gt;=S44,0,1))</f>
        <v>0</v>
      </c>
      <c r="AS73">
        <f>IF(OR(ISTEXT(AC118),ISTEXT(W44)),0,IF(AC118&gt;=W44,0,1))</f>
        <v>0</v>
      </c>
      <c r="AT73">
        <f>IF(OR(ISTEXT(AD118),ISTEXT(AA44)),0,IF(AD118&gt;=AA44,0,1))</f>
        <v>0</v>
      </c>
      <c r="AU73">
        <f>IF(OR(ISTEXT(W73),ISTEXT(O45)),0,IF(W73&lt;=O45,0,1))</f>
        <v>0</v>
      </c>
      <c r="AV73">
        <f>IF(OR(ISTEXT(X73),ISTEXT(S45)),0,IF(X73&lt;=S45,0,1))</f>
        <v>0</v>
      </c>
      <c r="AW73">
        <f>IF(OR(ISTEXT(Y73),ISTEXT(W45)),0,IF(Y73&lt;=W45,0,1))</f>
        <v>0</v>
      </c>
      <c r="AX73">
        <f>IF(OR(ISTEXT(Z73),ISTEXT(AA45)),0,IF(Z73&lt;=AA45,0,1))</f>
        <v>0</v>
      </c>
      <c r="AY73">
        <f>IF(OR(ISTEXT(AA73),ISTEXT(O40)),0,IF(AA73&lt;=O40,0,1))</f>
        <v>0</v>
      </c>
      <c r="AZ73">
        <f>IF(OR(ISTEXT(AB73),ISTEXT(S40)),0,IF(AB73&lt;=S40,0,1))</f>
        <v>0</v>
      </c>
      <c r="BA73">
        <f>IF(OR(ISTEXT(AC73),ISTEXT(W40)),0,IF(AC73&lt;=W40,0,1))</f>
        <v>0</v>
      </c>
      <c r="BB73">
        <f>IF(OR(ISTEXT(AD73),ISTEXT(AA40)),0,IF(AD73&lt;=AA40,0,1))</f>
        <v>0</v>
      </c>
    </row>
    <row r="74" spans="1:54" ht="15" customHeight="1">
      <c r="A74" s="83"/>
      <c r="B74" s="15"/>
      <c r="C74" s="173" t="s">
        <v>231</v>
      </c>
      <c r="D74" s="396" t="s">
        <v>953</v>
      </c>
      <c r="E74" s="316"/>
      <c r="F74" s="316"/>
      <c r="G74" s="316"/>
      <c r="H74" s="316"/>
      <c r="I74" s="316"/>
      <c r="J74" s="316"/>
      <c r="K74" s="316"/>
      <c r="L74" s="316"/>
      <c r="M74" s="316"/>
      <c r="N74" s="316"/>
      <c r="O74" s="316"/>
      <c r="P74" s="317"/>
      <c r="Q74" s="379"/>
      <c r="R74" s="316"/>
      <c r="S74" s="317"/>
      <c r="T74" s="379"/>
      <c r="U74" s="316"/>
      <c r="V74" s="317"/>
      <c r="W74" s="249"/>
      <c r="X74" s="249"/>
      <c r="Y74" s="249"/>
      <c r="Z74" s="249"/>
      <c r="AA74" s="249"/>
      <c r="AB74" s="249"/>
      <c r="AC74" s="249"/>
      <c r="AD74" s="249"/>
      <c r="AG74">
        <f>IF(AND(C26=1,Q74=""),IF(COUNTA(T74:AD74,O102:AD102)=25,0,1),0)</f>
        <v>0</v>
      </c>
      <c r="AH74">
        <f>IF(C26&gt;1,IF(SUM(COUNTBLANK(Q74:AD74),COUNTBLANK(O102:AD102))=30,0,1),IF(Q74="X",IF(COUNTA(T74:AD74,O102:AD102)=0,0,1),0))</f>
        <v>0</v>
      </c>
      <c r="AJ74">
        <f t="shared" si="0"/>
        <v>0</v>
      </c>
      <c r="AK74">
        <f t="shared" si="1"/>
        <v>0</v>
      </c>
      <c r="AL74">
        <f t="shared" si="2"/>
        <v>0</v>
      </c>
      <c r="AM74">
        <f t="shared" si="3"/>
        <v>0</v>
      </c>
      <c r="AN74">
        <f t="shared" si="4"/>
        <v>0</v>
      </c>
      <c r="AO74">
        <f t="shared" si="5"/>
        <v>0</v>
      </c>
      <c r="AP74">
        <f t="shared" si="6"/>
        <v>0</v>
      </c>
      <c r="AT74">
        <f>SUM(AQ68:AT73)</f>
        <v>0</v>
      </c>
      <c r="AU74">
        <f>IF(OR(ISTEXT(W74),ISTEXT(O45)),0,IF(W74&lt;=O45,0,1))</f>
        <v>0</v>
      </c>
      <c r="AV74">
        <f>IF(OR(ISTEXT(X74),ISTEXT(S45)),0,IF(X74&lt;=S45,0,1))</f>
        <v>0</v>
      </c>
      <c r="AW74">
        <f>IF(OR(ISTEXT(Y74),ISTEXT(W45)),0,IF(Y74&lt;=W45,0,1))</f>
        <v>0</v>
      </c>
      <c r="AX74">
        <f>IF(OR(ISTEXT(Z74),ISTEXT(AA45)),0,IF(Z74&lt;=AA45,0,1))</f>
        <v>0</v>
      </c>
      <c r="AY74">
        <f>IF(OR(ISTEXT(AA74),ISTEXT(O40)),0,IF(AA74&lt;=O40,0,1))</f>
        <v>0</v>
      </c>
      <c r="AZ74">
        <f>IF(OR(ISTEXT(AB74),ISTEXT(S40)),0,IF(AB74&lt;=S40,0,1))</f>
        <v>0</v>
      </c>
      <c r="BA74">
        <f>IF(OR(ISTEXT(AC74),ISTEXT(W40)),0,IF(AC74&lt;=W40,0,1))</f>
        <v>0</v>
      </c>
      <c r="BB74">
        <f>IF(OR(ISTEXT(AD74),ISTEXT(AA40)),0,IF(AD74&lt;=AA40,0,1))</f>
        <v>0</v>
      </c>
    </row>
    <row r="75" spans="1:54" ht="15" customHeight="1">
      <c r="A75" s="83"/>
      <c r="B75" s="15"/>
      <c r="C75" s="173" t="s">
        <v>233</v>
      </c>
      <c r="D75" s="396" t="s">
        <v>954</v>
      </c>
      <c r="E75" s="316"/>
      <c r="F75" s="316"/>
      <c r="G75" s="316"/>
      <c r="H75" s="316"/>
      <c r="I75" s="316"/>
      <c r="J75" s="316"/>
      <c r="K75" s="316"/>
      <c r="L75" s="316"/>
      <c r="M75" s="316"/>
      <c r="N75" s="316"/>
      <c r="O75" s="316"/>
      <c r="P75" s="317"/>
      <c r="Q75" s="379"/>
      <c r="R75" s="316"/>
      <c r="S75" s="317"/>
      <c r="T75" s="379"/>
      <c r="U75" s="316"/>
      <c r="V75" s="317"/>
      <c r="W75" s="249"/>
      <c r="X75" s="249"/>
      <c r="Y75" s="249"/>
      <c r="Z75" s="249"/>
      <c r="AA75" s="249"/>
      <c r="AB75" s="249"/>
      <c r="AC75" s="249"/>
      <c r="AD75" s="249"/>
      <c r="AG75">
        <f>IF(AND(C26=1,Q75=""),IF(COUNTA(T75:AD75,O103:AD103)=25,0,1),0)</f>
        <v>0</v>
      </c>
      <c r="AH75">
        <f>IF(C26&gt;1,IF(SUM(COUNTBLANK(Q75:AD75),COUNTBLANK(O103:AD103))=30,0,1),IF(Q75="X",IF(COUNTA(T75:AD75,O103:AD103)=0,0,1),0))</f>
        <v>0</v>
      </c>
      <c r="AJ75">
        <f t="shared" si="0"/>
        <v>0</v>
      </c>
      <c r="AK75">
        <f t="shared" si="1"/>
        <v>0</v>
      </c>
      <c r="AL75">
        <f t="shared" si="2"/>
        <v>0</v>
      </c>
      <c r="AM75">
        <f t="shared" si="3"/>
        <v>0</v>
      </c>
      <c r="AN75">
        <f t="shared" si="4"/>
        <v>0</v>
      </c>
      <c r="AO75">
        <f t="shared" si="5"/>
        <v>0</v>
      </c>
      <c r="AP75">
        <f t="shared" si="6"/>
        <v>0</v>
      </c>
      <c r="AU75">
        <f>IF(OR(ISTEXT(W75),ISTEXT(O45)),0,IF(W75&lt;=O45,0,1))</f>
        <v>0</v>
      </c>
      <c r="AV75">
        <f>IF(OR(ISTEXT(X75),ISTEXT(S45)),0,IF(X75&lt;=S45,0,1))</f>
        <v>0</v>
      </c>
      <c r="AW75">
        <f>IF(OR(ISTEXT(Y75),ISTEXT(W45)),0,IF(Y75&lt;=W45,0,1))</f>
        <v>0</v>
      </c>
      <c r="AX75">
        <f>IF(OR(ISTEXT(Z75),ISTEXT(AA45)),0,IF(Z75&lt;=AA45,0,1))</f>
        <v>0</v>
      </c>
      <c r="AY75">
        <f>IF(OR(ISTEXT(AA75),ISTEXT(O40)),0,IF(AA75&lt;=O40,0,1))</f>
        <v>0</v>
      </c>
      <c r="AZ75">
        <f>IF(OR(ISTEXT(AB75),ISTEXT(S40)),0,IF(AB75&lt;=S40,0,1))</f>
        <v>0</v>
      </c>
      <c r="BA75">
        <f>IF(OR(ISTEXT(AC75),ISTEXT(W40)),0,IF(AC75&lt;=W40,0,1))</f>
        <v>0</v>
      </c>
      <c r="BB75">
        <f>IF(OR(ISTEXT(AD75),ISTEXT(AA40)),0,IF(AD75&lt;=AA40,0,1))</f>
        <v>0</v>
      </c>
    </row>
    <row r="76" spans="1:54" ht="15" customHeight="1">
      <c r="A76" s="83"/>
      <c r="B76" s="15"/>
      <c r="C76" s="173" t="s">
        <v>235</v>
      </c>
      <c r="D76" s="396" t="s">
        <v>955</v>
      </c>
      <c r="E76" s="316"/>
      <c r="F76" s="316"/>
      <c r="G76" s="316"/>
      <c r="H76" s="316"/>
      <c r="I76" s="316"/>
      <c r="J76" s="316"/>
      <c r="K76" s="316"/>
      <c r="L76" s="316"/>
      <c r="M76" s="316"/>
      <c r="N76" s="316"/>
      <c r="O76" s="316"/>
      <c r="P76" s="317"/>
      <c r="Q76" s="379"/>
      <c r="R76" s="316"/>
      <c r="S76" s="317"/>
      <c r="T76" s="379"/>
      <c r="U76" s="316"/>
      <c r="V76" s="317"/>
      <c r="W76" s="249"/>
      <c r="X76" s="249"/>
      <c r="Y76" s="249"/>
      <c r="Z76" s="249"/>
      <c r="AA76" s="249"/>
      <c r="AB76" s="249"/>
      <c r="AC76" s="249"/>
      <c r="AD76" s="249"/>
      <c r="AG76">
        <f>IF(AND(C26=1,Q76=""),IF(COUNTA(T76:AD76,O104:AD104)=25,0,1),0)</f>
        <v>0</v>
      </c>
      <c r="AH76">
        <f>IF(C26&gt;1,IF(SUM(COUNTBLANK(Q76:AD76),COUNTBLANK(O104:AD104))=30,0,1),IF(Q76="X",IF(COUNTA(T76:AD76,O104:AD104)=0,0,1),0))</f>
        <v>0</v>
      </c>
      <c r="AJ76">
        <f t="shared" si="0"/>
        <v>0</v>
      </c>
      <c r="AK76">
        <f t="shared" si="1"/>
        <v>0</v>
      </c>
      <c r="AL76">
        <f t="shared" si="2"/>
        <v>0</v>
      </c>
      <c r="AM76">
        <f t="shared" si="3"/>
        <v>0</v>
      </c>
      <c r="AN76">
        <f t="shared" si="4"/>
        <v>0</v>
      </c>
      <c r="AO76">
        <f t="shared" si="5"/>
        <v>0</v>
      </c>
      <c r="AP76">
        <f t="shared" si="6"/>
        <v>0</v>
      </c>
      <c r="AU76">
        <f>IF(OR(ISTEXT(W76),ISTEXT(O45)),0,IF(W76&lt;=O45,0,1))</f>
        <v>0</v>
      </c>
      <c r="AV76">
        <f>IF(OR(ISTEXT(X76),ISTEXT(S45)),0,IF(X76&lt;=S45,0,1))</f>
        <v>0</v>
      </c>
      <c r="AW76">
        <f>IF(OR(ISTEXT(Y76),ISTEXT(W45)),0,IF(Y76&lt;=W45,0,1))</f>
        <v>0</v>
      </c>
      <c r="AX76">
        <f>IF(OR(ISTEXT(Z76),ISTEXT(AA45)),0,IF(Z76&lt;=AA45,0,1))</f>
        <v>0</v>
      </c>
      <c r="AY76">
        <f>IF(OR(ISTEXT(AA76),ISTEXT(O40)),0,IF(AA76&lt;=O40,0,1))</f>
        <v>0</v>
      </c>
      <c r="AZ76">
        <f>IF(OR(ISTEXT(AB76),ISTEXT(S40)),0,IF(AB76&lt;=S40,0,1))</f>
        <v>0</v>
      </c>
      <c r="BA76">
        <f>IF(OR(ISTEXT(AC76),ISTEXT(W40)),0,IF(AC76&lt;=W40,0,1))</f>
        <v>0</v>
      </c>
      <c r="BB76">
        <f>IF(OR(ISTEXT(AD76),ISTEXT(AA40)),0,IF(AD76&lt;=AA40,0,1))</f>
        <v>0</v>
      </c>
    </row>
    <row r="77" spans="1:54" ht="15" customHeight="1">
      <c r="A77" s="83"/>
      <c r="B77" s="15"/>
      <c r="C77" s="173" t="s">
        <v>237</v>
      </c>
      <c r="D77" s="396" t="s">
        <v>956</v>
      </c>
      <c r="E77" s="316"/>
      <c r="F77" s="316"/>
      <c r="G77" s="316"/>
      <c r="H77" s="316"/>
      <c r="I77" s="316"/>
      <c r="J77" s="316"/>
      <c r="K77" s="316"/>
      <c r="L77" s="316"/>
      <c r="M77" s="316"/>
      <c r="N77" s="316"/>
      <c r="O77" s="316"/>
      <c r="P77" s="317"/>
      <c r="Q77" s="379"/>
      <c r="R77" s="316"/>
      <c r="S77" s="317"/>
      <c r="T77" s="379"/>
      <c r="U77" s="316"/>
      <c r="V77" s="317"/>
      <c r="W77" s="249"/>
      <c r="X77" s="249"/>
      <c r="Y77" s="249"/>
      <c r="Z77" s="249"/>
      <c r="AA77" s="249"/>
      <c r="AB77" s="249"/>
      <c r="AC77" s="249"/>
      <c r="AD77" s="249"/>
      <c r="AG77">
        <f>IF(AND(C26=1,Q77=""),IF(COUNTA(T77:AD77,O105:AD105)=25,0,1),0)</f>
        <v>0</v>
      </c>
      <c r="AH77">
        <f>IF(C26&gt;1,IF(SUM(COUNTBLANK(Q77:AD77),COUNTBLANK(O105:AD105))=30,0,1),IF(Q77="X",IF(COUNTA(T77:AD77,O105:AD105)=0,0,1),0))</f>
        <v>0</v>
      </c>
      <c r="AJ77">
        <f t="shared" si="0"/>
        <v>0</v>
      </c>
      <c r="AK77">
        <f t="shared" si="1"/>
        <v>0</v>
      </c>
      <c r="AL77">
        <f t="shared" si="2"/>
        <v>0</v>
      </c>
      <c r="AM77">
        <f t="shared" si="3"/>
        <v>0</v>
      </c>
      <c r="AN77">
        <f t="shared" si="4"/>
        <v>0</v>
      </c>
      <c r="AO77">
        <f t="shared" si="5"/>
        <v>0</v>
      </c>
      <c r="AP77">
        <f t="shared" si="6"/>
        <v>0</v>
      </c>
      <c r="AU77">
        <f>IF(OR(ISTEXT(W77),ISTEXT(O45)),0,IF(W77&lt;=O45,0,1))</f>
        <v>0</v>
      </c>
      <c r="AV77">
        <f>IF(OR(ISTEXT(X77),ISTEXT(S45)),0,IF(X77&lt;=S45,0,1))</f>
        <v>0</v>
      </c>
      <c r="AW77">
        <f>IF(OR(ISTEXT(Y77),ISTEXT(W45)),0,IF(Y77&lt;=W45,0,1))</f>
        <v>0</v>
      </c>
      <c r="AX77">
        <f>IF(OR(ISTEXT(Z77),ISTEXT(AA45)),0,IF(Z77&lt;=AA45,0,1))</f>
        <v>0</v>
      </c>
      <c r="AY77">
        <f>IF(OR(ISTEXT(AA77),ISTEXT(O40)),0,IF(AA77&lt;=O40,0,1))</f>
        <v>0</v>
      </c>
      <c r="AZ77">
        <f>IF(OR(ISTEXT(AB77),ISTEXT(S40)),0,IF(AB77&lt;=S40,0,1))</f>
        <v>0</v>
      </c>
      <c r="BA77">
        <f>IF(OR(ISTEXT(AC77),ISTEXT(W40)),0,IF(AC77&lt;=W40,0,1))</f>
        <v>0</v>
      </c>
      <c r="BB77">
        <f>IF(OR(ISTEXT(AD77),ISTEXT(AA40)),0,IF(AD77&lt;=AA40,0,1))</f>
        <v>0</v>
      </c>
    </row>
    <row r="78" spans="1:54" ht="15" customHeight="1">
      <c r="A78" s="83"/>
      <c r="B78" s="15"/>
      <c r="C78" s="173" t="s">
        <v>239</v>
      </c>
      <c r="D78" s="396" t="s">
        <v>957</v>
      </c>
      <c r="E78" s="316"/>
      <c r="F78" s="316"/>
      <c r="G78" s="316"/>
      <c r="H78" s="316"/>
      <c r="I78" s="316"/>
      <c r="J78" s="316"/>
      <c r="K78" s="316"/>
      <c r="L78" s="316"/>
      <c r="M78" s="316"/>
      <c r="N78" s="316"/>
      <c r="O78" s="316"/>
      <c r="P78" s="317"/>
      <c r="Q78" s="379"/>
      <c r="R78" s="316"/>
      <c r="S78" s="317"/>
      <c r="T78" s="379"/>
      <c r="U78" s="316"/>
      <c r="V78" s="317"/>
      <c r="W78" s="249"/>
      <c r="X78" s="249"/>
      <c r="Y78" s="249"/>
      <c r="Z78" s="249"/>
      <c r="AA78" s="249"/>
      <c r="AB78" s="249"/>
      <c r="AC78" s="249"/>
      <c r="AD78" s="249"/>
      <c r="AG78">
        <f>IF(AND(C26=1,Q78=""),IF(COUNTA(T78:AD78,O106:AD106)=25,0,1),0)</f>
        <v>0</v>
      </c>
      <c r="AH78">
        <f>IF(C26&gt;1,IF(SUM(COUNTBLANK(Q78:AD78),COUNTBLANK(O106:AD106))=30,0,1),IF(Q78="X",IF(COUNTA(T78:AD78,O106:AD106)=0,0,1),0))</f>
        <v>0</v>
      </c>
      <c r="AJ78">
        <f t="shared" si="0"/>
        <v>0</v>
      </c>
      <c r="AK78">
        <f t="shared" si="1"/>
        <v>0</v>
      </c>
      <c r="AL78">
        <f t="shared" si="2"/>
        <v>0</v>
      </c>
      <c r="AM78">
        <f t="shared" si="3"/>
        <v>0</v>
      </c>
      <c r="AN78">
        <f t="shared" si="4"/>
        <v>0</v>
      </c>
      <c r="AO78">
        <f t="shared" si="5"/>
        <v>0</v>
      </c>
      <c r="AP78">
        <f t="shared" si="6"/>
        <v>0</v>
      </c>
      <c r="AU78">
        <f>IF(OR(ISTEXT(W78),ISTEXT(O45)),0,IF(W78&lt;=O45,0,1))</f>
        <v>0</v>
      </c>
      <c r="AV78">
        <f>IF(OR(ISTEXT(X78),ISTEXT(S45)),0,IF(X78&lt;=S45,0,1))</f>
        <v>0</v>
      </c>
      <c r="AW78">
        <f>IF(OR(ISTEXT(Y78),ISTEXT(W45)),0,IF(Y78&lt;=W45,0,1))</f>
        <v>0</v>
      </c>
      <c r="AX78">
        <f>IF(OR(ISTEXT(Z78),ISTEXT(AA45)),0,IF(Z78&lt;=AA45,0,1))</f>
        <v>0</v>
      </c>
      <c r="AY78">
        <f>IF(OR(ISTEXT(AA78),ISTEXT(O40)),0,IF(AA78&lt;=O40,0,1))</f>
        <v>0</v>
      </c>
      <c r="AZ78">
        <f>IF(OR(ISTEXT(AB78),ISTEXT(S40)),0,IF(AB78&lt;=S40,0,1))</f>
        <v>0</v>
      </c>
      <c r="BA78">
        <f>IF(OR(ISTEXT(AC78),ISTEXT(W40)),0,IF(AC78&lt;=W40,0,1))</f>
        <v>0</v>
      </c>
      <c r="BB78">
        <f>IF(OR(ISTEXT(AD78),ISTEXT(AA40)),0,IF(AD78&lt;=AA40,0,1))</f>
        <v>0</v>
      </c>
    </row>
    <row r="79" spans="1:54" ht="15" customHeight="1">
      <c r="A79" s="83"/>
      <c r="B79" s="15"/>
      <c r="C79" s="173" t="s">
        <v>240</v>
      </c>
      <c r="D79" s="396" t="s">
        <v>958</v>
      </c>
      <c r="E79" s="316"/>
      <c r="F79" s="316"/>
      <c r="G79" s="316"/>
      <c r="H79" s="316"/>
      <c r="I79" s="316"/>
      <c r="J79" s="316"/>
      <c r="K79" s="316"/>
      <c r="L79" s="316"/>
      <c r="M79" s="316"/>
      <c r="N79" s="316"/>
      <c r="O79" s="316"/>
      <c r="P79" s="317"/>
      <c r="Q79" s="379"/>
      <c r="R79" s="316"/>
      <c r="S79" s="317"/>
      <c r="T79" s="379"/>
      <c r="U79" s="316"/>
      <c r="V79" s="317"/>
      <c r="W79" s="249"/>
      <c r="X79" s="249"/>
      <c r="Y79" s="249"/>
      <c r="Z79" s="249"/>
      <c r="AA79" s="249"/>
      <c r="AB79" s="249"/>
      <c r="AC79" s="249"/>
      <c r="AD79" s="249"/>
      <c r="AG79">
        <f>IF(AND(C26=1,Q79=""),IF(COUNTA(T79:AD79,O107:AD107)=25,0,1),0)</f>
        <v>0</v>
      </c>
      <c r="AH79">
        <f>IF(C26&gt;1,IF(SUM(COUNTBLANK(Q79:AD79),COUNTBLANK(O107:AD107))=30,0,1),IF(Q79="X",IF(COUNTA(T79:AD79,O107:AD107)=0,0,1),0))</f>
        <v>0</v>
      </c>
      <c r="AJ79">
        <f t="shared" si="0"/>
        <v>0</v>
      </c>
      <c r="AK79">
        <f t="shared" si="1"/>
        <v>0</v>
      </c>
      <c r="AL79">
        <f t="shared" si="2"/>
        <v>0</v>
      </c>
      <c r="AM79">
        <f t="shared" si="3"/>
        <v>0</v>
      </c>
      <c r="AN79">
        <f t="shared" si="4"/>
        <v>0</v>
      </c>
      <c r="AO79">
        <f t="shared" si="5"/>
        <v>0</v>
      </c>
      <c r="AP79">
        <f t="shared" si="6"/>
        <v>0</v>
      </c>
      <c r="AU79">
        <f>IF(OR(ISTEXT(W79),ISTEXT(O45)),0,IF(W79&lt;=O45,0,1))</f>
        <v>0</v>
      </c>
      <c r="AV79">
        <f>IF(OR(ISTEXT(X79),ISTEXT(S45)),0,IF(X79&lt;=S45,0,1))</f>
        <v>0</v>
      </c>
      <c r="AW79">
        <f>IF(OR(ISTEXT(Y79),ISTEXT(W45)),0,IF(Y79&lt;=W45,0,1))</f>
        <v>0</v>
      </c>
      <c r="AX79">
        <f>IF(OR(ISTEXT(Z79),ISTEXT(AA45)),0,IF(Z79&lt;=AA45,0,1))</f>
        <v>0</v>
      </c>
      <c r="AY79">
        <f>IF(OR(ISTEXT(AA79),ISTEXT(O40)),0,IF(AA79&lt;=O40,0,1))</f>
        <v>0</v>
      </c>
      <c r="AZ79">
        <f>IF(OR(ISTEXT(AB79),ISTEXT(S40)),0,IF(AB79&lt;=S40,0,1))</f>
        <v>0</v>
      </c>
      <c r="BA79">
        <f>IF(OR(ISTEXT(AC79),ISTEXT(W40)),0,IF(AC79&lt;=W40,0,1))</f>
        <v>0</v>
      </c>
      <c r="BB79">
        <f>IF(OR(ISTEXT(AD79),ISTEXT(AA40)),0,IF(AD79&lt;=AA40,0,1))</f>
        <v>0</v>
      </c>
    </row>
    <row r="80" spans="1:54" ht="15" customHeight="1">
      <c r="A80" s="83"/>
      <c r="B80" s="15"/>
      <c r="C80" s="173" t="s">
        <v>241</v>
      </c>
      <c r="D80" s="396" t="s">
        <v>959</v>
      </c>
      <c r="E80" s="316"/>
      <c r="F80" s="316"/>
      <c r="G80" s="316"/>
      <c r="H80" s="316"/>
      <c r="I80" s="316"/>
      <c r="J80" s="316"/>
      <c r="K80" s="316"/>
      <c r="L80" s="316"/>
      <c r="M80" s="316"/>
      <c r="N80" s="316"/>
      <c r="O80" s="316"/>
      <c r="P80" s="317"/>
      <c r="Q80" s="379"/>
      <c r="R80" s="316"/>
      <c r="S80" s="317"/>
      <c r="T80" s="379"/>
      <c r="U80" s="316"/>
      <c r="V80" s="317"/>
      <c r="W80" s="249"/>
      <c r="X80" s="249"/>
      <c r="Y80" s="249"/>
      <c r="Z80" s="249"/>
      <c r="AA80" s="249"/>
      <c r="AB80" s="249"/>
      <c r="AC80" s="249"/>
      <c r="AD80" s="249"/>
      <c r="AG80">
        <f>IF(AND(C26=1,Q80=""),IF(COUNTA(T80:AD80,O108:AD108)=25,0,1),0)</f>
        <v>0</v>
      </c>
      <c r="AH80">
        <f>IF(C26&gt;1,IF(SUM(COUNTBLANK(Q80:AD80),COUNTBLANK(O108:AD108))=30,0,1),IF(Q80="X",IF(COUNTA(T80:AD80,O108:AD108)=0,0,1),0))</f>
        <v>0</v>
      </c>
      <c r="AJ80">
        <f t="shared" si="0"/>
        <v>0</v>
      </c>
      <c r="AK80">
        <f t="shared" si="1"/>
        <v>0</v>
      </c>
      <c r="AL80">
        <f t="shared" si="2"/>
        <v>0</v>
      </c>
      <c r="AM80">
        <f t="shared" si="3"/>
        <v>0</v>
      </c>
      <c r="AN80">
        <f t="shared" si="4"/>
        <v>0</v>
      </c>
      <c r="AO80">
        <f t="shared" si="5"/>
        <v>0</v>
      </c>
      <c r="AP80">
        <f t="shared" si="6"/>
        <v>0</v>
      </c>
      <c r="AU80">
        <f>IF(OR(ISTEXT(W80),ISTEXT(O45)),0,IF(W80&lt;=O45,0,1))</f>
        <v>0</v>
      </c>
      <c r="AV80">
        <f>IF(OR(ISTEXT(X80),ISTEXT(S45)),0,IF(X80&lt;=S45,0,1))</f>
        <v>0</v>
      </c>
      <c r="AW80">
        <f>IF(OR(ISTEXT(Y80),ISTEXT(W45)),0,IF(Y80&lt;=W45,0,1))</f>
        <v>0</v>
      </c>
      <c r="AX80">
        <f>IF(OR(ISTEXT(Z80),ISTEXT(AA45)),0,IF(Z80&lt;=AA45,0,1))</f>
        <v>0</v>
      </c>
      <c r="AY80">
        <f>IF(OR(ISTEXT(AA80),ISTEXT(O40)),0,IF(AA80&lt;=O40,0,1))</f>
        <v>0</v>
      </c>
      <c r="AZ80">
        <f>IF(OR(ISTEXT(AB80),ISTEXT(S40)),0,IF(AB80&lt;=S40,0,1))</f>
        <v>0</v>
      </c>
      <c r="BA80">
        <f>IF(OR(ISTEXT(AC80),ISTEXT(W40)),0,IF(AC80&lt;=W40,0,1))</f>
        <v>0</v>
      </c>
      <c r="BB80">
        <f>IF(OR(ISTEXT(AD80),ISTEXT(AA40)),0,IF(AD80&lt;=AA40,0,1))</f>
        <v>0</v>
      </c>
    </row>
    <row r="81" spans="1:64" ht="15" customHeight="1">
      <c r="A81" s="83"/>
      <c r="B81" s="15"/>
      <c r="C81" s="173" t="s">
        <v>242</v>
      </c>
      <c r="D81" s="396" t="s">
        <v>960</v>
      </c>
      <c r="E81" s="316"/>
      <c r="F81" s="316"/>
      <c r="G81" s="316"/>
      <c r="H81" s="316"/>
      <c r="I81" s="316"/>
      <c r="J81" s="316"/>
      <c r="K81" s="316"/>
      <c r="L81" s="316"/>
      <c r="M81" s="316"/>
      <c r="N81" s="316"/>
      <c r="O81" s="316"/>
      <c r="P81" s="317"/>
      <c r="Q81" s="379"/>
      <c r="R81" s="316"/>
      <c r="S81" s="317"/>
      <c r="T81" s="379"/>
      <c r="U81" s="316"/>
      <c r="V81" s="317"/>
      <c r="W81" s="249"/>
      <c r="X81" s="249"/>
      <c r="Y81" s="249"/>
      <c r="Z81" s="249"/>
      <c r="AA81" s="249"/>
      <c r="AB81" s="249"/>
      <c r="AC81" s="249"/>
      <c r="AD81" s="249"/>
      <c r="AG81">
        <f>IF(AND(C26=1,Q81=""),IF(COUNTA(T81:AD81,O109:AD109)=25,0,1),0)</f>
        <v>0</v>
      </c>
      <c r="AH81">
        <f>IF(C26&gt;1,IF(SUM(COUNTBLANK(Q81:AD81),COUNTBLANK(O109:AD109))=30,0,1),IF(Q81="X",IF(COUNTA(T81:AD81,O109:AD109)=0,0,1),0))</f>
        <v>0</v>
      </c>
      <c r="AJ81">
        <f t="shared" si="0"/>
        <v>0</v>
      </c>
      <c r="AK81">
        <f t="shared" si="1"/>
        <v>0</v>
      </c>
      <c r="AL81">
        <f t="shared" si="2"/>
        <v>0</v>
      </c>
      <c r="AM81">
        <f t="shared" si="3"/>
        <v>0</v>
      </c>
      <c r="AN81">
        <f t="shared" si="4"/>
        <v>0</v>
      </c>
      <c r="AO81">
        <f t="shared" si="5"/>
        <v>0</v>
      </c>
      <c r="AP81">
        <f t="shared" si="6"/>
        <v>0</v>
      </c>
      <c r="AU81">
        <f>IF(OR(ISTEXT(W81),ISTEXT(O45)),0,IF(W81&lt;=O45,0,1))</f>
        <v>0</v>
      </c>
      <c r="AV81">
        <f>IF(OR(ISTEXT(X81),ISTEXT(S45)),0,IF(X81&lt;=S45,0,1))</f>
        <v>0</v>
      </c>
      <c r="AW81">
        <f>IF(OR(ISTEXT(Y81),ISTEXT(W45)),0,IF(Y81&lt;=W45,0,1))</f>
        <v>0</v>
      </c>
      <c r="AX81">
        <f>IF(OR(ISTEXT(Z81),ISTEXT(AA45)),0,IF(Z81&lt;=AA45,0,1))</f>
        <v>0</v>
      </c>
      <c r="AY81">
        <f>IF(OR(ISTEXT(AA81),ISTEXT(O40)),0,IF(AA81&lt;=O40,0,1))</f>
        <v>0</v>
      </c>
      <c r="AZ81">
        <f>IF(OR(ISTEXT(AB81),ISTEXT(S40)),0,IF(AB81&lt;=S40,0,1))</f>
        <v>0</v>
      </c>
      <c r="BA81">
        <f>IF(OR(ISTEXT(AC81),ISTEXT(W40)),0,IF(AC81&lt;=W40,0,1))</f>
        <v>0</v>
      </c>
      <c r="BB81">
        <f>IF(OR(ISTEXT(AD81),ISTEXT(AA40)),0,IF(AD81&lt;=AA40,0,1))</f>
        <v>0</v>
      </c>
    </row>
    <row r="82" spans="1:64" ht="15" customHeight="1">
      <c r="A82" s="83"/>
      <c r="B82" s="15"/>
      <c r="C82" s="173" t="s">
        <v>243</v>
      </c>
      <c r="D82" s="396" t="s">
        <v>961</v>
      </c>
      <c r="E82" s="316"/>
      <c r="F82" s="316"/>
      <c r="G82" s="316"/>
      <c r="H82" s="316"/>
      <c r="I82" s="316"/>
      <c r="J82" s="316"/>
      <c r="K82" s="316"/>
      <c r="L82" s="316"/>
      <c r="M82" s="316"/>
      <c r="N82" s="316"/>
      <c r="O82" s="316"/>
      <c r="P82" s="317"/>
      <c r="Q82" s="379"/>
      <c r="R82" s="316"/>
      <c r="S82" s="317"/>
      <c r="T82" s="379"/>
      <c r="U82" s="316"/>
      <c r="V82" s="317"/>
      <c r="W82" s="249"/>
      <c r="X82" s="249"/>
      <c r="Y82" s="249"/>
      <c r="Z82" s="249"/>
      <c r="AA82" s="249"/>
      <c r="AB82" s="249"/>
      <c r="AC82" s="249"/>
      <c r="AD82" s="249"/>
      <c r="AG82">
        <f>IF(AND(C26=1,Q82=""),IF(COUNTA(T82:AD82,O110:AD110)=25,0,1),0)</f>
        <v>0</v>
      </c>
      <c r="AH82">
        <f>IF(C26&gt;1,IF(SUM(COUNTBLANK(Q82:AD82),COUNTBLANK(O110:AD110))=30,0,1),IF(Q82="X",IF(COUNTA(T82:AD82,O110:AD110)=0,0,1),0))</f>
        <v>0</v>
      </c>
      <c r="AJ82">
        <f t="shared" si="0"/>
        <v>0</v>
      </c>
      <c r="AK82">
        <f t="shared" si="1"/>
        <v>0</v>
      </c>
      <c r="AL82">
        <f t="shared" si="2"/>
        <v>0</v>
      </c>
      <c r="AM82">
        <f t="shared" si="3"/>
        <v>0</v>
      </c>
      <c r="AN82">
        <f t="shared" si="4"/>
        <v>0</v>
      </c>
      <c r="AO82">
        <f t="shared" si="5"/>
        <v>0</v>
      </c>
      <c r="AP82">
        <f t="shared" si="6"/>
        <v>0</v>
      </c>
      <c r="AU82">
        <f>IF(OR(ISTEXT(W82),ISTEXT(O45)),0,IF(W82&lt;=O45,0,1))</f>
        <v>0</v>
      </c>
      <c r="AV82">
        <f>IF(OR(ISTEXT(X82),ISTEXT(S45)),0,IF(X82&lt;=S45,0,1))</f>
        <v>0</v>
      </c>
      <c r="AW82">
        <f>IF(OR(ISTEXT(Y82),ISTEXT(W45)),0,IF(Y82&lt;=W45,0,1))</f>
        <v>0</v>
      </c>
      <c r="AX82">
        <f>IF(OR(ISTEXT(Z82),ISTEXT(AA45)),0,IF(Z82&lt;=AA45,0,1))</f>
        <v>0</v>
      </c>
      <c r="AY82">
        <f>IF(OR(ISTEXT(AA82),ISTEXT(O40)),0,IF(AA82&lt;=O40,0,1))</f>
        <v>0</v>
      </c>
      <c r="AZ82">
        <f>IF(OR(ISTEXT(AB82),ISTEXT(S40)),0,IF(AB82&lt;=S40,0,1))</f>
        <v>0</v>
      </c>
      <c r="BA82">
        <f>IF(OR(ISTEXT(AC82),ISTEXT(W40)),0,IF(AC82&lt;=W40,0,1))</f>
        <v>0</v>
      </c>
      <c r="BB82">
        <f>IF(OR(ISTEXT(AD82),ISTEXT(AA40)),0,IF(AD82&lt;=AA40,0,1))</f>
        <v>0</v>
      </c>
    </row>
    <row r="83" spans="1:64" ht="15" customHeight="1">
      <c r="A83" s="83"/>
      <c r="B83" s="15"/>
      <c r="C83" s="173" t="s">
        <v>244</v>
      </c>
      <c r="D83" s="396" t="s">
        <v>962</v>
      </c>
      <c r="E83" s="316"/>
      <c r="F83" s="316"/>
      <c r="G83" s="316"/>
      <c r="H83" s="316"/>
      <c r="I83" s="316"/>
      <c r="J83" s="316"/>
      <c r="K83" s="316"/>
      <c r="L83" s="316"/>
      <c r="M83" s="316"/>
      <c r="N83" s="316"/>
      <c r="O83" s="316"/>
      <c r="P83" s="317"/>
      <c r="Q83" s="379"/>
      <c r="R83" s="316"/>
      <c r="S83" s="317"/>
      <c r="T83" s="379"/>
      <c r="U83" s="316"/>
      <c r="V83" s="317"/>
      <c r="W83" s="249"/>
      <c r="X83" s="249"/>
      <c r="Y83" s="249"/>
      <c r="Z83" s="249"/>
      <c r="AA83" s="249"/>
      <c r="AB83" s="249"/>
      <c r="AC83" s="249"/>
      <c r="AD83" s="249"/>
      <c r="AG83">
        <f>IF(AND(C26=1,Q83=""),IF(COUNTA(T83:AD83,O111:AD111)=25,0,1),0)</f>
        <v>0</v>
      </c>
      <c r="AH83">
        <f>IF(C26&gt;1,IF(SUM(COUNTBLANK(Q83:AD83),COUNTBLANK(O111:AD111))=30,0,1),IF(Q83="X",IF(COUNTA(T83:AD83,O111:AD111)=0,0,1),0))</f>
        <v>0</v>
      </c>
      <c r="AJ83">
        <f t="shared" si="0"/>
        <v>0</v>
      </c>
      <c r="AK83">
        <f t="shared" si="1"/>
        <v>0</v>
      </c>
      <c r="AL83">
        <f t="shared" si="2"/>
        <v>0</v>
      </c>
      <c r="AM83">
        <f t="shared" si="3"/>
        <v>0</v>
      </c>
      <c r="AN83">
        <f t="shared" si="4"/>
        <v>0</v>
      </c>
      <c r="AO83">
        <f t="shared" si="5"/>
        <v>0</v>
      </c>
      <c r="AP83">
        <f t="shared" si="6"/>
        <v>0</v>
      </c>
      <c r="AU83">
        <f>IF(OR(ISTEXT(W83),ISTEXT(O45)),0,IF(W83&lt;=O45,0,1))</f>
        <v>0</v>
      </c>
      <c r="AV83">
        <f>IF(OR(ISTEXT(X83),ISTEXT(S45)),0,IF(X83&lt;=S45,0,1))</f>
        <v>0</v>
      </c>
      <c r="AW83">
        <f>IF(OR(ISTEXT(Y83),ISTEXT(W45)),0,IF(Y83&lt;=W45,0,1))</f>
        <v>0</v>
      </c>
      <c r="AX83">
        <f>IF(OR(ISTEXT(Z83),ISTEXT(AA45)),0,IF(Z83&lt;=AA45,0,1))</f>
        <v>0</v>
      </c>
      <c r="AY83">
        <f>IF(OR(ISTEXT(AA83),ISTEXT(O40)),0,IF(AA83&lt;=O40,0,1))</f>
        <v>0</v>
      </c>
      <c r="AZ83">
        <f>IF(OR(ISTEXT(AB83),ISTEXT(S40)),0,IF(AB83&lt;=S40,0,1))</f>
        <v>0</v>
      </c>
      <c r="BA83">
        <f>IF(OR(ISTEXT(AC83),ISTEXT(W40)),0,IF(AC83&lt;=W40,0,1))</f>
        <v>0</v>
      </c>
      <c r="BB83">
        <f>IF(OR(ISTEXT(AD83),ISTEXT(AA40)),0,IF(AD83&lt;=AA40,0,1))</f>
        <v>0</v>
      </c>
    </row>
    <row r="84" spans="1:64" ht="15" customHeight="1">
      <c r="A84" s="83"/>
      <c r="B84" s="15"/>
      <c r="C84" s="173" t="s">
        <v>245</v>
      </c>
      <c r="D84" s="396" t="s">
        <v>963</v>
      </c>
      <c r="E84" s="316"/>
      <c r="F84" s="316"/>
      <c r="G84" s="316"/>
      <c r="H84" s="316"/>
      <c r="I84" s="316"/>
      <c r="J84" s="316"/>
      <c r="K84" s="316"/>
      <c r="L84" s="316"/>
      <c r="M84" s="316"/>
      <c r="N84" s="316"/>
      <c r="O84" s="316"/>
      <c r="P84" s="317"/>
      <c r="Q84" s="379"/>
      <c r="R84" s="316"/>
      <c r="S84" s="317"/>
      <c r="T84" s="379"/>
      <c r="U84" s="316"/>
      <c r="V84" s="317"/>
      <c r="W84" s="249"/>
      <c r="X84" s="249"/>
      <c r="Y84" s="249"/>
      <c r="Z84" s="249"/>
      <c r="AA84" s="249"/>
      <c r="AB84" s="249"/>
      <c r="AC84" s="249"/>
      <c r="AD84" s="249"/>
      <c r="AG84">
        <f>IF(AND(C26=1,Q84=""),IF(COUNTA(T84:AD84,O112:AD112)=25,0,1),0)</f>
        <v>0</v>
      </c>
      <c r="AH84">
        <f>IF(C26&gt;1,IF(SUM(COUNTBLANK(Q84:AD84),COUNTBLANK(O112:AD112))=30,0,1),IF(Q84="X",IF(COUNTA(T84:AD84,O112:AD112)=0,0,1),0))</f>
        <v>0</v>
      </c>
      <c r="AJ84">
        <f t="shared" si="0"/>
        <v>0</v>
      </c>
      <c r="AK84">
        <f t="shared" si="1"/>
        <v>0</v>
      </c>
      <c r="AL84">
        <f t="shared" si="2"/>
        <v>0</v>
      </c>
      <c r="AM84">
        <f t="shared" si="3"/>
        <v>0</v>
      </c>
      <c r="AN84">
        <f t="shared" si="4"/>
        <v>0</v>
      </c>
      <c r="AO84">
        <f t="shared" si="5"/>
        <v>0</v>
      </c>
      <c r="AP84">
        <f t="shared" si="6"/>
        <v>0</v>
      </c>
      <c r="AU84">
        <f>IF(OR(ISTEXT(W84),ISTEXT(O45)),0,IF(W84&lt;=O45,0,1))</f>
        <v>0</v>
      </c>
      <c r="AV84">
        <f>IF(OR(ISTEXT(X84),ISTEXT(S45)),0,IF(X84&lt;=S45,0,1))</f>
        <v>0</v>
      </c>
      <c r="AW84">
        <f>IF(OR(ISTEXT(Y84),ISTEXT(W45)),0,IF(Y84&lt;=W45,0,1))</f>
        <v>0</v>
      </c>
      <c r="AX84">
        <f>IF(OR(ISTEXT(Z84),ISTEXT(AA45)),0,IF(Z84&lt;=AA45,0,1))</f>
        <v>0</v>
      </c>
      <c r="AY84">
        <f>IF(OR(ISTEXT(AA84),ISTEXT(O40)),0,IF(AA84&lt;=O40,0,1))</f>
        <v>0</v>
      </c>
      <c r="AZ84">
        <f>IF(OR(ISTEXT(AB84),ISTEXT(S40)),0,IF(AB84&lt;=S40,0,1))</f>
        <v>0</v>
      </c>
      <c r="BA84">
        <f>IF(OR(ISTEXT(AC84),ISTEXT(W40)),0,IF(AC84&lt;=W40,0,1))</f>
        <v>0</v>
      </c>
      <c r="BB84">
        <f>IF(OR(ISTEXT(AD84),ISTEXT(AA40)),0,IF(AD84&lt;=AA40,0,1))</f>
        <v>0</v>
      </c>
    </row>
    <row r="85" spans="1:64" ht="15" customHeight="1">
      <c r="A85" s="83"/>
      <c r="B85" s="15"/>
      <c r="C85" s="173" t="s">
        <v>246</v>
      </c>
      <c r="D85" s="396" t="s">
        <v>964</v>
      </c>
      <c r="E85" s="316"/>
      <c r="F85" s="316"/>
      <c r="G85" s="316"/>
      <c r="H85" s="316"/>
      <c r="I85" s="316"/>
      <c r="J85" s="316"/>
      <c r="K85" s="316"/>
      <c r="L85" s="316"/>
      <c r="M85" s="316"/>
      <c r="N85" s="316"/>
      <c r="O85" s="316"/>
      <c r="P85" s="317"/>
      <c r="Q85" s="379"/>
      <c r="R85" s="316"/>
      <c r="S85" s="317"/>
      <c r="T85" s="379"/>
      <c r="U85" s="316"/>
      <c r="V85" s="317"/>
      <c r="W85" s="249"/>
      <c r="X85" s="249"/>
      <c r="Y85" s="249"/>
      <c r="Z85" s="249"/>
      <c r="AA85" s="249"/>
      <c r="AB85" s="249"/>
      <c r="AC85" s="249"/>
      <c r="AD85" s="249"/>
      <c r="AG85">
        <f>IF(AND(C26=1,Q85=""),IF(COUNTA(T85:AD85,O113:AD113)=25,0,1),0)</f>
        <v>0</v>
      </c>
      <c r="AH85">
        <f>IF(C26&gt;1,IF(SUM(COUNTBLANK(Q85:AD85),COUNTBLANK(O113:AD113))=30,0,1),IF(Q85="X",IF(COUNTA(T85:AD85,O113:AD113)=0,0,1),0))</f>
        <v>0</v>
      </c>
      <c r="AJ85">
        <f t="shared" si="0"/>
        <v>0</v>
      </c>
      <c r="AK85">
        <f t="shared" si="1"/>
        <v>0</v>
      </c>
      <c r="AL85">
        <f t="shared" si="2"/>
        <v>0</v>
      </c>
      <c r="AM85">
        <f t="shared" si="3"/>
        <v>0</v>
      </c>
      <c r="AN85">
        <f t="shared" si="4"/>
        <v>0</v>
      </c>
      <c r="AO85">
        <f t="shared" si="5"/>
        <v>0</v>
      </c>
      <c r="AP85">
        <f t="shared" si="6"/>
        <v>0</v>
      </c>
      <c r="AU85">
        <f>IF(OR(ISTEXT(W85),ISTEXT(O45)),0,IF(W85&lt;=O45,0,1))</f>
        <v>0</v>
      </c>
      <c r="AV85">
        <f>IF(OR(ISTEXT(X85),ISTEXT(S45)),0,IF(X85&lt;=S45,0,1))</f>
        <v>0</v>
      </c>
      <c r="AW85">
        <f>IF(OR(ISTEXT(Y85),ISTEXT(W45)),0,IF(Y85&lt;=W45,0,1))</f>
        <v>0</v>
      </c>
      <c r="AX85">
        <f>IF(OR(ISTEXT(Z85),ISTEXT(AA45)),0,IF(Z85&lt;=AA45,0,1))</f>
        <v>0</v>
      </c>
      <c r="AY85">
        <f>IF(OR(ISTEXT(AA85),ISTEXT(O40)),0,IF(AA85&lt;=O40,0,1))</f>
        <v>0</v>
      </c>
      <c r="AZ85">
        <f>IF(OR(ISTEXT(AB85),ISTEXT(S40)),0,IF(AB85&lt;=S40,0,1))</f>
        <v>0</v>
      </c>
      <c r="BA85">
        <f>IF(OR(ISTEXT(AC85),ISTEXT(W40)),0,IF(AC85&lt;=W40,0,1))</f>
        <v>0</v>
      </c>
      <c r="BB85">
        <f>IF(OR(ISTEXT(AD85),ISTEXT(AA40)),0,IF(AD85&lt;=AA40,0,1))</f>
        <v>0</v>
      </c>
    </row>
    <row r="86" spans="1:64" ht="15" customHeight="1">
      <c r="A86" s="83"/>
      <c r="B86" s="15"/>
      <c r="C86" s="173" t="s">
        <v>247</v>
      </c>
      <c r="D86" s="396" t="s">
        <v>807</v>
      </c>
      <c r="E86" s="316"/>
      <c r="F86" s="316"/>
      <c r="G86" s="316"/>
      <c r="H86" s="316"/>
      <c r="I86" s="316"/>
      <c r="J86" s="316"/>
      <c r="K86" s="316"/>
      <c r="L86" s="316"/>
      <c r="M86" s="316"/>
      <c r="N86" s="316"/>
      <c r="O86" s="316"/>
      <c r="P86" s="317"/>
      <c r="Q86" s="379"/>
      <c r="R86" s="316"/>
      <c r="S86" s="317"/>
      <c r="T86" s="379"/>
      <c r="U86" s="316"/>
      <c r="V86" s="317"/>
      <c r="W86" s="249"/>
      <c r="X86" s="249"/>
      <c r="Y86" s="249"/>
      <c r="Z86" s="249"/>
      <c r="AA86" s="249"/>
      <c r="AB86" s="249"/>
      <c r="AC86" s="249"/>
      <c r="AD86" s="249"/>
      <c r="AG86">
        <f>IF(AND(C26=1,Q86=""),IF(COUNTA(T86:AD86,O114:AD114)=25,0,1),0)</f>
        <v>0</v>
      </c>
      <c r="AH86">
        <f>IF(C26&gt;1,IF(SUM(COUNTBLANK(Q86:AD86),COUNTBLANK(O114:AD114))=30,0,1),IF(Q86="X",IF(COUNTA(T86:AD86,O114:AD114)=0,0,1),0))</f>
        <v>0</v>
      </c>
      <c r="AJ86">
        <f t="shared" si="0"/>
        <v>0</v>
      </c>
      <c r="AK86">
        <f t="shared" si="1"/>
        <v>0</v>
      </c>
      <c r="AL86">
        <f t="shared" si="2"/>
        <v>0</v>
      </c>
      <c r="AM86">
        <f t="shared" si="3"/>
        <v>0</v>
      </c>
      <c r="AN86">
        <f t="shared" si="4"/>
        <v>0</v>
      </c>
      <c r="AO86">
        <f t="shared" si="5"/>
        <v>0</v>
      </c>
      <c r="AP86">
        <f t="shared" si="6"/>
        <v>0</v>
      </c>
      <c r="AU86">
        <f>IF(OR(ISTEXT(W86),ISTEXT(O45)),0,IF(W86&lt;=O45,0,1))</f>
        <v>0</v>
      </c>
      <c r="AV86">
        <f>IF(OR(ISTEXT(X86),ISTEXT(S45)),0,IF(X86&lt;=S45,0,1))</f>
        <v>0</v>
      </c>
      <c r="AW86">
        <f>IF(OR(ISTEXT(Y86),ISTEXT(W45)),0,IF(Y86&lt;=W45,0,1))</f>
        <v>0</v>
      </c>
      <c r="AX86">
        <f>IF(OR(ISTEXT(Z86),ISTEXT(AA45)),0,IF(Z86&lt;=AA45,0,1))</f>
        <v>0</v>
      </c>
      <c r="AY86">
        <f>IF(OR(ISTEXT(AA86),ISTEXT(O40)),0,IF(AA86&lt;=O40,0,1))</f>
        <v>0</v>
      </c>
      <c r="AZ86">
        <f>IF(OR(ISTEXT(AB86),ISTEXT(S40)),0,IF(AB86&lt;=S40,0,1))</f>
        <v>0</v>
      </c>
      <c r="BA86">
        <f>IF(OR(ISTEXT(AC86),ISTEXT(W40)),0,IF(AC86&lt;=W40,0,1))</f>
        <v>0</v>
      </c>
      <c r="BB86">
        <f>IF(OR(ISTEXT(AD86),ISTEXT(AA40)),0,IF(AD86&lt;=AA40,0,1))</f>
        <v>0</v>
      </c>
    </row>
    <row r="87" spans="1:64" ht="15" customHeight="1">
      <c r="A87" s="83"/>
      <c r="B87" s="15"/>
      <c r="C87" s="173" t="s">
        <v>248</v>
      </c>
      <c r="D87" s="396" t="s">
        <v>965</v>
      </c>
      <c r="E87" s="316"/>
      <c r="F87" s="316"/>
      <c r="G87" s="316"/>
      <c r="H87" s="316"/>
      <c r="I87" s="316"/>
      <c r="J87" s="316"/>
      <c r="K87" s="316"/>
      <c r="L87" s="316"/>
      <c r="M87" s="316"/>
      <c r="N87" s="316"/>
      <c r="O87" s="316"/>
      <c r="P87" s="317"/>
      <c r="Q87" s="379"/>
      <c r="R87" s="316"/>
      <c r="S87" s="317"/>
      <c r="T87" s="379"/>
      <c r="U87" s="316"/>
      <c r="V87" s="317"/>
      <c r="W87" s="249"/>
      <c r="X87" s="249"/>
      <c r="Y87" s="249"/>
      <c r="Z87" s="249"/>
      <c r="AA87" s="249"/>
      <c r="AB87" s="249"/>
      <c r="AC87" s="249"/>
      <c r="AD87" s="249"/>
      <c r="AG87">
        <f>IF(AND(C26=1,Q87=""),IF(COUNTA(T87:AD87,O115:AD115)=25,0,1),0)</f>
        <v>0</v>
      </c>
      <c r="AH87">
        <f>IF(C26&gt;1,IF(SUM(COUNTBLANK(Q87:AD87),COUNTBLANK(O115:AD115))=30,0,1),IF(Q87="X",IF(COUNTA(T87:AD87,O115:AD115)=0,0,1),0))</f>
        <v>0</v>
      </c>
      <c r="AJ87">
        <f t="shared" si="0"/>
        <v>0</v>
      </c>
      <c r="AK87">
        <f t="shared" si="1"/>
        <v>0</v>
      </c>
      <c r="AL87">
        <f t="shared" si="2"/>
        <v>0</v>
      </c>
      <c r="AM87">
        <f t="shared" si="3"/>
        <v>0</v>
      </c>
      <c r="AN87">
        <f t="shared" si="4"/>
        <v>0</v>
      </c>
      <c r="AO87">
        <f t="shared" si="5"/>
        <v>0</v>
      </c>
      <c r="AP87">
        <f t="shared" si="6"/>
        <v>0</v>
      </c>
      <c r="AU87">
        <f>IF(OR(ISTEXT(W87),ISTEXT(O45)),0,IF(W87&lt;=O45,0,1))</f>
        <v>0</v>
      </c>
      <c r="AV87">
        <f>IF(OR(ISTEXT(X87),ISTEXT(S45)),0,IF(X87&lt;=S45,0,1))</f>
        <v>0</v>
      </c>
      <c r="AW87">
        <f>IF(OR(ISTEXT(Y87),ISTEXT(W45)),0,IF(Y87&lt;=W45,0,1))</f>
        <v>0</v>
      </c>
      <c r="AX87">
        <f>IF(OR(ISTEXT(Z87),ISTEXT(AA45)),0,IF(Z87&lt;=AA45,0,1))</f>
        <v>0</v>
      </c>
      <c r="AY87">
        <f>IF(OR(ISTEXT(AA87),ISTEXT(O40)),0,IF(AA87&lt;=O40,0,1))</f>
        <v>0</v>
      </c>
      <c r="AZ87">
        <f>IF(OR(ISTEXT(AB87),ISTEXT(S40)),0,IF(AB87&lt;=S40,0,1))</f>
        <v>0</v>
      </c>
      <c r="BA87">
        <f>IF(OR(ISTEXT(AC87),ISTEXT(W40)),0,IF(AC87&lt;=W40,0,1))</f>
        <v>0</v>
      </c>
      <c r="BB87">
        <f>IF(OR(ISTEXT(AD87),ISTEXT(AA40)),0,IF(AD87&lt;=AA40,0,1))</f>
        <v>0</v>
      </c>
    </row>
    <row r="88" spans="1:64" ht="15" customHeight="1">
      <c r="A88" s="83"/>
      <c r="B88" s="15"/>
      <c r="C88" s="173" t="s">
        <v>249</v>
      </c>
      <c r="D88" s="396" t="s">
        <v>966</v>
      </c>
      <c r="E88" s="316"/>
      <c r="F88" s="316"/>
      <c r="G88" s="316"/>
      <c r="H88" s="316"/>
      <c r="I88" s="316"/>
      <c r="J88" s="316"/>
      <c r="K88" s="316"/>
      <c r="L88" s="316"/>
      <c r="M88" s="316"/>
      <c r="N88" s="316"/>
      <c r="O88" s="316"/>
      <c r="P88" s="317"/>
      <c r="Q88" s="379"/>
      <c r="R88" s="316"/>
      <c r="S88" s="317"/>
      <c r="T88" s="379"/>
      <c r="U88" s="316"/>
      <c r="V88" s="317"/>
      <c r="W88" s="249"/>
      <c r="X88" s="249"/>
      <c r="Y88" s="249"/>
      <c r="Z88" s="249"/>
      <c r="AA88" s="249"/>
      <c r="AB88" s="249"/>
      <c r="AC88" s="249"/>
      <c r="AD88" s="249"/>
      <c r="AG88">
        <f>IF(AND(C26=1,Q88=""),IF(COUNTA(T88:AD88,O116:AD116)=25,0,1),0)</f>
        <v>0</v>
      </c>
      <c r="AH88">
        <f>IF(C26&gt;1,IF(SUM(COUNTBLANK(Q88:AD88),COUNTBLANK(O116:AD116))=30,0,1),IF(Q88="X",IF(COUNTA(T88:AD88,O116:AD116)=0,0,1),0))</f>
        <v>0</v>
      </c>
      <c r="AJ88">
        <f t="shared" si="0"/>
        <v>0</v>
      </c>
      <c r="AK88">
        <f t="shared" si="1"/>
        <v>0</v>
      </c>
      <c r="AL88">
        <f t="shared" si="2"/>
        <v>0</v>
      </c>
      <c r="AM88">
        <f t="shared" si="3"/>
        <v>0</v>
      </c>
      <c r="AN88">
        <f t="shared" si="4"/>
        <v>0</v>
      </c>
      <c r="AO88">
        <f t="shared" si="5"/>
        <v>0</v>
      </c>
      <c r="AP88">
        <f t="shared" si="6"/>
        <v>0</v>
      </c>
      <c r="AU88">
        <f>IF(OR(ISTEXT(W88),ISTEXT(O45)),0,IF(W88&lt;=O45,0,1))</f>
        <v>0</v>
      </c>
      <c r="AV88">
        <f>IF(OR(ISTEXT(X88),ISTEXT(S45)),0,IF(X88&lt;=S45,0,1))</f>
        <v>0</v>
      </c>
      <c r="AW88">
        <f>IF(OR(ISTEXT(Y88),ISTEXT(W45)),0,IF(Y88&lt;=W45,0,1))</f>
        <v>0</v>
      </c>
      <c r="AX88">
        <f>IF(OR(ISTEXT(Z88),ISTEXT(AA45)),0,IF(Z88&lt;=AA45,0,1))</f>
        <v>0</v>
      </c>
      <c r="AY88">
        <f>IF(OR(ISTEXT(AA88),ISTEXT(O40)),0,IF(AA88&lt;=O40,0,1))</f>
        <v>0</v>
      </c>
      <c r="AZ88">
        <f>IF(OR(ISTEXT(AB88),ISTEXT(S40)),0,IF(AB88&lt;=S40,0,1))</f>
        <v>0</v>
      </c>
      <c r="BA88">
        <f>IF(OR(ISTEXT(AC88),ISTEXT(W40)),0,IF(AC88&lt;=W40,0,1))</f>
        <v>0</v>
      </c>
      <c r="BB88">
        <f>IF(OR(ISTEXT(AD88),ISTEXT(AA40)),0,IF(AD88&lt;=AA40,0,1))</f>
        <v>0</v>
      </c>
    </row>
    <row r="89" spans="1:64" ht="15" customHeight="1">
      <c r="A89" s="83"/>
      <c r="B89" s="100"/>
      <c r="C89" s="173" t="s">
        <v>250</v>
      </c>
      <c r="D89" s="396" t="s">
        <v>967</v>
      </c>
      <c r="E89" s="316"/>
      <c r="F89" s="316"/>
      <c r="G89" s="316"/>
      <c r="H89" s="316"/>
      <c r="I89" s="316"/>
      <c r="J89" s="316"/>
      <c r="K89" s="316"/>
      <c r="L89" s="316"/>
      <c r="M89" s="316"/>
      <c r="N89" s="316"/>
      <c r="O89" s="316"/>
      <c r="P89" s="317"/>
      <c r="Q89" s="379"/>
      <c r="R89" s="316"/>
      <c r="S89" s="317"/>
      <c r="T89" s="379"/>
      <c r="U89" s="316"/>
      <c r="V89" s="317"/>
      <c r="W89" s="249"/>
      <c r="X89" s="249"/>
      <c r="Y89" s="249"/>
      <c r="Z89" s="249"/>
      <c r="AA89" s="249"/>
      <c r="AB89" s="249"/>
      <c r="AC89" s="249"/>
      <c r="AD89" s="249"/>
      <c r="AG89">
        <f>IF(AND(C26=1,Q89=""),IF(COUNTA(T89:AD89,O117:AD117)=25,0,1),0)</f>
        <v>0</v>
      </c>
      <c r="AH89">
        <f>IF(C26&gt;1,IF(SUM(COUNTBLANK(Q89:AD89),COUNTBLANK(O117:AD117))=30,0,1),IF(Q89="X",IF(COUNTA(T89:AD89,O117:AD117)=0,0,1),0))</f>
        <v>0</v>
      </c>
      <c r="AJ89">
        <f t="shared" si="0"/>
        <v>0</v>
      </c>
      <c r="AK89">
        <f t="shared" si="1"/>
        <v>0</v>
      </c>
      <c r="AL89">
        <f t="shared" si="2"/>
        <v>0</v>
      </c>
      <c r="AM89">
        <f t="shared" si="3"/>
        <v>0</v>
      </c>
      <c r="AN89">
        <f t="shared" si="4"/>
        <v>0</v>
      </c>
      <c r="AO89">
        <f t="shared" si="5"/>
        <v>0</v>
      </c>
      <c r="AP89">
        <f t="shared" si="6"/>
        <v>0</v>
      </c>
      <c r="AU89">
        <f>IF(OR(ISTEXT(W89),ISTEXT(O45)),0,IF(W89&lt;=O45,0,1))</f>
        <v>0</v>
      </c>
      <c r="AV89">
        <f>IF(OR(ISTEXT(X89),ISTEXT(S45)),0,IF(X89&lt;=S45,0,1))</f>
        <v>0</v>
      </c>
      <c r="AW89">
        <f>IF(OR(ISTEXT(Y89),ISTEXT(W45)),0,IF(Y89&lt;=W45,0,1))</f>
        <v>0</v>
      </c>
      <c r="AX89">
        <f>IF(OR(ISTEXT(Z89),ISTEXT(AA45)),0,IF(Z89&lt;=AA45,0,1))</f>
        <v>0</v>
      </c>
      <c r="AY89">
        <f>IF(OR(ISTEXT(AA89),ISTEXT(O40)),0,IF(AA89&lt;=O40,0,1))</f>
        <v>0</v>
      </c>
      <c r="AZ89">
        <f>IF(OR(ISTEXT(AB89),ISTEXT(S40)),0,IF(AB89&lt;=S40,0,1))</f>
        <v>0</v>
      </c>
      <c r="BA89">
        <f>IF(OR(ISTEXT(AC89),ISTEXT(W40)),0,IF(AC89&lt;=W40,0,1))</f>
        <v>0</v>
      </c>
      <c r="BB89">
        <f>IF(OR(ISTEXT(AD89),ISTEXT(AA40)),0,IF(AD89&lt;=AA40,0,1))</f>
        <v>0</v>
      </c>
    </row>
    <row r="90" spans="1:64" ht="15" customHeight="1">
      <c r="A90" s="83"/>
      <c r="B90" s="100"/>
      <c r="C90" s="15"/>
      <c r="D90" s="174"/>
      <c r="E90" s="199"/>
      <c r="J90" s="199"/>
      <c r="K90" s="199"/>
      <c r="L90" s="150"/>
      <c r="M90" s="53"/>
      <c r="N90" s="53"/>
      <c r="O90" s="53"/>
      <c r="P90" s="150"/>
      <c r="Q90" s="53"/>
      <c r="R90" s="53"/>
      <c r="S90" s="150" t="s">
        <v>506</v>
      </c>
      <c r="T90" s="315">
        <f>IF(AND(SUM(T68:T89)=0,COUNTIF(T68:T89,"NS")&gt;0),"NS",IF(AND(SUM(T68:T89)=0,COUNTIF(T68:T89,0)&gt;0),0,IF(AND(SUM(T68:T89)=0,COUNTIF(T68:T89,"NA")&gt;0),"NA",SUM(T68:T89))))</f>
        <v>0</v>
      </c>
      <c r="U90" s="316"/>
      <c r="V90" s="317"/>
      <c r="W90" s="121">
        <f t="shared" ref="W90:AD90" si="7">IF(AND(SUM(W68:W89)=0,COUNTIF(W68:W89,"NS")&gt;0),"NS",IF(AND(SUM(W68:W89)=0,COUNTIF(W68:W89,0)&gt;0),0,IF(AND(SUM(W68:W89)=0,COUNTIF(W68:W89,"NA")&gt;0),"NA",SUM(W68:W89))))</f>
        <v>0</v>
      </c>
      <c r="X90" s="121">
        <f t="shared" si="7"/>
        <v>0</v>
      </c>
      <c r="Y90" s="121">
        <f t="shared" si="7"/>
        <v>0</v>
      </c>
      <c r="Z90" s="121">
        <f t="shared" si="7"/>
        <v>0</v>
      </c>
      <c r="AA90" s="121">
        <f t="shared" si="7"/>
        <v>0</v>
      </c>
      <c r="AB90" s="121">
        <f t="shared" si="7"/>
        <v>0</v>
      </c>
      <c r="AC90" s="121">
        <f t="shared" si="7"/>
        <v>0</v>
      </c>
      <c r="AD90" s="121">
        <f t="shared" si="7"/>
        <v>0</v>
      </c>
      <c r="AG90" s="248">
        <f>SUM(AG68:AG89)</f>
        <v>0</v>
      </c>
      <c r="AH90" s="248">
        <f>SUM(AH68:AH89)</f>
        <v>0</v>
      </c>
      <c r="AJ90">
        <f>SUM(AJ68:AJ89)</f>
        <v>0</v>
      </c>
      <c r="AK90">
        <f>SUM(AK68:AK89)</f>
        <v>0</v>
      </c>
      <c r="AM90">
        <f>SUM(AM68:AM89)</f>
        <v>0</v>
      </c>
      <c r="AN90">
        <f>SUM(AN68:AN89)</f>
        <v>0</v>
      </c>
      <c r="AP90">
        <f>SUM(AP68:AP89)</f>
        <v>0</v>
      </c>
    </row>
    <row r="91" spans="1:64" ht="15" customHeight="1">
      <c r="A91" s="83"/>
      <c r="B91" s="100"/>
      <c r="C91" s="15"/>
      <c r="D91" s="15"/>
      <c r="E91" s="15"/>
      <c r="F91" s="15"/>
      <c r="G91" s="15"/>
      <c r="H91" s="15"/>
      <c r="I91" s="151"/>
      <c r="J91" s="199"/>
      <c r="K91" s="199"/>
      <c r="L91" s="199"/>
      <c r="M91" s="151"/>
      <c r="N91" s="174"/>
      <c r="O91" s="174"/>
      <c r="P91" s="174"/>
      <c r="Q91" s="174"/>
      <c r="R91" s="174"/>
      <c r="S91" s="174"/>
      <c r="T91" s="174"/>
      <c r="U91" s="174"/>
      <c r="AK91" t="s">
        <v>775</v>
      </c>
      <c r="AL91">
        <f>SUM(AM90,AP90)</f>
        <v>0</v>
      </c>
    </row>
    <row r="92" spans="1:64" ht="15" customHeight="1">
      <c r="A92" s="83"/>
      <c r="B92" s="100"/>
      <c r="AA92" s="479" t="s">
        <v>502</v>
      </c>
      <c r="AB92" s="281"/>
      <c r="AC92" s="281"/>
      <c r="AD92" s="281"/>
    </row>
    <row r="93" spans="1:64" ht="48" customHeight="1">
      <c r="A93" s="83"/>
      <c r="B93" s="100"/>
      <c r="C93" s="397" t="s">
        <v>1307</v>
      </c>
      <c r="D93" s="319"/>
      <c r="E93" s="319"/>
      <c r="F93" s="319"/>
      <c r="G93" s="319"/>
      <c r="H93" s="319"/>
      <c r="I93" s="319"/>
      <c r="J93" s="319"/>
      <c r="K93" s="319"/>
      <c r="L93" s="319"/>
      <c r="M93" s="319"/>
      <c r="N93" s="320"/>
      <c r="O93" s="397" t="s">
        <v>1310</v>
      </c>
      <c r="P93" s="316"/>
      <c r="Q93" s="316"/>
      <c r="R93" s="316"/>
      <c r="S93" s="316"/>
      <c r="T93" s="316"/>
      <c r="U93" s="316"/>
      <c r="V93" s="316"/>
      <c r="W93" s="316"/>
      <c r="X93" s="316"/>
      <c r="Y93" s="316"/>
      <c r="Z93" s="316"/>
      <c r="AA93" s="316"/>
      <c r="AB93" s="316"/>
      <c r="AC93" s="316"/>
      <c r="AD93" s="317"/>
    </row>
    <row r="94" spans="1:64" ht="60" customHeight="1">
      <c r="A94" s="83"/>
      <c r="B94" s="100"/>
      <c r="C94" s="321"/>
      <c r="D94" s="281"/>
      <c r="E94" s="281"/>
      <c r="F94" s="281"/>
      <c r="G94" s="281"/>
      <c r="H94" s="281"/>
      <c r="I94" s="281"/>
      <c r="J94" s="281"/>
      <c r="K94" s="281"/>
      <c r="L94" s="281"/>
      <c r="M94" s="281"/>
      <c r="N94" s="322"/>
      <c r="O94" s="315" t="s">
        <v>1296</v>
      </c>
      <c r="P94" s="316"/>
      <c r="Q94" s="316"/>
      <c r="R94" s="317"/>
      <c r="S94" s="315" t="s">
        <v>1297</v>
      </c>
      <c r="T94" s="316"/>
      <c r="U94" s="316"/>
      <c r="V94" s="317"/>
      <c r="W94" s="315" t="s">
        <v>1298</v>
      </c>
      <c r="X94" s="316"/>
      <c r="Y94" s="316"/>
      <c r="Z94" s="317"/>
      <c r="AA94" s="315" t="s">
        <v>550</v>
      </c>
      <c r="AB94" s="316"/>
      <c r="AC94" s="316"/>
      <c r="AD94" s="317"/>
    </row>
    <row r="95" spans="1:64" ht="72" customHeight="1">
      <c r="A95" s="83"/>
      <c r="B95" s="100"/>
      <c r="C95" s="323"/>
      <c r="D95" s="314"/>
      <c r="E95" s="314"/>
      <c r="F95" s="314"/>
      <c r="G95" s="314"/>
      <c r="H95" s="314"/>
      <c r="I95" s="314"/>
      <c r="J95" s="314"/>
      <c r="K95" s="314"/>
      <c r="L95" s="314"/>
      <c r="M95" s="314"/>
      <c r="N95" s="324"/>
      <c r="O95" s="93" t="s">
        <v>736</v>
      </c>
      <c r="P95" s="94" t="s">
        <v>700</v>
      </c>
      <c r="Q95" s="94" t="s">
        <v>701</v>
      </c>
      <c r="R95" s="94" t="s">
        <v>550</v>
      </c>
      <c r="S95" s="93" t="s">
        <v>736</v>
      </c>
      <c r="T95" s="94" t="s">
        <v>700</v>
      </c>
      <c r="U95" s="94" t="s">
        <v>701</v>
      </c>
      <c r="V95" s="94" t="s">
        <v>550</v>
      </c>
      <c r="W95" s="93" t="s">
        <v>736</v>
      </c>
      <c r="X95" s="94" t="s">
        <v>700</v>
      </c>
      <c r="Y95" s="94" t="s">
        <v>701</v>
      </c>
      <c r="Z95" s="94" t="s">
        <v>550</v>
      </c>
      <c r="AA95" s="93" t="s">
        <v>736</v>
      </c>
      <c r="AB95" s="94" t="s">
        <v>700</v>
      </c>
      <c r="AC95" s="94" t="s">
        <v>701</v>
      </c>
      <c r="AD95" s="94" t="s">
        <v>550</v>
      </c>
      <c r="AK95" t="s">
        <v>927</v>
      </c>
      <c r="AL95" t="s">
        <v>739</v>
      </c>
      <c r="AM95" t="s">
        <v>740</v>
      </c>
      <c r="AN95" t="s">
        <v>928</v>
      </c>
      <c r="AO95" t="s">
        <v>742</v>
      </c>
      <c r="AP95" t="s">
        <v>743</v>
      </c>
      <c r="AQ95" t="s">
        <v>1311</v>
      </c>
      <c r="AR95" t="s">
        <v>745</v>
      </c>
      <c r="AS95" t="s">
        <v>746</v>
      </c>
      <c r="AT95" t="s">
        <v>1312</v>
      </c>
      <c r="AU95" t="s">
        <v>748</v>
      </c>
      <c r="AV95" t="s">
        <v>749</v>
      </c>
      <c r="AW95" t="s">
        <v>795</v>
      </c>
    </row>
    <row r="96" spans="1:64" ht="24" customHeight="1">
      <c r="A96" s="83"/>
      <c r="B96" s="100"/>
      <c r="C96" s="171" t="s">
        <v>221</v>
      </c>
      <c r="D96" s="396" t="s">
        <v>947</v>
      </c>
      <c r="E96" s="316"/>
      <c r="F96" s="316"/>
      <c r="G96" s="316"/>
      <c r="H96" s="316"/>
      <c r="I96" s="316"/>
      <c r="J96" s="316"/>
      <c r="K96" s="316"/>
      <c r="L96" s="316"/>
      <c r="M96" s="316"/>
      <c r="N96" s="317"/>
      <c r="O96" s="249"/>
      <c r="P96" s="249"/>
      <c r="Q96" s="249"/>
      <c r="R96" s="249"/>
      <c r="S96" s="249"/>
      <c r="T96" s="249"/>
      <c r="U96" s="249"/>
      <c r="V96" s="249"/>
      <c r="W96" s="249"/>
      <c r="X96" s="249"/>
      <c r="Y96" s="249"/>
      <c r="Z96" s="249"/>
      <c r="AA96" s="249"/>
      <c r="AB96" s="249"/>
      <c r="AC96" s="249"/>
      <c r="AD96" s="249"/>
      <c r="AK96">
        <f t="shared" ref="AK96:AK117" si="8">COUNTIF(P96:R96,"NS")</f>
        <v>0</v>
      </c>
      <c r="AL96">
        <f t="shared" ref="AL96:AL117" si="9">SUM(P96:R96)</f>
        <v>0</v>
      </c>
      <c r="AM96">
        <f t="shared" ref="AM96:AM117" si="10">IF(COUNTA(O96:R96)=0,0,IF(OR(AND(O96=0,AK96&gt;0),AND(O96="ns",AL96&gt;0),AND(O96="ns",AK96=0,AL96=0)),1,IF(OR(AND(AK96&gt;=2,O96&gt;AL96),AND(O96="ns",AL96=0,AK96&gt;0),O96=AL96),0,1)))</f>
        <v>0</v>
      </c>
      <c r="AN96">
        <f t="shared" ref="AN96:AN117" si="11">COUNTIF(T96:V96,"NS")</f>
        <v>0</v>
      </c>
      <c r="AO96">
        <f t="shared" ref="AO96:AO117" si="12">SUM(T96:V96)</f>
        <v>0</v>
      </c>
      <c r="AP96">
        <f t="shared" ref="AP96:AP117" si="13">IF(COUNTA(S96:V96)=0,0,IF(OR(AND(S96=0,AN96&gt;0),AND(S96="ns",AO96&gt;0),AND(S96="ns",AN96=0,AO96=0)),1,IF(OR(AND(AN96&gt;=2,S96&gt;AO96),AND(S96="ns",AO96=0,AN96&gt;0),S96=AO96),0,1)))</f>
        <v>0</v>
      </c>
      <c r="AQ96">
        <f t="shared" ref="AQ96:AQ117" si="14">COUNTIF(X96:Z96,"NS")</f>
        <v>0</v>
      </c>
      <c r="AR96">
        <f t="shared" ref="AR96:AR117" si="15">SUM(X96:Z96)</f>
        <v>0</v>
      </c>
      <c r="AS96">
        <f t="shared" ref="AS96:AS117" si="16">IF(COUNTA(W96:Z96)=0,0,IF(OR(AND(W96=0,AQ96&gt;0),AND(W96="ns",AR96&gt;0),AND(W96="ns",AQ96=0,AR96=0)),1,IF(OR(AND(AQ96&gt;=2,W96&gt;AR96),AND(W96="ns",AR96=0,AQ96&gt;0),W96=AR96),0,1)))</f>
        <v>0</v>
      </c>
      <c r="AT96">
        <f t="shared" ref="AT96:AT117" si="17">COUNTIF(AB96:AD96,"NS")</f>
        <v>0</v>
      </c>
      <c r="AU96">
        <f t="shared" ref="AU96:AU117" si="18">SUM(AB96:AD96)</f>
        <v>0</v>
      </c>
      <c r="AV96">
        <f t="shared" ref="AV96:AV117" si="19">IF(COUNTA(AA96:AD96)=0,0,IF(OR(AND(AA96=0,AT96&gt;0),AND(AA96="ns",AU96&gt;0),AND(AA96="ns",AT96=0,AU96=0)),1,IF(OR(AND(AT96&gt;=2,AA96&gt;AU96),AND(AA96="ns",AU96=0,AT96&gt;0),AA96=AU96),0,1)))</f>
        <v>0</v>
      </c>
      <c r="AW96">
        <f>IF(OR(ISTEXT(O96),ISTEXT(O41)),0,IF(O96&lt;=O41,0,1))</f>
        <v>0</v>
      </c>
      <c r="AX96">
        <f>IF(OR(ISTEXT(P96),ISTEXT(S41)),0,IF(P96&lt;=S41,0,1))</f>
        <v>0</v>
      </c>
      <c r="AY96">
        <f>IF(OR(ISTEXT(Q96),ISTEXT(W41)),0,IF(Q96&lt;=W41,0,1))</f>
        <v>0</v>
      </c>
      <c r="AZ96">
        <f>IF(OR(ISTEXT(R96),ISTEXT(AA41)),0,IF(R96&lt;=AA41,0,1))</f>
        <v>0</v>
      </c>
      <c r="BA96">
        <f>IF(OR(ISTEXT(S96),ISTEXT(O42)),0,IF(S96&lt;=O42,0,1))</f>
        <v>0</v>
      </c>
      <c r="BB96">
        <f>IF(OR(ISTEXT(T96),ISTEXT(S42)),0,IF(T96&lt;=S42,0,1))</f>
        <v>0</v>
      </c>
      <c r="BC96">
        <f>IF(OR(ISTEXT(U96),ISTEXT(W42)),0,IF(U96&lt;=W42,0,1))</f>
        <v>0</v>
      </c>
      <c r="BD96">
        <f>IF(OR(ISTEXT(V96),ISTEXT(AA42)),0,IF(V96&lt;=AA42,0,1))</f>
        <v>0</v>
      </c>
      <c r="BE96">
        <f>IF(OR(ISTEXT(W96),ISTEXT(O43)),0,IF(W96&lt;=O43,0,1))</f>
        <v>0</v>
      </c>
      <c r="BF96">
        <f>IF(OR(ISTEXT(X96),ISTEXT(S43)),0,IF(X96&lt;=S43,0,1))</f>
        <v>0</v>
      </c>
      <c r="BG96">
        <f>IF(OR(ISTEXT(Y96),ISTEXT(W43)),0,IF(Y96&lt;=W43,0,1))</f>
        <v>0</v>
      </c>
      <c r="BH96">
        <f>IF(OR(ISTEXT(Z96),ISTEXT(AA43)),0,IF(Z96&lt;=AA43,0,1))</f>
        <v>0</v>
      </c>
      <c r="BI96">
        <f>IF(OR(ISTEXT(AA96),ISTEXT(O44)),0,IF(AA96&lt;=O44,0,1))</f>
        <v>0</v>
      </c>
      <c r="BJ96">
        <f>IF(OR(ISTEXT(AB96),ISTEXT(S44)),0,IF(AB96&lt;=S44,0,1))</f>
        <v>0</v>
      </c>
      <c r="BK96">
        <f>IF(OR(ISTEXT(AC96),ISTEXT(W44)),0,IF(AC96&lt;=W44,0,1))</f>
        <v>0</v>
      </c>
      <c r="BL96">
        <f>IF(OR(ISTEXT(AD96),ISTEXT(AA44)),0,IF(AD96&lt;=AA44,0,1))</f>
        <v>0</v>
      </c>
    </row>
    <row r="97" spans="1:64" ht="15" customHeight="1">
      <c r="A97" s="83"/>
      <c r="B97" s="100"/>
      <c r="C97" s="171" t="s">
        <v>222</v>
      </c>
      <c r="D97" s="396" t="s">
        <v>948</v>
      </c>
      <c r="E97" s="316"/>
      <c r="F97" s="316"/>
      <c r="G97" s="316"/>
      <c r="H97" s="316"/>
      <c r="I97" s="316"/>
      <c r="J97" s="316"/>
      <c r="K97" s="316"/>
      <c r="L97" s="316"/>
      <c r="M97" s="316"/>
      <c r="N97" s="317"/>
      <c r="O97" s="249"/>
      <c r="P97" s="249"/>
      <c r="Q97" s="249"/>
      <c r="R97" s="249"/>
      <c r="S97" s="249"/>
      <c r="T97" s="249"/>
      <c r="U97" s="249"/>
      <c r="V97" s="249"/>
      <c r="W97" s="249"/>
      <c r="X97" s="249"/>
      <c r="Y97" s="249"/>
      <c r="Z97" s="249"/>
      <c r="AA97" s="249"/>
      <c r="AB97" s="249"/>
      <c r="AC97" s="249"/>
      <c r="AD97" s="249"/>
      <c r="AK97">
        <f t="shared" si="8"/>
        <v>0</v>
      </c>
      <c r="AL97">
        <f t="shared" si="9"/>
        <v>0</v>
      </c>
      <c r="AM97">
        <f t="shared" si="10"/>
        <v>0</v>
      </c>
      <c r="AN97">
        <f t="shared" si="11"/>
        <v>0</v>
      </c>
      <c r="AO97">
        <f t="shared" si="12"/>
        <v>0</v>
      </c>
      <c r="AP97">
        <f t="shared" si="13"/>
        <v>0</v>
      </c>
      <c r="AQ97">
        <f t="shared" si="14"/>
        <v>0</v>
      </c>
      <c r="AR97">
        <f t="shared" si="15"/>
        <v>0</v>
      </c>
      <c r="AS97">
        <f t="shared" si="16"/>
        <v>0</v>
      </c>
      <c r="AT97">
        <f t="shared" si="17"/>
        <v>0</v>
      </c>
      <c r="AU97">
        <f t="shared" si="18"/>
        <v>0</v>
      </c>
      <c r="AV97">
        <f t="shared" si="19"/>
        <v>0</v>
      </c>
      <c r="AW97">
        <f>IF(OR(ISTEXT(O97),ISTEXT(O41)),0,IF(O97&lt;=O41,0,1))</f>
        <v>0</v>
      </c>
      <c r="AX97">
        <f>IF(OR(ISTEXT(P97),ISTEXT(S41)),0,IF(P97&lt;=S41,0,1))</f>
        <v>0</v>
      </c>
      <c r="AY97">
        <f>IF(OR(ISTEXT(Q97),ISTEXT(W41)),0,IF(Q97&lt;=W41,0,1))</f>
        <v>0</v>
      </c>
      <c r="AZ97">
        <f>IF(OR(ISTEXT(R97),ISTEXT(AA41)),0,IF(R97&lt;=AA41,0,1))</f>
        <v>0</v>
      </c>
      <c r="BA97">
        <f>IF(OR(ISTEXT(S97),ISTEXT(O42)),0,IF(S97&lt;=O42,0,1))</f>
        <v>0</v>
      </c>
      <c r="BB97">
        <f>IF(OR(ISTEXT(T97),ISTEXT(S42)),0,IF(T97&lt;=S42,0,1))</f>
        <v>0</v>
      </c>
      <c r="BC97">
        <f>IF(OR(ISTEXT(U97),ISTEXT(W42)),0,IF(U97&lt;=W42,0,1))</f>
        <v>0</v>
      </c>
      <c r="BD97">
        <f>IF(OR(ISTEXT(V97),ISTEXT(AA42)),0,IF(V97&lt;=AA42,0,1))</f>
        <v>0</v>
      </c>
      <c r="BE97">
        <f>IF(OR(ISTEXT(W97),ISTEXT(O43)),0,IF(W97&lt;=O43,0,1))</f>
        <v>0</v>
      </c>
      <c r="BF97">
        <f>IF(OR(ISTEXT(X97),ISTEXT(S43)),0,IF(X97&lt;=S43,0,1))</f>
        <v>0</v>
      </c>
      <c r="BG97">
        <f>IF(OR(ISTEXT(Y97),ISTEXT(W43)),0,IF(Y97&lt;=W43,0,1))</f>
        <v>0</v>
      </c>
      <c r="BH97">
        <f>IF(OR(ISTEXT(Z97),ISTEXT(AA43)),0,IF(Z97&lt;=AA43,0,1))</f>
        <v>0</v>
      </c>
      <c r="BI97">
        <f>IF(OR(ISTEXT(AA97),ISTEXT(O44)),0,IF(AA97&lt;=O44,0,1))</f>
        <v>0</v>
      </c>
      <c r="BJ97">
        <f>IF(OR(ISTEXT(AB97),ISTEXT(S44)),0,IF(AB97&lt;=S44,0,1))</f>
        <v>0</v>
      </c>
      <c r="BK97">
        <f>IF(OR(ISTEXT(AC97),ISTEXT(W44)),0,IF(AC97&lt;=W44,0,1))</f>
        <v>0</v>
      </c>
      <c r="BL97">
        <f>IF(OR(ISTEXT(AD97),ISTEXT(AA44)),0,IF(AD97&lt;=AA44,0,1))</f>
        <v>0</v>
      </c>
    </row>
    <row r="98" spans="1:64" ht="15" customHeight="1">
      <c r="A98" s="83"/>
      <c r="B98" s="100"/>
      <c r="C98" s="172" t="s">
        <v>224</v>
      </c>
      <c r="D98" s="396" t="s">
        <v>949</v>
      </c>
      <c r="E98" s="316"/>
      <c r="F98" s="316"/>
      <c r="G98" s="316"/>
      <c r="H98" s="316"/>
      <c r="I98" s="316"/>
      <c r="J98" s="316"/>
      <c r="K98" s="316"/>
      <c r="L98" s="316"/>
      <c r="M98" s="316"/>
      <c r="N98" s="317"/>
      <c r="O98" s="249"/>
      <c r="P98" s="249"/>
      <c r="Q98" s="249"/>
      <c r="R98" s="249"/>
      <c r="S98" s="249"/>
      <c r="T98" s="249"/>
      <c r="U98" s="249"/>
      <c r="V98" s="249"/>
      <c r="W98" s="249"/>
      <c r="X98" s="249"/>
      <c r="Y98" s="249"/>
      <c r="Z98" s="249"/>
      <c r="AA98" s="249"/>
      <c r="AB98" s="249"/>
      <c r="AC98" s="249"/>
      <c r="AD98" s="249"/>
      <c r="AK98">
        <f t="shared" si="8"/>
        <v>0</v>
      </c>
      <c r="AL98">
        <f t="shared" si="9"/>
        <v>0</v>
      </c>
      <c r="AM98">
        <f t="shared" si="10"/>
        <v>0</v>
      </c>
      <c r="AN98">
        <f t="shared" si="11"/>
        <v>0</v>
      </c>
      <c r="AO98">
        <f t="shared" si="12"/>
        <v>0</v>
      </c>
      <c r="AP98">
        <f t="shared" si="13"/>
        <v>0</v>
      </c>
      <c r="AQ98">
        <f t="shared" si="14"/>
        <v>0</v>
      </c>
      <c r="AR98">
        <f t="shared" si="15"/>
        <v>0</v>
      </c>
      <c r="AS98">
        <f t="shared" si="16"/>
        <v>0</v>
      </c>
      <c r="AT98">
        <f t="shared" si="17"/>
        <v>0</v>
      </c>
      <c r="AU98">
        <f t="shared" si="18"/>
        <v>0</v>
      </c>
      <c r="AV98">
        <f t="shared" si="19"/>
        <v>0</v>
      </c>
      <c r="AW98">
        <f>IF(OR(ISTEXT(O98),ISTEXT(O41)),0,IF(O98&lt;=O41,0,1))</f>
        <v>0</v>
      </c>
      <c r="AX98">
        <f>IF(OR(ISTEXT(P98),ISTEXT(S41)),0,IF(P98&lt;=S41,0,1))</f>
        <v>0</v>
      </c>
      <c r="AY98">
        <f>IF(OR(ISTEXT(Q98),ISTEXT(W41)),0,IF(Q98&lt;=W41,0,1))</f>
        <v>0</v>
      </c>
      <c r="AZ98">
        <f>IF(OR(ISTEXT(R98),ISTEXT(AA41)),0,IF(R98&lt;=AA41,0,1))</f>
        <v>0</v>
      </c>
      <c r="BA98">
        <f>IF(OR(ISTEXT(S98),ISTEXT(O42)),0,IF(S98&lt;=O42,0,1))</f>
        <v>0</v>
      </c>
      <c r="BB98">
        <f>IF(OR(ISTEXT(T98),ISTEXT(S42)),0,IF(T98&lt;=S42,0,1))</f>
        <v>0</v>
      </c>
      <c r="BC98">
        <f>IF(OR(ISTEXT(U98),ISTEXT(W42)),0,IF(U98&lt;=W42,0,1))</f>
        <v>0</v>
      </c>
      <c r="BD98">
        <f>IF(OR(ISTEXT(V98),ISTEXT(AA42)),0,IF(V98&lt;=AA42,0,1))</f>
        <v>0</v>
      </c>
      <c r="BE98">
        <f>IF(OR(ISTEXT(W98),ISTEXT(O43)),0,IF(W98&lt;=O43,0,1))</f>
        <v>0</v>
      </c>
      <c r="BF98">
        <f>IF(OR(ISTEXT(X98),ISTEXT(S43)),0,IF(X98&lt;=S43,0,1))</f>
        <v>0</v>
      </c>
      <c r="BG98">
        <f>IF(OR(ISTEXT(Y98),ISTEXT(W43)),0,IF(Y98&lt;=W43,0,1))</f>
        <v>0</v>
      </c>
      <c r="BH98">
        <f>IF(OR(ISTEXT(Z98),ISTEXT(AA43)),0,IF(Z98&lt;=AA43,0,1))</f>
        <v>0</v>
      </c>
      <c r="BI98">
        <f>IF(OR(ISTEXT(AA98),ISTEXT(O44)),0,IF(AA98&lt;=O44,0,1))</f>
        <v>0</v>
      </c>
      <c r="BJ98">
        <f>IF(OR(ISTEXT(AB98),ISTEXT(S44)),0,IF(AB98&lt;=S44,0,1))</f>
        <v>0</v>
      </c>
      <c r="BK98">
        <f>IF(OR(ISTEXT(AC98),ISTEXT(W44)),0,IF(AC98&lt;=W44,0,1))</f>
        <v>0</v>
      </c>
      <c r="BL98">
        <f>IF(OR(ISTEXT(AD98),ISTEXT(AA44)),0,IF(AD98&lt;=AA44,0,1))</f>
        <v>0</v>
      </c>
    </row>
    <row r="99" spans="1:64" ht="15" customHeight="1">
      <c r="A99" s="83"/>
      <c r="B99" s="100"/>
      <c r="C99" s="173" t="s">
        <v>225</v>
      </c>
      <c r="D99" s="396" t="s">
        <v>950</v>
      </c>
      <c r="E99" s="316"/>
      <c r="F99" s="316"/>
      <c r="G99" s="316"/>
      <c r="H99" s="316"/>
      <c r="I99" s="316"/>
      <c r="J99" s="316"/>
      <c r="K99" s="316"/>
      <c r="L99" s="316"/>
      <c r="M99" s="316"/>
      <c r="N99" s="317"/>
      <c r="O99" s="249"/>
      <c r="P99" s="249"/>
      <c r="Q99" s="249"/>
      <c r="R99" s="249"/>
      <c r="S99" s="249"/>
      <c r="T99" s="249"/>
      <c r="U99" s="249"/>
      <c r="V99" s="249"/>
      <c r="W99" s="249"/>
      <c r="X99" s="249"/>
      <c r="Y99" s="249"/>
      <c r="Z99" s="249"/>
      <c r="AA99" s="249"/>
      <c r="AB99" s="249"/>
      <c r="AC99" s="249"/>
      <c r="AD99" s="249"/>
      <c r="AK99">
        <f t="shared" si="8"/>
        <v>0</v>
      </c>
      <c r="AL99">
        <f t="shared" si="9"/>
        <v>0</v>
      </c>
      <c r="AM99">
        <f t="shared" si="10"/>
        <v>0</v>
      </c>
      <c r="AN99">
        <f t="shared" si="11"/>
        <v>0</v>
      </c>
      <c r="AO99">
        <f t="shared" si="12"/>
        <v>0</v>
      </c>
      <c r="AP99">
        <f t="shared" si="13"/>
        <v>0</v>
      </c>
      <c r="AQ99">
        <f t="shared" si="14"/>
        <v>0</v>
      </c>
      <c r="AR99">
        <f t="shared" si="15"/>
        <v>0</v>
      </c>
      <c r="AS99">
        <f t="shared" si="16"/>
        <v>0</v>
      </c>
      <c r="AT99">
        <f t="shared" si="17"/>
        <v>0</v>
      </c>
      <c r="AU99">
        <f t="shared" si="18"/>
        <v>0</v>
      </c>
      <c r="AV99">
        <f t="shared" si="19"/>
        <v>0</v>
      </c>
      <c r="AW99">
        <f>IF(OR(ISTEXT(O99),ISTEXT(O41)),0,IF(O99&lt;=O41,0,1))</f>
        <v>0</v>
      </c>
      <c r="AX99">
        <f>IF(OR(ISTEXT(P99),ISTEXT(S41)),0,IF(P99&lt;=S41,0,1))</f>
        <v>0</v>
      </c>
      <c r="AY99">
        <f>IF(OR(ISTEXT(Q99),ISTEXT(W41)),0,IF(Q99&lt;=W41,0,1))</f>
        <v>0</v>
      </c>
      <c r="AZ99">
        <f>IF(OR(ISTEXT(R99),ISTEXT(AA41)),0,IF(R99&lt;=AA41,0,1))</f>
        <v>0</v>
      </c>
      <c r="BA99">
        <f>IF(OR(ISTEXT(S99),ISTEXT(O42)),0,IF(S99&lt;=O42,0,1))</f>
        <v>0</v>
      </c>
      <c r="BB99">
        <f>IF(OR(ISTEXT(T99),ISTEXT(S42)),0,IF(T99&lt;=S42,0,1))</f>
        <v>0</v>
      </c>
      <c r="BC99">
        <f>IF(OR(ISTEXT(U99),ISTEXT(W42)),0,IF(U99&lt;=W42,0,1))</f>
        <v>0</v>
      </c>
      <c r="BD99">
        <f>IF(OR(ISTEXT(V99),ISTEXT(AA42)),0,IF(V99&lt;=AA42,0,1))</f>
        <v>0</v>
      </c>
      <c r="BE99">
        <f>IF(OR(ISTEXT(W99),ISTEXT(O43)),0,IF(W99&lt;=O43,0,1))</f>
        <v>0</v>
      </c>
      <c r="BF99">
        <f>IF(OR(ISTEXT(X99),ISTEXT(S43)),0,IF(X99&lt;=S43,0,1))</f>
        <v>0</v>
      </c>
      <c r="BG99">
        <f>IF(OR(ISTEXT(Y99),ISTEXT(W43)),0,IF(Y99&lt;=W43,0,1))</f>
        <v>0</v>
      </c>
      <c r="BH99">
        <f>IF(OR(ISTEXT(Z99),ISTEXT(AA43)),0,IF(Z99&lt;=AA43,0,1))</f>
        <v>0</v>
      </c>
      <c r="BI99">
        <f>IF(OR(ISTEXT(AA99),ISTEXT(O44)),0,IF(AA99&lt;=O44,0,1))</f>
        <v>0</v>
      </c>
      <c r="BJ99">
        <f>IF(OR(ISTEXT(AB99),ISTEXT(S44)),0,IF(AB99&lt;=S44,0,1))</f>
        <v>0</v>
      </c>
      <c r="BK99">
        <f>IF(OR(ISTEXT(AC99),ISTEXT(W44)),0,IF(AC99&lt;=W44,0,1))</f>
        <v>0</v>
      </c>
      <c r="BL99">
        <f>IF(OR(ISTEXT(AD99),ISTEXT(AA44)),0,IF(AD99&lt;=AA44,0,1))</f>
        <v>0</v>
      </c>
    </row>
    <row r="100" spans="1:64" ht="24" customHeight="1">
      <c r="A100" s="83"/>
      <c r="B100" s="100"/>
      <c r="C100" s="173" t="s">
        <v>227</v>
      </c>
      <c r="D100" s="396" t="s">
        <v>951</v>
      </c>
      <c r="E100" s="316"/>
      <c r="F100" s="316"/>
      <c r="G100" s="316"/>
      <c r="H100" s="316"/>
      <c r="I100" s="316"/>
      <c r="J100" s="316"/>
      <c r="K100" s="316"/>
      <c r="L100" s="316"/>
      <c r="M100" s="316"/>
      <c r="N100" s="317"/>
      <c r="O100" s="249"/>
      <c r="P100" s="249"/>
      <c r="Q100" s="249"/>
      <c r="R100" s="249"/>
      <c r="S100" s="249"/>
      <c r="T100" s="249"/>
      <c r="U100" s="249"/>
      <c r="V100" s="249"/>
      <c r="W100" s="249"/>
      <c r="X100" s="249"/>
      <c r="Y100" s="249"/>
      <c r="Z100" s="249"/>
      <c r="AA100" s="249"/>
      <c r="AB100" s="249"/>
      <c r="AC100" s="249"/>
      <c r="AD100" s="249"/>
      <c r="AK100">
        <f t="shared" si="8"/>
        <v>0</v>
      </c>
      <c r="AL100">
        <f t="shared" si="9"/>
        <v>0</v>
      </c>
      <c r="AM100">
        <f t="shared" si="10"/>
        <v>0</v>
      </c>
      <c r="AN100">
        <f t="shared" si="11"/>
        <v>0</v>
      </c>
      <c r="AO100">
        <f t="shared" si="12"/>
        <v>0</v>
      </c>
      <c r="AP100">
        <f t="shared" si="13"/>
        <v>0</v>
      </c>
      <c r="AQ100">
        <f t="shared" si="14"/>
        <v>0</v>
      </c>
      <c r="AR100">
        <f t="shared" si="15"/>
        <v>0</v>
      </c>
      <c r="AS100">
        <f t="shared" si="16"/>
        <v>0</v>
      </c>
      <c r="AT100">
        <f t="shared" si="17"/>
        <v>0</v>
      </c>
      <c r="AU100">
        <f t="shared" si="18"/>
        <v>0</v>
      </c>
      <c r="AV100">
        <f t="shared" si="19"/>
        <v>0</v>
      </c>
      <c r="AW100">
        <f>IF(OR(ISTEXT(O100),ISTEXT(O41)),0,IF(O100&lt;=O41,0,1))</f>
        <v>0</v>
      </c>
      <c r="AX100">
        <f>IF(OR(ISTEXT(P100),ISTEXT(S41)),0,IF(P100&lt;=S41,0,1))</f>
        <v>0</v>
      </c>
      <c r="AY100">
        <f>IF(OR(ISTEXT(Q100),ISTEXT(W41)),0,IF(Q100&lt;=W41,0,1))</f>
        <v>0</v>
      </c>
      <c r="AZ100">
        <f>IF(OR(ISTEXT(R100),ISTEXT(AA41)),0,IF(R100&lt;=AA41,0,1))</f>
        <v>0</v>
      </c>
      <c r="BA100">
        <f>IF(OR(ISTEXT(S100),ISTEXT(O42)),0,IF(S100&lt;=O42,0,1))</f>
        <v>0</v>
      </c>
      <c r="BB100">
        <f>IF(OR(ISTEXT(T100),ISTEXT(S42)),0,IF(T100&lt;=S42,0,1))</f>
        <v>0</v>
      </c>
      <c r="BC100">
        <f>IF(OR(ISTEXT(U100),ISTEXT(W42)),0,IF(U100&lt;=W42,0,1))</f>
        <v>0</v>
      </c>
      <c r="BD100">
        <f>IF(OR(ISTEXT(V100),ISTEXT(AA42)),0,IF(V100&lt;=AA42,0,1))</f>
        <v>0</v>
      </c>
      <c r="BE100">
        <f>IF(OR(ISTEXT(W100),ISTEXT(O43)),0,IF(W100&lt;=O43,0,1))</f>
        <v>0</v>
      </c>
      <c r="BF100">
        <f>IF(OR(ISTEXT(X100),ISTEXT(S43)),0,IF(X100&lt;=S43,0,1))</f>
        <v>0</v>
      </c>
      <c r="BG100">
        <f>IF(OR(ISTEXT(Y100),ISTEXT(W43)),0,IF(Y100&lt;=W43,0,1))</f>
        <v>0</v>
      </c>
      <c r="BH100">
        <f>IF(OR(ISTEXT(Z100),ISTEXT(AA43)),0,IF(Z100&lt;=AA43,0,1))</f>
        <v>0</v>
      </c>
      <c r="BI100">
        <f>IF(OR(ISTEXT(AA100),ISTEXT(O44)),0,IF(AA100&lt;=O44,0,1))</f>
        <v>0</v>
      </c>
      <c r="BJ100">
        <f>IF(OR(ISTEXT(AB100),ISTEXT(S44)),0,IF(AB100&lt;=S44,0,1))</f>
        <v>0</v>
      </c>
      <c r="BK100">
        <f>IF(OR(ISTEXT(AC100),ISTEXT(W44)),0,IF(AC100&lt;=W44,0,1))</f>
        <v>0</v>
      </c>
      <c r="BL100">
        <f>IF(OR(ISTEXT(AD100),ISTEXT(AA44)),0,IF(AD100&lt;=AA44,0,1))</f>
        <v>0</v>
      </c>
    </row>
    <row r="101" spans="1:64" ht="24" customHeight="1">
      <c r="A101" s="83"/>
      <c r="B101" s="100"/>
      <c r="C101" s="173" t="s">
        <v>229</v>
      </c>
      <c r="D101" s="396" t="s">
        <v>952</v>
      </c>
      <c r="E101" s="316"/>
      <c r="F101" s="316"/>
      <c r="G101" s="316"/>
      <c r="H101" s="316"/>
      <c r="I101" s="316"/>
      <c r="J101" s="316"/>
      <c r="K101" s="316"/>
      <c r="L101" s="316"/>
      <c r="M101" s="316"/>
      <c r="N101" s="317"/>
      <c r="O101" s="249"/>
      <c r="P101" s="249"/>
      <c r="Q101" s="249"/>
      <c r="R101" s="249"/>
      <c r="S101" s="249"/>
      <c r="T101" s="249"/>
      <c r="U101" s="249"/>
      <c r="V101" s="249"/>
      <c r="W101" s="249"/>
      <c r="X101" s="249"/>
      <c r="Y101" s="249"/>
      <c r="Z101" s="249"/>
      <c r="AA101" s="249"/>
      <c r="AB101" s="249"/>
      <c r="AC101" s="249"/>
      <c r="AD101" s="249"/>
      <c r="AK101">
        <f t="shared" si="8"/>
        <v>0</v>
      </c>
      <c r="AL101">
        <f t="shared" si="9"/>
        <v>0</v>
      </c>
      <c r="AM101">
        <f t="shared" si="10"/>
        <v>0</v>
      </c>
      <c r="AN101">
        <f t="shared" si="11"/>
        <v>0</v>
      </c>
      <c r="AO101">
        <f t="shared" si="12"/>
        <v>0</v>
      </c>
      <c r="AP101">
        <f t="shared" si="13"/>
        <v>0</v>
      </c>
      <c r="AQ101">
        <f t="shared" si="14"/>
        <v>0</v>
      </c>
      <c r="AR101">
        <f t="shared" si="15"/>
        <v>0</v>
      </c>
      <c r="AS101">
        <f t="shared" si="16"/>
        <v>0</v>
      </c>
      <c r="AT101">
        <f t="shared" si="17"/>
        <v>0</v>
      </c>
      <c r="AU101">
        <f t="shared" si="18"/>
        <v>0</v>
      </c>
      <c r="AV101">
        <f t="shared" si="19"/>
        <v>0</v>
      </c>
      <c r="AW101">
        <f>IF(OR(ISTEXT(O101),ISTEXT(O41)),0,IF(O101&lt;=O41,0,1))</f>
        <v>0</v>
      </c>
      <c r="AX101">
        <f>IF(OR(ISTEXT(P101),ISTEXT(S41)),0,IF(P101&lt;=S41,0,1))</f>
        <v>0</v>
      </c>
      <c r="AY101">
        <f>IF(OR(ISTEXT(Q101),ISTEXT(W41)),0,IF(Q101&lt;=W41,0,1))</f>
        <v>0</v>
      </c>
      <c r="AZ101">
        <f>IF(OR(ISTEXT(R101),ISTEXT(AA41)),0,IF(R101&lt;=AA41,0,1))</f>
        <v>0</v>
      </c>
      <c r="BA101">
        <f>IF(OR(ISTEXT(S101),ISTEXT(O42)),0,IF(S101&lt;=O42,0,1))</f>
        <v>0</v>
      </c>
      <c r="BB101">
        <f>IF(OR(ISTEXT(T101),ISTEXT(S42)),0,IF(T101&lt;=S42,0,1))</f>
        <v>0</v>
      </c>
      <c r="BC101">
        <f>IF(OR(ISTEXT(U101),ISTEXT(W42)),0,IF(U101&lt;=W42,0,1))</f>
        <v>0</v>
      </c>
      <c r="BD101">
        <f>IF(OR(ISTEXT(V101),ISTEXT(AA42)),0,IF(V101&lt;=AA42,0,1))</f>
        <v>0</v>
      </c>
      <c r="BE101">
        <f>IF(OR(ISTEXT(W101),ISTEXT(O43)),0,IF(W101&lt;=O43,0,1))</f>
        <v>0</v>
      </c>
      <c r="BF101">
        <f>IF(OR(ISTEXT(X101),ISTEXT(S43)),0,IF(X101&lt;=S43,0,1))</f>
        <v>0</v>
      </c>
      <c r="BG101">
        <f>IF(OR(ISTEXT(Y101),ISTEXT(W43)),0,IF(Y101&lt;=W43,0,1))</f>
        <v>0</v>
      </c>
      <c r="BH101">
        <f>IF(OR(ISTEXT(Z101),ISTEXT(AA43)),0,IF(Z101&lt;=AA43,0,1))</f>
        <v>0</v>
      </c>
      <c r="BI101">
        <f>IF(OR(ISTEXT(AA101),ISTEXT(O44)),0,IF(AA101&lt;=O44,0,1))</f>
        <v>0</v>
      </c>
      <c r="BJ101">
        <f>IF(OR(ISTEXT(AB101),ISTEXT(S44)),0,IF(AB101&lt;=S44,0,1))</f>
        <v>0</v>
      </c>
      <c r="BK101">
        <f>IF(OR(ISTEXT(AC101),ISTEXT(W44)),0,IF(AC101&lt;=W44,0,1))</f>
        <v>0</v>
      </c>
      <c r="BL101">
        <f>IF(OR(ISTEXT(AD101),ISTEXT(AA44)),0,IF(AD101&lt;=AA44,0,1))</f>
        <v>0</v>
      </c>
    </row>
    <row r="102" spans="1:64" ht="15" customHeight="1">
      <c r="A102" s="83"/>
      <c r="B102" s="100"/>
      <c r="C102" s="173" t="s">
        <v>231</v>
      </c>
      <c r="D102" s="396" t="s">
        <v>953</v>
      </c>
      <c r="E102" s="316"/>
      <c r="F102" s="316"/>
      <c r="G102" s="316"/>
      <c r="H102" s="316"/>
      <c r="I102" s="316"/>
      <c r="J102" s="316"/>
      <c r="K102" s="316"/>
      <c r="L102" s="316"/>
      <c r="M102" s="316"/>
      <c r="N102" s="317"/>
      <c r="O102" s="249"/>
      <c r="P102" s="249"/>
      <c r="Q102" s="249"/>
      <c r="R102" s="249"/>
      <c r="S102" s="249"/>
      <c r="T102" s="249"/>
      <c r="U102" s="249"/>
      <c r="V102" s="249"/>
      <c r="W102" s="249"/>
      <c r="X102" s="249"/>
      <c r="Y102" s="249"/>
      <c r="Z102" s="249"/>
      <c r="AA102" s="249"/>
      <c r="AB102" s="249"/>
      <c r="AC102" s="249"/>
      <c r="AD102" s="249"/>
      <c r="AK102">
        <f t="shared" si="8"/>
        <v>0</v>
      </c>
      <c r="AL102">
        <f t="shared" si="9"/>
        <v>0</v>
      </c>
      <c r="AM102">
        <f t="shared" si="10"/>
        <v>0</v>
      </c>
      <c r="AN102">
        <f t="shared" si="11"/>
        <v>0</v>
      </c>
      <c r="AO102">
        <f t="shared" si="12"/>
        <v>0</v>
      </c>
      <c r="AP102">
        <f t="shared" si="13"/>
        <v>0</v>
      </c>
      <c r="AQ102">
        <f t="shared" si="14"/>
        <v>0</v>
      </c>
      <c r="AR102">
        <f t="shared" si="15"/>
        <v>0</v>
      </c>
      <c r="AS102">
        <f t="shared" si="16"/>
        <v>0</v>
      </c>
      <c r="AT102">
        <f t="shared" si="17"/>
        <v>0</v>
      </c>
      <c r="AU102">
        <f t="shared" si="18"/>
        <v>0</v>
      </c>
      <c r="AV102">
        <f t="shared" si="19"/>
        <v>0</v>
      </c>
      <c r="AW102">
        <f>IF(OR(ISTEXT(O102),ISTEXT(O41)),0,IF(O102&lt;=O41,0,1))</f>
        <v>0</v>
      </c>
      <c r="AX102">
        <f>IF(OR(ISTEXT(P102),ISTEXT(S41)),0,IF(P102&lt;=S41,0,1))</f>
        <v>0</v>
      </c>
      <c r="AY102">
        <f>IF(OR(ISTEXT(Q102),ISTEXT(W41)),0,IF(Q102&lt;=W41,0,1))</f>
        <v>0</v>
      </c>
      <c r="AZ102">
        <f>IF(OR(ISTEXT(R102),ISTEXT(AA41)),0,IF(R102&lt;=AA41,0,1))</f>
        <v>0</v>
      </c>
      <c r="BA102">
        <f>IF(OR(ISTEXT(S102),ISTEXT(O42)),0,IF(S102&lt;=O42,0,1))</f>
        <v>0</v>
      </c>
      <c r="BB102">
        <f>IF(OR(ISTEXT(T102),ISTEXT(S42)),0,IF(T102&lt;=S42,0,1))</f>
        <v>0</v>
      </c>
      <c r="BC102">
        <f>IF(OR(ISTEXT(U102),ISTEXT(W42)),0,IF(U102&lt;=W42,0,1))</f>
        <v>0</v>
      </c>
      <c r="BD102">
        <f>IF(OR(ISTEXT(V102),ISTEXT(AA42)),0,IF(V102&lt;=AA42,0,1))</f>
        <v>0</v>
      </c>
      <c r="BE102">
        <f>IF(OR(ISTEXT(W102),ISTEXT(O43)),0,IF(W102&lt;=O43,0,1))</f>
        <v>0</v>
      </c>
      <c r="BF102">
        <f>IF(OR(ISTEXT(X102),ISTEXT(S43)),0,IF(X102&lt;=S43,0,1))</f>
        <v>0</v>
      </c>
      <c r="BG102">
        <f>IF(OR(ISTEXT(Y102),ISTEXT(W43)),0,IF(Y102&lt;=W43,0,1))</f>
        <v>0</v>
      </c>
      <c r="BH102">
        <f>IF(OR(ISTEXT(Z102),ISTEXT(AA43)),0,IF(Z102&lt;=AA43,0,1))</f>
        <v>0</v>
      </c>
      <c r="BI102">
        <f>IF(OR(ISTEXT(AA102),ISTEXT(O44)),0,IF(AA102&lt;=O44,0,1))</f>
        <v>0</v>
      </c>
      <c r="BJ102">
        <f>IF(OR(ISTEXT(AB102),ISTEXT(S44)),0,IF(AB102&lt;=S44,0,1))</f>
        <v>0</v>
      </c>
      <c r="BK102">
        <f>IF(OR(ISTEXT(AC102),ISTEXT(W44)),0,IF(AC102&lt;=W44,0,1))</f>
        <v>0</v>
      </c>
      <c r="BL102">
        <f>IF(OR(ISTEXT(AD102),ISTEXT(AA44)),0,IF(AD102&lt;=AA44,0,1))</f>
        <v>0</v>
      </c>
    </row>
    <row r="103" spans="1:64" ht="15" customHeight="1">
      <c r="A103" s="83"/>
      <c r="B103" s="100"/>
      <c r="C103" s="173" t="s">
        <v>233</v>
      </c>
      <c r="D103" s="396" t="s">
        <v>954</v>
      </c>
      <c r="E103" s="316"/>
      <c r="F103" s="316"/>
      <c r="G103" s="316"/>
      <c r="H103" s="316"/>
      <c r="I103" s="316"/>
      <c r="J103" s="316"/>
      <c r="K103" s="316"/>
      <c r="L103" s="316"/>
      <c r="M103" s="316"/>
      <c r="N103" s="317"/>
      <c r="O103" s="249"/>
      <c r="P103" s="249"/>
      <c r="Q103" s="249"/>
      <c r="R103" s="249"/>
      <c r="S103" s="249"/>
      <c r="T103" s="249"/>
      <c r="U103" s="249"/>
      <c r="V103" s="249"/>
      <c r="W103" s="249"/>
      <c r="X103" s="249"/>
      <c r="Y103" s="249"/>
      <c r="Z103" s="249"/>
      <c r="AA103" s="249"/>
      <c r="AB103" s="249"/>
      <c r="AC103" s="249"/>
      <c r="AD103" s="249"/>
      <c r="AK103">
        <f t="shared" si="8"/>
        <v>0</v>
      </c>
      <c r="AL103">
        <f t="shared" si="9"/>
        <v>0</v>
      </c>
      <c r="AM103">
        <f t="shared" si="10"/>
        <v>0</v>
      </c>
      <c r="AN103">
        <f t="shared" si="11"/>
        <v>0</v>
      </c>
      <c r="AO103">
        <f t="shared" si="12"/>
        <v>0</v>
      </c>
      <c r="AP103">
        <f t="shared" si="13"/>
        <v>0</v>
      </c>
      <c r="AQ103">
        <f t="shared" si="14"/>
        <v>0</v>
      </c>
      <c r="AR103">
        <f t="shared" si="15"/>
        <v>0</v>
      </c>
      <c r="AS103">
        <f t="shared" si="16"/>
        <v>0</v>
      </c>
      <c r="AT103">
        <f t="shared" si="17"/>
        <v>0</v>
      </c>
      <c r="AU103">
        <f t="shared" si="18"/>
        <v>0</v>
      </c>
      <c r="AV103">
        <f t="shared" si="19"/>
        <v>0</v>
      </c>
      <c r="AW103">
        <f>IF(OR(ISTEXT(O103),ISTEXT(O41)),0,IF(O103&lt;=O41,0,1))</f>
        <v>0</v>
      </c>
      <c r="AX103">
        <f>IF(OR(ISTEXT(P103),ISTEXT(S41)),0,IF(P103&lt;=S41,0,1))</f>
        <v>0</v>
      </c>
      <c r="AY103">
        <f>IF(OR(ISTEXT(Q103),ISTEXT(W41)),0,IF(Q103&lt;=W41,0,1))</f>
        <v>0</v>
      </c>
      <c r="AZ103">
        <f>IF(OR(ISTEXT(R103),ISTEXT(AA41)),0,IF(R103&lt;=AA41,0,1))</f>
        <v>0</v>
      </c>
      <c r="BA103">
        <f>IF(OR(ISTEXT(S103),ISTEXT(O42)),0,IF(S103&lt;=O42,0,1))</f>
        <v>0</v>
      </c>
      <c r="BB103">
        <f>IF(OR(ISTEXT(T103),ISTEXT(S42)),0,IF(T103&lt;=S42,0,1))</f>
        <v>0</v>
      </c>
      <c r="BC103">
        <f>IF(OR(ISTEXT(U103),ISTEXT(W42)),0,IF(U103&lt;=W42,0,1))</f>
        <v>0</v>
      </c>
      <c r="BD103">
        <f>IF(OR(ISTEXT(V103),ISTEXT(AA42)),0,IF(V103&lt;=AA42,0,1))</f>
        <v>0</v>
      </c>
      <c r="BE103">
        <f>IF(OR(ISTEXT(W103),ISTEXT(O43)),0,IF(W103&lt;=O43,0,1))</f>
        <v>0</v>
      </c>
      <c r="BF103">
        <f>IF(OR(ISTEXT(X103),ISTEXT(S43)),0,IF(X103&lt;=S43,0,1))</f>
        <v>0</v>
      </c>
      <c r="BG103">
        <f>IF(OR(ISTEXT(Y103),ISTEXT(W43)),0,IF(Y103&lt;=W43,0,1))</f>
        <v>0</v>
      </c>
      <c r="BH103">
        <f>IF(OR(ISTEXT(Z103),ISTEXT(AA43)),0,IF(Z103&lt;=AA43,0,1))</f>
        <v>0</v>
      </c>
      <c r="BI103">
        <f>IF(OR(ISTEXT(AA103),ISTEXT(O44)),0,IF(AA103&lt;=O44,0,1))</f>
        <v>0</v>
      </c>
      <c r="BJ103">
        <f>IF(OR(ISTEXT(AB103),ISTEXT(S44)),0,IF(AB103&lt;=S44,0,1))</f>
        <v>0</v>
      </c>
      <c r="BK103">
        <f>IF(OR(ISTEXT(AC103),ISTEXT(W44)),0,IF(AC103&lt;=W44,0,1))</f>
        <v>0</v>
      </c>
      <c r="BL103">
        <f>IF(OR(ISTEXT(AD103),ISTEXT(AA44)),0,IF(AD103&lt;=AA44,0,1))</f>
        <v>0</v>
      </c>
    </row>
    <row r="104" spans="1:64" ht="15" customHeight="1">
      <c r="A104" s="83"/>
      <c r="B104" s="100"/>
      <c r="C104" s="173" t="s">
        <v>235</v>
      </c>
      <c r="D104" s="396" t="s">
        <v>955</v>
      </c>
      <c r="E104" s="316"/>
      <c r="F104" s="316"/>
      <c r="G104" s="316"/>
      <c r="H104" s="316"/>
      <c r="I104" s="316"/>
      <c r="J104" s="316"/>
      <c r="K104" s="316"/>
      <c r="L104" s="316"/>
      <c r="M104" s="316"/>
      <c r="N104" s="317"/>
      <c r="O104" s="249"/>
      <c r="P104" s="249"/>
      <c r="Q104" s="249"/>
      <c r="R104" s="249"/>
      <c r="S104" s="249"/>
      <c r="T104" s="249"/>
      <c r="U104" s="249"/>
      <c r="V104" s="249"/>
      <c r="W104" s="249"/>
      <c r="X104" s="249"/>
      <c r="Y104" s="249"/>
      <c r="Z104" s="249"/>
      <c r="AA104" s="249"/>
      <c r="AB104" s="249"/>
      <c r="AC104" s="249"/>
      <c r="AD104" s="249"/>
      <c r="AK104">
        <f t="shared" si="8"/>
        <v>0</v>
      </c>
      <c r="AL104">
        <f t="shared" si="9"/>
        <v>0</v>
      </c>
      <c r="AM104">
        <f t="shared" si="10"/>
        <v>0</v>
      </c>
      <c r="AN104">
        <f t="shared" si="11"/>
        <v>0</v>
      </c>
      <c r="AO104">
        <f t="shared" si="12"/>
        <v>0</v>
      </c>
      <c r="AP104">
        <f t="shared" si="13"/>
        <v>0</v>
      </c>
      <c r="AQ104">
        <f t="shared" si="14"/>
        <v>0</v>
      </c>
      <c r="AR104">
        <f t="shared" si="15"/>
        <v>0</v>
      </c>
      <c r="AS104">
        <f t="shared" si="16"/>
        <v>0</v>
      </c>
      <c r="AT104">
        <f t="shared" si="17"/>
        <v>0</v>
      </c>
      <c r="AU104">
        <f t="shared" si="18"/>
        <v>0</v>
      </c>
      <c r="AV104">
        <f t="shared" si="19"/>
        <v>0</v>
      </c>
      <c r="AW104">
        <f>IF(OR(ISTEXT(O104),ISTEXT(O41)),0,IF(O104&lt;=O41,0,1))</f>
        <v>0</v>
      </c>
      <c r="AX104">
        <f>IF(OR(ISTEXT(P104),ISTEXT(S41)),0,IF(P104&lt;=S41,0,1))</f>
        <v>0</v>
      </c>
      <c r="AY104">
        <f>IF(OR(ISTEXT(Q104),ISTEXT(W41)),0,IF(Q104&lt;=W41,0,1))</f>
        <v>0</v>
      </c>
      <c r="AZ104">
        <f>IF(OR(ISTEXT(R104),ISTEXT(AA41)),0,IF(R104&lt;=AA41,0,1))</f>
        <v>0</v>
      </c>
      <c r="BA104">
        <f>IF(OR(ISTEXT(S104),ISTEXT(O42)),0,IF(S104&lt;=O42,0,1))</f>
        <v>0</v>
      </c>
      <c r="BB104">
        <f>IF(OR(ISTEXT(T104),ISTEXT(S42)),0,IF(T104&lt;=S42,0,1))</f>
        <v>0</v>
      </c>
      <c r="BC104">
        <f>IF(OR(ISTEXT(U104),ISTEXT(W42)),0,IF(U104&lt;=W42,0,1))</f>
        <v>0</v>
      </c>
      <c r="BD104">
        <f>IF(OR(ISTEXT(V104),ISTEXT(AA42)),0,IF(V104&lt;=AA42,0,1))</f>
        <v>0</v>
      </c>
      <c r="BE104">
        <f>IF(OR(ISTEXT(W104),ISTEXT(O43)),0,IF(W104&lt;=O43,0,1))</f>
        <v>0</v>
      </c>
      <c r="BF104">
        <f>IF(OR(ISTEXT(X104),ISTEXT(S43)),0,IF(X104&lt;=S43,0,1))</f>
        <v>0</v>
      </c>
      <c r="BG104">
        <f>IF(OR(ISTEXT(Y104),ISTEXT(W43)),0,IF(Y104&lt;=W43,0,1))</f>
        <v>0</v>
      </c>
      <c r="BH104">
        <f>IF(OR(ISTEXT(Z104),ISTEXT(AA43)),0,IF(Z104&lt;=AA43,0,1))</f>
        <v>0</v>
      </c>
      <c r="BI104">
        <f>IF(OR(ISTEXT(AA104),ISTEXT(O44)),0,IF(AA104&lt;=O44,0,1))</f>
        <v>0</v>
      </c>
      <c r="BJ104">
        <f>IF(OR(ISTEXT(AB104),ISTEXT(S44)),0,IF(AB104&lt;=S44,0,1))</f>
        <v>0</v>
      </c>
      <c r="BK104">
        <f>IF(OR(ISTEXT(AC104),ISTEXT(W44)),0,IF(AC104&lt;=W44,0,1))</f>
        <v>0</v>
      </c>
      <c r="BL104">
        <f>IF(OR(ISTEXT(AD104),ISTEXT(AA44)),0,IF(AD104&lt;=AA44,0,1))</f>
        <v>0</v>
      </c>
    </row>
    <row r="105" spans="1:64" ht="15" customHeight="1">
      <c r="A105" s="83"/>
      <c r="B105" s="100"/>
      <c r="C105" s="173" t="s">
        <v>237</v>
      </c>
      <c r="D105" s="396" t="s">
        <v>956</v>
      </c>
      <c r="E105" s="316"/>
      <c r="F105" s="316"/>
      <c r="G105" s="316"/>
      <c r="H105" s="316"/>
      <c r="I105" s="316"/>
      <c r="J105" s="316"/>
      <c r="K105" s="316"/>
      <c r="L105" s="316"/>
      <c r="M105" s="316"/>
      <c r="N105" s="317"/>
      <c r="O105" s="249"/>
      <c r="P105" s="249"/>
      <c r="Q105" s="249"/>
      <c r="R105" s="249"/>
      <c r="S105" s="249"/>
      <c r="T105" s="249"/>
      <c r="U105" s="249"/>
      <c r="V105" s="249"/>
      <c r="W105" s="249"/>
      <c r="X105" s="249"/>
      <c r="Y105" s="249"/>
      <c r="Z105" s="249"/>
      <c r="AA105" s="249"/>
      <c r="AB105" s="249"/>
      <c r="AC105" s="249"/>
      <c r="AD105" s="249"/>
      <c r="AK105">
        <f t="shared" si="8"/>
        <v>0</v>
      </c>
      <c r="AL105">
        <f t="shared" si="9"/>
        <v>0</v>
      </c>
      <c r="AM105">
        <f t="shared" si="10"/>
        <v>0</v>
      </c>
      <c r="AN105">
        <f t="shared" si="11"/>
        <v>0</v>
      </c>
      <c r="AO105">
        <f t="shared" si="12"/>
        <v>0</v>
      </c>
      <c r="AP105">
        <f t="shared" si="13"/>
        <v>0</v>
      </c>
      <c r="AQ105">
        <f t="shared" si="14"/>
        <v>0</v>
      </c>
      <c r="AR105">
        <f t="shared" si="15"/>
        <v>0</v>
      </c>
      <c r="AS105">
        <f t="shared" si="16"/>
        <v>0</v>
      </c>
      <c r="AT105">
        <f t="shared" si="17"/>
        <v>0</v>
      </c>
      <c r="AU105">
        <f t="shared" si="18"/>
        <v>0</v>
      </c>
      <c r="AV105">
        <f t="shared" si="19"/>
        <v>0</v>
      </c>
      <c r="AW105">
        <f>IF(OR(ISTEXT(O105),ISTEXT(O41)),0,IF(O105&lt;=O41,0,1))</f>
        <v>0</v>
      </c>
      <c r="AX105">
        <f>IF(OR(ISTEXT(P105),ISTEXT(S41)),0,IF(P105&lt;=S41,0,1))</f>
        <v>0</v>
      </c>
      <c r="AY105">
        <f>IF(OR(ISTEXT(Q105),ISTEXT(W41)),0,IF(Q105&lt;=W41,0,1))</f>
        <v>0</v>
      </c>
      <c r="AZ105">
        <f>IF(OR(ISTEXT(R105),ISTEXT(AA41)),0,IF(R105&lt;=AA41,0,1))</f>
        <v>0</v>
      </c>
      <c r="BA105">
        <f>IF(OR(ISTEXT(S105),ISTEXT(O42)),0,IF(S105&lt;=O42,0,1))</f>
        <v>0</v>
      </c>
      <c r="BB105">
        <f>IF(OR(ISTEXT(T105),ISTEXT(S42)),0,IF(T105&lt;=S42,0,1))</f>
        <v>0</v>
      </c>
      <c r="BC105">
        <f>IF(OR(ISTEXT(U105),ISTEXT(W42)),0,IF(U105&lt;=W42,0,1))</f>
        <v>0</v>
      </c>
      <c r="BD105">
        <f>IF(OR(ISTEXT(V105),ISTEXT(AA42)),0,IF(V105&lt;=AA42,0,1))</f>
        <v>0</v>
      </c>
      <c r="BE105">
        <f>IF(OR(ISTEXT(W105),ISTEXT(O43)),0,IF(W105&lt;=O43,0,1))</f>
        <v>0</v>
      </c>
      <c r="BF105">
        <f>IF(OR(ISTEXT(X105),ISTEXT(S43)),0,IF(X105&lt;=S43,0,1))</f>
        <v>0</v>
      </c>
      <c r="BG105">
        <f>IF(OR(ISTEXT(Y105),ISTEXT(W43)),0,IF(Y105&lt;=W43,0,1))</f>
        <v>0</v>
      </c>
      <c r="BH105">
        <f>IF(OR(ISTEXT(Z105),ISTEXT(AA43)),0,IF(Z105&lt;=AA43,0,1))</f>
        <v>0</v>
      </c>
      <c r="BI105">
        <f>IF(OR(ISTEXT(AA105),ISTEXT(O44)),0,IF(AA105&lt;=O44,0,1))</f>
        <v>0</v>
      </c>
      <c r="BJ105">
        <f>IF(OR(ISTEXT(AB105),ISTEXT(S44)),0,IF(AB105&lt;=S44,0,1))</f>
        <v>0</v>
      </c>
      <c r="BK105">
        <f>IF(OR(ISTEXT(AC105),ISTEXT(W44)),0,IF(AC105&lt;=W44,0,1))</f>
        <v>0</v>
      </c>
      <c r="BL105">
        <f>IF(OR(ISTEXT(AD105),ISTEXT(AA44)),0,IF(AD105&lt;=AA44,0,1))</f>
        <v>0</v>
      </c>
    </row>
    <row r="106" spans="1:64" ht="15" customHeight="1">
      <c r="A106" s="83"/>
      <c r="B106" s="100"/>
      <c r="C106" s="173" t="s">
        <v>239</v>
      </c>
      <c r="D106" s="396" t="s">
        <v>957</v>
      </c>
      <c r="E106" s="316"/>
      <c r="F106" s="316"/>
      <c r="G106" s="316"/>
      <c r="H106" s="316"/>
      <c r="I106" s="316"/>
      <c r="J106" s="316"/>
      <c r="K106" s="316"/>
      <c r="L106" s="316"/>
      <c r="M106" s="316"/>
      <c r="N106" s="317"/>
      <c r="O106" s="249"/>
      <c r="P106" s="249"/>
      <c r="Q106" s="249"/>
      <c r="R106" s="249"/>
      <c r="S106" s="249"/>
      <c r="T106" s="249"/>
      <c r="U106" s="249"/>
      <c r="V106" s="249"/>
      <c r="W106" s="249"/>
      <c r="X106" s="249"/>
      <c r="Y106" s="249"/>
      <c r="Z106" s="249"/>
      <c r="AA106" s="249"/>
      <c r="AB106" s="249"/>
      <c r="AC106" s="249"/>
      <c r="AD106" s="249"/>
      <c r="AK106">
        <f t="shared" si="8"/>
        <v>0</v>
      </c>
      <c r="AL106">
        <f t="shared" si="9"/>
        <v>0</v>
      </c>
      <c r="AM106">
        <f t="shared" si="10"/>
        <v>0</v>
      </c>
      <c r="AN106">
        <f t="shared" si="11"/>
        <v>0</v>
      </c>
      <c r="AO106">
        <f t="shared" si="12"/>
        <v>0</v>
      </c>
      <c r="AP106">
        <f t="shared" si="13"/>
        <v>0</v>
      </c>
      <c r="AQ106">
        <f t="shared" si="14"/>
        <v>0</v>
      </c>
      <c r="AR106">
        <f t="shared" si="15"/>
        <v>0</v>
      </c>
      <c r="AS106">
        <f t="shared" si="16"/>
        <v>0</v>
      </c>
      <c r="AT106">
        <f t="shared" si="17"/>
        <v>0</v>
      </c>
      <c r="AU106">
        <f t="shared" si="18"/>
        <v>0</v>
      </c>
      <c r="AV106">
        <f t="shared" si="19"/>
        <v>0</v>
      </c>
      <c r="AW106">
        <f>IF(OR(ISTEXT(O106),ISTEXT(O41)),0,IF(O106&lt;=O41,0,1))</f>
        <v>0</v>
      </c>
      <c r="AX106">
        <f>IF(OR(ISTEXT(P106),ISTEXT(S41)),0,IF(P106&lt;=S41,0,1))</f>
        <v>0</v>
      </c>
      <c r="AY106">
        <f>IF(OR(ISTEXT(Q106),ISTEXT(W41)),0,IF(Q106&lt;=W41,0,1))</f>
        <v>0</v>
      </c>
      <c r="AZ106">
        <f>IF(OR(ISTEXT(R106),ISTEXT(AA41)),0,IF(R106&lt;=AA41,0,1))</f>
        <v>0</v>
      </c>
      <c r="BA106">
        <f>IF(OR(ISTEXT(S106),ISTEXT(O42)),0,IF(S106&lt;=O42,0,1))</f>
        <v>0</v>
      </c>
      <c r="BB106">
        <f>IF(OR(ISTEXT(T106),ISTEXT(S42)),0,IF(T106&lt;=S42,0,1))</f>
        <v>0</v>
      </c>
      <c r="BC106">
        <f>IF(OR(ISTEXT(U106),ISTEXT(W42)),0,IF(U106&lt;=W42,0,1))</f>
        <v>0</v>
      </c>
      <c r="BD106">
        <f>IF(OR(ISTEXT(V106),ISTEXT(AA42)),0,IF(V106&lt;=AA42,0,1))</f>
        <v>0</v>
      </c>
      <c r="BE106">
        <f>IF(OR(ISTEXT(W106),ISTEXT(O43)),0,IF(W106&lt;=O43,0,1))</f>
        <v>0</v>
      </c>
      <c r="BF106">
        <f>IF(OR(ISTEXT(X106),ISTEXT(S43)),0,IF(X106&lt;=S43,0,1))</f>
        <v>0</v>
      </c>
      <c r="BG106">
        <f>IF(OR(ISTEXT(Y106),ISTEXT(W43)),0,IF(Y106&lt;=W43,0,1))</f>
        <v>0</v>
      </c>
      <c r="BH106">
        <f>IF(OR(ISTEXT(Z106),ISTEXT(AA43)),0,IF(Z106&lt;=AA43,0,1))</f>
        <v>0</v>
      </c>
      <c r="BI106">
        <f>IF(OR(ISTEXT(AA106),ISTEXT(O44)),0,IF(AA106&lt;=O44,0,1))</f>
        <v>0</v>
      </c>
      <c r="BJ106">
        <f>IF(OR(ISTEXT(AB106),ISTEXT(S44)),0,IF(AB106&lt;=S44,0,1))</f>
        <v>0</v>
      </c>
      <c r="BK106">
        <f>IF(OR(ISTEXT(AC106),ISTEXT(W44)),0,IF(AC106&lt;=W44,0,1))</f>
        <v>0</v>
      </c>
      <c r="BL106">
        <f>IF(OR(ISTEXT(AD106),ISTEXT(AA44)),0,IF(AD106&lt;=AA44,0,1))</f>
        <v>0</v>
      </c>
    </row>
    <row r="107" spans="1:64" ht="15" customHeight="1">
      <c r="A107" s="83"/>
      <c r="B107" s="100"/>
      <c r="C107" s="173" t="s">
        <v>240</v>
      </c>
      <c r="D107" s="396" t="s">
        <v>958</v>
      </c>
      <c r="E107" s="316"/>
      <c r="F107" s="316"/>
      <c r="G107" s="316"/>
      <c r="H107" s="316"/>
      <c r="I107" s="316"/>
      <c r="J107" s="316"/>
      <c r="K107" s="316"/>
      <c r="L107" s="316"/>
      <c r="M107" s="316"/>
      <c r="N107" s="317"/>
      <c r="O107" s="249"/>
      <c r="P107" s="249"/>
      <c r="Q107" s="249"/>
      <c r="R107" s="249"/>
      <c r="S107" s="249"/>
      <c r="T107" s="249"/>
      <c r="U107" s="249"/>
      <c r="V107" s="249"/>
      <c r="W107" s="249"/>
      <c r="X107" s="249"/>
      <c r="Y107" s="249"/>
      <c r="Z107" s="249"/>
      <c r="AA107" s="249"/>
      <c r="AB107" s="249"/>
      <c r="AC107" s="249"/>
      <c r="AD107" s="249"/>
      <c r="AK107">
        <f t="shared" si="8"/>
        <v>0</v>
      </c>
      <c r="AL107">
        <f t="shared" si="9"/>
        <v>0</v>
      </c>
      <c r="AM107">
        <f t="shared" si="10"/>
        <v>0</v>
      </c>
      <c r="AN107">
        <f t="shared" si="11"/>
        <v>0</v>
      </c>
      <c r="AO107">
        <f t="shared" si="12"/>
        <v>0</v>
      </c>
      <c r="AP107">
        <f t="shared" si="13"/>
        <v>0</v>
      </c>
      <c r="AQ107">
        <f t="shared" si="14"/>
        <v>0</v>
      </c>
      <c r="AR107">
        <f t="shared" si="15"/>
        <v>0</v>
      </c>
      <c r="AS107">
        <f t="shared" si="16"/>
        <v>0</v>
      </c>
      <c r="AT107">
        <f t="shared" si="17"/>
        <v>0</v>
      </c>
      <c r="AU107">
        <f t="shared" si="18"/>
        <v>0</v>
      </c>
      <c r="AV107">
        <f t="shared" si="19"/>
        <v>0</v>
      </c>
      <c r="AW107">
        <f>IF(OR(ISTEXT(O107),ISTEXT(O41)),0,IF(O107&lt;=O41,0,1))</f>
        <v>0</v>
      </c>
      <c r="AX107">
        <f>IF(OR(ISTEXT(P107),ISTEXT(S41)),0,IF(P107&lt;=S41,0,1))</f>
        <v>0</v>
      </c>
      <c r="AY107">
        <f>IF(OR(ISTEXT(Q107),ISTEXT(W41)),0,IF(Q107&lt;=W41,0,1))</f>
        <v>0</v>
      </c>
      <c r="AZ107">
        <f>IF(OR(ISTEXT(R107),ISTEXT(AA41)),0,IF(R107&lt;=AA41,0,1))</f>
        <v>0</v>
      </c>
      <c r="BA107">
        <f>IF(OR(ISTEXT(S107),ISTEXT(O42)),0,IF(S107&lt;=O42,0,1))</f>
        <v>0</v>
      </c>
      <c r="BB107">
        <f>IF(OR(ISTEXT(T107),ISTEXT(S42)),0,IF(T107&lt;=S42,0,1))</f>
        <v>0</v>
      </c>
      <c r="BC107">
        <f>IF(OR(ISTEXT(U107),ISTEXT(W42)),0,IF(U107&lt;=W42,0,1))</f>
        <v>0</v>
      </c>
      <c r="BD107">
        <f>IF(OR(ISTEXT(V107),ISTEXT(AA42)),0,IF(V107&lt;=AA42,0,1))</f>
        <v>0</v>
      </c>
      <c r="BE107">
        <f>IF(OR(ISTEXT(W107),ISTEXT(O43)),0,IF(W107&lt;=O43,0,1))</f>
        <v>0</v>
      </c>
      <c r="BF107">
        <f>IF(OR(ISTEXT(X107),ISTEXT(S43)),0,IF(X107&lt;=S43,0,1))</f>
        <v>0</v>
      </c>
      <c r="BG107">
        <f>IF(OR(ISTEXT(Y107),ISTEXT(W43)),0,IF(Y107&lt;=W43,0,1))</f>
        <v>0</v>
      </c>
      <c r="BH107">
        <f>IF(OR(ISTEXT(Z107),ISTEXT(AA43)),0,IF(Z107&lt;=AA43,0,1))</f>
        <v>0</v>
      </c>
      <c r="BI107">
        <f>IF(OR(ISTEXT(AA107),ISTEXT(O44)),0,IF(AA107&lt;=O44,0,1))</f>
        <v>0</v>
      </c>
      <c r="BJ107">
        <f>IF(OR(ISTEXT(AB107),ISTEXT(S44)),0,IF(AB107&lt;=S44,0,1))</f>
        <v>0</v>
      </c>
      <c r="BK107">
        <f>IF(OR(ISTEXT(AC107),ISTEXT(W44)),0,IF(AC107&lt;=W44,0,1))</f>
        <v>0</v>
      </c>
      <c r="BL107">
        <f>IF(OR(ISTEXT(AD107),ISTEXT(AA44)),0,IF(AD107&lt;=AA44,0,1))</f>
        <v>0</v>
      </c>
    </row>
    <row r="108" spans="1:64" ht="15" customHeight="1">
      <c r="A108" s="83"/>
      <c r="B108" s="100"/>
      <c r="C108" s="173" t="s">
        <v>241</v>
      </c>
      <c r="D108" s="396" t="s">
        <v>959</v>
      </c>
      <c r="E108" s="316"/>
      <c r="F108" s="316"/>
      <c r="G108" s="316"/>
      <c r="H108" s="316"/>
      <c r="I108" s="316"/>
      <c r="J108" s="316"/>
      <c r="K108" s="316"/>
      <c r="L108" s="316"/>
      <c r="M108" s="316"/>
      <c r="N108" s="317"/>
      <c r="O108" s="249"/>
      <c r="P108" s="249"/>
      <c r="Q108" s="249"/>
      <c r="R108" s="249"/>
      <c r="S108" s="249"/>
      <c r="T108" s="249"/>
      <c r="U108" s="249"/>
      <c r="V108" s="249"/>
      <c r="W108" s="249"/>
      <c r="X108" s="249"/>
      <c r="Y108" s="249"/>
      <c r="Z108" s="249"/>
      <c r="AA108" s="249"/>
      <c r="AB108" s="249"/>
      <c r="AC108" s="249"/>
      <c r="AD108" s="249"/>
      <c r="AK108">
        <f t="shared" si="8"/>
        <v>0</v>
      </c>
      <c r="AL108">
        <f t="shared" si="9"/>
        <v>0</v>
      </c>
      <c r="AM108">
        <f t="shared" si="10"/>
        <v>0</v>
      </c>
      <c r="AN108">
        <f t="shared" si="11"/>
        <v>0</v>
      </c>
      <c r="AO108">
        <f t="shared" si="12"/>
        <v>0</v>
      </c>
      <c r="AP108">
        <f t="shared" si="13"/>
        <v>0</v>
      </c>
      <c r="AQ108">
        <f t="shared" si="14"/>
        <v>0</v>
      </c>
      <c r="AR108">
        <f t="shared" si="15"/>
        <v>0</v>
      </c>
      <c r="AS108">
        <f t="shared" si="16"/>
        <v>0</v>
      </c>
      <c r="AT108">
        <f t="shared" si="17"/>
        <v>0</v>
      </c>
      <c r="AU108">
        <f t="shared" si="18"/>
        <v>0</v>
      </c>
      <c r="AV108">
        <f t="shared" si="19"/>
        <v>0</v>
      </c>
      <c r="AW108">
        <f>IF(OR(ISTEXT(O108),ISTEXT(O41)),0,IF(O108&lt;=O41,0,1))</f>
        <v>0</v>
      </c>
      <c r="AX108">
        <f>IF(OR(ISTEXT(P108),ISTEXT(S41)),0,IF(P108&lt;=S41,0,1))</f>
        <v>0</v>
      </c>
      <c r="AY108">
        <f>IF(OR(ISTEXT(Q108),ISTEXT(W41)),0,IF(Q108&lt;=W41,0,1))</f>
        <v>0</v>
      </c>
      <c r="AZ108">
        <f>IF(OR(ISTEXT(R108),ISTEXT(AA41)),0,IF(R108&lt;=AA41,0,1))</f>
        <v>0</v>
      </c>
      <c r="BA108">
        <f>IF(OR(ISTEXT(S108),ISTEXT(O42)),0,IF(S108&lt;=O42,0,1))</f>
        <v>0</v>
      </c>
      <c r="BB108">
        <f>IF(OR(ISTEXT(T108),ISTEXT(S42)),0,IF(T108&lt;=S42,0,1))</f>
        <v>0</v>
      </c>
      <c r="BC108">
        <f>IF(OR(ISTEXT(U108),ISTEXT(W42)),0,IF(U108&lt;=W42,0,1))</f>
        <v>0</v>
      </c>
      <c r="BD108">
        <f>IF(OR(ISTEXT(V108),ISTEXT(AA42)),0,IF(V108&lt;=AA42,0,1))</f>
        <v>0</v>
      </c>
      <c r="BE108">
        <f>IF(OR(ISTEXT(W108),ISTEXT(O43)),0,IF(W108&lt;=O43,0,1))</f>
        <v>0</v>
      </c>
      <c r="BF108">
        <f>IF(OR(ISTEXT(X108),ISTEXT(S43)),0,IF(X108&lt;=S43,0,1))</f>
        <v>0</v>
      </c>
      <c r="BG108">
        <f>IF(OR(ISTEXT(Y108),ISTEXT(W43)),0,IF(Y108&lt;=W43,0,1))</f>
        <v>0</v>
      </c>
      <c r="BH108">
        <f>IF(OR(ISTEXT(Z108),ISTEXT(AA43)),0,IF(Z108&lt;=AA43,0,1))</f>
        <v>0</v>
      </c>
      <c r="BI108">
        <f>IF(OR(ISTEXT(AA108),ISTEXT(O44)),0,IF(AA108&lt;=O44,0,1))</f>
        <v>0</v>
      </c>
      <c r="BJ108">
        <f>IF(OR(ISTEXT(AB108),ISTEXT(S44)),0,IF(AB108&lt;=S44,0,1))</f>
        <v>0</v>
      </c>
      <c r="BK108">
        <f>IF(OR(ISTEXT(AC108),ISTEXT(W44)),0,IF(AC108&lt;=W44,0,1))</f>
        <v>0</v>
      </c>
      <c r="BL108">
        <f>IF(OR(ISTEXT(AD108),ISTEXT(AA44)),0,IF(AD108&lt;=AA44,0,1))</f>
        <v>0</v>
      </c>
    </row>
    <row r="109" spans="1:64" ht="15" customHeight="1">
      <c r="A109" s="83"/>
      <c r="B109" s="100"/>
      <c r="C109" s="173" t="s">
        <v>242</v>
      </c>
      <c r="D109" s="396" t="s">
        <v>960</v>
      </c>
      <c r="E109" s="316"/>
      <c r="F109" s="316"/>
      <c r="G109" s="316"/>
      <c r="H109" s="316"/>
      <c r="I109" s="316"/>
      <c r="J109" s="316"/>
      <c r="K109" s="316"/>
      <c r="L109" s="316"/>
      <c r="M109" s="316"/>
      <c r="N109" s="317"/>
      <c r="O109" s="249"/>
      <c r="P109" s="249"/>
      <c r="Q109" s="249"/>
      <c r="R109" s="249"/>
      <c r="S109" s="249"/>
      <c r="T109" s="249"/>
      <c r="U109" s="249"/>
      <c r="V109" s="249"/>
      <c r="W109" s="249"/>
      <c r="X109" s="249"/>
      <c r="Y109" s="249"/>
      <c r="Z109" s="249"/>
      <c r="AA109" s="249"/>
      <c r="AB109" s="249"/>
      <c r="AC109" s="249"/>
      <c r="AD109" s="249"/>
      <c r="AK109">
        <f t="shared" si="8"/>
        <v>0</v>
      </c>
      <c r="AL109">
        <f t="shared" si="9"/>
        <v>0</v>
      </c>
      <c r="AM109">
        <f t="shared" si="10"/>
        <v>0</v>
      </c>
      <c r="AN109">
        <f t="shared" si="11"/>
        <v>0</v>
      </c>
      <c r="AO109">
        <f t="shared" si="12"/>
        <v>0</v>
      </c>
      <c r="AP109">
        <f t="shared" si="13"/>
        <v>0</v>
      </c>
      <c r="AQ109">
        <f t="shared" si="14"/>
        <v>0</v>
      </c>
      <c r="AR109">
        <f t="shared" si="15"/>
        <v>0</v>
      </c>
      <c r="AS109">
        <f t="shared" si="16"/>
        <v>0</v>
      </c>
      <c r="AT109">
        <f t="shared" si="17"/>
        <v>0</v>
      </c>
      <c r="AU109">
        <f t="shared" si="18"/>
        <v>0</v>
      </c>
      <c r="AV109">
        <f t="shared" si="19"/>
        <v>0</v>
      </c>
      <c r="AW109">
        <f>IF(OR(ISTEXT(O109),ISTEXT(O41)),0,IF(O109&lt;=O41,0,1))</f>
        <v>0</v>
      </c>
      <c r="AX109">
        <f>IF(OR(ISTEXT(P109),ISTEXT(S41)),0,IF(P109&lt;=S41,0,1))</f>
        <v>0</v>
      </c>
      <c r="AY109">
        <f>IF(OR(ISTEXT(Q109),ISTEXT(W41)),0,IF(Q109&lt;=W41,0,1))</f>
        <v>0</v>
      </c>
      <c r="AZ109">
        <f>IF(OR(ISTEXT(R109),ISTEXT(AA41)),0,IF(R109&lt;=AA41,0,1))</f>
        <v>0</v>
      </c>
      <c r="BA109">
        <f>IF(OR(ISTEXT(S109),ISTEXT(O42)),0,IF(S109&lt;=O42,0,1))</f>
        <v>0</v>
      </c>
      <c r="BB109">
        <f>IF(OR(ISTEXT(T109),ISTEXT(S42)),0,IF(T109&lt;=S42,0,1))</f>
        <v>0</v>
      </c>
      <c r="BC109">
        <f>IF(OR(ISTEXT(U109),ISTEXT(W42)),0,IF(U109&lt;=W42,0,1))</f>
        <v>0</v>
      </c>
      <c r="BD109">
        <f>IF(OR(ISTEXT(V109),ISTEXT(AA42)),0,IF(V109&lt;=AA42,0,1))</f>
        <v>0</v>
      </c>
      <c r="BE109">
        <f>IF(OR(ISTEXT(W109),ISTEXT(O43)),0,IF(W109&lt;=O43,0,1))</f>
        <v>0</v>
      </c>
      <c r="BF109">
        <f>IF(OR(ISTEXT(X109),ISTEXT(S43)),0,IF(X109&lt;=S43,0,1))</f>
        <v>0</v>
      </c>
      <c r="BG109">
        <f>IF(OR(ISTEXT(Y109),ISTEXT(W43)),0,IF(Y109&lt;=W43,0,1))</f>
        <v>0</v>
      </c>
      <c r="BH109">
        <f>IF(OR(ISTEXT(Z109),ISTEXT(AA43)),0,IF(Z109&lt;=AA43,0,1))</f>
        <v>0</v>
      </c>
      <c r="BI109">
        <f>IF(OR(ISTEXT(AA109),ISTEXT(O44)),0,IF(AA109&lt;=O44,0,1))</f>
        <v>0</v>
      </c>
      <c r="BJ109">
        <f>IF(OR(ISTEXT(AB109),ISTEXT(S44)),0,IF(AB109&lt;=S44,0,1))</f>
        <v>0</v>
      </c>
      <c r="BK109">
        <f>IF(OR(ISTEXT(AC109),ISTEXT(W44)),0,IF(AC109&lt;=W44,0,1))</f>
        <v>0</v>
      </c>
      <c r="BL109">
        <f>IF(OR(ISTEXT(AD109),ISTEXT(AA44)),0,IF(AD109&lt;=AA44,0,1))</f>
        <v>0</v>
      </c>
    </row>
    <row r="110" spans="1:64" ht="15" customHeight="1">
      <c r="A110" s="83"/>
      <c r="B110" s="100"/>
      <c r="C110" s="173" t="s">
        <v>243</v>
      </c>
      <c r="D110" s="396" t="s">
        <v>961</v>
      </c>
      <c r="E110" s="316"/>
      <c r="F110" s="316"/>
      <c r="G110" s="316"/>
      <c r="H110" s="316"/>
      <c r="I110" s="316"/>
      <c r="J110" s="316"/>
      <c r="K110" s="316"/>
      <c r="L110" s="316"/>
      <c r="M110" s="316"/>
      <c r="N110" s="317"/>
      <c r="O110" s="249"/>
      <c r="P110" s="249"/>
      <c r="Q110" s="249"/>
      <c r="R110" s="249"/>
      <c r="S110" s="249"/>
      <c r="T110" s="249"/>
      <c r="U110" s="249"/>
      <c r="V110" s="249"/>
      <c r="W110" s="249"/>
      <c r="X110" s="249"/>
      <c r="Y110" s="249"/>
      <c r="Z110" s="249"/>
      <c r="AA110" s="249"/>
      <c r="AB110" s="249"/>
      <c r="AC110" s="249"/>
      <c r="AD110" s="249"/>
      <c r="AK110">
        <f t="shared" si="8"/>
        <v>0</v>
      </c>
      <c r="AL110">
        <f t="shared" si="9"/>
        <v>0</v>
      </c>
      <c r="AM110">
        <f t="shared" si="10"/>
        <v>0</v>
      </c>
      <c r="AN110">
        <f t="shared" si="11"/>
        <v>0</v>
      </c>
      <c r="AO110">
        <f t="shared" si="12"/>
        <v>0</v>
      </c>
      <c r="AP110">
        <f t="shared" si="13"/>
        <v>0</v>
      </c>
      <c r="AQ110">
        <f t="shared" si="14"/>
        <v>0</v>
      </c>
      <c r="AR110">
        <f t="shared" si="15"/>
        <v>0</v>
      </c>
      <c r="AS110">
        <f t="shared" si="16"/>
        <v>0</v>
      </c>
      <c r="AT110">
        <f t="shared" si="17"/>
        <v>0</v>
      </c>
      <c r="AU110">
        <f t="shared" si="18"/>
        <v>0</v>
      </c>
      <c r="AV110">
        <f t="shared" si="19"/>
        <v>0</v>
      </c>
      <c r="AW110">
        <f>IF(OR(ISTEXT(O110),ISTEXT(O41)),0,IF(O110&lt;=O41,0,1))</f>
        <v>0</v>
      </c>
      <c r="AX110">
        <f>IF(OR(ISTEXT(P110),ISTEXT(S41)),0,IF(P110&lt;=S41,0,1))</f>
        <v>0</v>
      </c>
      <c r="AY110">
        <f>IF(OR(ISTEXT(Q110),ISTEXT(W41)),0,IF(Q110&lt;=W41,0,1))</f>
        <v>0</v>
      </c>
      <c r="AZ110">
        <f>IF(OR(ISTEXT(R110),ISTEXT(AA41)),0,IF(R110&lt;=AA41,0,1))</f>
        <v>0</v>
      </c>
      <c r="BA110">
        <f>IF(OR(ISTEXT(S110),ISTEXT(O42)),0,IF(S110&lt;=O42,0,1))</f>
        <v>0</v>
      </c>
      <c r="BB110">
        <f>IF(OR(ISTEXT(T110),ISTEXT(S42)),0,IF(T110&lt;=S42,0,1))</f>
        <v>0</v>
      </c>
      <c r="BC110">
        <f>IF(OR(ISTEXT(U110),ISTEXT(W42)),0,IF(U110&lt;=W42,0,1))</f>
        <v>0</v>
      </c>
      <c r="BD110">
        <f>IF(OR(ISTEXT(V110),ISTEXT(AA42)),0,IF(V110&lt;=AA42,0,1))</f>
        <v>0</v>
      </c>
      <c r="BE110">
        <f>IF(OR(ISTEXT(W110),ISTEXT(O43)),0,IF(W110&lt;=O43,0,1))</f>
        <v>0</v>
      </c>
      <c r="BF110">
        <f>IF(OR(ISTEXT(X110),ISTEXT(S43)),0,IF(X110&lt;=S43,0,1))</f>
        <v>0</v>
      </c>
      <c r="BG110">
        <f>IF(OR(ISTEXT(Y110),ISTEXT(W43)),0,IF(Y110&lt;=W43,0,1))</f>
        <v>0</v>
      </c>
      <c r="BH110">
        <f>IF(OR(ISTEXT(Z110),ISTEXT(AA43)),0,IF(Z110&lt;=AA43,0,1))</f>
        <v>0</v>
      </c>
      <c r="BI110">
        <f>IF(OR(ISTEXT(AA110),ISTEXT(O44)),0,IF(AA110&lt;=O44,0,1))</f>
        <v>0</v>
      </c>
      <c r="BJ110">
        <f>IF(OR(ISTEXT(AB110),ISTEXT(S44)),0,IF(AB110&lt;=S44,0,1))</f>
        <v>0</v>
      </c>
      <c r="BK110">
        <f>IF(OR(ISTEXT(AC110),ISTEXT(W44)),0,IF(AC110&lt;=W44,0,1))</f>
        <v>0</v>
      </c>
      <c r="BL110">
        <f>IF(OR(ISTEXT(AD110),ISTEXT(AA44)),0,IF(AD110&lt;=AA44,0,1))</f>
        <v>0</v>
      </c>
    </row>
    <row r="111" spans="1:64" ht="15" customHeight="1">
      <c r="A111" s="83"/>
      <c r="B111" s="100"/>
      <c r="C111" s="173" t="s">
        <v>244</v>
      </c>
      <c r="D111" s="396" t="s">
        <v>962</v>
      </c>
      <c r="E111" s="316"/>
      <c r="F111" s="316"/>
      <c r="G111" s="316"/>
      <c r="H111" s="316"/>
      <c r="I111" s="316"/>
      <c r="J111" s="316"/>
      <c r="K111" s="316"/>
      <c r="L111" s="316"/>
      <c r="M111" s="316"/>
      <c r="N111" s="317"/>
      <c r="O111" s="249"/>
      <c r="P111" s="249"/>
      <c r="Q111" s="249"/>
      <c r="R111" s="249"/>
      <c r="S111" s="249"/>
      <c r="T111" s="249"/>
      <c r="U111" s="249"/>
      <c r="V111" s="249"/>
      <c r="W111" s="249"/>
      <c r="X111" s="249"/>
      <c r="Y111" s="249"/>
      <c r="Z111" s="249"/>
      <c r="AA111" s="249"/>
      <c r="AB111" s="249"/>
      <c r="AC111" s="249"/>
      <c r="AD111" s="249"/>
      <c r="AK111">
        <f t="shared" si="8"/>
        <v>0</v>
      </c>
      <c r="AL111">
        <f t="shared" si="9"/>
        <v>0</v>
      </c>
      <c r="AM111">
        <f t="shared" si="10"/>
        <v>0</v>
      </c>
      <c r="AN111">
        <f t="shared" si="11"/>
        <v>0</v>
      </c>
      <c r="AO111">
        <f t="shared" si="12"/>
        <v>0</v>
      </c>
      <c r="AP111">
        <f t="shared" si="13"/>
        <v>0</v>
      </c>
      <c r="AQ111">
        <f t="shared" si="14"/>
        <v>0</v>
      </c>
      <c r="AR111">
        <f t="shared" si="15"/>
        <v>0</v>
      </c>
      <c r="AS111">
        <f t="shared" si="16"/>
        <v>0</v>
      </c>
      <c r="AT111">
        <f t="shared" si="17"/>
        <v>0</v>
      </c>
      <c r="AU111">
        <f t="shared" si="18"/>
        <v>0</v>
      </c>
      <c r="AV111">
        <f t="shared" si="19"/>
        <v>0</v>
      </c>
      <c r="AW111">
        <f>IF(OR(ISTEXT(O111),ISTEXT(O41)),0,IF(O111&lt;=O41,0,1))</f>
        <v>0</v>
      </c>
      <c r="AX111">
        <f>IF(OR(ISTEXT(P111),ISTEXT(S41)),0,IF(P111&lt;=S41,0,1))</f>
        <v>0</v>
      </c>
      <c r="AY111">
        <f>IF(OR(ISTEXT(Q111),ISTEXT(W41)),0,IF(Q111&lt;=W41,0,1))</f>
        <v>0</v>
      </c>
      <c r="AZ111">
        <f>IF(OR(ISTEXT(R111),ISTEXT(AA41)),0,IF(R111&lt;=AA41,0,1))</f>
        <v>0</v>
      </c>
      <c r="BA111">
        <f>IF(OR(ISTEXT(S111),ISTEXT(O42)),0,IF(S111&lt;=O42,0,1))</f>
        <v>0</v>
      </c>
      <c r="BB111">
        <f>IF(OR(ISTEXT(T111),ISTEXT(S42)),0,IF(T111&lt;=S42,0,1))</f>
        <v>0</v>
      </c>
      <c r="BC111">
        <f>IF(OR(ISTEXT(U111),ISTEXT(W42)),0,IF(U111&lt;=W42,0,1))</f>
        <v>0</v>
      </c>
      <c r="BD111">
        <f>IF(OR(ISTEXT(V111),ISTEXT(AA42)),0,IF(V111&lt;=AA42,0,1))</f>
        <v>0</v>
      </c>
      <c r="BE111">
        <f>IF(OR(ISTEXT(W111),ISTEXT(O43)),0,IF(W111&lt;=O43,0,1))</f>
        <v>0</v>
      </c>
      <c r="BF111">
        <f>IF(OR(ISTEXT(X111),ISTEXT(S43)),0,IF(X111&lt;=S43,0,1))</f>
        <v>0</v>
      </c>
      <c r="BG111">
        <f>IF(OR(ISTEXT(Y111),ISTEXT(W43)),0,IF(Y111&lt;=W43,0,1))</f>
        <v>0</v>
      </c>
      <c r="BH111">
        <f>IF(OR(ISTEXT(Z111),ISTEXT(AA43)),0,IF(Z111&lt;=AA43,0,1))</f>
        <v>0</v>
      </c>
      <c r="BI111">
        <f>IF(OR(ISTEXT(AA111),ISTEXT(O44)),0,IF(AA111&lt;=O44,0,1))</f>
        <v>0</v>
      </c>
      <c r="BJ111">
        <f>IF(OR(ISTEXT(AB111),ISTEXT(S44)),0,IF(AB111&lt;=S44,0,1))</f>
        <v>0</v>
      </c>
      <c r="BK111">
        <f>IF(OR(ISTEXT(AC111),ISTEXT(W44)),0,IF(AC111&lt;=W44,0,1))</f>
        <v>0</v>
      </c>
      <c r="BL111">
        <f>IF(OR(ISTEXT(AD111),ISTEXT(AA44)),0,IF(AD111&lt;=AA44,0,1))</f>
        <v>0</v>
      </c>
    </row>
    <row r="112" spans="1:64" ht="15" customHeight="1">
      <c r="A112" s="83"/>
      <c r="B112" s="100"/>
      <c r="C112" s="173" t="s">
        <v>245</v>
      </c>
      <c r="D112" s="396" t="s">
        <v>963</v>
      </c>
      <c r="E112" s="316"/>
      <c r="F112" s="316"/>
      <c r="G112" s="316"/>
      <c r="H112" s="316"/>
      <c r="I112" s="316"/>
      <c r="J112" s="316"/>
      <c r="K112" s="316"/>
      <c r="L112" s="316"/>
      <c r="M112" s="316"/>
      <c r="N112" s="317"/>
      <c r="O112" s="249"/>
      <c r="P112" s="249"/>
      <c r="Q112" s="249"/>
      <c r="R112" s="249"/>
      <c r="S112" s="249"/>
      <c r="T112" s="249"/>
      <c r="U112" s="249"/>
      <c r="V112" s="249"/>
      <c r="W112" s="249"/>
      <c r="X112" s="249"/>
      <c r="Y112" s="249"/>
      <c r="Z112" s="249"/>
      <c r="AA112" s="249"/>
      <c r="AB112" s="249"/>
      <c r="AC112" s="249"/>
      <c r="AD112" s="249"/>
      <c r="AK112">
        <f t="shared" si="8"/>
        <v>0</v>
      </c>
      <c r="AL112">
        <f t="shared" si="9"/>
        <v>0</v>
      </c>
      <c r="AM112">
        <f t="shared" si="10"/>
        <v>0</v>
      </c>
      <c r="AN112">
        <f t="shared" si="11"/>
        <v>0</v>
      </c>
      <c r="AO112">
        <f t="shared" si="12"/>
        <v>0</v>
      </c>
      <c r="AP112">
        <f t="shared" si="13"/>
        <v>0</v>
      </c>
      <c r="AQ112">
        <f t="shared" si="14"/>
        <v>0</v>
      </c>
      <c r="AR112">
        <f t="shared" si="15"/>
        <v>0</v>
      </c>
      <c r="AS112">
        <f t="shared" si="16"/>
        <v>0</v>
      </c>
      <c r="AT112">
        <f t="shared" si="17"/>
        <v>0</v>
      </c>
      <c r="AU112">
        <f t="shared" si="18"/>
        <v>0</v>
      </c>
      <c r="AV112">
        <f t="shared" si="19"/>
        <v>0</v>
      </c>
      <c r="AW112">
        <f>IF(OR(ISTEXT(O112),ISTEXT(O41)),0,IF(O112&lt;=O41,0,1))</f>
        <v>0</v>
      </c>
      <c r="AX112">
        <f>IF(OR(ISTEXT(P112),ISTEXT(S41)),0,IF(P112&lt;=S41,0,1))</f>
        <v>0</v>
      </c>
      <c r="AY112">
        <f>IF(OR(ISTEXT(Q112),ISTEXT(W41)),0,IF(Q112&lt;=W41,0,1))</f>
        <v>0</v>
      </c>
      <c r="AZ112">
        <f>IF(OR(ISTEXT(R112),ISTEXT(AA41)),0,IF(R112&lt;=AA41,0,1))</f>
        <v>0</v>
      </c>
      <c r="BA112">
        <f>IF(OR(ISTEXT(S112),ISTEXT(O42)),0,IF(S112&lt;=O42,0,1))</f>
        <v>0</v>
      </c>
      <c r="BB112">
        <f>IF(OR(ISTEXT(T112),ISTEXT(S42)),0,IF(T112&lt;=S42,0,1))</f>
        <v>0</v>
      </c>
      <c r="BC112">
        <f>IF(OR(ISTEXT(U112),ISTEXT(W42)),0,IF(U112&lt;=W42,0,1))</f>
        <v>0</v>
      </c>
      <c r="BD112">
        <f>IF(OR(ISTEXT(V112),ISTEXT(AA42)),0,IF(V112&lt;=AA42,0,1))</f>
        <v>0</v>
      </c>
      <c r="BE112">
        <f>IF(OR(ISTEXT(W112),ISTEXT(O43)),0,IF(W112&lt;=O43,0,1))</f>
        <v>0</v>
      </c>
      <c r="BF112">
        <f>IF(OR(ISTEXT(X112),ISTEXT(S43)),0,IF(X112&lt;=S43,0,1))</f>
        <v>0</v>
      </c>
      <c r="BG112">
        <f>IF(OR(ISTEXT(Y112),ISTEXT(W43)),0,IF(Y112&lt;=W43,0,1))</f>
        <v>0</v>
      </c>
      <c r="BH112">
        <f>IF(OR(ISTEXT(Z112),ISTEXT(AA43)),0,IF(Z112&lt;=AA43,0,1))</f>
        <v>0</v>
      </c>
      <c r="BI112">
        <f>IF(OR(ISTEXT(AA112),ISTEXT(O44)),0,IF(AA112&lt;=O44,0,1))</f>
        <v>0</v>
      </c>
      <c r="BJ112">
        <f>IF(OR(ISTEXT(AB112),ISTEXT(S44)),0,IF(AB112&lt;=S44,0,1))</f>
        <v>0</v>
      </c>
      <c r="BK112">
        <f>IF(OR(ISTEXT(AC112),ISTEXT(W44)),0,IF(AC112&lt;=W44,0,1))</f>
        <v>0</v>
      </c>
      <c r="BL112">
        <f>IF(OR(ISTEXT(AD112),ISTEXT(AA44)),0,IF(AD112&lt;=AA44,0,1))</f>
        <v>0</v>
      </c>
    </row>
    <row r="113" spans="1:64" ht="15" customHeight="1">
      <c r="A113" s="83"/>
      <c r="B113" s="100"/>
      <c r="C113" s="173" t="s">
        <v>246</v>
      </c>
      <c r="D113" s="396" t="s">
        <v>964</v>
      </c>
      <c r="E113" s="316"/>
      <c r="F113" s="316"/>
      <c r="G113" s="316"/>
      <c r="H113" s="316"/>
      <c r="I113" s="316"/>
      <c r="J113" s="316"/>
      <c r="K113" s="316"/>
      <c r="L113" s="316"/>
      <c r="M113" s="316"/>
      <c r="N113" s="317"/>
      <c r="O113" s="249"/>
      <c r="P113" s="249"/>
      <c r="Q113" s="249"/>
      <c r="R113" s="249"/>
      <c r="S113" s="249"/>
      <c r="T113" s="249"/>
      <c r="U113" s="249"/>
      <c r="V113" s="249"/>
      <c r="W113" s="249"/>
      <c r="X113" s="249"/>
      <c r="Y113" s="249"/>
      <c r="Z113" s="249"/>
      <c r="AA113" s="249"/>
      <c r="AB113" s="249"/>
      <c r="AC113" s="249"/>
      <c r="AD113" s="249"/>
      <c r="AK113">
        <f t="shared" si="8"/>
        <v>0</v>
      </c>
      <c r="AL113">
        <f t="shared" si="9"/>
        <v>0</v>
      </c>
      <c r="AM113">
        <f t="shared" si="10"/>
        <v>0</v>
      </c>
      <c r="AN113">
        <f t="shared" si="11"/>
        <v>0</v>
      </c>
      <c r="AO113">
        <f t="shared" si="12"/>
        <v>0</v>
      </c>
      <c r="AP113">
        <f t="shared" si="13"/>
        <v>0</v>
      </c>
      <c r="AQ113">
        <f t="shared" si="14"/>
        <v>0</v>
      </c>
      <c r="AR113">
        <f t="shared" si="15"/>
        <v>0</v>
      </c>
      <c r="AS113">
        <f t="shared" si="16"/>
        <v>0</v>
      </c>
      <c r="AT113">
        <f t="shared" si="17"/>
        <v>0</v>
      </c>
      <c r="AU113">
        <f t="shared" si="18"/>
        <v>0</v>
      </c>
      <c r="AV113">
        <f t="shared" si="19"/>
        <v>0</v>
      </c>
      <c r="AW113">
        <f>IF(OR(ISTEXT(O113),ISTEXT(O41)),0,IF(O113&lt;=O41,0,1))</f>
        <v>0</v>
      </c>
      <c r="AX113">
        <f>IF(OR(ISTEXT(P113),ISTEXT(S41)),0,IF(P113&lt;=S41,0,1))</f>
        <v>0</v>
      </c>
      <c r="AY113">
        <f>IF(OR(ISTEXT(Q113),ISTEXT(W41)),0,IF(Q113&lt;=W41,0,1))</f>
        <v>0</v>
      </c>
      <c r="AZ113">
        <f>IF(OR(ISTEXT(R113),ISTEXT(AA41)),0,IF(R113&lt;=AA41,0,1))</f>
        <v>0</v>
      </c>
      <c r="BA113">
        <f>IF(OR(ISTEXT(S113),ISTEXT(O42)),0,IF(S113&lt;=O42,0,1))</f>
        <v>0</v>
      </c>
      <c r="BB113">
        <f>IF(OR(ISTEXT(T113),ISTEXT(S42)),0,IF(T113&lt;=S42,0,1))</f>
        <v>0</v>
      </c>
      <c r="BC113">
        <f>IF(OR(ISTEXT(U113),ISTEXT(W42)),0,IF(U113&lt;=W42,0,1))</f>
        <v>0</v>
      </c>
      <c r="BD113">
        <f>IF(OR(ISTEXT(V113),ISTEXT(AA42)),0,IF(V113&lt;=AA42,0,1))</f>
        <v>0</v>
      </c>
      <c r="BE113">
        <f>IF(OR(ISTEXT(W113),ISTEXT(O43)),0,IF(W113&lt;=O43,0,1))</f>
        <v>0</v>
      </c>
      <c r="BF113">
        <f>IF(OR(ISTEXT(X113),ISTEXT(S43)),0,IF(X113&lt;=S43,0,1))</f>
        <v>0</v>
      </c>
      <c r="BG113">
        <f>IF(OR(ISTEXT(Y113),ISTEXT(W43)),0,IF(Y113&lt;=W43,0,1))</f>
        <v>0</v>
      </c>
      <c r="BH113">
        <f>IF(OR(ISTEXT(Z113),ISTEXT(AA43)),0,IF(Z113&lt;=AA43,0,1))</f>
        <v>0</v>
      </c>
      <c r="BI113">
        <f>IF(OR(ISTEXT(AA113),ISTEXT(O44)),0,IF(AA113&lt;=O44,0,1))</f>
        <v>0</v>
      </c>
      <c r="BJ113">
        <f>IF(OR(ISTEXT(AB113),ISTEXT(S44)),0,IF(AB113&lt;=S44,0,1))</f>
        <v>0</v>
      </c>
      <c r="BK113">
        <f>IF(OR(ISTEXT(AC113),ISTEXT(W44)),0,IF(AC113&lt;=W44,0,1))</f>
        <v>0</v>
      </c>
      <c r="BL113">
        <f>IF(OR(ISTEXT(AD113),ISTEXT(AA44)),0,IF(AD113&lt;=AA44,0,1))</f>
        <v>0</v>
      </c>
    </row>
    <row r="114" spans="1:64" ht="15" customHeight="1">
      <c r="A114" s="83"/>
      <c r="B114" s="100"/>
      <c r="C114" s="173" t="s">
        <v>247</v>
      </c>
      <c r="D114" s="396" t="s">
        <v>807</v>
      </c>
      <c r="E114" s="316"/>
      <c r="F114" s="316"/>
      <c r="G114" s="316"/>
      <c r="H114" s="316"/>
      <c r="I114" s="316"/>
      <c r="J114" s="316"/>
      <c r="K114" s="316"/>
      <c r="L114" s="316"/>
      <c r="M114" s="316"/>
      <c r="N114" s="317"/>
      <c r="O114" s="249"/>
      <c r="P114" s="249"/>
      <c r="Q114" s="249"/>
      <c r="R114" s="249"/>
      <c r="S114" s="249"/>
      <c r="T114" s="249"/>
      <c r="U114" s="249"/>
      <c r="V114" s="249"/>
      <c r="W114" s="249"/>
      <c r="X114" s="249"/>
      <c r="Y114" s="249"/>
      <c r="Z114" s="249"/>
      <c r="AA114" s="249"/>
      <c r="AB114" s="249"/>
      <c r="AC114" s="249"/>
      <c r="AD114" s="249"/>
      <c r="AK114">
        <f t="shared" si="8"/>
        <v>0</v>
      </c>
      <c r="AL114">
        <f t="shared" si="9"/>
        <v>0</v>
      </c>
      <c r="AM114">
        <f t="shared" si="10"/>
        <v>0</v>
      </c>
      <c r="AN114">
        <f t="shared" si="11"/>
        <v>0</v>
      </c>
      <c r="AO114">
        <f t="shared" si="12"/>
        <v>0</v>
      </c>
      <c r="AP114">
        <f t="shared" si="13"/>
        <v>0</v>
      </c>
      <c r="AQ114">
        <f t="shared" si="14"/>
        <v>0</v>
      </c>
      <c r="AR114">
        <f t="shared" si="15"/>
        <v>0</v>
      </c>
      <c r="AS114">
        <f t="shared" si="16"/>
        <v>0</v>
      </c>
      <c r="AT114">
        <f t="shared" si="17"/>
        <v>0</v>
      </c>
      <c r="AU114">
        <f t="shared" si="18"/>
        <v>0</v>
      </c>
      <c r="AV114">
        <f t="shared" si="19"/>
        <v>0</v>
      </c>
      <c r="AW114">
        <f>IF(OR(ISTEXT(O114),ISTEXT(O41)),0,IF(O114&lt;=O41,0,1))</f>
        <v>0</v>
      </c>
      <c r="AX114">
        <f>IF(OR(ISTEXT(P114),ISTEXT(S41)),0,IF(P114&lt;=S41,0,1))</f>
        <v>0</v>
      </c>
      <c r="AY114">
        <f>IF(OR(ISTEXT(Q114),ISTEXT(W41)),0,IF(Q114&lt;=W41,0,1))</f>
        <v>0</v>
      </c>
      <c r="AZ114">
        <f>IF(OR(ISTEXT(R114),ISTEXT(AA41)),0,IF(R114&lt;=AA41,0,1))</f>
        <v>0</v>
      </c>
      <c r="BA114">
        <f>IF(OR(ISTEXT(S114),ISTEXT(O42)),0,IF(S114&lt;=O42,0,1))</f>
        <v>0</v>
      </c>
      <c r="BB114">
        <f>IF(OR(ISTEXT(T114),ISTEXT(S42)),0,IF(T114&lt;=S42,0,1))</f>
        <v>0</v>
      </c>
      <c r="BC114">
        <f>IF(OR(ISTEXT(U114),ISTEXT(W42)),0,IF(U114&lt;=W42,0,1))</f>
        <v>0</v>
      </c>
      <c r="BD114">
        <f>IF(OR(ISTEXT(V114),ISTEXT(AA42)),0,IF(V114&lt;=AA42,0,1))</f>
        <v>0</v>
      </c>
      <c r="BE114">
        <f>IF(OR(ISTEXT(W114),ISTEXT(O43)),0,IF(W114&lt;=O43,0,1))</f>
        <v>0</v>
      </c>
      <c r="BF114">
        <f>IF(OR(ISTEXT(X114),ISTEXT(S43)),0,IF(X114&lt;=S43,0,1))</f>
        <v>0</v>
      </c>
      <c r="BG114">
        <f>IF(OR(ISTEXT(Y114),ISTEXT(W43)),0,IF(Y114&lt;=W43,0,1))</f>
        <v>0</v>
      </c>
      <c r="BH114">
        <f>IF(OR(ISTEXT(Z114),ISTEXT(AA43)),0,IF(Z114&lt;=AA43,0,1))</f>
        <v>0</v>
      </c>
      <c r="BI114">
        <f>IF(OR(ISTEXT(AA114),ISTEXT(O44)),0,IF(AA114&lt;=O44,0,1))</f>
        <v>0</v>
      </c>
      <c r="BJ114">
        <f>IF(OR(ISTEXT(AB114),ISTEXT(S44)),0,IF(AB114&lt;=S44,0,1))</f>
        <v>0</v>
      </c>
      <c r="BK114">
        <f>IF(OR(ISTEXT(AC114),ISTEXT(W44)),0,IF(AC114&lt;=W44,0,1))</f>
        <v>0</v>
      </c>
      <c r="BL114">
        <f>IF(OR(ISTEXT(AD114),ISTEXT(AA44)),0,IF(AD114&lt;=AA44,0,1))</f>
        <v>0</v>
      </c>
    </row>
    <row r="115" spans="1:64" ht="15" customHeight="1">
      <c r="A115" s="83"/>
      <c r="B115" s="100"/>
      <c r="C115" s="173" t="s">
        <v>248</v>
      </c>
      <c r="D115" s="396" t="s">
        <v>965</v>
      </c>
      <c r="E115" s="316"/>
      <c r="F115" s="316"/>
      <c r="G115" s="316"/>
      <c r="H115" s="316"/>
      <c r="I115" s="316"/>
      <c r="J115" s="316"/>
      <c r="K115" s="316"/>
      <c r="L115" s="316"/>
      <c r="M115" s="316"/>
      <c r="N115" s="317"/>
      <c r="O115" s="249"/>
      <c r="P115" s="249"/>
      <c r="Q115" s="249"/>
      <c r="R115" s="249"/>
      <c r="S115" s="249"/>
      <c r="T115" s="249"/>
      <c r="U115" s="249"/>
      <c r="V115" s="249"/>
      <c r="W115" s="249"/>
      <c r="X115" s="249"/>
      <c r="Y115" s="249"/>
      <c r="Z115" s="249"/>
      <c r="AA115" s="249"/>
      <c r="AB115" s="249"/>
      <c r="AC115" s="249"/>
      <c r="AD115" s="249"/>
      <c r="AK115">
        <f t="shared" si="8"/>
        <v>0</v>
      </c>
      <c r="AL115">
        <f t="shared" si="9"/>
        <v>0</v>
      </c>
      <c r="AM115">
        <f t="shared" si="10"/>
        <v>0</v>
      </c>
      <c r="AN115">
        <f t="shared" si="11"/>
        <v>0</v>
      </c>
      <c r="AO115">
        <f t="shared" si="12"/>
        <v>0</v>
      </c>
      <c r="AP115">
        <f t="shared" si="13"/>
        <v>0</v>
      </c>
      <c r="AQ115">
        <f t="shared" si="14"/>
        <v>0</v>
      </c>
      <c r="AR115">
        <f t="shared" si="15"/>
        <v>0</v>
      </c>
      <c r="AS115">
        <f t="shared" si="16"/>
        <v>0</v>
      </c>
      <c r="AT115">
        <f t="shared" si="17"/>
        <v>0</v>
      </c>
      <c r="AU115">
        <f t="shared" si="18"/>
        <v>0</v>
      </c>
      <c r="AV115">
        <f t="shared" si="19"/>
        <v>0</v>
      </c>
      <c r="AW115">
        <f>IF(OR(ISTEXT(O115),ISTEXT(O41)),0,IF(O115&lt;=O41,0,1))</f>
        <v>0</v>
      </c>
      <c r="AX115">
        <f>IF(OR(ISTEXT(P115),ISTEXT(S41)),0,IF(P115&lt;=S41,0,1))</f>
        <v>0</v>
      </c>
      <c r="AY115">
        <f>IF(OR(ISTEXT(Q115),ISTEXT(W41)),0,IF(Q115&lt;=W41,0,1))</f>
        <v>0</v>
      </c>
      <c r="AZ115">
        <f>IF(OR(ISTEXT(R115),ISTEXT(AA41)),0,IF(R115&lt;=AA41,0,1))</f>
        <v>0</v>
      </c>
      <c r="BA115">
        <f>IF(OR(ISTEXT(S115),ISTEXT(O42)),0,IF(S115&lt;=O42,0,1))</f>
        <v>0</v>
      </c>
      <c r="BB115">
        <f>IF(OR(ISTEXT(T115),ISTEXT(S42)),0,IF(T115&lt;=S42,0,1))</f>
        <v>0</v>
      </c>
      <c r="BC115">
        <f>IF(OR(ISTEXT(U115),ISTEXT(W42)),0,IF(U115&lt;=W42,0,1))</f>
        <v>0</v>
      </c>
      <c r="BD115">
        <f>IF(OR(ISTEXT(V115),ISTEXT(AA42)),0,IF(V115&lt;=AA42,0,1))</f>
        <v>0</v>
      </c>
      <c r="BE115">
        <f>IF(OR(ISTEXT(W115),ISTEXT(O43)),0,IF(W115&lt;=O43,0,1))</f>
        <v>0</v>
      </c>
      <c r="BF115">
        <f>IF(OR(ISTEXT(X115),ISTEXT(S43)),0,IF(X115&lt;=S43,0,1))</f>
        <v>0</v>
      </c>
      <c r="BG115">
        <f>IF(OR(ISTEXT(Y115),ISTEXT(W43)),0,IF(Y115&lt;=W43,0,1))</f>
        <v>0</v>
      </c>
      <c r="BH115">
        <f>IF(OR(ISTEXT(Z115),ISTEXT(AA43)),0,IF(Z115&lt;=AA43,0,1))</f>
        <v>0</v>
      </c>
      <c r="BI115">
        <f>IF(OR(ISTEXT(AA115),ISTEXT(O44)),0,IF(AA115&lt;=O44,0,1))</f>
        <v>0</v>
      </c>
      <c r="BJ115">
        <f>IF(OR(ISTEXT(AB115),ISTEXT(S44)),0,IF(AB115&lt;=S44,0,1))</f>
        <v>0</v>
      </c>
      <c r="BK115">
        <f>IF(OR(ISTEXT(AC115),ISTEXT(W44)),0,IF(AC115&lt;=W44,0,1))</f>
        <v>0</v>
      </c>
      <c r="BL115">
        <f>IF(OR(ISTEXT(AD115),ISTEXT(AA44)),0,IF(AD115&lt;=AA44,0,1))</f>
        <v>0</v>
      </c>
    </row>
    <row r="116" spans="1:64" ht="24" customHeight="1">
      <c r="A116" s="83"/>
      <c r="B116" s="100"/>
      <c r="C116" s="173" t="s">
        <v>249</v>
      </c>
      <c r="D116" s="396" t="s">
        <v>966</v>
      </c>
      <c r="E116" s="316"/>
      <c r="F116" s="316"/>
      <c r="G116" s="316"/>
      <c r="H116" s="316"/>
      <c r="I116" s="316"/>
      <c r="J116" s="316"/>
      <c r="K116" s="316"/>
      <c r="L116" s="316"/>
      <c r="M116" s="316"/>
      <c r="N116" s="317"/>
      <c r="O116" s="249"/>
      <c r="P116" s="249"/>
      <c r="Q116" s="249"/>
      <c r="R116" s="249"/>
      <c r="S116" s="249"/>
      <c r="T116" s="249"/>
      <c r="U116" s="249"/>
      <c r="V116" s="249"/>
      <c r="W116" s="249"/>
      <c r="X116" s="249"/>
      <c r="Y116" s="249"/>
      <c r="Z116" s="249"/>
      <c r="AA116" s="249"/>
      <c r="AB116" s="249"/>
      <c r="AC116" s="249"/>
      <c r="AD116" s="249"/>
      <c r="AK116">
        <f t="shared" si="8"/>
        <v>0</v>
      </c>
      <c r="AL116">
        <f t="shared" si="9"/>
        <v>0</v>
      </c>
      <c r="AM116">
        <f t="shared" si="10"/>
        <v>0</v>
      </c>
      <c r="AN116">
        <f t="shared" si="11"/>
        <v>0</v>
      </c>
      <c r="AO116">
        <f t="shared" si="12"/>
        <v>0</v>
      </c>
      <c r="AP116">
        <f t="shared" si="13"/>
        <v>0</v>
      </c>
      <c r="AQ116">
        <f t="shared" si="14"/>
        <v>0</v>
      </c>
      <c r="AR116">
        <f t="shared" si="15"/>
        <v>0</v>
      </c>
      <c r="AS116">
        <f t="shared" si="16"/>
        <v>0</v>
      </c>
      <c r="AT116">
        <f t="shared" si="17"/>
        <v>0</v>
      </c>
      <c r="AU116">
        <f t="shared" si="18"/>
        <v>0</v>
      </c>
      <c r="AV116">
        <f t="shared" si="19"/>
        <v>0</v>
      </c>
      <c r="AW116">
        <f>IF(OR(ISTEXT(O116),ISTEXT(O41)),0,IF(O116&lt;=O41,0,1))</f>
        <v>0</v>
      </c>
      <c r="AX116">
        <f>IF(OR(ISTEXT(P116),ISTEXT(S41)),0,IF(P116&lt;=S41,0,1))</f>
        <v>0</v>
      </c>
      <c r="AY116">
        <f>IF(OR(ISTEXT(Q116),ISTEXT(W41)),0,IF(Q116&lt;=W41,0,1))</f>
        <v>0</v>
      </c>
      <c r="AZ116">
        <f>IF(OR(ISTEXT(R116),ISTEXT(AA41)),0,IF(R116&lt;=AA41,0,1))</f>
        <v>0</v>
      </c>
      <c r="BA116">
        <f>IF(OR(ISTEXT(S116),ISTEXT(O42)),0,IF(S116&lt;=O42,0,1))</f>
        <v>0</v>
      </c>
      <c r="BB116">
        <f>IF(OR(ISTEXT(T116),ISTEXT(S42)),0,IF(T116&lt;=S42,0,1))</f>
        <v>0</v>
      </c>
      <c r="BC116">
        <f>IF(OR(ISTEXT(U116),ISTEXT(W42)),0,IF(U116&lt;=W42,0,1))</f>
        <v>0</v>
      </c>
      <c r="BD116">
        <f>IF(OR(ISTEXT(V116),ISTEXT(AA42)),0,IF(V116&lt;=AA42,0,1))</f>
        <v>0</v>
      </c>
      <c r="BE116">
        <f>IF(OR(ISTEXT(W116),ISTEXT(O43)),0,IF(W116&lt;=O43,0,1))</f>
        <v>0</v>
      </c>
      <c r="BF116">
        <f>IF(OR(ISTEXT(X116),ISTEXT(S43)),0,IF(X116&lt;=S43,0,1))</f>
        <v>0</v>
      </c>
      <c r="BG116">
        <f>IF(OR(ISTEXT(Y116),ISTEXT(W43)),0,IF(Y116&lt;=W43,0,1))</f>
        <v>0</v>
      </c>
      <c r="BH116">
        <f>IF(OR(ISTEXT(Z116),ISTEXT(AA43)),0,IF(Z116&lt;=AA43,0,1))</f>
        <v>0</v>
      </c>
      <c r="BI116">
        <f>IF(OR(ISTEXT(AA116),ISTEXT(O44)),0,IF(AA116&lt;=O44,0,1))</f>
        <v>0</v>
      </c>
      <c r="BJ116">
        <f>IF(OR(ISTEXT(AB116),ISTEXT(S44)),0,IF(AB116&lt;=S44,0,1))</f>
        <v>0</v>
      </c>
      <c r="BK116">
        <f>IF(OR(ISTEXT(AC116),ISTEXT(W44)),0,IF(AC116&lt;=W44,0,1))</f>
        <v>0</v>
      </c>
      <c r="BL116">
        <f>IF(OR(ISTEXT(AD116),ISTEXT(AA44)),0,IF(AD116&lt;=AA44,0,1))</f>
        <v>0</v>
      </c>
    </row>
    <row r="117" spans="1:64" ht="15" customHeight="1">
      <c r="A117" s="83"/>
      <c r="B117" s="100"/>
      <c r="C117" s="173" t="s">
        <v>250</v>
      </c>
      <c r="D117" s="396" t="s">
        <v>967</v>
      </c>
      <c r="E117" s="316"/>
      <c r="F117" s="316"/>
      <c r="G117" s="316"/>
      <c r="H117" s="316"/>
      <c r="I117" s="316"/>
      <c r="J117" s="316"/>
      <c r="K117" s="316"/>
      <c r="L117" s="316"/>
      <c r="M117" s="316"/>
      <c r="N117" s="317"/>
      <c r="O117" s="249"/>
      <c r="P117" s="249"/>
      <c r="Q117" s="249"/>
      <c r="R117" s="249"/>
      <c r="S117" s="249"/>
      <c r="T117" s="249"/>
      <c r="U117" s="249"/>
      <c r="V117" s="249"/>
      <c r="W117" s="249"/>
      <c r="X117" s="249"/>
      <c r="Y117" s="249"/>
      <c r="Z117" s="249"/>
      <c r="AA117" s="249"/>
      <c r="AB117" s="249"/>
      <c r="AC117" s="249"/>
      <c r="AD117" s="249"/>
      <c r="AK117">
        <f t="shared" si="8"/>
        <v>0</v>
      </c>
      <c r="AL117">
        <f t="shared" si="9"/>
        <v>0</v>
      </c>
      <c r="AM117">
        <f t="shared" si="10"/>
        <v>0</v>
      </c>
      <c r="AN117">
        <f t="shared" si="11"/>
        <v>0</v>
      </c>
      <c r="AO117">
        <f t="shared" si="12"/>
        <v>0</v>
      </c>
      <c r="AP117">
        <f t="shared" si="13"/>
        <v>0</v>
      </c>
      <c r="AQ117">
        <f t="shared" si="14"/>
        <v>0</v>
      </c>
      <c r="AR117">
        <f t="shared" si="15"/>
        <v>0</v>
      </c>
      <c r="AS117">
        <f t="shared" si="16"/>
        <v>0</v>
      </c>
      <c r="AT117">
        <f t="shared" si="17"/>
        <v>0</v>
      </c>
      <c r="AU117">
        <f t="shared" si="18"/>
        <v>0</v>
      </c>
      <c r="AV117">
        <f t="shared" si="19"/>
        <v>0</v>
      </c>
      <c r="AW117">
        <f>IF(OR(ISTEXT(O117),ISTEXT(O41)),0,IF(O117&lt;=O41,0,1))</f>
        <v>0</v>
      </c>
      <c r="AX117">
        <f>IF(OR(ISTEXT(P117),ISTEXT(S41)),0,IF(P117&lt;=S41,0,1))</f>
        <v>0</v>
      </c>
      <c r="AY117">
        <f>IF(OR(ISTEXT(Q117),ISTEXT(W41)),0,IF(Q117&lt;=W41,0,1))</f>
        <v>0</v>
      </c>
      <c r="AZ117">
        <f>IF(OR(ISTEXT(R117),ISTEXT(AA41)),0,IF(R117&lt;=AA41,0,1))</f>
        <v>0</v>
      </c>
      <c r="BA117">
        <f>IF(OR(ISTEXT(S117),ISTEXT(O42)),0,IF(S117&lt;=O42,0,1))</f>
        <v>0</v>
      </c>
      <c r="BB117">
        <f>IF(OR(ISTEXT(T117),ISTEXT(S42)),0,IF(T117&lt;=S42,0,1))</f>
        <v>0</v>
      </c>
      <c r="BC117">
        <f>IF(OR(ISTEXT(U117),ISTEXT(W42)),0,IF(U117&lt;=W42,0,1))</f>
        <v>0</v>
      </c>
      <c r="BD117">
        <f>IF(OR(ISTEXT(V117),ISTEXT(AA42)),0,IF(V117&lt;=AA42,0,1))</f>
        <v>0</v>
      </c>
      <c r="BE117">
        <f>IF(OR(ISTEXT(W117),ISTEXT(O43)),0,IF(W117&lt;=O43,0,1))</f>
        <v>0</v>
      </c>
      <c r="BF117">
        <f>IF(OR(ISTEXT(X117),ISTEXT(S43)),0,IF(X117&lt;=S43,0,1))</f>
        <v>0</v>
      </c>
      <c r="BG117">
        <f>IF(OR(ISTEXT(Y117),ISTEXT(W43)),0,IF(Y117&lt;=W43,0,1))</f>
        <v>0</v>
      </c>
      <c r="BH117">
        <f>IF(OR(ISTEXT(Z117),ISTEXT(AA43)),0,IF(Z117&lt;=AA43,0,1))</f>
        <v>0</v>
      </c>
      <c r="BI117">
        <f>IF(OR(ISTEXT(AA117),ISTEXT(O44)),0,IF(AA117&lt;=O44,0,1))</f>
        <v>0</v>
      </c>
      <c r="BJ117">
        <f>IF(OR(ISTEXT(AB117),ISTEXT(S44)),0,IF(AB117&lt;=S44,0,1))</f>
        <v>0</v>
      </c>
      <c r="BK117">
        <f>IF(OR(ISTEXT(AC117),ISTEXT(W44)),0,IF(AC117&lt;=W44,0,1))</f>
        <v>0</v>
      </c>
      <c r="BL117">
        <f>IF(OR(ISTEXT(AD117),ISTEXT(AA44)),0,IF(AD117&lt;=AA44,0,1))</f>
        <v>0</v>
      </c>
    </row>
    <row r="118" spans="1:64" ht="15" customHeight="1">
      <c r="A118" s="83"/>
      <c r="B118" s="100"/>
      <c r="C118" s="15"/>
      <c r="D118" s="15"/>
      <c r="E118" s="15"/>
      <c r="F118" s="15"/>
      <c r="G118" s="15"/>
      <c r="H118" s="15"/>
      <c r="I118" s="151"/>
      <c r="J118" s="199"/>
      <c r="K118" s="199"/>
      <c r="L118" s="199"/>
      <c r="M118" s="151"/>
      <c r="N118" s="174"/>
      <c r="O118" s="121">
        <f t="shared" ref="O118:AD118" si="20">IF(AND(SUM(O96:O117)=0,COUNTIF(O96:O117,"NS")&gt;0),"NS",IF(AND(SUM(O96:O117)=0,COUNTIF(O96:O117,0)&gt;0),0,IF(AND(SUM(O96:O117)=0,COUNTIF(O96:O117,"NA")&gt;0),"NA",SUM(O96:O117))))</f>
        <v>0</v>
      </c>
      <c r="P118" s="121">
        <f t="shared" si="20"/>
        <v>0</v>
      </c>
      <c r="Q118" s="121">
        <f t="shared" si="20"/>
        <v>0</v>
      </c>
      <c r="R118" s="121">
        <f t="shared" si="20"/>
        <v>0</v>
      </c>
      <c r="S118" s="121">
        <f t="shared" si="20"/>
        <v>0</v>
      </c>
      <c r="T118" s="121">
        <f t="shared" si="20"/>
        <v>0</v>
      </c>
      <c r="U118" s="121">
        <f t="shared" si="20"/>
        <v>0</v>
      </c>
      <c r="V118" s="121">
        <f t="shared" si="20"/>
        <v>0</v>
      </c>
      <c r="W118" s="121">
        <f t="shared" si="20"/>
        <v>0</v>
      </c>
      <c r="X118" s="121">
        <f t="shared" si="20"/>
        <v>0</v>
      </c>
      <c r="Y118" s="121">
        <f t="shared" si="20"/>
        <v>0</v>
      </c>
      <c r="Z118" s="121">
        <f t="shared" si="20"/>
        <v>0</v>
      </c>
      <c r="AA118" s="121">
        <f t="shared" si="20"/>
        <v>0</v>
      </c>
      <c r="AB118" s="121">
        <f t="shared" si="20"/>
        <v>0</v>
      </c>
      <c r="AC118" s="121">
        <f t="shared" si="20"/>
        <v>0</v>
      </c>
      <c r="AD118" s="121">
        <f t="shared" si="20"/>
        <v>0</v>
      </c>
      <c r="AK118">
        <f>SUM(AK96:AK117)</f>
        <v>0</v>
      </c>
      <c r="AM118">
        <f>SUM(AM96:AM117)</f>
        <v>0</v>
      </c>
      <c r="AN118">
        <f>SUM(AN96:AN117)</f>
        <v>0</v>
      </c>
      <c r="AP118">
        <f>SUM(AP96:AP117)</f>
        <v>0</v>
      </c>
      <c r="AQ118">
        <f>SUM(AQ96:AQ117)</f>
        <v>0</v>
      </c>
      <c r="AS118">
        <f>SUM(AS96:AS117)</f>
        <v>0</v>
      </c>
      <c r="AT118">
        <f>SUM(AT96:AT117)</f>
        <v>0</v>
      </c>
      <c r="AV118">
        <f>SUM(AV96:AV117)</f>
        <v>0</v>
      </c>
      <c r="BL118">
        <f>SUM(AU68:BB89,AW96:BL117)</f>
        <v>0</v>
      </c>
    </row>
    <row r="119" spans="1:64" ht="15" customHeight="1">
      <c r="A119" s="83"/>
      <c r="B119" s="100"/>
      <c r="C119" s="15"/>
      <c r="D119" s="15"/>
      <c r="E119" s="15"/>
      <c r="F119" s="15"/>
      <c r="G119" s="15"/>
      <c r="H119" s="15"/>
      <c r="I119" s="151"/>
      <c r="J119" s="199"/>
      <c r="K119" s="199"/>
      <c r="L119" s="199"/>
      <c r="M119" s="151"/>
      <c r="N119" s="174"/>
      <c r="O119" s="174"/>
      <c r="P119" s="174"/>
      <c r="Q119" s="174"/>
      <c r="R119" s="174"/>
      <c r="S119" s="174"/>
      <c r="T119" s="174"/>
      <c r="U119" s="174"/>
      <c r="AK119" t="s">
        <v>775</v>
      </c>
      <c r="AL119">
        <f>SUM(AM118,AP118,AS118,AV118)</f>
        <v>0</v>
      </c>
    </row>
    <row r="120" spans="1:64" ht="45" customHeight="1">
      <c r="A120" s="83"/>
      <c r="B120" s="100"/>
      <c r="C120" s="445" t="s">
        <v>968</v>
      </c>
      <c r="D120" s="281"/>
      <c r="E120" s="281"/>
      <c r="F120" s="379"/>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7"/>
      <c r="AK120">
        <f>SUM(AL119,AL91)</f>
        <v>0</v>
      </c>
    </row>
    <row r="121" spans="1:64" ht="15" customHeight="1">
      <c r="A121" s="83"/>
      <c r="B121" s="239" t="str">
        <f>IF(AND(T89&gt;0,T89&lt;&gt;"NA",T89&lt;&gt;"NS",F120=""),"Alerta: Debido a que cuenta con un valor mayor a cero en el numeral 22, debe anotar el nombre de dicho(s) tema(s).","")</f>
        <v/>
      </c>
      <c r="C121" s="15"/>
      <c r="D121" s="15"/>
      <c r="E121" s="15"/>
      <c r="F121" s="15"/>
      <c r="G121" s="15"/>
      <c r="H121" s="15"/>
      <c r="I121" s="151"/>
      <c r="J121" s="199"/>
      <c r="K121" s="199"/>
      <c r="L121" s="199"/>
      <c r="M121" s="151"/>
      <c r="N121" s="174"/>
      <c r="O121" s="174"/>
      <c r="P121" s="174"/>
      <c r="Q121" s="174"/>
      <c r="R121" s="174"/>
      <c r="S121" s="174"/>
      <c r="T121" s="174"/>
      <c r="U121" s="174"/>
    </row>
    <row r="122" spans="1:64" ht="24" customHeight="1">
      <c r="A122" s="83"/>
      <c r="B122" s="100"/>
      <c r="C122" s="371" t="s">
        <v>291</v>
      </c>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row>
    <row r="123" spans="1:64" ht="60" customHeight="1">
      <c r="A123" s="83"/>
      <c r="B123" s="100"/>
      <c r="C123" s="372"/>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c r="AD123" s="317"/>
    </row>
    <row r="124" spans="1:64" ht="15" customHeight="1">
      <c r="A124" s="83"/>
      <c r="B124" s="239" t="str">
        <f>IF(AG90=0,"","Favor de ingresar toda la información requerida en la pregunta.")</f>
        <v/>
      </c>
      <c r="C124" s="239"/>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row>
    <row r="125" spans="1:64" ht="15" customHeight="1">
      <c r="A125" s="83"/>
      <c r="B125" s="239" t="str">
        <f>IF(AND(SUM(COUNTIF(O96:AD117,"NS"),COUNTIF(T68:AD89,"NS"))&lt;&gt;0,C123=""),"Alerta: Debido a que cuenta con registros NS, debe proporcionar una justificación en el area de comentarios al final de la pregunta.","")</f>
        <v/>
      </c>
      <c r="C125" s="239"/>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row>
    <row r="126" spans="1:64" ht="15" customHeight="1">
      <c r="A126" s="83"/>
      <c r="B126" s="239" t="str">
        <f>IF(AK120&gt;=1,"Favor de revisar la sumatoria y consistencia de totales y/o subtotales por filas (numéricos y NS).","")</f>
        <v/>
      </c>
      <c r="C126" s="239"/>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row>
    <row r="127" spans="1:64" ht="15" customHeight="1">
      <c r="A127" s="83"/>
      <c r="B127" s="239" t="str">
        <f>IF(AH90&gt;0,"Revise la información capturada, ya que tiene datos ingresados en celdas que están sombreadas.","")</f>
        <v/>
      </c>
      <c r="C127" s="239"/>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row>
    <row r="128" spans="1:64" ht="15" customHeight="1">
      <c r="A128" s="83"/>
      <c r="B128" s="239" t="str">
        <f>IF(AI68&gt;0,"Favor de revisar la instrucción 3, debido a que no se cumplen con los criterios mencionados.",IF(AND(C123="",AJ90&gt;0),"Alerta: Favor de revisar la instrucción 4, debido a que no se cumplen con los criterios mencionados.",""))</f>
        <v/>
      </c>
      <c r="C128" s="239"/>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row>
    <row r="129" spans="1:42" ht="15" customHeight="1">
      <c r="A129" s="83"/>
      <c r="B129" s="239" t="str">
        <f>IF(AT74&gt;0,"Favor de revisar la instrucción 5, debido a que no se cumplen con los criterios mencionados.",IF(AND(C123="",BL118&gt;0),"Alerta: Favor de revisar la instrucción 6, debido a que no se cumplen con los criterios mencionados.",""))</f>
        <v/>
      </c>
      <c r="C129" s="239"/>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row>
    <row r="130" spans="1:42" ht="36" customHeight="1">
      <c r="A130" s="98" t="s">
        <v>1313</v>
      </c>
      <c r="B130" s="382" t="s">
        <v>1314</v>
      </c>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81"/>
    </row>
    <row r="131" spans="1:42" ht="24" customHeight="1">
      <c r="A131" s="91"/>
      <c r="B131" s="15"/>
      <c r="C131" s="371" t="s">
        <v>1315</v>
      </c>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81"/>
    </row>
    <row r="132" spans="1:42" ht="24" customHeight="1">
      <c r="A132" s="91"/>
      <c r="B132" s="15"/>
      <c r="C132" s="386" t="s">
        <v>1316</v>
      </c>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81"/>
    </row>
    <row r="133" spans="1:42" ht="24" customHeight="1">
      <c r="A133" s="91"/>
      <c r="B133" s="15"/>
      <c r="C133" s="386" t="s">
        <v>1317</v>
      </c>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81"/>
    </row>
    <row r="134" spans="1:42" ht="24" customHeight="1">
      <c r="A134" s="91"/>
      <c r="B134" s="15"/>
      <c r="C134" s="386" t="s">
        <v>1318</v>
      </c>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81"/>
    </row>
    <row r="135" spans="1:42" ht="15" customHeight="1" thickBot="1">
      <c r="A135" s="91"/>
      <c r="B135" s="15"/>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row>
    <row r="136" spans="1:42" ht="15" customHeight="1" thickBot="1">
      <c r="A136" s="91"/>
      <c r="B136" s="15"/>
      <c r="C136" s="123" t="s">
        <v>1319</v>
      </c>
      <c r="D136" s="34"/>
      <c r="E136" s="34"/>
      <c r="F136" s="34"/>
      <c r="G136" s="34"/>
      <c r="H136" s="34"/>
      <c r="I136" s="34"/>
      <c r="J136" s="34"/>
      <c r="K136" s="34"/>
      <c r="L136" s="34"/>
      <c r="M136" s="411" t="str">
        <f>IF(OR(B8="",C26&lt;&gt;1),"",B8)</f>
        <v/>
      </c>
      <c r="N136" s="477"/>
      <c r="O136" s="477"/>
      <c r="P136" s="477"/>
      <c r="Q136" s="477"/>
      <c r="R136" s="477"/>
      <c r="S136" s="477"/>
      <c r="T136" s="477"/>
      <c r="U136" s="477"/>
      <c r="V136" s="477"/>
      <c r="W136" s="477"/>
      <c r="X136" s="477"/>
      <c r="Y136" s="477"/>
      <c r="Z136" s="477"/>
      <c r="AA136" s="478"/>
      <c r="AB136" s="34"/>
      <c r="AC136" s="411" t="str">
        <f>IF(OR(N8="",C26&lt;&gt;1),"",N8)</f>
        <v/>
      </c>
      <c r="AD136" s="478"/>
    </row>
    <row r="137" spans="1:42" ht="15" customHeight="1">
      <c r="A137" s="83"/>
      <c r="B137" s="100"/>
    </row>
    <row r="138" spans="1:42" ht="15" customHeight="1">
      <c r="A138" s="83"/>
      <c r="B138" s="100"/>
      <c r="AA138" s="479" t="s">
        <v>493</v>
      </c>
      <c r="AB138" s="281"/>
      <c r="AC138" s="281"/>
      <c r="AD138" s="281"/>
    </row>
    <row r="139" spans="1:42" ht="48" customHeight="1">
      <c r="A139" s="83"/>
      <c r="B139" s="100"/>
      <c r="C139" s="397" t="s">
        <v>1320</v>
      </c>
      <c r="D139" s="316"/>
      <c r="E139" s="316"/>
      <c r="F139" s="316"/>
      <c r="G139" s="316"/>
      <c r="H139" s="316"/>
      <c r="I139" s="316"/>
      <c r="J139" s="316"/>
      <c r="K139" s="316"/>
      <c r="L139" s="316"/>
      <c r="M139" s="316"/>
      <c r="N139" s="316"/>
      <c r="O139" s="316"/>
      <c r="P139" s="316"/>
      <c r="Q139" s="316"/>
      <c r="R139" s="316"/>
      <c r="S139" s="317"/>
      <c r="T139" s="397" t="s">
        <v>1309</v>
      </c>
      <c r="U139" s="319"/>
      <c r="V139" s="320"/>
      <c r="W139" s="397" t="s">
        <v>1310</v>
      </c>
      <c r="X139" s="316"/>
      <c r="Y139" s="316"/>
      <c r="Z139" s="316"/>
      <c r="AA139" s="316"/>
      <c r="AB139" s="316"/>
      <c r="AC139" s="316"/>
      <c r="AD139" s="317"/>
    </row>
    <row r="140" spans="1:42" ht="60" customHeight="1">
      <c r="A140" s="83"/>
      <c r="B140" s="100"/>
      <c r="C140" s="454" t="s">
        <v>1321</v>
      </c>
      <c r="D140" s="319"/>
      <c r="E140" s="319"/>
      <c r="F140" s="320"/>
      <c r="G140" s="454" t="s">
        <v>1322</v>
      </c>
      <c r="H140" s="319"/>
      <c r="I140" s="319"/>
      <c r="J140" s="319"/>
      <c r="K140" s="319"/>
      <c r="L140" s="319"/>
      <c r="M140" s="319"/>
      <c r="N140" s="319"/>
      <c r="O140" s="319"/>
      <c r="P140" s="319"/>
      <c r="Q140" s="319"/>
      <c r="R140" s="319"/>
      <c r="S140" s="320"/>
      <c r="T140" s="321"/>
      <c r="U140" s="281"/>
      <c r="V140" s="322"/>
      <c r="W140" s="384" t="s">
        <v>454</v>
      </c>
      <c r="X140" s="387" t="s">
        <v>700</v>
      </c>
      <c r="Y140" s="387" t="s">
        <v>701</v>
      </c>
      <c r="Z140" s="387" t="s">
        <v>550</v>
      </c>
      <c r="AA140" s="315" t="s">
        <v>1295</v>
      </c>
      <c r="AB140" s="316"/>
      <c r="AC140" s="316"/>
      <c r="AD140" s="317"/>
    </row>
    <row r="141" spans="1:42" ht="72" customHeight="1">
      <c r="A141" s="83"/>
      <c r="B141" s="100"/>
      <c r="C141" s="323"/>
      <c r="D141" s="314"/>
      <c r="E141" s="314"/>
      <c r="F141" s="324"/>
      <c r="G141" s="323"/>
      <c r="H141" s="314"/>
      <c r="I141" s="314"/>
      <c r="J141" s="314"/>
      <c r="K141" s="314"/>
      <c r="L141" s="314"/>
      <c r="M141" s="314"/>
      <c r="N141" s="314"/>
      <c r="O141" s="314"/>
      <c r="P141" s="314"/>
      <c r="Q141" s="314"/>
      <c r="R141" s="314"/>
      <c r="S141" s="324"/>
      <c r="T141" s="323"/>
      <c r="U141" s="314"/>
      <c r="V141" s="324"/>
      <c r="W141" s="452"/>
      <c r="X141" s="452"/>
      <c r="Y141" s="452"/>
      <c r="Z141" s="452"/>
      <c r="AA141" s="93" t="s">
        <v>736</v>
      </c>
      <c r="AB141" s="94" t="s">
        <v>700</v>
      </c>
      <c r="AC141" s="94" t="s">
        <v>701</v>
      </c>
      <c r="AD141" s="94" t="s">
        <v>550</v>
      </c>
      <c r="AG141" t="s">
        <v>412</v>
      </c>
      <c r="AH141" t="s">
        <v>413</v>
      </c>
      <c r="AK141" t="s">
        <v>927</v>
      </c>
      <c r="AL141" t="s">
        <v>739</v>
      </c>
      <c r="AM141" t="s">
        <v>740</v>
      </c>
      <c r="AN141" t="s">
        <v>928</v>
      </c>
      <c r="AO141" t="s">
        <v>742</v>
      </c>
      <c r="AP141" t="s">
        <v>743</v>
      </c>
    </row>
    <row r="142" spans="1:42" ht="15" customHeight="1">
      <c r="A142" s="83"/>
      <c r="B142" s="100"/>
      <c r="C142" s="480" t="s">
        <v>454</v>
      </c>
      <c r="D142" s="316"/>
      <c r="E142" s="316"/>
      <c r="F142" s="316"/>
      <c r="G142" s="316"/>
      <c r="H142" s="316"/>
      <c r="I142" s="316"/>
      <c r="J142" s="316"/>
      <c r="K142" s="316"/>
      <c r="L142" s="316"/>
      <c r="M142" s="316"/>
      <c r="N142" s="316"/>
      <c r="O142" s="316"/>
      <c r="P142" s="316"/>
      <c r="Q142" s="316"/>
      <c r="R142" s="316"/>
      <c r="S142" s="317"/>
      <c r="T142" s="397" t="str">
        <f>IF(O26="","",O26)</f>
        <v/>
      </c>
      <c r="U142" s="481"/>
      <c r="V142" s="482"/>
      <c r="W142" s="279"/>
      <c r="X142" s="279"/>
      <c r="Y142" s="279"/>
      <c r="Z142" s="279"/>
      <c r="AA142" s="279"/>
      <c r="AB142" s="279"/>
      <c r="AC142" s="279"/>
      <c r="AD142" s="279"/>
      <c r="AG142">
        <f>IF(C26=1,IF(OR(SUM(COUNTBLANK(T142:AD142),COUNTBLANK(O723:AD723))=2,SUM(COUNTBLANK(T142:AD142),COUNTBLANK(O723:AD723))=27),0,1),0)</f>
        <v>0</v>
      </c>
      <c r="AH142" t="b">
        <f>IF(C26&gt;1,IF(COUNTA(T142:AD142)=0,0,1))</f>
        <v>0</v>
      </c>
      <c r="AK142">
        <f t="shared" ref="AK142:AK205" si="21">COUNTIF(X142:Z142,"NS")</f>
        <v>0</v>
      </c>
      <c r="AL142">
        <f t="shared" ref="AL142:AL205" si="22">SUM(X142:Z142)</f>
        <v>0</v>
      </c>
      <c r="AM142">
        <f t="shared" ref="AM142:AM205" si="23">IF(COUNTA(W142:Z142)=0,0,IF(OR(AND(W142=0,AK142&gt;0),AND(W142="ns",AL142&gt;0),AND(W142="ns",AK142=0,AL142=0)),1,IF(OR(AND(AK142&gt;=2,W142&gt;AL142),AND(W142="ns",AL142=0,AK142&gt;0),W142=AL142),0,1)))</f>
        <v>0</v>
      </c>
      <c r="AN142">
        <f t="shared" ref="AN142:AN205" si="24">COUNTIF(AB142:AD142,"NS")</f>
        <v>0</v>
      </c>
      <c r="AO142">
        <f t="shared" ref="AO142:AO205" si="25">SUM(AB142:AD142)</f>
        <v>0</v>
      </c>
      <c r="AP142">
        <f t="shared" ref="AP142:AP205" si="26">IF(COUNTA(AA142:AD142)=0,0,IF(OR(AND(AA142=0,AN142&gt;0),AND(AA142="ns",AO142&gt;0),AND(AA142="ns",AN142=0,AO142=0)),1,IF(OR(AND(AN142&gt;=2,AA142&gt;AO142),AND(AA142="ns",AO142=0,AN142&gt;0),AA142=AO142),0,1)))</f>
        <v>0</v>
      </c>
    </row>
    <row r="143" spans="1:42" ht="15" customHeight="1">
      <c r="A143" s="83"/>
      <c r="B143" s="100"/>
      <c r="C143" s="125" t="s">
        <v>221</v>
      </c>
      <c r="D143" s="441" t="str">
        <f>IF(OR($AC$136="",$C$26&lt;&gt;1),"",IF(HLOOKUP($AC$136,Presentación!$AQ$3:$BV$574,Presentación!AP4)="","",HLOOKUP($AC$136,Presentación!$AQ$3:$BV$574,Presentación!AP4,0)))</f>
        <v/>
      </c>
      <c r="E143" s="428"/>
      <c r="F143" s="429"/>
      <c r="G143" s="396" t="str">
        <f>IF(OR($AC$136="",$C$26&lt;&gt;1),"",IF(HLOOKUP($AC$136,Presentación!$BZ$3:$DE$574,Presentación!AP4,0)="","",HLOOKUP($AC$136,Presentación!$BZ$3:$DE$574,Presentación!AP4,0)))</f>
        <v/>
      </c>
      <c r="H143" s="428"/>
      <c r="I143" s="428"/>
      <c r="J143" s="428"/>
      <c r="K143" s="428"/>
      <c r="L143" s="428"/>
      <c r="M143" s="428"/>
      <c r="N143" s="428"/>
      <c r="O143" s="428"/>
      <c r="P143" s="428"/>
      <c r="Q143" s="428"/>
      <c r="R143" s="428"/>
      <c r="S143" s="429"/>
      <c r="T143" s="379"/>
      <c r="U143" s="316"/>
      <c r="V143" s="317"/>
      <c r="W143" s="249"/>
      <c r="X143" s="249"/>
      <c r="Y143" s="249"/>
      <c r="Z143" s="249"/>
      <c r="AA143" s="249"/>
      <c r="AB143" s="249"/>
      <c r="AC143" s="249"/>
      <c r="AD143" s="249"/>
      <c r="AG143">
        <f>IF(C26=1,IF(OR(SUM(COUNTBLANK(D143:AD143),COUNTBLANK(D724:AD724))=25,SUM(COUNTBLANK(D143:AD143),COUNTBLANK(D724:AD724))=54),0,1),0)</f>
        <v>0</v>
      </c>
      <c r="AH143" t="b">
        <f>IF(C26&gt;1,IF(COUNTA(D143:AD143,D724:AD724)=0,0,1))</f>
        <v>0</v>
      </c>
      <c r="AK143">
        <f t="shared" si="21"/>
        <v>0</v>
      </c>
      <c r="AL143">
        <f t="shared" si="22"/>
        <v>0</v>
      </c>
      <c r="AM143">
        <f t="shared" si="23"/>
        <v>0</v>
      </c>
      <c r="AN143">
        <f t="shared" si="24"/>
        <v>0</v>
      </c>
      <c r="AO143">
        <f t="shared" si="25"/>
        <v>0</v>
      </c>
      <c r="AP143">
        <f t="shared" si="26"/>
        <v>0</v>
      </c>
    </row>
    <row r="144" spans="1:42" ht="15" customHeight="1">
      <c r="A144" s="83"/>
      <c r="B144" s="100"/>
      <c r="C144" s="125" t="s">
        <v>222</v>
      </c>
      <c r="D144" s="441" t="str">
        <f>IF(OR($AC$136="",$C$26&lt;&gt;1),"",IF(HLOOKUP($AC$136,Presentación!$AQ$3:$BV$574,Presentación!AP5)="","",HLOOKUP($AC$136,Presentación!$AQ$3:$BV$574,Presentación!AP5,0)))</f>
        <v/>
      </c>
      <c r="E144" s="428"/>
      <c r="F144" s="429"/>
      <c r="G144" s="396" t="str">
        <f>IF(OR($AC$136="",$C$26&lt;&gt;1),"",IF(HLOOKUP($AC$136,Presentación!$BZ$3:$DE$574,Presentación!AP5,0)="","",HLOOKUP($AC$136,Presentación!$BZ$3:$DE$574,Presentación!AP5,0)))</f>
        <v/>
      </c>
      <c r="H144" s="428"/>
      <c r="I144" s="428"/>
      <c r="J144" s="428"/>
      <c r="K144" s="428"/>
      <c r="L144" s="428"/>
      <c r="M144" s="428"/>
      <c r="N144" s="428"/>
      <c r="O144" s="428"/>
      <c r="P144" s="428"/>
      <c r="Q144" s="428"/>
      <c r="R144" s="428"/>
      <c r="S144" s="429"/>
      <c r="T144" s="379"/>
      <c r="U144" s="316"/>
      <c r="V144" s="317"/>
      <c r="W144" s="249"/>
      <c r="X144" s="249"/>
      <c r="Y144" s="249"/>
      <c r="Z144" s="249"/>
      <c r="AA144" s="249"/>
      <c r="AB144" s="249"/>
      <c r="AC144" s="249"/>
      <c r="AD144" s="249"/>
      <c r="AG144">
        <f>IF(C26=1,IF(OR(SUM(COUNTBLANK(D144:AD144),COUNTBLANK(D725:AD725))=25,SUM(COUNTBLANK(D144:AD144),COUNTBLANK(D725:AD725))=54),0,1),0)</f>
        <v>0</v>
      </c>
      <c r="AH144" t="b">
        <f>IF(C26&gt;1,IF(COUNTA(D144:AD144,D725:AD725)=0,0,1))</f>
        <v>0</v>
      </c>
      <c r="AK144">
        <f t="shared" si="21"/>
        <v>0</v>
      </c>
      <c r="AL144">
        <f t="shared" si="22"/>
        <v>0</v>
      </c>
      <c r="AM144">
        <f t="shared" si="23"/>
        <v>0</v>
      </c>
      <c r="AN144">
        <f t="shared" si="24"/>
        <v>0</v>
      </c>
      <c r="AO144">
        <f t="shared" si="25"/>
        <v>0</v>
      </c>
      <c r="AP144">
        <f t="shared" si="26"/>
        <v>0</v>
      </c>
    </row>
    <row r="145" spans="1:42" ht="15" customHeight="1">
      <c r="A145" s="83"/>
      <c r="B145" s="100"/>
      <c r="C145" s="125" t="s">
        <v>224</v>
      </c>
      <c r="D145" s="441" t="str">
        <f>IF(OR($AC$136="",$C$26&lt;&gt;1),"",IF(HLOOKUP($AC$136,Presentación!$AQ$3:$BV$574,Presentación!AP6)="","",HLOOKUP($AC$136,Presentación!$AQ$3:$BV$574,Presentación!AP6,0)))</f>
        <v/>
      </c>
      <c r="E145" s="428"/>
      <c r="F145" s="429"/>
      <c r="G145" s="396" t="str">
        <f>IF(OR($AC$136="",$C$26&lt;&gt;1),"",IF(HLOOKUP($AC$136,Presentación!$BZ$3:$DE$574,Presentación!AP6,0)="","",HLOOKUP($AC$136,Presentación!$BZ$3:$DE$574,Presentación!AP6,0)))</f>
        <v/>
      </c>
      <c r="H145" s="428"/>
      <c r="I145" s="428"/>
      <c r="J145" s="428"/>
      <c r="K145" s="428"/>
      <c r="L145" s="428"/>
      <c r="M145" s="428"/>
      <c r="N145" s="428"/>
      <c r="O145" s="428"/>
      <c r="P145" s="428"/>
      <c r="Q145" s="428"/>
      <c r="R145" s="428"/>
      <c r="S145" s="429"/>
      <c r="T145" s="379"/>
      <c r="U145" s="316"/>
      <c r="V145" s="317"/>
      <c r="W145" s="249"/>
      <c r="X145" s="249"/>
      <c r="Y145" s="249"/>
      <c r="Z145" s="249"/>
      <c r="AA145" s="249"/>
      <c r="AB145" s="249"/>
      <c r="AC145" s="249"/>
      <c r="AD145" s="249"/>
      <c r="AG145">
        <f>IF(C26=1,IF(OR(SUM(COUNTBLANK(D145:AD145),COUNTBLANK(D726:AD726))=25,SUM(COUNTBLANK(D145:AD145),COUNTBLANK(D726:AD726))=54),0,1),0)</f>
        <v>0</v>
      </c>
      <c r="AH145" t="b">
        <f>IF(C26&gt;1,IF(COUNTA(D145:AD145,D726:AD726)=0,0,1))</f>
        <v>0</v>
      </c>
      <c r="AK145">
        <f t="shared" si="21"/>
        <v>0</v>
      </c>
      <c r="AL145">
        <f t="shared" si="22"/>
        <v>0</v>
      </c>
      <c r="AM145">
        <f t="shared" si="23"/>
        <v>0</v>
      </c>
      <c r="AN145">
        <f t="shared" si="24"/>
        <v>0</v>
      </c>
      <c r="AO145">
        <f t="shared" si="25"/>
        <v>0</v>
      </c>
      <c r="AP145">
        <f t="shared" si="26"/>
        <v>0</v>
      </c>
    </row>
    <row r="146" spans="1:42" ht="15" customHeight="1">
      <c r="A146" s="83"/>
      <c r="B146" s="100"/>
      <c r="C146" s="125" t="s">
        <v>225</v>
      </c>
      <c r="D146" s="441" t="str">
        <f>IF(OR($AC$136="",$C$26&lt;&gt;1),"",IF(HLOOKUP($AC$136,Presentación!$AQ$3:$BV$574,Presentación!AP7)="","",HLOOKUP($AC$136,Presentación!$AQ$3:$BV$574,Presentación!AP7,0)))</f>
        <v/>
      </c>
      <c r="E146" s="428"/>
      <c r="F146" s="429"/>
      <c r="G146" s="396" t="str">
        <f>IF(OR($AC$136="",$C$26&lt;&gt;1),"",IF(HLOOKUP($AC$136,Presentación!$BZ$3:$DE$574,Presentación!AP7,0)="","",HLOOKUP($AC$136,Presentación!$BZ$3:$DE$574,Presentación!AP7,0)))</f>
        <v/>
      </c>
      <c r="H146" s="428"/>
      <c r="I146" s="428"/>
      <c r="J146" s="428"/>
      <c r="K146" s="428"/>
      <c r="L146" s="428"/>
      <c r="M146" s="428"/>
      <c r="N146" s="428"/>
      <c r="O146" s="428"/>
      <c r="P146" s="428"/>
      <c r="Q146" s="428"/>
      <c r="R146" s="428"/>
      <c r="S146" s="429"/>
      <c r="T146" s="379"/>
      <c r="U146" s="316"/>
      <c r="V146" s="317"/>
      <c r="W146" s="249"/>
      <c r="X146" s="249"/>
      <c r="Y146" s="249"/>
      <c r="Z146" s="249"/>
      <c r="AA146" s="249"/>
      <c r="AB146" s="249"/>
      <c r="AC146" s="249"/>
      <c r="AD146" s="249"/>
      <c r="AG146">
        <f>IF(C26=1,IF(OR(SUM(COUNTBLANK(D146:AD146),COUNTBLANK(D727:AD727))=25,SUM(COUNTBLANK(D146:AD146),COUNTBLANK(D727:AD727))=54),0,1),0)</f>
        <v>0</v>
      </c>
      <c r="AH146" t="b">
        <f>IF(C26&gt;1,IF(COUNTA(D146:AD146,D727:AD727)=0,0,1))</f>
        <v>0</v>
      </c>
      <c r="AK146">
        <f t="shared" si="21"/>
        <v>0</v>
      </c>
      <c r="AL146">
        <f t="shared" si="22"/>
        <v>0</v>
      </c>
      <c r="AM146">
        <f t="shared" si="23"/>
        <v>0</v>
      </c>
      <c r="AN146">
        <f t="shared" si="24"/>
        <v>0</v>
      </c>
      <c r="AO146">
        <f t="shared" si="25"/>
        <v>0</v>
      </c>
      <c r="AP146">
        <f t="shared" si="26"/>
        <v>0</v>
      </c>
    </row>
    <row r="147" spans="1:42" ht="15" customHeight="1">
      <c r="A147" s="83"/>
      <c r="B147" s="100"/>
      <c r="C147" s="125" t="s">
        <v>227</v>
      </c>
      <c r="D147" s="441" t="str">
        <f>IF(OR($AC$136="",$C$26&lt;&gt;1),"",IF(HLOOKUP($AC$136,Presentación!$AQ$3:$BV$574,Presentación!AP8)="","",HLOOKUP($AC$136,Presentación!$AQ$3:$BV$574,Presentación!AP8,0)))</f>
        <v/>
      </c>
      <c r="E147" s="428"/>
      <c r="F147" s="429"/>
      <c r="G147" s="396" t="str">
        <f>IF(OR($AC$136="",$C$26&lt;&gt;1),"",IF(HLOOKUP($AC$136,Presentación!$BZ$3:$DE$574,Presentación!AP8,0)="","",HLOOKUP($AC$136,Presentación!$BZ$3:$DE$574,Presentación!AP8,0)))</f>
        <v/>
      </c>
      <c r="H147" s="428"/>
      <c r="I147" s="428"/>
      <c r="J147" s="428"/>
      <c r="K147" s="428"/>
      <c r="L147" s="428"/>
      <c r="M147" s="428"/>
      <c r="N147" s="428"/>
      <c r="O147" s="428"/>
      <c r="P147" s="428"/>
      <c r="Q147" s="428"/>
      <c r="R147" s="428"/>
      <c r="S147" s="429"/>
      <c r="T147" s="379"/>
      <c r="U147" s="316"/>
      <c r="V147" s="317"/>
      <c r="W147" s="249"/>
      <c r="X147" s="249"/>
      <c r="Y147" s="249"/>
      <c r="Z147" s="249"/>
      <c r="AA147" s="249"/>
      <c r="AB147" s="249"/>
      <c r="AC147" s="249"/>
      <c r="AD147" s="249"/>
      <c r="AG147">
        <f>IF(C26=1,IF(OR(SUM(COUNTBLANK(D147:AD147),COUNTBLANK(D728:AD728))=25,SUM(COUNTBLANK(D147:AD147),COUNTBLANK(D728:AD728))=54),0,1),0)</f>
        <v>0</v>
      </c>
      <c r="AH147" t="b">
        <f>IF(C26&gt;1,IF(COUNTA(D147:AD147,D728:AD728)=0,0,1))</f>
        <v>0</v>
      </c>
      <c r="AK147">
        <f t="shared" si="21"/>
        <v>0</v>
      </c>
      <c r="AL147">
        <f t="shared" si="22"/>
        <v>0</v>
      </c>
      <c r="AM147">
        <f t="shared" si="23"/>
        <v>0</v>
      </c>
      <c r="AN147">
        <f t="shared" si="24"/>
        <v>0</v>
      </c>
      <c r="AO147">
        <f t="shared" si="25"/>
        <v>0</v>
      </c>
      <c r="AP147">
        <f t="shared" si="26"/>
        <v>0</v>
      </c>
    </row>
    <row r="148" spans="1:42" ht="15" customHeight="1">
      <c r="A148" s="83"/>
      <c r="B148" s="100"/>
      <c r="C148" s="125" t="s">
        <v>229</v>
      </c>
      <c r="D148" s="441" t="str">
        <f>IF(OR($AC$136="",$C$26&lt;&gt;1),"",IF(HLOOKUP($AC$136,Presentación!$AQ$3:$BV$574,Presentación!AP9)="","",HLOOKUP($AC$136,Presentación!$AQ$3:$BV$574,Presentación!AP9,0)))</f>
        <v/>
      </c>
      <c r="E148" s="428"/>
      <c r="F148" s="429"/>
      <c r="G148" s="396" t="str">
        <f>IF(OR($AC$136="",$C$26&lt;&gt;1),"",IF(HLOOKUP($AC$136,Presentación!$BZ$3:$DE$574,Presentación!AP9,0)="","",HLOOKUP($AC$136,Presentación!$BZ$3:$DE$574,Presentación!AP9,0)))</f>
        <v/>
      </c>
      <c r="H148" s="428"/>
      <c r="I148" s="428"/>
      <c r="J148" s="428"/>
      <c r="K148" s="428"/>
      <c r="L148" s="428"/>
      <c r="M148" s="428"/>
      <c r="N148" s="428"/>
      <c r="O148" s="428"/>
      <c r="P148" s="428"/>
      <c r="Q148" s="428"/>
      <c r="R148" s="428"/>
      <c r="S148" s="429"/>
      <c r="T148" s="379"/>
      <c r="U148" s="316"/>
      <c r="V148" s="317"/>
      <c r="W148" s="249"/>
      <c r="X148" s="249"/>
      <c r="Y148" s="249"/>
      <c r="Z148" s="249"/>
      <c r="AA148" s="249"/>
      <c r="AB148" s="249"/>
      <c r="AC148" s="249"/>
      <c r="AD148" s="249"/>
      <c r="AG148">
        <f>IF(C26=1,IF(OR(SUM(COUNTBLANK(D148:AD148),COUNTBLANK(D729:AD729))=25,SUM(COUNTBLANK(D148:AD148),COUNTBLANK(D729:AD729))=54),0,1),0)</f>
        <v>0</v>
      </c>
      <c r="AH148" t="b">
        <f>IF(C26&gt;1,IF(COUNTA(D148:AD148,D729:AD729)=0,0,1))</f>
        <v>0</v>
      </c>
      <c r="AK148">
        <f t="shared" si="21"/>
        <v>0</v>
      </c>
      <c r="AL148">
        <f t="shared" si="22"/>
        <v>0</v>
      </c>
      <c r="AM148">
        <f t="shared" si="23"/>
        <v>0</v>
      </c>
      <c r="AN148">
        <f t="shared" si="24"/>
        <v>0</v>
      </c>
      <c r="AO148">
        <f t="shared" si="25"/>
        <v>0</v>
      </c>
      <c r="AP148">
        <f t="shared" si="26"/>
        <v>0</v>
      </c>
    </row>
    <row r="149" spans="1:42" ht="15" customHeight="1">
      <c r="A149" s="83"/>
      <c r="B149" s="100"/>
      <c r="C149" s="125" t="s">
        <v>231</v>
      </c>
      <c r="D149" s="441" t="str">
        <f>IF(OR($AC$136="",$C$26&lt;&gt;1),"",IF(HLOOKUP($AC$136,Presentación!$AQ$3:$BV$574,Presentación!AP10)="","",HLOOKUP($AC$136,Presentación!$AQ$3:$BV$574,Presentación!AP10,0)))</f>
        <v/>
      </c>
      <c r="E149" s="428"/>
      <c r="F149" s="429"/>
      <c r="G149" s="396" t="str">
        <f>IF(OR($AC$136="",$C$26&lt;&gt;1),"",IF(HLOOKUP($AC$136,Presentación!$BZ$3:$DE$574,Presentación!AP10,0)="","",HLOOKUP($AC$136,Presentación!$BZ$3:$DE$574,Presentación!AP10,0)))</f>
        <v/>
      </c>
      <c r="H149" s="428"/>
      <c r="I149" s="428"/>
      <c r="J149" s="428"/>
      <c r="K149" s="428"/>
      <c r="L149" s="428"/>
      <c r="M149" s="428"/>
      <c r="N149" s="428"/>
      <c r="O149" s="428"/>
      <c r="P149" s="428"/>
      <c r="Q149" s="428"/>
      <c r="R149" s="428"/>
      <c r="S149" s="429"/>
      <c r="T149" s="379"/>
      <c r="U149" s="316"/>
      <c r="V149" s="317"/>
      <c r="W149" s="249"/>
      <c r="X149" s="249"/>
      <c r="Y149" s="249"/>
      <c r="Z149" s="249"/>
      <c r="AA149" s="249"/>
      <c r="AB149" s="249"/>
      <c r="AC149" s="249"/>
      <c r="AD149" s="249"/>
      <c r="AG149">
        <f>IF(C26=1,IF(OR(SUM(COUNTBLANK(D149:AD149),COUNTBLANK(D730:AD730))=25,SUM(COUNTBLANK(D149:AD149),COUNTBLANK(D730:AD730))=54),0,1),0)</f>
        <v>0</v>
      </c>
      <c r="AH149" t="b">
        <f>IF(C26&gt;1,IF(COUNTA(D149:AD149,D730:AD730)=0,0,1))</f>
        <v>0</v>
      </c>
      <c r="AK149">
        <f t="shared" si="21"/>
        <v>0</v>
      </c>
      <c r="AL149">
        <f t="shared" si="22"/>
        <v>0</v>
      </c>
      <c r="AM149">
        <f t="shared" si="23"/>
        <v>0</v>
      </c>
      <c r="AN149">
        <f t="shared" si="24"/>
        <v>0</v>
      </c>
      <c r="AO149">
        <f t="shared" si="25"/>
        <v>0</v>
      </c>
      <c r="AP149">
        <f t="shared" si="26"/>
        <v>0</v>
      </c>
    </row>
    <row r="150" spans="1:42" ht="15" customHeight="1">
      <c r="A150" s="83"/>
      <c r="B150" s="100"/>
      <c r="C150" s="125" t="s">
        <v>233</v>
      </c>
      <c r="D150" s="441" t="str">
        <f>IF(OR($AC$136="",$C$26&lt;&gt;1),"",IF(HLOOKUP($AC$136,Presentación!$AQ$3:$BV$574,Presentación!AP11)="","",HLOOKUP($AC$136,Presentación!$AQ$3:$BV$574,Presentación!AP11,0)))</f>
        <v/>
      </c>
      <c r="E150" s="428"/>
      <c r="F150" s="429"/>
      <c r="G150" s="396" t="str">
        <f>IF(OR($AC$136="",$C$26&lt;&gt;1),"",IF(HLOOKUP($AC$136,Presentación!$BZ$3:$DE$574,Presentación!AP11,0)="","",HLOOKUP($AC$136,Presentación!$BZ$3:$DE$574,Presentación!AP11,0)))</f>
        <v/>
      </c>
      <c r="H150" s="428"/>
      <c r="I150" s="428"/>
      <c r="J150" s="428"/>
      <c r="K150" s="428"/>
      <c r="L150" s="428"/>
      <c r="M150" s="428"/>
      <c r="N150" s="428"/>
      <c r="O150" s="428"/>
      <c r="P150" s="428"/>
      <c r="Q150" s="428"/>
      <c r="R150" s="428"/>
      <c r="S150" s="429"/>
      <c r="T150" s="379"/>
      <c r="U150" s="316"/>
      <c r="V150" s="317"/>
      <c r="W150" s="249"/>
      <c r="X150" s="249"/>
      <c r="Y150" s="249"/>
      <c r="Z150" s="249"/>
      <c r="AA150" s="249"/>
      <c r="AB150" s="249"/>
      <c r="AC150" s="249"/>
      <c r="AD150" s="249"/>
      <c r="AG150">
        <f>IF(C26=1,IF(OR(SUM(COUNTBLANK(D150:AD150),COUNTBLANK(D731:AD731))=25,SUM(COUNTBLANK(D150:AD150),COUNTBLANK(D731:AD731))=54),0,1),0)</f>
        <v>0</v>
      </c>
      <c r="AH150" t="b">
        <f>IF(C26&gt;1,IF(COUNTA(D150:AD150,D731:AD731)=0,0,1))</f>
        <v>0</v>
      </c>
      <c r="AK150">
        <f t="shared" si="21"/>
        <v>0</v>
      </c>
      <c r="AL150">
        <f t="shared" si="22"/>
        <v>0</v>
      </c>
      <c r="AM150">
        <f t="shared" si="23"/>
        <v>0</v>
      </c>
      <c r="AN150">
        <f t="shared" si="24"/>
        <v>0</v>
      </c>
      <c r="AO150">
        <f t="shared" si="25"/>
        <v>0</v>
      </c>
      <c r="AP150">
        <f t="shared" si="26"/>
        <v>0</v>
      </c>
    </row>
    <row r="151" spans="1:42" ht="15" customHeight="1">
      <c r="A151" s="83"/>
      <c r="B151" s="100"/>
      <c r="C151" s="125" t="s">
        <v>235</v>
      </c>
      <c r="D151" s="441" t="str">
        <f>IF(OR($AC$136="",$C$26&lt;&gt;1),"",IF(HLOOKUP($AC$136,Presentación!$AQ$3:$BV$574,Presentación!AP12)="","",HLOOKUP($AC$136,Presentación!$AQ$3:$BV$574,Presentación!AP12,0)))</f>
        <v/>
      </c>
      <c r="E151" s="428"/>
      <c r="F151" s="429"/>
      <c r="G151" s="396" t="str">
        <f>IF(OR($AC$136="",$C$26&lt;&gt;1),"",IF(HLOOKUP($AC$136,Presentación!$BZ$3:$DE$574,Presentación!AP12,0)="","",HLOOKUP($AC$136,Presentación!$BZ$3:$DE$574,Presentación!AP12,0)))</f>
        <v/>
      </c>
      <c r="H151" s="428"/>
      <c r="I151" s="428"/>
      <c r="J151" s="428"/>
      <c r="K151" s="428"/>
      <c r="L151" s="428"/>
      <c r="M151" s="428"/>
      <c r="N151" s="428"/>
      <c r="O151" s="428"/>
      <c r="P151" s="428"/>
      <c r="Q151" s="428"/>
      <c r="R151" s="428"/>
      <c r="S151" s="429"/>
      <c r="T151" s="379"/>
      <c r="U151" s="316"/>
      <c r="V151" s="317"/>
      <c r="W151" s="249"/>
      <c r="X151" s="249"/>
      <c r="Y151" s="249"/>
      <c r="Z151" s="249"/>
      <c r="AA151" s="249"/>
      <c r="AB151" s="249"/>
      <c r="AC151" s="249"/>
      <c r="AD151" s="249"/>
      <c r="AG151">
        <f>IF(C26=1,IF(OR(SUM(COUNTBLANK(D151:AD151),COUNTBLANK(D732:AD732))=25,SUM(COUNTBLANK(D151:AD151),COUNTBLANK(D732:AD732))=54),0,1),0)</f>
        <v>0</v>
      </c>
      <c r="AH151" t="b">
        <f>IF(C26&gt;1,IF(COUNTA(D151:AD151,D732:AD732)=0,0,1))</f>
        <v>0</v>
      </c>
      <c r="AK151">
        <f t="shared" si="21"/>
        <v>0</v>
      </c>
      <c r="AL151">
        <f t="shared" si="22"/>
        <v>0</v>
      </c>
      <c r="AM151">
        <f t="shared" si="23"/>
        <v>0</v>
      </c>
      <c r="AN151">
        <f t="shared" si="24"/>
        <v>0</v>
      </c>
      <c r="AO151">
        <f t="shared" si="25"/>
        <v>0</v>
      </c>
      <c r="AP151">
        <f t="shared" si="26"/>
        <v>0</v>
      </c>
    </row>
    <row r="152" spans="1:42" ht="15" customHeight="1">
      <c r="A152" s="83"/>
      <c r="B152" s="100"/>
      <c r="C152" s="125" t="s">
        <v>237</v>
      </c>
      <c r="D152" s="441" t="str">
        <f>IF(OR($AC$136="",$C$26&lt;&gt;1),"",IF(HLOOKUP($AC$136,Presentación!$AQ$3:$BV$574,Presentación!AP13)="","",HLOOKUP($AC$136,Presentación!$AQ$3:$BV$574,Presentación!AP13,0)))</f>
        <v/>
      </c>
      <c r="E152" s="428"/>
      <c r="F152" s="429"/>
      <c r="G152" s="396" t="str">
        <f>IF(OR($AC$136="",$C$26&lt;&gt;1),"",IF(HLOOKUP($AC$136,Presentación!$BZ$3:$DE$574,Presentación!AP13,0)="","",HLOOKUP($AC$136,Presentación!$BZ$3:$DE$574,Presentación!AP13,0)))</f>
        <v/>
      </c>
      <c r="H152" s="428"/>
      <c r="I152" s="428"/>
      <c r="J152" s="428"/>
      <c r="K152" s="428"/>
      <c r="L152" s="428"/>
      <c r="M152" s="428"/>
      <c r="N152" s="428"/>
      <c r="O152" s="428"/>
      <c r="P152" s="428"/>
      <c r="Q152" s="428"/>
      <c r="R152" s="428"/>
      <c r="S152" s="429"/>
      <c r="T152" s="379"/>
      <c r="U152" s="316"/>
      <c r="V152" s="317"/>
      <c r="W152" s="249"/>
      <c r="X152" s="249"/>
      <c r="Y152" s="249"/>
      <c r="Z152" s="249"/>
      <c r="AA152" s="249"/>
      <c r="AB152" s="249"/>
      <c r="AC152" s="249"/>
      <c r="AD152" s="249"/>
      <c r="AG152">
        <f>IF(C26=1,IF(OR(SUM(COUNTBLANK(D152:AD152),COUNTBLANK(D733:AD733))=25,SUM(COUNTBLANK(D152:AD152),COUNTBLANK(D733:AD733))=54),0,1),0)</f>
        <v>0</v>
      </c>
      <c r="AH152" t="b">
        <f>IF(C26&gt;1,IF(COUNTA(D152:AD152,D733:AD733)=0,0,1))</f>
        <v>0</v>
      </c>
      <c r="AK152">
        <f t="shared" si="21"/>
        <v>0</v>
      </c>
      <c r="AL152">
        <f t="shared" si="22"/>
        <v>0</v>
      </c>
      <c r="AM152">
        <f t="shared" si="23"/>
        <v>0</v>
      </c>
      <c r="AN152">
        <f t="shared" si="24"/>
        <v>0</v>
      </c>
      <c r="AO152">
        <f t="shared" si="25"/>
        <v>0</v>
      </c>
      <c r="AP152">
        <f t="shared" si="26"/>
        <v>0</v>
      </c>
    </row>
    <row r="153" spans="1:42" ht="15" customHeight="1">
      <c r="A153" s="83"/>
      <c r="B153" s="100"/>
      <c r="C153" s="125" t="s">
        <v>239</v>
      </c>
      <c r="D153" s="441" t="str">
        <f>IF(OR($AC$136="",$C$26&lt;&gt;1),"",IF(HLOOKUP($AC$136,Presentación!$AQ$3:$BV$574,Presentación!AP14)="","",HLOOKUP($AC$136,Presentación!$AQ$3:$BV$574,Presentación!AP14,0)))</f>
        <v/>
      </c>
      <c r="E153" s="428"/>
      <c r="F153" s="429"/>
      <c r="G153" s="396" t="str">
        <f>IF(OR($AC$136="",$C$26&lt;&gt;1),"",IF(HLOOKUP($AC$136,Presentación!$BZ$3:$DE$574,Presentación!AP14,0)="","",HLOOKUP($AC$136,Presentación!$BZ$3:$DE$574,Presentación!AP14,0)))</f>
        <v/>
      </c>
      <c r="H153" s="428"/>
      <c r="I153" s="428"/>
      <c r="J153" s="428"/>
      <c r="K153" s="428"/>
      <c r="L153" s="428"/>
      <c r="M153" s="428"/>
      <c r="N153" s="428"/>
      <c r="O153" s="428"/>
      <c r="P153" s="428"/>
      <c r="Q153" s="428"/>
      <c r="R153" s="428"/>
      <c r="S153" s="429"/>
      <c r="T153" s="379"/>
      <c r="U153" s="316"/>
      <c r="V153" s="317"/>
      <c r="W153" s="249"/>
      <c r="X153" s="249"/>
      <c r="Y153" s="249"/>
      <c r="Z153" s="249"/>
      <c r="AA153" s="249"/>
      <c r="AB153" s="249"/>
      <c r="AC153" s="249"/>
      <c r="AD153" s="249"/>
      <c r="AG153">
        <f>IF(C26=1,IF(OR(SUM(COUNTBLANK(D153:AD153),COUNTBLANK(D734:AD734))=25,SUM(COUNTBLANK(D153:AD153),COUNTBLANK(D734:AD734))=54),0,1),0)</f>
        <v>0</v>
      </c>
      <c r="AH153" t="b">
        <f>IF(C26&gt;1,IF(COUNTA(D153:AD153,D734:AD734)=0,0,1))</f>
        <v>0</v>
      </c>
      <c r="AK153">
        <f t="shared" si="21"/>
        <v>0</v>
      </c>
      <c r="AL153">
        <f t="shared" si="22"/>
        <v>0</v>
      </c>
      <c r="AM153">
        <f t="shared" si="23"/>
        <v>0</v>
      </c>
      <c r="AN153">
        <f t="shared" si="24"/>
        <v>0</v>
      </c>
      <c r="AO153">
        <f t="shared" si="25"/>
        <v>0</v>
      </c>
      <c r="AP153">
        <f t="shared" si="26"/>
        <v>0</v>
      </c>
    </row>
    <row r="154" spans="1:42" ht="15" customHeight="1">
      <c r="A154" s="83"/>
      <c r="B154" s="100"/>
      <c r="C154" s="125" t="s">
        <v>240</v>
      </c>
      <c r="D154" s="441" t="str">
        <f>IF(OR($AC$136="",$C$26&lt;&gt;1),"",IF(HLOOKUP($AC$136,Presentación!$AQ$3:$BV$574,Presentación!AP15)="","",HLOOKUP($AC$136,Presentación!$AQ$3:$BV$574,Presentación!AP15,0)))</f>
        <v/>
      </c>
      <c r="E154" s="428"/>
      <c r="F154" s="429"/>
      <c r="G154" s="396" t="str">
        <f>IF(OR($AC$136="",$C$26&lt;&gt;1),"",IF(HLOOKUP($AC$136,Presentación!$BZ$3:$DE$574,Presentación!AP15,0)="","",HLOOKUP($AC$136,Presentación!$BZ$3:$DE$574,Presentación!AP15,0)))</f>
        <v/>
      </c>
      <c r="H154" s="428"/>
      <c r="I154" s="428"/>
      <c r="J154" s="428"/>
      <c r="K154" s="428"/>
      <c r="L154" s="428"/>
      <c r="M154" s="428"/>
      <c r="N154" s="428"/>
      <c r="O154" s="428"/>
      <c r="P154" s="428"/>
      <c r="Q154" s="428"/>
      <c r="R154" s="428"/>
      <c r="S154" s="429"/>
      <c r="T154" s="379"/>
      <c r="U154" s="316"/>
      <c r="V154" s="317"/>
      <c r="W154" s="249"/>
      <c r="X154" s="249"/>
      <c r="Y154" s="249"/>
      <c r="Z154" s="249"/>
      <c r="AA154" s="249"/>
      <c r="AB154" s="249"/>
      <c r="AC154" s="249"/>
      <c r="AD154" s="249"/>
      <c r="AG154">
        <f>IF(C26=1,IF(OR(SUM(COUNTBLANK(D154:AD154),COUNTBLANK(D735:AD735))=25,SUM(COUNTBLANK(D154:AD154),COUNTBLANK(D735:AD735))=54),0,1),0)</f>
        <v>0</v>
      </c>
      <c r="AH154" t="b">
        <f>IF(C26&gt;1,IF(COUNTA(D154:AD154,D735:AD735)=0,0,1))</f>
        <v>0</v>
      </c>
      <c r="AK154">
        <f t="shared" si="21"/>
        <v>0</v>
      </c>
      <c r="AL154">
        <f t="shared" si="22"/>
        <v>0</v>
      </c>
      <c r="AM154">
        <f t="shared" si="23"/>
        <v>0</v>
      </c>
      <c r="AN154">
        <f t="shared" si="24"/>
        <v>0</v>
      </c>
      <c r="AO154">
        <f t="shared" si="25"/>
        <v>0</v>
      </c>
      <c r="AP154">
        <f t="shared" si="26"/>
        <v>0</v>
      </c>
    </row>
    <row r="155" spans="1:42" ht="15" customHeight="1">
      <c r="A155" s="83"/>
      <c r="B155" s="100"/>
      <c r="C155" s="125" t="s">
        <v>241</v>
      </c>
      <c r="D155" s="441" t="str">
        <f>IF(OR($AC$136="",$C$26&lt;&gt;1),"",IF(HLOOKUP($AC$136,Presentación!$AQ$3:$BV$574,Presentación!AP16)="","",HLOOKUP($AC$136,Presentación!$AQ$3:$BV$574,Presentación!AP16,0)))</f>
        <v/>
      </c>
      <c r="E155" s="428"/>
      <c r="F155" s="429"/>
      <c r="G155" s="396" t="str">
        <f>IF(OR($AC$136="",$C$26&lt;&gt;1),"",IF(HLOOKUP($AC$136,Presentación!$BZ$3:$DE$574,Presentación!AP16,0)="","",HLOOKUP($AC$136,Presentación!$BZ$3:$DE$574,Presentación!AP16,0)))</f>
        <v/>
      </c>
      <c r="H155" s="428"/>
      <c r="I155" s="428"/>
      <c r="J155" s="428"/>
      <c r="K155" s="428"/>
      <c r="L155" s="428"/>
      <c r="M155" s="428"/>
      <c r="N155" s="428"/>
      <c r="O155" s="428"/>
      <c r="P155" s="428"/>
      <c r="Q155" s="428"/>
      <c r="R155" s="428"/>
      <c r="S155" s="429"/>
      <c r="T155" s="379"/>
      <c r="U155" s="316"/>
      <c r="V155" s="317"/>
      <c r="W155" s="249"/>
      <c r="X155" s="249"/>
      <c r="Y155" s="249"/>
      <c r="Z155" s="249"/>
      <c r="AA155" s="249"/>
      <c r="AB155" s="249"/>
      <c r="AC155" s="249"/>
      <c r="AD155" s="249"/>
      <c r="AG155">
        <f>IF(C26=1,IF(OR(SUM(COUNTBLANK(D155:AD155),COUNTBLANK(D736:AD736))=25,SUM(COUNTBLANK(D155:AD155),COUNTBLANK(D736:AD736))=54),0,1),0)</f>
        <v>0</v>
      </c>
      <c r="AH155" t="b">
        <f>IF(C26&gt;1,IF(COUNTA(D155:AD155,D736:AD736)=0,0,1))</f>
        <v>0</v>
      </c>
      <c r="AK155">
        <f t="shared" si="21"/>
        <v>0</v>
      </c>
      <c r="AL155">
        <f t="shared" si="22"/>
        <v>0</v>
      </c>
      <c r="AM155">
        <f t="shared" si="23"/>
        <v>0</v>
      </c>
      <c r="AN155">
        <f t="shared" si="24"/>
        <v>0</v>
      </c>
      <c r="AO155">
        <f t="shared" si="25"/>
        <v>0</v>
      </c>
      <c r="AP155">
        <f t="shared" si="26"/>
        <v>0</v>
      </c>
    </row>
    <row r="156" spans="1:42" ht="15" customHeight="1">
      <c r="A156" s="83"/>
      <c r="B156" s="100"/>
      <c r="C156" s="125" t="s">
        <v>242</v>
      </c>
      <c r="D156" s="441" t="str">
        <f>IF(OR($AC$136="",$C$26&lt;&gt;1),"",IF(HLOOKUP($AC$136,Presentación!$AQ$3:$BV$574,Presentación!AP17)="","",HLOOKUP($AC$136,Presentación!$AQ$3:$BV$574,Presentación!AP17,0)))</f>
        <v/>
      </c>
      <c r="E156" s="428"/>
      <c r="F156" s="429"/>
      <c r="G156" s="396" t="str">
        <f>IF(OR($AC$136="",$C$26&lt;&gt;1),"",IF(HLOOKUP($AC$136,Presentación!$BZ$3:$DE$574,Presentación!AP17,0)="","",HLOOKUP($AC$136,Presentación!$BZ$3:$DE$574,Presentación!AP17,0)))</f>
        <v/>
      </c>
      <c r="H156" s="428"/>
      <c r="I156" s="428"/>
      <c r="J156" s="428"/>
      <c r="K156" s="428"/>
      <c r="L156" s="428"/>
      <c r="M156" s="428"/>
      <c r="N156" s="428"/>
      <c r="O156" s="428"/>
      <c r="P156" s="428"/>
      <c r="Q156" s="428"/>
      <c r="R156" s="428"/>
      <c r="S156" s="429"/>
      <c r="T156" s="379"/>
      <c r="U156" s="316"/>
      <c r="V156" s="317"/>
      <c r="W156" s="249"/>
      <c r="X156" s="249"/>
      <c r="Y156" s="249"/>
      <c r="Z156" s="249"/>
      <c r="AA156" s="249"/>
      <c r="AB156" s="249"/>
      <c r="AC156" s="249"/>
      <c r="AD156" s="249"/>
      <c r="AG156">
        <f>IF(C26=1,IF(OR(SUM(COUNTBLANK(D156:AD156),COUNTBLANK(D737:AD737))=25,SUM(COUNTBLANK(D156:AD156),COUNTBLANK(D737:AD737))=54),0,1),0)</f>
        <v>0</v>
      </c>
      <c r="AH156" t="b">
        <f>IF(C26&gt;1,IF(COUNTA(D156:AD156,D737:AD737)=0,0,1))</f>
        <v>0</v>
      </c>
      <c r="AK156">
        <f t="shared" si="21"/>
        <v>0</v>
      </c>
      <c r="AL156">
        <f t="shared" si="22"/>
        <v>0</v>
      </c>
      <c r="AM156">
        <f t="shared" si="23"/>
        <v>0</v>
      </c>
      <c r="AN156">
        <f t="shared" si="24"/>
        <v>0</v>
      </c>
      <c r="AO156">
        <f t="shared" si="25"/>
        <v>0</v>
      </c>
      <c r="AP156">
        <f t="shared" si="26"/>
        <v>0</v>
      </c>
    </row>
    <row r="157" spans="1:42" ht="15" customHeight="1">
      <c r="A157" s="83"/>
      <c r="B157" s="100"/>
      <c r="C157" s="125" t="s">
        <v>243</v>
      </c>
      <c r="D157" s="441" t="str">
        <f>IF(OR($AC$136="",$C$26&lt;&gt;1),"",IF(HLOOKUP($AC$136,Presentación!$AQ$3:$BV$574,Presentación!AP18)="","",HLOOKUP($AC$136,Presentación!$AQ$3:$BV$574,Presentación!AP18,0)))</f>
        <v/>
      </c>
      <c r="E157" s="428"/>
      <c r="F157" s="429"/>
      <c r="G157" s="396" t="str">
        <f>IF(OR($AC$136="",$C$26&lt;&gt;1),"",IF(HLOOKUP($AC$136,Presentación!$BZ$3:$DE$574,Presentación!AP18,0)="","",HLOOKUP($AC$136,Presentación!$BZ$3:$DE$574,Presentación!AP18,0)))</f>
        <v/>
      </c>
      <c r="H157" s="428"/>
      <c r="I157" s="428"/>
      <c r="J157" s="428"/>
      <c r="K157" s="428"/>
      <c r="L157" s="428"/>
      <c r="M157" s="428"/>
      <c r="N157" s="428"/>
      <c r="O157" s="428"/>
      <c r="P157" s="428"/>
      <c r="Q157" s="428"/>
      <c r="R157" s="428"/>
      <c r="S157" s="429"/>
      <c r="T157" s="379"/>
      <c r="U157" s="316"/>
      <c r="V157" s="317"/>
      <c r="W157" s="249"/>
      <c r="X157" s="249"/>
      <c r="Y157" s="249"/>
      <c r="Z157" s="249"/>
      <c r="AA157" s="249"/>
      <c r="AB157" s="249"/>
      <c r="AC157" s="249"/>
      <c r="AD157" s="249"/>
      <c r="AG157">
        <f>IF(C26=1,IF(OR(SUM(COUNTBLANK(D157:AD157),COUNTBLANK(D738:AD738))=25,SUM(COUNTBLANK(D157:AD157),COUNTBLANK(D738:AD738))=54),0,1),0)</f>
        <v>0</v>
      </c>
      <c r="AH157" t="b">
        <f>IF(C26&gt;1,IF(COUNTA(D157:AD157,D738:AD738)=0,0,1))</f>
        <v>0</v>
      </c>
      <c r="AK157">
        <f t="shared" si="21"/>
        <v>0</v>
      </c>
      <c r="AL157">
        <f t="shared" si="22"/>
        <v>0</v>
      </c>
      <c r="AM157">
        <f t="shared" si="23"/>
        <v>0</v>
      </c>
      <c r="AN157">
        <f t="shared" si="24"/>
        <v>0</v>
      </c>
      <c r="AO157">
        <f t="shared" si="25"/>
        <v>0</v>
      </c>
      <c r="AP157">
        <f t="shared" si="26"/>
        <v>0</v>
      </c>
    </row>
    <row r="158" spans="1:42" ht="15" customHeight="1">
      <c r="A158" s="83"/>
      <c r="B158" s="100"/>
      <c r="C158" s="125" t="s">
        <v>244</v>
      </c>
      <c r="D158" s="441" t="str">
        <f>IF(OR($AC$136="",$C$26&lt;&gt;1),"",IF(HLOOKUP($AC$136,Presentación!$AQ$3:$BV$574,Presentación!AP19)="","",HLOOKUP($AC$136,Presentación!$AQ$3:$BV$574,Presentación!AP19,0)))</f>
        <v/>
      </c>
      <c r="E158" s="428"/>
      <c r="F158" s="429"/>
      <c r="G158" s="396" t="str">
        <f>IF(OR($AC$136="",$C$26&lt;&gt;1),"",IF(HLOOKUP($AC$136,Presentación!$BZ$3:$DE$574,Presentación!AP19,0)="","",HLOOKUP($AC$136,Presentación!$BZ$3:$DE$574,Presentación!AP19,0)))</f>
        <v/>
      </c>
      <c r="H158" s="428"/>
      <c r="I158" s="428"/>
      <c r="J158" s="428"/>
      <c r="K158" s="428"/>
      <c r="L158" s="428"/>
      <c r="M158" s="428"/>
      <c r="N158" s="428"/>
      <c r="O158" s="428"/>
      <c r="P158" s="428"/>
      <c r="Q158" s="428"/>
      <c r="R158" s="428"/>
      <c r="S158" s="429"/>
      <c r="T158" s="379"/>
      <c r="U158" s="316"/>
      <c r="V158" s="317"/>
      <c r="W158" s="249"/>
      <c r="X158" s="249"/>
      <c r="Y158" s="249"/>
      <c r="Z158" s="249"/>
      <c r="AA158" s="249"/>
      <c r="AB158" s="249"/>
      <c r="AC158" s="249"/>
      <c r="AD158" s="249"/>
      <c r="AG158">
        <f>IF(C26=1,IF(OR(SUM(COUNTBLANK(D158:AD158),COUNTBLANK(D739:AD739))=25,SUM(COUNTBLANK(D158:AD158),COUNTBLANK(D739:AD739))=54),0,1),0)</f>
        <v>0</v>
      </c>
      <c r="AH158" t="b">
        <f>IF(C26&gt;1,IF(COUNTA(D158:AD158,D739:AD739)=0,0,1))</f>
        <v>0</v>
      </c>
      <c r="AK158">
        <f t="shared" si="21"/>
        <v>0</v>
      </c>
      <c r="AL158">
        <f t="shared" si="22"/>
        <v>0</v>
      </c>
      <c r="AM158">
        <f t="shared" si="23"/>
        <v>0</v>
      </c>
      <c r="AN158">
        <f t="shared" si="24"/>
        <v>0</v>
      </c>
      <c r="AO158">
        <f t="shared" si="25"/>
        <v>0</v>
      </c>
      <c r="AP158">
        <f t="shared" si="26"/>
        <v>0</v>
      </c>
    </row>
    <row r="159" spans="1:42" ht="15" customHeight="1">
      <c r="A159" s="83"/>
      <c r="B159" s="100"/>
      <c r="C159" s="125" t="s">
        <v>245</v>
      </c>
      <c r="D159" s="441" t="str">
        <f>IF(OR($AC$136="",$C$26&lt;&gt;1),"",IF(HLOOKUP($AC$136,Presentación!$AQ$3:$BV$574,Presentación!AP20)="","",HLOOKUP($AC$136,Presentación!$AQ$3:$BV$574,Presentación!AP20,0)))</f>
        <v/>
      </c>
      <c r="E159" s="428"/>
      <c r="F159" s="429"/>
      <c r="G159" s="396" t="str">
        <f>IF(OR($AC$136="",$C$26&lt;&gt;1),"",IF(HLOOKUP($AC$136,Presentación!$BZ$3:$DE$574,Presentación!AP20,0)="","",HLOOKUP($AC$136,Presentación!$BZ$3:$DE$574,Presentación!AP20,0)))</f>
        <v/>
      </c>
      <c r="H159" s="428"/>
      <c r="I159" s="428"/>
      <c r="J159" s="428"/>
      <c r="K159" s="428"/>
      <c r="L159" s="428"/>
      <c r="M159" s="428"/>
      <c r="N159" s="428"/>
      <c r="O159" s="428"/>
      <c r="P159" s="428"/>
      <c r="Q159" s="428"/>
      <c r="R159" s="428"/>
      <c r="S159" s="429"/>
      <c r="T159" s="379"/>
      <c r="U159" s="316"/>
      <c r="V159" s="317"/>
      <c r="W159" s="249"/>
      <c r="X159" s="249"/>
      <c r="Y159" s="249"/>
      <c r="Z159" s="249"/>
      <c r="AA159" s="249"/>
      <c r="AB159" s="249"/>
      <c r="AC159" s="249"/>
      <c r="AD159" s="249"/>
      <c r="AG159">
        <f>IF(C26=1,IF(OR(SUM(COUNTBLANK(D159:AD159),COUNTBLANK(D740:AD740))=25,SUM(COUNTBLANK(D159:AD159),COUNTBLANK(D740:AD740))=54),0,1),0)</f>
        <v>0</v>
      </c>
      <c r="AH159" t="b">
        <f>IF(C26&gt;1,IF(COUNTA(D159:AD159,D740:AD740)=0,0,1))</f>
        <v>0</v>
      </c>
      <c r="AK159">
        <f t="shared" si="21"/>
        <v>0</v>
      </c>
      <c r="AL159">
        <f t="shared" si="22"/>
        <v>0</v>
      </c>
      <c r="AM159">
        <f t="shared" si="23"/>
        <v>0</v>
      </c>
      <c r="AN159">
        <f t="shared" si="24"/>
        <v>0</v>
      </c>
      <c r="AO159">
        <f t="shared" si="25"/>
        <v>0</v>
      </c>
      <c r="AP159">
        <f t="shared" si="26"/>
        <v>0</v>
      </c>
    </row>
    <row r="160" spans="1:42" ht="15" customHeight="1">
      <c r="A160" s="83"/>
      <c r="B160" s="100"/>
      <c r="C160" s="125" t="s">
        <v>246</v>
      </c>
      <c r="D160" s="441" t="str">
        <f>IF(OR($AC$136="",$C$26&lt;&gt;1),"",IF(HLOOKUP($AC$136,Presentación!$AQ$3:$BV$574,Presentación!AP21)="","",HLOOKUP($AC$136,Presentación!$AQ$3:$BV$574,Presentación!AP21,0)))</f>
        <v/>
      </c>
      <c r="E160" s="428"/>
      <c r="F160" s="429"/>
      <c r="G160" s="396" t="str">
        <f>IF(OR($AC$136="",$C$26&lt;&gt;1),"",IF(HLOOKUP($AC$136,Presentación!$BZ$3:$DE$574,Presentación!AP21,0)="","",HLOOKUP($AC$136,Presentación!$BZ$3:$DE$574,Presentación!AP21,0)))</f>
        <v/>
      </c>
      <c r="H160" s="428"/>
      <c r="I160" s="428"/>
      <c r="J160" s="428"/>
      <c r="K160" s="428"/>
      <c r="L160" s="428"/>
      <c r="M160" s="428"/>
      <c r="N160" s="428"/>
      <c r="O160" s="428"/>
      <c r="P160" s="428"/>
      <c r="Q160" s="428"/>
      <c r="R160" s="428"/>
      <c r="S160" s="429"/>
      <c r="T160" s="379"/>
      <c r="U160" s="316"/>
      <c r="V160" s="317"/>
      <c r="W160" s="249"/>
      <c r="X160" s="249"/>
      <c r="Y160" s="249"/>
      <c r="Z160" s="249"/>
      <c r="AA160" s="249"/>
      <c r="AB160" s="249"/>
      <c r="AC160" s="249"/>
      <c r="AD160" s="249"/>
      <c r="AG160">
        <f>IF(C26=1,IF(OR(SUM(COUNTBLANK(D160:AD160),COUNTBLANK(D741:AD741))=25,SUM(COUNTBLANK(D160:AD160),COUNTBLANK(D741:AD741))=54),0,1),0)</f>
        <v>0</v>
      </c>
      <c r="AH160" t="b">
        <f>IF(C26&gt;1,IF(COUNTA(D160:AD160,D741:AD741)=0,0,1))</f>
        <v>0</v>
      </c>
      <c r="AK160">
        <f t="shared" si="21"/>
        <v>0</v>
      </c>
      <c r="AL160">
        <f t="shared" si="22"/>
        <v>0</v>
      </c>
      <c r="AM160">
        <f t="shared" si="23"/>
        <v>0</v>
      </c>
      <c r="AN160">
        <f t="shared" si="24"/>
        <v>0</v>
      </c>
      <c r="AO160">
        <f t="shared" si="25"/>
        <v>0</v>
      </c>
      <c r="AP160">
        <f t="shared" si="26"/>
        <v>0</v>
      </c>
    </row>
    <row r="161" spans="1:42" ht="15" customHeight="1">
      <c r="A161" s="83"/>
      <c r="B161" s="100"/>
      <c r="C161" s="125" t="s">
        <v>247</v>
      </c>
      <c r="D161" s="441" t="str">
        <f>IF(OR($AC$136="",$C$26&lt;&gt;1),"",IF(HLOOKUP($AC$136,Presentación!$AQ$3:$BV$574,Presentación!AP22)="","",HLOOKUP($AC$136,Presentación!$AQ$3:$BV$574,Presentación!AP22,0)))</f>
        <v/>
      </c>
      <c r="E161" s="428"/>
      <c r="F161" s="429"/>
      <c r="G161" s="396" t="str">
        <f>IF(OR($AC$136="",$C$26&lt;&gt;1),"",IF(HLOOKUP($AC$136,Presentación!$BZ$3:$DE$574,Presentación!AP22,0)="","",HLOOKUP($AC$136,Presentación!$BZ$3:$DE$574,Presentación!AP22,0)))</f>
        <v/>
      </c>
      <c r="H161" s="428"/>
      <c r="I161" s="428"/>
      <c r="J161" s="428"/>
      <c r="K161" s="428"/>
      <c r="L161" s="428"/>
      <c r="M161" s="428"/>
      <c r="N161" s="428"/>
      <c r="O161" s="428"/>
      <c r="P161" s="428"/>
      <c r="Q161" s="428"/>
      <c r="R161" s="428"/>
      <c r="S161" s="429"/>
      <c r="T161" s="379"/>
      <c r="U161" s="316"/>
      <c r="V161" s="317"/>
      <c r="W161" s="249"/>
      <c r="X161" s="249"/>
      <c r="Y161" s="249"/>
      <c r="Z161" s="249"/>
      <c r="AA161" s="249"/>
      <c r="AB161" s="249"/>
      <c r="AC161" s="249"/>
      <c r="AD161" s="249"/>
      <c r="AG161">
        <f>IF(C26=1,IF(OR(SUM(COUNTBLANK(D161:AD161),COUNTBLANK(D742:AD742))=25,SUM(COUNTBLANK(D161:AD161),COUNTBLANK(D742:AD742))=54),0,1),0)</f>
        <v>0</v>
      </c>
      <c r="AH161" t="b">
        <f>IF(C26&gt;1,IF(COUNTA(D161:AD161,D742:AD742)=0,0,1))</f>
        <v>0</v>
      </c>
      <c r="AK161">
        <f t="shared" si="21"/>
        <v>0</v>
      </c>
      <c r="AL161">
        <f t="shared" si="22"/>
        <v>0</v>
      </c>
      <c r="AM161">
        <f t="shared" si="23"/>
        <v>0</v>
      </c>
      <c r="AN161">
        <f t="shared" si="24"/>
        <v>0</v>
      </c>
      <c r="AO161">
        <f t="shared" si="25"/>
        <v>0</v>
      </c>
      <c r="AP161">
        <f t="shared" si="26"/>
        <v>0</v>
      </c>
    </row>
    <row r="162" spans="1:42" ht="15" customHeight="1">
      <c r="A162" s="83"/>
      <c r="B162" s="100"/>
      <c r="C162" s="125" t="s">
        <v>248</v>
      </c>
      <c r="D162" s="441" t="str">
        <f>IF(OR($AC$136="",$C$26&lt;&gt;1),"",IF(HLOOKUP($AC$136,Presentación!$AQ$3:$BV$574,Presentación!AP23)="","",HLOOKUP($AC$136,Presentación!$AQ$3:$BV$574,Presentación!AP23,0)))</f>
        <v/>
      </c>
      <c r="E162" s="428"/>
      <c r="F162" s="429"/>
      <c r="G162" s="396" t="str">
        <f>IF(OR($AC$136="",$C$26&lt;&gt;1),"",IF(HLOOKUP($AC$136,Presentación!$BZ$3:$DE$574,Presentación!AP23,0)="","",HLOOKUP($AC$136,Presentación!$BZ$3:$DE$574,Presentación!AP23,0)))</f>
        <v/>
      </c>
      <c r="H162" s="428"/>
      <c r="I162" s="428"/>
      <c r="J162" s="428"/>
      <c r="K162" s="428"/>
      <c r="L162" s="428"/>
      <c r="M162" s="428"/>
      <c r="N162" s="428"/>
      <c r="O162" s="428"/>
      <c r="P162" s="428"/>
      <c r="Q162" s="428"/>
      <c r="R162" s="428"/>
      <c r="S162" s="429"/>
      <c r="T162" s="379"/>
      <c r="U162" s="316"/>
      <c r="V162" s="317"/>
      <c r="W162" s="249"/>
      <c r="X162" s="249"/>
      <c r="Y162" s="249"/>
      <c r="Z162" s="249"/>
      <c r="AA162" s="249"/>
      <c r="AB162" s="249"/>
      <c r="AC162" s="249"/>
      <c r="AD162" s="249"/>
      <c r="AG162">
        <f>IF(C26=1,IF(OR(SUM(COUNTBLANK(D162:AD162),COUNTBLANK(D743:AD743))=25,SUM(COUNTBLANK(D162:AD162),COUNTBLANK(D743:AD743))=54),0,1),0)</f>
        <v>0</v>
      </c>
      <c r="AH162" t="b">
        <f>IF(C26&gt;1,IF(COUNTA(D162:AD162,D743:AD743)=0,0,1))</f>
        <v>0</v>
      </c>
      <c r="AK162">
        <f t="shared" si="21"/>
        <v>0</v>
      </c>
      <c r="AL162">
        <f t="shared" si="22"/>
        <v>0</v>
      </c>
      <c r="AM162">
        <f t="shared" si="23"/>
        <v>0</v>
      </c>
      <c r="AN162">
        <f t="shared" si="24"/>
        <v>0</v>
      </c>
      <c r="AO162">
        <f t="shared" si="25"/>
        <v>0</v>
      </c>
      <c r="AP162">
        <f t="shared" si="26"/>
        <v>0</v>
      </c>
    </row>
    <row r="163" spans="1:42" ht="15" customHeight="1">
      <c r="A163" s="83"/>
      <c r="B163" s="100"/>
      <c r="C163" s="125" t="s">
        <v>249</v>
      </c>
      <c r="D163" s="441" t="str">
        <f>IF(OR($AC$136="",$C$26&lt;&gt;1),"",IF(HLOOKUP($AC$136,Presentación!$AQ$3:$BV$574,Presentación!AP24)="","",HLOOKUP($AC$136,Presentación!$AQ$3:$BV$574,Presentación!AP24,0)))</f>
        <v/>
      </c>
      <c r="E163" s="428"/>
      <c r="F163" s="429"/>
      <c r="G163" s="396" t="str">
        <f>IF(OR($AC$136="",$C$26&lt;&gt;1),"",IF(HLOOKUP($AC$136,Presentación!$BZ$3:$DE$574,Presentación!AP24,0)="","",HLOOKUP($AC$136,Presentación!$BZ$3:$DE$574,Presentación!AP24,0)))</f>
        <v/>
      </c>
      <c r="H163" s="428"/>
      <c r="I163" s="428"/>
      <c r="J163" s="428"/>
      <c r="K163" s="428"/>
      <c r="L163" s="428"/>
      <c r="M163" s="428"/>
      <c r="N163" s="428"/>
      <c r="O163" s="428"/>
      <c r="P163" s="428"/>
      <c r="Q163" s="428"/>
      <c r="R163" s="428"/>
      <c r="S163" s="429"/>
      <c r="T163" s="379"/>
      <c r="U163" s="316"/>
      <c r="V163" s="317"/>
      <c r="W163" s="249"/>
      <c r="X163" s="249"/>
      <c r="Y163" s="249"/>
      <c r="Z163" s="249"/>
      <c r="AA163" s="249"/>
      <c r="AB163" s="249"/>
      <c r="AC163" s="249"/>
      <c r="AD163" s="249"/>
      <c r="AG163">
        <f>IF(C26=1,IF(OR(SUM(COUNTBLANK(D163:AD163),COUNTBLANK(D744:AD744))=25,SUM(COUNTBLANK(D163:AD163),COUNTBLANK(D744:AD744))=54),0,1),0)</f>
        <v>0</v>
      </c>
      <c r="AH163" t="b">
        <f>IF(C26&gt;1,IF(COUNTA(D163:AD163,D744:AD744)=0,0,1))</f>
        <v>0</v>
      </c>
      <c r="AK163">
        <f t="shared" si="21"/>
        <v>0</v>
      </c>
      <c r="AL163">
        <f t="shared" si="22"/>
        <v>0</v>
      </c>
      <c r="AM163">
        <f t="shared" si="23"/>
        <v>0</v>
      </c>
      <c r="AN163">
        <f t="shared" si="24"/>
        <v>0</v>
      </c>
      <c r="AO163">
        <f t="shared" si="25"/>
        <v>0</v>
      </c>
      <c r="AP163">
        <f t="shared" si="26"/>
        <v>0</v>
      </c>
    </row>
    <row r="164" spans="1:42" ht="15" customHeight="1">
      <c r="A164" s="83"/>
      <c r="B164" s="100"/>
      <c r="C164" s="125" t="s">
        <v>250</v>
      </c>
      <c r="D164" s="441" t="str">
        <f>IF(OR($AC$136="",$C$26&lt;&gt;1),"",IF(HLOOKUP($AC$136,Presentación!$AQ$3:$BV$574,Presentación!AP25)="","",HLOOKUP($AC$136,Presentación!$AQ$3:$BV$574,Presentación!AP25,0)))</f>
        <v/>
      </c>
      <c r="E164" s="428"/>
      <c r="F164" s="429"/>
      <c r="G164" s="396" t="str">
        <f>IF(OR($AC$136="",$C$26&lt;&gt;1),"",IF(HLOOKUP($AC$136,Presentación!$BZ$3:$DE$574,Presentación!AP25,0)="","",HLOOKUP($AC$136,Presentación!$BZ$3:$DE$574,Presentación!AP25,0)))</f>
        <v/>
      </c>
      <c r="H164" s="428"/>
      <c r="I164" s="428"/>
      <c r="J164" s="428"/>
      <c r="K164" s="428"/>
      <c r="L164" s="428"/>
      <c r="M164" s="428"/>
      <c r="N164" s="428"/>
      <c r="O164" s="428"/>
      <c r="P164" s="428"/>
      <c r="Q164" s="428"/>
      <c r="R164" s="428"/>
      <c r="S164" s="429"/>
      <c r="T164" s="379"/>
      <c r="U164" s="316"/>
      <c r="V164" s="317"/>
      <c r="W164" s="249"/>
      <c r="X164" s="249"/>
      <c r="Y164" s="249"/>
      <c r="Z164" s="249"/>
      <c r="AA164" s="249"/>
      <c r="AB164" s="249"/>
      <c r="AC164" s="249"/>
      <c r="AD164" s="249"/>
      <c r="AG164">
        <f>IF(C26=1,IF(OR(SUM(COUNTBLANK(D164:AD164),COUNTBLANK(D745:AD745))=25,SUM(COUNTBLANK(D164:AD164),COUNTBLANK(D745:AD745))=54),0,1),0)</f>
        <v>0</v>
      </c>
      <c r="AH164" t="b">
        <f>IF(C26&gt;1,IF(COUNTA(D164:AD164,D745:AD745)=0,0,1))</f>
        <v>0</v>
      </c>
      <c r="AK164">
        <f t="shared" si="21"/>
        <v>0</v>
      </c>
      <c r="AL164">
        <f t="shared" si="22"/>
        <v>0</v>
      </c>
      <c r="AM164">
        <f t="shared" si="23"/>
        <v>0</v>
      </c>
      <c r="AN164">
        <f t="shared" si="24"/>
        <v>0</v>
      </c>
      <c r="AO164">
        <f t="shared" si="25"/>
        <v>0</v>
      </c>
      <c r="AP164">
        <f t="shared" si="26"/>
        <v>0</v>
      </c>
    </row>
    <row r="165" spans="1:42" ht="15" customHeight="1">
      <c r="A165" s="83"/>
      <c r="B165" s="100"/>
      <c r="C165" s="125" t="s">
        <v>251</v>
      </c>
      <c r="D165" s="441" t="str">
        <f>IF(OR($AC$136="",$C$26&lt;&gt;1),"",IF(HLOOKUP($AC$136,Presentación!$AQ$3:$BV$574,Presentación!AP26)="","",HLOOKUP($AC$136,Presentación!$AQ$3:$BV$574,Presentación!AP26,0)))</f>
        <v/>
      </c>
      <c r="E165" s="428"/>
      <c r="F165" s="429"/>
      <c r="G165" s="396" t="str">
        <f>IF(OR($AC$136="",$C$26&lt;&gt;1),"",IF(HLOOKUP($AC$136,Presentación!$BZ$3:$DE$574,Presentación!AP26,0)="","",HLOOKUP($AC$136,Presentación!$BZ$3:$DE$574,Presentación!AP26,0)))</f>
        <v/>
      </c>
      <c r="H165" s="428"/>
      <c r="I165" s="428"/>
      <c r="J165" s="428"/>
      <c r="K165" s="428"/>
      <c r="L165" s="428"/>
      <c r="M165" s="428"/>
      <c r="N165" s="428"/>
      <c r="O165" s="428"/>
      <c r="P165" s="428"/>
      <c r="Q165" s="428"/>
      <c r="R165" s="428"/>
      <c r="S165" s="429"/>
      <c r="T165" s="379"/>
      <c r="U165" s="316"/>
      <c r="V165" s="317"/>
      <c r="W165" s="249"/>
      <c r="X165" s="249"/>
      <c r="Y165" s="249"/>
      <c r="Z165" s="249"/>
      <c r="AA165" s="249"/>
      <c r="AB165" s="249"/>
      <c r="AC165" s="249"/>
      <c r="AD165" s="249"/>
      <c r="AG165">
        <f>IF(C26=1,IF(OR(SUM(COUNTBLANK(D165:AD165),COUNTBLANK(D746:AD746))=25,SUM(COUNTBLANK(D165:AD165),COUNTBLANK(D746:AD746))=54),0,1),0)</f>
        <v>0</v>
      </c>
      <c r="AH165" t="b">
        <f>IF(C26&gt;1,IF(COUNTA(D165:AD165,D746:AD746)=0,0,1))</f>
        <v>0</v>
      </c>
      <c r="AK165">
        <f t="shared" si="21"/>
        <v>0</v>
      </c>
      <c r="AL165">
        <f t="shared" si="22"/>
        <v>0</v>
      </c>
      <c r="AM165">
        <f t="shared" si="23"/>
        <v>0</v>
      </c>
      <c r="AN165">
        <f t="shared" si="24"/>
        <v>0</v>
      </c>
      <c r="AO165">
        <f t="shared" si="25"/>
        <v>0</v>
      </c>
      <c r="AP165">
        <f t="shared" si="26"/>
        <v>0</v>
      </c>
    </row>
    <row r="166" spans="1:42" ht="15" customHeight="1">
      <c r="A166" s="83"/>
      <c r="B166" s="100"/>
      <c r="C166" s="125" t="s">
        <v>252</v>
      </c>
      <c r="D166" s="441" t="str">
        <f>IF(OR($AC$136="",$C$26&lt;&gt;1),"",IF(HLOOKUP($AC$136,Presentación!$AQ$3:$BV$574,Presentación!AP27)="","",HLOOKUP($AC$136,Presentación!$AQ$3:$BV$574,Presentación!AP27,0)))</f>
        <v/>
      </c>
      <c r="E166" s="428"/>
      <c r="F166" s="429"/>
      <c r="G166" s="396" t="str">
        <f>IF(OR($AC$136="",$C$26&lt;&gt;1),"",IF(HLOOKUP($AC$136,Presentación!$BZ$3:$DE$574,Presentación!AP27,0)="","",HLOOKUP($AC$136,Presentación!$BZ$3:$DE$574,Presentación!AP27,0)))</f>
        <v/>
      </c>
      <c r="H166" s="428"/>
      <c r="I166" s="428"/>
      <c r="J166" s="428"/>
      <c r="K166" s="428"/>
      <c r="L166" s="428"/>
      <c r="M166" s="428"/>
      <c r="N166" s="428"/>
      <c r="O166" s="428"/>
      <c r="P166" s="428"/>
      <c r="Q166" s="428"/>
      <c r="R166" s="428"/>
      <c r="S166" s="429"/>
      <c r="T166" s="379"/>
      <c r="U166" s="316"/>
      <c r="V166" s="317"/>
      <c r="W166" s="249"/>
      <c r="X166" s="249"/>
      <c r="Y166" s="249"/>
      <c r="Z166" s="249"/>
      <c r="AA166" s="249"/>
      <c r="AB166" s="249"/>
      <c r="AC166" s="249"/>
      <c r="AD166" s="249"/>
      <c r="AG166">
        <f>IF(C26=1,IF(OR(SUM(COUNTBLANK(D166:AD166),COUNTBLANK(D747:AD747))=25,SUM(COUNTBLANK(D166:AD166),COUNTBLANK(D747:AD747))=54),0,1),0)</f>
        <v>0</v>
      </c>
      <c r="AH166" t="b">
        <f>IF(C26&gt;1,IF(COUNTA(D166:AD166,D747:AD747)=0,0,1))</f>
        <v>0</v>
      </c>
      <c r="AK166">
        <f t="shared" si="21"/>
        <v>0</v>
      </c>
      <c r="AL166">
        <f t="shared" si="22"/>
        <v>0</v>
      </c>
      <c r="AM166">
        <f t="shared" si="23"/>
        <v>0</v>
      </c>
      <c r="AN166">
        <f t="shared" si="24"/>
        <v>0</v>
      </c>
      <c r="AO166">
        <f t="shared" si="25"/>
        <v>0</v>
      </c>
      <c r="AP166">
        <f t="shared" si="26"/>
        <v>0</v>
      </c>
    </row>
    <row r="167" spans="1:42" ht="15" customHeight="1">
      <c r="A167" s="83"/>
      <c r="B167" s="100"/>
      <c r="C167" s="125" t="s">
        <v>253</v>
      </c>
      <c r="D167" s="441" t="str">
        <f>IF(OR($AC$136="",$C$26&lt;&gt;1),"",IF(HLOOKUP($AC$136,Presentación!$AQ$3:$BV$574,Presentación!AP28)="","",HLOOKUP($AC$136,Presentación!$AQ$3:$BV$574,Presentación!AP28,0)))</f>
        <v/>
      </c>
      <c r="E167" s="428"/>
      <c r="F167" s="429"/>
      <c r="G167" s="396" t="str">
        <f>IF(OR($AC$136="",$C$26&lt;&gt;1),"",IF(HLOOKUP($AC$136,Presentación!$BZ$3:$DE$574,Presentación!AP28,0)="","",HLOOKUP($AC$136,Presentación!$BZ$3:$DE$574,Presentación!AP28,0)))</f>
        <v/>
      </c>
      <c r="H167" s="428"/>
      <c r="I167" s="428"/>
      <c r="J167" s="428"/>
      <c r="K167" s="428"/>
      <c r="L167" s="428"/>
      <c r="M167" s="428"/>
      <c r="N167" s="428"/>
      <c r="O167" s="428"/>
      <c r="P167" s="428"/>
      <c r="Q167" s="428"/>
      <c r="R167" s="428"/>
      <c r="S167" s="429"/>
      <c r="T167" s="379"/>
      <c r="U167" s="316"/>
      <c r="V167" s="317"/>
      <c r="W167" s="249"/>
      <c r="X167" s="249"/>
      <c r="Y167" s="249"/>
      <c r="Z167" s="249"/>
      <c r="AA167" s="249"/>
      <c r="AB167" s="249"/>
      <c r="AC167" s="249"/>
      <c r="AD167" s="249"/>
      <c r="AG167">
        <f>IF(C26=1,IF(OR(SUM(COUNTBLANK(D167:AD167),COUNTBLANK(D748:AD748))=25,SUM(COUNTBLANK(D167:AD167),COUNTBLANK(D748:AD748))=54),0,1),0)</f>
        <v>0</v>
      </c>
      <c r="AH167" t="b">
        <f>IF(C26&gt;1,IF(COUNTA(D167:AD167,D748:AD748)=0,0,1))</f>
        <v>0</v>
      </c>
      <c r="AK167">
        <f t="shared" si="21"/>
        <v>0</v>
      </c>
      <c r="AL167">
        <f t="shared" si="22"/>
        <v>0</v>
      </c>
      <c r="AM167">
        <f t="shared" si="23"/>
        <v>0</v>
      </c>
      <c r="AN167">
        <f t="shared" si="24"/>
        <v>0</v>
      </c>
      <c r="AO167">
        <f t="shared" si="25"/>
        <v>0</v>
      </c>
      <c r="AP167">
        <f t="shared" si="26"/>
        <v>0</v>
      </c>
    </row>
    <row r="168" spans="1:42" ht="15" customHeight="1">
      <c r="A168" s="83"/>
      <c r="B168" s="100"/>
      <c r="C168" s="125" t="s">
        <v>254</v>
      </c>
      <c r="D168" s="441" t="str">
        <f>IF(OR($AC$136="",$C$26&lt;&gt;1),"",IF(HLOOKUP($AC$136,Presentación!$AQ$3:$BV$574,Presentación!AP29)="","",HLOOKUP($AC$136,Presentación!$AQ$3:$BV$574,Presentación!AP29,0)))</f>
        <v/>
      </c>
      <c r="E168" s="428"/>
      <c r="F168" s="429"/>
      <c r="G168" s="396" t="str">
        <f>IF(OR($AC$136="",$C$26&lt;&gt;1),"",IF(HLOOKUP($AC$136,Presentación!$BZ$3:$DE$574,Presentación!AP29,0)="","",HLOOKUP($AC$136,Presentación!$BZ$3:$DE$574,Presentación!AP29,0)))</f>
        <v/>
      </c>
      <c r="H168" s="428"/>
      <c r="I168" s="428"/>
      <c r="J168" s="428"/>
      <c r="K168" s="428"/>
      <c r="L168" s="428"/>
      <c r="M168" s="428"/>
      <c r="N168" s="428"/>
      <c r="O168" s="428"/>
      <c r="P168" s="428"/>
      <c r="Q168" s="428"/>
      <c r="R168" s="428"/>
      <c r="S168" s="429"/>
      <c r="T168" s="379"/>
      <c r="U168" s="316"/>
      <c r="V168" s="317"/>
      <c r="W168" s="249"/>
      <c r="X168" s="249"/>
      <c r="Y168" s="249"/>
      <c r="Z168" s="249"/>
      <c r="AA168" s="249"/>
      <c r="AB168" s="249"/>
      <c r="AC168" s="249"/>
      <c r="AD168" s="249"/>
      <c r="AG168">
        <f>IF(C26=1,IF(OR(SUM(COUNTBLANK(D168:AD168),COUNTBLANK(D749:AD749))=25,SUM(COUNTBLANK(D168:AD168),COUNTBLANK(D749:AD749))=54),0,1),0)</f>
        <v>0</v>
      </c>
      <c r="AH168" t="b">
        <f>IF(C26&gt;1,IF(COUNTA(D168:AD168,D749:AD749)=0,0,1))</f>
        <v>0</v>
      </c>
      <c r="AK168">
        <f t="shared" si="21"/>
        <v>0</v>
      </c>
      <c r="AL168">
        <f t="shared" si="22"/>
        <v>0</v>
      </c>
      <c r="AM168">
        <f t="shared" si="23"/>
        <v>0</v>
      </c>
      <c r="AN168">
        <f t="shared" si="24"/>
        <v>0</v>
      </c>
      <c r="AO168">
        <f t="shared" si="25"/>
        <v>0</v>
      </c>
      <c r="AP168">
        <f t="shared" si="26"/>
        <v>0</v>
      </c>
    </row>
    <row r="169" spans="1:42" ht="15" customHeight="1">
      <c r="A169" s="83"/>
      <c r="B169" s="100"/>
      <c r="C169" s="125" t="s">
        <v>255</v>
      </c>
      <c r="D169" s="441" t="str">
        <f>IF(OR($AC$136="",$C$26&lt;&gt;1),"",IF(HLOOKUP($AC$136,Presentación!$AQ$3:$BV$574,Presentación!AP30)="","",HLOOKUP($AC$136,Presentación!$AQ$3:$BV$574,Presentación!AP30,0)))</f>
        <v/>
      </c>
      <c r="E169" s="428"/>
      <c r="F169" s="429"/>
      <c r="G169" s="396" t="str">
        <f>IF(OR($AC$136="",$C$26&lt;&gt;1),"",IF(HLOOKUP($AC$136,Presentación!$BZ$3:$DE$574,Presentación!AP30,0)="","",HLOOKUP($AC$136,Presentación!$BZ$3:$DE$574,Presentación!AP30,0)))</f>
        <v/>
      </c>
      <c r="H169" s="428"/>
      <c r="I169" s="428"/>
      <c r="J169" s="428"/>
      <c r="K169" s="428"/>
      <c r="L169" s="428"/>
      <c r="M169" s="428"/>
      <c r="N169" s="428"/>
      <c r="O169" s="428"/>
      <c r="P169" s="428"/>
      <c r="Q169" s="428"/>
      <c r="R169" s="428"/>
      <c r="S169" s="429"/>
      <c r="T169" s="379"/>
      <c r="U169" s="316"/>
      <c r="V169" s="317"/>
      <c r="W169" s="249"/>
      <c r="X169" s="249"/>
      <c r="Y169" s="249"/>
      <c r="Z169" s="249"/>
      <c r="AA169" s="249"/>
      <c r="AB169" s="249"/>
      <c r="AC169" s="249"/>
      <c r="AD169" s="249"/>
      <c r="AG169">
        <f>IF(C26=1,IF(OR(SUM(COUNTBLANK(D169:AD169),COUNTBLANK(D750:AD750))=25,SUM(COUNTBLANK(D169:AD169),COUNTBLANK(D750:AD750))=54),0,1),0)</f>
        <v>0</v>
      </c>
      <c r="AH169" t="b">
        <f>IF(C26&gt;1,IF(COUNTA(D169:AD169,D750:AD750)=0,0,1))</f>
        <v>0</v>
      </c>
      <c r="AK169">
        <f t="shared" si="21"/>
        <v>0</v>
      </c>
      <c r="AL169">
        <f t="shared" si="22"/>
        <v>0</v>
      </c>
      <c r="AM169">
        <f t="shared" si="23"/>
        <v>0</v>
      </c>
      <c r="AN169">
        <f t="shared" si="24"/>
        <v>0</v>
      </c>
      <c r="AO169">
        <f t="shared" si="25"/>
        <v>0</v>
      </c>
      <c r="AP169">
        <f t="shared" si="26"/>
        <v>0</v>
      </c>
    </row>
    <row r="170" spans="1:42" ht="15" customHeight="1">
      <c r="A170" s="83"/>
      <c r="B170" s="100"/>
      <c r="C170" s="125" t="s">
        <v>256</v>
      </c>
      <c r="D170" s="441" t="str">
        <f>IF(OR($AC$136="",$C$26&lt;&gt;1),"",IF(HLOOKUP($AC$136,Presentación!$AQ$3:$BV$574,Presentación!AP31)="","",HLOOKUP($AC$136,Presentación!$AQ$3:$BV$574,Presentación!AP31,0)))</f>
        <v/>
      </c>
      <c r="E170" s="428"/>
      <c r="F170" s="429"/>
      <c r="G170" s="396" t="str">
        <f>IF(OR($AC$136="",$C$26&lt;&gt;1),"",IF(HLOOKUP($AC$136,Presentación!$BZ$3:$DE$574,Presentación!AP31,0)="","",HLOOKUP($AC$136,Presentación!$BZ$3:$DE$574,Presentación!AP31,0)))</f>
        <v/>
      </c>
      <c r="H170" s="428"/>
      <c r="I170" s="428"/>
      <c r="J170" s="428"/>
      <c r="K170" s="428"/>
      <c r="L170" s="428"/>
      <c r="M170" s="428"/>
      <c r="N170" s="428"/>
      <c r="O170" s="428"/>
      <c r="P170" s="428"/>
      <c r="Q170" s="428"/>
      <c r="R170" s="428"/>
      <c r="S170" s="429"/>
      <c r="T170" s="379"/>
      <c r="U170" s="316"/>
      <c r="V170" s="317"/>
      <c r="W170" s="249"/>
      <c r="X170" s="249"/>
      <c r="Y170" s="249"/>
      <c r="Z170" s="249"/>
      <c r="AA170" s="249"/>
      <c r="AB170" s="249"/>
      <c r="AC170" s="249"/>
      <c r="AD170" s="249"/>
      <c r="AG170">
        <f>IF(C26=1,IF(OR(SUM(COUNTBLANK(D170:AD170),COUNTBLANK(D751:AD751))=25,SUM(COUNTBLANK(D170:AD170),COUNTBLANK(D751:AD751))=54),0,1),0)</f>
        <v>0</v>
      </c>
      <c r="AH170" t="b">
        <f>IF(C26&gt;1,IF(COUNTA(D170:AD170,D751:AD751)=0,0,1))</f>
        <v>0</v>
      </c>
      <c r="AK170">
        <f t="shared" si="21"/>
        <v>0</v>
      </c>
      <c r="AL170">
        <f t="shared" si="22"/>
        <v>0</v>
      </c>
      <c r="AM170">
        <f t="shared" si="23"/>
        <v>0</v>
      </c>
      <c r="AN170">
        <f t="shared" si="24"/>
        <v>0</v>
      </c>
      <c r="AO170">
        <f t="shared" si="25"/>
        <v>0</v>
      </c>
      <c r="AP170">
        <f t="shared" si="26"/>
        <v>0</v>
      </c>
    </row>
    <row r="171" spans="1:42" ht="15" customHeight="1">
      <c r="A171" s="83"/>
      <c r="B171" s="100"/>
      <c r="C171" s="125" t="s">
        <v>257</v>
      </c>
      <c r="D171" s="441" t="str">
        <f>IF(OR($AC$136="",$C$26&lt;&gt;1),"",IF(HLOOKUP($AC$136,Presentación!$AQ$3:$BV$574,Presentación!AP32)="","",HLOOKUP($AC$136,Presentación!$AQ$3:$BV$574,Presentación!AP32,0)))</f>
        <v/>
      </c>
      <c r="E171" s="428"/>
      <c r="F171" s="429"/>
      <c r="G171" s="396" t="str">
        <f>IF(OR($AC$136="",$C$26&lt;&gt;1),"",IF(HLOOKUP($AC$136,Presentación!$BZ$3:$DE$574,Presentación!AP32,0)="","",HLOOKUP($AC$136,Presentación!$BZ$3:$DE$574,Presentación!AP32,0)))</f>
        <v/>
      </c>
      <c r="H171" s="428"/>
      <c r="I171" s="428"/>
      <c r="J171" s="428"/>
      <c r="K171" s="428"/>
      <c r="L171" s="428"/>
      <c r="M171" s="428"/>
      <c r="N171" s="428"/>
      <c r="O171" s="428"/>
      <c r="P171" s="428"/>
      <c r="Q171" s="428"/>
      <c r="R171" s="428"/>
      <c r="S171" s="429"/>
      <c r="T171" s="379"/>
      <c r="U171" s="316"/>
      <c r="V171" s="317"/>
      <c r="W171" s="249"/>
      <c r="X171" s="249"/>
      <c r="Y171" s="249"/>
      <c r="Z171" s="249"/>
      <c r="AA171" s="249"/>
      <c r="AB171" s="249"/>
      <c r="AC171" s="249"/>
      <c r="AD171" s="249"/>
      <c r="AG171">
        <f>IF(C26=1,IF(OR(SUM(COUNTBLANK(D171:AD171),COUNTBLANK(D752:AD752))=25,SUM(COUNTBLANK(D171:AD171),COUNTBLANK(D752:AD752))=54),0,1),0)</f>
        <v>0</v>
      </c>
      <c r="AH171" t="b">
        <f>IF(C26&gt;1,IF(COUNTA(D171:AD171,D752:AD752)=0,0,1))</f>
        <v>0</v>
      </c>
      <c r="AK171">
        <f t="shared" si="21"/>
        <v>0</v>
      </c>
      <c r="AL171">
        <f t="shared" si="22"/>
        <v>0</v>
      </c>
      <c r="AM171">
        <f t="shared" si="23"/>
        <v>0</v>
      </c>
      <c r="AN171">
        <f t="shared" si="24"/>
        <v>0</v>
      </c>
      <c r="AO171">
        <f t="shared" si="25"/>
        <v>0</v>
      </c>
      <c r="AP171">
        <f t="shared" si="26"/>
        <v>0</v>
      </c>
    </row>
    <row r="172" spans="1:42" ht="15" customHeight="1">
      <c r="A172" s="83"/>
      <c r="B172" s="100"/>
      <c r="C172" s="125" t="s">
        <v>258</v>
      </c>
      <c r="D172" s="441" t="str">
        <f>IF(OR($AC$136="",$C$26&lt;&gt;1),"",IF(HLOOKUP($AC$136,Presentación!$AQ$3:$BV$574,Presentación!AP33)="","",HLOOKUP($AC$136,Presentación!$AQ$3:$BV$574,Presentación!AP33,0)))</f>
        <v/>
      </c>
      <c r="E172" s="428"/>
      <c r="F172" s="429"/>
      <c r="G172" s="396" t="str">
        <f>IF(OR($AC$136="",$C$26&lt;&gt;1),"",IF(HLOOKUP($AC$136,Presentación!$BZ$3:$DE$574,Presentación!AP33,0)="","",HLOOKUP($AC$136,Presentación!$BZ$3:$DE$574,Presentación!AP33,0)))</f>
        <v/>
      </c>
      <c r="H172" s="428"/>
      <c r="I172" s="428"/>
      <c r="J172" s="428"/>
      <c r="K172" s="428"/>
      <c r="L172" s="428"/>
      <c r="M172" s="428"/>
      <c r="N172" s="428"/>
      <c r="O172" s="428"/>
      <c r="P172" s="428"/>
      <c r="Q172" s="428"/>
      <c r="R172" s="428"/>
      <c r="S172" s="429"/>
      <c r="T172" s="379"/>
      <c r="U172" s="316"/>
      <c r="V172" s="317"/>
      <c r="W172" s="249"/>
      <c r="X172" s="249"/>
      <c r="Y172" s="249"/>
      <c r="Z172" s="249"/>
      <c r="AA172" s="249"/>
      <c r="AB172" s="249"/>
      <c r="AC172" s="249"/>
      <c r="AD172" s="249"/>
      <c r="AG172">
        <f>IF(C26=1,IF(OR(SUM(COUNTBLANK(D172:AD172),COUNTBLANK(D753:AD753))=25,SUM(COUNTBLANK(D172:AD172),COUNTBLANK(D753:AD753))=54),0,1),0)</f>
        <v>0</v>
      </c>
      <c r="AH172" t="b">
        <f>IF(C26&gt;1,IF(COUNTA(D172:AD172,D753:AD753)=0,0,1))</f>
        <v>0</v>
      </c>
      <c r="AK172">
        <f t="shared" si="21"/>
        <v>0</v>
      </c>
      <c r="AL172">
        <f t="shared" si="22"/>
        <v>0</v>
      </c>
      <c r="AM172">
        <f t="shared" si="23"/>
        <v>0</v>
      </c>
      <c r="AN172">
        <f t="shared" si="24"/>
        <v>0</v>
      </c>
      <c r="AO172">
        <f t="shared" si="25"/>
        <v>0</v>
      </c>
      <c r="AP172">
        <f t="shared" si="26"/>
        <v>0</v>
      </c>
    </row>
    <row r="173" spans="1:42" ht="15" customHeight="1">
      <c r="A173" s="83"/>
      <c r="B173" s="100"/>
      <c r="C173" s="125" t="s">
        <v>259</v>
      </c>
      <c r="D173" s="441" t="str">
        <f>IF(OR($AC$136="",$C$26&lt;&gt;1),"",IF(HLOOKUP($AC$136,Presentación!$AQ$3:$BV$574,Presentación!AP34)="","",HLOOKUP($AC$136,Presentación!$AQ$3:$BV$574,Presentación!AP34,0)))</f>
        <v/>
      </c>
      <c r="E173" s="428"/>
      <c r="F173" s="429"/>
      <c r="G173" s="396" t="str">
        <f>IF(OR($AC$136="",$C$26&lt;&gt;1),"",IF(HLOOKUP($AC$136,Presentación!$BZ$3:$DE$574,Presentación!AP34,0)="","",HLOOKUP($AC$136,Presentación!$BZ$3:$DE$574,Presentación!AP34,0)))</f>
        <v/>
      </c>
      <c r="H173" s="428"/>
      <c r="I173" s="428"/>
      <c r="J173" s="428"/>
      <c r="K173" s="428"/>
      <c r="L173" s="428"/>
      <c r="M173" s="428"/>
      <c r="N173" s="428"/>
      <c r="O173" s="428"/>
      <c r="P173" s="428"/>
      <c r="Q173" s="428"/>
      <c r="R173" s="428"/>
      <c r="S173" s="429"/>
      <c r="T173" s="379"/>
      <c r="U173" s="316"/>
      <c r="V173" s="317"/>
      <c r="W173" s="249"/>
      <c r="X173" s="249"/>
      <c r="Y173" s="249"/>
      <c r="Z173" s="249"/>
      <c r="AA173" s="249"/>
      <c r="AB173" s="249"/>
      <c r="AC173" s="249"/>
      <c r="AD173" s="249"/>
      <c r="AG173">
        <f>IF(C26=1,IF(OR(SUM(COUNTBLANK(D173:AD173),COUNTBLANK(D754:AD754))=25,SUM(COUNTBLANK(D173:AD173),COUNTBLANK(D754:AD754))=54),0,1),0)</f>
        <v>0</v>
      </c>
      <c r="AH173" t="b">
        <f>IF(C26&gt;1,IF(COUNTA(D173:AD173,D754:AD754)=0,0,1))</f>
        <v>0</v>
      </c>
      <c r="AK173">
        <f t="shared" si="21"/>
        <v>0</v>
      </c>
      <c r="AL173">
        <f t="shared" si="22"/>
        <v>0</v>
      </c>
      <c r="AM173">
        <f t="shared" si="23"/>
        <v>0</v>
      </c>
      <c r="AN173">
        <f t="shared" si="24"/>
        <v>0</v>
      </c>
      <c r="AO173">
        <f t="shared" si="25"/>
        <v>0</v>
      </c>
      <c r="AP173">
        <f t="shared" si="26"/>
        <v>0</v>
      </c>
    </row>
    <row r="174" spans="1:42" ht="15" customHeight="1">
      <c r="A174" s="83"/>
      <c r="B174" s="100"/>
      <c r="C174" s="125" t="s">
        <v>260</v>
      </c>
      <c r="D174" s="441" t="str">
        <f>IF(OR($AC$136="",$C$26&lt;&gt;1),"",IF(HLOOKUP($AC$136,Presentación!$AQ$3:$BV$574,Presentación!AP35)="","",HLOOKUP($AC$136,Presentación!$AQ$3:$BV$574,Presentación!AP35,0)))</f>
        <v/>
      </c>
      <c r="E174" s="428"/>
      <c r="F174" s="429"/>
      <c r="G174" s="396" t="str">
        <f>IF(OR($AC$136="",$C$26&lt;&gt;1),"",IF(HLOOKUP($AC$136,Presentación!$BZ$3:$DE$574,Presentación!AP35,0)="","",HLOOKUP($AC$136,Presentación!$BZ$3:$DE$574,Presentación!AP35,0)))</f>
        <v/>
      </c>
      <c r="H174" s="428"/>
      <c r="I174" s="428"/>
      <c r="J174" s="428"/>
      <c r="K174" s="428"/>
      <c r="L174" s="428"/>
      <c r="M174" s="428"/>
      <c r="N174" s="428"/>
      <c r="O174" s="428"/>
      <c r="P174" s="428"/>
      <c r="Q174" s="428"/>
      <c r="R174" s="428"/>
      <c r="S174" s="429"/>
      <c r="T174" s="379"/>
      <c r="U174" s="316"/>
      <c r="V174" s="317"/>
      <c r="W174" s="249"/>
      <c r="X174" s="249"/>
      <c r="Y174" s="249"/>
      <c r="Z174" s="249"/>
      <c r="AA174" s="249"/>
      <c r="AB174" s="249"/>
      <c r="AC174" s="249"/>
      <c r="AD174" s="249"/>
      <c r="AG174">
        <f>IF(C26=1,IF(OR(SUM(COUNTBLANK(D174:AD174),COUNTBLANK(D755:AD755))=25,SUM(COUNTBLANK(D174:AD174),COUNTBLANK(D755:AD755))=54),0,1),0)</f>
        <v>0</v>
      </c>
      <c r="AH174" t="b">
        <f>IF(C26&gt;1,IF(COUNTA(D174:AD174,D755:AD755)=0,0,1))</f>
        <v>0</v>
      </c>
      <c r="AK174">
        <f t="shared" si="21"/>
        <v>0</v>
      </c>
      <c r="AL174">
        <f t="shared" si="22"/>
        <v>0</v>
      </c>
      <c r="AM174">
        <f t="shared" si="23"/>
        <v>0</v>
      </c>
      <c r="AN174">
        <f t="shared" si="24"/>
        <v>0</v>
      </c>
      <c r="AO174">
        <f t="shared" si="25"/>
        <v>0</v>
      </c>
      <c r="AP174">
        <f t="shared" si="26"/>
        <v>0</v>
      </c>
    </row>
    <row r="175" spans="1:42" ht="15" customHeight="1">
      <c r="A175" s="83"/>
      <c r="B175" s="100"/>
      <c r="C175" s="125" t="s">
        <v>261</v>
      </c>
      <c r="D175" s="441" t="str">
        <f>IF(OR($AC$136="",$C$26&lt;&gt;1),"",IF(HLOOKUP($AC$136,Presentación!$AQ$3:$BV$574,Presentación!AP36)="","",HLOOKUP($AC$136,Presentación!$AQ$3:$BV$574,Presentación!AP36,0)))</f>
        <v/>
      </c>
      <c r="E175" s="428"/>
      <c r="F175" s="429"/>
      <c r="G175" s="396" t="str">
        <f>IF(OR($AC$136="",$C$26&lt;&gt;1),"",IF(HLOOKUP($AC$136,Presentación!$BZ$3:$DE$574,Presentación!AP36,0)="","",HLOOKUP($AC$136,Presentación!$BZ$3:$DE$574,Presentación!AP36,0)))</f>
        <v/>
      </c>
      <c r="H175" s="428"/>
      <c r="I175" s="428"/>
      <c r="J175" s="428"/>
      <c r="K175" s="428"/>
      <c r="L175" s="428"/>
      <c r="M175" s="428"/>
      <c r="N175" s="428"/>
      <c r="O175" s="428"/>
      <c r="P175" s="428"/>
      <c r="Q175" s="428"/>
      <c r="R175" s="428"/>
      <c r="S175" s="429"/>
      <c r="T175" s="379"/>
      <c r="U175" s="316"/>
      <c r="V175" s="317"/>
      <c r="W175" s="249"/>
      <c r="X175" s="249"/>
      <c r="Y175" s="249"/>
      <c r="Z175" s="249"/>
      <c r="AA175" s="249"/>
      <c r="AB175" s="249"/>
      <c r="AC175" s="249"/>
      <c r="AD175" s="249"/>
      <c r="AG175">
        <f>IF(C26=1,IF(OR(SUM(COUNTBLANK(D175:AD175),COUNTBLANK(D756:AD756))=25,SUM(COUNTBLANK(D175:AD175),COUNTBLANK(D756:AD756))=54),0,1),0)</f>
        <v>0</v>
      </c>
      <c r="AH175" t="b">
        <f>IF(C26&gt;1,IF(COUNTA(D175:AD175,D756:AD756)=0,0,1))</f>
        <v>0</v>
      </c>
      <c r="AK175">
        <f t="shared" si="21"/>
        <v>0</v>
      </c>
      <c r="AL175">
        <f t="shared" si="22"/>
        <v>0</v>
      </c>
      <c r="AM175">
        <f t="shared" si="23"/>
        <v>0</v>
      </c>
      <c r="AN175">
        <f t="shared" si="24"/>
        <v>0</v>
      </c>
      <c r="AO175">
        <f t="shared" si="25"/>
        <v>0</v>
      </c>
      <c r="AP175">
        <f t="shared" si="26"/>
        <v>0</v>
      </c>
    </row>
    <row r="176" spans="1:42" ht="15" customHeight="1">
      <c r="A176" s="83"/>
      <c r="B176" s="100"/>
      <c r="C176" s="125" t="s">
        <v>262</v>
      </c>
      <c r="D176" s="441" t="str">
        <f>IF(OR($AC$136="",$C$26&lt;&gt;1),"",IF(HLOOKUP($AC$136,Presentación!$AQ$3:$BV$574,Presentación!AP37)="","",HLOOKUP($AC$136,Presentación!$AQ$3:$BV$574,Presentación!AP37,0)))</f>
        <v/>
      </c>
      <c r="E176" s="428"/>
      <c r="F176" s="429"/>
      <c r="G176" s="396" t="str">
        <f>IF(OR($AC$136="",$C$26&lt;&gt;1),"",IF(HLOOKUP($AC$136,Presentación!$BZ$3:$DE$574,Presentación!AP37,0)="","",HLOOKUP($AC$136,Presentación!$BZ$3:$DE$574,Presentación!AP37,0)))</f>
        <v/>
      </c>
      <c r="H176" s="428"/>
      <c r="I176" s="428"/>
      <c r="J176" s="428"/>
      <c r="K176" s="428"/>
      <c r="L176" s="428"/>
      <c r="M176" s="428"/>
      <c r="N176" s="428"/>
      <c r="O176" s="428"/>
      <c r="P176" s="428"/>
      <c r="Q176" s="428"/>
      <c r="R176" s="428"/>
      <c r="S176" s="429"/>
      <c r="T176" s="379"/>
      <c r="U176" s="316"/>
      <c r="V176" s="317"/>
      <c r="W176" s="249"/>
      <c r="X176" s="249"/>
      <c r="Y176" s="249"/>
      <c r="Z176" s="249"/>
      <c r="AA176" s="249"/>
      <c r="AB176" s="249"/>
      <c r="AC176" s="249"/>
      <c r="AD176" s="249"/>
      <c r="AG176">
        <f>IF(C26=1,IF(OR(SUM(COUNTBLANK(D176:AD176),COUNTBLANK(D757:AD757))=25,SUM(COUNTBLANK(D176:AD176),COUNTBLANK(D757:AD757))=54),0,1),0)</f>
        <v>0</v>
      </c>
      <c r="AH176" t="b">
        <f>IF(C26&gt;1,IF(COUNTA(D176:AD176,D757:AD757)=0,0,1))</f>
        <v>0</v>
      </c>
      <c r="AK176">
        <f t="shared" si="21"/>
        <v>0</v>
      </c>
      <c r="AL176">
        <f t="shared" si="22"/>
        <v>0</v>
      </c>
      <c r="AM176">
        <f t="shared" si="23"/>
        <v>0</v>
      </c>
      <c r="AN176">
        <f t="shared" si="24"/>
        <v>0</v>
      </c>
      <c r="AO176">
        <f t="shared" si="25"/>
        <v>0</v>
      </c>
      <c r="AP176">
        <f t="shared" si="26"/>
        <v>0</v>
      </c>
    </row>
    <row r="177" spans="1:42" ht="15" customHeight="1">
      <c r="A177" s="83"/>
      <c r="B177" s="100"/>
      <c r="C177" s="125" t="s">
        <v>263</v>
      </c>
      <c r="D177" s="441" t="str">
        <f>IF(OR($AC$136="",$C$26&lt;&gt;1),"",IF(HLOOKUP($AC$136,Presentación!$AQ$3:$BV$574,Presentación!AP38)="","",HLOOKUP($AC$136,Presentación!$AQ$3:$BV$574,Presentación!AP38,0)))</f>
        <v/>
      </c>
      <c r="E177" s="428"/>
      <c r="F177" s="429"/>
      <c r="G177" s="396" t="str">
        <f>IF(OR($AC$136="",$C$26&lt;&gt;1),"",IF(HLOOKUP($AC$136,Presentación!$BZ$3:$DE$574,Presentación!AP38,0)="","",HLOOKUP($AC$136,Presentación!$BZ$3:$DE$574,Presentación!AP38,0)))</f>
        <v/>
      </c>
      <c r="H177" s="428"/>
      <c r="I177" s="428"/>
      <c r="J177" s="428"/>
      <c r="K177" s="428"/>
      <c r="L177" s="428"/>
      <c r="M177" s="428"/>
      <c r="N177" s="428"/>
      <c r="O177" s="428"/>
      <c r="P177" s="428"/>
      <c r="Q177" s="428"/>
      <c r="R177" s="428"/>
      <c r="S177" s="429"/>
      <c r="T177" s="379"/>
      <c r="U177" s="316"/>
      <c r="V177" s="317"/>
      <c r="W177" s="249"/>
      <c r="X177" s="249"/>
      <c r="Y177" s="249"/>
      <c r="Z177" s="249"/>
      <c r="AA177" s="249"/>
      <c r="AB177" s="249"/>
      <c r="AC177" s="249"/>
      <c r="AD177" s="249"/>
      <c r="AG177">
        <f>IF(C26=1,IF(OR(SUM(COUNTBLANK(D177:AD177),COUNTBLANK(D758:AD758))=25,SUM(COUNTBLANK(D177:AD177),COUNTBLANK(D758:AD758))=54),0,1),0)</f>
        <v>0</v>
      </c>
      <c r="AH177" t="b">
        <f>IF(C26&gt;1,IF(COUNTA(D177:AD177,D758:AD758)=0,0,1))</f>
        <v>0</v>
      </c>
      <c r="AK177">
        <f t="shared" si="21"/>
        <v>0</v>
      </c>
      <c r="AL177">
        <f t="shared" si="22"/>
        <v>0</v>
      </c>
      <c r="AM177">
        <f t="shared" si="23"/>
        <v>0</v>
      </c>
      <c r="AN177">
        <f t="shared" si="24"/>
        <v>0</v>
      </c>
      <c r="AO177">
        <f t="shared" si="25"/>
        <v>0</v>
      </c>
      <c r="AP177">
        <f t="shared" si="26"/>
        <v>0</v>
      </c>
    </row>
    <row r="178" spans="1:42" ht="15" customHeight="1">
      <c r="A178" s="83"/>
      <c r="B178" s="100"/>
      <c r="C178" s="125" t="s">
        <v>1323</v>
      </c>
      <c r="D178" s="441" t="str">
        <f>IF(OR($AC$136="",$C$26&lt;&gt;1),"",IF(HLOOKUP($AC$136,Presentación!$AQ$3:$BV$574,Presentación!AP39)="","",HLOOKUP($AC$136,Presentación!$AQ$3:$BV$574,Presentación!AP39,0)))</f>
        <v/>
      </c>
      <c r="E178" s="428"/>
      <c r="F178" s="429"/>
      <c r="G178" s="396" t="str">
        <f>IF(OR($AC$136="",$C$26&lt;&gt;1),"",IF(HLOOKUP($AC$136,Presentación!$BZ$3:$DE$574,Presentación!AP39,0)="","",HLOOKUP($AC$136,Presentación!$BZ$3:$DE$574,Presentación!AP39,0)))</f>
        <v/>
      </c>
      <c r="H178" s="428"/>
      <c r="I178" s="428"/>
      <c r="J178" s="428"/>
      <c r="K178" s="428"/>
      <c r="L178" s="428"/>
      <c r="M178" s="428"/>
      <c r="N178" s="428"/>
      <c r="O178" s="428"/>
      <c r="P178" s="428"/>
      <c r="Q178" s="428"/>
      <c r="R178" s="428"/>
      <c r="S178" s="429"/>
      <c r="T178" s="379"/>
      <c r="U178" s="316"/>
      <c r="V178" s="317"/>
      <c r="W178" s="249"/>
      <c r="X178" s="249"/>
      <c r="Y178" s="249"/>
      <c r="Z178" s="249"/>
      <c r="AA178" s="249"/>
      <c r="AB178" s="249"/>
      <c r="AC178" s="249"/>
      <c r="AD178" s="249"/>
      <c r="AG178">
        <f>IF(C26=1,IF(OR(SUM(COUNTBLANK(D178:AD178),COUNTBLANK(D759:AD759))=25,SUM(COUNTBLANK(D178:AD178),COUNTBLANK(D759:AD759))=54),0,1),0)</f>
        <v>0</v>
      </c>
      <c r="AH178" t="b">
        <f>IF(C26&gt;1,IF(COUNTA(D178:AD178,D759:AD759)=0,0,1))</f>
        <v>0</v>
      </c>
      <c r="AK178">
        <f t="shared" si="21"/>
        <v>0</v>
      </c>
      <c r="AL178">
        <f t="shared" si="22"/>
        <v>0</v>
      </c>
      <c r="AM178">
        <f t="shared" si="23"/>
        <v>0</v>
      </c>
      <c r="AN178">
        <f t="shared" si="24"/>
        <v>0</v>
      </c>
      <c r="AO178">
        <f t="shared" si="25"/>
        <v>0</v>
      </c>
      <c r="AP178">
        <f t="shared" si="26"/>
        <v>0</v>
      </c>
    </row>
    <row r="179" spans="1:42" ht="15" customHeight="1">
      <c r="A179" s="83"/>
      <c r="B179" s="100"/>
      <c r="C179" s="125" t="s">
        <v>1324</v>
      </c>
      <c r="D179" s="441" t="str">
        <f>IF(OR($AC$136="",$C$26&lt;&gt;1),"",IF(HLOOKUP($AC$136,Presentación!$AQ$3:$BV$574,Presentación!AP40)="","",HLOOKUP($AC$136,Presentación!$AQ$3:$BV$574,Presentación!AP40,0)))</f>
        <v/>
      </c>
      <c r="E179" s="428"/>
      <c r="F179" s="429"/>
      <c r="G179" s="396" t="str">
        <f>IF(OR($AC$136="",$C$26&lt;&gt;1),"",IF(HLOOKUP($AC$136,Presentación!$BZ$3:$DE$574,Presentación!AP40,0)="","",HLOOKUP($AC$136,Presentación!$BZ$3:$DE$574,Presentación!AP40,0)))</f>
        <v/>
      </c>
      <c r="H179" s="428"/>
      <c r="I179" s="428"/>
      <c r="J179" s="428"/>
      <c r="K179" s="428"/>
      <c r="L179" s="428"/>
      <c r="M179" s="428"/>
      <c r="N179" s="428"/>
      <c r="O179" s="428"/>
      <c r="P179" s="428"/>
      <c r="Q179" s="428"/>
      <c r="R179" s="428"/>
      <c r="S179" s="429"/>
      <c r="T179" s="379"/>
      <c r="U179" s="316"/>
      <c r="V179" s="317"/>
      <c r="W179" s="249"/>
      <c r="X179" s="249"/>
      <c r="Y179" s="249"/>
      <c r="Z179" s="249"/>
      <c r="AA179" s="249"/>
      <c r="AB179" s="249"/>
      <c r="AC179" s="249"/>
      <c r="AD179" s="249"/>
      <c r="AG179">
        <f>IF(C26=1,IF(OR(SUM(COUNTBLANK(D179:AD179),COUNTBLANK(D760:AD760))=25,SUM(COUNTBLANK(D179:AD179),COUNTBLANK(D760:AD760))=54),0,1),0)</f>
        <v>0</v>
      </c>
      <c r="AH179" t="b">
        <f>IF(C26&gt;1,IF(COUNTA(D179:AD179,D760:AD760)=0,0,1))</f>
        <v>0</v>
      </c>
      <c r="AK179">
        <f t="shared" si="21"/>
        <v>0</v>
      </c>
      <c r="AL179">
        <f t="shared" si="22"/>
        <v>0</v>
      </c>
      <c r="AM179">
        <f t="shared" si="23"/>
        <v>0</v>
      </c>
      <c r="AN179">
        <f t="shared" si="24"/>
        <v>0</v>
      </c>
      <c r="AO179">
        <f t="shared" si="25"/>
        <v>0</v>
      </c>
      <c r="AP179">
        <f t="shared" si="26"/>
        <v>0</v>
      </c>
    </row>
    <row r="180" spans="1:42" ht="15" customHeight="1">
      <c r="A180" s="83"/>
      <c r="B180" s="100"/>
      <c r="C180" s="125" t="s">
        <v>1325</v>
      </c>
      <c r="D180" s="441" t="str">
        <f>IF(OR($AC$136="",$C$26&lt;&gt;1),"",IF(HLOOKUP($AC$136,Presentación!$AQ$3:$BV$574,Presentación!AP41)="","",HLOOKUP($AC$136,Presentación!$AQ$3:$BV$574,Presentación!AP41,0)))</f>
        <v/>
      </c>
      <c r="E180" s="428"/>
      <c r="F180" s="429"/>
      <c r="G180" s="396" t="str">
        <f>IF(OR($AC$136="",$C$26&lt;&gt;1),"",IF(HLOOKUP($AC$136,Presentación!$BZ$3:$DE$574,Presentación!AP41,0)="","",HLOOKUP($AC$136,Presentación!$BZ$3:$DE$574,Presentación!AP41,0)))</f>
        <v/>
      </c>
      <c r="H180" s="428"/>
      <c r="I180" s="428"/>
      <c r="J180" s="428"/>
      <c r="K180" s="428"/>
      <c r="L180" s="428"/>
      <c r="M180" s="428"/>
      <c r="N180" s="428"/>
      <c r="O180" s="428"/>
      <c r="P180" s="428"/>
      <c r="Q180" s="428"/>
      <c r="R180" s="428"/>
      <c r="S180" s="429"/>
      <c r="T180" s="379"/>
      <c r="U180" s="316"/>
      <c r="V180" s="317"/>
      <c r="W180" s="249"/>
      <c r="X180" s="249"/>
      <c r="Y180" s="249"/>
      <c r="Z180" s="249"/>
      <c r="AA180" s="249"/>
      <c r="AB180" s="249"/>
      <c r="AC180" s="249"/>
      <c r="AD180" s="249"/>
      <c r="AG180">
        <f>IF(C26=1,IF(OR(SUM(COUNTBLANK(D180:AD180),COUNTBLANK(D761:AD761))=25,SUM(COUNTBLANK(D180:AD180),COUNTBLANK(D761:AD761))=54),0,1),0)</f>
        <v>0</v>
      </c>
      <c r="AH180" t="b">
        <f>IF(C26&gt;1,IF(COUNTA(D180:AD180,D761:AD761)=0,0,1))</f>
        <v>0</v>
      </c>
      <c r="AK180">
        <f t="shared" si="21"/>
        <v>0</v>
      </c>
      <c r="AL180">
        <f t="shared" si="22"/>
        <v>0</v>
      </c>
      <c r="AM180">
        <f t="shared" si="23"/>
        <v>0</v>
      </c>
      <c r="AN180">
        <f t="shared" si="24"/>
        <v>0</v>
      </c>
      <c r="AO180">
        <f t="shared" si="25"/>
        <v>0</v>
      </c>
      <c r="AP180">
        <f t="shared" si="26"/>
        <v>0</v>
      </c>
    </row>
    <row r="181" spans="1:42" ht="15" customHeight="1">
      <c r="A181" s="83"/>
      <c r="B181" s="100"/>
      <c r="C181" s="125" t="s">
        <v>1326</v>
      </c>
      <c r="D181" s="441" t="str">
        <f>IF(OR($AC$136="",$C$26&lt;&gt;1),"",IF(HLOOKUP($AC$136,Presentación!$AQ$3:$BV$574,Presentación!AP42)="","",HLOOKUP($AC$136,Presentación!$AQ$3:$BV$574,Presentación!AP42,0)))</f>
        <v/>
      </c>
      <c r="E181" s="428"/>
      <c r="F181" s="429"/>
      <c r="G181" s="396" t="str">
        <f>IF(OR($AC$136="",$C$26&lt;&gt;1),"",IF(HLOOKUP($AC$136,Presentación!$BZ$3:$DE$574,Presentación!AP42,0)="","",HLOOKUP($AC$136,Presentación!$BZ$3:$DE$574,Presentación!AP42,0)))</f>
        <v/>
      </c>
      <c r="H181" s="428"/>
      <c r="I181" s="428"/>
      <c r="J181" s="428"/>
      <c r="K181" s="428"/>
      <c r="L181" s="428"/>
      <c r="M181" s="428"/>
      <c r="N181" s="428"/>
      <c r="O181" s="428"/>
      <c r="P181" s="428"/>
      <c r="Q181" s="428"/>
      <c r="R181" s="428"/>
      <c r="S181" s="429"/>
      <c r="T181" s="379"/>
      <c r="U181" s="316"/>
      <c r="V181" s="317"/>
      <c r="W181" s="249"/>
      <c r="X181" s="249"/>
      <c r="Y181" s="249"/>
      <c r="Z181" s="249"/>
      <c r="AA181" s="249"/>
      <c r="AB181" s="249"/>
      <c r="AC181" s="249"/>
      <c r="AD181" s="249"/>
      <c r="AG181">
        <f>IF(C26=1,IF(OR(SUM(COUNTBLANK(D181:AD181),COUNTBLANK(D762:AD762))=25,SUM(COUNTBLANK(D181:AD181),COUNTBLANK(D762:AD762))=54),0,1),0)</f>
        <v>0</v>
      </c>
      <c r="AH181" t="b">
        <f>IF(C26&gt;1,IF(COUNTA(D181:AD181,D762:AD762)=0,0,1))</f>
        <v>0</v>
      </c>
      <c r="AK181">
        <f t="shared" si="21"/>
        <v>0</v>
      </c>
      <c r="AL181">
        <f t="shared" si="22"/>
        <v>0</v>
      </c>
      <c r="AM181">
        <f t="shared" si="23"/>
        <v>0</v>
      </c>
      <c r="AN181">
        <f t="shared" si="24"/>
        <v>0</v>
      </c>
      <c r="AO181">
        <f t="shared" si="25"/>
        <v>0</v>
      </c>
      <c r="AP181">
        <f t="shared" si="26"/>
        <v>0</v>
      </c>
    </row>
    <row r="182" spans="1:42" ht="15" customHeight="1">
      <c r="A182" s="83"/>
      <c r="B182" s="100"/>
      <c r="C182" s="125" t="s">
        <v>1327</v>
      </c>
      <c r="D182" s="441" t="str">
        <f>IF(OR($AC$136="",$C$26&lt;&gt;1),"",IF(HLOOKUP($AC$136,Presentación!$AQ$3:$BV$574,Presentación!AP43)="","",HLOOKUP($AC$136,Presentación!$AQ$3:$BV$574,Presentación!AP43,0)))</f>
        <v/>
      </c>
      <c r="E182" s="428"/>
      <c r="F182" s="429"/>
      <c r="G182" s="396" t="str">
        <f>IF(OR($AC$136="",$C$26&lt;&gt;1),"",IF(HLOOKUP($AC$136,Presentación!$BZ$3:$DE$574,Presentación!AP43,0)="","",HLOOKUP($AC$136,Presentación!$BZ$3:$DE$574,Presentación!AP43,0)))</f>
        <v/>
      </c>
      <c r="H182" s="428"/>
      <c r="I182" s="428"/>
      <c r="J182" s="428"/>
      <c r="K182" s="428"/>
      <c r="L182" s="428"/>
      <c r="M182" s="428"/>
      <c r="N182" s="428"/>
      <c r="O182" s="428"/>
      <c r="P182" s="428"/>
      <c r="Q182" s="428"/>
      <c r="R182" s="428"/>
      <c r="S182" s="429"/>
      <c r="T182" s="379"/>
      <c r="U182" s="316"/>
      <c r="V182" s="317"/>
      <c r="W182" s="249"/>
      <c r="X182" s="249"/>
      <c r="Y182" s="249"/>
      <c r="Z182" s="249"/>
      <c r="AA182" s="249"/>
      <c r="AB182" s="249"/>
      <c r="AC182" s="249"/>
      <c r="AD182" s="249"/>
      <c r="AG182">
        <f>IF(C26=1,IF(OR(SUM(COUNTBLANK(D182:AD182),COUNTBLANK(D763:AD763))=25,SUM(COUNTBLANK(D182:AD182),COUNTBLANK(D763:AD763))=54),0,1),0)</f>
        <v>0</v>
      </c>
      <c r="AH182" t="b">
        <f>IF(C26&gt;1,IF(COUNTA(D182:AD182,D763:AD763)=0,0,1))</f>
        <v>0</v>
      </c>
      <c r="AK182">
        <f t="shared" si="21"/>
        <v>0</v>
      </c>
      <c r="AL182">
        <f t="shared" si="22"/>
        <v>0</v>
      </c>
      <c r="AM182">
        <f t="shared" si="23"/>
        <v>0</v>
      </c>
      <c r="AN182">
        <f t="shared" si="24"/>
        <v>0</v>
      </c>
      <c r="AO182">
        <f t="shared" si="25"/>
        <v>0</v>
      </c>
      <c r="AP182">
        <f t="shared" si="26"/>
        <v>0</v>
      </c>
    </row>
    <row r="183" spans="1:42" ht="15" customHeight="1">
      <c r="A183" s="83"/>
      <c r="B183" s="100"/>
      <c r="C183" s="125" t="s">
        <v>1328</v>
      </c>
      <c r="D183" s="441" t="str">
        <f>IF(OR($AC$136="",$C$26&lt;&gt;1),"",IF(HLOOKUP($AC$136,Presentación!$AQ$3:$BV$574,Presentación!AP44)="","",HLOOKUP($AC$136,Presentación!$AQ$3:$BV$574,Presentación!AP44,0)))</f>
        <v/>
      </c>
      <c r="E183" s="428"/>
      <c r="F183" s="429"/>
      <c r="G183" s="396" t="str">
        <f>IF(OR($AC$136="",$C$26&lt;&gt;1),"",IF(HLOOKUP($AC$136,Presentación!$BZ$3:$DE$574,Presentación!AP44,0)="","",HLOOKUP($AC$136,Presentación!$BZ$3:$DE$574,Presentación!AP44,0)))</f>
        <v/>
      </c>
      <c r="H183" s="428"/>
      <c r="I183" s="428"/>
      <c r="J183" s="428"/>
      <c r="K183" s="428"/>
      <c r="L183" s="428"/>
      <c r="M183" s="428"/>
      <c r="N183" s="428"/>
      <c r="O183" s="428"/>
      <c r="P183" s="428"/>
      <c r="Q183" s="428"/>
      <c r="R183" s="428"/>
      <c r="S183" s="429"/>
      <c r="T183" s="379"/>
      <c r="U183" s="316"/>
      <c r="V183" s="317"/>
      <c r="W183" s="249"/>
      <c r="X183" s="249"/>
      <c r="Y183" s="249"/>
      <c r="Z183" s="249"/>
      <c r="AA183" s="249"/>
      <c r="AB183" s="249"/>
      <c r="AC183" s="249"/>
      <c r="AD183" s="249"/>
      <c r="AG183">
        <f>IF(C26=1,IF(OR(SUM(COUNTBLANK(D183:AD183),COUNTBLANK(D764:AD764))=25,SUM(COUNTBLANK(D183:AD183),COUNTBLANK(D764:AD764))=54),0,1),0)</f>
        <v>0</v>
      </c>
      <c r="AH183" t="b">
        <f>IF(C26&gt;1,IF(COUNTA(D183:AD183,D764:AD764)=0,0,1))</f>
        <v>0</v>
      </c>
      <c r="AK183">
        <f t="shared" si="21"/>
        <v>0</v>
      </c>
      <c r="AL183">
        <f t="shared" si="22"/>
        <v>0</v>
      </c>
      <c r="AM183">
        <f t="shared" si="23"/>
        <v>0</v>
      </c>
      <c r="AN183">
        <f t="shared" si="24"/>
        <v>0</v>
      </c>
      <c r="AO183">
        <f t="shared" si="25"/>
        <v>0</v>
      </c>
      <c r="AP183">
        <f t="shared" si="26"/>
        <v>0</v>
      </c>
    </row>
    <row r="184" spans="1:42" ht="15" customHeight="1">
      <c r="A184" s="83"/>
      <c r="B184" s="100"/>
      <c r="C184" s="125" t="s">
        <v>1329</v>
      </c>
      <c r="D184" s="441" t="str">
        <f>IF(OR($AC$136="",$C$26&lt;&gt;1),"",IF(HLOOKUP($AC$136,Presentación!$AQ$3:$BV$574,Presentación!AP45)="","",HLOOKUP($AC$136,Presentación!$AQ$3:$BV$574,Presentación!AP45,0)))</f>
        <v/>
      </c>
      <c r="E184" s="428"/>
      <c r="F184" s="429"/>
      <c r="G184" s="396" t="str">
        <f>IF(OR($AC$136="",$C$26&lt;&gt;1),"",IF(HLOOKUP($AC$136,Presentación!$BZ$3:$DE$574,Presentación!AP45,0)="","",HLOOKUP($AC$136,Presentación!$BZ$3:$DE$574,Presentación!AP45,0)))</f>
        <v/>
      </c>
      <c r="H184" s="428"/>
      <c r="I184" s="428"/>
      <c r="J184" s="428"/>
      <c r="K184" s="428"/>
      <c r="L184" s="428"/>
      <c r="M184" s="428"/>
      <c r="N184" s="428"/>
      <c r="O184" s="428"/>
      <c r="P184" s="428"/>
      <c r="Q184" s="428"/>
      <c r="R184" s="428"/>
      <c r="S184" s="429"/>
      <c r="T184" s="379"/>
      <c r="U184" s="316"/>
      <c r="V184" s="317"/>
      <c r="W184" s="249"/>
      <c r="X184" s="249"/>
      <c r="Y184" s="249"/>
      <c r="Z184" s="249"/>
      <c r="AA184" s="249"/>
      <c r="AB184" s="249"/>
      <c r="AC184" s="249"/>
      <c r="AD184" s="249"/>
      <c r="AG184">
        <f>IF(C26=1,IF(OR(SUM(COUNTBLANK(D184:AD184),COUNTBLANK(D765:AD765))=25,SUM(COUNTBLANK(D184:AD184),COUNTBLANK(D765:AD765))=54),0,1),0)</f>
        <v>0</v>
      </c>
      <c r="AH184" t="b">
        <f>IF(C26&gt;1,IF(COUNTA(D184:AD184,D765:AD765)=0,0,1))</f>
        <v>0</v>
      </c>
      <c r="AK184">
        <f t="shared" si="21"/>
        <v>0</v>
      </c>
      <c r="AL184">
        <f t="shared" si="22"/>
        <v>0</v>
      </c>
      <c r="AM184">
        <f t="shared" si="23"/>
        <v>0</v>
      </c>
      <c r="AN184">
        <f t="shared" si="24"/>
        <v>0</v>
      </c>
      <c r="AO184">
        <f t="shared" si="25"/>
        <v>0</v>
      </c>
      <c r="AP184">
        <f t="shared" si="26"/>
        <v>0</v>
      </c>
    </row>
    <row r="185" spans="1:42" ht="15" customHeight="1">
      <c r="A185" s="83"/>
      <c r="B185" s="100"/>
      <c r="C185" s="125" t="s">
        <v>1330</v>
      </c>
      <c r="D185" s="441" t="str">
        <f>IF(OR($AC$136="",$C$26&lt;&gt;1),"",IF(HLOOKUP($AC$136,Presentación!$AQ$3:$BV$574,Presentación!AP46)="","",HLOOKUP($AC$136,Presentación!$AQ$3:$BV$574,Presentación!AP46,0)))</f>
        <v/>
      </c>
      <c r="E185" s="428"/>
      <c r="F185" s="429"/>
      <c r="G185" s="396" t="str">
        <f>IF(OR($AC$136="",$C$26&lt;&gt;1),"",IF(HLOOKUP($AC$136,Presentación!$BZ$3:$DE$574,Presentación!AP46,0)="","",HLOOKUP($AC$136,Presentación!$BZ$3:$DE$574,Presentación!AP46,0)))</f>
        <v/>
      </c>
      <c r="H185" s="428"/>
      <c r="I185" s="428"/>
      <c r="J185" s="428"/>
      <c r="K185" s="428"/>
      <c r="L185" s="428"/>
      <c r="M185" s="428"/>
      <c r="N185" s="428"/>
      <c r="O185" s="428"/>
      <c r="P185" s="428"/>
      <c r="Q185" s="428"/>
      <c r="R185" s="428"/>
      <c r="S185" s="429"/>
      <c r="T185" s="379"/>
      <c r="U185" s="316"/>
      <c r="V185" s="317"/>
      <c r="W185" s="249"/>
      <c r="X185" s="249"/>
      <c r="Y185" s="249"/>
      <c r="Z185" s="249"/>
      <c r="AA185" s="249"/>
      <c r="AB185" s="249"/>
      <c r="AC185" s="249"/>
      <c r="AD185" s="249"/>
      <c r="AG185">
        <f>IF(C26=1,IF(OR(SUM(COUNTBLANK(D185:AD185),COUNTBLANK(D766:AD766))=25,SUM(COUNTBLANK(D185:AD185),COUNTBLANK(D766:AD766))=54),0,1),0)</f>
        <v>0</v>
      </c>
      <c r="AH185" t="b">
        <f>IF(C26&gt;1,IF(COUNTA(D185:AD185,D766:AD766)=0,0,1))</f>
        <v>0</v>
      </c>
      <c r="AK185">
        <f t="shared" si="21"/>
        <v>0</v>
      </c>
      <c r="AL185">
        <f t="shared" si="22"/>
        <v>0</v>
      </c>
      <c r="AM185">
        <f t="shared" si="23"/>
        <v>0</v>
      </c>
      <c r="AN185">
        <f t="shared" si="24"/>
        <v>0</v>
      </c>
      <c r="AO185">
        <f t="shared" si="25"/>
        <v>0</v>
      </c>
      <c r="AP185">
        <f t="shared" si="26"/>
        <v>0</v>
      </c>
    </row>
    <row r="186" spans="1:42" ht="15" customHeight="1">
      <c r="A186" s="83"/>
      <c r="B186" s="100"/>
      <c r="C186" s="125" t="s">
        <v>1331</v>
      </c>
      <c r="D186" s="441" t="str">
        <f>IF(OR($AC$136="",$C$26&lt;&gt;1),"",IF(HLOOKUP($AC$136,Presentación!$AQ$3:$BV$574,Presentación!AP47)="","",HLOOKUP($AC$136,Presentación!$AQ$3:$BV$574,Presentación!AP47,0)))</f>
        <v/>
      </c>
      <c r="E186" s="428"/>
      <c r="F186" s="429"/>
      <c r="G186" s="396" t="str">
        <f>IF(OR($AC$136="",$C$26&lt;&gt;1),"",IF(HLOOKUP($AC$136,Presentación!$BZ$3:$DE$574,Presentación!AP47,0)="","",HLOOKUP($AC$136,Presentación!$BZ$3:$DE$574,Presentación!AP47,0)))</f>
        <v/>
      </c>
      <c r="H186" s="428"/>
      <c r="I186" s="428"/>
      <c r="J186" s="428"/>
      <c r="K186" s="428"/>
      <c r="L186" s="428"/>
      <c r="M186" s="428"/>
      <c r="N186" s="428"/>
      <c r="O186" s="428"/>
      <c r="P186" s="428"/>
      <c r="Q186" s="428"/>
      <c r="R186" s="428"/>
      <c r="S186" s="429"/>
      <c r="T186" s="379"/>
      <c r="U186" s="316"/>
      <c r="V186" s="317"/>
      <c r="W186" s="249"/>
      <c r="X186" s="249"/>
      <c r="Y186" s="249"/>
      <c r="Z186" s="249"/>
      <c r="AA186" s="249"/>
      <c r="AB186" s="249"/>
      <c r="AC186" s="249"/>
      <c r="AD186" s="249"/>
      <c r="AG186">
        <f>IF(C26=1,IF(OR(SUM(COUNTBLANK(D186:AD186),COUNTBLANK(D767:AD767))=25,SUM(COUNTBLANK(D186:AD186),COUNTBLANK(D767:AD767))=54),0,1),0)</f>
        <v>0</v>
      </c>
      <c r="AH186" t="b">
        <f>IF(C26&gt;1,IF(COUNTA(D186:AD186,D767:AD767)=0,0,1))</f>
        <v>0</v>
      </c>
      <c r="AK186">
        <f t="shared" si="21"/>
        <v>0</v>
      </c>
      <c r="AL186">
        <f t="shared" si="22"/>
        <v>0</v>
      </c>
      <c r="AM186">
        <f t="shared" si="23"/>
        <v>0</v>
      </c>
      <c r="AN186">
        <f t="shared" si="24"/>
        <v>0</v>
      </c>
      <c r="AO186">
        <f t="shared" si="25"/>
        <v>0</v>
      </c>
      <c r="AP186">
        <f t="shared" si="26"/>
        <v>0</v>
      </c>
    </row>
    <row r="187" spans="1:42" ht="15" customHeight="1">
      <c r="A187" s="83"/>
      <c r="B187" s="100"/>
      <c r="C187" s="125" t="s">
        <v>1332</v>
      </c>
      <c r="D187" s="441" t="str">
        <f>IF(OR($AC$136="",$C$26&lt;&gt;1),"",IF(HLOOKUP($AC$136,Presentación!$AQ$3:$BV$574,Presentación!AP48)="","",HLOOKUP($AC$136,Presentación!$AQ$3:$BV$574,Presentación!AP48,0)))</f>
        <v/>
      </c>
      <c r="E187" s="428"/>
      <c r="F187" s="429"/>
      <c r="G187" s="396" t="str">
        <f>IF(OR($AC$136="",$C$26&lt;&gt;1),"",IF(HLOOKUP($AC$136,Presentación!$BZ$3:$DE$574,Presentación!AP48,0)="","",HLOOKUP($AC$136,Presentación!$BZ$3:$DE$574,Presentación!AP48,0)))</f>
        <v/>
      </c>
      <c r="H187" s="428"/>
      <c r="I187" s="428"/>
      <c r="J187" s="428"/>
      <c r="K187" s="428"/>
      <c r="L187" s="428"/>
      <c r="M187" s="428"/>
      <c r="N187" s="428"/>
      <c r="O187" s="428"/>
      <c r="P187" s="428"/>
      <c r="Q187" s="428"/>
      <c r="R187" s="428"/>
      <c r="S187" s="429"/>
      <c r="T187" s="379"/>
      <c r="U187" s="316"/>
      <c r="V187" s="317"/>
      <c r="W187" s="249"/>
      <c r="X187" s="249"/>
      <c r="Y187" s="249"/>
      <c r="Z187" s="249"/>
      <c r="AA187" s="249"/>
      <c r="AB187" s="249"/>
      <c r="AC187" s="249"/>
      <c r="AD187" s="249"/>
      <c r="AG187">
        <f>IF(C26=1,IF(OR(SUM(COUNTBLANK(D187:AD187),COUNTBLANK(D768:AD768))=25,SUM(COUNTBLANK(D187:AD187),COUNTBLANK(D768:AD768))=54),0,1),0)</f>
        <v>0</v>
      </c>
      <c r="AH187" t="b">
        <f>IF(C26&gt;1,IF(COUNTA(D187:AD187,D768:AD768)=0,0,1))</f>
        <v>0</v>
      </c>
      <c r="AK187">
        <f t="shared" si="21"/>
        <v>0</v>
      </c>
      <c r="AL187">
        <f t="shared" si="22"/>
        <v>0</v>
      </c>
      <c r="AM187">
        <f t="shared" si="23"/>
        <v>0</v>
      </c>
      <c r="AN187">
        <f t="shared" si="24"/>
        <v>0</v>
      </c>
      <c r="AO187">
        <f t="shared" si="25"/>
        <v>0</v>
      </c>
      <c r="AP187">
        <f t="shared" si="26"/>
        <v>0</v>
      </c>
    </row>
    <row r="188" spans="1:42" ht="15" customHeight="1">
      <c r="A188" s="83"/>
      <c r="B188" s="100"/>
      <c r="C188" s="125" t="s">
        <v>1333</v>
      </c>
      <c r="D188" s="441" t="str">
        <f>IF(OR($AC$136="",$C$26&lt;&gt;1),"",IF(HLOOKUP($AC$136,Presentación!$AQ$3:$BV$574,Presentación!AP49)="","",HLOOKUP($AC$136,Presentación!$AQ$3:$BV$574,Presentación!AP49,0)))</f>
        <v/>
      </c>
      <c r="E188" s="428"/>
      <c r="F188" s="429"/>
      <c r="G188" s="396" t="str">
        <f>IF(OR($AC$136="",$C$26&lt;&gt;1),"",IF(HLOOKUP($AC$136,Presentación!$BZ$3:$DE$574,Presentación!AP49,0)="","",HLOOKUP($AC$136,Presentación!$BZ$3:$DE$574,Presentación!AP49,0)))</f>
        <v/>
      </c>
      <c r="H188" s="428"/>
      <c r="I188" s="428"/>
      <c r="J188" s="428"/>
      <c r="K188" s="428"/>
      <c r="L188" s="428"/>
      <c r="M188" s="428"/>
      <c r="N188" s="428"/>
      <c r="O188" s="428"/>
      <c r="P188" s="428"/>
      <c r="Q188" s="428"/>
      <c r="R188" s="428"/>
      <c r="S188" s="429"/>
      <c r="T188" s="379"/>
      <c r="U188" s="316"/>
      <c r="V188" s="317"/>
      <c r="W188" s="249"/>
      <c r="X188" s="249"/>
      <c r="Y188" s="249"/>
      <c r="Z188" s="249"/>
      <c r="AA188" s="249"/>
      <c r="AB188" s="249"/>
      <c r="AC188" s="249"/>
      <c r="AD188" s="249"/>
      <c r="AG188">
        <f>IF(C26=1,IF(OR(SUM(COUNTBLANK(D188:AD188),COUNTBLANK(D769:AD769))=25,SUM(COUNTBLANK(D188:AD188),COUNTBLANK(D769:AD769))=54),0,1),0)</f>
        <v>0</v>
      </c>
      <c r="AH188" t="b">
        <f>IF(C26&gt;1,IF(COUNTA(D188:AD188,D769:AD769)=0,0,1))</f>
        <v>0</v>
      </c>
      <c r="AK188">
        <f t="shared" si="21"/>
        <v>0</v>
      </c>
      <c r="AL188">
        <f t="shared" si="22"/>
        <v>0</v>
      </c>
      <c r="AM188">
        <f t="shared" si="23"/>
        <v>0</v>
      </c>
      <c r="AN188">
        <f t="shared" si="24"/>
        <v>0</v>
      </c>
      <c r="AO188">
        <f t="shared" si="25"/>
        <v>0</v>
      </c>
      <c r="AP188">
        <f t="shared" si="26"/>
        <v>0</v>
      </c>
    </row>
    <row r="189" spans="1:42" ht="15" customHeight="1">
      <c r="A189" s="83"/>
      <c r="B189" s="100"/>
      <c r="C189" s="125" t="s">
        <v>1334</v>
      </c>
      <c r="D189" s="441" t="str">
        <f>IF(OR($AC$136="",$C$26&lt;&gt;1),"",IF(HLOOKUP($AC$136,Presentación!$AQ$3:$BV$574,Presentación!AP50)="","",HLOOKUP($AC$136,Presentación!$AQ$3:$BV$574,Presentación!AP50,0)))</f>
        <v/>
      </c>
      <c r="E189" s="428"/>
      <c r="F189" s="429"/>
      <c r="G189" s="396" t="str">
        <f>IF(OR($AC$136="",$C$26&lt;&gt;1),"",IF(HLOOKUP($AC$136,Presentación!$BZ$3:$DE$574,Presentación!AP50,0)="","",HLOOKUP($AC$136,Presentación!$BZ$3:$DE$574,Presentación!AP50,0)))</f>
        <v/>
      </c>
      <c r="H189" s="428"/>
      <c r="I189" s="428"/>
      <c r="J189" s="428"/>
      <c r="K189" s="428"/>
      <c r="L189" s="428"/>
      <c r="M189" s="428"/>
      <c r="N189" s="428"/>
      <c r="O189" s="428"/>
      <c r="P189" s="428"/>
      <c r="Q189" s="428"/>
      <c r="R189" s="428"/>
      <c r="S189" s="429"/>
      <c r="T189" s="379"/>
      <c r="U189" s="316"/>
      <c r="V189" s="317"/>
      <c r="W189" s="249"/>
      <c r="X189" s="249"/>
      <c r="Y189" s="249"/>
      <c r="Z189" s="249"/>
      <c r="AA189" s="249"/>
      <c r="AB189" s="249"/>
      <c r="AC189" s="249"/>
      <c r="AD189" s="249"/>
      <c r="AG189">
        <f>IF(C26=1,IF(OR(SUM(COUNTBLANK(D189:AD189),COUNTBLANK(D770:AD770))=25,SUM(COUNTBLANK(D189:AD189),COUNTBLANK(D770:AD770))=54),0,1),0)</f>
        <v>0</v>
      </c>
      <c r="AH189" t="b">
        <f>IF(C26&gt;1,IF(COUNTA(D189:AD189,D770:AD770)=0,0,1))</f>
        <v>0</v>
      </c>
      <c r="AK189">
        <f t="shared" si="21"/>
        <v>0</v>
      </c>
      <c r="AL189">
        <f t="shared" si="22"/>
        <v>0</v>
      </c>
      <c r="AM189">
        <f t="shared" si="23"/>
        <v>0</v>
      </c>
      <c r="AN189">
        <f t="shared" si="24"/>
        <v>0</v>
      </c>
      <c r="AO189">
        <f t="shared" si="25"/>
        <v>0</v>
      </c>
      <c r="AP189">
        <f t="shared" si="26"/>
        <v>0</v>
      </c>
    </row>
    <row r="190" spans="1:42" ht="15" customHeight="1">
      <c r="A190" s="83"/>
      <c r="B190" s="100"/>
      <c r="C190" s="125" t="s">
        <v>1335</v>
      </c>
      <c r="D190" s="441" t="str">
        <f>IF(OR($AC$136="",$C$26&lt;&gt;1),"",IF(HLOOKUP($AC$136,Presentación!$AQ$3:$BV$574,Presentación!AP51)="","",HLOOKUP($AC$136,Presentación!$AQ$3:$BV$574,Presentación!AP51,0)))</f>
        <v/>
      </c>
      <c r="E190" s="428"/>
      <c r="F190" s="429"/>
      <c r="G190" s="396" t="str">
        <f>IF(OR($AC$136="",$C$26&lt;&gt;1),"",IF(HLOOKUP($AC$136,Presentación!$BZ$3:$DE$574,Presentación!AP51,0)="","",HLOOKUP($AC$136,Presentación!$BZ$3:$DE$574,Presentación!AP51,0)))</f>
        <v/>
      </c>
      <c r="H190" s="428"/>
      <c r="I190" s="428"/>
      <c r="J190" s="428"/>
      <c r="K190" s="428"/>
      <c r="L190" s="428"/>
      <c r="M190" s="428"/>
      <c r="N190" s="428"/>
      <c r="O190" s="428"/>
      <c r="P190" s="428"/>
      <c r="Q190" s="428"/>
      <c r="R190" s="428"/>
      <c r="S190" s="429"/>
      <c r="T190" s="379"/>
      <c r="U190" s="316"/>
      <c r="V190" s="317"/>
      <c r="W190" s="249"/>
      <c r="X190" s="249"/>
      <c r="Y190" s="249"/>
      <c r="Z190" s="249"/>
      <c r="AA190" s="249"/>
      <c r="AB190" s="249"/>
      <c r="AC190" s="249"/>
      <c r="AD190" s="249"/>
      <c r="AG190">
        <f>IF(C26=1,IF(OR(SUM(COUNTBLANK(D190:AD190),COUNTBLANK(D771:AD771))=25,SUM(COUNTBLANK(D190:AD190),COUNTBLANK(D771:AD771))=54),0,1),0)</f>
        <v>0</v>
      </c>
      <c r="AH190" t="b">
        <f>IF(C26&gt;1,IF(COUNTA(D190:AD190,D771:AD771)=0,0,1))</f>
        <v>0</v>
      </c>
      <c r="AK190">
        <f t="shared" si="21"/>
        <v>0</v>
      </c>
      <c r="AL190">
        <f t="shared" si="22"/>
        <v>0</v>
      </c>
      <c r="AM190">
        <f t="shared" si="23"/>
        <v>0</v>
      </c>
      <c r="AN190">
        <f t="shared" si="24"/>
        <v>0</v>
      </c>
      <c r="AO190">
        <f t="shared" si="25"/>
        <v>0</v>
      </c>
      <c r="AP190">
        <f t="shared" si="26"/>
        <v>0</v>
      </c>
    </row>
    <row r="191" spans="1:42" ht="15" customHeight="1">
      <c r="A191" s="83"/>
      <c r="B191" s="100"/>
      <c r="C191" s="125" t="s">
        <v>1336</v>
      </c>
      <c r="D191" s="441" t="str">
        <f>IF(OR($AC$136="",$C$26&lt;&gt;1),"",IF(HLOOKUP($AC$136,Presentación!$AQ$3:$BV$574,Presentación!AP52)="","",HLOOKUP($AC$136,Presentación!$AQ$3:$BV$574,Presentación!AP52,0)))</f>
        <v/>
      </c>
      <c r="E191" s="428"/>
      <c r="F191" s="429"/>
      <c r="G191" s="396" t="str">
        <f>IF(OR($AC$136="",$C$26&lt;&gt;1),"",IF(HLOOKUP($AC$136,Presentación!$BZ$3:$DE$574,Presentación!AP52,0)="","",HLOOKUP($AC$136,Presentación!$BZ$3:$DE$574,Presentación!AP52,0)))</f>
        <v/>
      </c>
      <c r="H191" s="428"/>
      <c r="I191" s="428"/>
      <c r="J191" s="428"/>
      <c r="K191" s="428"/>
      <c r="L191" s="428"/>
      <c r="M191" s="428"/>
      <c r="N191" s="428"/>
      <c r="O191" s="428"/>
      <c r="P191" s="428"/>
      <c r="Q191" s="428"/>
      <c r="R191" s="428"/>
      <c r="S191" s="429"/>
      <c r="T191" s="379"/>
      <c r="U191" s="316"/>
      <c r="V191" s="317"/>
      <c r="W191" s="249"/>
      <c r="X191" s="249"/>
      <c r="Y191" s="249"/>
      <c r="Z191" s="249"/>
      <c r="AA191" s="249"/>
      <c r="AB191" s="249"/>
      <c r="AC191" s="249"/>
      <c r="AD191" s="249"/>
      <c r="AG191">
        <f>IF(C26=1,IF(OR(SUM(COUNTBLANK(D191:AD191),COUNTBLANK(D772:AD772))=25,SUM(COUNTBLANK(D191:AD191),COUNTBLANK(D772:AD772))=54),0,1),0)</f>
        <v>0</v>
      </c>
      <c r="AH191" t="b">
        <f>IF(C26&gt;1,IF(COUNTA(D191:AD191,D772:AD772)=0,0,1))</f>
        <v>0</v>
      </c>
      <c r="AK191">
        <f t="shared" si="21"/>
        <v>0</v>
      </c>
      <c r="AL191">
        <f t="shared" si="22"/>
        <v>0</v>
      </c>
      <c r="AM191">
        <f t="shared" si="23"/>
        <v>0</v>
      </c>
      <c r="AN191">
        <f t="shared" si="24"/>
        <v>0</v>
      </c>
      <c r="AO191">
        <f t="shared" si="25"/>
        <v>0</v>
      </c>
      <c r="AP191">
        <f t="shared" si="26"/>
        <v>0</v>
      </c>
    </row>
    <row r="192" spans="1:42" ht="15" customHeight="1">
      <c r="A192" s="83"/>
      <c r="B192" s="100"/>
      <c r="C192" s="125" t="s">
        <v>1337</v>
      </c>
      <c r="D192" s="441" t="str">
        <f>IF(OR($AC$136="",$C$26&lt;&gt;1),"",IF(HLOOKUP($AC$136,Presentación!$AQ$3:$BV$574,Presentación!AP53)="","",HLOOKUP($AC$136,Presentación!$AQ$3:$BV$574,Presentación!AP53,0)))</f>
        <v/>
      </c>
      <c r="E192" s="428"/>
      <c r="F192" s="429"/>
      <c r="G192" s="396" t="str">
        <f>IF(OR($AC$136="",$C$26&lt;&gt;1),"",IF(HLOOKUP($AC$136,Presentación!$BZ$3:$DE$574,Presentación!AP53,0)="","",HLOOKUP($AC$136,Presentación!$BZ$3:$DE$574,Presentación!AP53,0)))</f>
        <v/>
      </c>
      <c r="H192" s="428"/>
      <c r="I192" s="428"/>
      <c r="J192" s="428"/>
      <c r="K192" s="428"/>
      <c r="L192" s="428"/>
      <c r="M192" s="428"/>
      <c r="N192" s="428"/>
      <c r="O192" s="428"/>
      <c r="P192" s="428"/>
      <c r="Q192" s="428"/>
      <c r="R192" s="428"/>
      <c r="S192" s="429"/>
      <c r="T192" s="379"/>
      <c r="U192" s="316"/>
      <c r="V192" s="317"/>
      <c r="W192" s="249"/>
      <c r="X192" s="249"/>
      <c r="Y192" s="249"/>
      <c r="Z192" s="249"/>
      <c r="AA192" s="249"/>
      <c r="AB192" s="249"/>
      <c r="AC192" s="249"/>
      <c r="AD192" s="249"/>
      <c r="AG192">
        <f>IF(C26=1,IF(OR(SUM(COUNTBLANK(D192:AD192),COUNTBLANK(D773:AD773))=25,SUM(COUNTBLANK(D192:AD192),COUNTBLANK(D773:AD773))=54),0,1),0)</f>
        <v>0</v>
      </c>
      <c r="AH192" t="b">
        <f>IF(C26&gt;1,IF(COUNTA(D192:AD192,D773:AD773)=0,0,1))</f>
        <v>0</v>
      </c>
      <c r="AK192">
        <f t="shared" si="21"/>
        <v>0</v>
      </c>
      <c r="AL192">
        <f t="shared" si="22"/>
        <v>0</v>
      </c>
      <c r="AM192">
        <f t="shared" si="23"/>
        <v>0</v>
      </c>
      <c r="AN192">
        <f t="shared" si="24"/>
        <v>0</v>
      </c>
      <c r="AO192">
        <f t="shared" si="25"/>
        <v>0</v>
      </c>
      <c r="AP192">
        <f t="shared" si="26"/>
        <v>0</v>
      </c>
    </row>
    <row r="193" spans="1:42" ht="15" customHeight="1">
      <c r="A193" s="83"/>
      <c r="B193" s="100"/>
      <c r="C193" s="125" t="s">
        <v>1338</v>
      </c>
      <c r="D193" s="441" t="str">
        <f>IF(OR($AC$136="",$C$26&lt;&gt;1),"",IF(HLOOKUP($AC$136,Presentación!$AQ$3:$BV$574,Presentación!AP54)="","",HLOOKUP($AC$136,Presentación!$AQ$3:$BV$574,Presentación!AP54,0)))</f>
        <v/>
      </c>
      <c r="E193" s="428"/>
      <c r="F193" s="429"/>
      <c r="G193" s="396" t="str">
        <f>IF(OR($AC$136="",$C$26&lt;&gt;1),"",IF(HLOOKUP($AC$136,Presentación!$BZ$3:$DE$574,Presentación!AP54,0)="","",HLOOKUP($AC$136,Presentación!$BZ$3:$DE$574,Presentación!AP54,0)))</f>
        <v/>
      </c>
      <c r="H193" s="428"/>
      <c r="I193" s="428"/>
      <c r="J193" s="428"/>
      <c r="K193" s="428"/>
      <c r="L193" s="428"/>
      <c r="M193" s="428"/>
      <c r="N193" s="428"/>
      <c r="O193" s="428"/>
      <c r="P193" s="428"/>
      <c r="Q193" s="428"/>
      <c r="R193" s="428"/>
      <c r="S193" s="429"/>
      <c r="T193" s="379"/>
      <c r="U193" s="316"/>
      <c r="V193" s="317"/>
      <c r="W193" s="249"/>
      <c r="X193" s="249"/>
      <c r="Y193" s="249"/>
      <c r="Z193" s="249"/>
      <c r="AA193" s="249"/>
      <c r="AB193" s="249"/>
      <c r="AC193" s="249"/>
      <c r="AD193" s="249"/>
      <c r="AG193">
        <f>IF(C26=1,IF(OR(SUM(COUNTBLANK(D193:AD193),COUNTBLANK(D774:AD774))=25,SUM(COUNTBLANK(D193:AD193),COUNTBLANK(D774:AD774))=54),0,1),0)</f>
        <v>0</v>
      </c>
      <c r="AH193" t="b">
        <f>IF(C26&gt;1,IF(COUNTA(D193:AD193,D774:AD774)=0,0,1))</f>
        <v>0</v>
      </c>
      <c r="AK193">
        <f t="shared" si="21"/>
        <v>0</v>
      </c>
      <c r="AL193">
        <f t="shared" si="22"/>
        <v>0</v>
      </c>
      <c r="AM193">
        <f t="shared" si="23"/>
        <v>0</v>
      </c>
      <c r="AN193">
        <f t="shared" si="24"/>
        <v>0</v>
      </c>
      <c r="AO193">
        <f t="shared" si="25"/>
        <v>0</v>
      </c>
      <c r="AP193">
        <f t="shared" si="26"/>
        <v>0</v>
      </c>
    </row>
    <row r="194" spans="1:42" ht="15" customHeight="1">
      <c r="A194" s="83"/>
      <c r="B194" s="100"/>
      <c r="C194" s="125" t="s">
        <v>1339</v>
      </c>
      <c r="D194" s="441" t="str">
        <f>IF(OR($AC$136="",$C$26&lt;&gt;1),"",IF(HLOOKUP($AC$136,Presentación!$AQ$3:$BV$574,Presentación!AP55)="","",HLOOKUP($AC$136,Presentación!$AQ$3:$BV$574,Presentación!AP55,0)))</f>
        <v/>
      </c>
      <c r="E194" s="428"/>
      <c r="F194" s="429"/>
      <c r="G194" s="396" t="str">
        <f>IF(OR($AC$136="",$C$26&lt;&gt;1),"",IF(HLOOKUP($AC$136,Presentación!$BZ$3:$DE$574,Presentación!AP55,0)="","",HLOOKUP($AC$136,Presentación!$BZ$3:$DE$574,Presentación!AP55,0)))</f>
        <v/>
      </c>
      <c r="H194" s="428"/>
      <c r="I194" s="428"/>
      <c r="J194" s="428"/>
      <c r="K194" s="428"/>
      <c r="L194" s="428"/>
      <c r="M194" s="428"/>
      <c r="N194" s="428"/>
      <c r="O194" s="428"/>
      <c r="P194" s="428"/>
      <c r="Q194" s="428"/>
      <c r="R194" s="428"/>
      <c r="S194" s="429"/>
      <c r="T194" s="379"/>
      <c r="U194" s="316"/>
      <c r="V194" s="317"/>
      <c r="W194" s="249"/>
      <c r="X194" s="249"/>
      <c r="Y194" s="249"/>
      <c r="Z194" s="249"/>
      <c r="AA194" s="249"/>
      <c r="AB194" s="249"/>
      <c r="AC194" s="249"/>
      <c r="AD194" s="249"/>
      <c r="AG194">
        <f>IF(C26=1,IF(OR(SUM(COUNTBLANK(D194:AD194),COUNTBLANK(D775:AD775))=25,SUM(COUNTBLANK(D194:AD194),COUNTBLANK(D775:AD775))=54),0,1),0)</f>
        <v>0</v>
      </c>
      <c r="AH194" t="b">
        <f>IF(C26&gt;1,IF(COUNTA(D194:AD194,D775:AD775)=0,0,1))</f>
        <v>0</v>
      </c>
      <c r="AK194">
        <f t="shared" si="21"/>
        <v>0</v>
      </c>
      <c r="AL194">
        <f t="shared" si="22"/>
        <v>0</v>
      </c>
      <c r="AM194">
        <f t="shared" si="23"/>
        <v>0</v>
      </c>
      <c r="AN194">
        <f t="shared" si="24"/>
        <v>0</v>
      </c>
      <c r="AO194">
        <f t="shared" si="25"/>
        <v>0</v>
      </c>
      <c r="AP194">
        <f t="shared" si="26"/>
        <v>0</v>
      </c>
    </row>
    <row r="195" spans="1:42" ht="15" customHeight="1">
      <c r="A195" s="83"/>
      <c r="B195" s="100"/>
      <c r="C195" s="125" t="s">
        <v>1340</v>
      </c>
      <c r="D195" s="441" t="str">
        <f>IF(OR($AC$136="",$C$26&lt;&gt;1),"",IF(HLOOKUP($AC$136,Presentación!$AQ$3:$BV$574,Presentación!AP56)="","",HLOOKUP($AC$136,Presentación!$AQ$3:$BV$574,Presentación!AP56,0)))</f>
        <v/>
      </c>
      <c r="E195" s="428"/>
      <c r="F195" s="429"/>
      <c r="G195" s="396" t="str">
        <f>IF(OR($AC$136="",$C$26&lt;&gt;1),"",IF(HLOOKUP($AC$136,Presentación!$BZ$3:$DE$574,Presentación!AP56,0)="","",HLOOKUP($AC$136,Presentación!$BZ$3:$DE$574,Presentación!AP56,0)))</f>
        <v/>
      </c>
      <c r="H195" s="428"/>
      <c r="I195" s="428"/>
      <c r="J195" s="428"/>
      <c r="K195" s="428"/>
      <c r="L195" s="428"/>
      <c r="M195" s="428"/>
      <c r="N195" s="428"/>
      <c r="O195" s="428"/>
      <c r="P195" s="428"/>
      <c r="Q195" s="428"/>
      <c r="R195" s="428"/>
      <c r="S195" s="429"/>
      <c r="T195" s="379"/>
      <c r="U195" s="316"/>
      <c r="V195" s="317"/>
      <c r="W195" s="249"/>
      <c r="X195" s="249"/>
      <c r="Y195" s="249"/>
      <c r="Z195" s="249"/>
      <c r="AA195" s="249"/>
      <c r="AB195" s="249"/>
      <c r="AC195" s="249"/>
      <c r="AD195" s="249"/>
      <c r="AG195">
        <f>IF(C26=1,IF(OR(SUM(COUNTBLANK(D195:AD195),COUNTBLANK(D776:AD776))=25,SUM(COUNTBLANK(D195:AD195),COUNTBLANK(D776:AD776))=54),0,1),0)</f>
        <v>0</v>
      </c>
      <c r="AH195" t="b">
        <f>IF(C26&gt;1,IF(COUNTA(D195:AD195,D776:AD776)=0,0,1))</f>
        <v>0</v>
      </c>
      <c r="AK195">
        <f t="shared" si="21"/>
        <v>0</v>
      </c>
      <c r="AL195">
        <f t="shared" si="22"/>
        <v>0</v>
      </c>
      <c r="AM195">
        <f t="shared" si="23"/>
        <v>0</v>
      </c>
      <c r="AN195">
        <f t="shared" si="24"/>
        <v>0</v>
      </c>
      <c r="AO195">
        <f t="shared" si="25"/>
        <v>0</v>
      </c>
      <c r="AP195">
        <f t="shared" si="26"/>
        <v>0</v>
      </c>
    </row>
    <row r="196" spans="1:42" ht="15" customHeight="1">
      <c r="A196" s="83"/>
      <c r="B196" s="100"/>
      <c r="C196" s="125" t="s">
        <v>1341</v>
      </c>
      <c r="D196" s="441" t="str">
        <f>IF(OR($AC$136="",$C$26&lt;&gt;1),"",IF(HLOOKUP($AC$136,Presentación!$AQ$3:$BV$574,Presentación!AP57)="","",HLOOKUP($AC$136,Presentación!$AQ$3:$BV$574,Presentación!AP57,0)))</f>
        <v/>
      </c>
      <c r="E196" s="428"/>
      <c r="F196" s="429"/>
      <c r="G196" s="396" t="str">
        <f>IF(OR($AC$136="",$C$26&lt;&gt;1),"",IF(HLOOKUP($AC$136,Presentación!$BZ$3:$DE$574,Presentación!AP57,0)="","",HLOOKUP($AC$136,Presentación!$BZ$3:$DE$574,Presentación!AP57,0)))</f>
        <v/>
      </c>
      <c r="H196" s="428"/>
      <c r="I196" s="428"/>
      <c r="J196" s="428"/>
      <c r="K196" s="428"/>
      <c r="L196" s="428"/>
      <c r="M196" s="428"/>
      <c r="N196" s="428"/>
      <c r="O196" s="428"/>
      <c r="P196" s="428"/>
      <c r="Q196" s="428"/>
      <c r="R196" s="428"/>
      <c r="S196" s="429"/>
      <c r="T196" s="379"/>
      <c r="U196" s="316"/>
      <c r="V196" s="317"/>
      <c r="W196" s="249"/>
      <c r="X196" s="249"/>
      <c r="Y196" s="249"/>
      <c r="Z196" s="249"/>
      <c r="AA196" s="249"/>
      <c r="AB196" s="249"/>
      <c r="AC196" s="249"/>
      <c r="AD196" s="249"/>
      <c r="AG196">
        <f>IF(C26=1,IF(OR(SUM(COUNTBLANK(D196:AD196),COUNTBLANK(D777:AD777))=25,SUM(COUNTBLANK(D196:AD196),COUNTBLANK(D777:AD777))=54),0,1),0)</f>
        <v>0</v>
      </c>
      <c r="AH196" t="b">
        <f>IF(C26&gt;1,IF(COUNTA(D196:AD196,D777:AD777)=0,0,1))</f>
        <v>0</v>
      </c>
      <c r="AK196">
        <f t="shared" si="21"/>
        <v>0</v>
      </c>
      <c r="AL196">
        <f t="shared" si="22"/>
        <v>0</v>
      </c>
      <c r="AM196">
        <f t="shared" si="23"/>
        <v>0</v>
      </c>
      <c r="AN196">
        <f t="shared" si="24"/>
        <v>0</v>
      </c>
      <c r="AO196">
        <f t="shared" si="25"/>
        <v>0</v>
      </c>
      <c r="AP196">
        <f t="shared" si="26"/>
        <v>0</v>
      </c>
    </row>
    <row r="197" spans="1:42" ht="15" customHeight="1">
      <c r="A197" s="83"/>
      <c r="B197" s="100"/>
      <c r="C197" s="125" t="s">
        <v>1342</v>
      </c>
      <c r="D197" s="441" t="str">
        <f>IF(OR($AC$136="",$C$26&lt;&gt;1),"",IF(HLOOKUP($AC$136,Presentación!$AQ$3:$BV$574,Presentación!AP58)="","",HLOOKUP($AC$136,Presentación!$AQ$3:$BV$574,Presentación!AP58,0)))</f>
        <v/>
      </c>
      <c r="E197" s="428"/>
      <c r="F197" s="429"/>
      <c r="G197" s="396" t="str">
        <f>IF(OR($AC$136="",$C$26&lt;&gt;1),"",IF(HLOOKUP($AC$136,Presentación!$BZ$3:$DE$574,Presentación!AP58,0)="","",HLOOKUP($AC$136,Presentación!$BZ$3:$DE$574,Presentación!AP58,0)))</f>
        <v/>
      </c>
      <c r="H197" s="428"/>
      <c r="I197" s="428"/>
      <c r="J197" s="428"/>
      <c r="K197" s="428"/>
      <c r="L197" s="428"/>
      <c r="M197" s="428"/>
      <c r="N197" s="428"/>
      <c r="O197" s="428"/>
      <c r="P197" s="428"/>
      <c r="Q197" s="428"/>
      <c r="R197" s="428"/>
      <c r="S197" s="429"/>
      <c r="T197" s="379"/>
      <c r="U197" s="316"/>
      <c r="V197" s="317"/>
      <c r="W197" s="249"/>
      <c r="X197" s="249"/>
      <c r="Y197" s="249"/>
      <c r="Z197" s="249"/>
      <c r="AA197" s="249"/>
      <c r="AB197" s="249"/>
      <c r="AC197" s="249"/>
      <c r="AD197" s="249"/>
      <c r="AG197">
        <f>IF(C26=1,IF(OR(SUM(COUNTBLANK(D197:AD197),COUNTBLANK(D778:AD778))=25,SUM(COUNTBLANK(D197:AD197),COUNTBLANK(D778:AD778))=54),0,1),0)</f>
        <v>0</v>
      </c>
      <c r="AH197" t="b">
        <f>IF(C26&gt;1,IF(COUNTA(D197:AD197,D778:AD778)=0,0,1))</f>
        <v>0</v>
      </c>
      <c r="AK197">
        <f t="shared" si="21"/>
        <v>0</v>
      </c>
      <c r="AL197">
        <f t="shared" si="22"/>
        <v>0</v>
      </c>
      <c r="AM197">
        <f t="shared" si="23"/>
        <v>0</v>
      </c>
      <c r="AN197">
        <f t="shared" si="24"/>
        <v>0</v>
      </c>
      <c r="AO197">
        <f t="shared" si="25"/>
        <v>0</v>
      </c>
      <c r="AP197">
        <f t="shared" si="26"/>
        <v>0</v>
      </c>
    </row>
    <row r="198" spans="1:42" ht="15" customHeight="1">
      <c r="A198" s="83"/>
      <c r="B198" s="100"/>
      <c r="C198" s="125" t="s">
        <v>1343</v>
      </c>
      <c r="D198" s="441" t="str">
        <f>IF(OR($AC$136="",$C$26&lt;&gt;1),"",IF(HLOOKUP($AC$136,Presentación!$AQ$3:$BV$574,Presentación!AP59)="","",HLOOKUP($AC$136,Presentación!$AQ$3:$BV$574,Presentación!AP59,0)))</f>
        <v/>
      </c>
      <c r="E198" s="428"/>
      <c r="F198" s="429"/>
      <c r="G198" s="396" t="str">
        <f>IF(OR($AC$136="",$C$26&lt;&gt;1),"",IF(HLOOKUP($AC$136,Presentación!$BZ$3:$DE$574,Presentación!AP59,0)="","",HLOOKUP($AC$136,Presentación!$BZ$3:$DE$574,Presentación!AP59,0)))</f>
        <v/>
      </c>
      <c r="H198" s="428"/>
      <c r="I198" s="428"/>
      <c r="J198" s="428"/>
      <c r="K198" s="428"/>
      <c r="L198" s="428"/>
      <c r="M198" s="428"/>
      <c r="N198" s="428"/>
      <c r="O198" s="428"/>
      <c r="P198" s="428"/>
      <c r="Q198" s="428"/>
      <c r="R198" s="428"/>
      <c r="S198" s="429"/>
      <c r="T198" s="379"/>
      <c r="U198" s="316"/>
      <c r="V198" s="317"/>
      <c r="W198" s="249"/>
      <c r="X198" s="249"/>
      <c r="Y198" s="249"/>
      <c r="Z198" s="249"/>
      <c r="AA198" s="249"/>
      <c r="AB198" s="249"/>
      <c r="AC198" s="249"/>
      <c r="AD198" s="249"/>
      <c r="AG198">
        <f>IF(C26=1,IF(OR(SUM(COUNTBLANK(D198:AD198),COUNTBLANK(D779:AD779))=25,SUM(COUNTBLANK(D198:AD198),COUNTBLANK(D779:AD779))=54),0,1),0)</f>
        <v>0</v>
      </c>
      <c r="AH198" t="b">
        <f>IF(C26&gt;1,IF(COUNTA(D198:AD198,D779:AD779)=0,0,1))</f>
        <v>0</v>
      </c>
      <c r="AK198">
        <f t="shared" si="21"/>
        <v>0</v>
      </c>
      <c r="AL198">
        <f t="shared" si="22"/>
        <v>0</v>
      </c>
      <c r="AM198">
        <f t="shared" si="23"/>
        <v>0</v>
      </c>
      <c r="AN198">
        <f t="shared" si="24"/>
        <v>0</v>
      </c>
      <c r="AO198">
        <f t="shared" si="25"/>
        <v>0</v>
      </c>
      <c r="AP198">
        <f t="shared" si="26"/>
        <v>0</v>
      </c>
    </row>
    <row r="199" spans="1:42" ht="15" customHeight="1">
      <c r="A199" s="83"/>
      <c r="B199" s="100"/>
      <c r="C199" s="125" t="s">
        <v>1344</v>
      </c>
      <c r="D199" s="441" t="str">
        <f>IF(OR($AC$136="",$C$26&lt;&gt;1),"",IF(HLOOKUP($AC$136,Presentación!$AQ$3:$BV$574,Presentación!AP60)="","",HLOOKUP($AC$136,Presentación!$AQ$3:$BV$574,Presentación!AP60,0)))</f>
        <v/>
      </c>
      <c r="E199" s="428"/>
      <c r="F199" s="429"/>
      <c r="G199" s="396" t="str">
        <f>IF(OR($AC$136="",$C$26&lt;&gt;1),"",IF(HLOOKUP($AC$136,Presentación!$BZ$3:$DE$574,Presentación!AP60,0)="","",HLOOKUP($AC$136,Presentación!$BZ$3:$DE$574,Presentación!AP60,0)))</f>
        <v/>
      </c>
      <c r="H199" s="428"/>
      <c r="I199" s="428"/>
      <c r="J199" s="428"/>
      <c r="K199" s="428"/>
      <c r="L199" s="428"/>
      <c r="M199" s="428"/>
      <c r="N199" s="428"/>
      <c r="O199" s="428"/>
      <c r="P199" s="428"/>
      <c r="Q199" s="428"/>
      <c r="R199" s="428"/>
      <c r="S199" s="429"/>
      <c r="T199" s="379"/>
      <c r="U199" s="316"/>
      <c r="V199" s="317"/>
      <c r="W199" s="249"/>
      <c r="X199" s="249"/>
      <c r="Y199" s="249"/>
      <c r="Z199" s="249"/>
      <c r="AA199" s="249"/>
      <c r="AB199" s="249"/>
      <c r="AC199" s="249"/>
      <c r="AD199" s="249"/>
      <c r="AG199">
        <f>IF(C26=1,IF(OR(SUM(COUNTBLANK(D199:AD199),COUNTBLANK(D780:AD780))=25,SUM(COUNTBLANK(D199:AD199),COUNTBLANK(D780:AD780))=54),0,1),0)</f>
        <v>0</v>
      </c>
      <c r="AH199" t="b">
        <f>IF(C26&gt;1,IF(COUNTA(D199:AD199,D780:AD780)=0,0,1))</f>
        <v>0</v>
      </c>
      <c r="AK199">
        <f t="shared" si="21"/>
        <v>0</v>
      </c>
      <c r="AL199">
        <f t="shared" si="22"/>
        <v>0</v>
      </c>
      <c r="AM199">
        <f t="shared" si="23"/>
        <v>0</v>
      </c>
      <c r="AN199">
        <f t="shared" si="24"/>
        <v>0</v>
      </c>
      <c r="AO199">
        <f t="shared" si="25"/>
        <v>0</v>
      </c>
      <c r="AP199">
        <f t="shared" si="26"/>
        <v>0</v>
      </c>
    </row>
    <row r="200" spans="1:42" ht="15" customHeight="1">
      <c r="A200" s="83"/>
      <c r="B200" s="100"/>
      <c r="C200" s="125" t="s">
        <v>1345</v>
      </c>
      <c r="D200" s="441" t="str">
        <f>IF(OR($AC$136="",$C$26&lt;&gt;1),"",IF(HLOOKUP($AC$136,Presentación!$AQ$3:$BV$574,Presentación!AP61)="","",HLOOKUP($AC$136,Presentación!$AQ$3:$BV$574,Presentación!AP61,0)))</f>
        <v/>
      </c>
      <c r="E200" s="428"/>
      <c r="F200" s="429"/>
      <c r="G200" s="396" t="str">
        <f>IF(OR($AC$136="",$C$26&lt;&gt;1),"",IF(HLOOKUP($AC$136,Presentación!$BZ$3:$DE$574,Presentación!AP61,0)="","",HLOOKUP($AC$136,Presentación!$BZ$3:$DE$574,Presentación!AP61,0)))</f>
        <v/>
      </c>
      <c r="H200" s="428"/>
      <c r="I200" s="428"/>
      <c r="J200" s="428"/>
      <c r="K200" s="428"/>
      <c r="L200" s="428"/>
      <c r="M200" s="428"/>
      <c r="N200" s="428"/>
      <c r="O200" s="428"/>
      <c r="P200" s="428"/>
      <c r="Q200" s="428"/>
      <c r="R200" s="428"/>
      <c r="S200" s="429"/>
      <c r="T200" s="379"/>
      <c r="U200" s="316"/>
      <c r="V200" s="317"/>
      <c r="W200" s="249"/>
      <c r="X200" s="249"/>
      <c r="Y200" s="249"/>
      <c r="Z200" s="249"/>
      <c r="AA200" s="249"/>
      <c r="AB200" s="249"/>
      <c r="AC200" s="249"/>
      <c r="AD200" s="249"/>
      <c r="AG200">
        <f>IF(C26=1,IF(OR(SUM(COUNTBLANK(D200:AD200),COUNTBLANK(D781:AD781))=25,SUM(COUNTBLANK(D200:AD200),COUNTBLANK(D781:AD781))=54),0,1),0)</f>
        <v>0</v>
      </c>
      <c r="AH200" t="b">
        <f>IF(C26&gt;1,IF(COUNTA(D200:AD200,D781:AD781)=0,0,1))</f>
        <v>0</v>
      </c>
      <c r="AK200">
        <f t="shared" si="21"/>
        <v>0</v>
      </c>
      <c r="AL200">
        <f t="shared" si="22"/>
        <v>0</v>
      </c>
      <c r="AM200">
        <f t="shared" si="23"/>
        <v>0</v>
      </c>
      <c r="AN200">
        <f t="shared" si="24"/>
        <v>0</v>
      </c>
      <c r="AO200">
        <f t="shared" si="25"/>
        <v>0</v>
      </c>
      <c r="AP200">
        <f t="shared" si="26"/>
        <v>0</v>
      </c>
    </row>
    <row r="201" spans="1:42" ht="15" customHeight="1">
      <c r="A201" s="83"/>
      <c r="B201" s="100"/>
      <c r="C201" s="125" t="s">
        <v>1346</v>
      </c>
      <c r="D201" s="441" t="str">
        <f>IF(OR($AC$136="",$C$26&lt;&gt;1),"",IF(HLOOKUP($AC$136,Presentación!$AQ$3:$BV$574,Presentación!AP62)="","",HLOOKUP($AC$136,Presentación!$AQ$3:$BV$574,Presentación!AP62,0)))</f>
        <v/>
      </c>
      <c r="E201" s="428"/>
      <c r="F201" s="429"/>
      <c r="G201" s="396" t="str">
        <f>IF(OR($AC$136="",$C$26&lt;&gt;1),"",IF(HLOOKUP($AC$136,Presentación!$BZ$3:$DE$574,Presentación!AP62,0)="","",HLOOKUP($AC$136,Presentación!$BZ$3:$DE$574,Presentación!AP62,0)))</f>
        <v/>
      </c>
      <c r="H201" s="428"/>
      <c r="I201" s="428"/>
      <c r="J201" s="428"/>
      <c r="K201" s="428"/>
      <c r="L201" s="428"/>
      <c r="M201" s="428"/>
      <c r="N201" s="428"/>
      <c r="O201" s="428"/>
      <c r="P201" s="428"/>
      <c r="Q201" s="428"/>
      <c r="R201" s="428"/>
      <c r="S201" s="429"/>
      <c r="T201" s="379"/>
      <c r="U201" s="316"/>
      <c r="V201" s="317"/>
      <c r="W201" s="249"/>
      <c r="X201" s="249"/>
      <c r="Y201" s="249"/>
      <c r="Z201" s="249"/>
      <c r="AA201" s="249"/>
      <c r="AB201" s="249"/>
      <c r="AC201" s="249"/>
      <c r="AD201" s="249"/>
      <c r="AG201">
        <f>IF(C26=1,IF(OR(SUM(COUNTBLANK(D201:AD201),COUNTBLANK(D782:AD782))=25,SUM(COUNTBLANK(D201:AD201),COUNTBLANK(D782:AD782))=54),0,1),0)</f>
        <v>0</v>
      </c>
      <c r="AH201" t="b">
        <f>IF(C26&gt;1,IF(COUNTA(D201:AD201,D782:AD782)=0,0,1))</f>
        <v>0</v>
      </c>
      <c r="AK201">
        <f t="shared" si="21"/>
        <v>0</v>
      </c>
      <c r="AL201">
        <f t="shared" si="22"/>
        <v>0</v>
      </c>
      <c r="AM201">
        <f t="shared" si="23"/>
        <v>0</v>
      </c>
      <c r="AN201">
        <f t="shared" si="24"/>
        <v>0</v>
      </c>
      <c r="AO201">
        <f t="shared" si="25"/>
        <v>0</v>
      </c>
      <c r="AP201">
        <f t="shared" si="26"/>
        <v>0</v>
      </c>
    </row>
    <row r="202" spans="1:42" ht="15" customHeight="1">
      <c r="A202" s="83"/>
      <c r="B202" s="100"/>
      <c r="C202" s="125" t="s">
        <v>1347</v>
      </c>
      <c r="D202" s="441" t="str">
        <f>IF(OR($AC$136="",$C$26&lt;&gt;1),"",IF(HLOOKUP($AC$136,Presentación!$AQ$3:$BV$574,Presentación!AP63)="","",HLOOKUP($AC$136,Presentación!$AQ$3:$BV$574,Presentación!AP63,0)))</f>
        <v/>
      </c>
      <c r="E202" s="428"/>
      <c r="F202" s="429"/>
      <c r="G202" s="396" t="str">
        <f>IF(OR($AC$136="",$C$26&lt;&gt;1),"",IF(HLOOKUP($AC$136,Presentación!$BZ$3:$DE$574,Presentación!AP63,0)="","",HLOOKUP($AC$136,Presentación!$BZ$3:$DE$574,Presentación!AP63,0)))</f>
        <v/>
      </c>
      <c r="H202" s="428"/>
      <c r="I202" s="428"/>
      <c r="J202" s="428"/>
      <c r="K202" s="428"/>
      <c r="L202" s="428"/>
      <c r="M202" s="428"/>
      <c r="N202" s="428"/>
      <c r="O202" s="428"/>
      <c r="P202" s="428"/>
      <c r="Q202" s="428"/>
      <c r="R202" s="428"/>
      <c r="S202" s="429"/>
      <c r="T202" s="379"/>
      <c r="U202" s="316"/>
      <c r="V202" s="317"/>
      <c r="W202" s="249"/>
      <c r="X202" s="249"/>
      <c r="Y202" s="249"/>
      <c r="Z202" s="249"/>
      <c r="AA202" s="249"/>
      <c r="AB202" s="249"/>
      <c r="AC202" s="249"/>
      <c r="AD202" s="249"/>
      <c r="AG202">
        <f>IF(C26=1,IF(OR(SUM(COUNTBLANK(D202:AD202),COUNTBLANK(D783:AD783))=25,SUM(COUNTBLANK(D202:AD202),COUNTBLANK(D783:AD783))=54),0,1),0)</f>
        <v>0</v>
      </c>
      <c r="AH202" t="b">
        <f>IF(C26&gt;1,IF(COUNTA(D202:AD202,D783:AD783)=0,0,1))</f>
        <v>0</v>
      </c>
      <c r="AK202">
        <f t="shared" si="21"/>
        <v>0</v>
      </c>
      <c r="AL202">
        <f t="shared" si="22"/>
        <v>0</v>
      </c>
      <c r="AM202">
        <f t="shared" si="23"/>
        <v>0</v>
      </c>
      <c r="AN202">
        <f t="shared" si="24"/>
        <v>0</v>
      </c>
      <c r="AO202">
        <f t="shared" si="25"/>
        <v>0</v>
      </c>
      <c r="AP202">
        <f t="shared" si="26"/>
        <v>0</v>
      </c>
    </row>
    <row r="203" spans="1:42" ht="15" customHeight="1">
      <c r="A203" s="83"/>
      <c r="B203" s="100"/>
      <c r="C203" s="125" t="s">
        <v>1348</v>
      </c>
      <c r="D203" s="441" t="str">
        <f>IF(OR($AC$136="",$C$26&lt;&gt;1),"",IF(HLOOKUP($AC$136,Presentación!$AQ$3:$BV$574,Presentación!AP64)="","",HLOOKUP($AC$136,Presentación!$AQ$3:$BV$574,Presentación!AP64,0)))</f>
        <v/>
      </c>
      <c r="E203" s="428"/>
      <c r="F203" s="429"/>
      <c r="G203" s="396" t="str">
        <f>IF(OR($AC$136="",$C$26&lt;&gt;1),"",IF(HLOOKUP($AC$136,Presentación!$BZ$3:$DE$574,Presentación!AP64,0)="","",HLOOKUP($AC$136,Presentación!$BZ$3:$DE$574,Presentación!AP64,0)))</f>
        <v/>
      </c>
      <c r="H203" s="428"/>
      <c r="I203" s="428"/>
      <c r="J203" s="428"/>
      <c r="K203" s="428"/>
      <c r="L203" s="428"/>
      <c r="M203" s="428"/>
      <c r="N203" s="428"/>
      <c r="O203" s="428"/>
      <c r="P203" s="428"/>
      <c r="Q203" s="428"/>
      <c r="R203" s="428"/>
      <c r="S203" s="429"/>
      <c r="T203" s="379"/>
      <c r="U203" s="316"/>
      <c r="V203" s="317"/>
      <c r="W203" s="249"/>
      <c r="X203" s="249"/>
      <c r="Y203" s="249"/>
      <c r="Z203" s="249"/>
      <c r="AA203" s="249"/>
      <c r="AB203" s="249"/>
      <c r="AC203" s="249"/>
      <c r="AD203" s="249"/>
      <c r="AG203">
        <f>IF(C26=1,IF(OR(SUM(COUNTBLANK(D203:AD203),COUNTBLANK(D784:AD784))=25,SUM(COUNTBLANK(D203:AD203),COUNTBLANK(D784:AD784))=54),0,1),0)</f>
        <v>0</v>
      </c>
      <c r="AH203" t="b">
        <f>IF(C26&gt;1,IF(COUNTA(D203:AD203,D784:AD784)=0,0,1))</f>
        <v>0</v>
      </c>
      <c r="AK203">
        <f t="shared" si="21"/>
        <v>0</v>
      </c>
      <c r="AL203">
        <f t="shared" si="22"/>
        <v>0</v>
      </c>
      <c r="AM203">
        <f t="shared" si="23"/>
        <v>0</v>
      </c>
      <c r="AN203">
        <f t="shared" si="24"/>
        <v>0</v>
      </c>
      <c r="AO203">
        <f t="shared" si="25"/>
        <v>0</v>
      </c>
      <c r="AP203">
        <f t="shared" si="26"/>
        <v>0</v>
      </c>
    </row>
    <row r="204" spans="1:42" ht="15" customHeight="1">
      <c r="A204" s="83"/>
      <c r="B204" s="100"/>
      <c r="C204" s="125" t="s">
        <v>1349</v>
      </c>
      <c r="D204" s="441" t="str">
        <f>IF(OR($AC$136="",$C$26&lt;&gt;1),"",IF(HLOOKUP($AC$136,Presentación!$AQ$3:$BV$574,Presentación!AP65)="","",HLOOKUP($AC$136,Presentación!$AQ$3:$BV$574,Presentación!AP65,0)))</f>
        <v/>
      </c>
      <c r="E204" s="428"/>
      <c r="F204" s="429"/>
      <c r="G204" s="396" t="str">
        <f>IF(OR($AC$136="",$C$26&lt;&gt;1),"",IF(HLOOKUP($AC$136,Presentación!$BZ$3:$DE$574,Presentación!AP65,0)="","",HLOOKUP($AC$136,Presentación!$BZ$3:$DE$574,Presentación!AP65,0)))</f>
        <v/>
      </c>
      <c r="H204" s="428"/>
      <c r="I204" s="428"/>
      <c r="J204" s="428"/>
      <c r="K204" s="428"/>
      <c r="L204" s="428"/>
      <c r="M204" s="428"/>
      <c r="N204" s="428"/>
      <c r="O204" s="428"/>
      <c r="P204" s="428"/>
      <c r="Q204" s="428"/>
      <c r="R204" s="428"/>
      <c r="S204" s="429"/>
      <c r="T204" s="379"/>
      <c r="U204" s="316"/>
      <c r="V204" s="317"/>
      <c r="W204" s="249"/>
      <c r="X204" s="249"/>
      <c r="Y204" s="249"/>
      <c r="Z204" s="249"/>
      <c r="AA204" s="249"/>
      <c r="AB204" s="249"/>
      <c r="AC204" s="249"/>
      <c r="AD204" s="249"/>
      <c r="AG204">
        <f>IF(C26=1,IF(OR(SUM(COUNTBLANK(D204:AD204),COUNTBLANK(D785:AD785))=25,SUM(COUNTBLANK(D204:AD204),COUNTBLANK(D785:AD785))=54),0,1),0)</f>
        <v>0</v>
      </c>
      <c r="AH204" t="b">
        <f>IF(C26&gt;1,IF(COUNTA(D204:AD204,D785:AD785)=0,0,1))</f>
        <v>0</v>
      </c>
      <c r="AK204">
        <f t="shared" si="21"/>
        <v>0</v>
      </c>
      <c r="AL204">
        <f t="shared" si="22"/>
        <v>0</v>
      </c>
      <c r="AM204">
        <f t="shared" si="23"/>
        <v>0</v>
      </c>
      <c r="AN204">
        <f t="shared" si="24"/>
        <v>0</v>
      </c>
      <c r="AO204">
        <f t="shared" si="25"/>
        <v>0</v>
      </c>
      <c r="AP204">
        <f t="shared" si="26"/>
        <v>0</v>
      </c>
    </row>
    <row r="205" spans="1:42" ht="15" customHeight="1">
      <c r="A205" s="83"/>
      <c r="B205" s="100"/>
      <c r="C205" s="125" t="s">
        <v>1350</v>
      </c>
      <c r="D205" s="441" t="str">
        <f>IF(OR($AC$136="",$C$26&lt;&gt;1),"",IF(HLOOKUP($AC$136,Presentación!$AQ$3:$BV$574,Presentación!AP66)="","",HLOOKUP($AC$136,Presentación!$AQ$3:$BV$574,Presentación!AP66,0)))</f>
        <v/>
      </c>
      <c r="E205" s="428"/>
      <c r="F205" s="429"/>
      <c r="G205" s="396" t="str">
        <f>IF(OR($AC$136="",$C$26&lt;&gt;1),"",IF(HLOOKUP($AC$136,Presentación!$BZ$3:$DE$574,Presentación!AP66,0)="","",HLOOKUP($AC$136,Presentación!$BZ$3:$DE$574,Presentación!AP66,0)))</f>
        <v/>
      </c>
      <c r="H205" s="428"/>
      <c r="I205" s="428"/>
      <c r="J205" s="428"/>
      <c r="K205" s="428"/>
      <c r="L205" s="428"/>
      <c r="M205" s="428"/>
      <c r="N205" s="428"/>
      <c r="O205" s="428"/>
      <c r="P205" s="428"/>
      <c r="Q205" s="428"/>
      <c r="R205" s="428"/>
      <c r="S205" s="429"/>
      <c r="T205" s="379"/>
      <c r="U205" s="316"/>
      <c r="V205" s="317"/>
      <c r="W205" s="249"/>
      <c r="X205" s="249"/>
      <c r="Y205" s="249"/>
      <c r="Z205" s="249"/>
      <c r="AA205" s="249"/>
      <c r="AB205" s="249"/>
      <c r="AC205" s="249"/>
      <c r="AD205" s="249"/>
      <c r="AG205">
        <f>IF(C26=1,IF(OR(SUM(COUNTBLANK(D205:AD205),COUNTBLANK(D786:AD786))=25,SUM(COUNTBLANK(D205:AD205),COUNTBLANK(D786:AD786))=54),0,1),0)</f>
        <v>0</v>
      </c>
      <c r="AH205" t="b">
        <f>IF(C26&gt;1,IF(COUNTA(D205:AD205,D786:AD786)=0,0,1))</f>
        <v>0</v>
      </c>
      <c r="AK205">
        <f t="shared" si="21"/>
        <v>0</v>
      </c>
      <c r="AL205">
        <f t="shared" si="22"/>
        <v>0</v>
      </c>
      <c r="AM205">
        <f t="shared" si="23"/>
        <v>0</v>
      </c>
      <c r="AN205">
        <f t="shared" si="24"/>
        <v>0</v>
      </c>
      <c r="AO205">
        <f t="shared" si="25"/>
        <v>0</v>
      </c>
      <c r="AP205">
        <f t="shared" si="26"/>
        <v>0</v>
      </c>
    </row>
    <row r="206" spans="1:42" ht="15" customHeight="1">
      <c r="A206" s="83"/>
      <c r="B206" s="100"/>
      <c r="C206" s="125" t="s">
        <v>1351</v>
      </c>
      <c r="D206" s="441" t="str">
        <f>IF(OR($AC$136="",$C$26&lt;&gt;1),"",IF(HLOOKUP($AC$136,Presentación!$AQ$3:$BV$574,Presentación!AP67)="","",HLOOKUP($AC$136,Presentación!$AQ$3:$BV$574,Presentación!AP67,0)))</f>
        <v/>
      </c>
      <c r="E206" s="428"/>
      <c r="F206" s="429"/>
      <c r="G206" s="396" t="str">
        <f>IF(OR($AC$136="",$C$26&lt;&gt;1),"",IF(HLOOKUP($AC$136,Presentación!$BZ$3:$DE$574,Presentación!AP67,0)="","",HLOOKUP($AC$136,Presentación!$BZ$3:$DE$574,Presentación!AP67,0)))</f>
        <v/>
      </c>
      <c r="H206" s="428"/>
      <c r="I206" s="428"/>
      <c r="J206" s="428"/>
      <c r="K206" s="428"/>
      <c r="L206" s="428"/>
      <c r="M206" s="428"/>
      <c r="N206" s="428"/>
      <c r="O206" s="428"/>
      <c r="P206" s="428"/>
      <c r="Q206" s="428"/>
      <c r="R206" s="428"/>
      <c r="S206" s="429"/>
      <c r="T206" s="379"/>
      <c r="U206" s="316"/>
      <c r="V206" s="317"/>
      <c r="W206" s="249"/>
      <c r="X206" s="249"/>
      <c r="Y206" s="249"/>
      <c r="Z206" s="249"/>
      <c r="AA206" s="249"/>
      <c r="AB206" s="249"/>
      <c r="AC206" s="249"/>
      <c r="AD206" s="249"/>
      <c r="AG206">
        <f>IF(C26=1,IF(OR(SUM(COUNTBLANK(D206:AD206),COUNTBLANK(D787:AD787))=25,SUM(COUNTBLANK(D206:AD206),COUNTBLANK(D787:AD787))=54),0,1),0)</f>
        <v>0</v>
      </c>
      <c r="AH206" t="b">
        <f>IF(C26&gt;1,IF(COUNTA(D206:AD206,D787:AD787)=0,0,1))</f>
        <v>0</v>
      </c>
      <c r="AK206">
        <f t="shared" ref="AK206:AK269" si="27">COUNTIF(X206:Z206,"NS")</f>
        <v>0</v>
      </c>
      <c r="AL206">
        <f t="shared" ref="AL206:AL269" si="28">SUM(X206:Z206)</f>
        <v>0</v>
      </c>
      <c r="AM206">
        <f t="shared" ref="AM206:AM269" si="29">IF(COUNTA(W206:Z206)=0,0,IF(OR(AND(W206=0,AK206&gt;0),AND(W206="ns",AL206&gt;0),AND(W206="ns",AK206=0,AL206=0)),1,IF(OR(AND(AK206&gt;=2,W206&gt;AL206),AND(W206="ns",AL206=0,AK206&gt;0),W206=AL206),0,1)))</f>
        <v>0</v>
      </c>
      <c r="AN206">
        <f t="shared" ref="AN206:AN269" si="30">COUNTIF(AB206:AD206,"NS")</f>
        <v>0</v>
      </c>
      <c r="AO206">
        <f t="shared" ref="AO206:AO269" si="31">SUM(AB206:AD206)</f>
        <v>0</v>
      </c>
      <c r="AP206">
        <f t="shared" ref="AP206:AP269" si="32">IF(COUNTA(AA206:AD206)=0,0,IF(OR(AND(AA206=0,AN206&gt;0),AND(AA206="ns",AO206&gt;0),AND(AA206="ns",AN206=0,AO206=0)),1,IF(OR(AND(AN206&gt;=2,AA206&gt;AO206),AND(AA206="ns",AO206=0,AN206&gt;0),AA206=AO206),0,1)))</f>
        <v>0</v>
      </c>
    </row>
    <row r="207" spans="1:42" ht="15" customHeight="1">
      <c r="A207" s="83"/>
      <c r="B207" s="100"/>
      <c r="C207" s="125" t="s">
        <v>1352</v>
      </c>
      <c r="D207" s="441" t="str">
        <f>IF(OR($AC$136="",$C$26&lt;&gt;1),"",IF(HLOOKUP($AC$136,Presentación!$AQ$3:$BV$574,Presentación!AP68)="","",HLOOKUP($AC$136,Presentación!$AQ$3:$BV$574,Presentación!AP68,0)))</f>
        <v/>
      </c>
      <c r="E207" s="428"/>
      <c r="F207" s="429"/>
      <c r="G207" s="396" t="str">
        <f>IF(OR($AC$136="",$C$26&lt;&gt;1),"",IF(HLOOKUP($AC$136,Presentación!$BZ$3:$DE$574,Presentación!AP68,0)="","",HLOOKUP($AC$136,Presentación!$BZ$3:$DE$574,Presentación!AP68,0)))</f>
        <v/>
      </c>
      <c r="H207" s="428"/>
      <c r="I207" s="428"/>
      <c r="J207" s="428"/>
      <c r="K207" s="428"/>
      <c r="L207" s="428"/>
      <c r="M207" s="428"/>
      <c r="N207" s="428"/>
      <c r="O207" s="428"/>
      <c r="P207" s="428"/>
      <c r="Q207" s="428"/>
      <c r="R207" s="428"/>
      <c r="S207" s="429"/>
      <c r="T207" s="379"/>
      <c r="U207" s="316"/>
      <c r="V207" s="317"/>
      <c r="W207" s="249"/>
      <c r="X207" s="249"/>
      <c r="Y207" s="249"/>
      <c r="Z207" s="249"/>
      <c r="AA207" s="249"/>
      <c r="AB207" s="249"/>
      <c r="AC207" s="249"/>
      <c r="AD207" s="249"/>
      <c r="AG207">
        <f>IF(C26=1,IF(OR(SUM(COUNTBLANK(D207:AD207),COUNTBLANK(D788:AD788))=25,SUM(COUNTBLANK(D207:AD207),COUNTBLANK(D788:AD788))=54),0,1),0)</f>
        <v>0</v>
      </c>
      <c r="AH207" t="b">
        <f>IF(C26&gt;1,IF(COUNTA(D207:AD207,D788:AD788)=0,0,1))</f>
        <v>0</v>
      </c>
      <c r="AK207">
        <f t="shared" si="27"/>
        <v>0</v>
      </c>
      <c r="AL207">
        <f t="shared" si="28"/>
        <v>0</v>
      </c>
      <c r="AM207">
        <f t="shared" si="29"/>
        <v>0</v>
      </c>
      <c r="AN207">
        <f t="shared" si="30"/>
        <v>0</v>
      </c>
      <c r="AO207">
        <f t="shared" si="31"/>
        <v>0</v>
      </c>
      <c r="AP207">
        <f t="shared" si="32"/>
        <v>0</v>
      </c>
    </row>
    <row r="208" spans="1:42" ht="15" customHeight="1">
      <c r="A208" s="83"/>
      <c r="B208" s="100"/>
      <c r="C208" s="125" t="s">
        <v>1353</v>
      </c>
      <c r="D208" s="441" t="str">
        <f>IF(OR($AC$136="",$C$26&lt;&gt;1),"",IF(HLOOKUP($AC$136,Presentación!$AQ$3:$BV$574,Presentación!AP69)="","",HLOOKUP($AC$136,Presentación!$AQ$3:$BV$574,Presentación!AP69,0)))</f>
        <v/>
      </c>
      <c r="E208" s="428"/>
      <c r="F208" s="429"/>
      <c r="G208" s="396" t="str">
        <f>IF(OR($AC$136="",$C$26&lt;&gt;1),"",IF(HLOOKUP($AC$136,Presentación!$BZ$3:$DE$574,Presentación!AP69,0)="","",HLOOKUP($AC$136,Presentación!$BZ$3:$DE$574,Presentación!AP69,0)))</f>
        <v/>
      </c>
      <c r="H208" s="428"/>
      <c r="I208" s="428"/>
      <c r="J208" s="428"/>
      <c r="K208" s="428"/>
      <c r="L208" s="428"/>
      <c r="M208" s="428"/>
      <c r="N208" s="428"/>
      <c r="O208" s="428"/>
      <c r="P208" s="428"/>
      <c r="Q208" s="428"/>
      <c r="R208" s="428"/>
      <c r="S208" s="429"/>
      <c r="T208" s="379"/>
      <c r="U208" s="316"/>
      <c r="V208" s="317"/>
      <c r="W208" s="249"/>
      <c r="X208" s="249"/>
      <c r="Y208" s="249"/>
      <c r="Z208" s="249"/>
      <c r="AA208" s="249"/>
      <c r="AB208" s="249"/>
      <c r="AC208" s="249"/>
      <c r="AD208" s="249"/>
      <c r="AG208">
        <f>IF(C26=1,IF(OR(SUM(COUNTBLANK(D208:AD208),COUNTBLANK(D789:AD789))=25,SUM(COUNTBLANK(D208:AD208),COUNTBLANK(D789:AD789))=54),0,1),0)</f>
        <v>0</v>
      </c>
      <c r="AH208" t="b">
        <f>IF(C26&gt;1,IF(COUNTA(D208:AD208,D789:AD789)=0,0,1))</f>
        <v>0</v>
      </c>
      <c r="AK208">
        <f t="shared" si="27"/>
        <v>0</v>
      </c>
      <c r="AL208">
        <f t="shared" si="28"/>
        <v>0</v>
      </c>
      <c r="AM208">
        <f t="shared" si="29"/>
        <v>0</v>
      </c>
      <c r="AN208">
        <f t="shared" si="30"/>
        <v>0</v>
      </c>
      <c r="AO208">
        <f t="shared" si="31"/>
        <v>0</v>
      </c>
      <c r="AP208">
        <f t="shared" si="32"/>
        <v>0</v>
      </c>
    </row>
    <row r="209" spans="1:42" ht="15" customHeight="1">
      <c r="A209" s="83"/>
      <c r="B209" s="100"/>
      <c r="C209" s="125" t="s">
        <v>1354</v>
      </c>
      <c r="D209" s="441" t="str">
        <f>IF(OR($AC$136="",$C$26&lt;&gt;1),"",IF(HLOOKUP($AC$136,Presentación!$AQ$3:$BV$574,Presentación!AP70)="","",HLOOKUP($AC$136,Presentación!$AQ$3:$BV$574,Presentación!AP70,0)))</f>
        <v/>
      </c>
      <c r="E209" s="428"/>
      <c r="F209" s="429"/>
      <c r="G209" s="396" t="str">
        <f>IF(OR($AC$136="",$C$26&lt;&gt;1),"",IF(HLOOKUP($AC$136,Presentación!$BZ$3:$DE$574,Presentación!AP70,0)="","",HLOOKUP($AC$136,Presentación!$BZ$3:$DE$574,Presentación!AP70,0)))</f>
        <v/>
      </c>
      <c r="H209" s="428"/>
      <c r="I209" s="428"/>
      <c r="J209" s="428"/>
      <c r="K209" s="428"/>
      <c r="L209" s="428"/>
      <c r="M209" s="428"/>
      <c r="N209" s="428"/>
      <c r="O209" s="428"/>
      <c r="P209" s="428"/>
      <c r="Q209" s="428"/>
      <c r="R209" s="428"/>
      <c r="S209" s="429"/>
      <c r="T209" s="379"/>
      <c r="U209" s="316"/>
      <c r="V209" s="317"/>
      <c r="W209" s="249"/>
      <c r="X209" s="249"/>
      <c r="Y209" s="249"/>
      <c r="Z209" s="249"/>
      <c r="AA209" s="249"/>
      <c r="AB209" s="249"/>
      <c r="AC209" s="249"/>
      <c r="AD209" s="249"/>
      <c r="AG209">
        <f>IF(C26=1,IF(OR(SUM(COUNTBLANK(D209:AD209),COUNTBLANK(D790:AD790))=25,SUM(COUNTBLANK(D209:AD209),COUNTBLANK(D790:AD790))=54),0,1),0)</f>
        <v>0</v>
      </c>
      <c r="AH209" t="b">
        <f>IF(C26&gt;1,IF(COUNTA(D209:AD209,D790:AD790)=0,0,1))</f>
        <v>0</v>
      </c>
      <c r="AK209">
        <f t="shared" si="27"/>
        <v>0</v>
      </c>
      <c r="AL209">
        <f t="shared" si="28"/>
        <v>0</v>
      </c>
      <c r="AM209">
        <f t="shared" si="29"/>
        <v>0</v>
      </c>
      <c r="AN209">
        <f t="shared" si="30"/>
        <v>0</v>
      </c>
      <c r="AO209">
        <f t="shared" si="31"/>
        <v>0</v>
      </c>
      <c r="AP209">
        <f t="shared" si="32"/>
        <v>0</v>
      </c>
    </row>
    <row r="210" spans="1:42" ht="15" customHeight="1">
      <c r="A210" s="83"/>
      <c r="B210" s="100"/>
      <c r="C210" s="125" t="s">
        <v>1355</v>
      </c>
      <c r="D210" s="441" t="str">
        <f>IF(OR($AC$136="",$C$26&lt;&gt;1),"",IF(HLOOKUP($AC$136,Presentación!$AQ$3:$BV$574,Presentación!AP71)="","",HLOOKUP($AC$136,Presentación!$AQ$3:$BV$574,Presentación!AP71,0)))</f>
        <v/>
      </c>
      <c r="E210" s="428"/>
      <c r="F210" s="429"/>
      <c r="G210" s="396" t="str">
        <f>IF(OR($AC$136="",$C$26&lt;&gt;1),"",IF(HLOOKUP($AC$136,Presentación!$BZ$3:$DE$574,Presentación!AP71,0)="","",HLOOKUP($AC$136,Presentación!$BZ$3:$DE$574,Presentación!AP71,0)))</f>
        <v/>
      </c>
      <c r="H210" s="428"/>
      <c r="I210" s="428"/>
      <c r="J210" s="428"/>
      <c r="K210" s="428"/>
      <c r="L210" s="428"/>
      <c r="M210" s="428"/>
      <c r="N210" s="428"/>
      <c r="O210" s="428"/>
      <c r="P210" s="428"/>
      <c r="Q210" s="428"/>
      <c r="R210" s="428"/>
      <c r="S210" s="429"/>
      <c r="T210" s="379"/>
      <c r="U210" s="316"/>
      <c r="V210" s="317"/>
      <c r="W210" s="249"/>
      <c r="X210" s="249"/>
      <c r="Y210" s="249"/>
      <c r="Z210" s="249"/>
      <c r="AA210" s="249"/>
      <c r="AB210" s="249"/>
      <c r="AC210" s="249"/>
      <c r="AD210" s="249"/>
      <c r="AG210">
        <f>IF(C26=1,IF(OR(SUM(COUNTBLANK(D210:AD210),COUNTBLANK(D791:AD791))=25,SUM(COUNTBLANK(D210:AD210),COUNTBLANK(D791:AD791))=54),0,1),0)</f>
        <v>0</v>
      </c>
      <c r="AH210" t="b">
        <f>IF(C26&gt;1,IF(COUNTA(D210:AD210,D791:AD791)=0,0,1))</f>
        <v>0</v>
      </c>
      <c r="AK210">
        <f t="shared" si="27"/>
        <v>0</v>
      </c>
      <c r="AL210">
        <f t="shared" si="28"/>
        <v>0</v>
      </c>
      <c r="AM210">
        <f t="shared" si="29"/>
        <v>0</v>
      </c>
      <c r="AN210">
        <f t="shared" si="30"/>
        <v>0</v>
      </c>
      <c r="AO210">
        <f t="shared" si="31"/>
        <v>0</v>
      </c>
      <c r="AP210">
        <f t="shared" si="32"/>
        <v>0</v>
      </c>
    </row>
    <row r="211" spans="1:42" ht="15" customHeight="1">
      <c r="A211" s="83"/>
      <c r="B211" s="100"/>
      <c r="C211" s="125" t="s">
        <v>1356</v>
      </c>
      <c r="D211" s="441" t="str">
        <f>IF(OR($AC$136="",$C$26&lt;&gt;1),"",IF(HLOOKUP($AC$136,Presentación!$AQ$3:$BV$574,Presentación!AP72)="","",HLOOKUP($AC$136,Presentación!$AQ$3:$BV$574,Presentación!AP72,0)))</f>
        <v/>
      </c>
      <c r="E211" s="428"/>
      <c r="F211" s="429"/>
      <c r="G211" s="396" t="str">
        <f>IF(OR($AC$136="",$C$26&lt;&gt;1),"",IF(HLOOKUP($AC$136,Presentación!$BZ$3:$DE$574,Presentación!AP72,0)="","",HLOOKUP($AC$136,Presentación!$BZ$3:$DE$574,Presentación!AP72,0)))</f>
        <v/>
      </c>
      <c r="H211" s="428"/>
      <c r="I211" s="428"/>
      <c r="J211" s="428"/>
      <c r="K211" s="428"/>
      <c r="L211" s="428"/>
      <c r="M211" s="428"/>
      <c r="N211" s="428"/>
      <c r="O211" s="428"/>
      <c r="P211" s="428"/>
      <c r="Q211" s="428"/>
      <c r="R211" s="428"/>
      <c r="S211" s="429"/>
      <c r="T211" s="379"/>
      <c r="U211" s="316"/>
      <c r="V211" s="317"/>
      <c r="W211" s="249"/>
      <c r="X211" s="249"/>
      <c r="Y211" s="249"/>
      <c r="Z211" s="249"/>
      <c r="AA211" s="249"/>
      <c r="AB211" s="249"/>
      <c r="AC211" s="249"/>
      <c r="AD211" s="249"/>
      <c r="AG211">
        <f>IF(C26=1,IF(OR(SUM(COUNTBLANK(D211:AD211),COUNTBLANK(D792:AD792))=25,SUM(COUNTBLANK(D211:AD211),COUNTBLANK(D792:AD792))=54),0,1),0)</f>
        <v>0</v>
      </c>
      <c r="AH211" t="b">
        <f>IF(C26&gt;1,IF(COUNTA(D211:AD211,D792:AD792)=0,0,1))</f>
        <v>0</v>
      </c>
      <c r="AK211">
        <f t="shared" si="27"/>
        <v>0</v>
      </c>
      <c r="AL211">
        <f t="shared" si="28"/>
        <v>0</v>
      </c>
      <c r="AM211">
        <f t="shared" si="29"/>
        <v>0</v>
      </c>
      <c r="AN211">
        <f t="shared" si="30"/>
        <v>0</v>
      </c>
      <c r="AO211">
        <f t="shared" si="31"/>
        <v>0</v>
      </c>
      <c r="AP211">
        <f t="shared" si="32"/>
        <v>0</v>
      </c>
    </row>
    <row r="212" spans="1:42" ht="15" customHeight="1">
      <c r="A212" s="83"/>
      <c r="B212" s="100"/>
      <c r="C212" s="125" t="s">
        <v>1357</v>
      </c>
      <c r="D212" s="441" t="str">
        <f>IF(OR($AC$136="",$C$26&lt;&gt;1),"",IF(HLOOKUP($AC$136,Presentación!$AQ$3:$BV$574,Presentación!AP73)="","",HLOOKUP($AC$136,Presentación!$AQ$3:$BV$574,Presentación!AP73,0)))</f>
        <v/>
      </c>
      <c r="E212" s="428"/>
      <c r="F212" s="429"/>
      <c r="G212" s="396" t="str">
        <f>IF(OR($AC$136="",$C$26&lt;&gt;1),"",IF(HLOOKUP($AC$136,Presentación!$BZ$3:$DE$574,Presentación!AP73,0)="","",HLOOKUP($AC$136,Presentación!$BZ$3:$DE$574,Presentación!AP73,0)))</f>
        <v/>
      </c>
      <c r="H212" s="428"/>
      <c r="I212" s="428"/>
      <c r="J212" s="428"/>
      <c r="K212" s="428"/>
      <c r="L212" s="428"/>
      <c r="M212" s="428"/>
      <c r="N212" s="428"/>
      <c r="O212" s="428"/>
      <c r="P212" s="428"/>
      <c r="Q212" s="428"/>
      <c r="R212" s="428"/>
      <c r="S212" s="429"/>
      <c r="T212" s="379"/>
      <c r="U212" s="316"/>
      <c r="V212" s="317"/>
      <c r="W212" s="249"/>
      <c r="X212" s="249"/>
      <c r="Y212" s="249"/>
      <c r="Z212" s="249"/>
      <c r="AA212" s="249"/>
      <c r="AB212" s="249"/>
      <c r="AC212" s="249"/>
      <c r="AD212" s="249"/>
      <c r="AG212">
        <f>IF(C26=1,IF(OR(SUM(COUNTBLANK(D212:AD212),COUNTBLANK(D793:AD793))=25,SUM(COUNTBLANK(D212:AD212),COUNTBLANK(D793:AD793))=54),0,1),0)</f>
        <v>0</v>
      </c>
      <c r="AH212" t="b">
        <f>IF(C26&gt;1,IF(COUNTA(D212:AD212,D793:AD793)=0,0,1))</f>
        <v>0</v>
      </c>
      <c r="AK212">
        <f t="shared" si="27"/>
        <v>0</v>
      </c>
      <c r="AL212">
        <f t="shared" si="28"/>
        <v>0</v>
      </c>
      <c r="AM212">
        <f t="shared" si="29"/>
        <v>0</v>
      </c>
      <c r="AN212">
        <f t="shared" si="30"/>
        <v>0</v>
      </c>
      <c r="AO212">
        <f t="shared" si="31"/>
        <v>0</v>
      </c>
      <c r="AP212">
        <f t="shared" si="32"/>
        <v>0</v>
      </c>
    </row>
    <row r="213" spans="1:42" ht="15" customHeight="1">
      <c r="A213" s="83"/>
      <c r="B213" s="100"/>
      <c r="C213" s="125" t="s">
        <v>1358</v>
      </c>
      <c r="D213" s="441" t="str">
        <f>IF(OR($AC$136="",$C$26&lt;&gt;1),"",IF(HLOOKUP($AC$136,Presentación!$AQ$3:$BV$574,Presentación!AP74)="","",HLOOKUP($AC$136,Presentación!$AQ$3:$BV$574,Presentación!AP74,0)))</f>
        <v/>
      </c>
      <c r="E213" s="428"/>
      <c r="F213" s="429"/>
      <c r="G213" s="396" t="str">
        <f>IF(OR($AC$136="",$C$26&lt;&gt;1),"",IF(HLOOKUP($AC$136,Presentación!$BZ$3:$DE$574,Presentación!AP74,0)="","",HLOOKUP($AC$136,Presentación!$BZ$3:$DE$574,Presentación!AP74,0)))</f>
        <v/>
      </c>
      <c r="H213" s="428"/>
      <c r="I213" s="428"/>
      <c r="J213" s="428"/>
      <c r="K213" s="428"/>
      <c r="L213" s="428"/>
      <c r="M213" s="428"/>
      <c r="N213" s="428"/>
      <c r="O213" s="428"/>
      <c r="P213" s="428"/>
      <c r="Q213" s="428"/>
      <c r="R213" s="428"/>
      <c r="S213" s="429"/>
      <c r="T213" s="379"/>
      <c r="U213" s="316"/>
      <c r="V213" s="317"/>
      <c r="W213" s="249"/>
      <c r="X213" s="249"/>
      <c r="Y213" s="249"/>
      <c r="Z213" s="249"/>
      <c r="AA213" s="249"/>
      <c r="AB213" s="249"/>
      <c r="AC213" s="249"/>
      <c r="AD213" s="249"/>
      <c r="AG213">
        <f>IF(C26=1,IF(OR(SUM(COUNTBLANK(D213:AD213),COUNTBLANK(D794:AD794))=25,SUM(COUNTBLANK(D213:AD213),COUNTBLANK(D794:AD794))=54),0,1),0)</f>
        <v>0</v>
      </c>
      <c r="AH213" t="b">
        <f>IF(C26&gt;1,IF(COUNTA(D213:AD213,D794:AD794)=0,0,1))</f>
        <v>0</v>
      </c>
      <c r="AK213">
        <f t="shared" si="27"/>
        <v>0</v>
      </c>
      <c r="AL213">
        <f t="shared" si="28"/>
        <v>0</v>
      </c>
      <c r="AM213">
        <f t="shared" si="29"/>
        <v>0</v>
      </c>
      <c r="AN213">
        <f t="shared" si="30"/>
        <v>0</v>
      </c>
      <c r="AO213">
        <f t="shared" si="31"/>
        <v>0</v>
      </c>
      <c r="AP213">
        <f t="shared" si="32"/>
        <v>0</v>
      </c>
    </row>
    <row r="214" spans="1:42" ht="15" customHeight="1">
      <c r="A214" s="83"/>
      <c r="B214" s="100"/>
      <c r="C214" s="125" t="s">
        <v>1359</v>
      </c>
      <c r="D214" s="441" t="str">
        <f>IF(OR($AC$136="",$C$26&lt;&gt;1),"",IF(HLOOKUP($AC$136,Presentación!$AQ$3:$BV$574,Presentación!AP75)="","",HLOOKUP($AC$136,Presentación!$AQ$3:$BV$574,Presentación!AP75,0)))</f>
        <v/>
      </c>
      <c r="E214" s="428"/>
      <c r="F214" s="429"/>
      <c r="G214" s="396" t="str">
        <f>IF(OR($AC$136="",$C$26&lt;&gt;1),"",IF(HLOOKUP($AC$136,Presentación!$BZ$3:$DE$574,Presentación!AP75,0)="","",HLOOKUP($AC$136,Presentación!$BZ$3:$DE$574,Presentación!AP75,0)))</f>
        <v/>
      </c>
      <c r="H214" s="428"/>
      <c r="I214" s="428"/>
      <c r="J214" s="428"/>
      <c r="K214" s="428"/>
      <c r="L214" s="428"/>
      <c r="M214" s="428"/>
      <c r="N214" s="428"/>
      <c r="O214" s="428"/>
      <c r="P214" s="428"/>
      <c r="Q214" s="428"/>
      <c r="R214" s="428"/>
      <c r="S214" s="429"/>
      <c r="T214" s="379"/>
      <c r="U214" s="316"/>
      <c r="V214" s="317"/>
      <c r="W214" s="249"/>
      <c r="X214" s="249"/>
      <c r="Y214" s="249"/>
      <c r="Z214" s="249"/>
      <c r="AA214" s="249"/>
      <c r="AB214" s="249"/>
      <c r="AC214" s="249"/>
      <c r="AD214" s="249"/>
      <c r="AG214">
        <f>IF(C26=1,IF(OR(SUM(COUNTBLANK(D214:AD214),COUNTBLANK(D795:AD795))=25,SUM(COUNTBLANK(D214:AD214),COUNTBLANK(D795:AD795))=54),0,1),0)</f>
        <v>0</v>
      </c>
      <c r="AH214" t="b">
        <f>IF(C26&gt;1,IF(COUNTA(D214:AD214,D795:AD795)=0,0,1))</f>
        <v>0</v>
      </c>
      <c r="AK214">
        <f t="shared" si="27"/>
        <v>0</v>
      </c>
      <c r="AL214">
        <f t="shared" si="28"/>
        <v>0</v>
      </c>
      <c r="AM214">
        <f t="shared" si="29"/>
        <v>0</v>
      </c>
      <c r="AN214">
        <f t="shared" si="30"/>
        <v>0</v>
      </c>
      <c r="AO214">
        <f t="shared" si="31"/>
        <v>0</v>
      </c>
      <c r="AP214">
        <f t="shared" si="32"/>
        <v>0</v>
      </c>
    </row>
    <row r="215" spans="1:42" ht="15" customHeight="1">
      <c r="A215" s="83"/>
      <c r="B215" s="100"/>
      <c r="C215" s="125" t="s">
        <v>1360</v>
      </c>
      <c r="D215" s="441" t="str">
        <f>IF(OR($AC$136="",$C$26&lt;&gt;1),"",IF(HLOOKUP($AC$136,Presentación!$AQ$3:$BV$574,Presentación!AP76)="","",HLOOKUP($AC$136,Presentación!$AQ$3:$BV$574,Presentación!AP76,0)))</f>
        <v/>
      </c>
      <c r="E215" s="428"/>
      <c r="F215" s="429"/>
      <c r="G215" s="396" t="str">
        <f>IF(OR($AC$136="",$C$26&lt;&gt;1),"",IF(HLOOKUP($AC$136,Presentación!$BZ$3:$DE$574,Presentación!AP76,0)="","",HLOOKUP($AC$136,Presentación!$BZ$3:$DE$574,Presentación!AP76,0)))</f>
        <v/>
      </c>
      <c r="H215" s="428"/>
      <c r="I215" s="428"/>
      <c r="J215" s="428"/>
      <c r="K215" s="428"/>
      <c r="L215" s="428"/>
      <c r="M215" s="428"/>
      <c r="N215" s="428"/>
      <c r="O215" s="428"/>
      <c r="P215" s="428"/>
      <c r="Q215" s="428"/>
      <c r="R215" s="428"/>
      <c r="S215" s="429"/>
      <c r="T215" s="379"/>
      <c r="U215" s="316"/>
      <c r="V215" s="317"/>
      <c r="W215" s="249"/>
      <c r="X215" s="249"/>
      <c r="Y215" s="249"/>
      <c r="Z215" s="249"/>
      <c r="AA215" s="249"/>
      <c r="AB215" s="249"/>
      <c r="AC215" s="249"/>
      <c r="AD215" s="249"/>
      <c r="AG215">
        <f>IF(C26=1,IF(OR(SUM(COUNTBLANK(D215:AD215),COUNTBLANK(D796:AD796))=25,SUM(COUNTBLANK(D215:AD215),COUNTBLANK(D796:AD796))=54),0,1),0)</f>
        <v>0</v>
      </c>
      <c r="AH215" t="b">
        <f>IF(C26&gt;1,IF(COUNTA(D215:AD215,D796:AD796)=0,0,1))</f>
        <v>0</v>
      </c>
      <c r="AK215">
        <f t="shared" si="27"/>
        <v>0</v>
      </c>
      <c r="AL215">
        <f t="shared" si="28"/>
        <v>0</v>
      </c>
      <c r="AM215">
        <f t="shared" si="29"/>
        <v>0</v>
      </c>
      <c r="AN215">
        <f t="shared" si="30"/>
        <v>0</v>
      </c>
      <c r="AO215">
        <f t="shared" si="31"/>
        <v>0</v>
      </c>
      <c r="AP215">
        <f t="shared" si="32"/>
        <v>0</v>
      </c>
    </row>
    <row r="216" spans="1:42" ht="15" customHeight="1">
      <c r="A216" s="83"/>
      <c r="B216" s="100"/>
      <c r="C216" s="125" t="s">
        <v>1361</v>
      </c>
      <c r="D216" s="441" t="str">
        <f>IF(OR($AC$136="",$C$26&lt;&gt;1),"",IF(HLOOKUP($AC$136,Presentación!$AQ$3:$BV$574,Presentación!AP77)="","",HLOOKUP($AC$136,Presentación!$AQ$3:$BV$574,Presentación!AP77,0)))</f>
        <v/>
      </c>
      <c r="E216" s="428"/>
      <c r="F216" s="429"/>
      <c r="G216" s="396" t="str">
        <f>IF(OR($AC$136="",$C$26&lt;&gt;1),"",IF(HLOOKUP($AC$136,Presentación!$BZ$3:$DE$574,Presentación!AP77,0)="","",HLOOKUP($AC$136,Presentación!$BZ$3:$DE$574,Presentación!AP77,0)))</f>
        <v/>
      </c>
      <c r="H216" s="428"/>
      <c r="I216" s="428"/>
      <c r="J216" s="428"/>
      <c r="K216" s="428"/>
      <c r="L216" s="428"/>
      <c r="M216" s="428"/>
      <c r="N216" s="428"/>
      <c r="O216" s="428"/>
      <c r="P216" s="428"/>
      <c r="Q216" s="428"/>
      <c r="R216" s="428"/>
      <c r="S216" s="429"/>
      <c r="T216" s="379"/>
      <c r="U216" s="316"/>
      <c r="V216" s="317"/>
      <c r="W216" s="249"/>
      <c r="X216" s="249"/>
      <c r="Y216" s="249"/>
      <c r="Z216" s="249"/>
      <c r="AA216" s="249"/>
      <c r="AB216" s="249"/>
      <c r="AC216" s="249"/>
      <c r="AD216" s="249"/>
      <c r="AG216">
        <f>IF(C26=1,IF(OR(SUM(COUNTBLANK(D216:AD216),COUNTBLANK(D797:AD797))=25,SUM(COUNTBLANK(D216:AD216),COUNTBLANK(D797:AD797))=54),0,1),0)</f>
        <v>0</v>
      </c>
      <c r="AH216" t="b">
        <f>IF(C26&gt;1,IF(COUNTA(D216:AD216,D797:AD797)=0,0,1))</f>
        <v>0</v>
      </c>
      <c r="AK216">
        <f t="shared" si="27"/>
        <v>0</v>
      </c>
      <c r="AL216">
        <f t="shared" si="28"/>
        <v>0</v>
      </c>
      <c r="AM216">
        <f t="shared" si="29"/>
        <v>0</v>
      </c>
      <c r="AN216">
        <f t="shared" si="30"/>
        <v>0</v>
      </c>
      <c r="AO216">
        <f t="shared" si="31"/>
        <v>0</v>
      </c>
      <c r="AP216">
        <f t="shared" si="32"/>
        <v>0</v>
      </c>
    </row>
    <row r="217" spans="1:42" ht="15" customHeight="1">
      <c r="A217" s="83"/>
      <c r="B217" s="100"/>
      <c r="C217" s="125" t="s">
        <v>1362</v>
      </c>
      <c r="D217" s="441" t="str">
        <f>IF(OR($AC$136="",$C$26&lt;&gt;1),"",IF(HLOOKUP($AC$136,Presentación!$AQ$3:$BV$574,Presentación!AP78)="","",HLOOKUP($AC$136,Presentación!$AQ$3:$BV$574,Presentación!AP78,0)))</f>
        <v/>
      </c>
      <c r="E217" s="428"/>
      <c r="F217" s="429"/>
      <c r="G217" s="396" t="str">
        <f>IF(OR($AC$136="",$C$26&lt;&gt;1),"",IF(HLOOKUP($AC$136,Presentación!$BZ$3:$DE$574,Presentación!AP78,0)="","",HLOOKUP($AC$136,Presentación!$BZ$3:$DE$574,Presentación!AP78,0)))</f>
        <v/>
      </c>
      <c r="H217" s="428"/>
      <c r="I217" s="428"/>
      <c r="J217" s="428"/>
      <c r="K217" s="428"/>
      <c r="L217" s="428"/>
      <c r="M217" s="428"/>
      <c r="N217" s="428"/>
      <c r="O217" s="428"/>
      <c r="P217" s="428"/>
      <c r="Q217" s="428"/>
      <c r="R217" s="428"/>
      <c r="S217" s="429"/>
      <c r="T217" s="379"/>
      <c r="U217" s="316"/>
      <c r="V217" s="317"/>
      <c r="W217" s="249"/>
      <c r="X217" s="249"/>
      <c r="Y217" s="249"/>
      <c r="Z217" s="249"/>
      <c r="AA217" s="249"/>
      <c r="AB217" s="249"/>
      <c r="AC217" s="249"/>
      <c r="AD217" s="249"/>
      <c r="AG217">
        <f>IF(C26=1,IF(OR(SUM(COUNTBLANK(D217:AD217),COUNTBLANK(D798:AD798))=25,SUM(COUNTBLANK(D217:AD217),COUNTBLANK(D798:AD798))=54),0,1),0)</f>
        <v>0</v>
      </c>
      <c r="AH217" t="b">
        <f>IF(C26&gt;1,IF(COUNTA(D217:AD217,D798:AD798)=0,0,1))</f>
        <v>0</v>
      </c>
      <c r="AK217">
        <f t="shared" si="27"/>
        <v>0</v>
      </c>
      <c r="AL217">
        <f t="shared" si="28"/>
        <v>0</v>
      </c>
      <c r="AM217">
        <f t="shared" si="29"/>
        <v>0</v>
      </c>
      <c r="AN217">
        <f t="shared" si="30"/>
        <v>0</v>
      </c>
      <c r="AO217">
        <f t="shared" si="31"/>
        <v>0</v>
      </c>
      <c r="AP217">
        <f t="shared" si="32"/>
        <v>0</v>
      </c>
    </row>
    <row r="218" spans="1:42" ht="15" customHeight="1">
      <c r="A218" s="83"/>
      <c r="B218" s="100"/>
      <c r="C218" s="125" t="s">
        <v>1363</v>
      </c>
      <c r="D218" s="441" t="str">
        <f>IF(OR($AC$136="",$C$26&lt;&gt;1),"",IF(HLOOKUP($AC$136,Presentación!$AQ$3:$BV$574,Presentación!AP79)="","",HLOOKUP($AC$136,Presentación!$AQ$3:$BV$574,Presentación!AP79,0)))</f>
        <v/>
      </c>
      <c r="E218" s="428"/>
      <c r="F218" s="429"/>
      <c r="G218" s="396" t="str">
        <f>IF(OR($AC$136="",$C$26&lt;&gt;1),"",IF(HLOOKUP($AC$136,Presentación!$BZ$3:$DE$574,Presentación!AP79,0)="","",HLOOKUP($AC$136,Presentación!$BZ$3:$DE$574,Presentación!AP79,0)))</f>
        <v/>
      </c>
      <c r="H218" s="428"/>
      <c r="I218" s="428"/>
      <c r="J218" s="428"/>
      <c r="K218" s="428"/>
      <c r="L218" s="428"/>
      <c r="M218" s="428"/>
      <c r="N218" s="428"/>
      <c r="O218" s="428"/>
      <c r="P218" s="428"/>
      <c r="Q218" s="428"/>
      <c r="R218" s="428"/>
      <c r="S218" s="429"/>
      <c r="T218" s="379"/>
      <c r="U218" s="316"/>
      <c r="V218" s="317"/>
      <c r="W218" s="249"/>
      <c r="X218" s="249"/>
      <c r="Y218" s="249"/>
      <c r="Z218" s="249"/>
      <c r="AA218" s="249"/>
      <c r="AB218" s="249"/>
      <c r="AC218" s="249"/>
      <c r="AD218" s="249"/>
      <c r="AG218">
        <f>IF(C26=1,IF(OR(SUM(COUNTBLANK(D218:AD218),COUNTBLANK(D799:AD799))=25,SUM(COUNTBLANK(D218:AD218),COUNTBLANK(D799:AD799))=54),0,1),0)</f>
        <v>0</v>
      </c>
      <c r="AH218" t="b">
        <f>IF(C26&gt;1,IF(COUNTA(D218:AD218,D799:AD799)=0,0,1))</f>
        <v>0</v>
      </c>
      <c r="AK218">
        <f t="shared" si="27"/>
        <v>0</v>
      </c>
      <c r="AL218">
        <f t="shared" si="28"/>
        <v>0</v>
      </c>
      <c r="AM218">
        <f t="shared" si="29"/>
        <v>0</v>
      </c>
      <c r="AN218">
        <f t="shared" si="30"/>
        <v>0</v>
      </c>
      <c r="AO218">
        <f t="shared" si="31"/>
        <v>0</v>
      </c>
      <c r="AP218">
        <f t="shared" si="32"/>
        <v>0</v>
      </c>
    </row>
    <row r="219" spans="1:42" ht="15" customHeight="1">
      <c r="A219" s="83"/>
      <c r="B219" s="100"/>
      <c r="C219" s="125" t="s">
        <v>1364</v>
      </c>
      <c r="D219" s="441" t="str">
        <f>IF(OR($AC$136="",$C$26&lt;&gt;1),"",IF(HLOOKUP($AC$136,Presentación!$AQ$3:$BV$574,Presentación!AP80)="","",HLOOKUP($AC$136,Presentación!$AQ$3:$BV$574,Presentación!AP80,0)))</f>
        <v/>
      </c>
      <c r="E219" s="428"/>
      <c r="F219" s="429"/>
      <c r="G219" s="396" t="str">
        <f>IF(OR($AC$136="",$C$26&lt;&gt;1),"",IF(HLOOKUP($AC$136,Presentación!$BZ$3:$DE$574,Presentación!AP80,0)="","",HLOOKUP($AC$136,Presentación!$BZ$3:$DE$574,Presentación!AP80,0)))</f>
        <v/>
      </c>
      <c r="H219" s="428"/>
      <c r="I219" s="428"/>
      <c r="J219" s="428"/>
      <c r="K219" s="428"/>
      <c r="L219" s="428"/>
      <c r="M219" s="428"/>
      <c r="N219" s="428"/>
      <c r="O219" s="428"/>
      <c r="P219" s="428"/>
      <c r="Q219" s="428"/>
      <c r="R219" s="428"/>
      <c r="S219" s="429"/>
      <c r="T219" s="379"/>
      <c r="U219" s="316"/>
      <c r="V219" s="317"/>
      <c r="W219" s="249"/>
      <c r="X219" s="249"/>
      <c r="Y219" s="249"/>
      <c r="Z219" s="249"/>
      <c r="AA219" s="249"/>
      <c r="AB219" s="249"/>
      <c r="AC219" s="249"/>
      <c r="AD219" s="249"/>
      <c r="AG219">
        <f>IF(C26=1,IF(OR(SUM(COUNTBLANK(D219:AD219),COUNTBLANK(D800:AD800))=25,SUM(COUNTBLANK(D219:AD219),COUNTBLANK(D800:AD800))=54),0,1),0)</f>
        <v>0</v>
      </c>
      <c r="AH219" t="b">
        <f>IF(C26&gt;1,IF(COUNTA(D219:AD219,D800:AD800)=0,0,1))</f>
        <v>0</v>
      </c>
      <c r="AK219">
        <f t="shared" si="27"/>
        <v>0</v>
      </c>
      <c r="AL219">
        <f t="shared" si="28"/>
        <v>0</v>
      </c>
      <c r="AM219">
        <f t="shared" si="29"/>
        <v>0</v>
      </c>
      <c r="AN219">
        <f t="shared" si="30"/>
        <v>0</v>
      </c>
      <c r="AO219">
        <f t="shared" si="31"/>
        <v>0</v>
      </c>
      <c r="AP219">
        <f t="shared" si="32"/>
        <v>0</v>
      </c>
    </row>
    <row r="220" spans="1:42" ht="15" customHeight="1">
      <c r="A220" s="83"/>
      <c r="B220" s="100"/>
      <c r="C220" s="125" t="s">
        <v>1365</v>
      </c>
      <c r="D220" s="441" t="str">
        <f>IF(OR($AC$136="",$C$26&lt;&gt;1),"",IF(HLOOKUP($AC$136,Presentación!$AQ$3:$BV$574,Presentación!AP81)="","",HLOOKUP($AC$136,Presentación!$AQ$3:$BV$574,Presentación!AP81,0)))</f>
        <v/>
      </c>
      <c r="E220" s="428"/>
      <c r="F220" s="429"/>
      <c r="G220" s="396" t="str">
        <f>IF(OR($AC$136="",$C$26&lt;&gt;1),"",IF(HLOOKUP($AC$136,Presentación!$BZ$3:$DE$574,Presentación!AP81,0)="","",HLOOKUP($AC$136,Presentación!$BZ$3:$DE$574,Presentación!AP81,0)))</f>
        <v/>
      </c>
      <c r="H220" s="428"/>
      <c r="I220" s="428"/>
      <c r="J220" s="428"/>
      <c r="K220" s="428"/>
      <c r="L220" s="428"/>
      <c r="M220" s="428"/>
      <c r="N220" s="428"/>
      <c r="O220" s="428"/>
      <c r="P220" s="428"/>
      <c r="Q220" s="428"/>
      <c r="R220" s="428"/>
      <c r="S220" s="429"/>
      <c r="T220" s="379"/>
      <c r="U220" s="316"/>
      <c r="V220" s="317"/>
      <c r="W220" s="249"/>
      <c r="X220" s="249"/>
      <c r="Y220" s="249"/>
      <c r="Z220" s="249"/>
      <c r="AA220" s="249"/>
      <c r="AB220" s="249"/>
      <c r="AC220" s="249"/>
      <c r="AD220" s="249"/>
      <c r="AG220">
        <f>IF(C26=1,IF(OR(SUM(COUNTBLANK(D220:AD220),COUNTBLANK(D801:AD801))=25,SUM(COUNTBLANK(D220:AD220),COUNTBLANK(D801:AD801))=54),0,1),0)</f>
        <v>0</v>
      </c>
      <c r="AH220" t="b">
        <f>IF(C26&gt;1,IF(COUNTA(D220:AD220,D801:AD801)=0,0,1))</f>
        <v>0</v>
      </c>
      <c r="AK220">
        <f t="shared" si="27"/>
        <v>0</v>
      </c>
      <c r="AL220">
        <f t="shared" si="28"/>
        <v>0</v>
      </c>
      <c r="AM220">
        <f t="shared" si="29"/>
        <v>0</v>
      </c>
      <c r="AN220">
        <f t="shared" si="30"/>
        <v>0</v>
      </c>
      <c r="AO220">
        <f t="shared" si="31"/>
        <v>0</v>
      </c>
      <c r="AP220">
        <f t="shared" si="32"/>
        <v>0</v>
      </c>
    </row>
    <row r="221" spans="1:42" ht="15" customHeight="1">
      <c r="A221" s="83"/>
      <c r="B221" s="100"/>
      <c r="C221" s="125" t="s">
        <v>1366</v>
      </c>
      <c r="D221" s="441" t="str">
        <f>IF(OR($AC$136="",$C$26&lt;&gt;1),"",IF(HLOOKUP($AC$136,Presentación!$AQ$3:$BV$574,Presentación!AP82)="","",HLOOKUP($AC$136,Presentación!$AQ$3:$BV$574,Presentación!AP82,0)))</f>
        <v/>
      </c>
      <c r="E221" s="428"/>
      <c r="F221" s="429"/>
      <c r="G221" s="396" t="str">
        <f>IF(OR($AC$136="",$C$26&lt;&gt;1),"",IF(HLOOKUP($AC$136,Presentación!$BZ$3:$DE$574,Presentación!AP82,0)="","",HLOOKUP($AC$136,Presentación!$BZ$3:$DE$574,Presentación!AP82,0)))</f>
        <v/>
      </c>
      <c r="H221" s="428"/>
      <c r="I221" s="428"/>
      <c r="J221" s="428"/>
      <c r="K221" s="428"/>
      <c r="L221" s="428"/>
      <c r="M221" s="428"/>
      <c r="N221" s="428"/>
      <c r="O221" s="428"/>
      <c r="P221" s="428"/>
      <c r="Q221" s="428"/>
      <c r="R221" s="428"/>
      <c r="S221" s="429"/>
      <c r="T221" s="379"/>
      <c r="U221" s="316"/>
      <c r="V221" s="317"/>
      <c r="W221" s="249"/>
      <c r="X221" s="249"/>
      <c r="Y221" s="249"/>
      <c r="Z221" s="249"/>
      <c r="AA221" s="249"/>
      <c r="AB221" s="249"/>
      <c r="AC221" s="249"/>
      <c r="AD221" s="249"/>
      <c r="AG221">
        <f>IF(C26=1,IF(OR(SUM(COUNTBLANK(D221:AD221),COUNTBLANK(D802:AD802))=25,SUM(COUNTBLANK(D221:AD221),COUNTBLANK(D802:AD802))=54),0,1),0)</f>
        <v>0</v>
      </c>
      <c r="AH221" t="b">
        <f>IF(C26&gt;1,IF(COUNTA(D221:AD221,D802:AD802)=0,0,1))</f>
        <v>0</v>
      </c>
      <c r="AK221">
        <f t="shared" si="27"/>
        <v>0</v>
      </c>
      <c r="AL221">
        <f t="shared" si="28"/>
        <v>0</v>
      </c>
      <c r="AM221">
        <f t="shared" si="29"/>
        <v>0</v>
      </c>
      <c r="AN221">
        <f t="shared" si="30"/>
        <v>0</v>
      </c>
      <c r="AO221">
        <f t="shared" si="31"/>
        <v>0</v>
      </c>
      <c r="AP221">
        <f t="shared" si="32"/>
        <v>0</v>
      </c>
    </row>
    <row r="222" spans="1:42" ht="15" customHeight="1">
      <c r="A222" s="83"/>
      <c r="B222" s="100"/>
      <c r="C222" s="125" t="s">
        <v>1367</v>
      </c>
      <c r="D222" s="441" t="str">
        <f>IF(OR($AC$136="",$C$26&lt;&gt;1),"",IF(HLOOKUP($AC$136,Presentación!$AQ$3:$BV$574,Presentación!AP83)="","",HLOOKUP($AC$136,Presentación!$AQ$3:$BV$574,Presentación!AP83,0)))</f>
        <v/>
      </c>
      <c r="E222" s="428"/>
      <c r="F222" s="429"/>
      <c r="G222" s="396" t="str">
        <f>IF(OR($AC$136="",$C$26&lt;&gt;1),"",IF(HLOOKUP($AC$136,Presentación!$BZ$3:$DE$574,Presentación!AP83,0)="","",HLOOKUP($AC$136,Presentación!$BZ$3:$DE$574,Presentación!AP83,0)))</f>
        <v/>
      </c>
      <c r="H222" s="428"/>
      <c r="I222" s="428"/>
      <c r="J222" s="428"/>
      <c r="K222" s="428"/>
      <c r="L222" s="428"/>
      <c r="M222" s="428"/>
      <c r="N222" s="428"/>
      <c r="O222" s="428"/>
      <c r="P222" s="428"/>
      <c r="Q222" s="428"/>
      <c r="R222" s="428"/>
      <c r="S222" s="429"/>
      <c r="T222" s="379"/>
      <c r="U222" s="316"/>
      <c r="V222" s="317"/>
      <c r="W222" s="249"/>
      <c r="X222" s="249"/>
      <c r="Y222" s="249"/>
      <c r="Z222" s="249"/>
      <c r="AA222" s="249"/>
      <c r="AB222" s="249"/>
      <c r="AC222" s="249"/>
      <c r="AD222" s="249"/>
      <c r="AG222">
        <f>IF(C26=1,IF(OR(SUM(COUNTBLANK(D222:AD222),COUNTBLANK(D803:AD803))=25,SUM(COUNTBLANK(D222:AD222),COUNTBLANK(D803:AD803))=54),0,1),0)</f>
        <v>0</v>
      </c>
      <c r="AH222" t="b">
        <f>IF(C26&gt;1,IF(COUNTA(D222:AD222,D803:AD803)=0,0,1))</f>
        <v>0</v>
      </c>
      <c r="AK222">
        <f t="shared" si="27"/>
        <v>0</v>
      </c>
      <c r="AL222">
        <f t="shared" si="28"/>
        <v>0</v>
      </c>
      <c r="AM222">
        <f t="shared" si="29"/>
        <v>0</v>
      </c>
      <c r="AN222">
        <f t="shared" si="30"/>
        <v>0</v>
      </c>
      <c r="AO222">
        <f t="shared" si="31"/>
        <v>0</v>
      </c>
      <c r="AP222">
        <f t="shared" si="32"/>
        <v>0</v>
      </c>
    </row>
    <row r="223" spans="1:42" ht="15" customHeight="1">
      <c r="A223" s="83"/>
      <c r="B223" s="100"/>
      <c r="C223" s="125" t="s">
        <v>1368</v>
      </c>
      <c r="D223" s="441" t="str">
        <f>IF(OR($AC$136="",$C$26&lt;&gt;1),"",IF(HLOOKUP($AC$136,Presentación!$AQ$3:$BV$574,Presentación!AP84)="","",HLOOKUP($AC$136,Presentación!$AQ$3:$BV$574,Presentación!AP84,0)))</f>
        <v/>
      </c>
      <c r="E223" s="428"/>
      <c r="F223" s="429"/>
      <c r="G223" s="396" t="str">
        <f>IF(OR($AC$136="",$C$26&lt;&gt;1),"",IF(HLOOKUP($AC$136,Presentación!$BZ$3:$DE$574,Presentación!AP84,0)="","",HLOOKUP($AC$136,Presentación!$BZ$3:$DE$574,Presentación!AP84,0)))</f>
        <v/>
      </c>
      <c r="H223" s="428"/>
      <c r="I223" s="428"/>
      <c r="J223" s="428"/>
      <c r="K223" s="428"/>
      <c r="L223" s="428"/>
      <c r="M223" s="428"/>
      <c r="N223" s="428"/>
      <c r="O223" s="428"/>
      <c r="P223" s="428"/>
      <c r="Q223" s="428"/>
      <c r="R223" s="428"/>
      <c r="S223" s="429"/>
      <c r="T223" s="379"/>
      <c r="U223" s="316"/>
      <c r="V223" s="317"/>
      <c r="W223" s="249"/>
      <c r="X223" s="249"/>
      <c r="Y223" s="249"/>
      <c r="Z223" s="249"/>
      <c r="AA223" s="249"/>
      <c r="AB223" s="249"/>
      <c r="AC223" s="249"/>
      <c r="AD223" s="249"/>
      <c r="AG223">
        <f>IF(C26=1,IF(OR(SUM(COUNTBLANK(D223:AD223),COUNTBLANK(D804:AD804))=25,SUM(COUNTBLANK(D223:AD223),COUNTBLANK(D804:AD804))=54),0,1),0)</f>
        <v>0</v>
      </c>
      <c r="AH223" t="b">
        <f>IF(C26&gt;1,IF(COUNTA(D223:AD223,D804:AD804)=0,0,1))</f>
        <v>0</v>
      </c>
      <c r="AK223">
        <f t="shared" si="27"/>
        <v>0</v>
      </c>
      <c r="AL223">
        <f t="shared" si="28"/>
        <v>0</v>
      </c>
      <c r="AM223">
        <f t="shared" si="29"/>
        <v>0</v>
      </c>
      <c r="AN223">
        <f t="shared" si="30"/>
        <v>0</v>
      </c>
      <c r="AO223">
        <f t="shared" si="31"/>
        <v>0</v>
      </c>
      <c r="AP223">
        <f t="shared" si="32"/>
        <v>0</v>
      </c>
    </row>
    <row r="224" spans="1:42" ht="15" customHeight="1">
      <c r="A224" s="83"/>
      <c r="B224" s="100"/>
      <c r="C224" s="125" t="s">
        <v>1369</v>
      </c>
      <c r="D224" s="441" t="str">
        <f>IF(OR($AC$136="",$C$26&lt;&gt;1),"",IF(HLOOKUP($AC$136,Presentación!$AQ$3:$BV$574,Presentación!AP85)="","",HLOOKUP($AC$136,Presentación!$AQ$3:$BV$574,Presentación!AP85,0)))</f>
        <v/>
      </c>
      <c r="E224" s="428"/>
      <c r="F224" s="429"/>
      <c r="G224" s="396" t="str">
        <f>IF(OR($AC$136="",$C$26&lt;&gt;1),"",IF(HLOOKUP($AC$136,Presentación!$BZ$3:$DE$574,Presentación!AP85,0)="","",HLOOKUP($AC$136,Presentación!$BZ$3:$DE$574,Presentación!AP85,0)))</f>
        <v/>
      </c>
      <c r="H224" s="428"/>
      <c r="I224" s="428"/>
      <c r="J224" s="428"/>
      <c r="K224" s="428"/>
      <c r="L224" s="428"/>
      <c r="M224" s="428"/>
      <c r="N224" s="428"/>
      <c r="O224" s="428"/>
      <c r="P224" s="428"/>
      <c r="Q224" s="428"/>
      <c r="R224" s="428"/>
      <c r="S224" s="429"/>
      <c r="T224" s="379"/>
      <c r="U224" s="316"/>
      <c r="V224" s="317"/>
      <c r="W224" s="249"/>
      <c r="X224" s="249"/>
      <c r="Y224" s="249"/>
      <c r="Z224" s="249"/>
      <c r="AA224" s="249"/>
      <c r="AB224" s="249"/>
      <c r="AC224" s="249"/>
      <c r="AD224" s="249"/>
      <c r="AG224">
        <f>IF(C26=1,IF(OR(SUM(COUNTBLANK(D224:AD224),COUNTBLANK(D805:AD805))=25,SUM(COUNTBLANK(D224:AD224),COUNTBLANK(D805:AD805))=54),0,1),0)</f>
        <v>0</v>
      </c>
      <c r="AH224" t="b">
        <f>IF(C26&gt;1,IF(COUNTA(D224:AD224,D805:AD805)=0,0,1))</f>
        <v>0</v>
      </c>
      <c r="AK224">
        <f t="shared" si="27"/>
        <v>0</v>
      </c>
      <c r="AL224">
        <f t="shared" si="28"/>
        <v>0</v>
      </c>
      <c r="AM224">
        <f t="shared" si="29"/>
        <v>0</v>
      </c>
      <c r="AN224">
        <f t="shared" si="30"/>
        <v>0</v>
      </c>
      <c r="AO224">
        <f t="shared" si="31"/>
        <v>0</v>
      </c>
      <c r="AP224">
        <f t="shared" si="32"/>
        <v>0</v>
      </c>
    </row>
    <row r="225" spans="1:42" ht="15" customHeight="1">
      <c r="A225" s="83"/>
      <c r="B225" s="100"/>
      <c r="C225" s="125" t="s">
        <v>1370</v>
      </c>
      <c r="D225" s="441" t="str">
        <f>IF(OR($AC$136="",$C$26&lt;&gt;1),"",IF(HLOOKUP($AC$136,Presentación!$AQ$3:$BV$574,Presentación!AP86)="","",HLOOKUP($AC$136,Presentación!$AQ$3:$BV$574,Presentación!AP86,0)))</f>
        <v/>
      </c>
      <c r="E225" s="428"/>
      <c r="F225" s="429"/>
      <c r="G225" s="396" t="str">
        <f>IF(OR($AC$136="",$C$26&lt;&gt;1),"",IF(HLOOKUP($AC$136,Presentación!$BZ$3:$DE$574,Presentación!AP86,0)="","",HLOOKUP($AC$136,Presentación!$BZ$3:$DE$574,Presentación!AP86,0)))</f>
        <v/>
      </c>
      <c r="H225" s="428"/>
      <c r="I225" s="428"/>
      <c r="J225" s="428"/>
      <c r="K225" s="428"/>
      <c r="L225" s="428"/>
      <c r="M225" s="428"/>
      <c r="N225" s="428"/>
      <c r="O225" s="428"/>
      <c r="P225" s="428"/>
      <c r="Q225" s="428"/>
      <c r="R225" s="428"/>
      <c r="S225" s="429"/>
      <c r="T225" s="379"/>
      <c r="U225" s="316"/>
      <c r="V225" s="317"/>
      <c r="W225" s="249"/>
      <c r="X225" s="249"/>
      <c r="Y225" s="249"/>
      <c r="Z225" s="249"/>
      <c r="AA225" s="249"/>
      <c r="AB225" s="249"/>
      <c r="AC225" s="249"/>
      <c r="AD225" s="249"/>
      <c r="AG225">
        <f>IF(C26=1,IF(OR(SUM(COUNTBLANK(D225:AD225),COUNTBLANK(D806:AD806))=25,SUM(COUNTBLANK(D225:AD225),COUNTBLANK(D806:AD806))=54),0,1),0)</f>
        <v>0</v>
      </c>
      <c r="AH225" t="b">
        <f>IF(C26&gt;1,IF(COUNTA(D225:AD225,D806:AD806)=0,0,1))</f>
        <v>0</v>
      </c>
      <c r="AK225">
        <f t="shared" si="27"/>
        <v>0</v>
      </c>
      <c r="AL225">
        <f t="shared" si="28"/>
        <v>0</v>
      </c>
      <c r="AM225">
        <f t="shared" si="29"/>
        <v>0</v>
      </c>
      <c r="AN225">
        <f t="shared" si="30"/>
        <v>0</v>
      </c>
      <c r="AO225">
        <f t="shared" si="31"/>
        <v>0</v>
      </c>
      <c r="AP225">
        <f t="shared" si="32"/>
        <v>0</v>
      </c>
    </row>
    <row r="226" spans="1:42" ht="15" customHeight="1">
      <c r="A226" s="83"/>
      <c r="B226" s="100"/>
      <c r="C226" s="125" t="s">
        <v>1371</v>
      </c>
      <c r="D226" s="441" t="str">
        <f>IF(OR($AC$136="",$C$26&lt;&gt;1),"",IF(HLOOKUP($AC$136,Presentación!$AQ$3:$BV$574,Presentación!AP87)="","",HLOOKUP($AC$136,Presentación!$AQ$3:$BV$574,Presentación!AP87,0)))</f>
        <v/>
      </c>
      <c r="E226" s="428"/>
      <c r="F226" s="429"/>
      <c r="G226" s="396" t="str">
        <f>IF(OR($AC$136="",$C$26&lt;&gt;1),"",IF(HLOOKUP($AC$136,Presentación!$BZ$3:$DE$574,Presentación!AP87,0)="","",HLOOKUP($AC$136,Presentación!$BZ$3:$DE$574,Presentación!AP87,0)))</f>
        <v/>
      </c>
      <c r="H226" s="428"/>
      <c r="I226" s="428"/>
      <c r="J226" s="428"/>
      <c r="K226" s="428"/>
      <c r="L226" s="428"/>
      <c r="M226" s="428"/>
      <c r="N226" s="428"/>
      <c r="O226" s="428"/>
      <c r="P226" s="428"/>
      <c r="Q226" s="428"/>
      <c r="R226" s="428"/>
      <c r="S226" s="429"/>
      <c r="T226" s="379"/>
      <c r="U226" s="316"/>
      <c r="V226" s="317"/>
      <c r="W226" s="249"/>
      <c r="X226" s="249"/>
      <c r="Y226" s="249"/>
      <c r="Z226" s="249"/>
      <c r="AA226" s="249"/>
      <c r="AB226" s="249"/>
      <c r="AC226" s="249"/>
      <c r="AD226" s="249"/>
      <c r="AG226">
        <f>IF(C26=1,IF(OR(SUM(COUNTBLANK(D226:AD226),COUNTBLANK(D807:AD807))=25,SUM(COUNTBLANK(D226:AD226),COUNTBLANK(D807:AD807))=54),0,1),0)</f>
        <v>0</v>
      </c>
      <c r="AH226" t="b">
        <f>IF(C26&gt;1,IF(COUNTA(D226:AD226,D807:AD807)=0,0,1))</f>
        <v>0</v>
      </c>
      <c r="AK226">
        <f t="shared" si="27"/>
        <v>0</v>
      </c>
      <c r="AL226">
        <f t="shared" si="28"/>
        <v>0</v>
      </c>
      <c r="AM226">
        <f t="shared" si="29"/>
        <v>0</v>
      </c>
      <c r="AN226">
        <f t="shared" si="30"/>
        <v>0</v>
      </c>
      <c r="AO226">
        <f t="shared" si="31"/>
        <v>0</v>
      </c>
      <c r="AP226">
        <f t="shared" si="32"/>
        <v>0</v>
      </c>
    </row>
    <row r="227" spans="1:42" ht="15" customHeight="1">
      <c r="A227" s="83"/>
      <c r="B227" s="100"/>
      <c r="C227" s="125" t="s">
        <v>1372</v>
      </c>
      <c r="D227" s="441" t="str">
        <f>IF(OR($AC$136="",$C$26&lt;&gt;1),"",IF(HLOOKUP($AC$136,Presentación!$AQ$3:$BV$574,Presentación!AP88)="","",HLOOKUP($AC$136,Presentación!$AQ$3:$BV$574,Presentación!AP88,0)))</f>
        <v/>
      </c>
      <c r="E227" s="428"/>
      <c r="F227" s="429"/>
      <c r="G227" s="396" t="str">
        <f>IF(OR($AC$136="",$C$26&lt;&gt;1),"",IF(HLOOKUP($AC$136,Presentación!$BZ$3:$DE$574,Presentación!AP88,0)="","",HLOOKUP($AC$136,Presentación!$BZ$3:$DE$574,Presentación!AP88,0)))</f>
        <v/>
      </c>
      <c r="H227" s="428"/>
      <c r="I227" s="428"/>
      <c r="J227" s="428"/>
      <c r="K227" s="428"/>
      <c r="L227" s="428"/>
      <c r="M227" s="428"/>
      <c r="N227" s="428"/>
      <c r="O227" s="428"/>
      <c r="P227" s="428"/>
      <c r="Q227" s="428"/>
      <c r="R227" s="428"/>
      <c r="S227" s="429"/>
      <c r="T227" s="379"/>
      <c r="U227" s="316"/>
      <c r="V227" s="317"/>
      <c r="W227" s="249"/>
      <c r="X227" s="249"/>
      <c r="Y227" s="249"/>
      <c r="Z227" s="249"/>
      <c r="AA227" s="249"/>
      <c r="AB227" s="249"/>
      <c r="AC227" s="249"/>
      <c r="AD227" s="249"/>
      <c r="AG227">
        <f>IF(C26=1,IF(OR(SUM(COUNTBLANK(D227:AD227),COUNTBLANK(D808:AD808))=25,SUM(COUNTBLANK(D227:AD227),COUNTBLANK(D808:AD808))=54),0,1),0)</f>
        <v>0</v>
      </c>
      <c r="AH227" t="b">
        <f>IF(C26&gt;1,IF(COUNTA(D227:AD227,D808:AD808)=0,0,1))</f>
        <v>0</v>
      </c>
      <c r="AK227">
        <f t="shared" si="27"/>
        <v>0</v>
      </c>
      <c r="AL227">
        <f t="shared" si="28"/>
        <v>0</v>
      </c>
      <c r="AM227">
        <f t="shared" si="29"/>
        <v>0</v>
      </c>
      <c r="AN227">
        <f t="shared" si="30"/>
        <v>0</v>
      </c>
      <c r="AO227">
        <f t="shared" si="31"/>
        <v>0</v>
      </c>
      <c r="AP227">
        <f t="shared" si="32"/>
        <v>0</v>
      </c>
    </row>
    <row r="228" spans="1:42" ht="15" customHeight="1">
      <c r="A228" s="83"/>
      <c r="B228" s="100"/>
      <c r="C228" s="125" t="s">
        <v>1373</v>
      </c>
      <c r="D228" s="441" t="str">
        <f>IF(OR($AC$136="",$C$26&lt;&gt;1),"",IF(HLOOKUP($AC$136,Presentación!$AQ$3:$BV$574,Presentación!AP89)="","",HLOOKUP($AC$136,Presentación!$AQ$3:$BV$574,Presentación!AP89,0)))</f>
        <v/>
      </c>
      <c r="E228" s="428"/>
      <c r="F228" s="429"/>
      <c r="G228" s="396" t="str">
        <f>IF(OR($AC$136="",$C$26&lt;&gt;1),"",IF(HLOOKUP($AC$136,Presentación!$BZ$3:$DE$574,Presentación!AP89,0)="","",HLOOKUP($AC$136,Presentación!$BZ$3:$DE$574,Presentación!AP89,0)))</f>
        <v/>
      </c>
      <c r="H228" s="428"/>
      <c r="I228" s="428"/>
      <c r="J228" s="428"/>
      <c r="K228" s="428"/>
      <c r="L228" s="428"/>
      <c r="M228" s="428"/>
      <c r="N228" s="428"/>
      <c r="O228" s="428"/>
      <c r="P228" s="428"/>
      <c r="Q228" s="428"/>
      <c r="R228" s="428"/>
      <c r="S228" s="429"/>
      <c r="T228" s="379"/>
      <c r="U228" s="316"/>
      <c r="V228" s="317"/>
      <c r="W228" s="249"/>
      <c r="X228" s="249"/>
      <c r="Y228" s="249"/>
      <c r="Z228" s="249"/>
      <c r="AA228" s="249"/>
      <c r="AB228" s="249"/>
      <c r="AC228" s="249"/>
      <c r="AD228" s="249"/>
      <c r="AG228">
        <f>IF(C26=1,IF(OR(SUM(COUNTBLANK(D228:AD228),COUNTBLANK(D809:AD809))=25,SUM(COUNTBLANK(D228:AD228),COUNTBLANK(D809:AD809))=54),0,1),0)</f>
        <v>0</v>
      </c>
      <c r="AH228" t="b">
        <f>IF(C26&gt;1,IF(COUNTA(D228:AD228,D809:AD809)=0,0,1))</f>
        <v>0</v>
      </c>
      <c r="AK228">
        <f t="shared" si="27"/>
        <v>0</v>
      </c>
      <c r="AL228">
        <f t="shared" si="28"/>
        <v>0</v>
      </c>
      <c r="AM228">
        <f t="shared" si="29"/>
        <v>0</v>
      </c>
      <c r="AN228">
        <f t="shared" si="30"/>
        <v>0</v>
      </c>
      <c r="AO228">
        <f t="shared" si="31"/>
        <v>0</v>
      </c>
      <c r="AP228">
        <f t="shared" si="32"/>
        <v>0</v>
      </c>
    </row>
    <row r="229" spans="1:42" ht="15" customHeight="1">
      <c r="A229" s="83"/>
      <c r="B229" s="100"/>
      <c r="C229" s="125" t="s">
        <v>1374</v>
      </c>
      <c r="D229" s="441" t="str">
        <f>IF(OR($AC$136="",$C$26&lt;&gt;1),"",IF(HLOOKUP($AC$136,Presentación!$AQ$3:$BV$574,Presentación!AP90)="","",HLOOKUP($AC$136,Presentación!$AQ$3:$BV$574,Presentación!AP90,0)))</f>
        <v/>
      </c>
      <c r="E229" s="428"/>
      <c r="F229" s="429"/>
      <c r="G229" s="396" t="str">
        <f>IF(OR($AC$136="",$C$26&lt;&gt;1),"",IF(HLOOKUP($AC$136,Presentación!$BZ$3:$DE$574,Presentación!AP90,0)="","",HLOOKUP($AC$136,Presentación!$BZ$3:$DE$574,Presentación!AP90,0)))</f>
        <v/>
      </c>
      <c r="H229" s="428"/>
      <c r="I229" s="428"/>
      <c r="J229" s="428"/>
      <c r="K229" s="428"/>
      <c r="L229" s="428"/>
      <c r="M229" s="428"/>
      <c r="N229" s="428"/>
      <c r="O229" s="428"/>
      <c r="P229" s="428"/>
      <c r="Q229" s="428"/>
      <c r="R229" s="428"/>
      <c r="S229" s="429"/>
      <c r="T229" s="379"/>
      <c r="U229" s="316"/>
      <c r="V229" s="317"/>
      <c r="W229" s="249"/>
      <c r="X229" s="249"/>
      <c r="Y229" s="249"/>
      <c r="Z229" s="249"/>
      <c r="AA229" s="249"/>
      <c r="AB229" s="249"/>
      <c r="AC229" s="249"/>
      <c r="AD229" s="249"/>
      <c r="AG229">
        <f>IF(C26=1,IF(OR(SUM(COUNTBLANK(D229:AD229),COUNTBLANK(D810:AD810))=25,SUM(COUNTBLANK(D229:AD229),COUNTBLANK(D810:AD810))=54),0,1),0)</f>
        <v>0</v>
      </c>
      <c r="AH229" t="b">
        <f>IF(C26&gt;1,IF(COUNTA(D229:AD229,D810:AD810)=0,0,1))</f>
        <v>0</v>
      </c>
      <c r="AK229">
        <f t="shared" si="27"/>
        <v>0</v>
      </c>
      <c r="AL229">
        <f t="shared" si="28"/>
        <v>0</v>
      </c>
      <c r="AM229">
        <f t="shared" si="29"/>
        <v>0</v>
      </c>
      <c r="AN229">
        <f t="shared" si="30"/>
        <v>0</v>
      </c>
      <c r="AO229">
        <f t="shared" si="31"/>
        <v>0</v>
      </c>
      <c r="AP229">
        <f t="shared" si="32"/>
        <v>0</v>
      </c>
    </row>
    <row r="230" spans="1:42" ht="15" customHeight="1">
      <c r="A230" s="83"/>
      <c r="B230" s="100"/>
      <c r="C230" s="125" t="s">
        <v>1375</v>
      </c>
      <c r="D230" s="441" t="str">
        <f>IF(OR($AC$136="",$C$26&lt;&gt;1),"",IF(HLOOKUP($AC$136,Presentación!$AQ$3:$BV$574,Presentación!AP91)="","",HLOOKUP($AC$136,Presentación!$AQ$3:$BV$574,Presentación!AP91,0)))</f>
        <v/>
      </c>
      <c r="E230" s="428"/>
      <c r="F230" s="429"/>
      <c r="G230" s="396" t="str">
        <f>IF(OR($AC$136="",$C$26&lt;&gt;1),"",IF(HLOOKUP($AC$136,Presentación!$BZ$3:$DE$574,Presentación!AP91,0)="","",HLOOKUP($AC$136,Presentación!$BZ$3:$DE$574,Presentación!AP91,0)))</f>
        <v/>
      </c>
      <c r="H230" s="428"/>
      <c r="I230" s="428"/>
      <c r="J230" s="428"/>
      <c r="K230" s="428"/>
      <c r="L230" s="428"/>
      <c r="M230" s="428"/>
      <c r="N230" s="428"/>
      <c r="O230" s="428"/>
      <c r="P230" s="428"/>
      <c r="Q230" s="428"/>
      <c r="R230" s="428"/>
      <c r="S230" s="429"/>
      <c r="T230" s="379"/>
      <c r="U230" s="316"/>
      <c r="V230" s="317"/>
      <c r="W230" s="249"/>
      <c r="X230" s="249"/>
      <c r="Y230" s="249"/>
      <c r="Z230" s="249"/>
      <c r="AA230" s="249"/>
      <c r="AB230" s="249"/>
      <c r="AC230" s="249"/>
      <c r="AD230" s="249"/>
      <c r="AG230">
        <f>IF(C26=1,IF(OR(SUM(COUNTBLANK(D230:AD230),COUNTBLANK(D811:AD811))=25,SUM(COUNTBLANK(D230:AD230),COUNTBLANK(D811:AD811))=54),0,1),0)</f>
        <v>0</v>
      </c>
      <c r="AH230" t="b">
        <f>IF(C26&gt;1,IF(COUNTA(D230:AD230,D811:AD811)=0,0,1))</f>
        <v>0</v>
      </c>
      <c r="AK230">
        <f t="shared" si="27"/>
        <v>0</v>
      </c>
      <c r="AL230">
        <f t="shared" si="28"/>
        <v>0</v>
      </c>
      <c r="AM230">
        <f t="shared" si="29"/>
        <v>0</v>
      </c>
      <c r="AN230">
        <f t="shared" si="30"/>
        <v>0</v>
      </c>
      <c r="AO230">
        <f t="shared" si="31"/>
        <v>0</v>
      </c>
      <c r="AP230">
        <f t="shared" si="32"/>
        <v>0</v>
      </c>
    </row>
    <row r="231" spans="1:42" ht="15" customHeight="1">
      <c r="A231" s="83"/>
      <c r="B231" s="100"/>
      <c r="C231" s="125" t="s">
        <v>1376</v>
      </c>
      <c r="D231" s="441" t="str">
        <f>IF(OR($AC$136="",$C$26&lt;&gt;1),"",IF(HLOOKUP($AC$136,Presentación!$AQ$3:$BV$574,Presentación!AP92)="","",HLOOKUP($AC$136,Presentación!$AQ$3:$BV$574,Presentación!AP92,0)))</f>
        <v/>
      </c>
      <c r="E231" s="428"/>
      <c r="F231" s="429"/>
      <c r="G231" s="396" t="str">
        <f>IF(OR($AC$136="",$C$26&lt;&gt;1),"",IF(HLOOKUP($AC$136,Presentación!$BZ$3:$DE$574,Presentación!AP92,0)="","",HLOOKUP($AC$136,Presentación!$BZ$3:$DE$574,Presentación!AP92,0)))</f>
        <v/>
      </c>
      <c r="H231" s="428"/>
      <c r="I231" s="428"/>
      <c r="J231" s="428"/>
      <c r="K231" s="428"/>
      <c r="L231" s="428"/>
      <c r="M231" s="428"/>
      <c r="N231" s="428"/>
      <c r="O231" s="428"/>
      <c r="P231" s="428"/>
      <c r="Q231" s="428"/>
      <c r="R231" s="428"/>
      <c r="S231" s="429"/>
      <c r="T231" s="379"/>
      <c r="U231" s="316"/>
      <c r="V231" s="317"/>
      <c r="W231" s="249"/>
      <c r="X231" s="249"/>
      <c r="Y231" s="249"/>
      <c r="Z231" s="249"/>
      <c r="AA231" s="249"/>
      <c r="AB231" s="249"/>
      <c r="AC231" s="249"/>
      <c r="AD231" s="249"/>
      <c r="AG231">
        <f>IF(C26=1,IF(OR(SUM(COUNTBLANK(D231:AD231),COUNTBLANK(D812:AD812))=25,SUM(COUNTBLANK(D231:AD231),COUNTBLANK(D812:AD812))=54),0,1),0)</f>
        <v>0</v>
      </c>
      <c r="AH231" t="b">
        <f>IF(C26&gt;1,IF(COUNTA(D231:AD231,D812:AD812)=0,0,1))</f>
        <v>0</v>
      </c>
      <c r="AK231">
        <f t="shared" si="27"/>
        <v>0</v>
      </c>
      <c r="AL231">
        <f t="shared" si="28"/>
        <v>0</v>
      </c>
      <c r="AM231">
        <f t="shared" si="29"/>
        <v>0</v>
      </c>
      <c r="AN231">
        <f t="shared" si="30"/>
        <v>0</v>
      </c>
      <c r="AO231">
        <f t="shared" si="31"/>
        <v>0</v>
      </c>
      <c r="AP231">
        <f t="shared" si="32"/>
        <v>0</v>
      </c>
    </row>
    <row r="232" spans="1:42" ht="15" customHeight="1">
      <c r="A232" s="83"/>
      <c r="B232" s="100"/>
      <c r="C232" s="125" t="s">
        <v>1377</v>
      </c>
      <c r="D232" s="441" t="str">
        <f>IF(OR($AC$136="",$C$26&lt;&gt;1),"",IF(HLOOKUP($AC$136,Presentación!$AQ$3:$BV$574,Presentación!AP93)="","",HLOOKUP($AC$136,Presentación!$AQ$3:$BV$574,Presentación!AP93,0)))</f>
        <v/>
      </c>
      <c r="E232" s="428"/>
      <c r="F232" s="429"/>
      <c r="G232" s="396" t="str">
        <f>IF(OR($AC$136="",$C$26&lt;&gt;1),"",IF(HLOOKUP($AC$136,Presentación!$BZ$3:$DE$574,Presentación!AP93,0)="","",HLOOKUP($AC$136,Presentación!$BZ$3:$DE$574,Presentación!AP93,0)))</f>
        <v/>
      </c>
      <c r="H232" s="428"/>
      <c r="I232" s="428"/>
      <c r="J232" s="428"/>
      <c r="K232" s="428"/>
      <c r="L232" s="428"/>
      <c r="M232" s="428"/>
      <c r="N232" s="428"/>
      <c r="O232" s="428"/>
      <c r="P232" s="428"/>
      <c r="Q232" s="428"/>
      <c r="R232" s="428"/>
      <c r="S232" s="429"/>
      <c r="T232" s="379"/>
      <c r="U232" s="316"/>
      <c r="V232" s="317"/>
      <c r="W232" s="249"/>
      <c r="X232" s="249"/>
      <c r="Y232" s="249"/>
      <c r="Z232" s="249"/>
      <c r="AA232" s="249"/>
      <c r="AB232" s="249"/>
      <c r="AC232" s="249"/>
      <c r="AD232" s="249"/>
      <c r="AG232">
        <f>IF(C26=1,IF(OR(SUM(COUNTBLANK(D232:AD232),COUNTBLANK(D813:AD813))=25,SUM(COUNTBLANK(D232:AD232),COUNTBLANK(D813:AD813))=54),0,1),0)</f>
        <v>0</v>
      </c>
      <c r="AH232" t="b">
        <f>IF(C26&gt;1,IF(COUNTA(D232:AD232,D813:AD813)=0,0,1))</f>
        <v>0</v>
      </c>
      <c r="AK232">
        <f t="shared" si="27"/>
        <v>0</v>
      </c>
      <c r="AL232">
        <f t="shared" si="28"/>
        <v>0</v>
      </c>
      <c r="AM232">
        <f t="shared" si="29"/>
        <v>0</v>
      </c>
      <c r="AN232">
        <f t="shared" si="30"/>
        <v>0</v>
      </c>
      <c r="AO232">
        <f t="shared" si="31"/>
        <v>0</v>
      </c>
      <c r="AP232">
        <f t="shared" si="32"/>
        <v>0</v>
      </c>
    </row>
    <row r="233" spans="1:42" ht="15" customHeight="1">
      <c r="A233" s="83"/>
      <c r="B233" s="100"/>
      <c r="C233" s="125" t="s">
        <v>1378</v>
      </c>
      <c r="D233" s="441" t="str">
        <f>IF(OR($AC$136="",$C$26&lt;&gt;1),"",IF(HLOOKUP($AC$136,Presentación!$AQ$3:$BV$574,Presentación!AP94)="","",HLOOKUP($AC$136,Presentación!$AQ$3:$BV$574,Presentación!AP94,0)))</f>
        <v/>
      </c>
      <c r="E233" s="428"/>
      <c r="F233" s="429"/>
      <c r="G233" s="396" t="str">
        <f>IF(OR($AC$136="",$C$26&lt;&gt;1),"",IF(HLOOKUP($AC$136,Presentación!$BZ$3:$DE$574,Presentación!AP94,0)="","",HLOOKUP($AC$136,Presentación!$BZ$3:$DE$574,Presentación!AP94,0)))</f>
        <v/>
      </c>
      <c r="H233" s="428"/>
      <c r="I233" s="428"/>
      <c r="J233" s="428"/>
      <c r="K233" s="428"/>
      <c r="L233" s="428"/>
      <c r="M233" s="428"/>
      <c r="N233" s="428"/>
      <c r="O233" s="428"/>
      <c r="P233" s="428"/>
      <c r="Q233" s="428"/>
      <c r="R233" s="428"/>
      <c r="S233" s="429"/>
      <c r="T233" s="379"/>
      <c r="U233" s="316"/>
      <c r="V233" s="317"/>
      <c r="W233" s="249"/>
      <c r="X233" s="249"/>
      <c r="Y233" s="249"/>
      <c r="Z233" s="249"/>
      <c r="AA233" s="249"/>
      <c r="AB233" s="249"/>
      <c r="AC233" s="249"/>
      <c r="AD233" s="249"/>
      <c r="AG233">
        <f>IF(C26=1,IF(OR(SUM(COUNTBLANK(D233:AD233),COUNTBLANK(D814:AD814))=25,SUM(COUNTBLANK(D233:AD233),COUNTBLANK(D814:AD814))=54),0,1),0)</f>
        <v>0</v>
      </c>
      <c r="AH233" t="b">
        <f>IF(C26&gt;1,IF(COUNTA(D233:AD233,D814:AD814)=0,0,1))</f>
        <v>0</v>
      </c>
      <c r="AK233">
        <f t="shared" si="27"/>
        <v>0</v>
      </c>
      <c r="AL233">
        <f t="shared" si="28"/>
        <v>0</v>
      </c>
      <c r="AM233">
        <f t="shared" si="29"/>
        <v>0</v>
      </c>
      <c r="AN233">
        <f t="shared" si="30"/>
        <v>0</v>
      </c>
      <c r="AO233">
        <f t="shared" si="31"/>
        <v>0</v>
      </c>
      <c r="AP233">
        <f t="shared" si="32"/>
        <v>0</v>
      </c>
    </row>
    <row r="234" spans="1:42" ht="15" customHeight="1">
      <c r="A234" s="83"/>
      <c r="B234" s="100"/>
      <c r="C234" s="125" t="s">
        <v>1379</v>
      </c>
      <c r="D234" s="441" t="str">
        <f>IF(OR($AC$136="",$C$26&lt;&gt;1),"",IF(HLOOKUP($AC$136,Presentación!$AQ$3:$BV$574,Presentación!AP95)="","",HLOOKUP($AC$136,Presentación!$AQ$3:$BV$574,Presentación!AP95,0)))</f>
        <v/>
      </c>
      <c r="E234" s="428"/>
      <c r="F234" s="429"/>
      <c r="G234" s="396" t="str">
        <f>IF(OR($AC$136="",$C$26&lt;&gt;1),"",IF(HLOOKUP($AC$136,Presentación!$BZ$3:$DE$574,Presentación!AP95,0)="","",HLOOKUP($AC$136,Presentación!$BZ$3:$DE$574,Presentación!AP95,0)))</f>
        <v/>
      </c>
      <c r="H234" s="428"/>
      <c r="I234" s="428"/>
      <c r="J234" s="428"/>
      <c r="K234" s="428"/>
      <c r="L234" s="428"/>
      <c r="M234" s="428"/>
      <c r="N234" s="428"/>
      <c r="O234" s="428"/>
      <c r="P234" s="428"/>
      <c r="Q234" s="428"/>
      <c r="R234" s="428"/>
      <c r="S234" s="429"/>
      <c r="T234" s="379"/>
      <c r="U234" s="316"/>
      <c r="V234" s="317"/>
      <c r="W234" s="249"/>
      <c r="X234" s="249"/>
      <c r="Y234" s="249"/>
      <c r="Z234" s="249"/>
      <c r="AA234" s="249"/>
      <c r="AB234" s="249"/>
      <c r="AC234" s="249"/>
      <c r="AD234" s="249"/>
      <c r="AG234">
        <f>IF(C26=1,IF(OR(SUM(COUNTBLANK(D234:AD234),COUNTBLANK(D815:AD815))=25,SUM(COUNTBLANK(D234:AD234),COUNTBLANK(D815:AD815))=54),0,1),0)</f>
        <v>0</v>
      </c>
      <c r="AH234" t="b">
        <f>IF(C26&gt;1,IF(COUNTA(D234:AD234,D815:AD815)=0,0,1))</f>
        <v>0</v>
      </c>
      <c r="AK234">
        <f t="shared" si="27"/>
        <v>0</v>
      </c>
      <c r="AL234">
        <f t="shared" si="28"/>
        <v>0</v>
      </c>
      <c r="AM234">
        <f t="shared" si="29"/>
        <v>0</v>
      </c>
      <c r="AN234">
        <f t="shared" si="30"/>
        <v>0</v>
      </c>
      <c r="AO234">
        <f t="shared" si="31"/>
        <v>0</v>
      </c>
      <c r="AP234">
        <f t="shared" si="32"/>
        <v>0</v>
      </c>
    </row>
    <row r="235" spans="1:42" ht="15" customHeight="1">
      <c r="A235" s="83"/>
      <c r="B235" s="100"/>
      <c r="C235" s="125" t="s">
        <v>1380</v>
      </c>
      <c r="D235" s="441" t="str">
        <f>IF(OR($AC$136="",$C$26&lt;&gt;1),"",IF(HLOOKUP($AC$136,Presentación!$AQ$3:$BV$574,Presentación!AP96)="","",HLOOKUP($AC$136,Presentación!$AQ$3:$BV$574,Presentación!AP96,0)))</f>
        <v/>
      </c>
      <c r="E235" s="428"/>
      <c r="F235" s="429"/>
      <c r="G235" s="396" t="str">
        <f>IF(OR($AC$136="",$C$26&lt;&gt;1),"",IF(HLOOKUP($AC$136,Presentación!$BZ$3:$DE$574,Presentación!AP96,0)="","",HLOOKUP($AC$136,Presentación!$BZ$3:$DE$574,Presentación!AP96,0)))</f>
        <v/>
      </c>
      <c r="H235" s="428"/>
      <c r="I235" s="428"/>
      <c r="J235" s="428"/>
      <c r="K235" s="428"/>
      <c r="L235" s="428"/>
      <c r="M235" s="428"/>
      <c r="N235" s="428"/>
      <c r="O235" s="428"/>
      <c r="P235" s="428"/>
      <c r="Q235" s="428"/>
      <c r="R235" s="428"/>
      <c r="S235" s="429"/>
      <c r="T235" s="379"/>
      <c r="U235" s="316"/>
      <c r="V235" s="317"/>
      <c r="W235" s="249"/>
      <c r="X235" s="249"/>
      <c r="Y235" s="249"/>
      <c r="Z235" s="249"/>
      <c r="AA235" s="249"/>
      <c r="AB235" s="249"/>
      <c r="AC235" s="249"/>
      <c r="AD235" s="249"/>
      <c r="AG235">
        <f>IF(C26=1,IF(OR(SUM(COUNTBLANK(D235:AD235),COUNTBLANK(D816:AD816))=25,SUM(COUNTBLANK(D235:AD235),COUNTBLANK(D816:AD816))=54),0,1),0)</f>
        <v>0</v>
      </c>
      <c r="AH235" t="b">
        <f>IF(C26&gt;1,IF(COUNTA(D235:AD235,D816:AD816)=0,0,1))</f>
        <v>0</v>
      </c>
      <c r="AK235">
        <f t="shared" si="27"/>
        <v>0</v>
      </c>
      <c r="AL235">
        <f t="shared" si="28"/>
        <v>0</v>
      </c>
      <c r="AM235">
        <f t="shared" si="29"/>
        <v>0</v>
      </c>
      <c r="AN235">
        <f t="shared" si="30"/>
        <v>0</v>
      </c>
      <c r="AO235">
        <f t="shared" si="31"/>
        <v>0</v>
      </c>
      <c r="AP235">
        <f t="shared" si="32"/>
        <v>0</v>
      </c>
    </row>
    <row r="236" spans="1:42" ht="15" customHeight="1">
      <c r="A236" s="83"/>
      <c r="B236" s="100"/>
      <c r="C236" s="125" t="s">
        <v>1381</v>
      </c>
      <c r="D236" s="441" t="str">
        <f>IF(OR($AC$136="",$C$26&lt;&gt;1),"",IF(HLOOKUP($AC$136,Presentación!$AQ$3:$BV$574,Presentación!AP97)="","",HLOOKUP($AC$136,Presentación!$AQ$3:$BV$574,Presentación!AP97,0)))</f>
        <v/>
      </c>
      <c r="E236" s="428"/>
      <c r="F236" s="429"/>
      <c r="G236" s="396" t="str">
        <f>IF(OR($AC$136="",$C$26&lt;&gt;1),"",IF(HLOOKUP($AC$136,Presentación!$BZ$3:$DE$574,Presentación!AP97,0)="","",HLOOKUP($AC$136,Presentación!$BZ$3:$DE$574,Presentación!AP97,0)))</f>
        <v/>
      </c>
      <c r="H236" s="428"/>
      <c r="I236" s="428"/>
      <c r="J236" s="428"/>
      <c r="K236" s="428"/>
      <c r="L236" s="428"/>
      <c r="M236" s="428"/>
      <c r="N236" s="428"/>
      <c r="O236" s="428"/>
      <c r="P236" s="428"/>
      <c r="Q236" s="428"/>
      <c r="R236" s="428"/>
      <c r="S236" s="429"/>
      <c r="T236" s="379"/>
      <c r="U236" s="316"/>
      <c r="V236" s="317"/>
      <c r="W236" s="249"/>
      <c r="X236" s="249"/>
      <c r="Y236" s="249"/>
      <c r="Z236" s="249"/>
      <c r="AA236" s="249"/>
      <c r="AB236" s="249"/>
      <c r="AC236" s="249"/>
      <c r="AD236" s="249"/>
      <c r="AG236">
        <f>IF(C26=1,IF(OR(SUM(COUNTBLANK(D236:AD236),COUNTBLANK(D817:AD817))=25,SUM(COUNTBLANK(D236:AD236),COUNTBLANK(D817:AD817))=54),0,1),0)</f>
        <v>0</v>
      </c>
      <c r="AH236" t="b">
        <f>IF(C26&gt;1,IF(COUNTA(D236:AD236,D817:AD817)=0,0,1))</f>
        <v>0</v>
      </c>
      <c r="AK236">
        <f t="shared" si="27"/>
        <v>0</v>
      </c>
      <c r="AL236">
        <f t="shared" si="28"/>
        <v>0</v>
      </c>
      <c r="AM236">
        <f t="shared" si="29"/>
        <v>0</v>
      </c>
      <c r="AN236">
        <f t="shared" si="30"/>
        <v>0</v>
      </c>
      <c r="AO236">
        <f t="shared" si="31"/>
        <v>0</v>
      </c>
      <c r="AP236">
        <f t="shared" si="32"/>
        <v>0</v>
      </c>
    </row>
    <row r="237" spans="1:42" ht="15" customHeight="1">
      <c r="A237" s="83"/>
      <c r="B237" s="100"/>
      <c r="C237" s="125" t="s">
        <v>1382</v>
      </c>
      <c r="D237" s="441" t="str">
        <f>IF(OR($AC$136="",$C$26&lt;&gt;1),"",IF(HLOOKUP($AC$136,Presentación!$AQ$3:$BV$574,Presentación!AP98)="","",HLOOKUP($AC$136,Presentación!$AQ$3:$BV$574,Presentación!AP98,0)))</f>
        <v/>
      </c>
      <c r="E237" s="428"/>
      <c r="F237" s="429"/>
      <c r="G237" s="396" t="str">
        <f>IF(OR($AC$136="",$C$26&lt;&gt;1),"",IF(HLOOKUP($AC$136,Presentación!$BZ$3:$DE$574,Presentación!AP98,0)="","",HLOOKUP($AC$136,Presentación!$BZ$3:$DE$574,Presentación!AP98,0)))</f>
        <v/>
      </c>
      <c r="H237" s="428"/>
      <c r="I237" s="428"/>
      <c r="J237" s="428"/>
      <c r="K237" s="428"/>
      <c r="L237" s="428"/>
      <c r="M237" s="428"/>
      <c r="N237" s="428"/>
      <c r="O237" s="428"/>
      <c r="P237" s="428"/>
      <c r="Q237" s="428"/>
      <c r="R237" s="428"/>
      <c r="S237" s="429"/>
      <c r="T237" s="379"/>
      <c r="U237" s="316"/>
      <c r="V237" s="317"/>
      <c r="W237" s="249"/>
      <c r="X237" s="249"/>
      <c r="Y237" s="249"/>
      <c r="Z237" s="249"/>
      <c r="AA237" s="249"/>
      <c r="AB237" s="249"/>
      <c r="AC237" s="249"/>
      <c r="AD237" s="249"/>
      <c r="AG237">
        <f>IF(C26=1,IF(OR(SUM(COUNTBLANK(D237:AD237),COUNTBLANK(D818:AD818))=25,SUM(COUNTBLANK(D237:AD237),COUNTBLANK(D818:AD818))=54),0,1),0)</f>
        <v>0</v>
      </c>
      <c r="AH237" t="b">
        <f>IF(C26&gt;1,IF(COUNTA(D237:AD237,D818:AD818)=0,0,1))</f>
        <v>0</v>
      </c>
      <c r="AK237">
        <f t="shared" si="27"/>
        <v>0</v>
      </c>
      <c r="AL237">
        <f t="shared" si="28"/>
        <v>0</v>
      </c>
      <c r="AM237">
        <f t="shared" si="29"/>
        <v>0</v>
      </c>
      <c r="AN237">
        <f t="shared" si="30"/>
        <v>0</v>
      </c>
      <c r="AO237">
        <f t="shared" si="31"/>
        <v>0</v>
      </c>
      <c r="AP237">
        <f t="shared" si="32"/>
        <v>0</v>
      </c>
    </row>
    <row r="238" spans="1:42" ht="15" customHeight="1">
      <c r="A238" s="83"/>
      <c r="B238" s="100"/>
      <c r="C238" s="125" t="s">
        <v>1383</v>
      </c>
      <c r="D238" s="441" t="str">
        <f>IF(OR($AC$136="",$C$26&lt;&gt;1),"",IF(HLOOKUP($AC$136,Presentación!$AQ$3:$BV$574,Presentación!AP99)="","",HLOOKUP($AC$136,Presentación!$AQ$3:$BV$574,Presentación!AP99,0)))</f>
        <v/>
      </c>
      <c r="E238" s="428"/>
      <c r="F238" s="429"/>
      <c r="G238" s="396" t="str">
        <f>IF(OR($AC$136="",$C$26&lt;&gt;1),"",IF(HLOOKUP($AC$136,Presentación!$BZ$3:$DE$574,Presentación!AP99,0)="","",HLOOKUP($AC$136,Presentación!$BZ$3:$DE$574,Presentación!AP99,0)))</f>
        <v/>
      </c>
      <c r="H238" s="428"/>
      <c r="I238" s="428"/>
      <c r="J238" s="428"/>
      <c r="K238" s="428"/>
      <c r="L238" s="428"/>
      <c r="M238" s="428"/>
      <c r="N238" s="428"/>
      <c r="O238" s="428"/>
      <c r="P238" s="428"/>
      <c r="Q238" s="428"/>
      <c r="R238" s="428"/>
      <c r="S238" s="429"/>
      <c r="T238" s="379"/>
      <c r="U238" s="316"/>
      <c r="V238" s="317"/>
      <c r="W238" s="249"/>
      <c r="X238" s="249"/>
      <c r="Y238" s="249"/>
      <c r="Z238" s="249"/>
      <c r="AA238" s="249"/>
      <c r="AB238" s="249"/>
      <c r="AC238" s="249"/>
      <c r="AD238" s="249"/>
      <c r="AG238">
        <f>IF(C26=1,IF(OR(SUM(COUNTBLANK(D238:AD238),COUNTBLANK(D819:AD819))=25,SUM(COUNTBLANK(D238:AD238),COUNTBLANK(D819:AD819))=54),0,1),0)</f>
        <v>0</v>
      </c>
      <c r="AH238" t="b">
        <f>IF(C26&gt;1,IF(COUNTA(D238:AD238,D819:AD819)=0,0,1))</f>
        <v>0</v>
      </c>
      <c r="AK238">
        <f t="shared" si="27"/>
        <v>0</v>
      </c>
      <c r="AL238">
        <f t="shared" si="28"/>
        <v>0</v>
      </c>
      <c r="AM238">
        <f t="shared" si="29"/>
        <v>0</v>
      </c>
      <c r="AN238">
        <f t="shared" si="30"/>
        <v>0</v>
      </c>
      <c r="AO238">
        <f t="shared" si="31"/>
        <v>0</v>
      </c>
      <c r="AP238">
        <f t="shared" si="32"/>
        <v>0</v>
      </c>
    </row>
    <row r="239" spans="1:42" ht="15" customHeight="1">
      <c r="A239" s="83"/>
      <c r="B239" s="100"/>
      <c r="C239" s="125" t="s">
        <v>1384</v>
      </c>
      <c r="D239" s="441" t="str">
        <f>IF(OR($AC$136="",$C$26&lt;&gt;1),"",IF(HLOOKUP($AC$136,Presentación!$AQ$3:$BV$574,Presentación!AP100)="","",HLOOKUP($AC$136,Presentación!$AQ$3:$BV$574,Presentación!AP100,0)))</f>
        <v/>
      </c>
      <c r="E239" s="428"/>
      <c r="F239" s="429"/>
      <c r="G239" s="396" t="str">
        <f>IF(OR($AC$136="",$C$26&lt;&gt;1),"",IF(HLOOKUP($AC$136,Presentación!$BZ$3:$DE$574,Presentación!AP100,0)="","",HLOOKUP($AC$136,Presentación!$BZ$3:$DE$574,Presentación!AP100,0)))</f>
        <v/>
      </c>
      <c r="H239" s="428"/>
      <c r="I239" s="428"/>
      <c r="J239" s="428"/>
      <c r="K239" s="428"/>
      <c r="L239" s="428"/>
      <c r="M239" s="428"/>
      <c r="N239" s="428"/>
      <c r="O239" s="428"/>
      <c r="P239" s="428"/>
      <c r="Q239" s="428"/>
      <c r="R239" s="428"/>
      <c r="S239" s="429"/>
      <c r="T239" s="379"/>
      <c r="U239" s="316"/>
      <c r="V239" s="317"/>
      <c r="W239" s="249"/>
      <c r="X239" s="249"/>
      <c r="Y239" s="249"/>
      <c r="Z239" s="249"/>
      <c r="AA239" s="249"/>
      <c r="AB239" s="249"/>
      <c r="AC239" s="249"/>
      <c r="AD239" s="249"/>
      <c r="AG239">
        <f>IF(C26=1,IF(OR(SUM(COUNTBLANK(D239:AD239),COUNTBLANK(D820:AD820))=25,SUM(COUNTBLANK(D239:AD239),COUNTBLANK(D820:AD820))=54),0,1),0)</f>
        <v>0</v>
      </c>
      <c r="AH239" t="b">
        <f>IF(C26&gt;1,IF(COUNTA(D239:AD239,D820:AD820)=0,0,1))</f>
        <v>0</v>
      </c>
      <c r="AK239">
        <f t="shared" si="27"/>
        <v>0</v>
      </c>
      <c r="AL239">
        <f t="shared" si="28"/>
        <v>0</v>
      </c>
      <c r="AM239">
        <f t="shared" si="29"/>
        <v>0</v>
      </c>
      <c r="AN239">
        <f t="shared" si="30"/>
        <v>0</v>
      </c>
      <c r="AO239">
        <f t="shared" si="31"/>
        <v>0</v>
      </c>
      <c r="AP239">
        <f t="shared" si="32"/>
        <v>0</v>
      </c>
    </row>
    <row r="240" spans="1:42" ht="15" customHeight="1">
      <c r="A240" s="83"/>
      <c r="B240" s="100"/>
      <c r="C240" s="125" t="s">
        <v>1385</v>
      </c>
      <c r="D240" s="441" t="str">
        <f>IF(OR($AC$136="",$C$26&lt;&gt;1),"",IF(HLOOKUP($AC$136,Presentación!$AQ$3:$BV$574,Presentación!AP101)="","",HLOOKUP($AC$136,Presentación!$AQ$3:$BV$574,Presentación!AP101,0)))</f>
        <v/>
      </c>
      <c r="E240" s="428"/>
      <c r="F240" s="429"/>
      <c r="G240" s="396" t="str">
        <f>IF(OR($AC$136="",$C$26&lt;&gt;1),"",IF(HLOOKUP($AC$136,Presentación!$BZ$3:$DE$574,Presentación!AP101,0)="","",HLOOKUP($AC$136,Presentación!$BZ$3:$DE$574,Presentación!AP101,0)))</f>
        <v/>
      </c>
      <c r="H240" s="428"/>
      <c r="I240" s="428"/>
      <c r="J240" s="428"/>
      <c r="K240" s="428"/>
      <c r="L240" s="428"/>
      <c r="M240" s="428"/>
      <c r="N240" s="428"/>
      <c r="O240" s="428"/>
      <c r="P240" s="428"/>
      <c r="Q240" s="428"/>
      <c r="R240" s="428"/>
      <c r="S240" s="429"/>
      <c r="T240" s="379"/>
      <c r="U240" s="316"/>
      <c r="V240" s="317"/>
      <c r="W240" s="249"/>
      <c r="X240" s="249"/>
      <c r="Y240" s="249"/>
      <c r="Z240" s="249"/>
      <c r="AA240" s="249"/>
      <c r="AB240" s="249"/>
      <c r="AC240" s="249"/>
      <c r="AD240" s="249"/>
      <c r="AG240">
        <f>IF(C26=1,IF(OR(SUM(COUNTBLANK(D240:AD240),COUNTBLANK(D821:AD821))=25,SUM(COUNTBLANK(D240:AD240),COUNTBLANK(D821:AD821))=54),0,1),0)</f>
        <v>0</v>
      </c>
      <c r="AH240" t="b">
        <f>IF(C26&gt;1,IF(COUNTA(D240:AD240,D821:AD821)=0,0,1))</f>
        <v>0</v>
      </c>
      <c r="AK240">
        <f t="shared" si="27"/>
        <v>0</v>
      </c>
      <c r="AL240">
        <f t="shared" si="28"/>
        <v>0</v>
      </c>
      <c r="AM240">
        <f t="shared" si="29"/>
        <v>0</v>
      </c>
      <c r="AN240">
        <f t="shared" si="30"/>
        <v>0</v>
      </c>
      <c r="AO240">
        <f t="shared" si="31"/>
        <v>0</v>
      </c>
      <c r="AP240">
        <f t="shared" si="32"/>
        <v>0</v>
      </c>
    </row>
    <row r="241" spans="1:42" ht="15" customHeight="1">
      <c r="A241" s="83"/>
      <c r="B241" s="100"/>
      <c r="C241" s="125" t="s">
        <v>639</v>
      </c>
      <c r="D241" s="441" t="str">
        <f>IF(OR($AC$136="",$C$26&lt;&gt;1),"",IF(HLOOKUP($AC$136,Presentación!$AQ$3:$BV$574,Presentación!AP102)="","",HLOOKUP($AC$136,Presentación!$AQ$3:$BV$574,Presentación!AP102,0)))</f>
        <v/>
      </c>
      <c r="E241" s="428"/>
      <c r="F241" s="429"/>
      <c r="G241" s="396" t="str">
        <f>IF(OR($AC$136="",$C$26&lt;&gt;1),"",IF(HLOOKUP($AC$136,Presentación!$BZ$3:$DE$574,Presentación!AP102,0)="","",HLOOKUP($AC$136,Presentación!$BZ$3:$DE$574,Presentación!AP102,0)))</f>
        <v/>
      </c>
      <c r="H241" s="428"/>
      <c r="I241" s="428"/>
      <c r="J241" s="428"/>
      <c r="K241" s="428"/>
      <c r="L241" s="428"/>
      <c r="M241" s="428"/>
      <c r="N241" s="428"/>
      <c r="O241" s="428"/>
      <c r="P241" s="428"/>
      <c r="Q241" s="428"/>
      <c r="R241" s="428"/>
      <c r="S241" s="429"/>
      <c r="T241" s="379"/>
      <c r="U241" s="316"/>
      <c r="V241" s="317"/>
      <c r="W241" s="249"/>
      <c r="X241" s="249"/>
      <c r="Y241" s="249"/>
      <c r="Z241" s="249"/>
      <c r="AA241" s="249"/>
      <c r="AB241" s="249"/>
      <c r="AC241" s="249"/>
      <c r="AD241" s="249"/>
      <c r="AG241">
        <f>IF(C26=1,IF(OR(SUM(COUNTBLANK(D241:AD241),COUNTBLANK(D822:AD822))=25,SUM(COUNTBLANK(D241:AD241),COUNTBLANK(D822:AD822))=54),0,1),0)</f>
        <v>0</v>
      </c>
      <c r="AH241" t="b">
        <f>IF(C26&gt;1,IF(COUNTA(D241:AD241,D822:AD822)=0,0,1))</f>
        <v>0</v>
      </c>
      <c r="AK241">
        <f t="shared" si="27"/>
        <v>0</v>
      </c>
      <c r="AL241">
        <f t="shared" si="28"/>
        <v>0</v>
      </c>
      <c r="AM241">
        <f t="shared" si="29"/>
        <v>0</v>
      </c>
      <c r="AN241">
        <f t="shared" si="30"/>
        <v>0</v>
      </c>
      <c r="AO241">
        <f t="shared" si="31"/>
        <v>0</v>
      </c>
      <c r="AP241">
        <f t="shared" si="32"/>
        <v>0</v>
      </c>
    </row>
    <row r="242" spans="1:42" ht="15" customHeight="1">
      <c r="A242" s="83"/>
      <c r="B242" s="100"/>
      <c r="C242" s="125" t="s">
        <v>1386</v>
      </c>
      <c r="D242" s="441" t="str">
        <f>IF(OR($AC$136="",$C$26&lt;&gt;1),"",IF(HLOOKUP($AC$136,Presentación!$AQ$3:$BV$574,Presentación!AP103)="","",HLOOKUP($AC$136,Presentación!$AQ$3:$BV$574,Presentación!AP103,0)))</f>
        <v/>
      </c>
      <c r="E242" s="428"/>
      <c r="F242" s="429"/>
      <c r="G242" s="396" t="str">
        <f>IF(OR($AC$136="",$C$26&lt;&gt;1),"",IF(HLOOKUP($AC$136,Presentación!$BZ$3:$DE$574,Presentación!AP103,0)="","",HLOOKUP($AC$136,Presentación!$BZ$3:$DE$574,Presentación!AP103,0)))</f>
        <v/>
      </c>
      <c r="H242" s="428"/>
      <c r="I242" s="428"/>
      <c r="J242" s="428"/>
      <c r="K242" s="428"/>
      <c r="L242" s="428"/>
      <c r="M242" s="428"/>
      <c r="N242" s="428"/>
      <c r="O242" s="428"/>
      <c r="P242" s="428"/>
      <c r="Q242" s="428"/>
      <c r="R242" s="428"/>
      <c r="S242" s="429"/>
      <c r="T242" s="379"/>
      <c r="U242" s="316"/>
      <c r="V242" s="317"/>
      <c r="W242" s="249"/>
      <c r="X242" s="249"/>
      <c r="Y242" s="249"/>
      <c r="Z242" s="249"/>
      <c r="AA242" s="249"/>
      <c r="AB242" s="249"/>
      <c r="AC242" s="249"/>
      <c r="AD242" s="249"/>
      <c r="AG242">
        <f>IF(C26=1,IF(OR(SUM(COUNTBLANK(D242:AD242),COUNTBLANK(D823:AD823))=25,SUM(COUNTBLANK(D242:AD242),COUNTBLANK(D823:AD823))=54),0,1),0)</f>
        <v>0</v>
      </c>
      <c r="AH242" t="b">
        <f>IF(C26&gt;1,IF(COUNTA(D242:AD242,D823:AD823)=0,0,1))</f>
        <v>0</v>
      </c>
      <c r="AK242">
        <f t="shared" si="27"/>
        <v>0</v>
      </c>
      <c r="AL242">
        <f t="shared" si="28"/>
        <v>0</v>
      </c>
      <c r="AM242">
        <f t="shared" si="29"/>
        <v>0</v>
      </c>
      <c r="AN242">
        <f t="shared" si="30"/>
        <v>0</v>
      </c>
      <c r="AO242">
        <f t="shared" si="31"/>
        <v>0</v>
      </c>
      <c r="AP242">
        <f t="shared" si="32"/>
        <v>0</v>
      </c>
    </row>
    <row r="243" spans="1:42" ht="15" customHeight="1">
      <c r="A243" s="83"/>
      <c r="B243" s="100"/>
      <c r="C243" s="125" t="s">
        <v>1387</v>
      </c>
      <c r="D243" s="441" t="str">
        <f>IF(OR($AC$136="",$C$26&lt;&gt;1),"",IF(HLOOKUP($AC$136,Presentación!$AQ$3:$BV$574,Presentación!AP104)="","",HLOOKUP($AC$136,Presentación!$AQ$3:$BV$574,Presentación!AP104,0)))</f>
        <v/>
      </c>
      <c r="E243" s="428"/>
      <c r="F243" s="429"/>
      <c r="G243" s="396" t="str">
        <f>IF(OR($AC$136="",$C$26&lt;&gt;1),"",IF(HLOOKUP($AC$136,Presentación!$BZ$3:$DE$574,Presentación!AP104,0)="","",HLOOKUP($AC$136,Presentación!$BZ$3:$DE$574,Presentación!AP104,0)))</f>
        <v/>
      </c>
      <c r="H243" s="428"/>
      <c r="I243" s="428"/>
      <c r="J243" s="428"/>
      <c r="K243" s="428"/>
      <c r="L243" s="428"/>
      <c r="M243" s="428"/>
      <c r="N243" s="428"/>
      <c r="O243" s="428"/>
      <c r="P243" s="428"/>
      <c r="Q243" s="428"/>
      <c r="R243" s="428"/>
      <c r="S243" s="429"/>
      <c r="T243" s="379"/>
      <c r="U243" s="316"/>
      <c r="V243" s="317"/>
      <c r="W243" s="249"/>
      <c r="X243" s="249"/>
      <c r="Y243" s="249"/>
      <c r="Z243" s="249"/>
      <c r="AA243" s="249"/>
      <c r="AB243" s="249"/>
      <c r="AC243" s="249"/>
      <c r="AD243" s="249"/>
      <c r="AG243">
        <f>IF(C26=1,IF(OR(SUM(COUNTBLANK(D243:AD243),COUNTBLANK(D824:AD824))=25,SUM(COUNTBLANK(D243:AD243),COUNTBLANK(D824:AD824))=54),0,1),0)</f>
        <v>0</v>
      </c>
      <c r="AH243" t="b">
        <f>IF(C26&gt;1,IF(COUNTA(D243:AD243,D824:AD824)=0,0,1))</f>
        <v>0</v>
      </c>
      <c r="AK243">
        <f t="shared" si="27"/>
        <v>0</v>
      </c>
      <c r="AL243">
        <f t="shared" si="28"/>
        <v>0</v>
      </c>
      <c r="AM243">
        <f t="shared" si="29"/>
        <v>0</v>
      </c>
      <c r="AN243">
        <f t="shared" si="30"/>
        <v>0</v>
      </c>
      <c r="AO243">
        <f t="shared" si="31"/>
        <v>0</v>
      </c>
      <c r="AP243">
        <f t="shared" si="32"/>
        <v>0</v>
      </c>
    </row>
    <row r="244" spans="1:42" ht="15" customHeight="1">
      <c r="A244" s="83"/>
      <c r="B244" s="100"/>
      <c r="C244" s="125" t="s">
        <v>1388</v>
      </c>
      <c r="D244" s="441" t="str">
        <f>IF(OR($AC$136="",$C$26&lt;&gt;1),"",IF(HLOOKUP($AC$136,Presentación!$AQ$3:$BV$574,Presentación!AP105)="","",HLOOKUP($AC$136,Presentación!$AQ$3:$BV$574,Presentación!AP105,0)))</f>
        <v/>
      </c>
      <c r="E244" s="428"/>
      <c r="F244" s="429"/>
      <c r="G244" s="396" t="str">
        <f>IF(OR($AC$136="",$C$26&lt;&gt;1),"",IF(HLOOKUP($AC$136,Presentación!$BZ$3:$DE$574,Presentación!AP105,0)="","",HLOOKUP($AC$136,Presentación!$BZ$3:$DE$574,Presentación!AP105,0)))</f>
        <v/>
      </c>
      <c r="H244" s="428"/>
      <c r="I244" s="428"/>
      <c r="J244" s="428"/>
      <c r="K244" s="428"/>
      <c r="L244" s="428"/>
      <c r="M244" s="428"/>
      <c r="N244" s="428"/>
      <c r="O244" s="428"/>
      <c r="P244" s="428"/>
      <c r="Q244" s="428"/>
      <c r="R244" s="428"/>
      <c r="S244" s="429"/>
      <c r="T244" s="379"/>
      <c r="U244" s="316"/>
      <c r="V244" s="317"/>
      <c r="W244" s="249"/>
      <c r="X244" s="249"/>
      <c r="Y244" s="249"/>
      <c r="Z244" s="249"/>
      <c r="AA244" s="249"/>
      <c r="AB244" s="249"/>
      <c r="AC244" s="249"/>
      <c r="AD244" s="249"/>
      <c r="AG244">
        <f>IF(C26=1,IF(OR(SUM(COUNTBLANK(D244:AD244),COUNTBLANK(D825:AD825))=25,SUM(COUNTBLANK(D244:AD244),COUNTBLANK(D825:AD825))=54),0,1),0)</f>
        <v>0</v>
      </c>
      <c r="AH244" t="b">
        <f>IF(C26&gt;1,IF(COUNTA(D244:AD244,D825:AD825)=0,0,1))</f>
        <v>0</v>
      </c>
      <c r="AK244">
        <f t="shared" si="27"/>
        <v>0</v>
      </c>
      <c r="AL244">
        <f t="shared" si="28"/>
        <v>0</v>
      </c>
      <c r="AM244">
        <f t="shared" si="29"/>
        <v>0</v>
      </c>
      <c r="AN244">
        <f t="shared" si="30"/>
        <v>0</v>
      </c>
      <c r="AO244">
        <f t="shared" si="31"/>
        <v>0</v>
      </c>
      <c r="AP244">
        <f t="shared" si="32"/>
        <v>0</v>
      </c>
    </row>
    <row r="245" spans="1:42" ht="15" customHeight="1">
      <c r="A245" s="83"/>
      <c r="B245" s="100"/>
      <c r="C245" s="125" t="s">
        <v>1389</v>
      </c>
      <c r="D245" s="441" t="str">
        <f>IF(OR($AC$136="",$C$26&lt;&gt;1),"",IF(HLOOKUP($AC$136,Presentación!$AQ$3:$BV$574,Presentación!AP106)="","",HLOOKUP($AC$136,Presentación!$AQ$3:$BV$574,Presentación!AP106,0)))</f>
        <v/>
      </c>
      <c r="E245" s="428"/>
      <c r="F245" s="429"/>
      <c r="G245" s="396" t="str">
        <f>IF(OR($AC$136="",$C$26&lt;&gt;1),"",IF(HLOOKUP($AC$136,Presentación!$BZ$3:$DE$574,Presentación!AP106,0)="","",HLOOKUP($AC$136,Presentación!$BZ$3:$DE$574,Presentación!AP106,0)))</f>
        <v/>
      </c>
      <c r="H245" s="428"/>
      <c r="I245" s="428"/>
      <c r="J245" s="428"/>
      <c r="K245" s="428"/>
      <c r="L245" s="428"/>
      <c r="M245" s="428"/>
      <c r="N245" s="428"/>
      <c r="O245" s="428"/>
      <c r="P245" s="428"/>
      <c r="Q245" s="428"/>
      <c r="R245" s="428"/>
      <c r="S245" s="429"/>
      <c r="T245" s="379"/>
      <c r="U245" s="316"/>
      <c r="V245" s="317"/>
      <c r="W245" s="249"/>
      <c r="X245" s="249"/>
      <c r="Y245" s="249"/>
      <c r="Z245" s="249"/>
      <c r="AA245" s="249"/>
      <c r="AB245" s="249"/>
      <c r="AC245" s="249"/>
      <c r="AD245" s="249"/>
      <c r="AG245">
        <f>IF(C26=1,IF(OR(SUM(COUNTBLANK(D245:AD245),COUNTBLANK(D826:AD826))=25,SUM(COUNTBLANK(D245:AD245),COUNTBLANK(D826:AD826))=54),0,1),0)</f>
        <v>0</v>
      </c>
      <c r="AH245" t="b">
        <f>IF(C26&gt;1,IF(COUNTA(D245:AD245,D826:AD826)=0,0,1))</f>
        <v>0</v>
      </c>
      <c r="AK245">
        <f t="shared" si="27"/>
        <v>0</v>
      </c>
      <c r="AL245">
        <f t="shared" si="28"/>
        <v>0</v>
      </c>
      <c r="AM245">
        <f t="shared" si="29"/>
        <v>0</v>
      </c>
      <c r="AN245">
        <f t="shared" si="30"/>
        <v>0</v>
      </c>
      <c r="AO245">
        <f t="shared" si="31"/>
        <v>0</v>
      </c>
      <c r="AP245">
        <f t="shared" si="32"/>
        <v>0</v>
      </c>
    </row>
    <row r="246" spans="1:42" ht="15" customHeight="1">
      <c r="A246" s="83"/>
      <c r="B246" s="100"/>
      <c r="C246" s="125" t="s">
        <v>1390</v>
      </c>
      <c r="D246" s="441" t="str">
        <f>IF(OR($AC$136="",$C$26&lt;&gt;1),"",IF(HLOOKUP($AC$136,Presentación!$AQ$3:$BV$574,Presentación!AP107)="","",HLOOKUP($AC$136,Presentación!$AQ$3:$BV$574,Presentación!AP107,0)))</f>
        <v/>
      </c>
      <c r="E246" s="428"/>
      <c r="F246" s="429"/>
      <c r="G246" s="396" t="str">
        <f>IF(OR($AC$136="",$C$26&lt;&gt;1),"",IF(HLOOKUP($AC$136,Presentación!$BZ$3:$DE$574,Presentación!AP107,0)="","",HLOOKUP($AC$136,Presentación!$BZ$3:$DE$574,Presentación!AP107,0)))</f>
        <v/>
      </c>
      <c r="H246" s="428"/>
      <c r="I246" s="428"/>
      <c r="J246" s="428"/>
      <c r="K246" s="428"/>
      <c r="L246" s="428"/>
      <c r="M246" s="428"/>
      <c r="N246" s="428"/>
      <c r="O246" s="428"/>
      <c r="P246" s="428"/>
      <c r="Q246" s="428"/>
      <c r="R246" s="428"/>
      <c r="S246" s="429"/>
      <c r="T246" s="379"/>
      <c r="U246" s="316"/>
      <c r="V246" s="317"/>
      <c r="W246" s="249"/>
      <c r="X246" s="249"/>
      <c r="Y246" s="249"/>
      <c r="Z246" s="249"/>
      <c r="AA246" s="249"/>
      <c r="AB246" s="249"/>
      <c r="AC246" s="249"/>
      <c r="AD246" s="249"/>
      <c r="AG246">
        <f>IF(C26=1,IF(OR(SUM(COUNTBLANK(D246:AD246),COUNTBLANK(D827:AD827))=25,SUM(COUNTBLANK(D246:AD246),COUNTBLANK(D827:AD827))=54),0,1),0)</f>
        <v>0</v>
      </c>
      <c r="AH246" t="b">
        <f>IF(C26&gt;1,IF(COUNTA(D246:AD246,D827:AD827)=0,0,1))</f>
        <v>0</v>
      </c>
      <c r="AK246">
        <f t="shared" si="27"/>
        <v>0</v>
      </c>
      <c r="AL246">
        <f t="shared" si="28"/>
        <v>0</v>
      </c>
      <c r="AM246">
        <f t="shared" si="29"/>
        <v>0</v>
      </c>
      <c r="AN246">
        <f t="shared" si="30"/>
        <v>0</v>
      </c>
      <c r="AO246">
        <f t="shared" si="31"/>
        <v>0</v>
      </c>
      <c r="AP246">
        <f t="shared" si="32"/>
        <v>0</v>
      </c>
    </row>
    <row r="247" spans="1:42" ht="15" customHeight="1">
      <c r="A247" s="83"/>
      <c r="B247" s="100"/>
      <c r="C247" s="125" t="s">
        <v>1391</v>
      </c>
      <c r="D247" s="441" t="str">
        <f>IF(OR($AC$136="",$C$26&lt;&gt;1),"",IF(HLOOKUP($AC$136,Presentación!$AQ$3:$BV$574,Presentación!AP108)="","",HLOOKUP($AC$136,Presentación!$AQ$3:$BV$574,Presentación!AP108,0)))</f>
        <v/>
      </c>
      <c r="E247" s="428"/>
      <c r="F247" s="429"/>
      <c r="G247" s="396" t="str">
        <f>IF(OR($AC$136="",$C$26&lt;&gt;1),"",IF(HLOOKUP($AC$136,Presentación!$BZ$3:$DE$574,Presentación!AP108,0)="","",HLOOKUP($AC$136,Presentación!$BZ$3:$DE$574,Presentación!AP108,0)))</f>
        <v/>
      </c>
      <c r="H247" s="428"/>
      <c r="I247" s="428"/>
      <c r="J247" s="428"/>
      <c r="K247" s="428"/>
      <c r="L247" s="428"/>
      <c r="M247" s="428"/>
      <c r="N247" s="428"/>
      <c r="O247" s="428"/>
      <c r="P247" s="428"/>
      <c r="Q247" s="428"/>
      <c r="R247" s="428"/>
      <c r="S247" s="429"/>
      <c r="T247" s="379"/>
      <c r="U247" s="316"/>
      <c r="V247" s="317"/>
      <c r="W247" s="249"/>
      <c r="X247" s="249"/>
      <c r="Y247" s="249"/>
      <c r="Z247" s="249"/>
      <c r="AA247" s="249"/>
      <c r="AB247" s="249"/>
      <c r="AC247" s="249"/>
      <c r="AD247" s="249"/>
      <c r="AG247">
        <f>IF(C26=1,IF(OR(SUM(COUNTBLANK(D247:AD247),COUNTBLANK(D828:AD828))=25,SUM(COUNTBLANK(D247:AD247),COUNTBLANK(D828:AD828))=54),0,1),0)</f>
        <v>0</v>
      </c>
      <c r="AH247" t="b">
        <f>IF(C26&gt;1,IF(COUNTA(D247:AD247,D828:AD828)=0,0,1))</f>
        <v>0</v>
      </c>
      <c r="AK247">
        <f t="shared" si="27"/>
        <v>0</v>
      </c>
      <c r="AL247">
        <f t="shared" si="28"/>
        <v>0</v>
      </c>
      <c r="AM247">
        <f t="shared" si="29"/>
        <v>0</v>
      </c>
      <c r="AN247">
        <f t="shared" si="30"/>
        <v>0</v>
      </c>
      <c r="AO247">
        <f t="shared" si="31"/>
        <v>0</v>
      </c>
      <c r="AP247">
        <f t="shared" si="32"/>
        <v>0</v>
      </c>
    </row>
    <row r="248" spans="1:42" ht="15" customHeight="1">
      <c r="A248" s="83"/>
      <c r="B248" s="100"/>
      <c r="C248" s="125" t="s">
        <v>1392</v>
      </c>
      <c r="D248" s="441" t="str">
        <f>IF(OR($AC$136="",$C$26&lt;&gt;1),"",IF(HLOOKUP($AC$136,Presentación!$AQ$3:$BV$574,Presentación!AP109)="","",HLOOKUP($AC$136,Presentación!$AQ$3:$BV$574,Presentación!AP109,0)))</f>
        <v/>
      </c>
      <c r="E248" s="428"/>
      <c r="F248" s="429"/>
      <c r="G248" s="396" t="str">
        <f>IF(OR($AC$136="",$C$26&lt;&gt;1),"",IF(HLOOKUP($AC$136,Presentación!$BZ$3:$DE$574,Presentación!AP109,0)="","",HLOOKUP($AC$136,Presentación!$BZ$3:$DE$574,Presentación!AP109,0)))</f>
        <v/>
      </c>
      <c r="H248" s="428"/>
      <c r="I248" s="428"/>
      <c r="J248" s="428"/>
      <c r="K248" s="428"/>
      <c r="L248" s="428"/>
      <c r="M248" s="428"/>
      <c r="N248" s="428"/>
      <c r="O248" s="428"/>
      <c r="P248" s="428"/>
      <c r="Q248" s="428"/>
      <c r="R248" s="428"/>
      <c r="S248" s="429"/>
      <c r="T248" s="379"/>
      <c r="U248" s="316"/>
      <c r="V248" s="317"/>
      <c r="W248" s="249"/>
      <c r="X248" s="249"/>
      <c r="Y248" s="249"/>
      <c r="Z248" s="249"/>
      <c r="AA248" s="249"/>
      <c r="AB248" s="249"/>
      <c r="AC248" s="249"/>
      <c r="AD248" s="249"/>
      <c r="AG248">
        <f>IF(C26=1,IF(OR(SUM(COUNTBLANK(D248:AD248),COUNTBLANK(D829:AD829))=25,SUM(COUNTBLANK(D248:AD248),COUNTBLANK(D829:AD829))=54),0,1),0)</f>
        <v>0</v>
      </c>
      <c r="AH248" t="b">
        <f>IF(C26&gt;1,IF(COUNTA(D248:AD248,D829:AD829)=0,0,1))</f>
        <v>0</v>
      </c>
      <c r="AK248">
        <f t="shared" si="27"/>
        <v>0</v>
      </c>
      <c r="AL248">
        <f t="shared" si="28"/>
        <v>0</v>
      </c>
      <c r="AM248">
        <f t="shared" si="29"/>
        <v>0</v>
      </c>
      <c r="AN248">
        <f t="shared" si="30"/>
        <v>0</v>
      </c>
      <c r="AO248">
        <f t="shared" si="31"/>
        <v>0</v>
      </c>
      <c r="AP248">
        <f t="shared" si="32"/>
        <v>0</v>
      </c>
    </row>
    <row r="249" spans="1:42" ht="15" customHeight="1">
      <c r="A249" s="83"/>
      <c r="B249" s="100"/>
      <c r="C249" s="125" t="s">
        <v>1393</v>
      </c>
      <c r="D249" s="441" t="str">
        <f>IF(OR($AC$136="",$C$26&lt;&gt;1),"",IF(HLOOKUP($AC$136,Presentación!$AQ$3:$BV$574,Presentación!AP110)="","",HLOOKUP($AC$136,Presentación!$AQ$3:$BV$574,Presentación!AP110,0)))</f>
        <v/>
      </c>
      <c r="E249" s="428"/>
      <c r="F249" s="429"/>
      <c r="G249" s="396" t="str">
        <f>IF(OR($AC$136="",$C$26&lt;&gt;1),"",IF(HLOOKUP($AC$136,Presentación!$BZ$3:$DE$574,Presentación!AP110,0)="","",HLOOKUP($AC$136,Presentación!$BZ$3:$DE$574,Presentación!AP110,0)))</f>
        <v/>
      </c>
      <c r="H249" s="428"/>
      <c r="I249" s="428"/>
      <c r="J249" s="428"/>
      <c r="K249" s="428"/>
      <c r="L249" s="428"/>
      <c r="M249" s="428"/>
      <c r="N249" s="428"/>
      <c r="O249" s="428"/>
      <c r="P249" s="428"/>
      <c r="Q249" s="428"/>
      <c r="R249" s="428"/>
      <c r="S249" s="429"/>
      <c r="T249" s="379"/>
      <c r="U249" s="316"/>
      <c r="V249" s="317"/>
      <c r="W249" s="249"/>
      <c r="X249" s="249"/>
      <c r="Y249" s="249"/>
      <c r="Z249" s="249"/>
      <c r="AA249" s="249"/>
      <c r="AB249" s="249"/>
      <c r="AC249" s="249"/>
      <c r="AD249" s="249"/>
      <c r="AG249">
        <f>IF(C26=1,IF(OR(SUM(COUNTBLANK(D249:AD249),COUNTBLANK(D830:AD830))=25,SUM(COUNTBLANK(D249:AD249),COUNTBLANK(D830:AD830))=54),0,1),0)</f>
        <v>0</v>
      </c>
      <c r="AH249" t="b">
        <f>IF(C26&gt;1,IF(COUNTA(D249:AD249,D830:AD830)=0,0,1))</f>
        <v>0</v>
      </c>
      <c r="AK249">
        <f t="shared" si="27"/>
        <v>0</v>
      </c>
      <c r="AL249">
        <f t="shared" si="28"/>
        <v>0</v>
      </c>
      <c r="AM249">
        <f t="shared" si="29"/>
        <v>0</v>
      </c>
      <c r="AN249">
        <f t="shared" si="30"/>
        <v>0</v>
      </c>
      <c r="AO249">
        <f t="shared" si="31"/>
        <v>0</v>
      </c>
      <c r="AP249">
        <f t="shared" si="32"/>
        <v>0</v>
      </c>
    </row>
    <row r="250" spans="1:42" ht="15" customHeight="1">
      <c r="A250" s="83"/>
      <c r="B250" s="100"/>
      <c r="C250" s="125" t="s">
        <v>1394</v>
      </c>
      <c r="D250" s="441" t="str">
        <f>IF(OR($AC$136="",$C$26&lt;&gt;1),"",IF(HLOOKUP($AC$136,Presentación!$AQ$3:$BV$574,Presentación!AP111)="","",HLOOKUP($AC$136,Presentación!$AQ$3:$BV$574,Presentación!AP111,0)))</f>
        <v/>
      </c>
      <c r="E250" s="428"/>
      <c r="F250" s="429"/>
      <c r="G250" s="396" t="str">
        <f>IF(OR($AC$136="",$C$26&lt;&gt;1),"",IF(HLOOKUP($AC$136,Presentación!$BZ$3:$DE$574,Presentación!AP111,0)="","",HLOOKUP($AC$136,Presentación!$BZ$3:$DE$574,Presentación!AP111,0)))</f>
        <v/>
      </c>
      <c r="H250" s="428"/>
      <c r="I250" s="428"/>
      <c r="J250" s="428"/>
      <c r="K250" s="428"/>
      <c r="L250" s="428"/>
      <c r="M250" s="428"/>
      <c r="N250" s="428"/>
      <c r="O250" s="428"/>
      <c r="P250" s="428"/>
      <c r="Q250" s="428"/>
      <c r="R250" s="428"/>
      <c r="S250" s="429"/>
      <c r="T250" s="379"/>
      <c r="U250" s="316"/>
      <c r="V250" s="317"/>
      <c r="W250" s="249"/>
      <c r="X250" s="249"/>
      <c r="Y250" s="249"/>
      <c r="Z250" s="249"/>
      <c r="AA250" s="249"/>
      <c r="AB250" s="249"/>
      <c r="AC250" s="249"/>
      <c r="AD250" s="249"/>
      <c r="AG250">
        <f>IF(C26=1,IF(OR(SUM(COUNTBLANK(D250:AD250),COUNTBLANK(D831:AD831))=25,SUM(COUNTBLANK(D250:AD250),COUNTBLANK(D831:AD831))=54),0,1),0)</f>
        <v>0</v>
      </c>
      <c r="AH250" t="b">
        <f>IF(C26&gt;1,IF(COUNTA(D250:AD250,D831:AD831)=0,0,1))</f>
        <v>0</v>
      </c>
      <c r="AK250">
        <f t="shared" si="27"/>
        <v>0</v>
      </c>
      <c r="AL250">
        <f t="shared" si="28"/>
        <v>0</v>
      </c>
      <c r="AM250">
        <f t="shared" si="29"/>
        <v>0</v>
      </c>
      <c r="AN250">
        <f t="shared" si="30"/>
        <v>0</v>
      </c>
      <c r="AO250">
        <f t="shared" si="31"/>
        <v>0</v>
      </c>
      <c r="AP250">
        <f t="shared" si="32"/>
        <v>0</v>
      </c>
    </row>
    <row r="251" spans="1:42" ht="15" customHeight="1">
      <c r="A251" s="83"/>
      <c r="B251" s="100"/>
      <c r="C251" s="125" t="s">
        <v>1395</v>
      </c>
      <c r="D251" s="441" t="str">
        <f>IF(OR($AC$136="",$C$26&lt;&gt;1),"",IF(HLOOKUP($AC$136,Presentación!$AQ$3:$BV$574,Presentación!AP112)="","",HLOOKUP($AC$136,Presentación!$AQ$3:$BV$574,Presentación!AP112,0)))</f>
        <v/>
      </c>
      <c r="E251" s="428"/>
      <c r="F251" s="429"/>
      <c r="G251" s="396" t="str">
        <f>IF(OR($AC$136="",$C$26&lt;&gt;1),"",IF(HLOOKUP($AC$136,Presentación!$BZ$3:$DE$574,Presentación!AP112,0)="","",HLOOKUP($AC$136,Presentación!$BZ$3:$DE$574,Presentación!AP112,0)))</f>
        <v/>
      </c>
      <c r="H251" s="428"/>
      <c r="I251" s="428"/>
      <c r="J251" s="428"/>
      <c r="K251" s="428"/>
      <c r="L251" s="428"/>
      <c r="M251" s="428"/>
      <c r="N251" s="428"/>
      <c r="O251" s="428"/>
      <c r="P251" s="428"/>
      <c r="Q251" s="428"/>
      <c r="R251" s="428"/>
      <c r="S251" s="429"/>
      <c r="T251" s="379"/>
      <c r="U251" s="316"/>
      <c r="V251" s="317"/>
      <c r="W251" s="249"/>
      <c r="X251" s="249"/>
      <c r="Y251" s="249"/>
      <c r="Z251" s="249"/>
      <c r="AA251" s="249"/>
      <c r="AB251" s="249"/>
      <c r="AC251" s="249"/>
      <c r="AD251" s="249"/>
      <c r="AG251">
        <f>IF(C26=1,IF(OR(SUM(COUNTBLANK(D251:AD251),COUNTBLANK(D832:AD832))=25,SUM(COUNTBLANK(D251:AD251),COUNTBLANK(D832:AD832))=54),0,1),0)</f>
        <v>0</v>
      </c>
      <c r="AH251" t="b">
        <f>IF(C26&gt;1,IF(COUNTA(D251:AD251,D832:AD832)=0,0,1))</f>
        <v>0</v>
      </c>
      <c r="AK251">
        <f t="shared" si="27"/>
        <v>0</v>
      </c>
      <c r="AL251">
        <f t="shared" si="28"/>
        <v>0</v>
      </c>
      <c r="AM251">
        <f t="shared" si="29"/>
        <v>0</v>
      </c>
      <c r="AN251">
        <f t="shared" si="30"/>
        <v>0</v>
      </c>
      <c r="AO251">
        <f t="shared" si="31"/>
        <v>0</v>
      </c>
      <c r="AP251">
        <f t="shared" si="32"/>
        <v>0</v>
      </c>
    </row>
    <row r="252" spans="1:42" ht="15" customHeight="1">
      <c r="A252" s="83"/>
      <c r="B252" s="100"/>
      <c r="C252" s="125" t="s">
        <v>1396</v>
      </c>
      <c r="D252" s="441" t="str">
        <f>IF(OR($AC$136="",$C$26&lt;&gt;1),"",IF(HLOOKUP($AC$136,Presentación!$AQ$3:$BV$574,Presentación!AP113)="","",HLOOKUP($AC$136,Presentación!$AQ$3:$BV$574,Presentación!AP113,0)))</f>
        <v/>
      </c>
      <c r="E252" s="428"/>
      <c r="F252" s="429"/>
      <c r="G252" s="396" t="str">
        <f>IF(OR($AC$136="",$C$26&lt;&gt;1),"",IF(HLOOKUP($AC$136,Presentación!$BZ$3:$DE$574,Presentación!AP113,0)="","",HLOOKUP($AC$136,Presentación!$BZ$3:$DE$574,Presentación!AP113,0)))</f>
        <v/>
      </c>
      <c r="H252" s="428"/>
      <c r="I252" s="428"/>
      <c r="J252" s="428"/>
      <c r="K252" s="428"/>
      <c r="L252" s="428"/>
      <c r="M252" s="428"/>
      <c r="N252" s="428"/>
      <c r="O252" s="428"/>
      <c r="P252" s="428"/>
      <c r="Q252" s="428"/>
      <c r="R252" s="428"/>
      <c r="S252" s="429"/>
      <c r="T252" s="379"/>
      <c r="U252" s="316"/>
      <c r="V252" s="317"/>
      <c r="W252" s="249"/>
      <c r="X252" s="249"/>
      <c r="Y252" s="249"/>
      <c r="Z252" s="249"/>
      <c r="AA252" s="249"/>
      <c r="AB252" s="249"/>
      <c r="AC252" s="249"/>
      <c r="AD252" s="249"/>
      <c r="AG252">
        <f>IF(C26=1,IF(OR(SUM(COUNTBLANK(D252:AD252),COUNTBLANK(D833:AD833))=25,SUM(COUNTBLANK(D252:AD252),COUNTBLANK(D833:AD833))=54),0,1),0)</f>
        <v>0</v>
      </c>
      <c r="AH252" t="b">
        <f>IF(C26&gt;1,IF(COUNTA(D252:AD252,D833:AD833)=0,0,1))</f>
        <v>0</v>
      </c>
      <c r="AK252">
        <f t="shared" si="27"/>
        <v>0</v>
      </c>
      <c r="AL252">
        <f t="shared" si="28"/>
        <v>0</v>
      </c>
      <c r="AM252">
        <f t="shared" si="29"/>
        <v>0</v>
      </c>
      <c r="AN252">
        <f t="shared" si="30"/>
        <v>0</v>
      </c>
      <c r="AO252">
        <f t="shared" si="31"/>
        <v>0</v>
      </c>
      <c r="AP252">
        <f t="shared" si="32"/>
        <v>0</v>
      </c>
    </row>
    <row r="253" spans="1:42" ht="15" customHeight="1">
      <c r="A253" s="83"/>
      <c r="B253" s="100"/>
      <c r="C253" s="125" t="s">
        <v>1397</v>
      </c>
      <c r="D253" s="441" t="str">
        <f>IF(OR($AC$136="",$C$26&lt;&gt;1),"",IF(HLOOKUP($AC$136,Presentación!$AQ$3:$BV$574,Presentación!AP114)="","",HLOOKUP($AC$136,Presentación!$AQ$3:$BV$574,Presentación!AP114,0)))</f>
        <v/>
      </c>
      <c r="E253" s="428"/>
      <c r="F253" s="429"/>
      <c r="G253" s="396" t="str">
        <f>IF(OR($AC$136="",$C$26&lt;&gt;1),"",IF(HLOOKUP($AC$136,Presentación!$BZ$3:$DE$574,Presentación!AP114,0)="","",HLOOKUP($AC$136,Presentación!$BZ$3:$DE$574,Presentación!AP114,0)))</f>
        <v/>
      </c>
      <c r="H253" s="428"/>
      <c r="I253" s="428"/>
      <c r="J253" s="428"/>
      <c r="K253" s="428"/>
      <c r="L253" s="428"/>
      <c r="M253" s="428"/>
      <c r="N253" s="428"/>
      <c r="O253" s="428"/>
      <c r="P253" s="428"/>
      <c r="Q253" s="428"/>
      <c r="R253" s="428"/>
      <c r="S253" s="429"/>
      <c r="T253" s="379"/>
      <c r="U253" s="316"/>
      <c r="V253" s="317"/>
      <c r="W253" s="249"/>
      <c r="X253" s="249"/>
      <c r="Y253" s="249"/>
      <c r="Z253" s="249"/>
      <c r="AA253" s="249"/>
      <c r="AB253" s="249"/>
      <c r="AC253" s="249"/>
      <c r="AD253" s="249"/>
      <c r="AG253">
        <f>IF(C26=1,IF(OR(SUM(COUNTBLANK(D253:AD253),COUNTBLANK(D834:AD834))=25,SUM(COUNTBLANK(D253:AD253),COUNTBLANK(D834:AD834))=54),0,1),0)</f>
        <v>0</v>
      </c>
      <c r="AH253" t="b">
        <f>IF(C26&gt;1,IF(COUNTA(D253:AD253,D834:AD834)=0,0,1))</f>
        <v>0</v>
      </c>
      <c r="AK253">
        <f t="shared" si="27"/>
        <v>0</v>
      </c>
      <c r="AL253">
        <f t="shared" si="28"/>
        <v>0</v>
      </c>
      <c r="AM253">
        <f t="shared" si="29"/>
        <v>0</v>
      </c>
      <c r="AN253">
        <f t="shared" si="30"/>
        <v>0</v>
      </c>
      <c r="AO253">
        <f t="shared" si="31"/>
        <v>0</v>
      </c>
      <c r="AP253">
        <f t="shared" si="32"/>
        <v>0</v>
      </c>
    </row>
    <row r="254" spans="1:42" ht="15" customHeight="1">
      <c r="A254" s="83"/>
      <c r="B254" s="100"/>
      <c r="C254" s="125" t="s">
        <v>1398</v>
      </c>
      <c r="D254" s="441" t="str">
        <f>IF(OR($AC$136="",$C$26&lt;&gt;1),"",IF(HLOOKUP($AC$136,Presentación!$AQ$3:$BV$574,Presentación!AP115)="","",HLOOKUP($AC$136,Presentación!$AQ$3:$BV$574,Presentación!AP115,0)))</f>
        <v/>
      </c>
      <c r="E254" s="428"/>
      <c r="F254" s="429"/>
      <c r="G254" s="396" t="str">
        <f>IF(OR($AC$136="",$C$26&lt;&gt;1),"",IF(HLOOKUP($AC$136,Presentación!$BZ$3:$DE$574,Presentación!AP115,0)="","",HLOOKUP($AC$136,Presentación!$BZ$3:$DE$574,Presentación!AP115,0)))</f>
        <v/>
      </c>
      <c r="H254" s="428"/>
      <c r="I254" s="428"/>
      <c r="J254" s="428"/>
      <c r="K254" s="428"/>
      <c r="L254" s="428"/>
      <c r="M254" s="428"/>
      <c r="N254" s="428"/>
      <c r="O254" s="428"/>
      <c r="P254" s="428"/>
      <c r="Q254" s="428"/>
      <c r="R254" s="428"/>
      <c r="S254" s="429"/>
      <c r="T254" s="379"/>
      <c r="U254" s="316"/>
      <c r="V254" s="317"/>
      <c r="W254" s="249"/>
      <c r="X254" s="249"/>
      <c r="Y254" s="249"/>
      <c r="Z254" s="249"/>
      <c r="AA254" s="249"/>
      <c r="AB254" s="249"/>
      <c r="AC254" s="249"/>
      <c r="AD254" s="249"/>
      <c r="AG254">
        <f>IF(C26=1,IF(OR(SUM(COUNTBLANK(D254:AD254),COUNTBLANK(D835:AD835))=25,SUM(COUNTBLANK(D254:AD254),COUNTBLANK(D835:AD835))=54),0,1),0)</f>
        <v>0</v>
      </c>
      <c r="AH254" t="b">
        <f>IF(C26&gt;1,IF(COUNTA(D254:AD254,D835:AD835)=0,0,1))</f>
        <v>0</v>
      </c>
      <c r="AK254">
        <f t="shared" si="27"/>
        <v>0</v>
      </c>
      <c r="AL254">
        <f t="shared" si="28"/>
        <v>0</v>
      </c>
      <c r="AM254">
        <f t="shared" si="29"/>
        <v>0</v>
      </c>
      <c r="AN254">
        <f t="shared" si="30"/>
        <v>0</v>
      </c>
      <c r="AO254">
        <f t="shared" si="31"/>
        <v>0</v>
      </c>
      <c r="AP254">
        <f t="shared" si="32"/>
        <v>0</v>
      </c>
    </row>
    <row r="255" spans="1:42" ht="15" customHeight="1">
      <c r="A255" s="83"/>
      <c r="B255" s="100"/>
      <c r="C255" s="125" t="s">
        <v>1399</v>
      </c>
      <c r="D255" s="441" t="str">
        <f>IF(OR($AC$136="",$C$26&lt;&gt;1),"",IF(HLOOKUP($AC$136,Presentación!$AQ$3:$BV$574,Presentación!AP116)="","",HLOOKUP($AC$136,Presentación!$AQ$3:$BV$574,Presentación!AP116,0)))</f>
        <v/>
      </c>
      <c r="E255" s="428"/>
      <c r="F255" s="429"/>
      <c r="G255" s="396" t="str">
        <f>IF(OR($AC$136="",$C$26&lt;&gt;1),"",IF(HLOOKUP($AC$136,Presentación!$BZ$3:$DE$574,Presentación!AP116,0)="","",HLOOKUP($AC$136,Presentación!$BZ$3:$DE$574,Presentación!AP116,0)))</f>
        <v/>
      </c>
      <c r="H255" s="428"/>
      <c r="I255" s="428"/>
      <c r="J255" s="428"/>
      <c r="K255" s="428"/>
      <c r="L255" s="428"/>
      <c r="M255" s="428"/>
      <c r="N255" s="428"/>
      <c r="O255" s="428"/>
      <c r="P255" s="428"/>
      <c r="Q255" s="428"/>
      <c r="R255" s="428"/>
      <c r="S255" s="429"/>
      <c r="T255" s="379"/>
      <c r="U255" s="316"/>
      <c r="V255" s="317"/>
      <c r="W255" s="249"/>
      <c r="X255" s="249"/>
      <c r="Y255" s="249"/>
      <c r="Z255" s="249"/>
      <c r="AA255" s="249"/>
      <c r="AB255" s="249"/>
      <c r="AC255" s="249"/>
      <c r="AD255" s="249"/>
      <c r="AG255">
        <f>IF(C26=1,IF(OR(SUM(COUNTBLANK(D255:AD255),COUNTBLANK(D836:AD836))=25,SUM(COUNTBLANK(D255:AD255),COUNTBLANK(D836:AD836))=54),0,1),0)</f>
        <v>0</v>
      </c>
      <c r="AH255" t="b">
        <f>IF(C26&gt;1,IF(COUNTA(D255:AD255,D836:AD836)=0,0,1))</f>
        <v>0</v>
      </c>
      <c r="AK255">
        <f t="shared" si="27"/>
        <v>0</v>
      </c>
      <c r="AL255">
        <f t="shared" si="28"/>
        <v>0</v>
      </c>
      <c r="AM255">
        <f t="shared" si="29"/>
        <v>0</v>
      </c>
      <c r="AN255">
        <f t="shared" si="30"/>
        <v>0</v>
      </c>
      <c r="AO255">
        <f t="shared" si="31"/>
        <v>0</v>
      </c>
      <c r="AP255">
        <f t="shared" si="32"/>
        <v>0</v>
      </c>
    </row>
    <row r="256" spans="1:42" ht="15" customHeight="1">
      <c r="A256" s="83"/>
      <c r="B256" s="100"/>
      <c r="C256" s="125" t="s">
        <v>1400</v>
      </c>
      <c r="D256" s="441" t="str">
        <f>IF(OR($AC$136="",$C$26&lt;&gt;1),"",IF(HLOOKUP($AC$136,Presentación!$AQ$3:$BV$574,Presentación!AP117)="","",HLOOKUP($AC$136,Presentación!$AQ$3:$BV$574,Presentación!AP117,0)))</f>
        <v/>
      </c>
      <c r="E256" s="428"/>
      <c r="F256" s="429"/>
      <c r="G256" s="396" t="str">
        <f>IF(OR($AC$136="",$C$26&lt;&gt;1),"",IF(HLOOKUP($AC$136,Presentación!$BZ$3:$DE$574,Presentación!AP117,0)="","",HLOOKUP($AC$136,Presentación!$BZ$3:$DE$574,Presentación!AP117,0)))</f>
        <v/>
      </c>
      <c r="H256" s="428"/>
      <c r="I256" s="428"/>
      <c r="J256" s="428"/>
      <c r="K256" s="428"/>
      <c r="L256" s="428"/>
      <c r="M256" s="428"/>
      <c r="N256" s="428"/>
      <c r="O256" s="428"/>
      <c r="P256" s="428"/>
      <c r="Q256" s="428"/>
      <c r="R256" s="428"/>
      <c r="S256" s="429"/>
      <c r="T256" s="379"/>
      <c r="U256" s="316"/>
      <c r="V256" s="317"/>
      <c r="W256" s="249"/>
      <c r="X256" s="249"/>
      <c r="Y256" s="249"/>
      <c r="Z256" s="249"/>
      <c r="AA256" s="249"/>
      <c r="AB256" s="249"/>
      <c r="AC256" s="249"/>
      <c r="AD256" s="249"/>
      <c r="AG256">
        <f>IF(C26=1,IF(OR(SUM(COUNTBLANK(D256:AD256),COUNTBLANK(D837:AD837))=25,SUM(COUNTBLANK(D256:AD256),COUNTBLANK(D837:AD837))=54),0,1),0)</f>
        <v>0</v>
      </c>
      <c r="AH256" t="b">
        <f>IF(C26&gt;1,IF(COUNTA(D256:AD256,D837:AD837)=0,0,1))</f>
        <v>0</v>
      </c>
      <c r="AK256">
        <f t="shared" si="27"/>
        <v>0</v>
      </c>
      <c r="AL256">
        <f t="shared" si="28"/>
        <v>0</v>
      </c>
      <c r="AM256">
        <f t="shared" si="29"/>
        <v>0</v>
      </c>
      <c r="AN256">
        <f t="shared" si="30"/>
        <v>0</v>
      </c>
      <c r="AO256">
        <f t="shared" si="31"/>
        <v>0</v>
      </c>
      <c r="AP256">
        <f t="shared" si="32"/>
        <v>0</v>
      </c>
    </row>
    <row r="257" spans="1:42" ht="15" customHeight="1">
      <c r="A257" s="83"/>
      <c r="B257" s="100"/>
      <c r="C257" s="125" t="s">
        <v>1401</v>
      </c>
      <c r="D257" s="441" t="str">
        <f>IF(OR($AC$136="",$C$26&lt;&gt;1),"",IF(HLOOKUP($AC$136,Presentación!$AQ$3:$BV$574,Presentación!AP118)="","",HLOOKUP($AC$136,Presentación!$AQ$3:$BV$574,Presentación!AP118,0)))</f>
        <v/>
      </c>
      <c r="E257" s="428"/>
      <c r="F257" s="429"/>
      <c r="G257" s="396" t="str">
        <f>IF(OR($AC$136="",$C$26&lt;&gt;1),"",IF(HLOOKUP($AC$136,Presentación!$BZ$3:$DE$574,Presentación!AP118,0)="","",HLOOKUP($AC$136,Presentación!$BZ$3:$DE$574,Presentación!AP118,0)))</f>
        <v/>
      </c>
      <c r="H257" s="428"/>
      <c r="I257" s="428"/>
      <c r="J257" s="428"/>
      <c r="K257" s="428"/>
      <c r="L257" s="428"/>
      <c r="M257" s="428"/>
      <c r="N257" s="428"/>
      <c r="O257" s="428"/>
      <c r="P257" s="428"/>
      <c r="Q257" s="428"/>
      <c r="R257" s="428"/>
      <c r="S257" s="429"/>
      <c r="T257" s="379"/>
      <c r="U257" s="316"/>
      <c r="V257" s="317"/>
      <c r="W257" s="249"/>
      <c r="X257" s="249"/>
      <c r="Y257" s="249"/>
      <c r="Z257" s="249"/>
      <c r="AA257" s="249"/>
      <c r="AB257" s="249"/>
      <c r="AC257" s="249"/>
      <c r="AD257" s="249"/>
      <c r="AG257">
        <f>IF(C26=1,IF(OR(SUM(COUNTBLANK(D257:AD257),COUNTBLANK(D838:AD838))=25,SUM(COUNTBLANK(D257:AD257),COUNTBLANK(D838:AD838))=54),0,1),0)</f>
        <v>0</v>
      </c>
      <c r="AH257" t="b">
        <f>IF(C26&gt;1,IF(COUNTA(D257:AD257,D838:AD838)=0,0,1))</f>
        <v>0</v>
      </c>
      <c r="AK257">
        <f t="shared" si="27"/>
        <v>0</v>
      </c>
      <c r="AL257">
        <f t="shared" si="28"/>
        <v>0</v>
      </c>
      <c r="AM257">
        <f t="shared" si="29"/>
        <v>0</v>
      </c>
      <c r="AN257">
        <f t="shared" si="30"/>
        <v>0</v>
      </c>
      <c r="AO257">
        <f t="shared" si="31"/>
        <v>0</v>
      </c>
      <c r="AP257">
        <f t="shared" si="32"/>
        <v>0</v>
      </c>
    </row>
    <row r="258" spans="1:42" ht="15" customHeight="1">
      <c r="A258" s="83"/>
      <c r="B258" s="100"/>
      <c r="C258" s="125" t="s">
        <v>1402</v>
      </c>
      <c r="D258" s="441" t="str">
        <f>IF(OR($AC$136="",$C$26&lt;&gt;1),"",IF(HLOOKUP($AC$136,Presentación!$AQ$3:$BV$574,Presentación!AP119)="","",HLOOKUP($AC$136,Presentación!$AQ$3:$BV$574,Presentación!AP119,0)))</f>
        <v/>
      </c>
      <c r="E258" s="428"/>
      <c r="F258" s="429"/>
      <c r="G258" s="396" t="str">
        <f>IF(OR($AC$136="",$C$26&lt;&gt;1),"",IF(HLOOKUP($AC$136,Presentación!$BZ$3:$DE$574,Presentación!AP119,0)="","",HLOOKUP($AC$136,Presentación!$BZ$3:$DE$574,Presentación!AP119,0)))</f>
        <v/>
      </c>
      <c r="H258" s="428"/>
      <c r="I258" s="428"/>
      <c r="J258" s="428"/>
      <c r="K258" s="428"/>
      <c r="L258" s="428"/>
      <c r="M258" s="428"/>
      <c r="N258" s="428"/>
      <c r="O258" s="428"/>
      <c r="P258" s="428"/>
      <c r="Q258" s="428"/>
      <c r="R258" s="428"/>
      <c r="S258" s="429"/>
      <c r="T258" s="379"/>
      <c r="U258" s="316"/>
      <c r="V258" s="317"/>
      <c r="W258" s="249"/>
      <c r="X258" s="249"/>
      <c r="Y258" s="249"/>
      <c r="Z258" s="249"/>
      <c r="AA258" s="249"/>
      <c r="AB258" s="249"/>
      <c r="AC258" s="249"/>
      <c r="AD258" s="249"/>
      <c r="AG258">
        <f>IF(C26=1,IF(OR(SUM(COUNTBLANK(D258:AD258),COUNTBLANK(D839:AD839))=25,SUM(COUNTBLANK(D258:AD258),COUNTBLANK(D839:AD839))=54),0,1),0)</f>
        <v>0</v>
      </c>
      <c r="AH258" t="b">
        <f>IF(C26&gt;1,IF(COUNTA(D258:AD258,D839:AD839)=0,0,1))</f>
        <v>0</v>
      </c>
      <c r="AK258">
        <f t="shared" si="27"/>
        <v>0</v>
      </c>
      <c r="AL258">
        <f t="shared" si="28"/>
        <v>0</v>
      </c>
      <c r="AM258">
        <f t="shared" si="29"/>
        <v>0</v>
      </c>
      <c r="AN258">
        <f t="shared" si="30"/>
        <v>0</v>
      </c>
      <c r="AO258">
        <f t="shared" si="31"/>
        <v>0</v>
      </c>
      <c r="AP258">
        <f t="shared" si="32"/>
        <v>0</v>
      </c>
    </row>
    <row r="259" spans="1:42" ht="15" customHeight="1">
      <c r="A259" s="83"/>
      <c r="B259" s="100"/>
      <c r="C259" s="125" t="s">
        <v>1403</v>
      </c>
      <c r="D259" s="441" t="str">
        <f>IF(OR($AC$136="",$C$26&lt;&gt;1),"",IF(HLOOKUP($AC$136,Presentación!$AQ$3:$BV$574,Presentación!AP120)="","",HLOOKUP($AC$136,Presentación!$AQ$3:$BV$574,Presentación!AP120,0)))</f>
        <v/>
      </c>
      <c r="E259" s="428"/>
      <c r="F259" s="429"/>
      <c r="G259" s="396" t="str">
        <f>IF(OR($AC$136="",$C$26&lt;&gt;1),"",IF(HLOOKUP($AC$136,Presentación!$BZ$3:$DE$574,Presentación!AP120,0)="","",HLOOKUP($AC$136,Presentación!$BZ$3:$DE$574,Presentación!AP120,0)))</f>
        <v/>
      </c>
      <c r="H259" s="428"/>
      <c r="I259" s="428"/>
      <c r="J259" s="428"/>
      <c r="K259" s="428"/>
      <c r="L259" s="428"/>
      <c r="M259" s="428"/>
      <c r="N259" s="428"/>
      <c r="O259" s="428"/>
      <c r="P259" s="428"/>
      <c r="Q259" s="428"/>
      <c r="R259" s="428"/>
      <c r="S259" s="429"/>
      <c r="T259" s="379"/>
      <c r="U259" s="316"/>
      <c r="V259" s="317"/>
      <c r="W259" s="249"/>
      <c r="X259" s="249"/>
      <c r="Y259" s="249"/>
      <c r="Z259" s="249"/>
      <c r="AA259" s="249"/>
      <c r="AB259" s="249"/>
      <c r="AC259" s="249"/>
      <c r="AD259" s="249"/>
      <c r="AG259">
        <f>IF(C26=1,IF(OR(SUM(COUNTBLANK(D259:AD259),COUNTBLANK(D840:AD840))=25,SUM(COUNTBLANK(D259:AD259),COUNTBLANK(D840:AD840))=54),0,1),0)</f>
        <v>0</v>
      </c>
      <c r="AH259" t="b">
        <f>IF(C26&gt;1,IF(COUNTA(D259:AD259,D840:AD840)=0,0,1))</f>
        <v>0</v>
      </c>
      <c r="AK259">
        <f t="shared" si="27"/>
        <v>0</v>
      </c>
      <c r="AL259">
        <f t="shared" si="28"/>
        <v>0</v>
      </c>
      <c r="AM259">
        <f t="shared" si="29"/>
        <v>0</v>
      </c>
      <c r="AN259">
        <f t="shared" si="30"/>
        <v>0</v>
      </c>
      <c r="AO259">
        <f t="shared" si="31"/>
        <v>0</v>
      </c>
      <c r="AP259">
        <f t="shared" si="32"/>
        <v>0</v>
      </c>
    </row>
    <row r="260" spans="1:42" ht="15" customHeight="1">
      <c r="A260" s="83"/>
      <c r="B260" s="100"/>
      <c r="C260" s="125" t="s">
        <v>1404</v>
      </c>
      <c r="D260" s="441" t="str">
        <f>IF(OR($AC$136="",$C$26&lt;&gt;1),"",IF(HLOOKUP($AC$136,Presentación!$AQ$3:$BV$574,Presentación!AP121)="","",HLOOKUP($AC$136,Presentación!$AQ$3:$BV$574,Presentación!AP121,0)))</f>
        <v/>
      </c>
      <c r="E260" s="428"/>
      <c r="F260" s="429"/>
      <c r="G260" s="396" t="str">
        <f>IF(OR($AC$136="",$C$26&lt;&gt;1),"",IF(HLOOKUP($AC$136,Presentación!$BZ$3:$DE$574,Presentación!AP121,0)="","",HLOOKUP($AC$136,Presentación!$BZ$3:$DE$574,Presentación!AP121,0)))</f>
        <v/>
      </c>
      <c r="H260" s="428"/>
      <c r="I260" s="428"/>
      <c r="J260" s="428"/>
      <c r="K260" s="428"/>
      <c r="L260" s="428"/>
      <c r="M260" s="428"/>
      <c r="N260" s="428"/>
      <c r="O260" s="428"/>
      <c r="P260" s="428"/>
      <c r="Q260" s="428"/>
      <c r="R260" s="428"/>
      <c r="S260" s="429"/>
      <c r="T260" s="379"/>
      <c r="U260" s="316"/>
      <c r="V260" s="317"/>
      <c r="W260" s="249"/>
      <c r="X260" s="249"/>
      <c r="Y260" s="249"/>
      <c r="Z260" s="249"/>
      <c r="AA260" s="249"/>
      <c r="AB260" s="249"/>
      <c r="AC260" s="249"/>
      <c r="AD260" s="249"/>
      <c r="AG260">
        <f>IF(C26=1,IF(OR(SUM(COUNTBLANK(D260:AD260),COUNTBLANK(D841:AD841))=25,SUM(COUNTBLANK(D260:AD260),COUNTBLANK(D841:AD841))=54),0,1),0)</f>
        <v>0</v>
      </c>
      <c r="AH260" t="b">
        <f>IF(C26&gt;1,IF(COUNTA(D260:AD260,D841:AD841)=0,0,1))</f>
        <v>0</v>
      </c>
      <c r="AK260">
        <f t="shared" si="27"/>
        <v>0</v>
      </c>
      <c r="AL260">
        <f t="shared" si="28"/>
        <v>0</v>
      </c>
      <c r="AM260">
        <f t="shared" si="29"/>
        <v>0</v>
      </c>
      <c r="AN260">
        <f t="shared" si="30"/>
        <v>0</v>
      </c>
      <c r="AO260">
        <f t="shared" si="31"/>
        <v>0</v>
      </c>
      <c r="AP260">
        <f t="shared" si="32"/>
        <v>0</v>
      </c>
    </row>
    <row r="261" spans="1:42" ht="15" customHeight="1">
      <c r="A261" s="83"/>
      <c r="B261" s="100"/>
      <c r="C261" s="125" t="s">
        <v>1405</v>
      </c>
      <c r="D261" s="441" t="str">
        <f>IF(OR($AC$136="",$C$26&lt;&gt;1),"",IF(HLOOKUP($AC$136,Presentación!$AQ$3:$BV$574,Presentación!AP122)="","",HLOOKUP($AC$136,Presentación!$AQ$3:$BV$574,Presentación!AP122,0)))</f>
        <v/>
      </c>
      <c r="E261" s="428"/>
      <c r="F261" s="429"/>
      <c r="G261" s="396" t="str">
        <f>IF(OR($AC$136="",$C$26&lt;&gt;1),"",IF(HLOOKUP($AC$136,Presentación!$BZ$3:$DE$574,Presentación!AP122,0)="","",HLOOKUP($AC$136,Presentación!$BZ$3:$DE$574,Presentación!AP122,0)))</f>
        <v/>
      </c>
      <c r="H261" s="428"/>
      <c r="I261" s="428"/>
      <c r="J261" s="428"/>
      <c r="K261" s="428"/>
      <c r="L261" s="428"/>
      <c r="M261" s="428"/>
      <c r="N261" s="428"/>
      <c r="O261" s="428"/>
      <c r="P261" s="428"/>
      <c r="Q261" s="428"/>
      <c r="R261" s="428"/>
      <c r="S261" s="429"/>
      <c r="T261" s="379"/>
      <c r="U261" s="316"/>
      <c r="V261" s="317"/>
      <c r="W261" s="249"/>
      <c r="X261" s="249"/>
      <c r="Y261" s="249"/>
      <c r="Z261" s="249"/>
      <c r="AA261" s="249"/>
      <c r="AB261" s="249"/>
      <c r="AC261" s="249"/>
      <c r="AD261" s="249"/>
      <c r="AG261">
        <f>IF(C26=1,IF(OR(SUM(COUNTBLANK(D261:AD261),COUNTBLANK(D842:AD842))=25,SUM(COUNTBLANK(D261:AD261),COUNTBLANK(D842:AD842))=54),0,1),0)</f>
        <v>0</v>
      </c>
      <c r="AH261" t="b">
        <f>IF(C26&gt;1,IF(COUNTA(D261:AD261,D842:AD842)=0,0,1))</f>
        <v>0</v>
      </c>
      <c r="AK261">
        <f t="shared" si="27"/>
        <v>0</v>
      </c>
      <c r="AL261">
        <f t="shared" si="28"/>
        <v>0</v>
      </c>
      <c r="AM261">
        <f t="shared" si="29"/>
        <v>0</v>
      </c>
      <c r="AN261">
        <f t="shared" si="30"/>
        <v>0</v>
      </c>
      <c r="AO261">
        <f t="shared" si="31"/>
        <v>0</v>
      </c>
      <c r="AP261">
        <f t="shared" si="32"/>
        <v>0</v>
      </c>
    </row>
    <row r="262" spans="1:42" ht="15" customHeight="1">
      <c r="A262" s="83"/>
      <c r="B262" s="100"/>
      <c r="C262" s="125" t="s">
        <v>1406</v>
      </c>
      <c r="D262" s="441" t="str">
        <f>IF(OR($AC$136="",$C$26&lt;&gt;1),"",IF(HLOOKUP($AC$136,Presentación!$AQ$3:$BV$574,Presentación!AP123)="","",HLOOKUP($AC$136,Presentación!$AQ$3:$BV$574,Presentación!AP123,0)))</f>
        <v/>
      </c>
      <c r="E262" s="428"/>
      <c r="F262" s="429"/>
      <c r="G262" s="396" t="str">
        <f>IF(OR($AC$136="",$C$26&lt;&gt;1),"",IF(HLOOKUP($AC$136,Presentación!$BZ$3:$DE$574,Presentación!AP123,0)="","",HLOOKUP($AC$136,Presentación!$BZ$3:$DE$574,Presentación!AP123,0)))</f>
        <v/>
      </c>
      <c r="H262" s="428"/>
      <c r="I262" s="428"/>
      <c r="J262" s="428"/>
      <c r="K262" s="428"/>
      <c r="L262" s="428"/>
      <c r="M262" s="428"/>
      <c r="N262" s="428"/>
      <c r="O262" s="428"/>
      <c r="P262" s="428"/>
      <c r="Q262" s="428"/>
      <c r="R262" s="428"/>
      <c r="S262" s="429"/>
      <c r="T262" s="379"/>
      <c r="U262" s="316"/>
      <c r="V262" s="317"/>
      <c r="W262" s="249"/>
      <c r="X262" s="249"/>
      <c r="Y262" s="249"/>
      <c r="Z262" s="249"/>
      <c r="AA262" s="249"/>
      <c r="AB262" s="249"/>
      <c r="AC262" s="249"/>
      <c r="AD262" s="249"/>
      <c r="AG262">
        <f>IF(C26=1,IF(OR(SUM(COUNTBLANK(D262:AD262),COUNTBLANK(D843:AD843))=25,SUM(COUNTBLANK(D262:AD262),COUNTBLANK(D843:AD843))=54),0,1),0)</f>
        <v>0</v>
      </c>
      <c r="AH262" t="b">
        <f>IF(C26&gt;1,IF(COUNTA(D262:AD262,D843:AD843)=0,0,1))</f>
        <v>0</v>
      </c>
      <c r="AK262">
        <f t="shared" si="27"/>
        <v>0</v>
      </c>
      <c r="AL262">
        <f t="shared" si="28"/>
        <v>0</v>
      </c>
      <c r="AM262">
        <f t="shared" si="29"/>
        <v>0</v>
      </c>
      <c r="AN262">
        <f t="shared" si="30"/>
        <v>0</v>
      </c>
      <c r="AO262">
        <f t="shared" si="31"/>
        <v>0</v>
      </c>
      <c r="AP262">
        <f t="shared" si="32"/>
        <v>0</v>
      </c>
    </row>
    <row r="263" spans="1:42" ht="15" customHeight="1">
      <c r="A263" s="83"/>
      <c r="B263" s="100"/>
      <c r="C263" s="125" t="s">
        <v>1407</v>
      </c>
      <c r="D263" s="441" t="str">
        <f>IF(OR($AC$136="",$C$26&lt;&gt;1),"",IF(HLOOKUP($AC$136,Presentación!$AQ$3:$BV$574,Presentación!AP124)="","",HLOOKUP($AC$136,Presentación!$AQ$3:$BV$574,Presentación!AP124,0)))</f>
        <v/>
      </c>
      <c r="E263" s="428"/>
      <c r="F263" s="429"/>
      <c r="G263" s="396" t="str">
        <f>IF(OR($AC$136="",$C$26&lt;&gt;1),"",IF(HLOOKUP($AC$136,Presentación!$BZ$3:$DE$574,Presentación!AP124,0)="","",HLOOKUP($AC$136,Presentación!$BZ$3:$DE$574,Presentación!AP124,0)))</f>
        <v/>
      </c>
      <c r="H263" s="428"/>
      <c r="I263" s="428"/>
      <c r="J263" s="428"/>
      <c r="K263" s="428"/>
      <c r="L263" s="428"/>
      <c r="M263" s="428"/>
      <c r="N263" s="428"/>
      <c r="O263" s="428"/>
      <c r="P263" s="428"/>
      <c r="Q263" s="428"/>
      <c r="R263" s="428"/>
      <c r="S263" s="429"/>
      <c r="T263" s="379"/>
      <c r="U263" s="316"/>
      <c r="V263" s="317"/>
      <c r="W263" s="249"/>
      <c r="X263" s="249"/>
      <c r="Y263" s="249"/>
      <c r="Z263" s="249"/>
      <c r="AA263" s="249"/>
      <c r="AB263" s="249"/>
      <c r="AC263" s="249"/>
      <c r="AD263" s="249"/>
      <c r="AG263">
        <f>IF(C26=1,IF(OR(SUM(COUNTBLANK(D263:AD263),COUNTBLANK(D844:AD844))=25,SUM(COUNTBLANK(D263:AD263),COUNTBLANK(D844:AD844))=54),0,1),0)</f>
        <v>0</v>
      </c>
      <c r="AH263" t="b">
        <f>IF(C26&gt;1,IF(COUNTA(D263:AD263,D844:AD844)=0,0,1))</f>
        <v>0</v>
      </c>
      <c r="AK263">
        <f t="shared" si="27"/>
        <v>0</v>
      </c>
      <c r="AL263">
        <f t="shared" si="28"/>
        <v>0</v>
      </c>
      <c r="AM263">
        <f t="shared" si="29"/>
        <v>0</v>
      </c>
      <c r="AN263">
        <f t="shared" si="30"/>
        <v>0</v>
      </c>
      <c r="AO263">
        <f t="shared" si="31"/>
        <v>0</v>
      </c>
      <c r="AP263">
        <f t="shared" si="32"/>
        <v>0</v>
      </c>
    </row>
    <row r="264" spans="1:42" ht="15" customHeight="1">
      <c r="A264" s="83"/>
      <c r="B264" s="100"/>
      <c r="C264" s="125" t="s">
        <v>1408</v>
      </c>
      <c r="D264" s="441" t="str">
        <f>IF(OR($AC$136="",$C$26&lt;&gt;1),"",IF(HLOOKUP($AC$136,Presentación!$AQ$3:$BV$574,Presentación!AP125)="","",HLOOKUP($AC$136,Presentación!$AQ$3:$BV$574,Presentación!AP125,0)))</f>
        <v/>
      </c>
      <c r="E264" s="428"/>
      <c r="F264" s="429"/>
      <c r="G264" s="396" t="str">
        <f>IF(OR($AC$136="",$C$26&lt;&gt;1),"",IF(HLOOKUP($AC$136,Presentación!$BZ$3:$DE$574,Presentación!AP125,0)="","",HLOOKUP($AC$136,Presentación!$BZ$3:$DE$574,Presentación!AP125,0)))</f>
        <v/>
      </c>
      <c r="H264" s="428"/>
      <c r="I264" s="428"/>
      <c r="J264" s="428"/>
      <c r="K264" s="428"/>
      <c r="L264" s="428"/>
      <c r="M264" s="428"/>
      <c r="N264" s="428"/>
      <c r="O264" s="428"/>
      <c r="P264" s="428"/>
      <c r="Q264" s="428"/>
      <c r="R264" s="428"/>
      <c r="S264" s="429"/>
      <c r="T264" s="379"/>
      <c r="U264" s="316"/>
      <c r="V264" s="317"/>
      <c r="W264" s="249"/>
      <c r="X264" s="249"/>
      <c r="Y264" s="249"/>
      <c r="Z264" s="249"/>
      <c r="AA264" s="249"/>
      <c r="AB264" s="249"/>
      <c r="AC264" s="249"/>
      <c r="AD264" s="249"/>
      <c r="AG264">
        <f>IF(C26=1,IF(OR(SUM(COUNTBLANK(D264:AD264),COUNTBLANK(D845:AD845))=25,SUM(COUNTBLANK(D264:AD264),COUNTBLANK(D845:AD845))=54),0,1),0)</f>
        <v>0</v>
      </c>
      <c r="AH264" t="b">
        <f>IF(C26&gt;1,IF(COUNTA(D264:AD264,D845:AD845)=0,0,1))</f>
        <v>0</v>
      </c>
      <c r="AK264">
        <f t="shared" si="27"/>
        <v>0</v>
      </c>
      <c r="AL264">
        <f t="shared" si="28"/>
        <v>0</v>
      </c>
      <c r="AM264">
        <f t="shared" si="29"/>
        <v>0</v>
      </c>
      <c r="AN264">
        <f t="shared" si="30"/>
        <v>0</v>
      </c>
      <c r="AO264">
        <f t="shared" si="31"/>
        <v>0</v>
      </c>
      <c r="AP264">
        <f t="shared" si="32"/>
        <v>0</v>
      </c>
    </row>
    <row r="265" spans="1:42" ht="15" customHeight="1">
      <c r="A265" s="83"/>
      <c r="B265" s="100"/>
      <c r="C265" s="125" t="s">
        <v>1409</v>
      </c>
      <c r="D265" s="441" t="str">
        <f>IF(OR($AC$136="",$C$26&lt;&gt;1),"",IF(HLOOKUP($AC$136,Presentación!$AQ$3:$BV$574,Presentación!AP126)="","",HLOOKUP($AC$136,Presentación!$AQ$3:$BV$574,Presentación!AP126,0)))</f>
        <v/>
      </c>
      <c r="E265" s="428"/>
      <c r="F265" s="429"/>
      <c r="G265" s="396" t="str">
        <f>IF(OR($AC$136="",$C$26&lt;&gt;1),"",IF(HLOOKUP($AC$136,Presentación!$BZ$3:$DE$574,Presentación!AP126,0)="","",HLOOKUP($AC$136,Presentación!$BZ$3:$DE$574,Presentación!AP126,0)))</f>
        <v/>
      </c>
      <c r="H265" s="428"/>
      <c r="I265" s="428"/>
      <c r="J265" s="428"/>
      <c r="K265" s="428"/>
      <c r="L265" s="428"/>
      <c r="M265" s="428"/>
      <c r="N265" s="428"/>
      <c r="O265" s="428"/>
      <c r="P265" s="428"/>
      <c r="Q265" s="428"/>
      <c r="R265" s="428"/>
      <c r="S265" s="429"/>
      <c r="T265" s="379"/>
      <c r="U265" s="316"/>
      <c r="V265" s="317"/>
      <c r="W265" s="249"/>
      <c r="X265" s="249"/>
      <c r="Y265" s="249"/>
      <c r="Z265" s="249"/>
      <c r="AA265" s="249"/>
      <c r="AB265" s="249"/>
      <c r="AC265" s="249"/>
      <c r="AD265" s="249"/>
      <c r="AG265">
        <f>IF(C26=1,IF(OR(SUM(COUNTBLANK(D265:AD265),COUNTBLANK(D846:AD846))=25,SUM(COUNTBLANK(D265:AD265),COUNTBLANK(D846:AD846))=54),0,1),0)</f>
        <v>0</v>
      </c>
      <c r="AH265" t="b">
        <f>IF(C26&gt;1,IF(COUNTA(D265:AD265,D846:AD846)=0,0,1))</f>
        <v>0</v>
      </c>
      <c r="AK265">
        <f t="shared" si="27"/>
        <v>0</v>
      </c>
      <c r="AL265">
        <f t="shared" si="28"/>
        <v>0</v>
      </c>
      <c r="AM265">
        <f t="shared" si="29"/>
        <v>0</v>
      </c>
      <c r="AN265">
        <f t="shared" si="30"/>
        <v>0</v>
      </c>
      <c r="AO265">
        <f t="shared" si="31"/>
        <v>0</v>
      </c>
      <c r="AP265">
        <f t="shared" si="32"/>
        <v>0</v>
      </c>
    </row>
    <row r="266" spans="1:42" ht="15" customHeight="1">
      <c r="A266" s="83"/>
      <c r="B266" s="100"/>
      <c r="C266" s="125" t="s">
        <v>1410</v>
      </c>
      <c r="D266" s="441" t="str">
        <f>IF(OR($AC$136="",$C$26&lt;&gt;1),"",IF(HLOOKUP($AC$136,Presentación!$AQ$3:$BV$574,Presentación!AP127)="","",HLOOKUP($AC$136,Presentación!$AQ$3:$BV$574,Presentación!AP127,0)))</f>
        <v/>
      </c>
      <c r="E266" s="428"/>
      <c r="F266" s="429"/>
      <c r="G266" s="396" t="str">
        <f>IF(OR($AC$136="",$C$26&lt;&gt;1),"",IF(HLOOKUP($AC$136,Presentación!$BZ$3:$DE$574,Presentación!AP127,0)="","",HLOOKUP($AC$136,Presentación!$BZ$3:$DE$574,Presentación!AP127,0)))</f>
        <v/>
      </c>
      <c r="H266" s="428"/>
      <c r="I266" s="428"/>
      <c r="J266" s="428"/>
      <c r="K266" s="428"/>
      <c r="L266" s="428"/>
      <c r="M266" s="428"/>
      <c r="N266" s="428"/>
      <c r="O266" s="428"/>
      <c r="P266" s="428"/>
      <c r="Q266" s="428"/>
      <c r="R266" s="428"/>
      <c r="S266" s="429"/>
      <c r="T266" s="379"/>
      <c r="U266" s="316"/>
      <c r="V266" s="317"/>
      <c r="W266" s="249"/>
      <c r="X266" s="249"/>
      <c r="Y266" s="249"/>
      <c r="Z266" s="249"/>
      <c r="AA266" s="249"/>
      <c r="AB266" s="249"/>
      <c r="AC266" s="249"/>
      <c r="AD266" s="249"/>
      <c r="AG266">
        <f>IF(C26=1,IF(OR(SUM(COUNTBLANK(D266:AD266),COUNTBLANK(D847:AD847))=25,SUM(COUNTBLANK(D266:AD266),COUNTBLANK(D847:AD847))=54),0,1),0)</f>
        <v>0</v>
      </c>
      <c r="AH266" t="b">
        <f>IF(C26&gt;1,IF(COUNTA(D266:AD266,D847:AD847)=0,0,1))</f>
        <v>0</v>
      </c>
      <c r="AK266">
        <f t="shared" si="27"/>
        <v>0</v>
      </c>
      <c r="AL266">
        <f t="shared" si="28"/>
        <v>0</v>
      </c>
      <c r="AM266">
        <f t="shared" si="29"/>
        <v>0</v>
      </c>
      <c r="AN266">
        <f t="shared" si="30"/>
        <v>0</v>
      </c>
      <c r="AO266">
        <f t="shared" si="31"/>
        <v>0</v>
      </c>
      <c r="AP266">
        <f t="shared" si="32"/>
        <v>0</v>
      </c>
    </row>
    <row r="267" spans="1:42" ht="15" customHeight="1">
      <c r="A267" s="83"/>
      <c r="B267" s="100"/>
      <c r="C267" s="125" t="s">
        <v>1411</v>
      </c>
      <c r="D267" s="441" t="str">
        <f>IF(OR($AC$136="",$C$26&lt;&gt;1),"",IF(HLOOKUP($AC$136,Presentación!$AQ$3:$BV$574,Presentación!AP128)="","",HLOOKUP($AC$136,Presentación!$AQ$3:$BV$574,Presentación!AP128,0)))</f>
        <v/>
      </c>
      <c r="E267" s="428"/>
      <c r="F267" s="429"/>
      <c r="G267" s="396" t="str">
        <f>IF(OR($AC$136="",$C$26&lt;&gt;1),"",IF(HLOOKUP($AC$136,Presentación!$BZ$3:$DE$574,Presentación!AP128,0)="","",HLOOKUP($AC$136,Presentación!$BZ$3:$DE$574,Presentación!AP128,0)))</f>
        <v/>
      </c>
      <c r="H267" s="428"/>
      <c r="I267" s="428"/>
      <c r="J267" s="428"/>
      <c r="K267" s="428"/>
      <c r="L267" s="428"/>
      <c r="M267" s="428"/>
      <c r="N267" s="428"/>
      <c r="O267" s="428"/>
      <c r="P267" s="428"/>
      <c r="Q267" s="428"/>
      <c r="R267" s="428"/>
      <c r="S267" s="429"/>
      <c r="T267" s="379"/>
      <c r="U267" s="316"/>
      <c r="V267" s="317"/>
      <c r="W267" s="249"/>
      <c r="X267" s="249"/>
      <c r="Y267" s="249"/>
      <c r="Z267" s="249"/>
      <c r="AA267" s="249"/>
      <c r="AB267" s="249"/>
      <c r="AC267" s="249"/>
      <c r="AD267" s="249"/>
      <c r="AG267">
        <f>IF(C26=1,IF(OR(SUM(COUNTBLANK(D267:AD267),COUNTBLANK(D848:AD848))=25,SUM(COUNTBLANK(D267:AD267),COUNTBLANK(D848:AD848))=54),0,1),0)</f>
        <v>0</v>
      </c>
      <c r="AH267" t="b">
        <f>IF(C26&gt;1,IF(COUNTA(D267:AD267,D848:AD848)=0,0,1))</f>
        <v>0</v>
      </c>
      <c r="AK267">
        <f t="shared" si="27"/>
        <v>0</v>
      </c>
      <c r="AL267">
        <f t="shared" si="28"/>
        <v>0</v>
      </c>
      <c r="AM267">
        <f t="shared" si="29"/>
        <v>0</v>
      </c>
      <c r="AN267">
        <f t="shared" si="30"/>
        <v>0</v>
      </c>
      <c r="AO267">
        <f t="shared" si="31"/>
        <v>0</v>
      </c>
      <c r="AP267">
        <f t="shared" si="32"/>
        <v>0</v>
      </c>
    </row>
    <row r="268" spans="1:42" ht="15" customHeight="1">
      <c r="A268" s="83"/>
      <c r="B268" s="100"/>
      <c r="C268" s="125" t="s">
        <v>1412</v>
      </c>
      <c r="D268" s="441" t="str">
        <f>IF(OR($AC$136="",$C$26&lt;&gt;1),"",IF(HLOOKUP($AC$136,Presentación!$AQ$3:$BV$574,Presentación!AP129)="","",HLOOKUP($AC$136,Presentación!$AQ$3:$BV$574,Presentación!AP129,0)))</f>
        <v/>
      </c>
      <c r="E268" s="428"/>
      <c r="F268" s="429"/>
      <c r="G268" s="396" t="str">
        <f>IF(OR($AC$136="",$C$26&lt;&gt;1),"",IF(HLOOKUP($AC$136,Presentación!$BZ$3:$DE$574,Presentación!AP129,0)="","",HLOOKUP($AC$136,Presentación!$BZ$3:$DE$574,Presentación!AP129,0)))</f>
        <v/>
      </c>
      <c r="H268" s="428"/>
      <c r="I268" s="428"/>
      <c r="J268" s="428"/>
      <c r="K268" s="428"/>
      <c r="L268" s="428"/>
      <c r="M268" s="428"/>
      <c r="N268" s="428"/>
      <c r="O268" s="428"/>
      <c r="P268" s="428"/>
      <c r="Q268" s="428"/>
      <c r="R268" s="428"/>
      <c r="S268" s="429"/>
      <c r="T268" s="379"/>
      <c r="U268" s="316"/>
      <c r="V268" s="317"/>
      <c r="W268" s="249"/>
      <c r="X268" s="249"/>
      <c r="Y268" s="249"/>
      <c r="Z268" s="249"/>
      <c r="AA268" s="249"/>
      <c r="AB268" s="249"/>
      <c r="AC268" s="249"/>
      <c r="AD268" s="249"/>
      <c r="AG268">
        <f>IF(C26=1,IF(OR(SUM(COUNTBLANK(D268:AD268),COUNTBLANK(D849:AD849))=25,SUM(COUNTBLANK(D268:AD268),COUNTBLANK(D849:AD849))=54),0,1),0)</f>
        <v>0</v>
      </c>
      <c r="AH268" t="b">
        <f>IF(C26&gt;1,IF(COUNTA(D268:AD268,D849:AD849)=0,0,1))</f>
        <v>0</v>
      </c>
      <c r="AK268">
        <f t="shared" si="27"/>
        <v>0</v>
      </c>
      <c r="AL268">
        <f t="shared" si="28"/>
        <v>0</v>
      </c>
      <c r="AM268">
        <f t="shared" si="29"/>
        <v>0</v>
      </c>
      <c r="AN268">
        <f t="shared" si="30"/>
        <v>0</v>
      </c>
      <c r="AO268">
        <f t="shared" si="31"/>
        <v>0</v>
      </c>
      <c r="AP268">
        <f t="shared" si="32"/>
        <v>0</v>
      </c>
    </row>
    <row r="269" spans="1:42" ht="15" customHeight="1">
      <c r="A269" s="83"/>
      <c r="B269" s="100"/>
      <c r="C269" s="125" t="s">
        <v>1413</v>
      </c>
      <c r="D269" s="441" t="str">
        <f>IF(OR($AC$136="",$C$26&lt;&gt;1),"",IF(HLOOKUP($AC$136,Presentación!$AQ$3:$BV$574,Presentación!AP130)="","",HLOOKUP($AC$136,Presentación!$AQ$3:$BV$574,Presentación!AP130,0)))</f>
        <v/>
      </c>
      <c r="E269" s="428"/>
      <c r="F269" s="429"/>
      <c r="G269" s="396" t="str">
        <f>IF(OR($AC$136="",$C$26&lt;&gt;1),"",IF(HLOOKUP($AC$136,Presentación!$BZ$3:$DE$574,Presentación!AP130,0)="","",HLOOKUP($AC$136,Presentación!$BZ$3:$DE$574,Presentación!AP130,0)))</f>
        <v/>
      </c>
      <c r="H269" s="428"/>
      <c r="I269" s="428"/>
      <c r="J269" s="428"/>
      <c r="K269" s="428"/>
      <c r="L269" s="428"/>
      <c r="M269" s="428"/>
      <c r="N269" s="428"/>
      <c r="O269" s="428"/>
      <c r="P269" s="428"/>
      <c r="Q269" s="428"/>
      <c r="R269" s="428"/>
      <c r="S269" s="429"/>
      <c r="T269" s="379"/>
      <c r="U269" s="316"/>
      <c r="V269" s="317"/>
      <c r="W269" s="249"/>
      <c r="X269" s="249"/>
      <c r="Y269" s="249"/>
      <c r="Z269" s="249"/>
      <c r="AA269" s="249"/>
      <c r="AB269" s="249"/>
      <c r="AC269" s="249"/>
      <c r="AD269" s="249"/>
      <c r="AG269">
        <f>IF(C26=1,IF(OR(SUM(COUNTBLANK(D269:AD269),COUNTBLANK(D850:AD850))=25,SUM(COUNTBLANK(D269:AD269),COUNTBLANK(D850:AD850))=54),0,1),0)</f>
        <v>0</v>
      </c>
      <c r="AH269" t="b">
        <f>IF(C26&gt;1,IF(COUNTA(D269:AD269,D850:AD850)=0,0,1))</f>
        <v>0</v>
      </c>
      <c r="AK269">
        <f t="shared" si="27"/>
        <v>0</v>
      </c>
      <c r="AL269">
        <f t="shared" si="28"/>
        <v>0</v>
      </c>
      <c r="AM269">
        <f t="shared" si="29"/>
        <v>0</v>
      </c>
      <c r="AN269">
        <f t="shared" si="30"/>
        <v>0</v>
      </c>
      <c r="AO269">
        <f t="shared" si="31"/>
        <v>0</v>
      </c>
      <c r="AP269">
        <f t="shared" si="32"/>
        <v>0</v>
      </c>
    </row>
    <row r="270" spans="1:42" ht="15" customHeight="1">
      <c r="A270" s="83"/>
      <c r="B270" s="100"/>
      <c r="C270" s="125" t="s">
        <v>1414</v>
      </c>
      <c r="D270" s="441" t="str">
        <f>IF(OR($AC$136="",$C$26&lt;&gt;1),"",IF(HLOOKUP($AC$136,Presentación!$AQ$3:$BV$574,Presentación!AP131)="","",HLOOKUP($AC$136,Presentación!$AQ$3:$BV$574,Presentación!AP131,0)))</f>
        <v/>
      </c>
      <c r="E270" s="428"/>
      <c r="F270" s="429"/>
      <c r="G270" s="396" t="str">
        <f>IF(OR($AC$136="",$C$26&lt;&gt;1),"",IF(HLOOKUP($AC$136,Presentación!$BZ$3:$DE$574,Presentación!AP131,0)="","",HLOOKUP($AC$136,Presentación!$BZ$3:$DE$574,Presentación!AP131,0)))</f>
        <v/>
      </c>
      <c r="H270" s="428"/>
      <c r="I270" s="428"/>
      <c r="J270" s="428"/>
      <c r="K270" s="428"/>
      <c r="L270" s="428"/>
      <c r="M270" s="428"/>
      <c r="N270" s="428"/>
      <c r="O270" s="428"/>
      <c r="P270" s="428"/>
      <c r="Q270" s="428"/>
      <c r="R270" s="428"/>
      <c r="S270" s="429"/>
      <c r="T270" s="379"/>
      <c r="U270" s="316"/>
      <c r="V270" s="317"/>
      <c r="W270" s="249"/>
      <c r="X270" s="249"/>
      <c r="Y270" s="249"/>
      <c r="Z270" s="249"/>
      <c r="AA270" s="249"/>
      <c r="AB270" s="249"/>
      <c r="AC270" s="249"/>
      <c r="AD270" s="249"/>
      <c r="AG270">
        <f>IF(C26=1,IF(OR(SUM(COUNTBLANK(D270:AD270),COUNTBLANK(D851:AD851))=25,SUM(COUNTBLANK(D270:AD270),COUNTBLANK(D851:AD851))=54),0,1),0)</f>
        <v>0</v>
      </c>
      <c r="AH270" t="b">
        <f>IF(C26&gt;1,IF(COUNTA(D270:AD270,D851:AD851)=0,0,1))</f>
        <v>0</v>
      </c>
      <c r="AK270">
        <f t="shared" ref="AK270:AK333" si="33">COUNTIF(X270:Z270,"NS")</f>
        <v>0</v>
      </c>
      <c r="AL270">
        <f t="shared" ref="AL270:AL333" si="34">SUM(X270:Z270)</f>
        <v>0</v>
      </c>
      <c r="AM270">
        <f t="shared" ref="AM270:AM333" si="35">IF(COUNTA(W270:Z270)=0,0,IF(OR(AND(W270=0,AK270&gt;0),AND(W270="ns",AL270&gt;0),AND(W270="ns",AK270=0,AL270=0)),1,IF(OR(AND(AK270&gt;=2,W270&gt;AL270),AND(W270="ns",AL270=0,AK270&gt;0),W270=AL270),0,1)))</f>
        <v>0</v>
      </c>
      <c r="AN270">
        <f t="shared" ref="AN270:AN333" si="36">COUNTIF(AB270:AD270,"NS")</f>
        <v>0</v>
      </c>
      <c r="AO270">
        <f t="shared" ref="AO270:AO333" si="37">SUM(AB270:AD270)</f>
        <v>0</v>
      </c>
      <c r="AP270">
        <f t="shared" ref="AP270:AP333" si="38">IF(COUNTA(AA270:AD270)=0,0,IF(OR(AND(AA270=0,AN270&gt;0),AND(AA270="ns",AO270&gt;0),AND(AA270="ns",AN270=0,AO270=0)),1,IF(OR(AND(AN270&gt;=2,AA270&gt;AO270),AND(AA270="ns",AO270=0,AN270&gt;0),AA270=AO270),0,1)))</f>
        <v>0</v>
      </c>
    </row>
    <row r="271" spans="1:42" ht="15" customHeight="1">
      <c r="A271" s="83"/>
      <c r="B271" s="100"/>
      <c r="C271" s="125" t="s">
        <v>1415</v>
      </c>
      <c r="D271" s="441" t="str">
        <f>IF(OR($AC$136="",$C$26&lt;&gt;1),"",IF(HLOOKUP($AC$136,Presentación!$AQ$3:$BV$574,Presentación!AP132)="","",HLOOKUP($AC$136,Presentación!$AQ$3:$BV$574,Presentación!AP132,0)))</f>
        <v/>
      </c>
      <c r="E271" s="428"/>
      <c r="F271" s="429"/>
      <c r="G271" s="396" t="str">
        <f>IF(OR($AC$136="",$C$26&lt;&gt;1),"",IF(HLOOKUP($AC$136,Presentación!$BZ$3:$DE$574,Presentación!AP132,0)="","",HLOOKUP($AC$136,Presentación!$BZ$3:$DE$574,Presentación!AP132,0)))</f>
        <v/>
      </c>
      <c r="H271" s="428"/>
      <c r="I271" s="428"/>
      <c r="J271" s="428"/>
      <c r="K271" s="428"/>
      <c r="L271" s="428"/>
      <c r="M271" s="428"/>
      <c r="N271" s="428"/>
      <c r="O271" s="428"/>
      <c r="P271" s="428"/>
      <c r="Q271" s="428"/>
      <c r="R271" s="428"/>
      <c r="S271" s="429"/>
      <c r="T271" s="379"/>
      <c r="U271" s="316"/>
      <c r="V271" s="317"/>
      <c r="W271" s="249"/>
      <c r="X271" s="249"/>
      <c r="Y271" s="249"/>
      <c r="Z271" s="249"/>
      <c r="AA271" s="249"/>
      <c r="AB271" s="249"/>
      <c r="AC271" s="249"/>
      <c r="AD271" s="249"/>
      <c r="AG271">
        <f>IF(C26=1,IF(OR(SUM(COUNTBLANK(D271:AD271),COUNTBLANK(D852:AD852))=25,SUM(COUNTBLANK(D271:AD271),COUNTBLANK(D852:AD852))=54),0,1),0)</f>
        <v>0</v>
      </c>
      <c r="AH271" t="b">
        <f>IF(C26&gt;1,IF(COUNTA(D271:AD271,D852:AD852)=0,0,1))</f>
        <v>0</v>
      </c>
      <c r="AK271">
        <f t="shared" si="33"/>
        <v>0</v>
      </c>
      <c r="AL271">
        <f t="shared" si="34"/>
        <v>0</v>
      </c>
      <c r="AM271">
        <f t="shared" si="35"/>
        <v>0</v>
      </c>
      <c r="AN271">
        <f t="shared" si="36"/>
        <v>0</v>
      </c>
      <c r="AO271">
        <f t="shared" si="37"/>
        <v>0</v>
      </c>
      <c r="AP271">
        <f t="shared" si="38"/>
        <v>0</v>
      </c>
    </row>
    <row r="272" spans="1:42" ht="15" customHeight="1">
      <c r="A272" s="83"/>
      <c r="B272" s="100"/>
      <c r="C272" s="125" t="s">
        <v>1416</v>
      </c>
      <c r="D272" s="441" t="str">
        <f>IF(OR($AC$136="",$C$26&lt;&gt;1),"",IF(HLOOKUP($AC$136,Presentación!$AQ$3:$BV$574,Presentación!AP133)="","",HLOOKUP($AC$136,Presentación!$AQ$3:$BV$574,Presentación!AP133,0)))</f>
        <v/>
      </c>
      <c r="E272" s="428"/>
      <c r="F272" s="429"/>
      <c r="G272" s="396" t="str">
        <f>IF(OR($AC$136="",$C$26&lt;&gt;1),"",IF(HLOOKUP($AC$136,Presentación!$BZ$3:$DE$574,Presentación!AP133,0)="","",HLOOKUP($AC$136,Presentación!$BZ$3:$DE$574,Presentación!AP133,0)))</f>
        <v/>
      </c>
      <c r="H272" s="428"/>
      <c r="I272" s="428"/>
      <c r="J272" s="428"/>
      <c r="K272" s="428"/>
      <c r="L272" s="428"/>
      <c r="M272" s="428"/>
      <c r="N272" s="428"/>
      <c r="O272" s="428"/>
      <c r="P272" s="428"/>
      <c r="Q272" s="428"/>
      <c r="R272" s="428"/>
      <c r="S272" s="429"/>
      <c r="T272" s="379"/>
      <c r="U272" s="316"/>
      <c r="V272" s="317"/>
      <c r="W272" s="249"/>
      <c r="X272" s="249"/>
      <c r="Y272" s="249"/>
      <c r="Z272" s="249"/>
      <c r="AA272" s="249"/>
      <c r="AB272" s="249"/>
      <c r="AC272" s="249"/>
      <c r="AD272" s="249"/>
      <c r="AG272">
        <f>IF(C26=1,IF(OR(SUM(COUNTBLANK(D272:AD272),COUNTBLANK(D853:AD853))=25,SUM(COUNTBLANK(D272:AD272),COUNTBLANK(D853:AD853))=54),0,1),0)</f>
        <v>0</v>
      </c>
      <c r="AH272" t="b">
        <f>IF(C26&gt;1,IF(COUNTA(D272:AD272,D853:AD853)=0,0,1))</f>
        <v>0</v>
      </c>
      <c r="AK272">
        <f t="shared" si="33"/>
        <v>0</v>
      </c>
      <c r="AL272">
        <f t="shared" si="34"/>
        <v>0</v>
      </c>
      <c r="AM272">
        <f t="shared" si="35"/>
        <v>0</v>
      </c>
      <c r="AN272">
        <f t="shared" si="36"/>
        <v>0</v>
      </c>
      <c r="AO272">
        <f t="shared" si="37"/>
        <v>0</v>
      </c>
      <c r="AP272">
        <f t="shared" si="38"/>
        <v>0</v>
      </c>
    </row>
    <row r="273" spans="1:42" ht="15" customHeight="1">
      <c r="A273" s="83"/>
      <c r="B273" s="100"/>
      <c r="C273" s="125" t="s">
        <v>1417</v>
      </c>
      <c r="D273" s="441" t="str">
        <f>IF(OR($AC$136="",$C$26&lt;&gt;1),"",IF(HLOOKUP($AC$136,Presentación!$AQ$3:$BV$574,Presentación!AP134)="","",HLOOKUP($AC$136,Presentación!$AQ$3:$BV$574,Presentación!AP134,0)))</f>
        <v/>
      </c>
      <c r="E273" s="428"/>
      <c r="F273" s="429"/>
      <c r="G273" s="396" t="str">
        <f>IF(OR($AC$136="",$C$26&lt;&gt;1),"",IF(HLOOKUP($AC$136,Presentación!$BZ$3:$DE$574,Presentación!AP134,0)="","",HLOOKUP($AC$136,Presentación!$BZ$3:$DE$574,Presentación!AP134,0)))</f>
        <v/>
      </c>
      <c r="H273" s="428"/>
      <c r="I273" s="428"/>
      <c r="J273" s="428"/>
      <c r="K273" s="428"/>
      <c r="L273" s="428"/>
      <c r="M273" s="428"/>
      <c r="N273" s="428"/>
      <c r="O273" s="428"/>
      <c r="P273" s="428"/>
      <c r="Q273" s="428"/>
      <c r="R273" s="428"/>
      <c r="S273" s="429"/>
      <c r="T273" s="379"/>
      <c r="U273" s="316"/>
      <c r="V273" s="317"/>
      <c r="W273" s="249"/>
      <c r="X273" s="249"/>
      <c r="Y273" s="249"/>
      <c r="Z273" s="249"/>
      <c r="AA273" s="249"/>
      <c r="AB273" s="249"/>
      <c r="AC273" s="249"/>
      <c r="AD273" s="249"/>
      <c r="AG273">
        <f>IF(C26=1,IF(OR(SUM(COUNTBLANK(D273:AD273),COUNTBLANK(D854:AD854))=25,SUM(COUNTBLANK(D273:AD273),COUNTBLANK(D854:AD854))=54),0,1),0)</f>
        <v>0</v>
      </c>
      <c r="AH273" t="b">
        <f>IF(C26&gt;1,IF(COUNTA(D273:AD273,D854:AD854)=0,0,1))</f>
        <v>0</v>
      </c>
      <c r="AK273">
        <f t="shared" si="33"/>
        <v>0</v>
      </c>
      <c r="AL273">
        <f t="shared" si="34"/>
        <v>0</v>
      </c>
      <c r="AM273">
        <f t="shared" si="35"/>
        <v>0</v>
      </c>
      <c r="AN273">
        <f t="shared" si="36"/>
        <v>0</v>
      </c>
      <c r="AO273">
        <f t="shared" si="37"/>
        <v>0</v>
      </c>
      <c r="AP273">
        <f t="shared" si="38"/>
        <v>0</v>
      </c>
    </row>
    <row r="274" spans="1:42" ht="15" customHeight="1">
      <c r="A274" s="83"/>
      <c r="B274" s="100"/>
      <c r="C274" s="125" t="s">
        <v>1418</v>
      </c>
      <c r="D274" s="441" t="str">
        <f>IF(OR($AC$136="",$C$26&lt;&gt;1),"",IF(HLOOKUP($AC$136,Presentación!$AQ$3:$BV$574,Presentación!AP135)="","",HLOOKUP($AC$136,Presentación!$AQ$3:$BV$574,Presentación!AP135,0)))</f>
        <v/>
      </c>
      <c r="E274" s="428"/>
      <c r="F274" s="429"/>
      <c r="G274" s="396" t="str">
        <f>IF(OR($AC$136="",$C$26&lt;&gt;1),"",IF(HLOOKUP($AC$136,Presentación!$BZ$3:$DE$574,Presentación!AP135,0)="","",HLOOKUP($AC$136,Presentación!$BZ$3:$DE$574,Presentación!AP135,0)))</f>
        <v/>
      </c>
      <c r="H274" s="428"/>
      <c r="I274" s="428"/>
      <c r="J274" s="428"/>
      <c r="K274" s="428"/>
      <c r="L274" s="428"/>
      <c r="M274" s="428"/>
      <c r="N274" s="428"/>
      <c r="O274" s="428"/>
      <c r="P274" s="428"/>
      <c r="Q274" s="428"/>
      <c r="R274" s="428"/>
      <c r="S274" s="429"/>
      <c r="T274" s="379"/>
      <c r="U274" s="316"/>
      <c r="V274" s="317"/>
      <c r="W274" s="249"/>
      <c r="X274" s="249"/>
      <c r="Y274" s="249"/>
      <c r="Z274" s="249"/>
      <c r="AA274" s="249"/>
      <c r="AB274" s="249"/>
      <c r="AC274" s="249"/>
      <c r="AD274" s="249"/>
      <c r="AG274">
        <f>IF(C26=1,IF(OR(SUM(COUNTBLANK(D274:AD274),COUNTBLANK(D855:AD855))=25,SUM(COUNTBLANK(D274:AD274),COUNTBLANK(D855:AD855))=54),0,1),0)</f>
        <v>0</v>
      </c>
      <c r="AH274" t="b">
        <f>IF(C26&gt;1,IF(COUNTA(D274:AD274,D855:AD855)=0,0,1))</f>
        <v>0</v>
      </c>
      <c r="AK274">
        <f t="shared" si="33"/>
        <v>0</v>
      </c>
      <c r="AL274">
        <f t="shared" si="34"/>
        <v>0</v>
      </c>
      <c r="AM274">
        <f t="shared" si="35"/>
        <v>0</v>
      </c>
      <c r="AN274">
        <f t="shared" si="36"/>
        <v>0</v>
      </c>
      <c r="AO274">
        <f t="shared" si="37"/>
        <v>0</v>
      </c>
      <c r="AP274">
        <f t="shared" si="38"/>
        <v>0</v>
      </c>
    </row>
    <row r="275" spans="1:42" ht="15" customHeight="1">
      <c r="A275" s="83"/>
      <c r="B275" s="100"/>
      <c r="C275" s="125" t="s">
        <v>1419</v>
      </c>
      <c r="D275" s="441" t="str">
        <f>IF(OR($AC$136="",$C$26&lt;&gt;1),"",IF(HLOOKUP($AC$136,Presentación!$AQ$3:$BV$574,Presentación!AP136)="","",HLOOKUP($AC$136,Presentación!$AQ$3:$BV$574,Presentación!AP136,0)))</f>
        <v/>
      </c>
      <c r="E275" s="428"/>
      <c r="F275" s="429"/>
      <c r="G275" s="396" t="str">
        <f>IF(OR($AC$136="",$C$26&lt;&gt;1),"",IF(HLOOKUP($AC$136,Presentación!$BZ$3:$DE$574,Presentación!AP136,0)="","",HLOOKUP($AC$136,Presentación!$BZ$3:$DE$574,Presentación!AP136,0)))</f>
        <v/>
      </c>
      <c r="H275" s="428"/>
      <c r="I275" s="428"/>
      <c r="J275" s="428"/>
      <c r="K275" s="428"/>
      <c r="L275" s="428"/>
      <c r="M275" s="428"/>
      <c r="N275" s="428"/>
      <c r="O275" s="428"/>
      <c r="P275" s="428"/>
      <c r="Q275" s="428"/>
      <c r="R275" s="428"/>
      <c r="S275" s="429"/>
      <c r="T275" s="379"/>
      <c r="U275" s="316"/>
      <c r="V275" s="317"/>
      <c r="W275" s="249"/>
      <c r="X275" s="249"/>
      <c r="Y275" s="249"/>
      <c r="Z275" s="249"/>
      <c r="AA275" s="249"/>
      <c r="AB275" s="249"/>
      <c r="AC275" s="249"/>
      <c r="AD275" s="249"/>
      <c r="AG275">
        <f>IF(C26=1,IF(OR(SUM(COUNTBLANK(D275:AD275),COUNTBLANK(D856:AD856))=25,SUM(COUNTBLANK(D275:AD275),COUNTBLANK(D856:AD856))=54),0,1),0)</f>
        <v>0</v>
      </c>
      <c r="AH275" t="b">
        <f>IF(C26&gt;1,IF(COUNTA(D275:AD275,D856:AD856)=0,0,1))</f>
        <v>0</v>
      </c>
      <c r="AK275">
        <f t="shared" si="33"/>
        <v>0</v>
      </c>
      <c r="AL275">
        <f t="shared" si="34"/>
        <v>0</v>
      </c>
      <c r="AM275">
        <f t="shared" si="35"/>
        <v>0</v>
      </c>
      <c r="AN275">
        <f t="shared" si="36"/>
        <v>0</v>
      </c>
      <c r="AO275">
        <f t="shared" si="37"/>
        <v>0</v>
      </c>
      <c r="AP275">
        <f t="shared" si="38"/>
        <v>0</v>
      </c>
    </row>
    <row r="276" spans="1:42" ht="15" customHeight="1">
      <c r="A276" s="83"/>
      <c r="B276" s="100"/>
      <c r="C276" s="125" t="s">
        <v>1420</v>
      </c>
      <c r="D276" s="441" t="str">
        <f>IF(OR($AC$136="",$C$26&lt;&gt;1),"",IF(HLOOKUP($AC$136,Presentación!$AQ$3:$BV$574,Presentación!AP137)="","",HLOOKUP($AC$136,Presentación!$AQ$3:$BV$574,Presentación!AP137,0)))</f>
        <v/>
      </c>
      <c r="E276" s="428"/>
      <c r="F276" s="429"/>
      <c r="G276" s="396" t="str">
        <f>IF(OR($AC$136="",$C$26&lt;&gt;1),"",IF(HLOOKUP($AC$136,Presentación!$BZ$3:$DE$574,Presentación!AP137,0)="","",HLOOKUP($AC$136,Presentación!$BZ$3:$DE$574,Presentación!AP137,0)))</f>
        <v/>
      </c>
      <c r="H276" s="428"/>
      <c r="I276" s="428"/>
      <c r="J276" s="428"/>
      <c r="K276" s="428"/>
      <c r="L276" s="428"/>
      <c r="M276" s="428"/>
      <c r="N276" s="428"/>
      <c r="O276" s="428"/>
      <c r="P276" s="428"/>
      <c r="Q276" s="428"/>
      <c r="R276" s="428"/>
      <c r="S276" s="429"/>
      <c r="T276" s="379"/>
      <c r="U276" s="316"/>
      <c r="V276" s="317"/>
      <c r="W276" s="249"/>
      <c r="X276" s="249"/>
      <c r="Y276" s="249"/>
      <c r="Z276" s="249"/>
      <c r="AA276" s="249"/>
      <c r="AB276" s="249"/>
      <c r="AC276" s="249"/>
      <c r="AD276" s="249"/>
      <c r="AG276">
        <f>IF(C26=1,IF(OR(SUM(COUNTBLANK(D276:AD276),COUNTBLANK(D857:AD857))=25,SUM(COUNTBLANK(D276:AD276),COUNTBLANK(D857:AD857))=54),0,1),0)</f>
        <v>0</v>
      </c>
      <c r="AH276" t="b">
        <f>IF(C26&gt;1,IF(COUNTA(D276:AD276,D857:AD857)=0,0,1))</f>
        <v>0</v>
      </c>
      <c r="AK276">
        <f t="shared" si="33"/>
        <v>0</v>
      </c>
      <c r="AL276">
        <f t="shared" si="34"/>
        <v>0</v>
      </c>
      <c r="AM276">
        <f t="shared" si="35"/>
        <v>0</v>
      </c>
      <c r="AN276">
        <f t="shared" si="36"/>
        <v>0</v>
      </c>
      <c r="AO276">
        <f t="shared" si="37"/>
        <v>0</v>
      </c>
      <c r="AP276">
        <f t="shared" si="38"/>
        <v>0</v>
      </c>
    </row>
    <row r="277" spans="1:42" ht="15" customHeight="1">
      <c r="A277" s="83"/>
      <c r="B277" s="100"/>
      <c r="C277" s="125" t="s">
        <v>1421</v>
      </c>
      <c r="D277" s="441" t="str">
        <f>IF(OR($AC$136="",$C$26&lt;&gt;1),"",IF(HLOOKUP($AC$136,Presentación!$AQ$3:$BV$574,Presentación!AP138)="","",HLOOKUP($AC$136,Presentación!$AQ$3:$BV$574,Presentación!AP138,0)))</f>
        <v/>
      </c>
      <c r="E277" s="428"/>
      <c r="F277" s="429"/>
      <c r="G277" s="396" t="str">
        <f>IF(OR($AC$136="",$C$26&lt;&gt;1),"",IF(HLOOKUP($AC$136,Presentación!$BZ$3:$DE$574,Presentación!AP138,0)="","",HLOOKUP($AC$136,Presentación!$BZ$3:$DE$574,Presentación!AP138,0)))</f>
        <v/>
      </c>
      <c r="H277" s="428"/>
      <c r="I277" s="428"/>
      <c r="J277" s="428"/>
      <c r="K277" s="428"/>
      <c r="L277" s="428"/>
      <c r="M277" s="428"/>
      <c r="N277" s="428"/>
      <c r="O277" s="428"/>
      <c r="P277" s="428"/>
      <c r="Q277" s="428"/>
      <c r="R277" s="428"/>
      <c r="S277" s="429"/>
      <c r="T277" s="379"/>
      <c r="U277" s="316"/>
      <c r="V277" s="317"/>
      <c r="W277" s="249"/>
      <c r="X277" s="249"/>
      <c r="Y277" s="249"/>
      <c r="Z277" s="249"/>
      <c r="AA277" s="249"/>
      <c r="AB277" s="249"/>
      <c r="AC277" s="249"/>
      <c r="AD277" s="249"/>
      <c r="AG277">
        <f>IF(C26=1,IF(OR(SUM(COUNTBLANK(D277:AD277),COUNTBLANK(D858:AD858))=25,SUM(COUNTBLANK(D277:AD277),COUNTBLANK(D858:AD858))=54),0,1),0)</f>
        <v>0</v>
      </c>
      <c r="AH277" t="b">
        <f>IF(C26&gt;1,IF(COUNTA(D277:AD277,D858:AD858)=0,0,1))</f>
        <v>0</v>
      </c>
      <c r="AK277">
        <f t="shared" si="33"/>
        <v>0</v>
      </c>
      <c r="AL277">
        <f t="shared" si="34"/>
        <v>0</v>
      </c>
      <c r="AM277">
        <f t="shared" si="35"/>
        <v>0</v>
      </c>
      <c r="AN277">
        <f t="shared" si="36"/>
        <v>0</v>
      </c>
      <c r="AO277">
        <f t="shared" si="37"/>
        <v>0</v>
      </c>
      <c r="AP277">
        <f t="shared" si="38"/>
        <v>0</v>
      </c>
    </row>
    <row r="278" spans="1:42" ht="15" customHeight="1">
      <c r="A278" s="83"/>
      <c r="B278" s="100"/>
      <c r="C278" s="125" t="s">
        <v>1422</v>
      </c>
      <c r="D278" s="441" t="str">
        <f>IF(OR($AC$136="",$C$26&lt;&gt;1),"",IF(HLOOKUP($AC$136,Presentación!$AQ$3:$BV$574,Presentación!AP139)="","",HLOOKUP($AC$136,Presentación!$AQ$3:$BV$574,Presentación!AP139,0)))</f>
        <v/>
      </c>
      <c r="E278" s="428"/>
      <c r="F278" s="429"/>
      <c r="G278" s="396" t="str">
        <f>IF(OR($AC$136="",$C$26&lt;&gt;1),"",IF(HLOOKUP($AC$136,Presentación!$BZ$3:$DE$574,Presentación!AP139,0)="","",HLOOKUP($AC$136,Presentación!$BZ$3:$DE$574,Presentación!AP139,0)))</f>
        <v/>
      </c>
      <c r="H278" s="428"/>
      <c r="I278" s="428"/>
      <c r="J278" s="428"/>
      <c r="K278" s="428"/>
      <c r="L278" s="428"/>
      <c r="M278" s="428"/>
      <c r="N278" s="428"/>
      <c r="O278" s="428"/>
      <c r="P278" s="428"/>
      <c r="Q278" s="428"/>
      <c r="R278" s="428"/>
      <c r="S278" s="429"/>
      <c r="T278" s="379"/>
      <c r="U278" s="316"/>
      <c r="V278" s="317"/>
      <c r="W278" s="249"/>
      <c r="X278" s="249"/>
      <c r="Y278" s="249"/>
      <c r="Z278" s="249"/>
      <c r="AA278" s="249"/>
      <c r="AB278" s="249"/>
      <c r="AC278" s="249"/>
      <c r="AD278" s="249"/>
      <c r="AG278">
        <f>IF(C26=1,IF(OR(SUM(COUNTBLANK(D278:AD278),COUNTBLANK(D859:AD859))=25,SUM(COUNTBLANK(D278:AD278),COUNTBLANK(D859:AD859))=54),0,1),0)</f>
        <v>0</v>
      </c>
      <c r="AH278" t="b">
        <f>IF(C26&gt;1,IF(COUNTA(D278:AD278,D859:AD859)=0,0,1))</f>
        <v>0</v>
      </c>
      <c r="AK278">
        <f t="shared" si="33"/>
        <v>0</v>
      </c>
      <c r="AL278">
        <f t="shared" si="34"/>
        <v>0</v>
      </c>
      <c r="AM278">
        <f t="shared" si="35"/>
        <v>0</v>
      </c>
      <c r="AN278">
        <f t="shared" si="36"/>
        <v>0</v>
      </c>
      <c r="AO278">
        <f t="shared" si="37"/>
        <v>0</v>
      </c>
      <c r="AP278">
        <f t="shared" si="38"/>
        <v>0</v>
      </c>
    </row>
    <row r="279" spans="1:42" ht="15" customHeight="1">
      <c r="A279" s="83"/>
      <c r="B279" s="100"/>
      <c r="C279" s="125" t="s">
        <v>1423</v>
      </c>
      <c r="D279" s="441" t="str">
        <f>IF(OR($AC$136="",$C$26&lt;&gt;1),"",IF(HLOOKUP($AC$136,Presentación!$AQ$3:$BV$574,Presentación!AP140)="","",HLOOKUP($AC$136,Presentación!$AQ$3:$BV$574,Presentación!AP140,0)))</f>
        <v/>
      </c>
      <c r="E279" s="428"/>
      <c r="F279" s="429"/>
      <c r="G279" s="396" t="str">
        <f>IF(OR($AC$136="",$C$26&lt;&gt;1),"",IF(HLOOKUP($AC$136,Presentación!$BZ$3:$DE$574,Presentación!AP140,0)="","",HLOOKUP($AC$136,Presentación!$BZ$3:$DE$574,Presentación!AP140,0)))</f>
        <v/>
      </c>
      <c r="H279" s="428"/>
      <c r="I279" s="428"/>
      <c r="J279" s="428"/>
      <c r="K279" s="428"/>
      <c r="L279" s="428"/>
      <c r="M279" s="428"/>
      <c r="N279" s="428"/>
      <c r="O279" s="428"/>
      <c r="P279" s="428"/>
      <c r="Q279" s="428"/>
      <c r="R279" s="428"/>
      <c r="S279" s="429"/>
      <c r="T279" s="379"/>
      <c r="U279" s="316"/>
      <c r="V279" s="317"/>
      <c r="W279" s="249"/>
      <c r="X279" s="249"/>
      <c r="Y279" s="249"/>
      <c r="Z279" s="249"/>
      <c r="AA279" s="249"/>
      <c r="AB279" s="249"/>
      <c r="AC279" s="249"/>
      <c r="AD279" s="249"/>
      <c r="AG279">
        <f>IF(C26=1,IF(OR(SUM(COUNTBLANK(D279:AD279),COUNTBLANK(D860:AD860))=25,SUM(COUNTBLANK(D279:AD279),COUNTBLANK(D860:AD860))=54),0,1),0)</f>
        <v>0</v>
      </c>
      <c r="AH279" t="b">
        <f>IF(C26&gt;1,IF(COUNTA(D279:AD279,D860:AD860)=0,0,1))</f>
        <v>0</v>
      </c>
      <c r="AK279">
        <f t="shared" si="33"/>
        <v>0</v>
      </c>
      <c r="AL279">
        <f t="shared" si="34"/>
        <v>0</v>
      </c>
      <c r="AM279">
        <f t="shared" si="35"/>
        <v>0</v>
      </c>
      <c r="AN279">
        <f t="shared" si="36"/>
        <v>0</v>
      </c>
      <c r="AO279">
        <f t="shared" si="37"/>
        <v>0</v>
      </c>
      <c r="AP279">
        <f t="shared" si="38"/>
        <v>0</v>
      </c>
    </row>
    <row r="280" spans="1:42" ht="15" customHeight="1">
      <c r="A280" s="83"/>
      <c r="B280" s="100"/>
      <c r="C280" s="125" t="s">
        <v>1424</v>
      </c>
      <c r="D280" s="441" t="str">
        <f>IF(OR($AC$136="",$C$26&lt;&gt;1),"",IF(HLOOKUP($AC$136,Presentación!$AQ$3:$BV$574,Presentación!AP141)="","",HLOOKUP($AC$136,Presentación!$AQ$3:$BV$574,Presentación!AP141,0)))</f>
        <v/>
      </c>
      <c r="E280" s="428"/>
      <c r="F280" s="429"/>
      <c r="G280" s="396" t="str">
        <f>IF(OR($AC$136="",$C$26&lt;&gt;1),"",IF(HLOOKUP($AC$136,Presentación!$BZ$3:$DE$574,Presentación!AP141,0)="","",HLOOKUP($AC$136,Presentación!$BZ$3:$DE$574,Presentación!AP141,0)))</f>
        <v/>
      </c>
      <c r="H280" s="428"/>
      <c r="I280" s="428"/>
      <c r="J280" s="428"/>
      <c r="K280" s="428"/>
      <c r="L280" s="428"/>
      <c r="M280" s="428"/>
      <c r="N280" s="428"/>
      <c r="O280" s="428"/>
      <c r="P280" s="428"/>
      <c r="Q280" s="428"/>
      <c r="R280" s="428"/>
      <c r="S280" s="429"/>
      <c r="T280" s="379"/>
      <c r="U280" s="316"/>
      <c r="V280" s="317"/>
      <c r="W280" s="249"/>
      <c r="X280" s="249"/>
      <c r="Y280" s="249"/>
      <c r="Z280" s="249"/>
      <c r="AA280" s="249"/>
      <c r="AB280" s="249"/>
      <c r="AC280" s="249"/>
      <c r="AD280" s="249"/>
      <c r="AG280">
        <f>IF(C26=1,IF(OR(SUM(COUNTBLANK(D280:AD280),COUNTBLANK(D861:AD861))=25,SUM(COUNTBLANK(D280:AD280),COUNTBLANK(D861:AD861))=54),0,1),0)</f>
        <v>0</v>
      </c>
      <c r="AH280" t="b">
        <f>IF(C26&gt;1,IF(COUNTA(D280:AD280,D861:AD861)=0,0,1))</f>
        <v>0</v>
      </c>
      <c r="AK280">
        <f t="shared" si="33"/>
        <v>0</v>
      </c>
      <c r="AL280">
        <f t="shared" si="34"/>
        <v>0</v>
      </c>
      <c r="AM280">
        <f t="shared" si="35"/>
        <v>0</v>
      </c>
      <c r="AN280">
        <f t="shared" si="36"/>
        <v>0</v>
      </c>
      <c r="AO280">
        <f t="shared" si="37"/>
        <v>0</v>
      </c>
      <c r="AP280">
        <f t="shared" si="38"/>
        <v>0</v>
      </c>
    </row>
    <row r="281" spans="1:42" ht="15" customHeight="1">
      <c r="A281" s="83"/>
      <c r="B281" s="100"/>
      <c r="C281" s="125" t="s">
        <v>1425</v>
      </c>
      <c r="D281" s="441" t="str">
        <f>IF(OR($AC$136="",$C$26&lt;&gt;1),"",IF(HLOOKUP($AC$136,Presentación!$AQ$3:$BV$574,Presentación!AP142)="","",HLOOKUP($AC$136,Presentación!$AQ$3:$BV$574,Presentación!AP142,0)))</f>
        <v/>
      </c>
      <c r="E281" s="428"/>
      <c r="F281" s="429"/>
      <c r="G281" s="396" t="str">
        <f>IF(OR($AC$136="",$C$26&lt;&gt;1),"",IF(HLOOKUP($AC$136,Presentación!$BZ$3:$DE$574,Presentación!AP142,0)="","",HLOOKUP($AC$136,Presentación!$BZ$3:$DE$574,Presentación!AP142,0)))</f>
        <v/>
      </c>
      <c r="H281" s="428"/>
      <c r="I281" s="428"/>
      <c r="J281" s="428"/>
      <c r="K281" s="428"/>
      <c r="L281" s="428"/>
      <c r="M281" s="428"/>
      <c r="N281" s="428"/>
      <c r="O281" s="428"/>
      <c r="P281" s="428"/>
      <c r="Q281" s="428"/>
      <c r="R281" s="428"/>
      <c r="S281" s="429"/>
      <c r="T281" s="379"/>
      <c r="U281" s="316"/>
      <c r="V281" s="317"/>
      <c r="W281" s="249"/>
      <c r="X281" s="249"/>
      <c r="Y281" s="249"/>
      <c r="Z281" s="249"/>
      <c r="AA281" s="249"/>
      <c r="AB281" s="249"/>
      <c r="AC281" s="249"/>
      <c r="AD281" s="249"/>
      <c r="AG281">
        <f>IF(C26=1,IF(OR(SUM(COUNTBLANK(D281:AD281),COUNTBLANK(D862:AD862))=25,SUM(COUNTBLANK(D281:AD281),COUNTBLANK(D862:AD862))=54),0,1),0)</f>
        <v>0</v>
      </c>
      <c r="AH281" t="b">
        <f>IF(C26&gt;1,IF(COUNTA(D281:AD281,D862:AD862)=0,0,1))</f>
        <v>0</v>
      </c>
      <c r="AK281">
        <f t="shared" si="33"/>
        <v>0</v>
      </c>
      <c r="AL281">
        <f t="shared" si="34"/>
        <v>0</v>
      </c>
      <c r="AM281">
        <f t="shared" si="35"/>
        <v>0</v>
      </c>
      <c r="AN281">
        <f t="shared" si="36"/>
        <v>0</v>
      </c>
      <c r="AO281">
        <f t="shared" si="37"/>
        <v>0</v>
      </c>
      <c r="AP281">
        <f t="shared" si="38"/>
        <v>0</v>
      </c>
    </row>
    <row r="282" spans="1:42" ht="15" customHeight="1">
      <c r="A282" s="83"/>
      <c r="B282" s="100"/>
      <c r="C282" s="125" t="s">
        <v>1426</v>
      </c>
      <c r="D282" s="441" t="str">
        <f>IF(OR($AC$136="",$C$26&lt;&gt;1),"",IF(HLOOKUP($AC$136,Presentación!$AQ$3:$BV$574,Presentación!AP143)="","",HLOOKUP($AC$136,Presentación!$AQ$3:$BV$574,Presentación!AP143,0)))</f>
        <v/>
      </c>
      <c r="E282" s="428"/>
      <c r="F282" s="429"/>
      <c r="G282" s="396" t="str">
        <f>IF(OR($AC$136="",$C$26&lt;&gt;1),"",IF(HLOOKUP($AC$136,Presentación!$BZ$3:$DE$574,Presentación!AP143,0)="","",HLOOKUP($AC$136,Presentación!$BZ$3:$DE$574,Presentación!AP143,0)))</f>
        <v/>
      </c>
      <c r="H282" s="428"/>
      <c r="I282" s="428"/>
      <c r="J282" s="428"/>
      <c r="K282" s="428"/>
      <c r="L282" s="428"/>
      <c r="M282" s="428"/>
      <c r="N282" s="428"/>
      <c r="O282" s="428"/>
      <c r="P282" s="428"/>
      <c r="Q282" s="428"/>
      <c r="R282" s="428"/>
      <c r="S282" s="429"/>
      <c r="T282" s="379"/>
      <c r="U282" s="316"/>
      <c r="V282" s="317"/>
      <c r="W282" s="249"/>
      <c r="X282" s="249"/>
      <c r="Y282" s="249"/>
      <c r="Z282" s="249"/>
      <c r="AA282" s="249"/>
      <c r="AB282" s="249"/>
      <c r="AC282" s="249"/>
      <c r="AD282" s="249"/>
      <c r="AG282">
        <f>IF(C26=1,IF(OR(SUM(COUNTBLANK(D282:AD282),COUNTBLANK(D863:AD863))=25,SUM(COUNTBLANK(D282:AD282),COUNTBLANK(D863:AD863))=54),0,1),0)</f>
        <v>0</v>
      </c>
      <c r="AH282" t="b">
        <f>IF(C26&gt;1,IF(COUNTA(D282:AD282,D863:AD863)=0,0,1))</f>
        <v>0</v>
      </c>
      <c r="AK282">
        <f t="shared" si="33"/>
        <v>0</v>
      </c>
      <c r="AL282">
        <f t="shared" si="34"/>
        <v>0</v>
      </c>
      <c r="AM282">
        <f t="shared" si="35"/>
        <v>0</v>
      </c>
      <c r="AN282">
        <f t="shared" si="36"/>
        <v>0</v>
      </c>
      <c r="AO282">
        <f t="shared" si="37"/>
        <v>0</v>
      </c>
      <c r="AP282">
        <f t="shared" si="38"/>
        <v>0</v>
      </c>
    </row>
    <row r="283" spans="1:42" ht="15" customHeight="1">
      <c r="A283" s="83"/>
      <c r="B283" s="100"/>
      <c r="C283" s="125" t="s">
        <v>1427</v>
      </c>
      <c r="D283" s="441" t="str">
        <f>IF(OR($AC$136="",$C$26&lt;&gt;1),"",IF(HLOOKUP($AC$136,Presentación!$AQ$3:$BV$574,Presentación!AP144)="","",HLOOKUP($AC$136,Presentación!$AQ$3:$BV$574,Presentación!AP144,0)))</f>
        <v/>
      </c>
      <c r="E283" s="428"/>
      <c r="F283" s="429"/>
      <c r="G283" s="396" t="str">
        <f>IF(OR($AC$136="",$C$26&lt;&gt;1),"",IF(HLOOKUP($AC$136,Presentación!$BZ$3:$DE$574,Presentación!AP144,0)="","",HLOOKUP($AC$136,Presentación!$BZ$3:$DE$574,Presentación!AP144,0)))</f>
        <v/>
      </c>
      <c r="H283" s="428"/>
      <c r="I283" s="428"/>
      <c r="J283" s="428"/>
      <c r="K283" s="428"/>
      <c r="L283" s="428"/>
      <c r="M283" s="428"/>
      <c r="N283" s="428"/>
      <c r="O283" s="428"/>
      <c r="P283" s="428"/>
      <c r="Q283" s="428"/>
      <c r="R283" s="428"/>
      <c r="S283" s="429"/>
      <c r="T283" s="379"/>
      <c r="U283" s="316"/>
      <c r="V283" s="317"/>
      <c r="W283" s="249"/>
      <c r="X283" s="249"/>
      <c r="Y283" s="249"/>
      <c r="Z283" s="249"/>
      <c r="AA283" s="249"/>
      <c r="AB283" s="249"/>
      <c r="AC283" s="249"/>
      <c r="AD283" s="249"/>
      <c r="AG283">
        <f>IF(C26=1,IF(OR(SUM(COUNTBLANK(D283:AD283),COUNTBLANK(D864:AD864))=25,SUM(COUNTBLANK(D283:AD283),COUNTBLANK(D864:AD864))=54),0,1),0)</f>
        <v>0</v>
      </c>
      <c r="AH283" t="b">
        <f>IF(C26&gt;1,IF(COUNTA(D283:AD283,D864:AD864)=0,0,1))</f>
        <v>0</v>
      </c>
      <c r="AK283">
        <f t="shared" si="33"/>
        <v>0</v>
      </c>
      <c r="AL283">
        <f t="shared" si="34"/>
        <v>0</v>
      </c>
      <c r="AM283">
        <f t="shared" si="35"/>
        <v>0</v>
      </c>
      <c r="AN283">
        <f t="shared" si="36"/>
        <v>0</v>
      </c>
      <c r="AO283">
        <f t="shared" si="37"/>
        <v>0</v>
      </c>
      <c r="AP283">
        <f t="shared" si="38"/>
        <v>0</v>
      </c>
    </row>
    <row r="284" spans="1:42" ht="15" customHeight="1">
      <c r="A284" s="83"/>
      <c r="B284" s="100"/>
      <c r="C284" s="125" t="s">
        <v>1428</v>
      </c>
      <c r="D284" s="441" t="str">
        <f>IF(OR($AC$136="",$C$26&lt;&gt;1),"",IF(HLOOKUP($AC$136,Presentación!$AQ$3:$BV$574,Presentación!AP145)="","",HLOOKUP($AC$136,Presentación!$AQ$3:$BV$574,Presentación!AP145,0)))</f>
        <v/>
      </c>
      <c r="E284" s="428"/>
      <c r="F284" s="429"/>
      <c r="G284" s="396" t="str">
        <f>IF(OR($AC$136="",$C$26&lt;&gt;1),"",IF(HLOOKUP($AC$136,Presentación!$BZ$3:$DE$574,Presentación!AP145,0)="","",HLOOKUP($AC$136,Presentación!$BZ$3:$DE$574,Presentación!AP145,0)))</f>
        <v/>
      </c>
      <c r="H284" s="428"/>
      <c r="I284" s="428"/>
      <c r="J284" s="428"/>
      <c r="K284" s="428"/>
      <c r="L284" s="428"/>
      <c r="M284" s="428"/>
      <c r="N284" s="428"/>
      <c r="O284" s="428"/>
      <c r="P284" s="428"/>
      <c r="Q284" s="428"/>
      <c r="R284" s="428"/>
      <c r="S284" s="429"/>
      <c r="T284" s="379"/>
      <c r="U284" s="316"/>
      <c r="V284" s="317"/>
      <c r="W284" s="249"/>
      <c r="X284" s="249"/>
      <c r="Y284" s="249"/>
      <c r="Z284" s="249"/>
      <c r="AA284" s="249"/>
      <c r="AB284" s="249"/>
      <c r="AC284" s="249"/>
      <c r="AD284" s="249"/>
      <c r="AG284">
        <f>IF(C26=1,IF(OR(SUM(COUNTBLANK(D284:AD284),COUNTBLANK(D865:AD865))=25,SUM(COUNTBLANK(D284:AD284),COUNTBLANK(D865:AD865))=54),0,1),0)</f>
        <v>0</v>
      </c>
      <c r="AH284" t="b">
        <f>IF(C26&gt;1,IF(COUNTA(D284:AD284,D865:AD865)=0,0,1))</f>
        <v>0</v>
      </c>
      <c r="AK284">
        <f t="shared" si="33"/>
        <v>0</v>
      </c>
      <c r="AL284">
        <f t="shared" si="34"/>
        <v>0</v>
      </c>
      <c r="AM284">
        <f t="shared" si="35"/>
        <v>0</v>
      </c>
      <c r="AN284">
        <f t="shared" si="36"/>
        <v>0</v>
      </c>
      <c r="AO284">
        <f t="shared" si="37"/>
        <v>0</v>
      </c>
      <c r="AP284">
        <f t="shared" si="38"/>
        <v>0</v>
      </c>
    </row>
    <row r="285" spans="1:42" ht="15" customHeight="1">
      <c r="A285" s="83"/>
      <c r="B285" s="100"/>
      <c r="C285" s="125" t="s">
        <v>1429</v>
      </c>
      <c r="D285" s="441" t="str">
        <f>IF(OR($AC$136="",$C$26&lt;&gt;1),"",IF(HLOOKUP($AC$136,Presentación!$AQ$3:$BV$574,Presentación!AP146)="","",HLOOKUP($AC$136,Presentación!$AQ$3:$BV$574,Presentación!AP146,0)))</f>
        <v/>
      </c>
      <c r="E285" s="428"/>
      <c r="F285" s="429"/>
      <c r="G285" s="396" t="str">
        <f>IF(OR($AC$136="",$C$26&lt;&gt;1),"",IF(HLOOKUP($AC$136,Presentación!$BZ$3:$DE$574,Presentación!AP146,0)="","",HLOOKUP($AC$136,Presentación!$BZ$3:$DE$574,Presentación!AP146,0)))</f>
        <v/>
      </c>
      <c r="H285" s="428"/>
      <c r="I285" s="428"/>
      <c r="J285" s="428"/>
      <c r="K285" s="428"/>
      <c r="L285" s="428"/>
      <c r="M285" s="428"/>
      <c r="N285" s="428"/>
      <c r="O285" s="428"/>
      <c r="P285" s="428"/>
      <c r="Q285" s="428"/>
      <c r="R285" s="428"/>
      <c r="S285" s="429"/>
      <c r="T285" s="379"/>
      <c r="U285" s="316"/>
      <c r="V285" s="317"/>
      <c r="W285" s="249"/>
      <c r="X285" s="249"/>
      <c r="Y285" s="249"/>
      <c r="Z285" s="249"/>
      <c r="AA285" s="249"/>
      <c r="AB285" s="249"/>
      <c r="AC285" s="249"/>
      <c r="AD285" s="249"/>
      <c r="AG285">
        <f>IF(C26=1,IF(OR(SUM(COUNTBLANK(D285:AD285),COUNTBLANK(D866:AD866))=25,SUM(COUNTBLANK(D285:AD285),COUNTBLANK(D866:AD866))=54),0,1),0)</f>
        <v>0</v>
      </c>
      <c r="AH285" t="b">
        <f>IF(C26&gt;1,IF(COUNTA(D285:AD285,D866:AD866)=0,0,1))</f>
        <v>0</v>
      </c>
      <c r="AK285">
        <f t="shared" si="33"/>
        <v>0</v>
      </c>
      <c r="AL285">
        <f t="shared" si="34"/>
        <v>0</v>
      </c>
      <c r="AM285">
        <f t="shared" si="35"/>
        <v>0</v>
      </c>
      <c r="AN285">
        <f t="shared" si="36"/>
        <v>0</v>
      </c>
      <c r="AO285">
        <f t="shared" si="37"/>
        <v>0</v>
      </c>
      <c r="AP285">
        <f t="shared" si="38"/>
        <v>0</v>
      </c>
    </row>
    <row r="286" spans="1:42" ht="15" customHeight="1">
      <c r="A286" s="83"/>
      <c r="B286" s="100"/>
      <c r="C286" s="125" t="s">
        <v>1430</v>
      </c>
      <c r="D286" s="441" t="str">
        <f>IF(OR($AC$136="",$C$26&lt;&gt;1),"",IF(HLOOKUP($AC$136,Presentación!$AQ$3:$BV$574,Presentación!AP147)="","",HLOOKUP($AC$136,Presentación!$AQ$3:$BV$574,Presentación!AP147,0)))</f>
        <v/>
      </c>
      <c r="E286" s="428"/>
      <c r="F286" s="429"/>
      <c r="G286" s="396" t="str">
        <f>IF(OR($AC$136="",$C$26&lt;&gt;1),"",IF(HLOOKUP($AC$136,Presentación!$BZ$3:$DE$574,Presentación!AP147,0)="","",HLOOKUP($AC$136,Presentación!$BZ$3:$DE$574,Presentación!AP147,0)))</f>
        <v/>
      </c>
      <c r="H286" s="428"/>
      <c r="I286" s="428"/>
      <c r="J286" s="428"/>
      <c r="K286" s="428"/>
      <c r="L286" s="428"/>
      <c r="M286" s="428"/>
      <c r="N286" s="428"/>
      <c r="O286" s="428"/>
      <c r="P286" s="428"/>
      <c r="Q286" s="428"/>
      <c r="R286" s="428"/>
      <c r="S286" s="429"/>
      <c r="T286" s="379"/>
      <c r="U286" s="316"/>
      <c r="V286" s="317"/>
      <c r="W286" s="249"/>
      <c r="X286" s="249"/>
      <c r="Y286" s="249"/>
      <c r="Z286" s="249"/>
      <c r="AA286" s="249"/>
      <c r="AB286" s="249"/>
      <c r="AC286" s="249"/>
      <c r="AD286" s="249"/>
      <c r="AG286">
        <f>IF(C26=1,IF(OR(SUM(COUNTBLANK(D286:AD286),COUNTBLANK(D867:AD867))=25,SUM(COUNTBLANK(D286:AD286),COUNTBLANK(D867:AD867))=54),0,1),0)</f>
        <v>0</v>
      </c>
      <c r="AH286" t="b">
        <f>IF(C26&gt;1,IF(COUNTA(D286:AD286,D867:AD867)=0,0,1))</f>
        <v>0</v>
      </c>
      <c r="AK286">
        <f t="shared" si="33"/>
        <v>0</v>
      </c>
      <c r="AL286">
        <f t="shared" si="34"/>
        <v>0</v>
      </c>
      <c r="AM286">
        <f t="shared" si="35"/>
        <v>0</v>
      </c>
      <c r="AN286">
        <f t="shared" si="36"/>
        <v>0</v>
      </c>
      <c r="AO286">
        <f t="shared" si="37"/>
        <v>0</v>
      </c>
      <c r="AP286">
        <f t="shared" si="38"/>
        <v>0</v>
      </c>
    </row>
    <row r="287" spans="1:42" ht="15" customHeight="1">
      <c r="A287" s="83"/>
      <c r="B287" s="100"/>
      <c r="C287" s="125" t="s">
        <v>1431</v>
      </c>
      <c r="D287" s="441" t="str">
        <f>IF(OR($AC$136="",$C$26&lt;&gt;1),"",IF(HLOOKUP($AC$136,Presentación!$AQ$3:$BV$574,Presentación!AP148)="","",HLOOKUP($AC$136,Presentación!$AQ$3:$BV$574,Presentación!AP148,0)))</f>
        <v/>
      </c>
      <c r="E287" s="428"/>
      <c r="F287" s="429"/>
      <c r="G287" s="396" t="str">
        <f>IF(OR($AC$136="",$C$26&lt;&gt;1),"",IF(HLOOKUP($AC$136,Presentación!$BZ$3:$DE$574,Presentación!AP148,0)="","",HLOOKUP($AC$136,Presentación!$BZ$3:$DE$574,Presentación!AP148,0)))</f>
        <v/>
      </c>
      <c r="H287" s="428"/>
      <c r="I287" s="428"/>
      <c r="J287" s="428"/>
      <c r="K287" s="428"/>
      <c r="L287" s="428"/>
      <c r="M287" s="428"/>
      <c r="N287" s="428"/>
      <c r="O287" s="428"/>
      <c r="P287" s="428"/>
      <c r="Q287" s="428"/>
      <c r="R287" s="428"/>
      <c r="S287" s="429"/>
      <c r="T287" s="379"/>
      <c r="U287" s="316"/>
      <c r="V287" s="317"/>
      <c r="W287" s="249"/>
      <c r="X287" s="249"/>
      <c r="Y287" s="249"/>
      <c r="Z287" s="249"/>
      <c r="AA287" s="249"/>
      <c r="AB287" s="249"/>
      <c r="AC287" s="249"/>
      <c r="AD287" s="249"/>
      <c r="AG287">
        <f>IF(C26=1,IF(OR(SUM(COUNTBLANK(D287:AD287),COUNTBLANK(D868:AD868))=25,SUM(COUNTBLANK(D287:AD287),COUNTBLANK(D868:AD868))=54),0,1),0)</f>
        <v>0</v>
      </c>
      <c r="AH287" t="b">
        <f>IF(C26&gt;1,IF(COUNTA(D287:AD287,D868:AD868)=0,0,1))</f>
        <v>0</v>
      </c>
      <c r="AK287">
        <f t="shared" si="33"/>
        <v>0</v>
      </c>
      <c r="AL287">
        <f t="shared" si="34"/>
        <v>0</v>
      </c>
      <c r="AM287">
        <f t="shared" si="35"/>
        <v>0</v>
      </c>
      <c r="AN287">
        <f t="shared" si="36"/>
        <v>0</v>
      </c>
      <c r="AO287">
        <f t="shared" si="37"/>
        <v>0</v>
      </c>
      <c r="AP287">
        <f t="shared" si="38"/>
        <v>0</v>
      </c>
    </row>
    <row r="288" spans="1:42" ht="15" customHeight="1">
      <c r="A288" s="83"/>
      <c r="B288" s="100"/>
      <c r="C288" s="125" t="s">
        <v>1432</v>
      </c>
      <c r="D288" s="441" t="str">
        <f>IF(OR($AC$136="",$C$26&lt;&gt;1),"",IF(HLOOKUP($AC$136,Presentación!$AQ$3:$BV$574,Presentación!AP149)="","",HLOOKUP($AC$136,Presentación!$AQ$3:$BV$574,Presentación!AP149,0)))</f>
        <v/>
      </c>
      <c r="E288" s="428"/>
      <c r="F288" s="429"/>
      <c r="G288" s="396" t="str">
        <f>IF(OR($AC$136="",$C$26&lt;&gt;1),"",IF(HLOOKUP($AC$136,Presentación!$BZ$3:$DE$574,Presentación!AP149,0)="","",HLOOKUP($AC$136,Presentación!$BZ$3:$DE$574,Presentación!AP149,0)))</f>
        <v/>
      </c>
      <c r="H288" s="428"/>
      <c r="I288" s="428"/>
      <c r="J288" s="428"/>
      <c r="K288" s="428"/>
      <c r="L288" s="428"/>
      <c r="M288" s="428"/>
      <c r="N288" s="428"/>
      <c r="O288" s="428"/>
      <c r="P288" s="428"/>
      <c r="Q288" s="428"/>
      <c r="R288" s="428"/>
      <c r="S288" s="429"/>
      <c r="T288" s="379"/>
      <c r="U288" s="316"/>
      <c r="V288" s="317"/>
      <c r="W288" s="249"/>
      <c r="X288" s="249"/>
      <c r="Y288" s="249"/>
      <c r="Z288" s="249"/>
      <c r="AA288" s="249"/>
      <c r="AB288" s="249"/>
      <c r="AC288" s="249"/>
      <c r="AD288" s="249"/>
      <c r="AG288">
        <f>IF(C26=1,IF(OR(SUM(COUNTBLANK(D288:AD288),COUNTBLANK(D869:AD869))=25,SUM(COUNTBLANK(D288:AD288),COUNTBLANK(D869:AD869))=54),0,1),0)</f>
        <v>0</v>
      </c>
      <c r="AH288" t="b">
        <f>IF(C26&gt;1,IF(COUNTA(D288:AD288,D869:AD869)=0,0,1))</f>
        <v>0</v>
      </c>
      <c r="AK288">
        <f t="shared" si="33"/>
        <v>0</v>
      </c>
      <c r="AL288">
        <f t="shared" si="34"/>
        <v>0</v>
      </c>
      <c r="AM288">
        <f t="shared" si="35"/>
        <v>0</v>
      </c>
      <c r="AN288">
        <f t="shared" si="36"/>
        <v>0</v>
      </c>
      <c r="AO288">
        <f t="shared" si="37"/>
        <v>0</v>
      </c>
      <c r="AP288">
        <f t="shared" si="38"/>
        <v>0</v>
      </c>
    </row>
    <row r="289" spans="1:42" ht="15" customHeight="1">
      <c r="A289" s="83"/>
      <c r="B289" s="100"/>
      <c r="C289" s="125" t="s">
        <v>1433</v>
      </c>
      <c r="D289" s="441" t="str">
        <f>IF(OR($AC$136="",$C$26&lt;&gt;1),"",IF(HLOOKUP($AC$136,Presentación!$AQ$3:$BV$574,Presentación!AP150)="","",HLOOKUP($AC$136,Presentación!$AQ$3:$BV$574,Presentación!AP150,0)))</f>
        <v/>
      </c>
      <c r="E289" s="428"/>
      <c r="F289" s="429"/>
      <c r="G289" s="396" t="str">
        <f>IF(OR($AC$136="",$C$26&lt;&gt;1),"",IF(HLOOKUP($AC$136,Presentación!$BZ$3:$DE$574,Presentación!AP150,0)="","",HLOOKUP($AC$136,Presentación!$BZ$3:$DE$574,Presentación!AP150,0)))</f>
        <v/>
      </c>
      <c r="H289" s="428"/>
      <c r="I289" s="428"/>
      <c r="J289" s="428"/>
      <c r="K289" s="428"/>
      <c r="L289" s="428"/>
      <c r="M289" s="428"/>
      <c r="N289" s="428"/>
      <c r="O289" s="428"/>
      <c r="P289" s="428"/>
      <c r="Q289" s="428"/>
      <c r="R289" s="428"/>
      <c r="S289" s="429"/>
      <c r="T289" s="379"/>
      <c r="U289" s="316"/>
      <c r="V289" s="317"/>
      <c r="W289" s="249"/>
      <c r="X289" s="249"/>
      <c r="Y289" s="249"/>
      <c r="Z289" s="249"/>
      <c r="AA289" s="249"/>
      <c r="AB289" s="249"/>
      <c r="AC289" s="249"/>
      <c r="AD289" s="249"/>
      <c r="AG289">
        <f>IF(C26=1,IF(OR(SUM(COUNTBLANK(D289:AD289),COUNTBLANK(D870:AD870))=25,SUM(COUNTBLANK(D289:AD289),COUNTBLANK(D870:AD870))=54),0,1),0)</f>
        <v>0</v>
      </c>
      <c r="AH289" t="b">
        <f>IF(C26&gt;1,IF(COUNTA(D289:AD289,D870:AD870)=0,0,1))</f>
        <v>0</v>
      </c>
      <c r="AK289">
        <f t="shared" si="33"/>
        <v>0</v>
      </c>
      <c r="AL289">
        <f t="shared" si="34"/>
        <v>0</v>
      </c>
      <c r="AM289">
        <f t="shared" si="35"/>
        <v>0</v>
      </c>
      <c r="AN289">
        <f t="shared" si="36"/>
        <v>0</v>
      </c>
      <c r="AO289">
        <f t="shared" si="37"/>
        <v>0</v>
      </c>
      <c r="AP289">
        <f t="shared" si="38"/>
        <v>0</v>
      </c>
    </row>
    <row r="290" spans="1:42" ht="15" customHeight="1">
      <c r="A290" s="83"/>
      <c r="B290" s="100"/>
      <c r="C290" s="125" t="s">
        <v>1434</v>
      </c>
      <c r="D290" s="441" t="str">
        <f>IF(OR($AC$136="",$C$26&lt;&gt;1),"",IF(HLOOKUP($AC$136,Presentación!$AQ$3:$BV$574,Presentación!AP151)="","",HLOOKUP($AC$136,Presentación!$AQ$3:$BV$574,Presentación!AP151,0)))</f>
        <v/>
      </c>
      <c r="E290" s="428"/>
      <c r="F290" s="429"/>
      <c r="G290" s="396" t="str">
        <f>IF(OR($AC$136="",$C$26&lt;&gt;1),"",IF(HLOOKUP($AC$136,Presentación!$BZ$3:$DE$574,Presentación!AP151,0)="","",HLOOKUP($AC$136,Presentación!$BZ$3:$DE$574,Presentación!AP151,0)))</f>
        <v/>
      </c>
      <c r="H290" s="428"/>
      <c r="I290" s="428"/>
      <c r="J290" s="428"/>
      <c r="K290" s="428"/>
      <c r="L290" s="428"/>
      <c r="M290" s="428"/>
      <c r="N290" s="428"/>
      <c r="O290" s="428"/>
      <c r="P290" s="428"/>
      <c r="Q290" s="428"/>
      <c r="R290" s="428"/>
      <c r="S290" s="429"/>
      <c r="T290" s="379"/>
      <c r="U290" s="316"/>
      <c r="V290" s="317"/>
      <c r="W290" s="249"/>
      <c r="X290" s="249"/>
      <c r="Y290" s="249"/>
      <c r="Z290" s="249"/>
      <c r="AA290" s="249"/>
      <c r="AB290" s="249"/>
      <c r="AC290" s="249"/>
      <c r="AD290" s="249"/>
      <c r="AG290">
        <f>IF(C26=1,IF(OR(SUM(COUNTBLANK(D290:AD290),COUNTBLANK(D871:AD871))=25,SUM(COUNTBLANK(D290:AD290),COUNTBLANK(D871:AD871))=54),0,1),0)</f>
        <v>0</v>
      </c>
      <c r="AH290" t="b">
        <f>IF(C26&gt;1,IF(COUNTA(D290:AD290,D871:AD871)=0,0,1))</f>
        <v>0</v>
      </c>
      <c r="AK290">
        <f t="shared" si="33"/>
        <v>0</v>
      </c>
      <c r="AL290">
        <f t="shared" si="34"/>
        <v>0</v>
      </c>
      <c r="AM290">
        <f t="shared" si="35"/>
        <v>0</v>
      </c>
      <c r="AN290">
        <f t="shared" si="36"/>
        <v>0</v>
      </c>
      <c r="AO290">
        <f t="shared" si="37"/>
        <v>0</v>
      </c>
      <c r="AP290">
        <f t="shared" si="38"/>
        <v>0</v>
      </c>
    </row>
    <row r="291" spans="1:42" ht="15" customHeight="1">
      <c r="A291" s="83"/>
      <c r="B291" s="100"/>
      <c r="C291" s="125" t="s">
        <v>1435</v>
      </c>
      <c r="D291" s="441" t="str">
        <f>IF(OR($AC$136="",$C$26&lt;&gt;1),"",IF(HLOOKUP($AC$136,Presentación!$AQ$3:$BV$574,Presentación!AP152)="","",HLOOKUP($AC$136,Presentación!$AQ$3:$BV$574,Presentación!AP152,0)))</f>
        <v/>
      </c>
      <c r="E291" s="428"/>
      <c r="F291" s="429"/>
      <c r="G291" s="396" t="str">
        <f>IF(OR($AC$136="",$C$26&lt;&gt;1),"",IF(HLOOKUP($AC$136,Presentación!$BZ$3:$DE$574,Presentación!AP152,0)="","",HLOOKUP($AC$136,Presentación!$BZ$3:$DE$574,Presentación!AP152,0)))</f>
        <v/>
      </c>
      <c r="H291" s="428"/>
      <c r="I291" s="428"/>
      <c r="J291" s="428"/>
      <c r="K291" s="428"/>
      <c r="L291" s="428"/>
      <c r="M291" s="428"/>
      <c r="N291" s="428"/>
      <c r="O291" s="428"/>
      <c r="P291" s="428"/>
      <c r="Q291" s="428"/>
      <c r="R291" s="428"/>
      <c r="S291" s="429"/>
      <c r="T291" s="379"/>
      <c r="U291" s="316"/>
      <c r="V291" s="317"/>
      <c r="W291" s="249"/>
      <c r="X291" s="249"/>
      <c r="Y291" s="249"/>
      <c r="Z291" s="249"/>
      <c r="AA291" s="249"/>
      <c r="AB291" s="249"/>
      <c r="AC291" s="249"/>
      <c r="AD291" s="249"/>
      <c r="AG291">
        <f>IF(C26=1,IF(OR(SUM(COUNTBLANK(D291:AD291),COUNTBLANK(D872:AD872))=25,SUM(COUNTBLANK(D291:AD291),COUNTBLANK(D872:AD872))=54),0,1),0)</f>
        <v>0</v>
      </c>
      <c r="AH291" t="b">
        <f>IF(C26&gt;1,IF(COUNTA(D291:AD291,D872:AD872)=0,0,1))</f>
        <v>0</v>
      </c>
      <c r="AK291">
        <f t="shared" si="33"/>
        <v>0</v>
      </c>
      <c r="AL291">
        <f t="shared" si="34"/>
        <v>0</v>
      </c>
      <c r="AM291">
        <f t="shared" si="35"/>
        <v>0</v>
      </c>
      <c r="AN291">
        <f t="shared" si="36"/>
        <v>0</v>
      </c>
      <c r="AO291">
        <f t="shared" si="37"/>
        <v>0</v>
      </c>
      <c r="AP291">
        <f t="shared" si="38"/>
        <v>0</v>
      </c>
    </row>
    <row r="292" spans="1:42" ht="15" customHeight="1">
      <c r="A292" s="83"/>
      <c r="B292" s="100"/>
      <c r="C292" s="125" t="s">
        <v>1436</v>
      </c>
      <c r="D292" s="441" t="str">
        <f>IF(OR($AC$136="",$C$26&lt;&gt;1),"",IF(HLOOKUP($AC$136,Presentación!$AQ$3:$BV$574,Presentación!AP153)="","",HLOOKUP($AC$136,Presentación!$AQ$3:$BV$574,Presentación!AP153,0)))</f>
        <v/>
      </c>
      <c r="E292" s="428"/>
      <c r="F292" s="429"/>
      <c r="G292" s="396" t="str">
        <f>IF(OR($AC$136="",$C$26&lt;&gt;1),"",IF(HLOOKUP($AC$136,Presentación!$BZ$3:$DE$574,Presentación!AP153,0)="","",HLOOKUP($AC$136,Presentación!$BZ$3:$DE$574,Presentación!AP153,0)))</f>
        <v/>
      </c>
      <c r="H292" s="428"/>
      <c r="I292" s="428"/>
      <c r="J292" s="428"/>
      <c r="K292" s="428"/>
      <c r="L292" s="428"/>
      <c r="M292" s="428"/>
      <c r="N292" s="428"/>
      <c r="O292" s="428"/>
      <c r="P292" s="428"/>
      <c r="Q292" s="428"/>
      <c r="R292" s="428"/>
      <c r="S292" s="429"/>
      <c r="T292" s="379"/>
      <c r="U292" s="316"/>
      <c r="V292" s="317"/>
      <c r="W292" s="249"/>
      <c r="X292" s="249"/>
      <c r="Y292" s="249"/>
      <c r="Z292" s="249"/>
      <c r="AA292" s="249"/>
      <c r="AB292" s="249"/>
      <c r="AC292" s="249"/>
      <c r="AD292" s="249"/>
      <c r="AG292">
        <f>IF(C26=1,IF(OR(SUM(COUNTBLANK(D292:AD292),COUNTBLANK(D873:AD873))=25,SUM(COUNTBLANK(D292:AD292),COUNTBLANK(D873:AD873))=54),0,1),0)</f>
        <v>0</v>
      </c>
      <c r="AH292" t="b">
        <f>IF(C26&gt;1,IF(COUNTA(D292:AD292,D873:AD873)=0,0,1))</f>
        <v>0</v>
      </c>
      <c r="AK292">
        <f t="shared" si="33"/>
        <v>0</v>
      </c>
      <c r="AL292">
        <f t="shared" si="34"/>
        <v>0</v>
      </c>
      <c r="AM292">
        <f t="shared" si="35"/>
        <v>0</v>
      </c>
      <c r="AN292">
        <f t="shared" si="36"/>
        <v>0</v>
      </c>
      <c r="AO292">
        <f t="shared" si="37"/>
        <v>0</v>
      </c>
      <c r="AP292">
        <f t="shared" si="38"/>
        <v>0</v>
      </c>
    </row>
    <row r="293" spans="1:42" ht="15" customHeight="1">
      <c r="A293" s="83"/>
      <c r="B293" s="100"/>
      <c r="C293" s="125" t="s">
        <v>1437</v>
      </c>
      <c r="D293" s="441" t="str">
        <f>IF(OR($AC$136="",$C$26&lt;&gt;1),"",IF(HLOOKUP($AC$136,Presentación!$AQ$3:$BV$574,Presentación!AP154)="","",HLOOKUP($AC$136,Presentación!$AQ$3:$BV$574,Presentación!AP154,0)))</f>
        <v/>
      </c>
      <c r="E293" s="428"/>
      <c r="F293" s="429"/>
      <c r="G293" s="396" t="str">
        <f>IF(OR($AC$136="",$C$26&lt;&gt;1),"",IF(HLOOKUP($AC$136,Presentación!$BZ$3:$DE$574,Presentación!AP154,0)="","",HLOOKUP($AC$136,Presentación!$BZ$3:$DE$574,Presentación!AP154,0)))</f>
        <v/>
      </c>
      <c r="H293" s="428"/>
      <c r="I293" s="428"/>
      <c r="J293" s="428"/>
      <c r="K293" s="428"/>
      <c r="L293" s="428"/>
      <c r="M293" s="428"/>
      <c r="N293" s="428"/>
      <c r="O293" s="428"/>
      <c r="P293" s="428"/>
      <c r="Q293" s="428"/>
      <c r="R293" s="428"/>
      <c r="S293" s="429"/>
      <c r="T293" s="379"/>
      <c r="U293" s="316"/>
      <c r="V293" s="317"/>
      <c r="W293" s="249"/>
      <c r="X293" s="249"/>
      <c r="Y293" s="249"/>
      <c r="Z293" s="249"/>
      <c r="AA293" s="249"/>
      <c r="AB293" s="249"/>
      <c r="AC293" s="249"/>
      <c r="AD293" s="249"/>
      <c r="AG293">
        <f>IF(C26=1,IF(OR(SUM(COUNTBLANK(D293:AD293),COUNTBLANK(D874:AD874))=25,SUM(COUNTBLANK(D293:AD293),COUNTBLANK(D874:AD874))=54),0,1),0)</f>
        <v>0</v>
      </c>
      <c r="AH293" t="b">
        <f>IF(C26&gt;1,IF(COUNTA(D293:AD293,D874:AD874)=0,0,1))</f>
        <v>0</v>
      </c>
      <c r="AK293">
        <f t="shared" si="33"/>
        <v>0</v>
      </c>
      <c r="AL293">
        <f t="shared" si="34"/>
        <v>0</v>
      </c>
      <c r="AM293">
        <f t="shared" si="35"/>
        <v>0</v>
      </c>
      <c r="AN293">
        <f t="shared" si="36"/>
        <v>0</v>
      </c>
      <c r="AO293">
        <f t="shared" si="37"/>
        <v>0</v>
      </c>
      <c r="AP293">
        <f t="shared" si="38"/>
        <v>0</v>
      </c>
    </row>
    <row r="294" spans="1:42" ht="15" customHeight="1">
      <c r="A294" s="83"/>
      <c r="B294" s="100"/>
      <c r="C294" s="125" t="s">
        <v>1438</v>
      </c>
      <c r="D294" s="441" t="str">
        <f>IF(OR($AC$136="",$C$26&lt;&gt;1),"",IF(HLOOKUP($AC$136,Presentación!$AQ$3:$BV$574,Presentación!AP155)="","",HLOOKUP($AC$136,Presentación!$AQ$3:$BV$574,Presentación!AP155,0)))</f>
        <v/>
      </c>
      <c r="E294" s="428"/>
      <c r="F294" s="429"/>
      <c r="G294" s="396" t="str">
        <f>IF(OR($AC$136="",$C$26&lt;&gt;1),"",IF(HLOOKUP($AC$136,Presentación!$BZ$3:$DE$574,Presentación!AP155,0)="","",HLOOKUP($AC$136,Presentación!$BZ$3:$DE$574,Presentación!AP155,0)))</f>
        <v/>
      </c>
      <c r="H294" s="428"/>
      <c r="I294" s="428"/>
      <c r="J294" s="428"/>
      <c r="K294" s="428"/>
      <c r="L294" s="428"/>
      <c r="M294" s="428"/>
      <c r="N294" s="428"/>
      <c r="O294" s="428"/>
      <c r="P294" s="428"/>
      <c r="Q294" s="428"/>
      <c r="R294" s="428"/>
      <c r="S294" s="429"/>
      <c r="T294" s="379"/>
      <c r="U294" s="316"/>
      <c r="V294" s="317"/>
      <c r="W294" s="249"/>
      <c r="X294" s="249"/>
      <c r="Y294" s="249"/>
      <c r="Z294" s="249"/>
      <c r="AA294" s="249"/>
      <c r="AB294" s="249"/>
      <c r="AC294" s="249"/>
      <c r="AD294" s="249"/>
      <c r="AG294">
        <f>IF(C26=1,IF(OR(SUM(COUNTBLANK(D294:AD294),COUNTBLANK(D875:AD875))=25,SUM(COUNTBLANK(D294:AD294),COUNTBLANK(D875:AD875))=54),0,1),0)</f>
        <v>0</v>
      </c>
      <c r="AH294" t="b">
        <f>IF(C26&gt;1,IF(COUNTA(D294:AD294,D875:AD875)=0,0,1))</f>
        <v>0</v>
      </c>
      <c r="AK294">
        <f t="shared" si="33"/>
        <v>0</v>
      </c>
      <c r="AL294">
        <f t="shared" si="34"/>
        <v>0</v>
      </c>
      <c r="AM294">
        <f t="shared" si="35"/>
        <v>0</v>
      </c>
      <c r="AN294">
        <f t="shared" si="36"/>
        <v>0</v>
      </c>
      <c r="AO294">
        <f t="shared" si="37"/>
        <v>0</v>
      </c>
      <c r="AP294">
        <f t="shared" si="38"/>
        <v>0</v>
      </c>
    </row>
    <row r="295" spans="1:42" ht="15" customHeight="1">
      <c r="A295" s="83"/>
      <c r="B295" s="100"/>
      <c r="C295" s="125" t="s">
        <v>1439</v>
      </c>
      <c r="D295" s="441" t="str">
        <f>IF(OR($AC$136="",$C$26&lt;&gt;1),"",IF(HLOOKUP($AC$136,Presentación!$AQ$3:$BV$574,Presentación!AP156)="","",HLOOKUP($AC$136,Presentación!$AQ$3:$BV$574,Presentación!AP156,0)))</f>
        <v/>
      </c>
      <c r="E295" s="428"/>
      <c r="F295" s="429"/>
      <c r="G295" s="396" t="str">
        <f>IF(OR($AC$136="",$C$26&lt;&gt;1),"",IF(HLOOKUP($AC$136,Presentación!$BZ$3:$DE$574,Presentación!AP156,0)="","",HLOOKUP($AC$136,Presentación!$BZ$3:$DE$574,Presentación!AP156,0)))</f>
        <v/>
      </c>
      <c r="H295" s="428"/>
      <c r="I295" s="428"/>
      <c r="J295" s="428"/>
      <c r="K295" s="428"/>
      <c r="L295" s="428"/>
      <c r="M295" s="428"/>
      <c r="N295" s="428"/>
      <c r="O295" s="428"/>
      <c r="P295" s="428"/>
      <c r="Q295" s="428"/>
      <c r="R295" s="428"/>
      <c r="S295" s="429"/>
      <c r="T295" s="379"/>
      <c r="U295" s="316"/>
      <c r="V295" s="317"/>
      <c r="W295" s="249"/>
      <c r="X295" s="249"/>
      <c r="Y295" s="249"/>
      <c r="Z295" s="249"/>
      <c r="AA295" s="249"/>
      <c r="AB295" s="249"/>
      <c r="AC295" s="249"/>
      <c r="AD295" s="249"/>
      <c r="AG295">
        <f>IF(C26=1,IF(OR(SUM(COUNTBLANK(D295:AD295),COUNTBLANK(D876:AD876))=25,SUM(COUNTBLANK(D295:AD295),COUNTBLANK(D876:AD876))=54),0,1),0)</f>
        <v>0</v>
      </c>
      <c r="AH295" t="b">
        <f>IF(C26&gt;1,IF(COUNTA(D295:AD295,D876:AD876)=0,0,1))</f>
        <v>0</v>
      </c>
      <c r="AK295">
        <f t="shared" si="33"/>
        <v>0</v>
      </c>
      <c r="AL295">
        <f t="shared" si="34"/>
        <v>0</v>
      </c>
      <c r="AM295">
        <f t="shared" si="35"/>
        <v>0</v>
      </c>
      <c r="AN295">
        <f t="shared" si="36"/>
        <v>0</v>
      </c>
      <c r="AO295">
        <f t="shared" si="37"/>
        <v>0</v>
      </c>
      <c r="AP295">
        <f t="shared" si="38"/>
        <v>0</v>
      </c>
    </row>
    <row r="296" spans="1:42" ht="15" customHeight="1">
      <c r="A296" s="83"/>
      <c r="B296" s="100"/>
      <c r="C296" s="125" t="s">
        <v>1440</v>
      </c>
      <c r="D296" s="441" t="str">
        <f>IF(OR($AC$136="",$C$26&lt;&gt;1),"",IF(HLOOKUP($AC$136,Presentación!$AQ$3:$BV$574,Presentación!AP157)="","",HLOOKUP($AC$136,Presentación!$AQ$3:$BV$574,Presentación!AP157,0)))</f>
        <v/>
      </c>
      <c r="E296" s="428"/>
      <c r="F296" s="429"/>
      <c r="G296" s="396" t="str">
        <f>IF(OR($AC$136="",$C$26&lt;&gt;1),"",IF(HLOOKUP($AC$136,Presentación!$BZ$3:$DE$574,Presentación!AP157,0)="","",HLOOKUP($AC$136,Presentación!$BZ$3:$DE$574,Presentación!AP157,0)))</f>
        <v/>
      </c>
      <c r="H296" s="428"/>
      <c r="I296" s="428"/>
      <c r="J296" s="428"/>
      <c r="K296" s="428"/>
      <c r="L296" s="428"/>
      <c r="M296" s="428"/>
      <c r="N296" s="428"/>
      <c r="O296" s="428"/>
      <c r="P296" s="428"/>
      <c r="Q296" s="428"/>
      <c r="R296" s="428"/>
      <c r="S296" s="429"/>
      <c r="T296" s="379"/>
      <c r="U296" s="316"/>
      <c r="V296" s="317"/>
      <c r="W296" s="249"/>
      <c r="X296" s="249"/>
      <c r="Y296" s="249"/>
      <c r="Z296" s="249"/>
      <c r="AA296" s="249"/>
      <c r="AB296" s="249"/>
      <c r="AC296" s="249"/>
      <c r="AD296" s="249"/>
      <c r="AG296">
        <f>IF(C26=1,IF(OR(SUM(COUNTBLANK(D296:AD296),COUNTBLANK(D877:AD877))=25,SUM(COUNTBLANK(D296:AD296),COUNTBLANK(D877:AD877))=54),0,1),0)</f>
        <v>0</v>
      </c>
      <c r="AH296" t="b">
        <f>IF(C26&gt;1,IF(COUNTA(D296:AD296,D877:AD877)=0,0,1))</f>
        <v>0</v>
      </c>
      <c r="AK296">
        <f t="shared" si="33"/>
        <v>0</v>
      </c>
      <c r="AL296">
        <f t="shared" si="34"/>
        <v>0</v>
      </c>
      <c r="AM296">
        <f t="shared" si="35"/>
        <v>0</v>
      </c>
      <c r="AN296">
        <f t="shared" si="36"/>
        <v>0</v>
      </c>
      <c r="AO296">
        <f t="shared" si="37"/>
        <v>0</v>
      </c>
      <c r="AP296">
        <f t="shared" si="38"/>
        <v>0</v>
      </c>
    </row>
    <row r="297" spans="1:42" ht="15" customHeight="1">
      <c r="A297" s="83"/>
      <c r="B297" s="100"/>
      <c r="C297" s="125" t="s">
        <v>1441</v>
      </c>
      <c r="D297" s="441" t="str">
        <f>IF(OR($AC$136="",$C$26&lt;&gt;1),"",IF(HLOOKUP($AC$136,Presentación!$AQ$3:$BV$574,Presentación!AP158)="","",HLOOKUP($AC$136,Presentación!$AQ$3:$BV$574,Presentación!AP158,0)))</f>
        <v/>
      </c>
      <c r="E297" s="428"/>
      <c r="F297" s="429"/>
      <c r="G297" s="396" t="str">
        <f>IF(OR($AC$136="",$C$26&lt;&gt;1),"",IF(HLOOKUP($AC$136,Presentación!$BZ$3:$DE$574,Presentación!AP158,0)="","",HLOOKUP($AC$136,Presentación!$BZ$3:$DE$574,Presentación!AP158,0)))</f>
        <v/>
      </c>
      <c r="H297" s="428"/>
      <c r="I297" s="428"/>
      <c r="J297" s="428"/>
      <c r="K297" s="428"/>
      <c r="L297" s="428"/>
      <c r="M297" s="428"/>
      <c r="N297" s="428"/>
      <c r="O297" s="428"/>
      <c r="P297" s="428"/>
      <c r="Q297" s="428"/>
      <c r="R297" s="428"/>
      <c r="S297" s="429"/>
      <c r="T297" s="379"/>
      <c r="U297" s="316"/>
      <c r="V297" s="317"/>
      <c r="W297" s="249"/>
      <c r="X297" s="249"/>
      <c r="Y297" s="249"/>
      <c r="Z297" s="249"/>
      <c r="AA297" s="249"/>
      <c r="AB297" s="249"/>
      <c r="AC297" s="249"/>
      <c r="AD297" s="249"/>
      <c r="AG297">
        <f>IF(C26=1,IF(OR(SUM(COUNTBLANK(D297:AD297),COUNTBLANK(D878:AD878))=25,SUM(COUNTBLANK(D297:AD297),COUNTBLANK(D878:AD878))=54),0,1),0)</f>
        <v>0</v>
      </c>
      <c r="AH297" t="b">
        <f>IF(C26&gt;1,IF(COUNTA(D297:AD297,D878:AD878)=0,0,1))</f>
        <v>0</v>
      </c>
      <c r="AK297">
        <f t="shared" si="33"/>
        <v>0</v>
      </c>
      <c r="AL297">
        <f t="shared" si="34"/>
        <v>0</v>
      </c>
      <c r="AM297">
        <f t="shared" si="35"/>
        <v>0</v>
      </c>
      <c r="AN297">
        <f t="shared" si="36"/>
        <v>0</v>
      </c>
      <c r="AO297">
        <f t="shared" si="37"/>
        <v>0</v>
      </c>
      <c r="AP297">
        <f t="shared" si="38"/>
        <v>0</v>
      </c>
    </row>
    <row r="298" spans="1:42" ht="15" customHeight="1">
      <c r="A298" s="83"/>
      <c r="B298" s="100"/>
      <c r="C298" s="125" t="s">
        <v>1442</v>
      </c>
      <c r="D298" s="441" t="str">
        <f>IF(OR($AC$136="",$C$26&lt;&gt;1),"",IF(HLOOKUP($AC$136,Presentación!$AQ$3:$BV$574,Presentación!AP159)="","",HLOOKUP($AC$136,Presentación!$AQ$3:$BV$574,Presentación!AP159,0)))</f>
        <v/>
      </c>
      <c r="E298" s="428"/>
      <c r="F298" s="429"/>
      <c r="G298" s="396" t="str">
        <f>IF(OR($AC$136="",$C$26&lt;&gt;1),"",IF(HLOOKUP($AC$136,Presentación!$BZ$3:$DE$574,Presentación!AP159,0)="","",HLOOKUP($AC$136,Presentación!$BZ$3:$DE$574,Presentación!AP159,0)))</f>
        <v/>
      </c>
      <c r="H298" s="428"/>
      <c r="I298" s="428"/>
      <c r="J298" s="428"/>
      <c r="K298" s="428"/>
      <c r="L298" s="428"/>
      <c r="M298" s="428"/>
      <c r="N298" s="428"/>
      <c r="O298" s="428"/>
      <c r="P298" s="428"/>
      <c r="Q298" s="428"/>
      <c r="R298" s="428"/>
      <c r="S298" s="429"/>
      <c r="T298" s="379"/>
      <c r="U298" s="316"/>
      <c r="V298" s="317"/>
      <c r="W298" s="249"/>
      <c r="X298" s="249"/>
      <c r="Y298" s="249"/>
      <c r="Z298" s="249"/>
      <c r="AA298" s="249"/>
      <c r="AB298" s="249"/>
      <c r="AC298" s="249"/>
      <c r="AD298" s="249"/>
      <c r="AG298">
        <f>IF(C26=1,IF(OR(SUM(COUNTBLANK(D298:AD298),COUNTBLANK(D879:AD879))=25,SUM(COUNTBLANK(D298:AD298),COUNTBLANK(D879:AD879))=54),0,1),0)</f>
        <v>0</v>
      </c>
      <c r="AH298" t="b">
        <f>IF(C26&gt;1,IF(COUNTA(D298:AD298,D879:AD879)=0,0,1))</f>
        <v>0</v>
      </c>
      <c r="AK298">
        <f t="shared" si="33"/>
        <v>0</v>
      </c>
      <c r="AL298">
        <f t="shared" si="34"/>
        <v>0</v>
      </c>
      <c r="AM298">
        <f t="shared" si="35"/>
        <v>0</v>
      </c>
      <c r="AN298">
        <f t="shared" si="36"/>
        <v>0</v>
      </c>
      <c r="AO298">
        <f t="shared" si="37"/>
        <v>0</v>
      </c>
      <c r="AP298">
        <f t="shared" si="38"/>
        <v>0</v>
      </c>
    </row>
    <row r="299" spans="1:42" ht="15" customHeight="1">
      <c r="A299" s="83"/>
      <c r="B299" s="100"/>
      <c r="C299" s="125" t="s">
        <v>1443</v>
      </c>
      <c r="D299" s="441" t="str">
        <f>IF(OR($AC$136="",$C$26&lt;&gt;1),"",IF(HLOOKUP($AC$136,Presentación!$AQ$3:$BV$574,Presentación!AP160)="","",HLOOKUP($AC$136,Presentación!$AQ$3:$BV$574,Presentación!AP160,0)))</f>
        <v/>
      </c>
      <c r="E299" s="428"/>
      <c r="F299" s="429"/>
      <c r="G299" s="396" t="str">
        <f>IF(OR($AC$136="",$C$26&lt;&gt;1),"",IF(HLOOKUP($AC$136,Presentación!$BZ$3:$DE$574,Presentación!AP160,0)="","",HLOOKUP($AC$136,Presentación!$BZ$3:$DE$574,Presentación!AP160,0)))</f>
        <v/>
      </c>
      <c r="H299" s="428"/>
      <c r="I299" s="428"/>
      <c r="J299" s="428"/>
      <c r="K299" s="428"/>
      <c r="L299" s="428"/>
      <c r="M299" s="428"/>
      <c r="N299" s="428"/>
      <c r="O299" s="428"/>
      <c r="P299" s="428"/>
      <c r="Q299" s="428"/>
      <c r="R299" s="428"/>
      <c r="S299" s="429"/>
      <c r="T299" s="379"/>
      <c r="U299" s="316"/>
      <c r="V299" s="317"/>
      <c r="W299" s="249"/>
      <c r="X299" s="249"/>
      <c r="Y299" s="249"/>
      <c r="Z299" s="249"/>
      <c r="AA299" s="249"/>
      <c r="AB299" s="249"/>
      <c r="AC299" s="249"/>
      <c r="AD299" s="249"/>
      <c r="AG299">
        <f>IF(C26=1,IF(OR(SUM(COUNTBLANK(D299:AD299),COUNTBLANK(D880:AD880))=25,SUM(COUNTBLANK(D299:AD299),COUNTBLANK(D880:AD880))=54),0,1),0)</f>
        <v>0</v>
      </c>
      <c r="AH299" t="b">
        <f>IF(C26&gt;1,IF(COUNTA(D299:AD299,D880:AD880)=0,0,1))</f>
        <v>0</v>
      </c>
      <c r="AK299">
        <f t="shared" si="33"/>
        <v>0</v>
      </c>
      <c r="AL299">
        <f t="shared" si="34"/>
        <v>0</v>
      </c>
      <c r="AM299">
        <f t="shared" si="35"/>
        <v>0</v>
      </c>
      <c r="AN299">
        <f t="shared" si="36"/>
        <v>0</v>
      </c>
      <c r="AO299">
        <f t="shared" si="37"/>
        <v>0</v>
      </c>
      <c r="AP299">
        <f t="shared" si="38"/>
        <v>0</v>
      </c>
    </row>
    <row r="300" spans="1:42" ht="15" customHeight="1">
      <c r="A300" s="83"/>
      <c r="B300" s="100"/>
      <c r="C300" s="125" t="s">
        <v>1444</v>
      </c>
      <c r="D300" s="441" t="str">
        <f>IF(OR($AC$136="",$C$26&lt;&gt;1),"",IF(HLOOKUP($AC$136,Presentación!$AQ$3:$BV$574,Presentación!AP161)="","",HLOOKUP($AC$136,Presentación!$AQ$3:$BV$574,Presentación!AP161,0)))</f>
        <v/>
      </c>
      <c r="E300" s="428"/>
      <c r="F300" s="429"/>
      <c r="G300" s="396" t="str">
        <f>IF(OR($AC$136="",$C$26&lt;&gt;1),"",IF(HLOOKUP($AC$136,Presentación!$BZ$3:$DE$574,Presentación!AP161,0)="","",HLOOKUP($AC$136,Presentación!$BZ$3:$DE$574,Presentación!AP161,0)))</f>
        <v/>
      </c>
      <c r="H300" s="428"/>
      <c r="I300" s="428"/>
      <c r="J300" s="428"/>
      <c r="K300" s="428"/>
      <c r="L300" s="428"/>
      <c r="M300" s="428"/>
      <c r="N300" s="428"/>
      <c r="O300" s="428"/>
      <c r="P300" s="428"/>
      <c r="Q300" s="428"/>
      <c r="R300" s="428"/>
      <c r="S300" s="429"/>
      <c r="T300" s="379"/>
      <c r="U300" s="316"/>
      <c r="V300" s="317"/>
      <c r="W300" s="249"/>
      <c r="X300" s="249"/>
      <c r="Y300" s="249"/>
      <c r="Z300" s="249"/>
      <c r="AA300" s="249"/>
      <c r="AB300" s="249"/>
      <c r="AC300" s="249"/>
      <c r="AD300" s="249"/>
      <c r="AG300">
        <f>IF(C26=1,IF(OR(SUM(COUNTBLANK(D300:AD300),COUNTBLANK(D881:AD881))=25,SUM(COUNTBLANK(D300:AD300),COUNTBLANK(D881:AD881))=54),0,1),0)</f>
        <v>0</v>
      </c>
      <c r="AH300" t="b">
        <f>IF(C26&gt;1,IF(COUNTA(D300:AD300,D881:AD881)=0,0,1))</f>
        <v>0</v>
      </c>
      <c r="AK300">
        <f t="shared" si="33"/>
        <v>0</v>
      </c>
      <c r="AL300">
        <f t="shared" si="34"/>
        <v>0</v>
      </c>
      <c r="AM300">
        <f t="shared" si="35"/>
        <v>0</v>
      </c>
      <c r="AN300">
        <f t="shared" si="36"/>
        <v>0</v>
      </c>
      <c r="AO300">
        <f t="shared" si="37"/>
        <v>0</v>
      </c>
      <c r="AP300">
        <f t="shared" si="38"/>
        <v>0</v>
      </c>
    </row>
    <row r="301" spans="1:42" ht="15" customHeight="1">
      <c r="A301" s="83"/>
      <c r="B301" s="100"/>
      <c r="C301" s="125" t="s">
        <v>1445</v>
      </c>
      <c r="D301" s="441" t="str">
        <f>IF(OR($AC$136="",$C$26&lt;&gt;1),"",IF(HLOOKUP($AC$136,Presentación!$AQ$3:$BV$574,Presentación!AP162)="","",HLOOKUP($AC$136,Presentación!$AQ$3:$BV$574,Presentación!AP162,0)))</f>
        <v/>
      </c>
      <c r="E301" s="428"/>
      <c r="F301" s="429"/>
      <c r="G301" s="396" t="str">
        <f>IF(OR($AC$136="",$C$26&lt;&gt;1),"",IF(HLOOKUP($AC$136,Presentación!$BZ$3:$DE$574,Presentación!AP162,0)="","",HLOOKUP($AC$136,Presentación!$BZ$3:$DE$574,Presentación!AP162,0)))</f>
        <v/>
      </c>
      <c r="H301" s="428"/>
      <c r="I301" s="428"/>
      <c r="J301" s="428"/>
      <c r="K301" s="428"/>
      <c r="L301" s="428"/>
      <c r="M301" s="428"/>
      <c r="N301" s="428"/>
      <c r="O301" s="428"/>
      <c r="P301" s="428"/>
      <c r="Q301" s="428"/>
      <c r="R301" s="428"/>
      <c r="S301" s="429"/>
      <c r="T301" s="379"/>
      <c r="U301" s="316"/>
      <c r="V301" s="317"/>
      <c r="W301" s="249"/>
      <c r="X301" s="249"/>
      <c r="Y301" s="249"/>
      <c r="Z301" s="249"/>
      <c r="AA301" s="249"/>
      <c r="AB301" s="249"/>
      <c r="AC301" s="249"/>
      <c r="AD301" s="249"/>
      <c r="AG301">
        <f>IF(C26=1,IF(OR(SUM(COUNTBLANK(D301:AD301),COUNTBLANK(D882:AD882))=25,SUM(COUNTBLANK(D301:AD301),COUNTBLANK(D882:AD882))=54),0,1),0)</f>
        <v>0</v>
      </c>
      <c r="AH301" t="b">
        <f>IF(C26&gt;1,IF(COUNTA(D301:AD301,D882:AD882)=0,0,1))</f>
        <v>0</v>
      </c>
      <c r="AK301">
        <f t="shared" si="33"/>
        <v>0</v>
      </c>
      <c r="AL301">
        <f t="shared" si="34"/>
        <v>0</v>
      </c>
      <c r="AM301">
        <f t="shared" si="35"/>
        <v>0</v>
      </c>
      <c r="AN301">
        <f t="shared" si="36"/>
        <v>0</v>
      </c>
      <c r="AO301">
        <f t="shared" si="37"/>
        <v>0</v>
      </c>
      <c r="AP301">
        <f t="shared" si="38"/>
        <v>0</v>
      </c>
    </row>
    <row r="302" spans="1:42" ht="15" customHeight="1">
      <c r="A302" s="83"/>
      <c r="B302" s="100"/>
      <c r="C302" s="125" t="s">
        <v>1446</v>
      </c>
      <c r="D302" s="441" t="str">
        <f>IF(OR($AC$136="",$C$26&lt;&gt;1),"",IF(HLOOKUP($AC$136,Presentación!$AQ$3:$BV$574,Presentación!AP163)="","",HLOOKUP($AC$136,Presentación!$AQ$3:$BV$574,Presentación!AP163,0)))</f>
        <v/>
      </c>
      <c r="E302" s="428"/>
      <c r="F302" s="429"/>
      <c r="G302" s="396" t="str">
        <f>IF(OR($AC$136="",$C$26&lt;&gt;1),"",IF(HLOOKUP($AC$136,Presentación!$BZ$3:$DE$574,Presentación!AP163,0)="","",HLOOKUP($AC$136,Presentación!$BZ$3:$DE$574,Presentación!AP163,0)))</f>
        <v/>
      </c>
      <c r="H302" s="428"/>
      <c r="I302" s="428"/>
      <c r="J302" s="428"/>
      <c r="K302" s="428"/>
      <c r="L302" s="428"/>
      <c r="M302" s="428"/>
      <c r="N302" s="428"/>
      <c r="O302" s="428"/>
      <c r="P302" s="428"/>
      <c r="Q302" s="428"/>
      <c r="R302" s="428"/>
      <c r="S302" s="429"/>
      <c r="T302" s="379"/>
      <c r="U302" s="316"/>
      <c r="V302" s="317"/>
      <c r="W302" s="249"/>
      <c r="X302" s="249"/>
      <c r="Y302" s="249"/>
      <c r="Z302" s="249"/>
      <c r="AA302" s="249"/>
      <c r="AB302" s="249"/>
      <c r="AC302" s="249"/>
      <c r="AD302" s="249"/>
      <c r="AG302">
        <f>IF(C26=1,IF(OR(SUM(COUNTBLANK(D302:AD302),COUNTBLANK(D883:AD883))=25,SUM(COUNTBLANK(D302:AD302),COUNTBLANK(D883:AD883))=54),0,1),0)</f>
        <v>0</v>
      </c>
      <c r="AH302" t="b">
        <f>IF(C26&gt;1,IF(COUNTA(D302:AD302,D883:AD883)=0,0,1))</f>
        <v>0</v>
      </c>
      <c r="AK302">
        <f t="shared" si="33"/>
        <v>0</v>
      </c>
      <c r="AL302">
        <f t="shared" si="34"/>
        <v>0</v>
      </c>
      <c r="AM302">
        <f t="shared" si="35"/>
        <v>0</v>
      </c>
      <c r="AN302">
        <f t="shared" si="36"/>
        <v>0</v>
      </c>
      <c r="AO302">
        <f t="shared" si="37"/>
        <v>0</v>
      </c>
      <c r="AP302">
        <f t="shared" si="38"/>
        <v>0</v>
      </c>
    </row>
    <row r="303" spans="1:42" ht="15" customHeight="1">
      <c r="A303" s="83"/>
      <c r="B303" s="100"/>
      <c r="C303" s="125" t="s">
        <v>1447</v>
      </c>
      <c r="D303" s="441" t="str">
        <f>IF(OR($AC$136="",$C$26&lt;&gt;1),"",IF(HLOOKUP($AC$136,Presentación!$AQ$3:$BV$574,Presentación!AP164)="","",HLOOKUP($AC$136,Presentación!$AQ$3:$BV$574,Presentación!AP164,0)))</f>
        <v/>
      </c>
      <c r="E303" s="428"/>
      <c r="F303" s="429"/>
      <c r="G303" s="396" t="str">
        <f>IF(OR($AC$136="",$C$26&lt;&gt;1),"",IF(HLOOKUP($AC$136,Presentación!$BZ$3:$DE$574,Presentación!AP164,0)="","",HLOOKUP($AC$136,Presentación!$BZ$3:$DE$574,Presentación!AP164,0)))</f>
        <v/>
      </c>
      <c r="H303" s="428"/>
      <c r="I303" s="428"/>
      <c r="J303" s="428"/>
      <c r="K303" s="428"/>
      <c r="L303" s="428"/>
      <c r="M303" s="428"/>
      <c r="N303" s="428"/>
      <c r="O303" s="428"/>
      <c r="P303" s="428"/>
      <c r="Q303" s="428"/>
      <c r="R303" s="428"/>
      <c r="S303" s="429"/>
      <c r="T303" s="379"/>
      <c r="U303" s="316"/>
      <c r="V303" s="317"/>
      <c r="W303" s="249"/>
      <c r="X303" s="249"/>
      <c r="Y303" s="249"/>
      <c r="Z303" s="249"/>
      <c r="AA303" s="249"/>
      <c r="AB303" s="249"/>
      <c r="AC303" s="249"/>
      <c r="AD303" s="249"/>
      <c r="AG303">
        <f>IF(C26=1,IF(OR(SUM(COUNTBLANK(D303:AD303),COUNTBLANK(D884:AD884))=25,SUM(COUNTBLANK(D303:AD303),COUNTBLANK(D884:AD884))=54),0,1),0)</f>
        <v>0</v>
      </c>
      <c r="AH303" t="b">
        <f>IF(C26&gt;1,IF(COUNTA(D303:AD303,D884:AD884)=0,0,1))</f>
        <v>0</v>
      </c>
      <c r="AK303">
        <f t="shared" si="33"/>
        <v>0</v>
      </c>
      <c r="AL303">
        <f t="shared" si="34"/>
        <v>0</v>
      </c>
      <c r="AM303">
        <f t="shared" si="35"/>
        <v>0</v>
      </c>
      <c r="AN303">
        <f t="shared" si="36"/>
        <v>0</v>
      </c>
      <c r="AO303">
        <f t="shared" si="37"/>
        <v>0</v>
      </c>
      <c r="AP303">
        <f t="shared" si="38"/>
        <v>0</v>
      </c>
    </row>
    <row r="304" spans="1:42" ht="15" customHeight="1">
      <c r="A304" s="83"/>
      <c r="B304" s="100"/>
      <c r="C304" s="125" t="s">
        <v>1448</v>
      </c>
      <c r="D304" s="441" t="str">
        <f>IF(OR($AC$136="",$C$26&lt;&gt;1),"",IF(HLOOKUP($AC$136,Presentación!$AQ$3:$BV$574,Presentación!AP165)="","",HLOOKUP($AC$136,Presentación!$AQ$3:$BV$574,Presentación!AP165,0)))</f>
        <v/>
      </c>
      <c r="E304" s="428"/>
      <c r="F304" s="429"/>
      <c r="G304" s="396" t="str">
        <f>IF(OR($AC$136="",$C$26&lt;&gt;1),"",IF(HLOOKUP($AC$136,Presentación!$BZ$3:$DE$574,Presentación!AP165,0)="","",HLOOKUP($AC$136,Presentación!$BZ$3:$DE$574,Presentación!AP165,0)))</f>
        <v/>
      </c>
      <c r="H304" s="428"/>
      <c r="I304" s="428"/>
      <c r="J304" s="428"/>
      <c r="K304" s="428"/>
      <c r="L304" s="428"/>
      <c r="M304" s="428"/>
      <c r="N304" s="428"/>
      <c r="O304" s="428"/>
      <c r="P304" s="428"/>
      <c r="Q304" s="428"/>
      <c r="R304" s="428"/>
      <c r="S304" s="429"/>
      <c r="T304" s="379"/>
      <c r="U304" s="316"/>
      <c r="V304" s="317"/>
      <c r="W304" s="249"/>
      <c r="X304" s="249"/>
      <c r="Y304" s="249"/>
      <c r="Z304" s="249"/>
      <c r="AA304" s="249"/>
      <c r="AB304" s="249"/>
      <c r="AC304" s="249"/>
      <c r="AD304" s="249"/>
      <c r="AG304">
        <f>IF(C26=1,IF(OR(SUM(COUNTBLANK(D304:AD304),COUNTBLANK(D885:AD885))=25,SUM(COUNTBLANK(D304:AD304),COUNTBLANK(D885:AD885))=54),0,1),0)</f>
        <v>0</v>
      </c>
      <c r="AH304" t="b">
        <f>IF(C26&gt;1,IF(COUNTA(D304:AD304,D885:AD885)=0,0,1))</f>
        <v>0</v>
      </c>
      <c r="AK304">
        <f t="shared" si="33"/>
        <v>0</v>
      </c>
      <c r="AL304">
        <f t="shared" si="34"/>
        <v>0</v>
      </c>
      <c r="AM304">
        <f t="shared" si="35"/>
        <v>0</v>
      </c>
      <c r="AN304">
        <f t="shared" si="36"/>
        <v>0</v>
      </c>
      <c r="AO304">
        <f t="shared" si="37"/>
        <v>0</v>
      </c>
      <c r="AP304">
        <f t="shared" si="38"/>
        <v>0</v>
      </c>
    </row>
    <row r="305" spans="1:42" ht="15" customHeight="1">
      <c r="A305" s="83"/>
      <c r="B305" s="100"/>
      <c r="C305" s="125" t="s">
        <v>1449</v>
      </c>
      <c r="D305" s="441" t="str">
        <f>IF(OR($AC$136="",$C$26&lt;&gt;1),"",IF(HLOOKUP($AC$136,Presentación!$AQ$3:$BV$574,Presentación!AP166)="","",HLOOKUP($AC$136,Presentación!$AQ$3:$BV$574,Presentación!AP166,0)))</f>
        <v/>
      </c>
      <c r="E305" s="428"/>
      <c r="F305" s="429"/>
      <c r="G305" s="396" t="str">
        <f>IF(OR($AC$136="",$C$26&lt;&gt;1),"",IF(HLOOKUP($AC$136,Presentación!$BZ$3:$DE$574,Presentación!AP166,0)="","",HLOOKUP($AC$136,Presentación!$BZ$3:$DE$574,Presentación!AP166,0)))</f>
        <v/>
      </c>
      <c r="H305" s="428"/>
      <c r="I305" s="428"/>
      <c r="J305" s="428"/>
      <c r="K305" s="428"/>
      <c r="L305" s="428"/>
      <c r="M305" s="428"/>
      <c r="N305" s="428"/>
      <c r="O305" s="428"/>
      <c r="P305" s="428"/>
      <c r="Q305" s="428"/>
      <c r="R305" s="428"/>
      <c r="S305" s="429"/>
      <c r="T305" s="379"/>
      <c r="U305" s="316"/>
      <c r="V305" s="317"/>
      <c r="W305" s="249"/>
      <c r="X305" s="249"/>
      <c r="Y305" s="249"/>
      <c r="Z305" s="249"/>
      <c r="AA305" s="249"/>
      <c r="AB305" s="249"/>
      <c r="AC305" s="249"/>
      <c r="AD305" s="249"/>
      <c r="AG305">
        <f>IF(C26=1,IF(OR(SUM(COUNTBLANK(D305:AD305),COUNTBLANK(D886:AD886))=25,SUM(COUNTBLANK(D305:AD305),COUNTBLANK(D886:AD886))=54),0,1),0)</f>
        <v>0</v>
      </c>
      <c r="AH305" t="b">
        <f>IF(C26&gt;1,IF(COUNTA(D305:AD305,D886:AD886)=0,0,1))</f>
        <v>0</v>
      </c>
      <c r="AK305">
        <f t="shared" si="33"/>
        <v>0</v>
      </c>
      <c r="AL305">
        <f t="shared" si="34"/>
        <v>0</v>
      </c>
      <c r="AM305">
        <f t="shared" si="35"/>
        <v>0</v>
      </c>
      <c r="AN305">
        <f t="shared" si="36"/>
        <v>0</v>
      </c>
      <c r="AO305">
        <f t="shared" si="37"/>
        <v>0</v>
      </c>
      <c r="AP305">
        <f t="shared" si="38"/>
        <v>0</v>
      </c>
    </row>
    <row r="306" spans="1:42" ht="15" customHeight="1">
      <c r="A306" s="83"/>
      <c r="B306" s="100"/>
      <c r="C306" s="125" t="s">
        <v>1450</v>
      </c>
      <c r="D306" s="441" t="str">
        <f>IF(OR($AC$136="",$C$26&lt;&gt;1),"",IF(HLOOKUP($AC$136,Presentación!$AQ$3:$BV$574,Presentación!AP167)="","",HLOOKUP($AC$136,Presentación!$AQ$3:$BV$574,Presentación!AP167,0)))</f>
        <v/>
      </c>
      <c r="E306" s="428"/>
      <c r="F306" s="429"/>
      <c r="G306" s="396" t="str">
        <f>IF(OR($AC$136="",$C$26&lt;&gt;1),"",IF(HLOOKUP($AC$136,Presentación!$BZ$3:$DE$574,Presentación!AP167,0)="","",HLOOKUP($AC$136,Presentación!$BZ$3:$DE$574,Presentación!AP167,0)))</f>
        <v/>
      </c>
      <c r="H306" s="428"/>
      <c r="I306" s="428"/>
      <c r="J306" s="428"/>
      <c r="K306" s="428"/>
      <c r="L306" s="428"/>
      <c r="M306" s="428"/>
      <c r="N306" s="428"/>
      <c r="O306" s="428"/>
      <c r="P306" s="428"/>
      <c r="Q306" s="428"/>
      <c r="R306" s="428"/>
      <c r="S306" s="429"/>
      <c r="T306" s="379"/>
      <c r="U306" s="316"/>
      <c r="V306" s="317"/>
      <c r="W306" s="249"/>
      <c r="X306" s="249"/>
      <c r="Y306" s="249"/>
      <c r="Z306" s="249"/>
      <c r="AA306" s="249"/>
      <c r="AB306" s="249"/>
      <c r="AC306" s="249"/>
      <c r="AD306" s="249"/>
      <c r="AG306">
        <f>IF(C26=1,IF(OR(SUM(COUNTBLANK(D306:AD306),COUNTBLANK(D887:AD887))=25,SUM(COUNTBLANK(D306:AD306),COUNTBLANK(D887:AD887))=54),0,1),0)</f>
        <v>0</v>
      </c>
      <c r="AH306" t="b">
        <f>IF(C26&gt;1,IF(COUNTA(D306:AD306,D887:AD887)=0,0,1))</f>
        <v>0</v>
      </c>
      <c r="AK306">
        <f t="shared" si="33"/>
        <v>0</v>
      </c>
      <c r="AL306">
        <f t="shared" si="34"/>
        <v>0</v>
      </c>
      <c r="AM306">
        <f t="shared" si="35"/>
        <v>0</v>
      </c>
      <c r="AN306">
        <f t="shared" si="36"/>
        <v>0</v>
      </c>
      <c r="AO306">
        <f t="shared" si="37"/>
        <v>0</v>
      </c>
      <c r="AP306">
        <f t="shared" si="38"/>
        <v>0</v>
      </c>
    </row>
    <row r="307" spans="1:42" ht="15" customHeight="1">
      <c r="A307" s="83"/>
      <c r="B307" s="100"/>
      <c r="C307" s="125" t="s">
        <v>1451</v>
      </c>
      <c r="D307" s="441" t="str">
        <f>IF(OR($AC$136="",$C$26&lt;&gt;1),"",IF(HLOOKUP($AC$136,Presentación!$AQ$3:$BV$574,Presentación!AP168)="","",HLOOKUP($AC$136,Presentación!$AQ$3:$BV$574,Presentación!AP168,0)))</f>
        <v/>
      </c>
      <c r="E307" s="428"/>
      <c r="F307" s="429"/>
      <c r="G307" s="396" t="str">
        <f>IF(OR($AC$136="",$C$26&lt;&gt;1),"",IF(HLOOKUP($AC$136,Presentación!$BZ$3:$DE$574,Presentación!AP168,0)="","",HLOOKUP($AC$136,Presentación!$BZ$3:$DE$574,Presentación!AP168,0)))</f>
        <v/>
      </c>
      <c r="H307" s="428"/>
      <c r="I307" s="428"/>
      <c r="J307" s="428"/>
      <c r="K307" s="428"/>
      <c r="L307" s="428"/>
      <c r="M307" s="428"/>
      <c r="N307" s="428"/>
      <c r="O307" s="428"/>
      <c r="P307" s="428"/>
      <c r="Q307" s="428"/>
      <c r="R307" s="428"/>
      <c r="S307" s="429"/>
      <c r="T307" s="379"/>
      <c r="U307" s="316"/>
      <c r="V307" s="317"/>
      <c r="W307" s="249"/>
      <c r="X307" s="249"/>
      <c r="Y307" s="249"/>
      <c r="Z307" s="249"/>
      <c r="AA307" s="249"/>
      <c r="AB307" s="249"/>
      <c r="AC307" s="249"/>
      <c r="AD307" s="249"/>
      <c r="AG307">
        <f>IF(C26=1,IF(OR(SUM(COUNTBLANK(D307:AD307),COUNTBLANK(D888:AD888))=25,SUM(COUNTBLANK(D307:AD307),COUNTBLANK(D888:AD888))=54),0,1),0)</f>
        <v>0</v>
      </c>
      <c r="AH307" t="b">
        <f>IF(C26&gt;1,IF(COUNTA(D307:AD307,D888:AD888)=0,0,1))</f>
        <v>0</v>
      </c>
      <c r="AK307">
        <f t="shared" si="33"/>
        <v>0</v>
      </c>
      <c r="AL307">
        <f t="shared" si="34"/>
        <v>0</v>
      </c>
      <c r="AM307">
        <f t="shared" si="35"/>
        <v>0</v>
      </c>
      <c r="AN307">
        <f t="shared" si="36"/>
        <v>0</v>
      </c>
      <c r="AO307">
        <f t="shared" si="37"/>
        <v>0</v>
      </c>
      <c r="AP307">
        <f t="shared" si="38"/>
        <v>0</v>
      </c>
    </row>
    <row r="308" spans="1:42" ht="15" customHeight="1">
      <c r="A308" s="83"/>
      <c r="B308" s="100"/>
      <c r="C308" s="125" t="s">
        <v>1452</v>
      </c>
      <c r="D308" s="441" t="str">
        <f>IF(OR($AC$136="",$C$26&lt;&gt;1),"",IF(HLOOKUP($AC$136,Presentación!$AQ$3:$BV$574,Presentación!AP169)="","",HLOOKUP($AC$136,Presentación!$AQ$3:$BV$574,Presentación!AP169,0)))</f>
        <v/>
      </c>
      <c r="E308" s="428"/>
      <c r="F308" s="429"/>
      <c r="G308" s="396" t="str">
        <f>IF(OR($AC$136="",$C$26&lt;&gt;1),"",IF(HLOOKUP($AC$136,Presentación!$BZ$3:$DE$574,Presentación!AP169,0)="","",HLOOKUP($AC$136,Presentación!$BZ$3:$DE$574,Presentación!AP169,0)))</f>
        <v/>
      </c>
      <c r="H308" s="428"/>
      <c r="I308" s="428"/>
      <c r="J308" s="428"/>
      <c r="K308" s="428"/>
      <c r="L308" s="428"/>
      <c r="M308" s="428"/>
      <c r="N308" s="428"/>
      <c r="O308" s="428"/>
      <c r="P308" s="428"/>
      <c r="Q308" s="428"/>
      <c r="R308" s="428"/>
      <c r="S308" s="429"/>
      <c r="T308" s="379"/>
      <c r="U308" s="316"/>
      <c r="V308" s="317"/>
      <c r="W308" s="249"/>
      <c r="X308" s="249"/>
      <c r="Y308" s="249"/>
      <c r="Z308" s="249"/>
      <c r="AA308" s="249"/>
      <c r="AB308" s="249"/>
      <c r="AC308" s="249"/>
      <c r="AD308" s="249"/>
      <c r="AG308">
        <f>IF(C26=1,IF(OR(SUM(COUNTBLANK(D308:AD308),COUNTBLANK(D889:AD889))=25,SUM(COUNTBLANK(D308:AD308),COUNTBLANK(D889:AD889))=54),0,1),0)</f>
        <v>0</v>
      </c>
      <c r="AH308" t="b">
        <f>IF(C26&gt;1,IF(COUNTA(D308:AD308,D889:AD889)=0,0,1))</f>
        <v>0</v>
      </c>
      <c r="AK308">
        <f t="shared" si="33"/>
        <v>0</v>
      </c>
      <c r="AL308">
        <f t="shared" si="34"/>
        <v>0</v>
      </c>
      <c r="AM308">
        <f t="shared" si="35"/>
        <v>0</v>
      </c>
      <c r="AN308">
        <f t="shared" si="36"/>
        <v>0</v>
      </c>
      <c r="AO308">
        <f t="shared" si="37"/>
        <v>0</v>
      </c>
      <c r="AP308">
        <f t="shared" si="38"/>
        <v>0</v>
      </c>
    </row>
    <row r="309" spans="1:42" ht="15" customHeight="1">
      <c r="A309" s="83"/>
      <c r="B309" s="100"/>
      <c r="C309" s="125" t="s">
        <v>1453</v>
      </c>
      <c r="D309" s="441" t="str">
        <f>IF(OR($AC$136="",$C$26&lt;&gt;1),"",IF(HLOOKUP($AC$136,Presentación!$AQ$3:$BV$574,Presentación!AP170)="","",HLOOKUP($AC$136,Presentación!$AQ$3:$BV$574,Presentación!AP170,0)))</f>
        <v/>
      </c>
      <c r="E309" s="428"/>
      <c r="F309" s="429"/>
      <c r="G309" s="396" t="str">
        <f>IF(OR($AC$136="",$C$26&lt;&gt;1),"",IF(HLOOKUP($AC$136,Presentación!$BZ$3:$DE$574,Presentación!AP170,0)="","",HLOOKUP($AC$136,Presentación!$BZ$3:$DE$574,Presentación!AP170,0)))</f>
        <v/>
      </c>
      <c r="H309" s="428"/>
      <c r="I309" s="428"/>
      <c r="J309" s="428"/>
      <c r="K309" s="428"/>
      <c r="L309" s="428"/>
      <c r="M309" s="428"/>
      <c r="N309" s="428"/>
      <c r="O309" s="428"/>
      <c r="P309" s="428"/>
      <c r="Q309" s="428"/>
      <c r="R309" s="428"/>
      <c r="S309" s="429"/>
      <c r="T309" s="379"/>
      <c r="U309" s="316"/>
      <c r="V309" s="317"/>
      <c r="W309" s="249"/>
      <c r="X309" s="249"/>
      <c r="Y309" s="249"/>
      <c r="Z309" s="249"/>
      <c r="AA309" s="249"/>
      <c r="AB309" s="249"/>
      <c r="AC309" s="249"/>
      <c r="AD309" s="249"/>
      <c r="AG309">
        <f>IF(C26=1,IF(OR(SUM(COUNTBLANK(D309:AD309),COUNTBLANK(D890:AD890))=25,SUM(COUNTBLANK(D309:AD309),COUNTBLANK(D890:AD890))=54),0,1),0)</f>
        <v>0</v>
      </c>
      <c r="AH309" t="b">
        <f>IF(C26&gt;1,IF(COUNTA(D309:AD309,D890:AD890)=0,0,1))</f>
        <v>0</v>
      </c>
      <c r="AK309">
        <f t="shared" si="33"/>
        <v>0</v>
      </c>
      <c r="AL309">
        <f t="shared" si="34"/>
        <v>0</v>
      </c>
      <c r="AM309">
        <f t="shared" si="35"/>
        <v>0</v>
      </c>
      <c r="AN309">
        <f t="shared" si="36"/>
        <v>0</v>
      </c>
      <c r="AO309">
        <f t="shared" si="37"/>
        <v>0</v>
      </c>
      <c r="AP309">
        <f t="shared" si="38"/>
        <v>0</v>
      </c>
    </row>
    <row r="310" spans="1:42" ht="15" customHeight="1">
      <c r="A310" s="83"/>
      <c r="B310" s="100"/>
      <c r="C310" s="125" t="s">
        <v>1454</v>
      </c>
      <c r="D310" s="441" t="str">
        <f>IF(OR($AC$136="",$C$26&lt;&gt;1),"",IF(HLOOKUP($AC$136,Presentación!$AQ$3:$BV$574,Presentación!AP171)="","",HLOOKUP($AC$136,Presentación!$AQ$3:$BV$574,Presentación!AP171,0)))</f>
        <v/>
      </c>
      <c r="E310" s="428"/>
      <c r="F310" s="429"/>
      <c r="G310" s="396" t="str">
        <f>IF(OR($AC$136="",$C$26&lt;&gt;1),"",IF(HLOOKUP($AC$136,Presentación!$BZ$3:$DE$574,Presentación!AP171,0)="","",HLOOKUP($AC$136,Presentación!$BZ$3:$DE$574,Presentación!AP171,0)))</f>
        <v/>
      </c>
      <c r="H310" s="428"/>
      <c r="I310" s="428"/>
      <c r="J310" s="428"/>
      <c r="K310" s="428"/>
      <c r="L310" s="428"/>
      <c r="M310" s="428"/>
      <c r="N310" s="428"/>
      <c r="O310" s="428"/>
      <c r="P310" s="428"/>
      <c r="Q310" s="428"/>
      <c r="R310" s="428"/>
      <c r="S310" s="429"/>
      <c r="T310" s="379"/>
      <c r="U310" s="316"/>
      <c r="V310" s="317"/>
      <c r="W310" s="249"/>
      <c r="X310" s="249"/>
      <c r="Y310" s="249"/>
      <c r="Z310" s="249"/>
      <c r="AA310" s="249"/>
      <c r="AB310" s="249"/>
      <c r="AC310" s="249"/>
      <c r="AD310" s="249"/>
      <c r="AG310">
        <f>IF(C26=1,IF(OR(SUM(COUNTBLANK(D310:AD310),COUNTBLANK(D891:AD891))=25,SUM(COUNTBLANK(D310:AD310),COUNTBLANK(D891:AD891))=54),0,1),0)</f>
        <v>0</v>
      </c>
      <c r="AH310" t="b">
        <f>IF(C26&gt;1,IF(COUNTA(D310:AD310,D891:AD891)=0,0,1))</f>
        <v>0</v>
      </c>
      <c r="AK310">
        <f t="shared" si="33"/>
        <v>0</v>
      </c>
      <c r="AL310">
        <f t="shared" si="34"/>
        <v>0</v>
      </c>
      <c r="AM310">
        <f t="shared" si="35"/>
        <v>0</v>
      </c>
      <c r="AN310">
        <f t="shared" si="36"/>
        <v>0</v>
      </c>
      <c r="AO310">
        <f t="shared" si="37"/>
        <v>0</v>
      </c>
      <c r="AP310">
        <f t="shared" si="38"/>
        <v>0</v>
      </c>
    </row>
    <row r="311" spans="1:42" ht="15" customHeight="1">
      <c r="A311" s="83"/>
      <c r="B311" s="100"/>
      <c r="C311" s="125" t="s">
        <v>1455</v>
      </c>
      <c r="D311" s="441" t="str">
        <f>IF(OR($AC$136="",$C$26&lt;&gt;1),"",IF(HLOOKUP($AC$136,Presentación!$AQ$3:$BV$574,Presentación!AP172)="","",HLOOKUP($AC$136,Presentación!$AQ$3:$BV$574,Presentación!AP172,0)))</f>
        <v/>
      </c>
      <c r="E311" s="428"/>
      <c r="F311" s="429"/>
      <c r="G311" s="396" t="str">
        <f>IF(OR($AC$136="",$C$26&lt;&gt;1),"",IF(HLOOKUP($AC$136,Presentación!$BZ$3:$DE$574,Presentación!AP172,0)="","",HLOOKUP($AC$136,Presentación!$BZ$3:$DE$574,Presentación!AP172,0)))</f>
        <v/>
      </c>
      <c r="H311" s="428"/>
      <c r="I311" s="428"/>
      <c r="J311" s="428"/>
      <c r="K311" s="428"/>
      <c r="L311" s="428"/>
      <c r="M311" s="428"/>
      <c r="N311" s="428"/>
      <c r="O311" s="428"/>
      <c r="P311" s="428"/>
      <c r="Q311" s="428"/>
      <c r="R311" s="428"/>
      <c r="S311" s="429"/>
      <c r="T311" s="379"/>
      <c r="U311" s="316"/>
      <c r="V311" s="317"/>
      <c r="W311" s="249"/>
      <c r="X311" s="249"/>
      <c r="Y311" s="249"/>
      <c r="Z311" s="249"/>
      <c r="AA311" s="249"/>
      <c r="AB311" s="249"/>
      <c r="AC311" s="249"/>
      <c r="AD311" s="249"/>
      <c r="AG311">
        <f>IF(C26=1,IF(OR(SUM(COUNTBLANK(D311:AD311),COUNTBLANK(D892:AD892))=25,SUM(COUNTBLANK(D311:AD311),COUNTBLANK(D892:AD892))=54),0,1),0)</f>
        <v>0</v>
      </c>
      <c r="AH311" t="b">
        <f>IF(C26&gt;1,IF(COUNTA(D311:AD311,D892:AD892)=0,0,1))</f>
        <v>0</v>
      </c>
      <c r="AK311">
        <f t="shared" si="33"/>
        <v>0</v>
      </c>
      <c r="AL311">
        <f t="shared" si="34"/>
        <v>0</v>
      </c>
      <c r="AM311">
        <f t="shared" si="35"/>
        <v>0</v>
      </c>
      <c r="AN311">
        <f t="shared" si="36"/>
        <v>0</v>
      </c>
      <c r="AO311">
        <f t="shared" si="37"/>
        <v>0</v>
      </c>
      <c r="AP311">
        <f t="shared" si="38"/>
        <v>0</v>
      </c>
    </row>
    <row r="312" spans="1:42" ht="15" customHeight="1">
      <c r="A312" s="83"/>
      <c r="B312" s="100"/>
      <c r="C312" s="125" t="s">
        <v>1456</v>
      </c>
      <c r="D312" s="441" t="str">
        <f>IF(OR($AC$136="",$C$26&lt;&gt;1),"",IF(HLOOKUP($AC$136,Presentación!$AQ$3:$BV$574,Presentación!AP173)="","",HLOOKUP($AC$136,Presentación!$AQ$3:$BV$574,Presentación!AP173,0)))</f>
        <v/>
      </c>
      <c r="E312" s="428"/>
      <c r="F312" s="429"/>
      <c r="G312" s="396" t="str">
        <f>IF(OR($AC$136="",$C$26&lt;&gt;1),"",IF(HLOOKUP($AC$136,Presentación!$BZ$3:$DE$574,Presentación!AP173,0)="","",HLOOKUP($AC$136,Presentación!$BZ$3:$DE$574,Presentación!AP173,0)))</f>
        <v/>
      </c>
      <c r="H312" s="428"/>
      <c r="I312" s="428"/>
      <c r="J312" s="428"/>
      <c r="K312" s="428"/>
      <c r="L312" s="428"/>
      <c r="M312" s="428"/>
      <c r="N312" s="428"/>
      <c r="O312" s="428"/>
      <c r="P312" s="428"/>
      <c r="Q312" s="428"/>
      <c r="R312" s="428"/>
      <c r="S312" s="429"/>
      <c r="T312" s="379"/>
      <c r="U312" s="316"/>
      <c r="V312" s="317"/>
      <c r="W312" s="249"/>
      <c r="X312" s="249"/>
      <c r="Y312" s="249"/>
      <c r="Z312" s="249"/>
      <c r="AA312" s="249"/>
      <c r="AB312" s="249"/>
      <c r="AC312" s="249"/>
      <c r="AD312" s="249"/>
      <c r="AG312">
        <f>IF(C26=1,IF(OR(SUM(COUNTBLANK(D312:AD312),COUNTBLANK(D893:AD893))=25,SUM(COUNTBLANK(D312:AD312),COUNTBLANK(D893:AD893))=54),0,1),0)</f>
        <v>0</v>
      </c>
      <c r="AH312" t="b">
        <f>IF(C26&gt;1,IF(COUNTA(D312:AD312,D893:AD893)=0,0,1))</f>
        <v>0</v>
      </c>
      <c r="AK312">
        <f t="shared" si="33"/>
        <v>0</v>
      </c>
      <c r="AL312">
        <f t="shared" si="34"/>
        <v>0</v>
      </c>
      <c r="AM312">
        <f t="shared" si="35"/>
        <v>0</v>
      </c>
      <c r="AN312">
        <f t="shared" si="36"/>
        <v>0</v>
      </c>
      <c r="AO312">
        <f t="shared" si="37"/>
        <v>0</v>
      </c>
      <c r="AP312">
        <f t="shared" si="38"/>
        <v>0</v>
      </c>
    </row>
    <row r="313" spans="1:42" ht="15" customHeight="1">
      <c r="A313" s="83"/>
      <c r="B313" s="100"/>
      <c r="C313" s="125" t="s">
        <v>1457</v>
      </c>
      <c r="D313" s="441" t="str">
        <f>IF(OR($AC$136="",$C$26&lt;&gt;1),"",IF(HLOOKUP($AC$136,Presentación!$AQ$3:$BV$574,Presentación!AP174)="","",HLOOKUP($AC$136,Presentación!$AQ$3:$BV$574,Presentación!AP174,0)))</f>
        <v/>
      </c>
      <c r="E313" s="428"/>
      <c r="F313" s="429"/>
      <c r="G313" s="396" t="str">
        <f>IF(OR($AC$136="",$C$26&lt;&gt;1),"",IF(HLOOKUP($AC$136,Presentación!$BZ$3:$DE$574,Presentación!AP174,0)="","",HLOOKUP($AC$136,Presentación!$BZ$3:$DE$574,Presentación!AP174,0)))</f>
        <v/>
      </c>
      <c r="H313" s="428"/>
      <c r="I313" s="428"/>
      <c r="J313" s="428"/>
      <c r="K313" s="428"/>
      <c r="L313" s="428"/>
      <c r="M313" s="428"/>
      <c r="N313" s="428"/>
      <c r="O313" s="428"/>
      <c r="P313" s="428"/>
      <c r="Q313" s="428"/>
      <c r="R313" s="428"/>
      <c r="S313" s="429"/>
      <c r="T313" s="379"/>
      <c r="U313" s="316"/>
      <c r="V313" s="317"/>
      <c r="W313" s="249"/>
      <c r="X313" s="249"/>
      <c r="Y313" s="249"/>
      <c r="Z313" s="249"/>
      <c r="AA313" s="249"/>
      <c r="AB313" s="249"/>
      <c r="AC313" s="249"/>
      <c r="AD313" s="249"/>
      <c r="AG313">
        <f>IF(C26=1,IF(OR(SUM(COUNTBLANK(D313:AD313),COUNTBLANK(D894:AD894))=25,SUM(COUNTBLANK(D313:AD313),COUNTBLANK(D894:AD894))=54),0,1),0)</f>
        <v>0</v>
      </c>
      <c r="AH313" t="b">
        <f>IF(C26&gt;1,IF(COUNTA(D313:AD313,D894:AD894)=0,0,1))</f>
        <v>0</v>
      </c>
      <c r="AK313">
        <f t="shared" si="33"/>
        <v>0</v>
      </c>
      <c r="AL313">
        <f t="shared" si="34"/>
        <v>0</v>
      </c>
      <c r="AM313">
        <f t="shared" si="35"/>
        <v>0</v>
      </c>
      <c r="AN313">
        <f t="shared" si="36"/>
        <v>0</v>
      </c>
      <c r="AO313">
        <f t="shared" si="37"/>
        <v>0</v>
      </c>
      <c r="AP313">
        <f t="shared" si="38"/>
        <v>0</v>
      </c>
    </row>
    <row r="314" spans="1:42" ht="15" customHeight="1">
      <c r="A314" s="83"/>
      <c r="B314" s="100"/>
      <c r="C314" s="125" t="s">
        <v>1458</v>
      </c>
      <c r="D314" s="441" t="str">
        <f>IF(OR($AC$136="",$C$26&lt;&gt;1),"",IF(HLOOKUP($AC$136,Presentación!$AQ$3:$BV$574,Presentación!AP175)="","",HLOOKUP($AC$136,Presentación!$AQ$3:$BV$574,Presentación!AP175,0)))</f>
        <v/>
      </c>
      <c r="E314" s="428"/>
      <c r="F314" s="429"/>
      <c r="G314" s="396" t="str">
        <f>IF(OR($AC$136="",$C$26&lt;&gt;1),"",IF(HLOOKUP($AC$136,Presentación!$BZ$3:$DE$574,Presentación!AP175,0)="","",HLOOKUP($AC$136,Presentación!$BZ$3:$DE$574,Presentación!AP175,0)))</f>
        <v/>
      </c>
      <c r="H314" s="428"/>
      <c r="I314" s="428"/>
      <c r="J314" s="428"/>
      <c r="K314" s="428"/>
      <c r="L314" s="428"/>
      <c r="M314" s="428"/>
      <c r="N314" s="428"/>
      <c r="O314" s="428"/>
      <c r="P314" s="428"/>
      <c r="Q314" s="428"/>
      <c r="R314" s="428"/>
      <c r="S314" s="429"/>
      <c r="T314" s="379"/>
      <c r="U314" s="316"/>
      <c r="V314" s="317"/>
      <c r="W314" s="249"/>
      <c r="X314" s="249"/>
      <c r="Y314" s="249"/>
      <c r="Z314" s="249"/>
      <c r="AA314" s="249"/>
      <c r="AB314" s="249"/>
      <c r="AC314" s="249"/>
      <c r="AD314" s="249"/>
      <c r="AG314">
        <f>IF(C26=1,IF(OR(SUM(COUNTBLANK(D314:AD314),COUNTBLANK(D895:AD895))=25,SUM(COUNTBLANK(D314:AD314),COUNTBLANK(D895:AD895))=54),0,1),0)</f>
        <v>0</v>
      </c>
      <c r="AH314" t="b">
        <f>IF(C26&gt;1,IF(COUNTA(D314:AD314,D895:AD895)=0,0,1))</f>
        <v>0</v>
      </c>
      <c r="AK314">
        <f t="shared" si="33"/>
        <v>0</v>
      </c>
      <c r="AL314">
        <f t="shared" si="34"/>
        <v>0</v>
      </c>
      <c r="AM314">
        <f t="shared" si="35"/>
        <v>0</v>
      </c>
      <c r="AN314">
        <f t="shared" si="36"/>
        <v>0</v>
      </c>
      <c r="AO314">
        <f t="shared" si="37"/>
        <v>0</v>
      </c>
      <c r="AP314">
        <f t="shared" si="38"/>
        <v>0</v>
      </c>
    </row>
    <row r="315" spans="1:42" ht="15" customHeight="1">
      <c r="A315" s="83"/>
      <c r="B315" s="100"/>
      <c r="C315" s="125" t="s">
        <v>1459</v>
      </c>
      <c r="D315" s="441" t="str">
        <f>IF(OR($AC$136="",$C$26&lt;&gt;1),"",IF(HLOOKUP($AC$136,Presentación!$AQ$3:$BV$574,Presentación!AP176)="","",HLOOKUP($AC$136,Presentación!$AQ$3:$BV$574,Presentación!AP176,0)))</f>
        <v/>
      </c>
      <c r="E315" s="428"/>
      <c r="F315" s="429"/>
      <c r="G315" s="396" t="str">
        <f>IF(OR($AC$136="",$C$26&lt;&gt;1),"",IF(HLOOKUP($AC$136,Presentación!$BZ$3:$DE$574,Presentación!AP176,0)="","",HLOOKUP($AC$136,Presentación!$BZ$3:$DE$574,Presentación!AP176,0)))</f>
        <v/>
      </c>
      <c r="H315" s="428"/>
      <c r="I315" s="428"/>
      <c r="J315" s="428"/>
      <c r="K315" s="428"/>
      <c r="L315" s="428"/>
      <c r="M315" s="428"/>
      <c r="N315" s="428"/>
      <c r="O315" s="428"/>
      <c r="P315" s="428"/>
      <c r="Q315" s="428"/>
      <c r="R315" s="428"/>
      <c r="S315" s="429"/>
      <c r="T315" s="379"/>
      <c r="U315" s="316"/>
      <c r="V315" s="317"/>
      <c r="W315" s="249"/>
      <c r="X315" s="249"/>
      <c r="Y315" s="249"/>
      <c r="Z315" s="249"/>
      <c r="AA315" s="249"/>
      <c r="AB315" s="249"/>
      <c r="AC315" s="249"/>
      <c r="AD315" s="249"/>
      <c r="AG315">
        <f>IF(C26=1,IF(OR(SUM(COUNTBLANK(D315:AD315),COUNTBLANK(D896:AD896))=25,SUM(COUNTBLANK(D315:AD315),COUNTBLANK(D896:AD896))=54),0,1),0)</f>
        <v>0</v>
      </c>
      <c r="AH315" t="b">
        <f>IF(C26&gt;1,IF(COUNTA(D315:AD315,D896:AD896)=0,0,1))</f>
        <v>0</v>
      </c>
      <c r="AK315">
        <f t="shared" si="33"/>
        <v>0</v>
      </c>
      <c r="AL315">
        <f t="shared" si="34"/>
        <v>0</v>
      </c>
      <c r="AM315">
        <f t="shared" si="35"/>
        <v>0</v>
      </c>
      <c r="AN315">
        <f t="shared" si="36"/>
        <v>0</v>
      </c>
      <c r="AO315">
        <f t="shared" si="37"/>
        <v>0</v>
      </c>
      <c r="AP315">
        <f t="shared" si="38"/>
        <v>0</v>
      </c>
    </row>
    <row r="316" spans="1:42" ht="15" customHeight="1">
      <c r="A316" s="83"/>
      <c r="B316" s="100"/>
      <c r="C316" s="125" t="s">
        <v>1460</v>
      </c>
      <c r="D316" s="441" t="str">
        <f>IF(OR($AC$136="",$C$26&lt;&gt;1),"",IF(HLOOKUP($AC$136,Presentación!$AQ$3:$BV$574,Presentación!AP177)="","",HLOOKUP($AC$136,Presentación!$AQ$3:$BV$574,Presentación!AP177,0)))</f>
        <v/>
      </c>
      <c r="E316" s="428"/>
      <c r="F316" s="429"/>
      <c r="G316" s="396" t="str">
        <f>IF(OR($AC$136="",$C$26&lt;&gt;1),"",IF(HLOOKUP($AC$136,Presentación!$BZ$3:$DE$574,Presentación!AP177,0)="","",HLOOKUP($AC$136,Presentación!$BZ$3:$DE$574,Presentación!AP177,0)))</f>
        <v/>
      </c>
      <c r="H316" s="428"/>
      <c r="I316" s="428"/>
      <c r="J316" s="428"/>
      <c r="K316" s="428"/>
      <c r="L316" s="428"/>
      <c r="M316" s="428"/>
      <c r="N316" s="428"/>
      <c r="O316" s="428"/>
      <c r="P316" s="428"/>
      <c r="Q316" s="428"/>
      <c r="R316" s="428"/>
      <c r="S316" s="429"/>
      <c r="T316" s="379"/>
      <c r="U316" s="316"/>
      <c r="V316" s="317"/>
      <c r="W316" s="249"/>
      <c r="X316" s="249"/>
      <c r="Y316" s="249"/>
      <c r="Z316" s="249"/>
      <c r="AA316" s="249"/>
      <c r="AB316" s="249"/>
      <c r="AC316" s="249"/>
      <c r="AD316" s="249"/>
      <c r="AG316">
        <f>IF(C26=1,IF(OR(SUM(COUNTBLANK(D316:AD316),COUNTBLANK(D897:AD897))=25,SUM(COUNTBLANK(D316:AD316),COUNTBLANK(D897:AD897))=54),0,1),0)</f>
        <v>0</v>
      </c>
      <c r="AH316" t="b">
        <f>IF(C26&gt;1,IF(COUNTA(D316:AD316,D897:AD897)=0,0,1))</f>
        <v>0</v>
      </c>
      <c r="AK316">
        <f t="shared" si="33"/>
        <v>0</v>
      </c>
      <c r="AL316">
        <f t="shared" si="34"/>
        <v>0</v>
      </c>
      <c r="AM316">
        <f t="shared" si="35"/>
        <v>0</v>
      </c>
      <c r="AN316">
        <f t="shared" si="36"/>
        <v>0</v>
      </c>
      <c r="AO316">
        <f t="shared" si="37"/>
        <v>0</v>
      </c>
      <c r="AP316">
        <f t="shared" si="38"/>
        <v>0</v>
      </c>
    </row>
    <row r="317" spans="1:42" ht="15" customHeight="1">
      <c r="A317" s="83"/>
      <c r="B317" s="100"/>
      <c r="C317" s="125" t="s">
        <v>1461</v>
      </c>
      <c r="D317" s="441" t="str">
        <f>IF(OR($AC$136="",$C$26&lt;&gt;1),"",IF(HLOOKUP($AC$136,Presentación!$AQ$3:$BV$574,Presentación!AP178)="","",HLOOKUP($AC$136,Presentación!$AQ$3:$BV$574,Presentación!AP178,0)))</f>
        <v/>
      </c>
      <c r="E317" s="428"/>
      <c r="F317" s="429"/>
      <c r="G317" s="396" t="str">
        <f>IF(OR($AC$136="",$C$26&lt;&gt;1),"",IF(HLOOKUP($AC$136,Presentación!$BZ$3:$DE$574,Presentación!AP178,0)="","",HLOOKUP($AC$136,Presentación!$BZ$3:$DE$574,Presentación!AP178,0)))</f>
        <v/>
      </c>
      <c r="H317" s="428"/>
      <c r="I317" s="428"/>
      <c r="J317" s="428"/>
      <c r="K317" s="428"/>
      <c r="L317" s="428"/>
      <c r="M317" s="428"/>
      <c r="N317" s="428"/>
      <c r="O317" s="428"/>
      <c r="P317" s="428"/>
      <c r="Q317" s="428"/>
      <c r="R317" s="428"/>
      <c r="S317" s="429"/>
      <c r="T317" s="379"/>
      <c r="U317" s="316"/>
      <c r="V317" s="317"/>
      <c r="W317" s="249"/>
      <c r="X317" s="249"/>
      <c r="Y317" s="249"/>
      <c r="Z317" s="249"/>
      <c r="AA317" s="249"/>
      <c r="AB317" s="249"/>
      <c r="AC317" s="249"/>
      <c r="AD317" s="249"/>
      <c r="AG317">
        <f>IF(C26=1,IF(OR(SUM(COUNTBLANK(D317:AD317),COUNTBLANK(D898:AD898))=25,SUM(COUNTBLANK(D317:AD317),COUNTBLANK(D898:AD898))=54),0,1),0)</f>
        <v>0</v>
      </c>
      <c r="AH317" t="b">
        <f>IF(C26&gt;1,IF(COUNTA(D317:AD317,D898:AD898)=0,0,1))</f>
        <v>0</v>
      </c>
      <c r="AK317">
        <f t="shared" si="33"/>
        <v>0</v>
      </c>
      <c r="AL317">
        <f t="shared" si="34"/>
        <v>0</v>
      </c>
      <c r="AM317">
        <f t="shared" si="35"/>
        <v>0</v>
      </c>
      <c r="AN317">
        <f t="shared" si="36"/>
        <v>0</v>
      </c>
      <c r="AO317">
        <f t="shared" si="37"/>
        <v>0</v>
      </c>
      <c r="AP317">
        <f t="shared" si="38"/>
        <v>0</v>
      </c>
    </row>
    <row r="318" spans="1:42" ht="15" customHeight="1">
      <c r="A318" s="83"/>
      <c r="B318" s="100"/>
      <c r="C318" s="125" t="s">
        <v>1462</v>
      </c>
      <c r="D318" s="441" t="str">
        <f>IF(OR($AC$136="",$C$26&lt;&gt;1),"",IF(HLOOKUP($AC$136,Presentación!$AQ$3:$BV$574,Presentación!AP179)="","",HLOOKUP($AC$136,Presentación!$AQ$3:$BV$574,Presentación!AP179,0)))</f>
        <v/>
      </c>
      <c r="E318" s="428"/>
      <c r="F318" s="429"/>
      <c r="G318" s="396" t="str">
        <f>IF(OR($AC$136="",$C$26&lt;&gt;1),"",IF(HLOOKUP($AC$136,Presentación!$BZ$3:$DE$574,Presentación!AP179,0)="","",HLOOKUP($AC$136,Presentación!$BZ$3:$DE$574,Presentación!AP179,0)))</f>
        <v/>
      </c>
      <c r="H318" s="428"/>
      <c r="I318" s="428"/>
      <c r="J318" s="428"/>
      <c r="K318" s="428"/>
      <c r="L318" s="428"/>
      <c r="M318" s="428"/>
      <c r="N318" s="428"/>
      <c r="O318" s="428"/>
      <c r="P318" s="428"/>
      <c r="Q318" s="428"/>
      <c r="R318" s="428"/>
      <c r="S318" s="429"/>
      <c r="T318" s="379"/>
      <c r="U318" s="316"/>
      <c r="V318" s="317"/>
      <c r="W318" s="249"/>
      <c r="X318" s="249"/>
      <c r="Y318" s="249"/>
      <c r="Z318" s="249"/>
      <c r="AA318" s="249"/>
      <c r="AB318" s="249"/>
      <c r="AC318" s="249"/>
      <c r="AD318" s="249"/>
      <c r="AG318">
        <f>IF(C26=1,IF(OR(SUM(COUNTBLANK(D318:AD318),COUNTBLANK(D899:AD899))=25,SUM(COUNTBLANK(D318:AD318),COUNTBLANK(D899:AD899))=54),0,1),0)</f>
        <v>0</v>
      </c>
      <c r="AH318" t="b">
        <f>IF(C26&gt;1,IF(COUNTA(D318:AD318,D899:AD899)=0,0,1))</f>
        <v>0</v>
      </c>
      <c r="AK318">
        <f t="shared" si="33"/>
        <v>0</v>
      </c>
      <c r="AL318">
        <f t="shared" si="34"/>
        <v>0</v>
      </c>
      <c r="AM318">
        <f t="shared" si="35"/>
        <v>0</v>
      </c>
      <c r="AN318">
        <f t="shared" si="36"/>
        <v>0</v>
      </c>
      <c r="AO318">
        <f t="shared" si="37"/>
        <v>0</v>
      </c>
      <c r="AP318">
        <f t="shared" si="38"/>
        <v>0</v>
      </c>
    </row>
    <row r="319" spans="1:42" ht="15" customHeight="1">
      <c r="A319" s="83"/>
      <c r="B319" s="100"/>
      <c r="C319" s="125" t="s">
        <v>1463</v>
      </c>
      <c r="D319" s="441" t="str">
        <f>IF(OR($AC$136="",$C$26&lt;&gt;1),"",IF(HLOOKUP($AC$136,Presentación!$AQ$3:$BV$574,Presentación!AP180)="","",HLOOKUP($AC$136,Presentación!$AQ$3:$BV$574,Presentación!AP180,0)))</f>
        <v/>
      </c>
      <c r="E319" s="428"/>
      <c r="F319" s="429"/>
      <c r="G319" s="396" t="str">
        <f>IF(OR($AC$136="",$C$26&lt;&gt;1),"",IF(HLOOKUP($AC$136,Presentación!$BZ$3:$DE$574,Presentación!AP180,0)="","",HLOOKUP($AC$136,Presentación!$BZ$3:$DE$574,Presentación!AP180,0)))</f>
        <v/>
      </c>
      <c r="H319" s="428"/>
      <c r="I319" s="428"/>
      <c r="J319" s="428"/>
      <c r="K319" s="428"/>
      <c r="L319" s="428"/>
      <c r="M319" s="428"/>
      <c r="N319" s="428"/>
      <c r="O319" s="428"/>
      <c r="P319" s="428"/>
      <c r="Q319" s="428"/>
      <c r="R319" s="428"/>
      <c r="S319" s="429"/>
      <c r="T319" s="379"/>
      <c r="U319" s="316"/>
      <c r="V319" s="317"/>
      <c r="W319" s="249"/>
      <c r="X319" s="249"/>
      <c r="Y319" s="249"/>
      <c r="Z319" s="249"/>
      <c r="AA319" s="249"/>
      <c r="AB319" s="249"/>
      <c r="AC319" s="249"/>
      <c r="AD319" s="249"/>
      <c r="AG319">
        <f>IF(C26=1,IF(OR(SUM(COUNTBLANK(D319:AD319),COUNTBLANK(D900:AD900))=25,SUM(COUNTBLANK(D319:AD319),COUNTBLANK(D900:AD900))=54),0,1),0)</f>
        <v>0</v>
      </c>
      <c r="AH319" t="b">
        <f>IF(C26&gt;1,IF(COUNTA(D319:AD319,D900:AD900)=0,0,1))</f>
        <v>0</v>
      </c>
      <c r="AK319">
        <f t="shared" si="33"/>
        <v>0</v>
      </c>
      <c r="AL319">
        <f t="shared" si="34"/>
        <v>0</v>
      </c>
      <c r="AM319">
        <f t="shared" si="35"/>
        <v>0</v>
      </c>
      <c r="AN319">
        <f t="shared" si="36"/>
        <v>0</v>
      </c>
      <c r="AO319">
        <f t="shared" si="37"/>
        <v>0</v>
      </c>
      <c r="AP319">
        <f t="shared" si="38"/>
        <v>0</v>
      </c>
    </row>
    <row r="320" spans="1:42" ht="15" customHeight="1">
      <c r="A320" s="83"/>
      <c r="B320" s="100"/>
      <c r="C320" s="125" t="s">
        <v>1464</v>
      </c>
      <c r="D320" s="441" t="str">
        <f>IF(OR($AC$136="",$C$26&lt;&gt;1),"",IF(HLOOKUP($AC$136,Presentación!$AQ$3:$BV$574,Presentación!AP181)="","",HLOOKUP($AC$136,Presentación!$AQ$3:$BV$574,Presentación!AP181,0)))</f>
        <v/>
      </c>
      <c r="E320" s="428"/>
      <c r="F320" s="429"/>
      <c r="G320" s="396" t="str">
        <f>IF(OR($AC$136="",$C$26&lt;&gt;1),"",IF(HLOOKUP($AC$136,Presentación!$BZ$3:$DE$574,Presentación!AP181,0)="","",HLOOKUP($AC$136,Presentación!$BZ$3:$DE$574,Presentación!AP181,0)))</f>
        <v/>
      </c>
      <c r="H320" s="428"/>
      <c r="I320" s="428"/>
      <c r="J320" s="428"/>
      <c r="K320" s="428"/>
      <c r="L320" s="428"/>
      <c r="M320" s="428"/>
      <c r="N320" s="428"/>
      <c r="O320" s="428"/>
      <c r="P320" s="428"/>
      <c r="Q320" s="428"/>
      <c r="R320" s="428"/>
      <c r="S320" s="429"/>
      <c r="T320" s="379"/>
      <c r="U320" s="316"/>
      <c r="V320" s="317"/>
      <c r="W320" s="249"/>
      <c r="X320" s="249"/>
      <c r="Y320" s="249"/>
      <c r="Z320" s="249"/>
      <c r="AA320" s="249"/>
      <c r="AB320" s="249"/>
      <c r="AC320" s="249"/>
      <c r="AD320" s="249"/>
      <c r="AG320">
        <f>IF(C26=1,IF(OR(SUM(COUNTBLANK(D320:AD320),COUNTBLANK(D901:AD901))=25,SUM(COUNTBLANK(D320:AD320),COUNTBLANK(D901:AD901))=54),0,1),0)</f>
        <v>0</v>
      </c>
      <c r="AH320" t="b">
        <f>IF(C26&gt;1,IF(COUNTA(D320:AD320,D901:AD901)=0,0,1))</f>
        <v>0</v>
      </c>
      <c r="AK320">
        <f t="shared" si="33"/>
        <v>0</v>
      </c>
      <c r="AL320">
        <f t="shared" si="34"/>
        <v>0</v>
      </c>
      <c r="AM320">
        <f t="shared" si="35"/>
        <v>0</v>
      </c>
      <c r="AN320">
        <f t="shared" si="36"/>
        <v>0</v>
      </c>
      <c r="AO320">
        <f t="shared" si="37"/>
        <v>0</v>
      </c>
      <c r="AP320">
        <f t="shared" si="38"/>
        <v>0</v>
      </c>
    </row>
    <row r="321" spans="1:42" ht="15" customHeight="1">
      <c r="A321" s="83"/>
      <c r="B321" s="100"/>
      <c r="C321" s="125" t="s">
        <v>1465</v>
      </c>
      <c r="D321" s="441" t="str">
        <f>IF(OR($AC$136="",$C$26&lt;&gt;1),"",IF(HLOOKUP($AC$136,Presentación!$AQ$3:$BV$574,Presentación!AP182)="","",HLOOKUP($AC$136,Presentación!$AQ$3:$BV$574,Presentación!AP182,0)))</f>
        <v/>
      </c>
      <c r="E321" s="428"/>
      <c r="F321" s="429"/>
      <c r="G321" s="396" t="str">
        <f>IF(OR($AC$136="",$C$26&lt;&gt;1),"",IF(HLOOKUP($AC$136,Presentación!$BZ$3:$DE$574,Presentación!AP182,0)="","",HLOOKUP($AC$136,Presentación!$BZ$3:$DE$574,Presentación!AP182,0)))</f>
        <v/>
      </c>
      <c r="H321" s="428"/>
      <c r="I321" s="428"/>
      <c r="J321" s="428"/>
      <c r="K321" s="428"/>
      <c r="L321" s="428"/>
      <c r="M321" s="428"/>
      <c r="N321" s="428"/>
      <c r="O321" s="428"/>
      <c r="P321" s="428"/>
      <c r="Q321" s="428"/>
      <c r="R321" s="428"/>
      <c r="S321" s="429"/>
      <c r="T321" s="379"/>
      <c r="U321" s="316"/>
      <c r="V321" s="317"/>
      <c r="W321" s="249"/>
      <c r="X321" s="249"/>
      <c r="Y321" s="249"/>
      <c r="Z321" s="249"/>
      <c r="AA321" s="249"/>
      <c r="AB321" s="249"/>
      <c r="AC321" s="249"/>
      <c r="AD321" s="249"/>
      <c r="AG321">
        <f>IF(C26=1,IF(OR(SUM(COUNTBLANK(D321:AD321),COUNTBLANK(D902:AD902))=25,SUM(COUNTBLANK(D321:AD321),COUNTBLANK(D902:AD902))=54),0,1),0)</f>
        <v>0</v>
      </c>
      <c r="AH321" t="b">
        <f>IF(C26&gt;1,IF(COUNTA(D321:AD321,D902:AD902)=0,0,1))</f>
        <v>0</v>
      </c>
      <c r="AK321">
        <f t="shared" si="33"/>
        <v>0</v>
      </c>
      <c r="AL321">
        <f t="shared" si="34"/>
        <v>0</v>
      </c>
      <c r="AM321">
        <f t="shared" si="35"/>
        <v>0</v>
      </c>
      <c r="AN321">
        <f t="shared" si="36"/>
        <v>0</v>
      </c>
      <c r="AO321">
        <f t="shared" si="37"/>
        <v>0</v>
      </c>
      <c r="AP321">
        <f t="shared" si="38"/>
        <v>0</v>
      </c>
    </row>
    <row r="322" spans="1:42" ht="15" customHeight="1">
      <c r="A322" s="83"/>
      <c r="B322" s="100"/>
      <c r="C322" s="125" t="s">
        <v>1466</v>
      </c>
      <c r="D322" s="441" t="str">
        <f>IF(OR($AC$136="",$C$26&lt;&gt;1),"",IF(HLOOKUP($AC$136,Presentación!$AQ$3:$BV$574,Presentación!AP183)="","",HLOOKUP($AC$136,Presentación!$AQ$3:$BV$574,Presentación!AP183,0)))</f>
        <v/>
      </c>
      <c r="E322" s="428"/>
      <c r="F322" s="429"/>
      <c r="G322" s="396" t="str">
        <f>IF(OR($AC$136="",$C$26&lt;&gt;1),"",IF(HLOOKUP($AC$136,Presentación!$BZ$3:$DE$574,Presentación!AP183,0)="","",HLOOKUP($AC$136,Presentación!$BZ$3:$DE$574,Presentación!AP183,0)))</f>
        <v/>
      </c>
      <c r="H322" s="428"/>
      <c r="I322" s="428"/>
      <c r="J322" s="428"/>
      <c r="K322" s="428"/>
      <c r="L322" s="428"/>
      <c r="M322" s="428"/>
      <c r="N322" s="428"/>
      <c r="O322" s="428"/>
      <c r="P322" s="428"/>
      <c r="Q322" s="428"/>
      <c r="R322" s="428"/>
      <c r="S322" s="429"/>
      <c r="T322" s="379"/>
      <c r="U322" s="316"/>
      <c r="V322" s="317"/>
      <c r="W322" s="249"/>
      <c r="X322" s="249"/>
      <c r="Y322" s="249"/>
      <c r="Z322" s="249"/>
      <c r="AA322" s="249"/>
      <c r="AB322" s="249"/>
      <c r="AC322" s="249"/>
      <c r="AD322" s="249"/>
      <c r="AG322">
        <f>IF(C26=1,IF(OR(SUM(COUNTBLANK(D322:AD322),COUNTBLANK(D903:AD903))=25,SUM(COUNTBLANK(D322:AD322),COUNTBLANK(D903:AD903))=54),0,1),0)</f>
        <v>0</v>
      </c>
      <c r="AH322" t="b">
        <f>IF(C26&gt;1,IF(COUNTA(D322:AD322,D903:AD903)=0,0,1))</f>
        <v>0</v>
      </c>
      <c r="AK322">
        <f t="shared" si="33"/>
        <v>0</v>
      </c>
      <c r="AL322">
        <f t="shared" si="34"/>
        <v>0</v>
      </c>
      <c r="AM322">
        <f t="shared" si="35"/>
        <v>0</v>
      </c>
      <c r="AN322">
        <f t="shared" si="36"/>
        <v>0</v>
      </c>
      <c r="AO322">
        <f t="shared" si="37"/>
        <v>0</v>
      </c>
      <c r="AP322">
        <f t="shared" si="38"/>
        <v>0</v>
      </c>
    </row>
    <row r="323" spans="1:42" ht="15" customHeight="1">
      <c r="A323" s="83"/>
      <c r="B323" s="100"/>
      <c r="C323" s="125" t="s">
        <v>1467</v>
      </c>
      <c r="D323" s="441" t="str">
        <f>IF(OR($AC$136="",$C$26&lt;&gt;1),"",IF(HLOOKUP($AC$136,Presentación!$AQ$3:$BV$574,Presentación!AP184)="","",HLOOKUP($AC$136,Presentación!$AQ$3:$BV$574,Presentación!AP184,0)))</f>
        <v/>
      </c>
      <c r="E323" s="428"/>
      <c r="F323" s="429"/>
      <c r="G323" s="396" t="str">
        <f>IF(OR($AC$136="",$C$26&lt;&gt;1),"",IF(HLOOKUP($AC$136,Presentación!$BZ$3:$DE$574,Presentación!AP184,0)="","",HLOOKUP($AC$136,Presentación!$BZ$3:$DE$574,Presentación!AP184,0)))</f>
        <v/>
      </c>
      <c r="H323" s="428"/>
      <c r="I323" s="428"/>
      <c r="J323" s="428"/>
      <c r="K323" s="428"/>
      <c r="L323" s="428"/>
      <c r="M323" s="428"/>
      <c r="N323" s="428"/>
      <c r="O323" s="428"/>
      <c r="P323" s="428"/>
      <c r="Q323" s="428"/>
      <c r="R323" s="428"/>
      <c r="S323" s="429"/>
      <c r="T323" s="379"/>
      <c r="U323" s="316"/>
      <c r="V323" s="317"/>
      <c r="W323" s="249"/>
      <c r="X323" s="249"/>
      <c r="Y323" s="249"/>
      <c r="Z323" s="249"/>
      <c r="AA323" s="249"/>
      <c r="AB323" s="249"/>
      <c r="AC323" s="249"/>
      <c r="AD323" s="249"/>
      <c r="AG323">
        <f>IF(C26=1,IF(OR(SUM(COUNTBLANK(D323:AD323),COUNTBLANK(D904:AD904))=25,SUM(COUNTBLANK(D323:AD323),COUNTBLANK(D904:AD904))=54),0,1),0)</f>
        <v>0</v>
      </c>
      <c r="AH323" t="b">
        <f>IF(C26&gt;1,IF(COUNTA(D323:AD323,D904:AD904)=0,0,1))</f>
        <v>0</v>
      </c>
      <c r="AK323">
        <f t="shared" si="33"/>
        <v>0</v>
      </c>
      <c r="AL323">
        <f t="shared" si="34"/>
        <v>0</v>
      </c>
      <c r="AM323">
        <f t="shared" si="35"/>
        <v>0</v>
      </c>
      <c r="AN323">
        <f t="shared" si="36"/>
        <v>0</v>
      </c>
      <c r="AO323">
        <f t="shared" si="37"/>
        <v>0</v>
      </c>
      <c r="AP323">
        <f t="shared" si="38"/>
        <v>0</v>
      </c>
    </row>
    <row r="324" spans="1:42" ht="15" customHeight="1">
      <c r="A324" s="83"/>
      <c r="B324" s="100"/>
      <c r="C324" s="125" t="s">
        <v>1468</v>
      </c>
      <c r="D324" s="441" t="str">
        <f>IF(OR($AC$136="",$C$26&lt;&gt;1),"",IF(HLOOKUP($AC$136,Presentación!$AQ$3:$BV$574,Presentación!AP185)="","",HLOOKUP($AC$136,Presentación!$AQ$3:$BV$574,Presentación!AP185,0)))</f>
        <v/>
      </c>
      <c r="E324" s="428"/>
      <c r="F324" s="429"/>
      <c r="G324" s="396" t="str">
        <f>IF(OR($AC$136="",$C$26&lt;&gt;1),"",IF(HLOOKUP($AC$136,Presentación!$BZ$3:$DE$574,Presentación!AP185,0)="","",HLOOKUP($AC$136,Presentación!$BZ$3:$DE$574,Presentación!AP185,0)))</f>
        <v/>
      </c>
      <c r="H324" s="428"/>
      <c r="I324" s="428"/>
      <c r="J324" s="428"/>
      <c r="K324" s="428"/>
      <c r="L324" s="428"/>
      <c r="M324" s="428"/>
      <c r="N324" s="428"/>
      <c r="O324" s="428"/>
      <c r="P324" s="428"/>
      <c r="Q324" s="428"/>
      <c r="R324" s="428"/>
      <c r="S324" s="429"/>
      <c r="T324" s="379"/>
      <c r="U324" s="316"/>
      <c r="V324" s="317"/>
      <c r="W324" s="249"/>
      <c r="X324" s="249"/>
      <c r="Y324" s="249"/>
      <c r="Z324" s="249"/>
      <c r="AA324" s="249"/>
      <c r="AB324" s="249"/>
      <c r="AC324" s="249"/>
      <c r="AD324" s="249"/>
      <c r="AG324">
        <f>IF(C26=1,IF(OR(SUM(COUNTBLANK(D324:AD324),COUNTBLANK(D905:AD905))=25,SUM(COUNTBLANK(D324:AD324),COUNTBLANK(D905:AD905))=54),0,1),0)</f>
        <v>0</v>
      </c>
      <c r="AH324" t="b">
        <f>IF(C26&gt;1,IF(COUNTA(D324:AD324,D905:AD905)=0,0,1))</f>
        <v>0</v>
      </c>
      <c r="AK324">
        <f t="shared" si="33"/>
        <v>0</v>
      </c>
      <c r="AL324">
        <f t="shared" si="34"/>
        <v>0</v>
      </c>
      <c r="AM324">
        <f t="shared" si="35"/>
        <v>0</v>
      </c>
      <c r="AN324">
        <f t="shared" si="36"/>
        <v>0</v>
      </c>
      <c r="AO324">
        <f t="shared" si="37"/>
        <v>0</v>
      </c>
      <c r="AP324">
        <f t="shared" si="38"/>
        <v>0</v>
      </c>
    </row>
    <row r="325" spans="1:42" ht="15" customHeight="1">
      <c r="A325" s="83"/>
      <c r="B325" s="100"/>
      <c r="C325" s="125" t="s">
        <v>1469</v>
      </c>
      <c r="D325" s="441" t="str">
        <f>IF(OR($AC$136="",$C$26&lt;&gt;1),"",IF(HLOOKUP($AC$136,Presentación!$AQ$3:$BV$574,Presentación!AP186)="","",HLOOKUP($AC$136,Presentación!$AQ$3:$BV$574,Presentación!AP186,0)))</f>
        <v/>
      </c>
      <c r="E325" s="428"/>
      <c r="F325" s="429"/>
      <c r="G325" s="396" t="str">
        <f>IF(OR($AC$136="",$C$26&lt;&gt;1),"",IF(HLOOKUP($AC$136,Presentación!$BZ$3:$DE$574,Presentación!AP186,0)="","",HLOOKUP($AC$136,Presentación!$BZ$3:$DE$574,Presentación!AP186,0)))</f>
        <v/>
      </c>
      <c r="H325" s="428"/>
      <c r="I325" s="428"/>
      <c r="J325" s="428"/>
      <c r="K325" s="428"/>
      <c r="L325" s="428"/>
      <c r="M325" s="428"/>
      <c r="N325" s="428"/>
      <c r="O325" s="428"/>
      <c r="P325" s="428"/>
      <c r="Q325" s="428"/>
      <c r="R325" s="428"/>
      <c r="S325" s="429"/>
      <c r="T325" s="379"/>
      <c r="U325" s="316"/>
      <c r="V325" s="317"/>
      <c r="W325" s="249"/>
      <c r="X325" s="249"/>
      <c r="Y325" s="249"/>
      <c r="Z325" s="249"/>
      <c r="AA325" s="249"/>
      <c r="AB325" s="249"/>
      <c r="AC325" s="249"/>
      <c r="AD325" s="249"/>
      <c r="AG325">
        <f>IF(C26=1,IF(OR(SUM(COUNTBLANK(D325:AD325),COUNTBLANK(D906:AD906))=25,SUM(COUNTBLANK(D325:AD325),COUNTBLANK(D906:AD906))=54),0,1),0)</f>
        <v>0</v>
      </c>
      <c r="AH325" t="b">
        <f>IF(C26&gt;1,IF(COUNTA(D325:AD325,D906:AD906)=0,0,1))</f>
        <v>0</v>
      </c>
      <c r="AK325">
        <f t="shared" si="33"/>
        <v>0</v>
      </c>
      <c r="AL325">
        <f t="shared" si="34"/>
        <v>0</v>
      </c>
      <c r="AM325">
        <f t="shared" si="35"/>
        <v>0</v>
      </c>
      <c r="AN325">
        <f t="shared" si="36"/>
        <v>0</v>
      </c>
      <c r="AO325">
        <f t="shared" si="37"/>
        <v>0</v>
      </c>
      <c r="AP325">
        <f t="shared" si="38"/>
        <v>0</v>
      </c>
    </row>
    <row r="326" spans="1:42" ht="15" customHeight="1">
      <c r="A326" s="83"/>
      <c r="B326" s="100"/>
      <c r="C326" s="125" t="s">
        <v>1470</v>
      </c>
      <c r="D326" s="441" t="str">
        <f>IF(OR($AC$136="",$C$26&lt;&gt;1),"",IF(HLOOKUP($AC$136,Presentación!$AQ$3:$BV$574,Presentación!AP187)="","",HLOOKUP($AC$136,Presentación!$AQ$3:$BV$574,Presentación!AP187,0)))</f>
        <v/>
      </c>
      <c r="E326" s="428"/>
      <c r="F326" s="429"/>
      <c r="G326" s="396" t="str">
        <f>IF(OR($AC$136="",$C$26&lt;&gt;1),"",IF(HLOOKUP($AC$136,Presentación!$BZ$3:$DE$574,Presentación!AP187,0)="","",HLOOKUP($AC$136,Presentación!$BZ$3:$DE$574,Presentación!AP187,0)))</f>
        <v/>
      </c>
      <c r="H326" s="428"/>
      <c r="I326" s="428"/>
      <c r="J326" s="428"/>
      <c r="K326" s="428"/>
      <c r="L326" s="428"/>
      <c r="M326" s="428"/>
      <c r="N326" s="428"/>
      <c r="O326" s="428"/>
      <c r="P326" s="428"/>
      <c r="Q326" s="428"/>
      <c r="R326" s="428"/>
      <c r="S326" s="429"/>
      <c r="T326" s="379"/>
      <c r="U326" s="316"/>
      <c r="V326" s="317"/>
      <c r="W326" s="249"/>
      <c r="X326" s="249"/>
      <c r="Y326" s="249"/>
      <c r="Z326" s="249"/>
      <c r="AA326" s="249"/>
      <c r="AB326" s="249"/>
      <c r="AC326" s="249"/>
      <c r="AD326" s="249"/>
      <c r="AG326">
        <f>IF(C26=1,IF(OR(SUM(COUNTBLANK(D326:AD326),COUNTBLANK(D907:AD907))=25,SUM(COUNTBLANK(D326:AD326),COUNTBLANK(D907:AD907))=54),0,1),0)</f>
        <v>0</v>
      </c>
      <c r="AH326" t="b">
        <f>IF(C26&gt;1,IF(COUNTA(D326:AD326,D907:AD907)=0,0,1))</f>
        <v>0</v>
      </c>
      <c r="AK326">
        <f t="shared" si="33"/>
        <v>0</v>
      </c>
      <c r="AL326">
        <f t="shared" si="34"/>
        <v>0</v>
      </c>
      <c r="AM326">
        <f t="shared" si="35"/>
        <v>0</v>
      </c>
      <c r="AN326">
        <f t="shared" si="36"/>
        <v>0</v>
      </c>
      <c r="AO326">
        <f t="shared" si="37"/>
        <v>0</v>
      </c>
      <c r="AP326">
        <f t="shared" si="38"/>
        <v>0</v>
      </c>
    </row>
    <row r="327" spans="1:42" ht="15" customHeight="1">
      <c r="A327" s="83"/>
      <c r="B327" s="100"/>
      <c r="C327" s="125" t="s">
        <v>1471</v>
      </c>
      <c r="D327" s="441" t="str">
        <f>IF(OR($AC$136="",$C$26&lt;&gt;1),"",IF(HLOOKUP($AC$136,Presentación!$AQ$3:$BV$574,Presentación!AP188)="","",HLOOKUP($AC$136,Presentación!$AQ$3:$BV$574,Presentación!AP188,0)))</f>
        <v/>
      </c>
      <c r="E327" s="428"/>
      <c r="F327" s="429"/>
      <c r="G327" s="396" t="str">
        <f>IF(OR($AC$136="",$C$26&lt;&gt;1),"",IF(HLOOKUP($AC$136,Presentación!$BZ$3:$DE$574,Presentación!AP188,0)="","",HLOOKUP($AC$136,Presentación!$BZ$3:$DE$574,Presentación!AP188,0)))</f>
        <v/>
      </c>
      <c r="H327" s="428"/>
      <c r="I327" s="428"/>
      <c r="J327" s="428"/>
      <c r="K327" s="428"/>
      <c r="L327" s="428"/>
      <c r="M327" s="428"/>
      <c r="N327" s="428"/>
      <c r="O327" s="428"/>
      <c r="P327" s="428"/>
      <c r="Q327" s="428"/>
      <c r="R327" s="428"/>
      <c r="S327" s="429"/>
      <c r="T327" s="379"/>
      <c r="U327" s="316"/>
      <c r="V327" s="317"/>
      <c r="W327" s="249"/>
      <c r="X327" s="249"/>
      <c r="Y327" s="249"/>
      <c r="Z327" s="249"/>
      <c r="AA327" s="249"/>
      <c r="AB327" s="249"/>
      <c r="AC327" s="249"/>
      <c r="AD327" s="249"/>
      <c r="AG327">
        <f>IF(C26=1,IF(OR(SUM(COUNTBLANK(D327:AD327),COUNTBLANK(D908:AD908))=25,SUM(COUNTBLANK(D327:AD327),COUNTBLANK(D908:AD908))=54),0,1),0)</f>
        <v>0</v>
      </c>
      <c r="AH327" t="b">
        <f>IF(C26&gt;1,IF(COUNTA(D327:AD327,D908:AD908)=0,0,1))</f>
        <v>0</v>
      </c>
      <c r="AK327">
        <f t="shared" si="33"/>
        <v>0</v>
      </c>
      <c r="AL327">
        <f t="shared" si="34"/>
        <v>0</v>
      </c>
      <c r="AM327">
        <f t="shared" si="35"/>
        <v>0</v>
      </c>
      <c r="AN327">
        <f t="shared" si="36"/>
        <v>0</v>
      </c>
      <c r="AO327">
        <f t="shared" si="37"/>
        <v>0</v>
      </c>
      <c r="AP327">
        <f t="shared" si="38"/>
        <v>0</v>
      </c>
    </row>
    <row r="328" spans="1:42" ht="15" customHeight="1">
      <c r="A328" s="83"/>
      <c r="B328" s="100"/>
      <c r="C328" s="125" t="s">
        <v>1472</v>
      </c>
      <c r="D328" s="441" t="str">
        <f>IF(OR($AC$136="",$C$26&lt;&gt;1),"",IF(HLOOKUP($AC$136,Presentación!$AQ$3:$BV$574,Presentación!AP189)="","",HLOOKUP($AC$136,Presentación!$AQ$3:$BV$574,Presentación!AP189,0)))</f>
        <v/>
      </c>
      <c r="E328" s="428"/>
      <c r="F328" s="429"/>
      <c r="G328" s="396" t="str">
        <f>IF(OR($AC$136="",$C$26&lt;&gt;1),"",IF(HLOOKUP($AC$136,Presentación!$BZ$3:$DE$574,Presentación!AP189,0)="","",HLOOKUP($AC$136,Presentación!$BZ$3:$DE$574,Presentación!AP189,0)))</f>
        <v/>
      </c>
      <c r="H328" s="428"/>
      <c r="I328" s="428"/>
      <c r="J328" s="428"/>
      <c r="K328" s="428"/>
      <c r="L328" s="428"/>
      <c r="M328" s="428"/>
      <c r="N328" s="428"/>
      <c r="O328" s="428"/>
      <c r="P328" s="428"/>
      <c r="Q328" s="428"/>
      <c r="R328" s="428"/>
      <c r="S328" s="429"/>
      <c r="T328" s="379"/>
      <c r="U328" s="316"/>
      <c r="V328" s="317"/>
      <c r="W328" s="249"/>
      <c r="X328" s="249"/>
      <c r="Y328" s="249"/>
      <c r="Z328" s="249"/>
      <c r="AA328" s="249"/>
      <c r="AB328" s="249"/>
      <c r="AC328" s="249"/>
      <c r="AD328" s="249"/>
      <c r="AG328">
        <f>IF(C26=1,IF(OR(SUM(COUNTBLANK(D328:AD328),COUNTBLANK(D909:AD909))=25,SUM(COUNTBLANK(D328:AD328),COUNTBLANK(D909:AD909))=54),0,1),0)</f>
        <v>0</v>
      </c>
      <c r="AH328" t="b">
        <f>IF(C26&gt;1,IF(COUNTA(D328:AD328,D909:AD909)=0,0,1))</f>
        <v>0</v>
      </c>
      <c r="AK328">
        <f t="shared" si="33"/>
        <v>0</v>
      </c>
      <c r="AL328">
        <f t="shared" si="34"/>
        <v>0</v>
      </c>
      <c r="AM328">
        <f t="shared" si="35"/>
        <v>0</v>
      </c>
      <c r="AN328">
        <f t="shared" si="36"/>
        <v>0</v>
      </c>
      <c r="AO328">
        <f t="shared" si="37"/>
        <v>0</v>
      </c>
      <c r="AP328">
        <f t="shared" si="38"/>
        <v>0</v>
      </c>
    </row>
    <row r="329" spans="1:42" ht="15" customHeight="1">
      <c r="A329" s="83"/>
      <c r="B329" s="100"/>
      <c r="C329" s="125" t="s">
        <v>1473</v>
      </c>
      <c r="D329" s="441" t="str">
        <f>IF(OR($AC$136="",$C$26&lt;&gt;1),"",IF(HLOOKUP($AC$136,Presentación!$AQ$3:$BV$574,Presentación!AP190)="","",HLOOKUP($AC$136,Presentación!$AQ$3:$BV$574,Presentación!AP190,0)))</f>
        <v/>
      </c>
      <c r="E329" s="428"/>
      <c r="F329" s="429"/>
      <c r="G329" s="396" t="str">
        <f>IF(OR($AC$136="",$C$26&lt;&gt;1),"",IF(HLOOKUP($AC$136,Presentación!$BZ$3:$DE$574,Presentación!AP190,0)="","",HLOOKUP($AC$136,Presentación!$BZ$3:$DE$574,Presentación!AP190,0)))</f>
        <v/>
      </c>
      <c r="H329" s="428"/>
      <c r="I329" s="428"/>
      <c r="J329" s="428"/>
      <c r="K329" s="428"/>
      <c r="L329" s="428"/>
      <c r="M329" s="428"/>
      <c r="N329" s="428"/>
      <c r="O329" s="428"/>
      <c r="P329" s="428"/>
      <c r="Q329" s="428"/>
      <c r="R329" s="428"/>
      <c r="S329" s="429"/>
      <c r="T329" s="379"/>
      <c r="U329" s="316"/>
      <c r="V329" s="317"/>
      <c r="W329" s="249"/>
      <c r="X329" s="249"/>
      <c r="Y329" s="249"/>
      <c r="Z329" s="249"/>
      <c r="AA329" s="249"/>
      <c r="AB329" s="249"/>
      <c r="AC329" s="249"/>
      <c r="AD329" s="249"/>
      <c r="AG329">
        <f>IF(C26=1,IF(OR(SUM(COUNTBLANK(D329:AD329),COUNTBLANK(D910:AD910))=25,SUM(COUNTBLANK(D329:AD329),COUNTBLANK(D910:AD910))=54),0,1),0)</f>
        <v>0</v>
      </c>
      <c r="AH329" t="b">
        <f>IF(C26&gt;1,IF(COUNTA(D329:AD329,D910:AD910)=0,0,1))</f>
        <v>0</v>
      </c>
      <c r="AK329">
        <f t="shared" si="33"/>
        <v>0</v>
      </c>
      <c r="AL329">
        <f t="shared" si="34"/>
        <v>0</v>
      </c>
      <c r="AM329">
        <f t="shared" si="35"/>
        <v>0</v>
      </c>
      <c r="AN329">
        <f t="shared" si="36"/>
        <v>0</v>
      </c>
      <c r="AO329">
        <f t="shared" si="37"/>
        <v>0</v>
      </c>
      <c r="AP329">
        <f t="shared" si="38"/>
        <v>0</v>
      </c>
    </row>
    <row r="330" spans="1:42" ht="15" customHeight="1">
      <c r="A330" s="83"/>
      <c r="B330" s="100"/>
      <c r="C330" s="125" t="s">
        <v>1474</v>
      </c>
      <c r="D330" s="441" t="str">
        <f>IF(OR($AC$136="",$C$26&lt;&gt;1),"",IF(HLOOKUP($AC$136,Presentación!$AQ$3:$BV$574,Presentación!AP191)="","",HLOOKUP($AC$136,Presentación!$AQ$3:$BV$574,Presentación!AP191,0)))</f>
        <v/>
      </c>
      <c r="E330" s="428"/>
      <c r="F330" s="429"/>
      <c r="G330" s="396" t="str">
        <f>IF(OR($AC$136="",$C$26&lt;&gt;1),"",IF(HLOOKUP($AC$136,Presentación!$BZ$3:$DE$574,Presentación!AP191,0)="","",HLOOKUP($AC$136,Presentación!$BZ$3:$DE$574,Presentación!AP191,0)))</f>
        <v/>
      </c>
      <c r="H330" s="428"/>
      <c r="I330" s="428"/>
      <c r="J330" s="428"/>
      <c r="K330" s="428"/>
      <c r="L330" s="428"/>
      <c r="M330" s="428"/>
      <c r="N330" s="428"/>
      <c r="O330" s="428"/>
      <c r="P330" s="428"/>
      <c r="Q330" s="428"/>
      <c r="R330" s="428"/>
      <c r="S330" s="429"/>
      <c r="T330" s="379"/>
      <c r="U330" s="316"/>
      <c r="V330" s="317"/>
      <c r="W330" s="249"/>
      <c r="X330" s="249"/>
      <c r="Y330" s="249"/>
      <c r="Z330" s="249"/>
      <c r="AA330" s="249"/>
      <c r="AB330" s="249"/>
      <c r="AC330" s="249"/>
      <c r="AD330" s="249"/>
      <c r="AG330">
        <f>IF(C26=1,IF(OR(SUM(COUNTBLANK(D330:AD330),COUNTBLANK(D911:AD911))=25,SUM(COUNTBLANK(D330:AD330),COUNTBLANK(D911:AD911))=54),0,1),0)</f>
        <v>0</v>
      </c>
      <c r="AH330" t="b">
        <f>IF(C26&gt;1,IF(COUNTA(D330:AD330,D911:AD911)=0,0,1))</f>
        <v>0</v>
      </c>
      <c r="AK330">
        <f t="shared" si="33"/>
        <v>0</v>
      </c>
      <c r="AL330">
        <f t="shared" si="34"/>
        <v>0</v>
      </c>
      <c r="AM330">
        <f t="shared" si="35"/>
        <v>0</v>
      </c>
      <c r="AN330">
        <f t="shared" si="36"/>
        <v>0</v>
      </c>
      <c r="AO330">
        <f t="shared" si="37"/>
        <v>0</v>
      </c>
      <c r="AP330">
        <f t="shared" si="38"/>
        <v>0</v>
      </c>
    </row>
    <row r="331" spans="1:42" ht="15" customHeight="1">
      <c r="A331" s="83"/>
      <c r="B331" s="100"/>
      <c r="C331" s="125" t="s">
        <v>1475</v>
      </c>
      <c r="D331" s="441" t="str">
        <f>IF(OR($AC$136="",$C$26&lt;&gt;1),"",IF(HLOOKUP($AC$136,Presentación!$AQ$3:$BV$574,Presentación!AP192)="","",HLOOKUP($AC$136,Presentación!$AQ$3:$BV$574,Presentación!AP192,0)))</f>
        <v/>
      </c>
      <c r="E331" s="428"/>
      <c r="F331" s="429"/>
      <c r="G331" s="396" t="str">
        <f>IF(OR($AC$136="",$C$26&lt;&gt;1),"",IF(HLOOKUP($AC$136,Presentación!$BZ$3:$DE$574,Presentación!AP192,0)="","",HLOOKUP($AC$136,Presentación!$BZ$3:$DE$574,Presentación!AP192,0)))</f>
        <v/>
      </c>
      <c r="H331" s="428"/>
      <c r="I331" s="428"/>
      <c r="J331" s="428"/>
      <c r="K331" s="428"/>
      <c r="L331" s="428"/>
      <c r="M331" s="428"/>
      <c r="N331" s="428"/>
      <c r="O331" s="428"/>
      <c r="P331" s="428"/>
      <c r="Q331" s="428"/>
      <c r="R331" s="428"/>
      <c r="S331" s="429"/>
      <c r="T331" s="379"/>
      <c r="U331" s="316"/>
      <c r="V331" s="317"/>
      <c r="W331" s="249"/>
      <c r="X331" s="249"/>
      <c r="Y331" s="249"/>
      <c r="Z331" s="249"/>
      <c r="AA331" s="249"/>
      <c r="AB331" s="249"/>
      <c r="AC331" s="249"/>
      <c r="AD331" s="249"/>
      <c r="AG331">
        <f>IF(C26=1,IF(OR(SUM(COUNTBLANK(D331:AD331),COUNTBLANK(D912:AD912))=25,SUM(COUNTBLANK(D331:AD331),COUNTBLANK(D912:AD912))=54),0,1),0)</f>
        <v>0</v>
      </c>
      <c r="AH331" t="b">
        <f>IF(C26&gt;1,IF(COUNTA(D331:AD331,D912:AD912)=0,0,1))</f>
        <v>0</v>
      </c>
      <c r="AK331">
        <f t="shared" si="33"/>
        <v>0</v>
      </c>
      <c r="AL331">
        <f t="shared" si="34"/>
        <v>0</v>
      </c>
      <c r="AM331">
        <f t="shared" si="35"/>
        <v>0</v>
      </c>
      <c r="AN331">
        <f t="shared" si="36"/>
        <v>0</v>
      </c>
      <c r="AO331">
        <f t="shared" si="37"/>
        <v>0</v>
      </c>
      <c r="AP331">
        <f t="shared" si="38"/>
        <v>0</v>
      </c>
    </row>
    <row r="332" spans="1:42" ht="15" customHeight="1">
      <c r="A332" s="83"/>
      <c r="B332" s="100"/>
      <c r="C332" s="125" t="s">
        <v>1476</v>
      </c>
      <c r="D332" s="441" t="str">
        <f>IF(OR($AC$136="",$C$26&lt;&gt;1),"",IF(HLOOKUP($AC$136,Presentación!$AQ$3:$BV$574,Presentación!AP193)="","",HLOOKUP($AC$136,Presentación!$AQ$3:$BV$574,Presentación!AP193,0)))</f>
        <v/>
      </c>
      <c r="E332" s="428"/>
      <c r="F332" s="429"/>
      <c r="G332" s="396" t="str">
        <f>IF(OR($AC$136="",$C$26&lt;&gt;1),"",IF(HLOOKUP($AC$136,Presentación!$BZ$3:$DE$574,Presentación!AP193,0)="","",HLOOKUP($AC$136,Presentación!$BZ$3:$DE$574,Presentación!AP193,0)))</f>
        <v/>
      </c>
      <c r="H332" s="428"/>
      <c r="I332" s="428"/>
      <c r="J332" s="428"/>
      <c r="K332" s="428"/>
      <c r="L332" s="428"/>
      <c r="M332" s="428"/>
      <c r="N332" s="428"/>
      <c r="O332" s="428"/>
      <c r="P332" s="428"/>
      <c r="Q332" s="428"/>
      <c r="R332" s="428"/>
      <c r="S332" s="429"/>
      <c r="T332" s="379"/>
      <c r="U332" s="316"/>
      <c r="V332" s="317"/>
      <c r="W332" s="249"/>
      <c r="X332" s="249"/>
      <c r="Y332" s="249"/>
      <c r="Z332" s="249"/>
      <c r="AA332" s="249"/>
      <c r="AB332" s="249"/>
      <c r="AC332" s="249"/>
      <c r="AD332" s="249"/>
      <c r="AG332">
        <f>IF(C26=1,IF(OR(SUM(COUNTBLANK(D332:AD332),COUNTBLANK(D913:AD913))=25,SUM(COUNTBLANK(D332:AD332),COUNTBLANK(D913:AD913))=54),0,1),0)</f>
        <v>0</v>
      </c>
      <c r="AH332" t="b">
        <f>IF(C26&gt;1,IF(COUNTA(D332:AD332,D913:AD913)=0,0,1))</f>
        <v>0</v>
      </c>
      <c r="AK332">
        <f t="shared" si="33"/>
        <v>0</v>
      </c>
      <c r="AL332">
        <f t="shared" si="34"/>
        <v>0</v>
      </c>
      <c r="AM332">
        <f t="shared" si="35"/>
        <v>0</v>
      </c>
      <c r="AN332">
        <f t="shared" si="36"/>
        <v>0</v>
      </c>
      <c r="AO332">
        <f t="shared" si="37"/>
        <v>0</v>
      </c>
      <c r="AP332">
        <f t="shared" si="38"/>
        <v>0</v>
      </c>
    </row>
    <row r="333" spans="1:42" ht="15" customHeight="1">
      <c r="A333" s="83"/>
      <c r="B333" s="100"/>
      <c r="C333" s="125" t="s">
        <v>1477</v>
      </c>
      <c r="D333" s="441" t="str">
        <f>IF(OR($AC$136="",$C$26&lt;&gt;1),"",IF(HLOOKUP($AC$136,Presentación!$AQ$3:$BV$574,Presentación!AP194)="","",HLOOKUP($AC$136,Presentación!$AQ$3:$BV$574,Presentación!AP194,0)))</f>
        <v/>
      </c>
      <c r="E333" s="428"/>
      <c r="F333" s="429"/>
      <c r="G333" s="396" t="str">
        <f>IF(OR($AC$136="",$C$26&lt;&gt;1),"",IF(HLOOKUP($AC$136,Presentación!$BZ$3:$DE$574,Presentación!AP194,0)="","",HLOOKUP($AC$136,Presentación!$BZ$3:$DE$574,Presentación!AP194,0)))</f>
        <v/>
      </c>
      <c r="H333" s="428"/>
      <c r="I333" s="428"/>
      <c r="J333" s="428"/>
      <c r="K333" s="428"/>
      <c r="L333" s="428"/>
      <c r="M333" s="428"/>
      <c r="N333" s="428"/>
      <c r="O333" s="428"/>
      <c r="P333" s="428"/>
      <c r="Q333" s="428"/>
      <c r="R333" s="428"/>
      <c r="S333" s="429"/>
      <c r="T333" s="379"/>
      <c r="U333" s="316"/>
      <c r="V333" s="317"/>
      <c r="W333" s="249"/>
      <c r="X333" s="249"/>
      <c r="Y333" s="249"/>
      <c r="Z333" s="249"/>
      <c r="AA333" s="249"/>
      <c r="AB333" s="249"/>
      <c r="AC333" s="249"/>
      <c r="AD333" s="249"/>
      <c r="AG333">
        <f>IF(C26=1,IF(OR(SUM(COUNTBLANK(D333:AD333),COUNTBLANK(D914:AD914))=25,SUM(COUNTBLANK(D333:AD333),COUNTBLANK(D914:AD914))=54),0,1),0)</f>
        <v>0</v>
      </c>
      <c r="AH333" t="b">
        <f>IF(C26&gt;1,IF(COUNTA(D333:AD333,D914:AD914)=0,0,1))</f>
        <v>0</v>
      </c>
      <c r="AK333">
        <f t="shared" si="33"/>
        <v>0</v>
      </c>
      <c r="AL333">
        <f t="shared" si="34"/>
        <v>0</v>
      </c>
      <c r="AM333">
        <f t="shared" si="35"/>
        <v>0</v>
      </c>
      <c r="AN333">
        <f t="shared" si="36"/>
        <v>0</v>
      </c>
      <c r="AO333">
        <f t="shared" si="37"/>
        <v>0</v>
      </c>
      <c r="AP333">
        <f t="shared" si="38"/>
        <v>0</v>
      </c>
    </row>
    <row r="334" spans="1:42" ht="15" customHeight="1">
      <c r="A334" s="83"/>
      <c r="B334" s="100"/>
      <c r="C334" s="125" t="s">
        <v>1478</v>
      </c>
      <c r="D334" s="441" t="str">
        <f>IF(OR($AC$136="",$C$26&lt;&gt;1),"",IF(HLOOKUP($AC$136,Presentación!$AQ$3:$BV$574,Presentación!AP195)="","",HLOOKUP($AC$136,Presentación!$AQ$3:$BV$574,Presentación!AP195,0)))</f>
        <v/>
      </c>
      <c r="E334" s="428"/>
      <c r="F334" s="429"/>
      <c r="G334" s="396" t="str">
        <f>IF(OR($AC$136="",$C$26&lt;&gt;1),"",IF(HLOOKUP($AC$136,Presentación!$BZ$3:$DE$574,Presentación!AP195,0)="","",HLOOKUP($AC$136,Presentación!$BZ$3:$DE$574,Presentación!AP195,0)))</f>
        <v/>
      </c>
      <c r="H334" s="428"/>
      <c r="I334" s="428"/>
      <c r="J334" s="428"/>
      <c r="K334" s="428"/>
      <c r="L334" s="428"/>
      <c r="M334" s="428"/>
      <c r="N334" s="428"/>
      <c r="O334" s="428"/>
      <c r="P334" s="428"/>
      <c r="Q334" s="428"/>
      <c r="R334" s="428"/>
      <c r="S334" s="429"/>
      <c r="T334" s="379"/>
      <c r="U334" s="316"/>
      <c r="V334" s="317"/>
      <c r="W334" s="249"/>
      <c r="X334" s="249"/>
      <c r="Y334" s="249"/>
      <c r="Z334" s="249"/>
      <c r="AA334" s="249"/>
      <c r="AB334" s="249"/>
      <c r="AC334" s="249"/>
      <c r="AD334" s="249"/>
      <c r="AG334">
        <f>IF(C26=1,IF(OR(SUM(COUNTBLANK(D334:AD334),COUNTBLANK(D915:AD915))=25,SUM(COUNTBLANK(D334:AD334),COUNTBLANK(D915:AD915))=54),0,1),0)</f>
        <v>0</v>
      </c>
      <c r="AH334" t="b">
        <f>IF(C26&gt;1,IF(COUNTA(D334:AD334,D915:AD915)=0,0,1))</f>
        <v>0</v>
      </c>
      <c r="AK334">
        <f t="shared" ref="AK334:AK397" si="39">COUNTIF(X334:Z334,"NS")</f>
        <v>0</v>
      </c>
      <c r="AL334">
        <f t="shared" ref="AL334:AL397" si="40">SUM(X334:Z334)</f>
        <v>0</v>
      </c>
      <c r="AM334">
        <f t="shared" ref="AM334:AM397" si="41">IF(COUNTA(W334:Z334)=0,0,IF(OR(AND(W334=0,AK334&gt;0),AND(W334="ns",AL334&gt;0),AND(W334="ns",AK334=0,AL334=0)),1,IF(OR(AND(AK334&gt;=2,W334&gt;AL334),AND(W334="ns",AL334=0,AK334&gt;0),W334=AL334),0,1)))</f>
        <v>0</v>
      </c>
      <c r="AN334">
        <f t="shared" ref="AN334:AN397" si="42">COUNTIF(AB334:AD334,"NS")</f>
        <v>0</v>
      </c>
      <c r="AO334">
        <f t="shared" ref="AO334:AO397" si="43">SUM(AB334:AD334)</f>
        <v>0</v>
      </c>
      <c r="AP334">
        <f t="shared" ref="AP334:AP397" si="44">IF(COUNTA(AA334:AD334)=0,0,IF(OR(AND(AA334=0,AN334&gt;0),AND(AA334="ns",AO334&gt;0),AND(AA334="ns",AN334=0,AO334=0)),1,IF(OR(AND(AN334&gt;=2,AA334&gt;AO334),AND(AA334="ns",AO334=0,AN334&gt;0),AA334=AO334),0,1)))</f>
        <v>0</v>
      </c>
    </row>
    <row r="335" spans="1:42" ht="15" customHeight="1">
      <c r="A335" s="83"/>
      <c r="B335" s="100"/>
      <c r="C335" s="125" t="s">
        <v>1479</v>
      </c>
      <c r="D335" s="441" t="str">
        <f>IF(OR($AC$136="",$C$26&lt;&gt;1),"",IF(HLOOKUP($AC$136,Presentación!$AQ$3:$BV$574,Presentación!AP196)="","",HLOOKUP($AC$136,Presentación!$AQ$3:$BV$574,Presentación!AP196,0)))</f>
        <v/>
      </c>
      <c r="E335" s="428"/>
      <c r="F335" s="429"/>
      <c r="G335" s="396" t="str">
        <f>IF(OR($AC$136="",$C$26&lt;&gt;1),"",IF(HLOOKUP($AC$136,Presentación!$BZ$3:$DE$574,Presentación!AP196,0)="","",HLOOKUP($AC$136,Presentación!$BZ$3:$DE$574,Presentación!AP196,0)))</f>
        <v/>
      </c>
      <c r="H335" s="428"/>
      <c r="I335" s="428"/>
      <c r="J335" s="428"/>
      <c r="K335" s="428"/>
      <c r="L335" s="428"/>
      <c r="M335" s="428"/>
      <c r="N335" s="428"/>
      <c r="O335" s="428"/>
      <c r="P335" s="428"/>
      <c r="Q335" s="428"/>
      <c r="R335" s="428"/>
      <c r="S335" s="429"/>
      <c r="T335" s="379"/>
      <c r="U335" s="316"/>
      <c r="V335" s="317"/>
      <c r="W335" s="249"/>
      <c r="X335" s="249"/>
      <c r="Y335" s="249"/>
      <c r="Z335" s="249"/>
      <c r="AA335" s="249"/>
      <c r="AB335" s="249"/>
      <c r="AC335" s="249"/>
      <c r="AD335" s="249"/>
      <c r="AG335">
        <f>IF(C26=1,IF(OR(SUM(COUNTBLANK(D335:AD335),COUNTBLANK(D916:AD916))=25,SUM(COUNTBLANK(D335:AD335),COUNTBLANK(D916:AD916))=54),0,1),0)</f>
        <v>0</v>
      </c>
      <c r="AH335" t="b">
        <f>IF(C26&gt;1,IF(COUNTA(D335:AD335,D916:AD916)=0,0,1))</f>
        <v>0</v>
      </c>
      <c r="AK335">
        <f t="shared" si="39"/>
        <v>0</v>
      </c>
      <c r="AL335">
        <f t="shared" si="40"/>
        <v>0</v>
      </c>
      <c r="AM335">
        <f t="shared" si="41"/>
        <v>0</v>
      </c>
      <c r="AN335">
        <f t="shared" si="42"/>
        <v>0</v>
      </c>
      <c r="AO335">
        <f t="shared" si="43"/>
        <v>0</v>
      </c>
      <c r="AP335">
        <f t="shared" si="44"/>
        <v>0</v>
      </c>
    </row>
    <row r="336" spans="1:42" ht="15" customHeight="1">
      <c r="A336" s="83"/>
      <c r="B336" s="100"/>
      <c r="C336" s="125" t="s">
        <v>1480</v>
      </c>
      <c r="D336" s="441" t="str">
        <f>IF(OR($AC$136="",$C$26&lt;&gt;1),"",IF(HLOOKUP($AC$136,Presentación!$AQ$3:$BV$574,Presentación!AP197)="","",HLOOKUP($AC$136,Presentación!$AQ$3:$BV$574,Presentación!AP197,0)))</f>
        <v/>
      </c>
      <c r="E336" s="428"/>
      <c r="F336" s="429"/>
      <c r="G336" s="396" t="str">
        <f>IF(OR($AC$136="",$C$26&lt;&gt;1),"",IF(HLOOKUP($AC$136,Presentación!$BZ$3:$DE$574,Presentación!AP197,0)="","",HLOOKUP($AC$136,Presentación!$BZ$3:$DE$574,Presentación!AP197,0)))</f>
        <v/>
      </c>
      <c r="H336" s="428"/>
      <c r="I336" s="428"/>
      <c r="J336" s="428"/>
      <c r="K336" s="428"/>
      <c r="L336" s="428"/>
      <c r="M336" s="428"/>
      <c r="N336" s="428"/>
      <c r="O336" s="428"/>
      <c r="P336" s="428"/>
      <c r="Q336" s="428"/>
      <c r="R336" s="428"/>
      <c r="S336" s="429"/>
      <c r="T336" s="379"/>
      <c r="U336" s="316"/>
      <c r="V336" s="317"/>
      <c r="W336" s="249"/>
      <c r="X336" s="249"/>
      <c r="Y336" s="249"/>
      <c r="Z336" s="249"/>
      <c r="AA336" s="249"/>
      <c r="AB336" s="249"/>
      <c r="AC336" s="249"/>
      <c r="AD336" s="249"/>
      <c r="AG336">
        <f>IF(C26=1,IF(OR(SUM(COUNTBLANK(D336:AD336),COUNTBLANK(D917:AD917))=25,SUM(COUNTBLANK(D336:AD336),COUNTBLANK(D917:AD917))=54),0,1),0)</f>
        <v>0</v>
      </c>
      <c r="AH336" t="b">
        <f>IF(C26&gt;1,IF(COUNTA(D336:AD336,D917:AD917)=0,0,1))</f>
        <v>0</v>
      </c>
      <c r="AK336">
        <f t="shared" si="39"/>
        <v>0</v>
      </c>
      <c r="AL336">
        <f t="shared" si="40"/>
        <v>0</v>
      </c>
      <c r="AM336">
        <f t="shared" si="41"/>
        <v>0</v>
      </c>
      <c r="AN336">
        <f t="shared" si="42"/>
        <v>0</v>
      </c>
      <c r="AO336">
        <f t="shared" si="43"/>
        <v>0</v>
      </c>
      <c r="AP336">
        <f t="shared" si="44"/>
        <v>0</v>
      </c>
    </row>
    <row r="337" spans="1:42" ht="15" customHeight="1">
      <c r="A337" s="83"/>
      <c r="B337" s="100"/>
      <c r="C337" s="125" t="s">
        <v>1481</v>
      </c>
      <c r="D337" s="441" t="str">
        <f>IF(OR($AC$136="",$C$26&lt;&gt;1),"",IF(HLOOKUP($AC$136,Presentación!$AQ$3:$BV$574,Presentación!AP198)="","",HLOOKUP($AC$136,Presentación!$AQ$3:$BV$574,Presentación!AP198,0)))</f>
        <v/>
      </c>
      <c r="E337" s="428"/>
      <c r="F337" s="429"/>
      <c r="G337" s="396" t="str">
        <f>IF(OR($AC$136="",$C$26&lt;&gt;1),"",IF(HLOOKUP($AC$136,Presentación!$BZ$3:$DE$574,Presentación!AP198,0)="","",HLOOKUP($AC$136,Presentación!$BZ$3:$DE$574,Presentación!AP198,0)))</f>
        <v/>
      </c>
      <c r="H337" s="428"/>
      <c r="I337" s="428"/>
      <c r="J337" s="428"/>
      <c r="K337" s="428"/>
      <c r="L337" s="428"/>
      <c r="M337" s="428"/>
      <c r="N337" s="428"/>
      <c r="O337" s="428"/>
      <c r="P337" s="428"/>
      <c r="Q337" s="428"/>
      <c r="R337" s="428"/>
      <c r="S337" s="429"/>
      <c r="T337" s="379"/>
      <c r="U337" s="316"/>
      <c r="V337" s="317"/>
      <c r="W337" s="249"/>
      <c r="X337" s="249"/>
      <c r="Y337" s="249"/>
      <c r="Z337" s="249"/>
      <c r="AA337" s="249"/>
      <c r="AB337" s="249"/>
      <c r="AC337" s="249"/>
      <c r="AD337" s="249"/>
      <c r="AG337">
        <f>IF(C26=1,IF(OR(SUM(COUNTBLANK(D337:AD337),COUNTBLANK(D918:AD918))=25,SUM(COUNTBLANK(D337:AD337),COUNTBLANK(D918:AD918))=54),0,1),0)</f>
        <v>0</v>
      </c>
      <c r="AH337" t="b">
        <f>IF(C26&gt;1,IF(COUNTA(D337:AD337,D918:AD918)=0,0,1))</f>
        <v>0</v>
      </c>
      <c r="AK337">
        <f t="shared" si="39"/>
        <v>0</v>
      </c>
      <c r="AL337">
        <f t="shared" si="40"/>
        <v>0</v>
      </c>
      <c r="AM337">
        <f t="shared" si="41"/>
        <v>0</v>
      </c>
      <c r="AN337">
        <f t="shared" si="42"/>
        <v>0</v>
      </c>
      <c r="AO337">
        <f t="shared" si="43"/>
        <v>0</v>
      </c>
      <c r="AP337">
        <f t="shared" si="44"/>
        <v>0</v>
      </c>
    </row>
    <row r="338" spans="1:42" ht="15" customHeight="1">
      <c r="A338" s="83"/>
      <c r="B338" s="100"/>
      <c r="C338" s="125" t="s">
        <v>1482</v>
      </c>
      <c r="D338" s="441" t="str">
        <f>IF(OR($AC$136="",$C$26&lt;&gt;1),"",IF(HLOOKUP($AC$136,Presentación!$AQ$3:$BV$574,Presentación!AP199)="","",HLOOKUP($AC$136,Presentación!$AQ$3:$BV$574,Presentación!AP199,0)))</f>
        <v/>
      </c>
      <c r="E338" s="428"/>
      <c r="F338" s="429"/>
      <c r="G338" s="396" t="str">
        <f>IF(OR($AC$136="",$C$26&lt;&gt;1),"",IF(HLOOKUP($AC$136,Presentación!$BZ$3:$DE$574,Presentación!AP199,0)="","",HLOOKUP($AC$136,Presentación!$BZ$3:$DE$574,Presentación!AP199,0)))</f>
        <v/>
      </c>
      <c r="H338" s="428"/>
      <c r="I338" s="428"/>
      <c r="J338" s="428"/>
      <c r="K338" s="428"/>
      <c r="L338" s="428"/>
      <c r="M338" s="428"/>
      <c r="N338" s="428"/>
      <c r="O338" s="428"/>
      <c r="P338" s="428"/>
      <c r="Q338" s="428"/>
      <c r="R338" s="428"/>
      <c r="S338" s="429"/>
      <c r="T338" s="379"/>
      <c r="U338" s="316"/>
      <c r="V338" s="317"/>
      <c r="W338" s="249"/>
      <c r="X338" s="249"/>
      <c r="Y338" s="249"/>
      <c r="Z338" s="249"/>
      <c r="AA338" s="249"/>
      <c r="AB338" s="249"/>
      <c r="AC338" s="249"/>
      <c r="AD338" s="249"/>
      <c r="AG338">
        <f>IF(C26=1,IF(OR(SUM(COUNTBLANK(D338:AD338),COUNTBLANK(D919:AD919))=25,SUM(COUNTBLANK(D338:AD338),COUNTBLANK(D919:AD919))=54),0,1),0)</f>
        <v>0</v>
      </c>
      <c r="AH338" t="b">
        <f>IF(C26&gt;1,IF(COUNTA(D338:AD338,D919:AD919)=0,0,1))</f>
        <v>0</v>
      </c>
      <c r="AK338">
        <f t="shared" si="39"/>
        <v>0</v>
      </c>
      <c r="AL338">
        <f t="shared" si="40"/>
        <v>0</v>
      </c>
      <c r="AM338">
        <f t="shared" si="41"/>
        <v>0</v>
      </c>
      <c r="AN338">
        <f t="shared" si="42"/>
        <v>0</v>
      </c>
      <c r="AO338">
        <f t="shared" si="43"/>
        <v>0</v>
      </c>
      <c r="AP338">
        <f t="shared" si="44"/>
        <v>0</v>
      </c>
    </row>
    <row r="339" spans="1:42" ht="15" customHeight="1">
      <c r="A339" s="83"/>
      <c r="B339" s="100"/>
      <c r="C339" s="125" t="s">
        <v>1483</v>
      </c>
      <c r="D339" s="441" t="str">
        <f>IF(OR($AC$136="",$C$26&lt;&gt;1),"",IF(HLOOKUP($AC$136,Presentación!$AQ$3:$BV$574,Presentación!AP200)="","",HLOOKUP($AC$136,Presentación!$AQ$3:$BV$574,Presentación!AP200,0)))</f>
        <v/>
      </c>
      <c r="E339" s="428"/>
      <c r="F339" s="429"/>
      <c r="G339" s="396" t="str">
        <f>IF(OR($AC$136="",$C$26&lt;&gt;1),"",IF(HLOOKUP($AC$136,Presentación!$BZ$3:$DE$574,Presentación!AP200,0)="","",HLOOKUP($AC$136,Presentación!$BZ$3:$DE$574,Presentación!AP200,0)))</f>
        <v/>
      </c>
      <c r="H339" s="428"/>
      <c r="I339" s="428"/>
      <c r="J339" s="428"/>
      <c r="K339" s="428"/>
      <c r="L339" s="428"/>
      <c r="M339" s="428"/>
      <c r="N339" s="428"/>
      <c r="O339" s="428"/>
      <c r="P339" s="428"/>
      <c r="Q339" s="428"/>
      <c r="R339" s="428"/>
      <c r="S339" s="429"/>
      <c r="T339" s="379"/>
      <c r="U339" s="316"/>
      <c r="V339" s="317"/>
      <c r="W339" s="249"/>
      <c r="X339" s="249"/>
      <c r="Y339" s="249"/>
      <c r="Z339" s="249"/>
      <c r="AA339" s="249"/>
      <c r="AB339" s="249"/>
      <c r="AC339" s="249"/>
      <c r="AD339" s="249"/>
      <c r="AG339">
        <f>IF(C26=1,IF(OR(SUM(COUNTBLANK(D339:AD339),COUNTBLANK(D920:AD920))=25,SUM(COUNTBLANK(D339:AD339),COUNTBLANK(D920:AD920))=54),0,1),0)</f>
        <v>0</v>
      </c>
      <c r="AH339" t="b">
        <f>IF(C26&gt;1,IF(COUNTA(D339:AD339,D920:AD920)=0,0,1))</f>
        <v>0</v>
      </c>
      <c r="AK339">
        <f t="shared" si="39"/>
        <v>0</v>
      </c>
      <c r="AL339">
        <f t="shared" si="40"/>
        <v>0</v>
      </c>
      <c r="AM339">
        <f t="shared" si="41"/>
        <v>0</v>
      </c>
      <c r="AN339">
        <f t="shared" si="42"/>
        <v>0</v>
      </c>
      <c r="AO339">
        <f t="shared" si="43"/>
        <v>0</v>
      </c>
      <c r="AP339">
        <f t="shared" si="44"/>
        <v>0</v>
      </c>
    </row>
    <row r="340" spans="1:42" ht="15" customHeight="1">
      <c r="A340" s="83"/>
      <c r="B340" s="100"/>
      <c r="C340" s="125" t="s">
        <v>1484</v>
      </c>
      <c r="D340" s="441" t="str">
        <f>IF(OR($AC$136="",$C$26&lt;&gt;1),"",IF(HLOOKUP($AC$136,Presentación!$AQ$3:$BV$574,Presentación!AP201)="","",HLOOKUP($AC$136,Presentación!$AQ$3:$BV$574,Presentación!AP201,0)))</f>
        <v/>
      </c>
      <c r="E340" s="428"/>
      <c r="F340" s="429"/>
      <c r="G340" s="396" t="str">
        <f>IF(OR($AC$136="",$C$26&lt;&gt;1),"",IF(HLOOKUP($AC$136,Presentación!$BZ$3:$DE$574,Presentación!AP201,0)="","",HLOOKUP($AC$136,Presentación!$BZ$3:$DE$574,Presentación!AP201,0)))</f>
        <v/>
      </c>
      <c r="H340" s="428"/>
      <c r="I340" s="428"/>
      <c r="J340" s="428"/>
      <c r="K340" s="428"/>
      <c r="L340" s="428"/>
      <c r="M340" s="428"/>
      <c r="N340" s="428"/>
      <c r="O340" s="428"/>
      <c r="P340" s="428"/>
      <c r="Q340" s="428"/>
      <c r="R340" s="428"/>
      <c r="S340" s="429"/>
      <c r="T340" s="379"/>
      <c r="U340" s="316"/>
      <c r="V340" s="317"/>
      <c r="W340" s="249"/>
      <c r="X340" s="249"/>
      <c r="Y340" s="249"/>
      <c r="Z340" s="249"/>
      <c r="AA340" s="249"/>
      <c r="AB340" s="249"/>
      <c r="AC340" s="249"/>
      <c r="AD340" s="249"/>
      <c r="AG340">
        <f>IF(C26=1,IF(OR(SUM(COUNTBLANK(D340:AD340),COUNTBLANK(D921:AD921))=25,SUM(COUNTBLANK(D340:AD340),COUNTBLANK(D921:AD921))=54),0,1),0)</f>
        <v>0</v>
      </c>
      <c r="AH340" t="b">
        <f>IF(C26&gt;1,IF(COUNTA(D340:AD340,D921:AD921)=0,0,1))</f>
        <v>0</v>
      </c>
      <c r="AK340">
        <f t="shared" si="39"/>
        <v>0</v>
      </c>
      <c r="AL340">
        <f t="shared" si="40"/>
        <v>0</v>
      </c>
      <c r="AM340">
        <f t="shared" si="41"/>
        <v>0</v>
      </c>
      <c r="AN340">
        <f t="shared" si="42"/>
        <v>0</v>
      </c>
      <c r="AO340">
        <f t="shared" si="43"/>
        <v>0</v>
      </c>
      <c r="AP340">
        <f t="shared" si="44"/>
        <v>0</v>
      </c>
    </row>
    <row r="341" spans="1:42" ht="15" customHeight="1">
      <c r="A341" s="83"/>
      <c r="B341" s="100"/>
      <c r="C341" s="125" t="s">
        <v>1485</v>
      </c>
      <c r="D341" s="441" t="str">
        <f>IF(OR($AC$136="",$C$26&lt;&gt;1),"",IF(HLOOKUP($AC$136,Presentación!$AQ$3:$BV$574,Presentación!AP202)="","",HLOOKUP($AC$136,Presentación!$AQ$3:$BV$574,Presentación!AP202,0)))</f>
        <v/>
      </c>
      <c r="E341" s="428"/>
      <c r="F341" s="429"/>
      <c r="G341" s="396" t="str">
        <f>IF(OR($AC$136="",$C$26&lt;&gt;1),"",IF(HLOOKUP($AC$136,Presentación!$BZ$3:$DE$574,Presentación!AP202,0)="","",HLOOKUP($AC$136,Presentación!$BZ$3:$DE$574,Presentación!AP202,0)))</f>
        <v/>
      </c>
      <c r="H341" s="428"/>
      <c r="I341" s="428"/>
      <c r="J341" s="428"/>
      <c r="K341" s="428"/>
      <c r="L341" s="428"/>
      <c r="M341" s="428"/>
      <c r="N341" s="428"/>
      <c r="O341" s="428"/>
      <c r="P341" s="428"/>
      <c r="Q341" s="428"/>
      <c r="R341" s="428"/>
      <c r="S341" s="429"/>
      <c r="T341" s="379"/>
      <c r="U341" s="316"/>
      <c r="V341" s="317"/>
      <c r="W341" s="249"/>
      <c r="X341" s="249"/>
      <c r="Y341" s="249"/>
      <c r="Z341" s="249"/>
      <c r="AA341" s="249"/>
      <c r="AB341" s="249"/>
      <c r="AC341" s="249"/>
      <c r="AD341" s="249"/>
      <c r="AG341">
        <f>IF(C26=1,IF(OR(SUM(COUNTBLANK(D341:AD341),COUNTBLANK(D922:AD922))=25,SUM(COUNTBLANK(D341:AD341),COUNTBLANK(D922:AD922))=54),0,1),0)</f>
        <v>0</v>
      </c>
      <c r="AH341" t="b">
        <f>IF(C26&gt;1,IF(COUNTA(D341:AD341,D922:AD922)=0,0,1))</f>
        <v>0</v>
      </c>
      <c r="AK341">
        <f t="shared" si="39"/>
        <v>0</v>
      </c>
      <c r="AL341">
        <f t="shared" si="40"/>
        <v>0</v>
      </c>
      <c r="AM341">
        <f t="shared" si="41"/>
        <v>0</v>
      </c>
      <c r="AN341">
        <f t="shared" si="42"/>
        <v>0</v>
      </c>
      <c r="AO341">
        <f t="shared" si="43"/>
        <v>0</v>
      </c>
      <c r="AP341">
        <f t="shared" si="44"/>
        <v>0</v>
      </c>
    </row>
    <row r="342" spans="1:42" ht="15" customHeight="1">
      <c r="A342" s="83"/>
      <c r="B342" s="100"/>
      <c r="C342" s="125" t="s">
        <v>1486</v>
      </c>
      <c r="D342" s="441" t="str">
        <f>IF(OR($AC$136="",$C$26&lt;&gt;1),"",IF(HLOOKUP($AC$136,Presentación!$AQ$3:$BV$574,Presentación!AP203)="","",HLOOKUP($AC$136,Presentación!$AQ$3:$BV$574,Presentación!AP203,0)))</f>
        <v/>
      </c>
      <c r="E342" s="428"/>
      <c r="F342" s="429"/>
      <c r="G342" s="396" t="str">
        <f>IF(OR($AC$136="",$C$26&lt;&gt;1),"",IF(HLOOKUP($AC$136,Presentación!$BZ$3:$DE$574,Presentación!AP203,0)="","",HLOOKUP($AC$136,Presentación!$BZ$3:$DE$574,Presentación!AP203,0)))</f>
        <v/>
      </c>
      <c r="H342" s="428"/>
      <c r="I342" s="428"/>
      <c r="J342" s="428"/>
      <c r="K342" s="428"/>
      <c r="L342" s="428"/>
      <c r="M342" s="428"/>
      <c r="N342" s="428"/>
      <c r="O342" s="428"/>
      <c r="P342" s="428"/>
      <c r="Q342" s="428"/>
      <c r="R342" s="428"/>
      <c r="S342" s="429"/>
      <c r="T342" s="379"/>
      <c r="U342" s="316"/>
      <c r="V342" s="317"/>
      <c r="W342" s="249"/>
      <c r="X342" s="249"/>
      <c r="Y342" s="249"/>
      <c r="Z342" s="249"/>
      <c r="AA342" s="249"/>
      <c r="AB342" s="249"/>
      <c r="AC342" s="249"/>
      <c r="AD342" s="249"/>
      <c r="AG342">
        <f>IF(C26=1,IF(OR(SUM(COUNTBLANK(D342:AD342),COUNTBLANK(D923:AD923))=25,SUM(COUNTBLANK(D342:AD342),COUNTBLANK(D923:AD923))=54),0,1),0)</f>
        <v>0</v>
      </c>
      <c r="AH342" t="b">
        <f>IF(C26&gt;1,IF(COUNTA(D342:AD342,D923:AD923)=0,0,1))</f>
        <v>0</v>
      </c>
      <c r="AK342">
        <f t="shared" si="39"/>
        <v>0</v>
      </c>
      <c r="AL342">
        <f t="shared" si="40"/>
        <v>0</v>
      </c>
      <c r="AM342">
        <f t="shared" si="41"/>
        <v>0</v>
      </c>
      <c r="AN342">
        <f t="shared" si="42"/>
        <v>0</v>
      </c>
      <c r="AO342">
        <f t="shared" si="43"/>
        <v>0</v>
      </c>
      <c r="AP342">
        <f t="shared" si="44"/>
        <v>0</v>
      </c>
    </row>
    <row r="343" spans="1:42" ht="15" customHeight="1">
      <c r="A343" s="83"/>
      <c r="B343" s="100"/>
      <c r="C343" s="125" t="s">
        <v>1487</v>
      </c>
      <c r="D343" s="441" t="str">
        <f>IF(OR($AC$136="",$C$26&lt;&gt;1),"",IF(HLOOKUP($AC$136,Presentación!$AQ$3:$BV$574,Presentación!AP204)="","",HLOOKUP($AC$136,Presentación!$AQ$3:$BV$574,Presentación!AP204,0)))</f>
        <v/>
      </c>
      <c r="E343" s="428"/>
      <c r="F343" s="429"/>
      <c r="G343" s="396" t="str">
        <f>IF(OR($AC$136="",$C$26&lt;&gt;1),"",IF(HLOOKUP($AC$136,Presentación!$BZ$3:$DE$574,Presentación!AP204,0)="","",HLOOKUP($AC$136,Presentación!$BZ$3:$DE$574,Presentación!AP204,0)))</f>
        <v/>
      </c>
      <c r="H343" s="428"/>
      <c r="I343" s="428"/>
      <c r="J343" s="428"/>
      <c r="K343" s="428"/>
      <c r="L343" s="428"/>
      <c r="M343" s="428"/>
      <c r="N343" s="428"/>
      <c r="O343" s="428"/>
      <c r="P343" s="428"/>
      <c r="Q343" s="428"/>
      <c r="R343" s="428"/>
      <c r="S343" s="429"/>
      <c r="T343" s="379"/>
      <c r="U343" s="316"/>
      <c r="V343" s="317"/>
      <c r="W343" s="249"/>
      <c r="X343" s="249"/>
      <c r="Y343" s="249"/>
      <c r="Z343" s="249"/>
      <c r="AA343" s="249"/>
      <c r="AB343" s="249"/>
      <c r="AC343" s="249"/>
      <c r="AD343" s="249"/>
      <c r="AG343">
        <f>IF(C26=1,IF(OR(SUM(COUNTBLANK(D343:AD343),COUNTBLANK(D924:AD924))=25,SUM(COUNTBLANK(D343:AD343),COUNTBLANK(D924:AD924))=54),0,1),0)</f>
        <v>0</v>
      </c>
      <c r="AH343" t="b">
        <f>IF(C26&gt;1,IF(COUNTA(D343:AD343,D924:AD924)=0,0,1))</f>
        <v>0</v>
      </c>
      <c r="AK343">
        <f t="shared" si="39"/>
        <v>0</v>
      </c>
      <c r="AL343">
        <f t="shared" si="40"/>
        <v>0</v>
      </c>
      <c r="AM343">
        <f t="shared" si="41"/>
        <v>0</v>
      </c>
      <c r="AN343">
        <f t="shared" si="42"/>
        <v>0</v>
      </c>
      <c r="AO343">
        <f t="shared" si="43"/>
        <v>0</v>
      </c>
      <c r="AP343">
        <f t="shared" si="44"/>
        <v>0</v>
      </c>
    </row>
    <row r="344" spans="1:42" ht="15" customHeight="1">
      <c r="A344" s="83"/>
      <c r="B344" s="100"/>
      <c r="C344" s="125" t="s">
        <v>1488</v>
      </c>
      <c r="D344" s="441" t="str">
        <f>IF(OR($AC$136="",$C$26&lt;&gt;1),"",IF(HLOOKUP($AC$136,Presentación!$AQ$3:$BV$574,Presentación!AP205)="","",HLOOKUP($AC$136,Presentación!$AQ$3:$BV$574,Presentación!AP205,0)))</f>
        <v/>
      </c>
      <c r="E344" s="428"/>
      <c r="F344" s="429"/>
      <c r="G344" s="396" t="str">
        <f>IF(OR($AC$136="",$C$26&lt;&gt;1),"",IF(HLOOKUP($AC$136,Presentación!$BZ$3:$DE$574,Presentación!AP205,0)="","",HLOOKUP($AC$136,Presentación!$BZ$3:$DE$574,Presentación!AP205,0)))</f>
        <v/>
      </c>
      <c r="H344" s="428"/>
      <c r="I344" s="428"/>
      <c r="J344" s="428"/>
      <c r="K344" s="428"/>
      <c r="L344" s="428"/>
      <c r="M344" s="428"/>
      <c r="N344" s="428"/>
      <c r="O344" s="428"/>
      <c r="P344" s="428"/>
      <c r="Q344" s="428"/>
      <c r="R344" s="428"/>
      <c r="S344" s="429"/>
      <c r="T344" s="379"/>
      <c r="U344" s="316"/>
      <c r="V344" s="317"/>
      <c r="W344" s="249"/>
      <c r="X344" s="249"/>
      <c r="Y344" s="249"/>
      <c r="Z344" s="249"/>
      <c r="AA344" s="249"/>
      <c r="AB344" s="249"/>
      <c r="AC344" s="249"/>
      <c r="AD344" s="249"/>
      <c r="AG344">
        <f>IF(C26=1,IF(OR(SUM(COUNTBLANK(D344:AD344),COUNTBLANK(D925:AD925))=25,SUM(COUNTBLANK(D344:AD344),COUNTBLANK(D925:AD925))=54),0,1),0)</f>
        <v>0</v>
      </c>
      <c r="AH344" t="b">
        <f>IF(C26&gt;1,IF(COUNTA(D344:AD344,D925:AD925)=0,0,1))</f>
        <v>0</v>
      </c>
      <c r="AK344">
        <f t="shared" si="39"/>
        <v>0</v>
      </c>
      <c r="AL344">
        <f t="shared" si="40"/>
        <v>0</v>
      </c>
      <c r="AM344">
        <f t="shared" si="41"/>
        <v>0</v>
      </c>
      <c r="AN344">
        <f t="shared" si="42"/>
        <v>0</v>
      </c>
      <c r="AO344">
        <f t="shared" si="43"/>
        <v>0</v>
      </c>
      <c r="AP344">
        <f t="shared" si="44"/>
        <v>0</v>
      </c>
    </row>
    <row r="345" spans="1:42" ht="15" customHeight="1">
      <c r="A345" s="83"/>
      <c r="B345" s="100"/>
      <c r="C345" s="125" t="s">
        <v>1489</v>
      </c>
      <c r="D345" s="441" t="str">
        <f>IF(OR($AC$136="",$C$26&lt;&gt;1),"",IF(HLOOKUP($AC$136,Presentación!$AQ$3:$BV$574,Presentación!AP206)="","",HLOOKUP($AC$136,Presentación!$AQ$3:$BV$574,Presentación!AP206,0)))</f>
        <v/>
      </c>
      <c r="E345" s="428"/>
      <c r="F345" s="429"/>
      <c r="G345" s="396" t="str">
        <f>IF(OR($AC$136="",$C$26&lt;&gt;1),"",IF(HLOOKUP($AC$136,Presentación!$BZ$3:$DE$574,Presentación!AP206,0)="","",HLOOKUP($AC$136,Presentación!$BZ$3:$DE$574,Presentación!AP206,0)))</f>
        <v/>
      </c>
      <c r="H345" s="428"/>
      <c r="I345" s="428"/>
      <c r="J345" s="428"/>
      <c r="K345" s="428"/>
      <c r="L345" s="428"/>
      <c r="M345" s="428"/>
      <c r="N345" s="428"/>
      <c r="O345" s="428"/>
      <c r="P345" s="428"/>
      <c r="Q345" s="428"/>
      <c r="R345" s="428"/>
      <c r="S345" s="429"/>
      <c r="T345" s="379"/>
      <c r="U345" s="316"/>
      <c r="V345" s="317"/>
      <c r="W345" s="249"/>
      <c r="X345" s="249"/>
      <c r="Y345" s="249"/>
      <c r="Z345" s="249"/>
      <c r="AA345" s="249"/>
      <c r="AB345" s="249"/>
      <c r="AC345" s="249"/>
      <c r="AD345" s="249"/>
      <c r="AG345">
        <f>IF(C26=1,IF(OR(SUM(COUNTBLANK(D345:AD345),COUNTBLANK(D926:AD926))=25,SUM(COUNTBLANK(D345:AD345),COUNTBLANK(D926:AD926))=54),0,1),0)</f>
        <v>0</v>
      </c>
      <c r="AH345" t="b">
        <f>IF(C26&gt;1,IF(COUNTA(D345:AD345,D926:AD926)=0,0,1))</f>
        <v>0</v>
      </c>
      <c r="AK345">
        <f t="shared" si="39"/>
        <v>0</v>
      </c>
      <c r="AL345">
        <f t="shared" si="40"/>
        <v>0</v>
      </c>
      <c r="AM345">
        <f t="shared" si="41"/>
        <v>0</v>
      </c>
      <c r="AN345">
        <f t="shared" si="42"/>
        <v>0</v>
      </c>
      <c r="AO345">
        <f t="shared" si="43"/>
        <v>0</v>
      </c>
      <c r="AP345">
        <f t="shared" si="44"/>
        <v>0</v>
      </c>
    </row>
    <row r="346" spans="1:42" ht="15" customHeight="1">
      <c r="A346" s="83"/>
      <c r="B346" s="100"/>
      <c r="C346" s="125" t="s">
        <v>1490</v>
      </c>
      <c r="D346" s="441" t="str">
        <f>IF(OR($AC$136="",$C$26&lt;&gt;1),"",IF(HLOOKUP($AC$136,Presentación!$AQ$3:$BV$574,Presentación!AP207)="","",HLOOKUP($AC$136,Presentación!$AQ$3:$BV$574,Presentación!AP207,0)))</f>
        <v/>
      </c>
      <c r="E346" s="428"/>
      <c r="F346" s="429"/>
      <c r="G346" s="396" t="str">
        <f>IF(OR($AC$136="",$C$26&lt;&gt;1),"",IF(HLOOKUP($AC$136,Presentación!$BZ$3:$DE$574,Presentación!AP207,0)="","",HLOOKUP($AC$136,Presentación!$BZ$3:$DE$574,Presentación!AP207,0)))</f>
        <v/>
      </c>
      <c r="H346" s="428"/>
      <c r="I346" s="428"/>
      <c r="J346" s="428"/>
      <c r="K346" s="428"/>
      <c r="L346" s="428"/>
      <c r="M346" s="428"/>
      <c r="N346" s="428"/>
      <c r="O346" s="428"/>
      <c r="P346" s="428"/>
      <c r="Q346" s="428"/>
      <c r="R346" s="428"/>
      <c r="S346" s="429"/>
      <c r="T346" s="379"/>
      <c r="U346" s="316"/>
      <c r="V346" s="317"/>
      <c r="W346" s="249"/>
      <c r="X346" s="249"/>
      <c r="Y346" s="249"/>
      <c r="Z346" s="249"/>
      <c r="AA346" s="249"/>
      <c r="AB346" s="249"/>
      <c r="AC346" s="249"/>
      <c r="AD346" s="249"/>
      <c r="AG346">
        <f>IF(C26=1,IF(OR(SUM(COUNTBLANK(D346:AD346),COUNTBLANK(D927:AD927))=25,SUM(COUNTBLANK(D346:AD346),COUNTBLANK(D927:AD927))=54),0,1),0)</f>
        <v>0</v>
      </c>
      <c r="AH346" t="b">
        <f>IF(C26&gt;1,IF(COUNTA(D346:AD346,D927:AD927)=0,0,1))</f>
        <v>0</v>
      </c>
      <c r="AK346">
        <f t="shared" si="39"/>
        <v>0</v>
      </c>
      <c r="AL346">
        <f t="shared" si="40"/>
        <v>0</v>
      </c>
      <c r="AM346">
        <f t="shared" si="41"/>
        <v>0</v>
      </c>
      <c r="AN346">
        <f t="shared" si="42"/>
        <v>0</v>
      </c>
      <c r="AO346">
        <f t="shared" si="43"/>
        <v>0</v>
      </c>
      <c r="AP346">
        <f t="shared" si="44"/>
        <v>0</v>
      </c>
    </row>
    <row r="347" spans="1:42" ht="15" customHeight="1">
      <c r="A347" s="83"/>
      <c r="B347" s="100"/>
      <c r="C347" s="125" t="s">
        <v>1491</v>
      </c>
      <c r="D347" s="441" t="str">
        <f>IF(OR($AC$136="",$C$26&lt;&gt;1),"",IF(HLOOKUP($AC$136,Presentación!$AQ$3:$BV$574,Presentación!AP208)="","",HLOOKUP($AC$136,Presentación!$AQ$3:$BV$574,Presentación!AP208,0)))</f>
        <v/>
      </c>
      <c r="E347" s="428"/>
      <c r="F347" s="429"/>
      <c r="G347" s="396" t="str">
        <f>IF(OR($AC$136="",$C$26&lt;&gt;1),"",IF(HLOOKUP($AC$136,Presentación!$BZ$3:$DE$574,Presentación!AP208,0)="","",HLOOKUP($AC$136,Presentación!$BZ$3:$DE$574,Presentación!AP208,0)))</f>
        <v/>
      </c>
      <c r="H347" s="428"/>
      <c r="I347" s="428"/>
      <c r="J347" s="428"/>
      <c r="K347" s="428"/>
      <c r="L347" s="428"/>
      <c r="M347" s="428"/>
      <c r="N347" s="428"/>
      <c r="O347" s="428"/>
      <c r="P347" s="428"/>
      <c r="Q347" s="428"/>
      <c r="R347" s="428"/>
      <c r="S347" s="429"/>
      <c r="T347" s="379"/>
      <c r="U347" s="316"/>
      <c r="V347" s="317"/>
      <c r="W347" s="249"/>
      <c r="X347" s="249"/>
      <c r="Y347" s="249"/>
      <c r="Z347" s="249"/>
      <c r="AA347" s="249"/>
      <c r="AB347" s="249"/>
      <c r="AC347" s="249"/>
      <c r="AD347" s="249"/>
      <c r="AG347">
        <f>IF(C26=1,IF(OR(SUM(COUNTBLANK(D347:AD347),COUNTBLANK(D928:AD928))=25,SUM(COUNTBLANK(D347:AD347),COUNTBLANK(D928:AD928))=54),0,1),0)</f>
        <v>0</v>
      </c>
      <c r="AH347" t="b">
        <f>IF(C26&gt;1,IF(COUNTA(D347:AD347,D928:AD928)=0,0,1))</f>
        <v>0</v>
      </c>
      <c r="AK347">
        <f t="shared" si="39"/>
        <v>0</v>
      </c>
      <c r="AL347">
        <f t="shared" si="40"/>
        <v>0</v>
      </c>
      <c r="AM347">
        <f t="shared" si="41"/>
        <v>0</v>
      </c>
      <c r="AN347">
        <f t="shared" si="42"/>
        <v>0</v>
      </c>
      <c r="AO347">
        <f t="shared" si="43"/>
        <v>0</v>
      </c>
      <c r="AP347">
        <f t="shared" si="44"/>
        <v>0</v>
      </c>
    </row>
    <row r="348" spans="1:42" ht="15" customHeight="1">
      <c r="A348" s="83"/>
      <c r="B348" s="100"/>
      <c r="C348" s="125" t="s">
        <v>1492</v>
      </c>
      <c r="D348" s="441" t="str">
        <f>IF(OR($AC$136="",$C$26&lt;&gt;1),"",IF(HLOOKUP($AC$136,Presentación!$AQ$3:$BV$574,Presentación!AP209)="","",HLOOKUP($AC$136,Presentación!$AQ$3:$BV$574,Presentación!AP209,0)))</f>
        <v/>
      </c>
      <c r="E348" s="428"/>
      <c r="F348" s="429"/>
      <c r="G348" s="396" t="str">
        <f>IF(OR($AC$136="",$C$26&lt;&gt;1),"",IF(HLOOKUP($AC$136,Presentación!$BZ$3:$DE$574,Presentación!AP209,0)="","",HLOOKUP($AC$136,Presentación!$BZ$3:$DE$574,Presentación!AP209,0)))</f>
        <v/>
      </c>
      <c r="H348" s="428"/>
      <c r="I348" s="428"/>
      <c r="J348" s="428"/>
      <c r="K348" s="428"/>
      <c r="L348" s="428"/>
      <c r="M348" s="428"/>
      <c r="N348" s="428"/>
      <c r="O348" s="428"/>
      <c r="P348" s="428"/>
      <c r="Q348" s="428"/>
      <c r="R348" s="428"/>
      <c r="S348" s="429"/>
      <c r="T348" s="379"/>
      <c r="U348" s="316"/>
      <c r="V348" s="317"/>
      <c r="W348" s="249"/>
      <c r="X348" s="249"/>
      <c r="Y348" s="249"/>
      <c r="Z348" s="249"/>
      <c r="AA348" s="249"/>
      <c r="AB348" s="249"/>
      <c r="AC348" s="249"/>
      <c r="AD348" s="249"/>
      <c r="AG348">
        <f>IF(C26=1,IF(OR(SUM(COUNTBLANK(D348:AD348),COUNTBLANK(D929:AD929))=25,SUM(COUNTBLANK(D348:AD348),COUNTBLANK(D929:AD929))=54),0,1),0)</f>
        <v>0</v>
      </c>
      <c r="AH348" t="b">
        <f>IF(C26&gt;1,IF(COUNTA(D348:AD348,D929:AD929)=0,0,1))</f>
        <v>0</v>
      </c>
      <c r="AK348">
        <f t="shared" si="39"/>
        <v>0</v>
      </c>
      <c r="AL348">
        <f t="shared" si="40"/>
        <v>0</v>
      </c>
      <c r="AM348">
        <f t="shared" si="41"/>
        <v>0</v>
      </c>
      <c r="AN348">
        <f t="shared" si="42"/>
        <v>0</v>
      </c>
      <c r="AO348">
        <f t="shared" si="43"/>
        <v>0</v>
      </c>
      <c r="AP348">
        <f t="shared" si="44"/>
        <v>0</v>
      </c>
    </row>
    <row r="349" spans="1:42" ht="15" customHeight="1">
      <c r="A349" s="83"/>
      <c r="B349" s="100"/>
      <c r="C349" s="125" t="s">
        <v>1493</v>
      </c>
      <c r="D349" s="441" t="str">
        <f>IF(OR($AC$136="",$C$26&lt;&gt;1),"",IF(HLOOKUP($AC$136,Presentación!$AQ$3:$BV$574,Presentación!AP210)="","",HLOOKUP($AC$136,Presentación!$AQ$3:$BV$574,Presentación!AP210,0)))</f>
        <v/>
      </c>
      <c r="E349" s="428"/>
      <c r="F349" s="429"/>
      <c r="G349" s="396" t="str">
        <f>IF(OR($AC$136="",$C$26&lt;&gt;1),"",IF(HLOOKUP($AC$136,Presentación!$BZ$3:$DE$574,Presentación!AP210,0)="","",HLOOKUP($AC$136,Presentación!$BZ$3:$DE$574,Presentación!AP210,0)))</f>
        <v/>
      </c>
      <c r="H349" s="428"/>
      <c r="I349" s="428"/>
      <c r="J349" s="428"/>
      <c r="K349" s="428"/>
      <c r="L349" s="428"/>
      <c r="M349" s="428"/>
      <c r="N349" s="428"/>
      <c r="O349" s="428"/>
      <c r="P349" s="428"/>
      <c r="Q349" s="428"/>
      <c r="R349" s="428"/>
      <c r="S349" s="429"/>
      <c r="T349" s="379"/>
      <c r="U349" s="316"/>
      <c r="V349" s="317"/>
      <c r="W349" s="249"/>
      <c r="X349" s="249"/>
      <c r="Y349" s="249"/>
      <c r="Z349" s="249"/>
      <c r="AA349" s="249"/>
      <c r="AB349" s="249"/>
      <c r="AC349" s="249"/>
      <c r="AD349" s="249"/>
      <c r="AG349">
        <f>IF(C26=1,IF(OR(SUM(COUNTBLANK(D349:AD349),COUNTBLANK(D930:AD930))=25,SUM(COUNTBLANK(D349:AD349),COUNTBLANK(D930:AD930))=54),0,1),0)</f>
        <v>0</v>
      </c>
      <c r="AH349" t="b">
        <f>IF(C26&gt;1,IF(COUNTA(D349:AD349,D930:AD930)=0,0,1))</f>
        <v>0</v>
      </c>
      <c r="AK349">
        <f t="shared" si="39"/>
        <v>0</v>
      </c>
      <c r="AL349">
        <f t="shared" si="40"/>
        <v>0</v>
      </c>
      <c r="AM349">
        <f t="shared" si="41"/>
        <v>0</v>
      </c>
      <c r="AN349">
        <f t="shared" si="42"/>
        <v>0</v>
      </c>
      <c r="AO349">
        <f t="shared" si="43"/>
        <v>0</v>
      </c>
      <c r="AP349">
        <f t="shared" si="44"/>
        <v>0</v>
      </c>
    </row>
    <row r="350" spans="1:42" ht="15" customHeight="1">
      <c r="A350" s="83"/>
      <c r="B350" s="100"/>
      <c r="C350" s="125" t="s">
        <v>1494</v>
      </c>
      <c r="D350" s="441" t="str">
        <f>IF(OR($AC$136="",$C$26&lt;&gt;1),"",IF(HLOOKUP($AC$136,Presentación!$AQ$3:$BV$574,Presentación!AP211)="","",HLOOKUP($AC$136,Presentación!$AQ$3:$BV$574,Presentación!AP211,0)))</f>
        <v/>
      </c>
      <c r="E350" s="428"/>
      <c r="F350" s="429"/>
      <c r="G350" s="396" t="str">
        <f>IF(OR($AC$136="",$C$26&lt;&gt;1),"",IF(HLOOKUP($AC$136,Presentación!$BZ$3:$DE$574,Presentación!AP211,0)="","",HLOOKUP($AC$136,Presentación!$BZ$3:$DE$574,Presentación!AP211,0)))</f>
        <v/>
      </c>
      <c r="H350" s="428"/>
      <c r="I350" s="428"/>
      <c r="J350" s="428"/>
      <c r="K350" s="428"/>
      <c r="L350" s="428"/>
      <c r="M350" s="428"/>
      <c r="N350" s="428"/>
      <c r="O350" s="428"/>
      <c r="P350" s="428"/>
      <c r="Q350" s="428"/>
      <c r="R350" s="428"/>
      <c r="S350" s="429"/>
      <c r="T350" s="379"/>
      <c r="U350" s="316"/>
      <c r="V350" s="317"/>
      <c r="W350" s="249"/>
      <c r="X350" s="249"/>
      <c r="Y350" s="249"/>
      <c r="Z350" s="249"/>
      <c r="AA350" s="249"/>
      <c r="AB350" s="249"/>
      <c r="AC350" s="249"/>
      <c r="AD350" s="249"/>
      <c r="AG350">
        <f>IF(C26=1,IF(OR(SUM(COUNTBLANK(D350:AD350),COUNTBLANK(D931:AD931))=25,SUM(COUNTBLANK(D350:AD350),COUNTBLANK(D931:AD931))=54),0,1),0)</f>
        <v>0</v>
      </c>
      <c r="AH350" t="b">
        <f>IF(C26&gt;1,IF(COUNTA(D350:AD350,D931:AD931)=0,0,1))</f>
        <v>0</v>
      </c>
      <c r="AK350">
        <f t="shared" si="39"/>
        <v>0</v>
      </c>
      <c r="AL350">
        <f t="shared" si="40"/>
        <v>0</v>
      </c>
      <c r="AM350">
        <f t="shared" si="41"/>
        <v>0</v>
      </c>
      <c r="AN350">
        <f t="shared" si="42"/>
        <v>0</v>
      </c>
      <c r="AO350">
        <f t="shared" si="43"/>
        <v>0</v>
      </c>
      <c r="AP350">
        <f t="shared" si="44"/>
        <v>0</v>
      </c>
    </row>
    <row r="351" spans="1:42" ht="15" customHeight="1">
      <c r="A351" s="83"/>
      <c r="B351" s="100"/>
      <c r="C351" s="125" t="s">
        <v>1495</v>
      </c>
      <c r="D351" s="441" t="str">
        <f>IF(OR($AC$136="",$C$26&lt;&gt;1),"",IF(HLOOKUP($AC$136,Presentación!$AQ$3:$BV$574,Presentación!AP212)="","",HLOOKUP($AC$136,Presentación!$AQ$3:$BV$574,Presentación!AP212,0)))</f>
        <v/>
      </c>
      <c r="E351" s="428"/>
      <c r="F351" s="429"/>
      <c r="G351" s="396" t="str">
        <f>IF(OR($AC$136="",$C$26&lt;&gt;1),"",IF(HLOOKUP($AC$136,Presentación!$BZ$3:$DE$574,Presentación!AP212,0)="","",HLOOKUP($AC$136,Presentación!$BZ$3:$DE$574,Presentación!AP212,0)))</f>
        <v/>
      </c>
      <c r="H351" s="428"/>
      <c r="I351" s="428"/>
      <c r="J351" s="428"/>
      <c r="K351" s="428"/>
      <c r="L351" s="428"/>
      <c r="M351" s="428"/>
      <c r="N351" s="428"/>
      <c r="O351" s="428"/>
      <c r="P351" s="428"/>
      <c r="Q351" s="428"/>
      <c r="R351" s="428"/>
      <c r="S351" s="429"/>
      <c r="T351" s="379"/>
      <c r="U351" s="316"/>
      <c r="V351" s="317"/>
      <c r="W351" s="249"/>
      <c r="X351" s="249"/>
      <c r="Y351" s="249"/>
      <c r="Z351" s="249"/>
      <c r="AA351" s="249"/>
      <c r="AB351" s="249"/>
      <c r="AC351" s="249"/>
      <c r="AD351" s="249"/>
      <c r="AG351">
        <f>IF(C26=1,IF(OR(SUM(COUNTBLANK(D351:AD351),COUNTBLANK(D932:AD932))=25,SUM(COUNTBLANK(D351:AD351),COUNTBLANK(D932:AD932))=54),0,1),0)</f>
        <v>0</v>
      </c>
      <c r="AH351" t="b">
        <f>IF(C26&gt;1,IF(COUNTA(D351:AD351,D932:AD932)=0,0,1))</f>
        <v>0</v>
      </c>
      <c r="AK351">
        <f t="shared" si="39"/>
        <v>0</v>
      </c>
      <c r="AL351">
        <f t="shared" si="40"/>
        <v>0</v>
      </c>
      <c r="AM351">
        <f t="shared" si="41"/>
        <v>0</v>
      </c>
      <c r="AN351">
        <f t="shared" si="42"/>
        <v>0</v>
      </c>
      <c r="AO351">
        <f t="shared" si="43"/>
        <v>0</v>
      </c>
      <c r="AP351">
        <f t="shared" si="44"/>
        <v>0</v>
      </c>
    </row>
    <row r="352" spans="1:42" ht="15" customHeight="1">
      <c r="A352" s="83"/>
      <c r="B352" s="100"/>
      <c r="C352" s="125" t="s">
        <v>1496</v>
      </c>
      <c r="D352" s="441" t="str">
        <f>IF(OR($AC$136="",$C$26&lt;&gt;1),"",IF(HLOOKUP($AC$136,Presentación!$AQ$3:$BV$574,Presentación!AP213)="","",HLOOKUP($AC$136,Presentación!$AQ$3:$BV$574,Presentación!AP213,0)))</f>
        <v/>
      </c>
      <c r="E352" s="428"/>
      <c r="F352" s="429"/>
      <c r="G352" s="396" t="str">
        <f>IF(OR($AC$136="",$C$26&lt;&gt;1),"",IF(HLOOKUP($AC$136,Presentación!$BZ$3:$DE$574,Presentación!AP213,0)="","",HLOOKUP($AC$136,Presentación!$BZ$3:$DE$574,Presentación!AP213,0)))</f>
        <v/>
      </c>
      <c r="H352" s="428"/>
      <c r="I352" s="428"/>
      <c r="J352" s="428"/>
      <c r="K352" s="428"/>
      <c r="L352" s="428"/>
      <c r="M352" s="428"/>
      <c r="N352" s="428"/>
      <c r="O352" s="428"/>
      <c r="P352" s="428"/>
      <c r="Q352" s="428"/>
      <c r="R352" s="428"/>
      <c r="S352" s="429"/>
      <c r="T352" s="379"/>
      <c r="U352" s="316"/>
      <c r="V352" s="317"/>
      <c r="W352" s="249"/>
      <c r="X352" s="249"/>
      <c r="Y352" s="249"/>
      <c r="Z352" s="249"/>
      <c r="AA352" s="249"/>
      <c r="AB352" s="249"/>
      <c r="AC352" s="249"/>
      <c r="AD352" s="249"/>
      <c r="AG352">
        <f>IF(C26=1,IF(OR(SUM(COUNTBLANK(D352:AD352),COUNTBLANK(D933:AD933))=25,SUM(COUNTBLANK(D352:AD352),COUNTBLANK(D933:AD933))=54),0,1),0)</f>
        <v>0</v>
      </c>
      <c r="AH352" t="b">
        <f>IF(C26&gt;1,IF(COUNTA(D352:AD352,D933:AD933)=0,0,1))</f>
        <v>0</v>
      </c>
      <c r="AK352">
        <f t="shared" si="39"/>
        <v>0</v>
      </c>
      <c r="AL352">
        <f t="shared" si="40"/>
        <v>0</v>
      </c>
      <c r="AM352">
        <f t="shared" si="41"/>
        <v>0</v>
      </c>
      <c r="AN352">
        <f t="shared" si="42"/>
        <v>0</v>
      </c>
      <c r="AO352">
        <f t="shared" si="43"/>
        <v>0</v>
      </c>
      <c r="AP352">
        <f t="shared" si="44"/>
        <v>0</v>
      </c>
    </row>
    <row r="353" spans="1:42" ht="15" customHeight="1">
      <c r="A353" s="83"/>
      <c r="B353" s="100"/>
      <c r="C353" s="125" t="s">
        <v>1497</v>
      </c>
      <c r="D353" s="441" t="str">
        <f>IF(OR($AC$136="",$C$26&lt;&gt;1),"",IF(HLOOKUP($AC$136,Presentación!$AQ$3:$BV$574,Presentación!AP214)="","",HLOOKUP($AC$136,Presentación!$AQ$3:$BV$574,Presentación!AP214,0)))</f>
        <v/>
      </c>
      <c r="E353" s="428"/>
      <c r="F353" s="429"/>
      <c r="G353" s="396" t="str">
        <f>IF(OR($AC$136="",$C$26&lt;&gt;1),"",IF(HLOOKUP($AC$136,Presentación!$BZ$3:$DE$574,Presentación!AP214,0)="","",HLOOKUP($AC$136,Presentación!$BZ$3:$DE$574,Presentación!AP214,0)))</f>
        <v/>
      </c>
      <c r="H353" s="428"/>
      <c r="I353" s="428"/>
      <c r="J353" s="428"/>
      <c r="K353" s="428"/>
      <c r="L353" s="428"/>
      <c r="M353" s="428"/>
      <c r="N353" s="428"/>
      <c r="O353" s="428"/>
      <c r="P353" s="428"/>
      <c r="Q353" s="428"/>
      <c r="R353" s="428"/>
      <c r="S353" s="429"/>
      <c r="T353" s="379"/>
      <c r="U353" s="316"/>
      <c r="V353" s="317"/>
      <c r="W353" s="249"/>
      <c r="X353" s="249"/>
      <c r="Y353" s="249"/>
      <c r="Z353" s="249"/>
      <c r="AA353" s="249"/>
      <c r="AB353" s="249"/>
      <c r="AC353" s="249"/>
      <c r="AD353" s="249"/>
      <c r="AG353">
        <f>IF(C26=1,IF(OR(SUM(COUNTBLANK(D353:AD353),COUNTBLANK(D934:AD934))=25,SUM(COUNTBLANK(D353:AD353),COUNTBLANK(D934:AD934))=54),0,1),0)</f>
        <v>0</v>
      </c>
      <c r="AH353" t="b">
        <f>IF(C26&gt;1,IF(COUNTA(D353:AD353,D934:AD934)=0,0,1))</f>
        <v>0</v>
      </c>
      <c r="AK353">
        <f t="shared" si="39"/>
        <v>0</v>
      </c>
      <c r="AL353">
        <f t="shared" si="40"/>
        <v>0</v>
      </c>
      <c r="AM353">
        <f t="shared" si="41"/>
        <v>0</v>
      </c>
      <c r="AN353">
        <f t="shared" si="42"/>
        <v>0</v>
      </c>
      <c r="AO353">
        <f t="shared" si="43"/>
        <v>0</v>
      </c>
      <c r="AP353">
        <f t="shared" si="44"/>
        <v>0</v>
      </c>
    </row>
    <row r="354" spans="1:42" ht="15" customHeight="1">
      <c r="A354" s="83"/>
      <c r="B354" s="100"/>
      <c r="C354" s="125" t="s">
        <v>1498</v>
      </c>
      <c r="D354" s="441" t="str">
        <f>IF(OR($AC$136="",$C$26&lt;&gt;1),"",IF(HLOOKUP($AC$136,Presentación!$AQ$3:$BV$574,Presentación!AP215)="","",HLOOKUP($AC$136,Presentación!$AQ$3:$BV$574,Presentación!AP215,0)))</f>
        <v/>
      </c>
      <c r="E354" s="428"/>
      <c r="F354" s="429"/>
      <c r="G354" s="396" t="str">
        <f>IF(OR($AC$136="",$C$26&lt;&gt;1),"",IF(HLOOKUP($AC$136,Presentación!$BZ$3:$DE$574,Presentación!AP215,0)="","",HLOOKUP($AC$136,Presentación!$BZ$3:$DE$574,Presentación!AP215,0)))</f>
        <v/>
      </c>
      <c r="H354" s="428"/>
      <c r="I354" s="428"/>
      <c r="J354" s="428"/>
      <c r="K354" s="428"/>
      <c r="L354" s="428"/>
      <c r="M354" s="428"/>
      <c r="N354" s="428"/>
      <c r="O354" s="428"/>
      <c r="P354" s="428"/>
      <c r="Q354" s="428"/>
      <c r="R354" s="428"/>
      <c r="S354" s="429"/>
      <c r="T354" s="379"/>
      <c r="U354" s="316"/>
      <c r="V354" s="317"/>
      <c r="W354" s="249"/>
      <c r="X354" s="249"/>
      <c r="Y354" s="249"/>
      <c r="Z354" s="249"/>
      <c r="AA354" s="249"/>
      <c r="AB354" s="249"/>
      <c r="AC354" s="249"/>
      <c r="AD354" s="249"/>
      <c r="AG354">
        <f>IF(C26=1,IF(OR(SUM(COUNTBLANK(D354:AD354),COUNTBLANK(D935:AD935))=25,SUM(COUNTBLANK(D354:AD354),COUNTBLANK(D935:AD935))=54),0,1),0)</f>
        <v>0</v>
      </c>
      <c r="AH354" t="b">
        <f>IF(C26&gt;1,IF(COUNTA(D354:AD354,D935:AD935)=0,0,1))</f>
        <v>0</v>
      </c>
      <c r="AK354">
        <f t="shared" si="39"/>
        <v>0</v>
      </c>
      <c r="AL354">
        <f t="shared" si="40"/>
        <v>0</v>
      </c>
      <c r="AM354">
        <f t="shared" si="41"/>
        <v>0</v>
      </c>
      <c r="AN354">
        <f t="shared" si="42"/>
        <v>0</v>
      </c>
      <c r="AO354">
        <f t="shared" si="43"/>
        <v>0</v>
      </c>
      <c r="AP354">
        <f t="shared" si="44"/>
        <v>0</v>
      </c>
    </row>
    <row r="355" spans="1:42" ht="15" customHeight="1">
      <c r="A355" s="83"/>
      <c r="B355" s="100"/>
      <c r="C355" s="125" t="s">
        <v>1499</v>
      </c>
      <c r="D355" s="441" t="str">
        <f>IF(OR($AC$136="",$C$26&lt;&gt;1),"",IF(HLOOKUP($AC$136,Presentación!$AQ$3:$BV$574,Presentación!AP216)="","",HLOOKUP($AC$136,Presentación!$AQ$3:$BV$574,Presentación!AP216,0)))</f>
        <v/>
      </c>
      <c r="E355" s="428"/>
      <c r="F355" s="429"/>
      <c r="G355" s="396" t="str">
        <f>IF(OR($AC$136="",$C$26&lt;&gt;1),"",IF(HLOOKUP($AC$136,Presentación!$BZ$3:$DE$574,Presentación!AP216,0)="","",HLOOKUP($AC$136,Presentación!$BZ$3:$DE$574,Presentación!AP216,0)))</f>
        <v/>
      </c>
      <c r="H355" s="428"/>
      <c r="I355" s="428"/>
      <c r="J355" s="428"/>
      <c r="K355" s="428"/>
      <c r="L355" s="428"/>
      <c r="M355" s="428"/>
      <c r="N355" s="428"/>
      <c r="O355" s="428"/>
      <c r="P355" s="428"/>
      <c r="Q355" s="428"/>
      <c r="R355" s="428"/>
      <c r="S355" s="429"/>
      <c r="T355" s="379"/>
      <c r="U355" s="316"/>
      <c r="V355" s="317"/>
      <c r="W355" s="249"/>
      <c r="X355" s="249"/>
      <c r="Y355" s="249"/>
      <c r="Z355" s="249"/>
      <c r="AA355" s="249"/>
      <c r="AB355" s="249"/>
      <c r="AC355" s="249"/>
      <c r="AD355" s="249"/>
      <c r="AG355">
        <f>IF(C26=1,IF(OR(SUM(COUNTBLANK(D355:AD355),COUNTBLANK(D936:AD936))=25,SUM(COUNTBLANK(D355:AD355),COUNTBLANK(D936:AD936))=54),0,1),0)</f>
        <v>0</v>
      </c>
      <c r="AH355" t="b">
        <f>IF(C26&gt;1,IF(COUNTA(D355:AD355,D936:AD936)=0,0,1))</f>
        <v>0</v>
      </c>
      <c r="AK355">
        <f t="shared" si="39"/>
        <v>0</v>
      </c>
      <c r="AL355">
        <f t="shared" si="40"/>
        <v>0</v>
      </c>
      <c r="AM355">
        <f t="shared" si="41"/>
        <v>0</v>
      </c>
      <c r="AN355">
        <f t="shared" si="42"/>
        <v>0</v>
      </c>
      <c r="AO355">
        <f t="shared" si="43"/>
        <v>0</v>
      </c>
      <c r="AP355">
        <f t="shared" si="44"/>
        <v>0</v>
      </c>
    </row>
    <row r="356" spans="1:42" ht="15" customHeight="1">
      <c r="A356" s="83"/>
      <c r="B356" s="100"/>
      <c r="C356" s="125" t="s">
        <v>1500</v>
      </c>
      <c r="D356" s="441" t="str">
        <f>IF(OR($AC$136="",$C$26&lt;&gt;1),"",IF(HLOOKUP($AC$136,Presentación!$AQ$3:$BV$574,Presentación!AP217)="","",HLOOKUP($AC$136,Presentación!$AQ$3:$BV$574,Presentación!AP217,0)))</f>
        <v/>
      </c>
      <c r="E356" s="428"/>
      <c r="F356" s="429"/>
      <c r="G356" s="396" t="str">
        <f>IF(OR($AC$136="",$C$26&lt;&gt;1),"",IF(HLOOKUP($AC$136,Presentación!$BZ$3:$DE$574,Presentación!AP217,0)="","",HLOOKUP($AC$136,Presentación!$BZ$3:$DE$574,Presentación!AP217,0)))</f>
        <v/>
      </c>
      <c r="H356" s="428"/>
      <c r="I356" s="428"/>
      <c r="J356" s="428"/>
      <c r="K356" s="428"/>
      <c r="L356" s="428"/>
      <c r="M356" s="428"/>
      <c r="N356" s="428"/>
      <c r="O356" s="428"/>
      <c r="P356" s="428"/>
      <c r="Q356" s="428"/>
      <c r="R356" s="428"/>
      <c r="S356" s="429"/>
      <c r="T356" s="379"/>
      <c r="U356" s="316"/>
      <c r="V356" s="317"/>
      <c r="W356" s="249"/>
      <c r="X356" s="249"/>
      <c r="Y356" s="249"/>
      <c r="Z356" s="249"/>
      <c r="AA356" s="249"/>
      <c r="AB356" s="249"/>
      <c r="AC356" s="249"/>
      <c r="AD356" s="249"/>
      <c r="AG356">
        <f>IF(C26=1,IF(OR(SUM(COUNTBLANK(D356:AD356),COUNTBLANK(D937:AD937))=25,SUM(COUNTBLANK(D356:AD356),COUNTBLANK(D937:AD937))=54),0,1),0)</f>
        <v>0</v>
      </c>
      <c r="AH356" t="b">
        <f>IF(C26&gt;1,IF(COUNTA(D356:AD356,D937:AD937)=0,0,1))</f>
        <v>0</v>
      </c>
      <c r="AK356">
        <f t="shared" si="39"/>
        <v>0</v>
      </c>
      <c r="AL356">
        <f t="shared" si="40"/>
        <v>0</v>
      </c>
      <c r="AM356">
        <f t="shared" si="41"/>
        <v>0</v>
      </c>
      <c r="AN356">
        <f t="shared" si="42"/>
        <v>0</v>
      </c>
      <c r="AO356">
        <f t="shared" si="43"/>
        <v>0</v>
      </c>
      <c r="AP356">
        <f t="shared" si="44"/>
        <v>0</v>
      </c>
    </row>
    <row r="357" spans="1:42" ht="15" customHeight="1">
      <c r="A357" s="83"/>
      <c r="B357" s="100"/>
      <c r="C357" s="125" t="s">
        <v>1501</v>
      </c>
      <c r="D357" s="441" t="str">
        <f>IF(OR($AC$136="",$C$26&lt;&gt;1),"",IF(HLOOKUP($AC$136,Presentación!$AQ$3:$BV$574,Presentación!AP218)="","",HLOOKUP($AC$136,Presentación!$AQ$3:$BV$574,Presentación!AP218,0)))</f>
        <v/>
      </c>
      <c r="E357" s="428"/>
      <c r="F357" s="429"/>
      <c r="G357" s="396" t="str">
        <f>IF(OR($AC$136="",$C$26&lt;&gt;1),"",IF(HLOOKUP($AC$136,Presentación!$BZ$3:$DE$574,Presentación!AP218,0)="","",HLOOKUP($AC$136,Presentación!$BZ$3:$DE$574,Presentación!AP218,0)))</f>
        <v/>
      </c>
      <c r="H357" s="428"/>
      <c r="I357" s="428"/>
      <c r="J357" s="428"/>
      <c r="K357" s="428"/>
      <c r="L357" s="428"/>
      <c r="M357" s="428"/>
      <c r="N357" s="428"/>
      <c r="O357" s="428"/>
      <c r="P357" s="428"/>
      <c r="Q357" s="428"/>
      <c r="R357" s="428"/>
      <c r="S357" s="429"/>
      <c r="T357" s="379"/>
      <c r="U357" s="316"/>
      <c r="V357" s="317"/>
      <c r="W357" s="249"/>
      <c r="X357" s="249"/>
      <c r="Y357" s="249"/>
      <c r="Z357" s="249"/>
      <c r="AA357" s="249"/>
      <c r="AB357" s="249"/>
      <c r="AC357" s="249"/>
      <c r="AD357" s="249"/>
      <c r="AG357">
        <f>IF(C26=1,IF(OR(SUM(COUNTBLANK(D357:AD357),COUNTBLANK(D938:AD938))=25,SUM(COUNTBLANK(D357:AD357),COUNTBLANK(D938:AD938))=54),0,1),0)</f>
        <v>0</v>
      </c>
      <c r="AH357" t="b">
        <f>IF(C26&gt;1,IF(COUNTA(D357:AD357,D938:AD938)=0,0,1))</f>
        <v>0</v>
      </c>
      <c r="AK357">
        <f t="shared" si="39"/>
        <v>0</v>
      </c>
      <c r="AL357">
        <f t="shared" si="40"/>
        <v>0</v>
      </c>
      <c r="AM357">
        <f t="shared" si="41"/>
        <v>0</v>
      </c>
      <c r="AN357">
        <f t="shared" si="42"/>
        <v>0</v>
      </c>
      <c r="AO357">
        <f t="shared" si="43"/>
        <v>0</v>
      </c>
      <c r="AP357">
        <f t="shared" si="44"/>
        <v>0</v>
      </c>
    </row>
    <row r="358" spans="1:42" ht="15" customHeight="1">
      <c r="A358" s="83"/>
      <c r="B358" s="100"/>
      <c r="C358" s="125" t="s">
        <v>1502</v>
      </c>
      <c r="D358" s="441" t="str">
        <f>IF(OR($AC$136="",$C$26&lt;&gt;1),"",IF(HLOOKUP($AC$136,Presentación!$AQ$3:$BV$574,Presentación!AP219)="","",HLOOKUP($AC$136,Presentación!$AQ$3:$BV$574,Presentación!AP219,0)))</f>
        <v/>
      </c>
      <c r="E358" s="428"/>
      <c r="F358" s="429"/>
      <c r="G358" s="396" t="str">
        <f>IF(OR($AC$136="",$C$26&lt;&gt;1),"",IF(HLOOKUP($AC$136,Presentación!$BZ$3:$DE$574,Presentación!AP219,0)="","",HLOOKUP($AC$136,Presentación!$BZ$3:$DE$574,Presentación!AP219,0)))</f>
        <v/>
      </c>
      <c r="H358" s="428"/>
      <c r="I358" s="428"/>
      <c r="J358" s="428"/>
      <c r="K358" s="428"/>
      <c r="L358" s="428"/>
      <c r="M358" s="428"/>
      <c r="N358" s="428"/>
      <c r="O358" s="428"/>
      <c r="P358" s="428"/>
      <c r="Q358" s="428"/>
      <c r="R358" s="428"/>
      <c r="S358" s="429"/>
      <c r="T358" s="379"/>
      <c r="U358" s="316"/>
      <c r="V358" s="317"/>
      <c r="W358" s="249"/>
      <c r="X358" s="249"/>
      <c r="Y358" s="249"/>
      <c r="Z358" s="249"/>
      <c r="AA358" s="249"/>
      <c r="AB358" s="249"/>
      <c r="AC358" s="249"/>
      <c r="AD358" s="249"/>
      <c r="AG358">
        <f>IF(C26=1,IF(OR(SUM(COUNTBLANK(D358:AD358),COUNTBLANK(D939:AD939))=25,SUM(COUNTBLANK(D358:AD358),COUNTBLANK(D939:AD939))=54),0,1),0)</f>
        <v>0</v>
      </c>
      <c r="AH358" t="b">
        <f>IF(C26&gt;1,IF(COUNTA(D358:AD358,D939:AD939)=0,0,1))</f>
        <v>0</v>
      </c>
      <c r="AK358">
        <f t="shared" si="39"/>
        <v>0</v>
      </c>
      <c r="AL358">
        <f t="shared" si="40"/>
        <v>0</v>
      </c>
      <c r="AM358">
        <f t="shared" si="41"/>
        <v>0</v>
      </c>
      <c r="AN358">
        <f t="shared" si="42"/>
        <v>0</v>
      </c>
      <c r="AO358">
        <f t="shared" si="43"/>
        <v>0</v>
      </c>
      <c r="AP358">
        <f t="shared" si="44"/>
        <v>0</v>
      </c>
    </row>
    <row r="359" spans="1:42" ht="15" customHeight="1">
      <c r="A359" s="83"/>
      <c r="B359" s="100"/>
      <c r="C359" s="125" t="s">
        <v>1503</v>
      </c>
      <c r="D359" s="441" t="str">
        <f>IF(OR($AC$136="",$C$26&lt;&gt;1),"",IF(HLOOKUP($AC$136,Presentación!$AQ$3:$BV$574,Presentación!AP220)="","",HLOOKUP($AC$136,Presentación!$AQ$3:$BV$574,Presentación!AP220,0)))</f>
        <v/>
      </c>
      <c r="E359" s="428"/>
      <c r="F359" s="429"/>
      <c r="G359" s="396" t="str">
        <f>IF(OR($AC$136="",$C$26&lt;&gt;1),"",IF(HLOOKUP($AC$136,Presentación!$BZ$3:$DE$574,Presentación!AP220,0)="","",HLOOKUP($AC$136,Presentación!$BZ$3:$DE$574,Presentación!AP220,0)))</f>
        <v/>
      </c>
      <c r="H359" s="428"/>
      <c r="I359" s="428"/>
      <c r="J359" s="428"/>
      <c r="K359" s="428"/>
      <c r="L359" s="428"/>
      <c r="M359" s="428"/>
      <c r="N359" s="428"/>
      <c r="O359" s="428"/>
      <c r="P359" s="428"/>
      <c r="Q359" s="428"/>
      <c r="R359" s="428"/>
      <c r="S359" s="429"/>
      <c r="T359" s="379"/>
      <c r="U359" s="316"/>
      <c r="V359" s="317"/>
      <c r="W359" s="249"/>
      <c r="X359" s="249"/>
      <c r="Y359" s="249"/>
      <c r="Z359" s="249"/>
      <c r="AA359" s="249"/>
      <c r="AB359" s="249"/>
      <c r="AC359" s="249"/>
      <c r="AD359" s="249"/>
      <c r="AG359">
        <f>IF(C26=1,IF(OR(SUM(COUNTBLANK(D359:AD359),COUNTBLANK(D940:AD940))=25,SUM(COUNTBLANK(D359:AD359),COUNTBLANK(D940:AD940))=54),0,1),0)</f>
        <v>0</v>
      </c>
      <c r="AH359" t="b">
        <f>IF(C26&gt;1,IF(COUNTA(D359:AD359,D940:AD940)=0,0,1))</f>
        <v>0</v>
      </c>
      <c r="AK359">
        <f t="shared" si="39"/>
        <v>0</v>
      </c>
      <c r="AL359">
        <f t="shared" si="40"/>
        <v>0</v>
      </c>
      <c r="AM359">
        <f t="shared" si="41"/>
        <v>0</v>
      </c>
      <c r="AN359">
        <f t="shared" si="42"/>
        <v>0</v>
      </c>
      <c r="AO359">
        <f t="shared" si="43"/>
        <v>0</v>
      </c>
      <c r="AP359">
        <f t="shared" si="44"/>
        <v>0</v>
      </c>
    </row>
    <row r="360" spans="1:42" ht="15" customHeight="1">
      <c r="A360" s="83"/>
      <c r="B360" s="100"/>
      <c r="C360" s="125" t="s">
        <v>1504</v>
      </c>
      <c r="D360" s="441" t="str">
        <f>IF(OR($AC$136="",$C$26&lt;&gt;1),"",IF(HLOOKUP($AC$136,Presentación!$AQ$3:$BV$574,Presentación!AP221)="","",HLOOKUP($AC$136,Presentación!$AQ$3:$BV$574,Presentación!AP221,0)))</f>
        <v/>
      </c>
      <c r="E360" s="428"/>
      <c r="F360" s="429"/>
      <c r="G360" s="396" t="str">
        <f>IF(OR($AC$136="",$C$26&lt;&gt;1),"",IF(HLOOKUP($AC$136,Presentación!$BZ$3:$DE$574,Presentación!AP221,0)="","",HLOOKUP($AC$136,Presentación!$BZ$3:$DE$574,Presentación!AP221,0)))</f>
        <v/>
      </c>
      <c r="H360" s="428"/>
      <c r="I360" s="428"/>
      <c r="J360" s="428"/>
      <c r="K360" s="428"/>
      <c r="L360" s="428"/>
      <c r="M360" s="428"/>
      <c r="N360" s="428"/>
      <c r="O360" s="428"/>
      <c r="P360" s="428"/>
      <c r="Q360" s="428"/>
      <c r="R360" s="428"/>
      <c r="S360" s="429"/>
      <c r="T360" s="379"/>
      <c r="U360" s="316"/>
      <c r="V360" s="317"/>
      <c r="W360" s="249"/>
      <c r="X360" s="249"/>
      <c r="Y360" s="249"/>
      <c r="Z360" s="249"/>
      <c r="AA360" s="249"/>
      <c r="AB360" s="249"/>
      <c r="AC360" s="249"/>
      <c r="AD360" s="249"/>
      <c r="AG360">
        <f>IF(C26=1,IF(OR(SUM(COUNTBLANK(D360:AD360),COUNTBLANK(D941:AD941))=25,SUM(COUNTBLANK(D360:AD360),COUNTBLANK(D941:AD941))=54),0,1),0)</f>
        <v>0</v>
      </c>
      <c r="AH360" t="b">
        <f>IF(C26&gt;1,IF(COUNTA(D360:AD360,D941:AD941)=0,0,1))</f>
        <v>0</v>
      </c>
      <c r="AK360">
        <f t="shared" si="39"/>
        <v>0</v>
      </c>
      <c r="AL360">
        <f t="shared" si="40"/>
        <v>0</v>
      </c>
      <c r="AM360">
        <f t="shared" si="41"/>
        <v>0</v>
      </c>
      <c r="AN360">
        <f t="shared" si="42"/>
        <v>0</v>
      </c>
      <c r="AO360">
        <f t="shared" si="43"/>
        <v>0</v>
      </c>
      <c r="AP360">
        <f t="shared" si="44"/>
        <v>0</v>
      </c>
    </row>
    <row r="361" spans="1:42" ht="15" customHeight="1">
      <c r="A361" s="83"/>
      <c r="B361" s="100"/>
      <c r="C361" s="125" t="s">
        <v>1505</v>
      </c>
      <c r="D361" s="441" t="str">
        <f>IF(OR($AC$136="",$C$26&lt;&gt;1),"",IF(HLOOKUP($AC$136,Presentación!$AQ$3:$BV$574,Presentación!AP222)="","",HLOOKUP($AC$136,Presentación!$AQ$3:$BV$574,Presentación!AP222,0)))</f>
        <v/>
      </c>
      <c r="E361" s="428"/>
      <c r="F361" s="429"/>
      <c r="G361" s="396" t="str">
        <f>IF(OR($AC$136="",$C$26&lt;&gt;1),"",IF(HLOOKUP($AC$136,Presentación!$BZ$3:$DE$574,Presentación!AP222,0)="","",HLOOKUP($AC$136,Presentación!$BZ$3:$DE$574,Presentación!AP222,0)))</f>
        <v/>
      </c>
      <c r="H361" s="428"/>
      <c r="I361" s="428"/>
      <c r="J361" s="428"/>
      <c r="K361" s="428"/>
      <c r="L361" s="428"/>
      <c r="M361" s="428"/>
      <c r="N361" s="428"/>
      <c r="O361" s="428"/>
      <c r="P361" s="428"/>
      <c r="Q361" s="428"/>
      <c r="R361" s="428"/>
      <c r="S361" s="429"/>
      <c r="T361" s="379"/>
      <c r="U361" s="316"/>
      <c r="V361" s="317"/>
      <c r="W361" s="249"/>
      <c r="X361" s="249"/>
      <c r="Y361" s="249"/>
      <c r="Z361" s="249"/>
      <c r="AA361" s="249"/>
      <c r="AB361" s="249"/>
      <c r="AC361" s="249"/>
      <c r="AD361" s="249"/>
      <c r="AG361">
        <f>IF(C26=1,IF(OR(SUM(COUNTBLANK(D361:AD361),COUNTBLANK(D942:AD942))=25,SUM(COUNTBLANK(D361:AD361),COUNTBLANK(D942:AD942))=54),0,1),0)</f>
        <v>0</v>
      </c>
      <c r="AH361" t="b">
        <f>IF(C26&gt;1,IF(COUNTA(D361:AD361,D942:AD942)=0,0,1))</f>
        <v>0</v>
      </c>
      <c r="AK361">
        <f t="shared" si="39"/>
        <v>0</v>
      </c>
      <c r="AL361">
        <f t="shared" si="40"/>
        <v>0</v>
      </c>
      <c r="AM361">
        <f t="shared" si="41"/>
        <v>0</v>
      </c>
      <c r="AN361">
        <f t="shared" si="42"/>
        <v>0</v>
      </c>
      <c r="AO361">
        <f t="shared" si="43"/>
        <v>0</v>
      </c>
      <c r="AP361">
        <f t="shared" si="44"/>
        <v>0</v>
      </c>
    </row>
    <row r="362" spans="1:42" ht="15" customHeight="1">
      <c r="A362" s="83"/>
      <c r="B362" s="100"/>
      <c r="C362" s="125" t="s">
        <v>1506</v>
      </c>
      <c r="D362" s="441" t="str">
        <f>IF(OR($AC$136="",$C$26&lt;&gt;1),"",IF(HLOOKUP($AC$136,Presentación!$AQ$3:$BV$574,Presentación!AP223)="","",HLOOKUP($AC$136,Presentación!$AQ$3:$BV$574,Presentación!AP223,0)))</f>
        <v/>
      </c>
      <c r="E362" s="428"/>
      <c r="F362" s="429"/>
      <c r="G362" s="396" t="str">
        <f>IF(OR($AC$136="",$C$26&lt;&gt;1),"",IF(HLOOKUP($AC$136,Presentación!$BZ$3:$DE$574,Presentación!AP223,0)="","",HLOOKUP($AC$136,Presentación!$BZ$3:$DE$574,Presentación!AP223,0)))</f>
        <v/>
      </c>
      <c r="H362" s="428"/>
      <c r="I362" s="428"/>
      <c r="J362" s="428"/>
      <c r="K362" s="428"/>
      <c r="L362" s="428"/>
      <c r="M362" s="428"/>
      <c r="N362" s="428"/>
      <c r="O362" s="428"/>
      <c r="P362" s="428"/>
      <c r="Q362" s="428"/>
      <c r="R362" s="428"/>
      <c r="S362" s="429"/>
      <c r="T362" s="379"/>
      <c r="U362" s="316"/>
      <c r="V362" s="317"/>
      <c r="W362" s="249"/>
      <c r="X362" s="249"/>
      <c r="Y362" s="249"/>
      <c r="Z362" s="249"/>
      <c r="AA362" s="249"/>
      <c r="AB362" s="249"/>
      <c r="AC362" s="249"/>
      <c r="AD362" s="249"/>
      <c r="AG362">
        <f>IF(C26=1,IF(OR(SUM(COUNTBLANK(D362:AD362),COUNTBLANK(D943:AD943))=25,SUM(COUNTBLANK(D362:AD362),COUNTBLANK(D943:AD943))=54),0,1),0)</f>
        <v>0</v>
      </c>
      <c r="AH362" t="b">
        <f>IF(C26&gt;1,IF(COUNTA(D362:AD362,D943:AD943)=0,0,1))</f>
        <v>0</v>
      </c>
      <c r="AK362">
        <f t="shared" si="39"/>
        <v>0</v>
      </c>
      <c r="AL362">
        <f t="shared" si="40"/>
        <v>0</v>
      </c>
      <c r="AM362">
        <f t="shared" si="41"/>
        <v>0</v>
      </c>
      <c r="AN362">
        <f t="shared" si="42"/>
        <v>0</v>
      </c>
      <c r="AO362">
        <f t="shared" si="43"/>
        <v>0</v>
      </c>
      <c r="AP362">
        <f t="shared" si="44"/>
        <v>0</v>
      </c>
    </row>
    <row r="363" spans="1:42" ht="15" customHeight="1">
      <c r="A363" s="83"/>
      <c r="B363" s="100"/>
      <c r="C363" s="125" t="s">
        <v>1507</v>
      </c>
      <c r="D363" s="441" t="str">
        <f>IF(OR($AC$136="",$C$26&lt;&gt;1),"",IF(HLOOKUP($AC$136,Presentación!$AQ$3:$BV$574,Presentación!AP224)="","",HLOOKUP($AC$136,Presentación!$AQ$3:$BV$574,Presentación!AP224,0)))</f>
        <v/>
      </c>
      <c r="E363" s="428"/>
      <c r="F363" s="429"/>
      <c r="G363" s="396" t="str">
        <f>IF(OR($AC$136="",$C$26&lt;&gt;1),"",IF(HLOOKUP($AC$136,Presentación!$BZ$3:$DE$574,Presentación!AP224,0)="","",HLOOKUP($AC$136,Presentación!$BZ$3:$DE$574,Presentación!AP224,0)))</f>
        <v/>
      </c>
      <c r="H363" s="428"/>
      <c r="I363" s="428"/>
      <c r="J363" s="428"/>
      <c r="K363" s="428"/>
      <c r="L363" s="428"/>
      <c r="M363" s="428"/>
      <c r="N363" s="428"/>
      <c r="O363" s="428"/>
      <c r="P363" s="428"/>
      <c r="Q363" s="428"/>
      <c r="R363" s="428"/>
      <c r="S363" s="429"/>
      <c r="T363" s="379"/>
      <c r="U363" s="316"/>
      <c r="V363" s="317"/>
      <c r="W363" s="249"/>
      <c r="X363" s="249"/>
      <c r="Y363" s="249"/>
      <c r="Z363" s="249"/>
      <c r="AA363" s="249"/>
      <c r="AB363" s="249"/>
      <c r="AC363" s="249"/>
      <c r="AD363" s="249"/>
      <c r="AG363">
        <f>IF(C26=1,IF(OR(SUM(COUNTBLANK(D363:AD363),COUNTBLANK(D944:AD944))=25,SUM(COUNTBLANK(D363:AD363),COUNTBLANK(D944:AD944))=54),0,1),0)</f>
        <v>0</v>
      </c>
      <c r="AH363" t="b">
        <f>IF(C26&gt;1,IF(COUNTA(D363:AD363,D944:AD944)=0,0,1))</f>
        <v>0</v>
      </c>
      <c r="AK363">
        <f t="shared" si="39"/>
        <v>0</v>
      </c>
      <c r="AL363">
        <f t="shared" si="40"/>
        <v>0</v>
      </c>
      <c r="AM363">
        <f t="shared" si="41"/>
        <v>0</v>
      </c>
      <c r="AN363">
        <f t="shared" si="42"/>
        <v>0</v>
      </c>
      <c r="AO363">
        <f t="shared" si="43"/>
        <v>0</v>
      </c>
      <c r="AP363">
        <f t="shared" si="44"/>
        <v>0</v>
      </c>
    </row>
    <row r="364" spans="1:42" ht="15" customHeight="1">
      <c r="A364" s="83"/>
      <c r="B364" s="100"/>
      <c r="C364" s="125" t="s">
        <v>1508</v>
      </c>
      <c r="D364" s="441" t="str">
        <f>IF(OR($AC$136="",$C$26&lt;&gt;1),"",IF(HLOOKUP($AC$136,Presentación!$AQ$3:$BV$574,Presentación!AP225)="","",HLOOKUP($AC$136,Presentación!$AQ$3:$BV$574,Presentación!AP225,0)))</f>
        <v/>
      </c>
      <c r="E364" s="428"/>
      <c r="F364" s="429"/>
      <c r="G364" s="396" t="str">
        <f>IF(OR($AC$136="",$C$26&lt;&gt;1),"",IF(HLOOKUP($AC$136,Presentación!$BZ$3:$DE$574,Presentación!AP225,0)="","",HLOOKUP($AC$136,Presentación!$BZ$3:$DE$574,Presentación!AP225,0)))</f>
        <v/>
      </c>
      <c r="H364" s="428"/>
      <c r="I364" s="428"/>
      <c r="J364" s="428"/>
      <c r="K364" s="428"/>
      <c r="L364" s="428"/>
      <c r="M364" s="428"/>
      <c r="N364" s="428"/>
      <c r="O364" s="428"/>
      <c r="P364" s="428"/>
      <c r="Q364" s="428"/>
      <c r="R364" s="428"/>
      <c r="S364" s="429"/>
      <c r="T364" s="379"/>
      <c r="U364" s="316"/>
      <c r="V364" s="317"/>
      <c r="W364" s="249"/>
      <c r="X364" s="249"/>
      <c r="Y364" s="249"/>
      <c r="Z364" s="249"/>
      <c r="AA364" s="249"/>
      <c r="AB364" s="249"/>
      <c r="AC364" s="249"/>
      <c r="AD364" s="249"/>
      <c r="AG364">
        <f>IF(C26=1,IF(OR(SUM(COUNTBLANK(D364:AD364),COUNTBLANK(D945:AD945))=25,SUM(COUNTBLANK(D364:AD364),COUNTBLANK(D945:AD945))=54),0,1),0)</f>
        <v>0</v>
      </c>
      <c r="AH364" t="b">
        <f>IF(C26&gt;1,IF(COUNTA(D364:AD364,D945:AD945)=0,0,1))</f>
        <v>0</v>
      </c>
      <c r="AK364">
        <f t="shared" si="39"/>
        <v>0</v>
      </c>
      <c r="AL364">
        <f t="shared" si="40"/>
        <v>0</v>
      </c>
      <c r="AM364">
        <f t="shared" si="41"/>
        <v>0</v>
      </c>
      <c r="AN364">
        <f t="shared" si="42"/>
        <v>0</v>
      </c>
      <c r="AO364">
        <f t="shared" si="43"/>
        <v>0</v>
      </c>
      <c r="AP364">
        <f t="shared" si="44"/>
        <v>0</v>
      </c>
    </row>
    <row r="365" spans="1:42" ht="15" customHeight="1">
      <c r="A365" s="83"/>
      <c r="B365" s="100"/>
      <c r="C365" s="125" t="s">
        <v>1509</v>
      </c>
      <c r="D365" s="441" t="str">
        <f>IF(OR($AC$136="",$C$26&lt;&gt;1),"",IF(HLOOKUP($AC$136,Presentación!$AQ$3:$BV$574,Presentación!AP226)="","",HLOOKUP($AC$136,Presentación!$AQ$3:$BV$574,Presentación!AP226,0)))</f>
        <v/>
      </c>
      <c r="E365" s="428"/>
      <c r="F365" s="429"/>
      <c r="G365" s="396" t="str">
        <f>IF(OR($AC$136="",$C$26&lt;&gt;1),"",IF(HLOOKUP($AC$136,Presentación!$BZ$3:$DE$574,Presentación!AP226,0)="","",HLOOKUP($AC$136,Presentación!$BZ$3:$DE$574,Presentación!AP226,0)))</f>
        <v/>
      </c>
      <c r="H365" s="428"/>
      <c r="I365" s="428"/>
      <c r="J365" s="428"/>
      <c r="K365" s="428"/>
      <c r="L365" s="428"/>
      <c r="M365" s="428"/>
      <c r="N365" s="428"/>
      <c r="O365" s="428"/>
      <c r="P365" s="428"/>
      <c r="Q365" s="428"/>
      <c r="R365" s="428"/>
      <c r="S365" s="429"/>
      <c r="T365" s="379"/>
      <c r="U365" s="316"/>
      <c r="V365" s="317"/>
      <c r="W365" s="249"/>
      <c r="X365" s="249"/>
      <c r="Y365" s="249"/>
      <c r="Z365" s="249"/>
      <c r="AA365" s="249"/>
      <c r="AB365" s="249"/>
      <c r="AC365" s="249"/>
      <c r="AD365" s="249"/>
      <c r="AG365">
        <f>IF(C26=1,IF(OR(SUM(COUNTBLANK(D365:AD365),COUNTBLANK(D946:AD946))=25,SUM(COUNTBLANK(D365:AD365),COUNTBLANK(D946:AD946))=54),0,1),0)</f>
        <v>0</v>
      </c>
      <c r="AH365" t="b">
        <f>IF(C26&gt;1,IF(COUNTA(D365:AD365,D946:AD946)=0,0,1))</f>
        <v>0</v>
      </c>
      <c r="AK365">
        <f t="shared" si="39"/>
        <v>0</v>
      </c>
      <c r="AL365">
        <f t="shared" si="40"/>
        <v>0</v>
      </c>
      <c r="AM365">
        <f t="shared" si="41"/>
        <v>0</v>
      </c>
      <c r="AN365">
        <f t="shared" si="42"/>
        <v>0</v>
      </c>
      <c r="AO365">
        <f t="shared" si="43"/>
        <v>0</v>
      </c>
      <c r="AP365">
        <f t="shared" si="44"/>
        <v>0</v>
      </c>
    </row>
    <row r="366" spans="1:42" ht="15" customHeight="1">
      <c r="A366" s="83"/>
      <c r="B366" s="100"/>
      <c r="C366" s="125" t="s">
        <v>1510</v>
      </c>
      <c r="D366" s="441" t="str">
        <f>IF(OR($AC$136="",$C$26&lt;&gt;1),"",IF(HLOOKUP($AC$136,Presentación!$AQ$3:$BV$574,Presentación!AP227)="","",HLOOKUP($AC$136,Presentación!$AQ$3:$BV$574,Presentación!AP227,0)))</f>
        <v/>
      </c>
      <c r="E366" s="428"/>
      <c r="F366" s="429"/>
      <c r="G366" s="396" t="str">
        <f>IF(OR($AC$136="",$C$26&lt;&gt;1),"",IF(HLOOKUP($AC$136,Presentación!$BZ$3:$DE$574,Presentación!AP227,0)="","",HLOOKUP($AC$136,Presentación!$BZ$3:$DE$574,Presentación!AP227,0)))</f>
        <v/>
      </c>
      <c r="H366" s="428"/>
      <c r="I366" s="428"/>
      <c r="J366" s="428"/>
      <c r="K366" s="428"/>
      <c r="L366" s="428"/>
      <c r="M366" s="428"/>
      <c r="N366" s="428"/>
      <c r="O366" s="428"/>
      <c r="P366" s="428"/>
      <c r="Q366" s="428"/>
      <c r="R366" s="428"/>
      <c r="S366" s="429"/>
      <c r="T366" s="379"/>
      <c r="U366" s="316"/>
      <c r="V366" s="317"/>
      <c r="W366" s="249"/>
      <c r="X366" s="249"/>
      <c r="Y366" s="249"/>
      <c r="Z366" s="249"/>
      <c r="AA366" s="249"/>
      <c r="AB366" s="249"/>
      <c r="AC366" s="249"/>
      <c r="AD366" s="249"/>
      <c r="AG366">
        <f>IF(C26=1,IF(OR(SUM(COUNTBLANK(D366:AD366),COUNTBLANK(D947:AD947))=25,SUM(COUNTBLANK(D366:AD366),COUNTBLANK(D947:AD947))=54),0,1),0)</f>
        <v>0</v>
      </c>
      <c r="AH366" t="b">
        <f>IF(C26&gt;1,IF(COUNTA(D366:AD366,D947:AD947)=0,0,1))</f>
        <v>0</v>
      </c>
      <c r="AK366">
        <f t="shared" si="39"/>
        <v>0</v>
      </c>
      <c r="AL366">
        <f t="shared" si="40"/>
        <v>0</v>
      </c>
      <c r="AM366">
        <f t="shared" si="41"/>
        <v>0</v>
      </c>
      <c r="AN366">
        <f t="shared" si="42"/>
        <v>0</v>
      </c>
      <c r="AO366">
        <f t="shared" si="43"/>
        <v>0</v>
      </c>
      <c r="AP366">
        <f t="shared" si="44"/>
        <v>0</v>
      </c>
    </row>
    <row r="367" spans="1:42" ht="15" customHeight="1">
      <c r="A367" s="83"/>
      <c r="B367" s="100"/>
      <c r="C367" s="125" t="s">
        <v>1511</v>
      </c>
      <c r="D367" s="441" t="str">
        <f>IF(OR($AC$136="",$C$26&lt;&gt;1),"",IF(HLOOKUP($AC$136,Presentación!$AQ$3:$BV$574,Presentación!AP228)="","",HLOOKUP($AC$136,Presentación!$AQ$3:$BV$574,Presentación!AP228,0)))</f>
        <v/>
      </c>
      <c r="E367" s="428"/>
      <c r="F367" s="429"/>
      <c r="G367" s="396" t="str">
        <f>IF(OR($AC$136="",$C$26&lt;&gt;1),"",IF(HLOOKUP($AC$136,Presentación!$BZ$3:$DE$574,Presentación!AP228,0)="","",HLOOKUP($AC$136,Presentación!$BZ$3:$DE$574,Presentación!AP228,0)))</f>
        <v/>
      </c>
      <c r="H367" s="428"/>
      <c r="I367" s="428"/>
      <c r="J367" s="428"/>
      <c r="K367" s="428"/>
      <c r="L367" s="428"/>
      <c r="M367" s="428"/>
      <c r="N367" s="428"/>
      <c r="O367" s="428"/>
      <c r="P367" s="428"/>
      <c r="Q367" s="428"/>
      <c r="R367" s="428"/>
      <c r="S367" s="429"/>
      <c r="T367" s="379"/>
      <c r="U367" s="316"/>
      <c r="V367" s="317"/>
      <c r="W367" s="249"/>
      <c r="X367" s="249"/>
      <c r="Y367" s="249"/>
      <c r="Z367" s="249"/>
      <c r="AA367" s="249"/>
      <c r="AB367" s="249"/>
      <c r="AC367" s="249"/>
      <c r="AD367" s="249"/>
      <c r="AG367">
        <f>IF(C26=1,IF(OR(SUM(COUNTBLANK(D367:AD367),COUNTBLANK(D948:AD948))=25,SUM(COUNTBLANK(D367:AD367),COUNTBLANK(D948:AD948))=54),0,1),0)</f>
        <v>0</v>
      </c>
      <c r="AH367" t="b">
        <f>IF(C26&gt;1,IF(COUNTA(D367:AD367,D948:AD948)=0,0,1))</f>
        <v>0</v>
      </c>
      <c r="AK367">
        <f t="shared" si="39"/>
        <v>0</v>
      </c>
      <c r="AL367">
        <f t="shared" si="40"/>
        <v>0</v>
      </c>
      <c r="AM367">
        <f t="shared" si="41"/>
        <v>0</v>
      </c>
      <c r="AN367">
        <f t="shared" si="42"/>
        <v>0</v>
      </c>
      <c r="AO367">
        <f t="shared" si="43"/>
        <v>0</v>
      </c>
      <c r="AP367">
        <f t="shared" si="44"/>
        <v>0</v>
      </c>
    </row>
    <row r="368" spans="1:42" ht="15" customHeight="1">
      <c r="A368" s="83"/>
      <c r="B368" s="100"/>
      <c r="C368" s="125" t="s">
        <v>1512</v>
      </c>
      <c r="D368" s="441" t="str">
        <f>IF(OR($AC$136="",$C$26&lt;&gt;1),"",IF(HLOOKUP($AC$136,Presentación!$AQ$3:$BV$574,Presentación!AP229)="","",HLOOKUP($AC$136,Presentación!$AQ$3:$BV$574,Presentación!AP229,0)))</f>
        <v/>
      </c>
      <c r="E368" s="428"/>
      <c r="F368" s="429"/>
      <c r="G368" s="396" t="str">
        <f>IF(OR($AC$136="",$C$26&lt;&gt;1),"",IF(HLOOKUP($AC$136,Presentación!$BZ$3:$DE$574,Presentación!AP229,0)="","",HLOOKUP($AC$136,Presentación!$BZ$3:$DE$574,Presentación!AP229,0)))</f>
        <v/>
      </c>
      <c r="H368" s="428"/>
      <c r="I368" s="428"/>
      <c r="J368" s="428"/>
      <c r="K368" s="428"/>
      <c r="L368" s="428"/>
      <c r="M368" s="428"/>
      <c r="N368" s="428"/>
      <c r="O368" s="428"/>
      <c r="P368" s="428"/>
      <c r="Q368" s="428"/>
      <c r="R368" s="428"/>
      <c r="S368" s="429"/>
      <c r="T368" s="379"/>
      <c r="U368" s="316"/>
      <c r="V368" s="317"/>
      <c r="W368" s="249"/>
      <c r="X368" s="249"/>
      <c r="Y368" s="249"/>
      <c r="Z368" s="249"/>
      <c r="AA368" s="249"/>
      <c r="AB368" s="249"/>
      <c r="AC368" s="249"/>
      <c r="AD368" s="249"/>
      <c r="AG368">
        <f>IF(C26=1,IF(OR(SUM(COUNTBLANK(D368:AD368),COUNTBLANK(D949:AD949))=25,SUM(COUNTBLANK(D368:AD368),COUNTBLANK(D949:AD949))=54),0,1),0)</f>
        <v>0</v>
      </c>
      <c r="AH368" t="b">
        <f>IF(C26&gt;1,IF(COUNTA(D368:AD368,D949:AD949)=0,0,1))</f>
        <v>0</v>
      </c>
      <c r="AK368">
        <f t="shared" si="39"/>
        <v>0</v>
      </c>
      <c r="AL368">
        <f t="shared" si="40"/>
        <v>0</v>
      </c>
      <c r="AM368">
        <f t="shared" si="41"/>
        <v>0</v>
      </c>
      <c r="AN368">
        <f t="shared" si="42"/>
        <v>0</v>
      </c>
      <c r="AO368">
        <f t="shared" si="43"/>
        <v>0</v>
      </c>
      <c r="AP368">
        <f t="shared" si="44"/>
        <v>0</v>
      </c>
    </row>
    <row r="369" spans="1:42" ht="15" customHeight="1">
      <c r="A369" s="83"/>
      <c r="B369" s="100"/>
      <c r="C369" s="125" t="s">
        <v>1513</v>
      </c>
      <c r="D369" s="441" t="str">
        <f>IF(OR($AC$136="",$C$26&lt;&gt;1),"",IF(HLOOKUP($AC$136,Presentación!$AQ$3:$BV$574,Presentación!AP230)="","",HLOOKUP($AC$136,Presentación!$AQ$3:$BV$574,Presentación!AP230,0)))</f>
        <v/>
      </c>
      <c r="E369" s="428"/>
      <c r="F369" s="429"/>
      <c r="G369" s="396" t="str">
        <f>IF(OR($AC$136="",$C$26&lt;&gt;1),"",IF(HLOOKUP($AC$136,Presentación!$BZ$3:$DE$574,Presentación!AP230,0)="","",HLOOKUP($AC$136,Presentación!$BZ$3:$DE$574,Presentación!AP230,0)))</f>
        <v/>
      </c>
      <c r="H369" s="428"/>
      <c r="I369" s="428"/>
      <c r="J369" s="428"/>
      <c r="K369" s="428"/>
      <c r="L369" s="428"/>
      <c r="M369" s="428"/>
      <c r="N369" s="428"/>
      <c r="O369" s="428"/>
      <c r="P369" s="428"/>
      <c r="Q369" s="428"/>
      <c r="R369" s="428"/>
      <c r="S369" s="429"/>
      <c r="T369" s="379"/>
      <c r="U369" s="316"/>
      <c r="V369" s="317"/>
      <c r="W369" s="249"/>
      <c r="X369" s="249"/>
      <c r="Y369" s="249"/>
      <c r="Z369" s="249"/>
      <c r="AA369" s="249"/>
      <c r="AB369" s="249"/>
      <c r="AC369" s="249"/>
      <c r="AD369" s="249"/>
      <c r="AG369">
        <f>IF(C26=1,IF(OR(SUM(COUNTBLANK(D369:AD369),COUNTBLANK(D950:AD950))=25,SUM(COUNTBLANK(D369:AD369),COUNTBLANK(D950:AD950))=54),0,1),0)</f>
        <v>0</v>
      </c>
      <c r="AH369" t="b">
        <f>IF(C26&gt;1,IF(COUNTA(D369:AD369,D950:AD950)=0,0,1))</f>
        <v>0</v>
      </c>
      <c r="AK369">
        <f t="shared" si="39"/>
        <v>0</v>
      </c>
      <c r="AL369">
        <f t="shared" si="40"/>
        <v>0</v>
      </c>
      <c r="AM369">
        <f t="shared" si="41"/>
        <v>0</v>
      </c>
      <c r="AN369">
        <f t="shared" si="42"/>
        <v>0</v>
      </c>
      <c r="AO369">
        <f t="shared" si="43"/>
        <v>0</v>
      </c>
      <c r="AP369">
        <f t="shared" si="44"/>
        <v>0</v>
      </c>
    </row>
    <row r="370" spans="1:42" ht="15" customHeight="1">
      <c r="A370" s="83"/>
      <c r="B370" s="100"/>
      <c r="C370" s="125" t="s">
        <v>1514</v>
      </c>
      <c r="D370" s="441" t="str">
        <f>IF(OR($AC$136="",$C$26&lt;&gt;1),"",IF(HLOOKUP($AC$136,Presentación!$AQ$3:$BV$574,Presentación!AP231)="","",HLOOKUP($AC$136,Presentación!$AQ$3:$BV$574,Presentación!AP231,0)))</f>
        <v/>
      </c>
      <c r="E370" s="428"/>
      <c r="F370" s="429"/>
      <c r="G370" s="396" t="str">
        <f>IF(OR($AC$136="",$C$26&lt;&gt;1),"",IF(HLOOKUP($AC$136,Presentación!$BZ$3:$DE$574,Presentación!AP231,0)="","",HLOOKUP($AC$136,Presentación!$BZ$3:$DE$574,Presentación!AP231,0)))</f>
        <v/>
      </c>
      <c r="H370" s="428"/>
      <c r="I370" s="428"/>
      <c r="J370" s="428"/>
      <c r="K370" s="428"/>
      <c r="L370" s="428"/>
      <c r="M370" s="428"/>
      <c r="N370" s="428"/>
      <c r="O370" s="428"/>
      <c r="P370" s="428"/>
      <c r="Q370" s="428"/>
      <c r="R370" s="428"/>
      <c r="S370" s="429"/>
      <c r="T370" s="379"/>
      <c r="U370" s="316"/>
      <c r="V370" s="317"/>
      <c r="W370" s="249"/>
      <c r="X370" s="249"/>
      <c r="Y370" s="249"/>
      <c r="Z370" s="249"/>
      <c r="AA370" s="249"/>
      <c r="AB370" s="249"/>
      <c r="AC370" s="249"/>
      <c r="AD370" s="249"/>
      <c r="AG370">
        <f>IF(C26=1,IF(OR(SUM(COUNTBLANK(D370:AD370),COUNTBLANK(D951:AD951))=25,SUM(COUNTBLANK(D370:AD370),COUNTBLANK(D951:AD951))=54),0,1),0)</f>
        <v>0</v>
      </c>
      <c r="AH370" t="b">
        <f>IF(C26&gt;1,IF(COUNTA(D370:AD370,D951:AD951)=0,0,1))</f>
        <v>0</v>
      </c>
      <c r="AK370">
        <f t="shared" si="39"/>
        <v>0</v>
      </c>
      <c r="AL370">
        <f t="shared" si="40"/>
        <v>0</v>
      </c>
      <c r="AM370">
        <f t="shared" si="41"/>
        <v>0</v>
      </c>
      <c r="AN370">
        <f t="shared" si="42"/>
        <v>0</v>
      </c>
      <c r="AO370">
        <f t="shared" si="43"/>
        <v>0</v>
      </c>
      <c r="AP370">
        <f t="shared" si="44"/>
        <v>0</v>
      </c>
    </row>
    <row r="371" spans="1:42" ht="15" customHeight="1">
      <c r="A371" s="83"/>
      <c r="B371" s="100"/>
      <c r="C371" s="125" t="s">
        <v>1515</v>
      </c>
      <c r="D371" s="441" t="str">
        <f>IF(OR($AC$136="",$C$26&lt;&gt;1),"",IF(HLOOKUP($AC$136,Presentación!$AQ$3:$BV$574,Presentación!AP232)="","",HLOOKUP($AC$136,Presentación!$AQ$3:$BV$574,Presentación!AP232,0)))</f>
        <v/>
      </c>
      <c r="E371" s="428"/>
      <c r="F371" s="429"/>
      <c r="G371" s="396" t="str">
        <f>IF(OR($AC$136="",$C$26&lt;&gt;1),"",IF(HLOOKUP($AC$136,Presentación!$BZ$3:$DE$574,Presentación!AP232,0)="","",HLOOKUP($AC$136,Presentación!$BZ$3:$DE$574,Presentación!AP232,0)))</f>
        <v/>
      </c>
      <c r="H371" s="428"/>
      <c r="I371" s="428"/>
      <c r="J371" s="428"/>
      <c r="K371" s="428"/>
      <c r="L371" s="428"/>
      <c r="M371" s="428"/>
      <c r="N371" s="428"/>
      <c r="O371" s="428"/>
      <c r="P371" s="428"/>
      <c r="Q371" s="428"/>
      <c r="R371" s="428"/>
      <c r="S371" s="429"/>
      <c r="T371" s="379"/>
      <c r="U371" s="316"/>
      <c r="V371" s="317"/>
      <c r="W371" s="249"/>
      <c r="X371" s="249"/>
      <c r="Y371" s="249"/>
      <c r="Z371" s="249"/>
      <c r="AA371" s="249"/>
      <c r="AB371" s="249"/>
      <c r="AC371" s="249"/>
      <c r="AD371" s="249"/>
      <c r="AG371">
        <f>IF(C26=1,IF(OR(SUM(COUNTBLANK(D371:AD371),COUNTBLANK(D952:AD952))=25,SUM(COUNTBLANK(D371:AD371),COUNTBLANK(D952:AD952))=54),0,1),0)</f>
        <v>0</v>
      </c>
      <c r="AH371" t="b">
        <f>IF(C26&gt;1,IF(COUNTA(D371:AD371,D952:AD952)=0,0,1))</f>
        <v>0</v>
      </c>
      <c r="AK371">
        <f t="shared" si="39"/>
        <v>0</v>
      </c>
      <c r="AL371">
        <f t="shared" si="40"/>
        <v>0</v>
      </c>
      <c r="AM371">
        <f t="shared" si="41"/>
        <v>0</v>
      </c>
      <c r="AN371">
        <f t="shared" si="42"/>
        <v>0</v>
      </c>
      <c r="AO371">
        <f t="shared" si="43"/>
        <v>0</v>
      </c>
      <c r="AP371">
        <f t="shared" si="44"/>
        <v>0</v>
      </c>
    </row>
    <row r="372" spans="1:42" ht="15" customHeight="1">
      <c r="A372" s="83"/>
      <c r="B372" s="100"/>
      <c r="C372" s="125" t="s">
        <v>1516</v>
      </c>
      <c r="D372" s="441" t="str">
        <f>IF(OR($AC$136="",$C$26&lt;&gt;1),"",IF(HLOOKUP($AC$136,Presentación!$AQ$3:$BV$574,Presentación!AP233)="","",HLOOKUP($AC$136,Presentación!$AQ$3:$BV$574,Presentación!AP233,0)))</f>
        <v/>
      </c>
      <c r="E372" s="428"/>
      <c r="F372" s="429"/>
      <c r="G372" s="396" t="str">
        <f>IF(OR($AC$136="",$C$26&lt;&gt;1),"",IF(HLOOKUP($AC$136,Presentación!$BZ$3:$DE$574,Presentación!AP233,0)="","",HLOOKUP($AC$136,Presentación!$BZ$3:$DE$574,Presentación!AP233,0)))</f>
        <v/>
      </c>
      <c r="H372" s="428"/>
      <c r="I372" s="428"/>
      <c r="J372" s="428"/>
      <c r="K372" s="428"/>
      <c r="L372" s="428"/>
      <c r="M372" s="428"/>
      <c r="N372" s="428"/>
      <c r="O372" s="428"/>
      <c r="P372" s="428"/>
      <c r="Q372" s="428"/>
      <c r="R372" s="428"/>
      <c r="S372" s="429"/>
      <c r="T372" s="379"/>
      <c r="U372" s="316"/>
      <c r="V372" s="317"/>
      <c r="W372" s="249"/>
      <c r="X372" s="249"/>
      <c r="Y372" s="249"/>
      <c r="Z372" s="249"/>
      <c r="AA372" s="249"/>
      <c r="AB372" s="249"/>
      <c r="AC372" s="249"/>
      <c r="AD372" s="249"/>
      <c r="AG372">
        <f>IF(C26=1,IF(OR(SUM(COUNTBLANK(D372:AD372),COUNTBLANK(D953:AD953))=25,SUM(COUNTBLANK(D372:AD372),COUNTBLANK(D953:AD953))=54),0,1),0)</f>
        <v>0</v>
      </c>
      <c r="AH372" t="b">
        <f>IF(C26&gt;1,IF(COUNTA(D372:AD372,D953:AD953)=0,0,1))</f>
        <v>0</v>
      </c>
      <c r="AK372">
        <f t="shared" si="39"/>
        <v>0</v>
      </c>
      <c r="AL372">
        <f t="shared" si="40"/>
        <v>0</v>
      </c>
      <c r="AM372">
        <f t="shared" si="41"/>
        <v>0</v>
      </c>
      <c r="AN372">
        <f t="shared" si="42"/>
        <v>0</v>
      </c>
      <c r="AO372">
        <f t="shared" si="43"/>
        <v>0</v>
      </c>
      <c r="AP372">
        <f t="shared" si="44"/>
        <v>0</v>
      </c>
    </row>
    <row r="373" spans="1:42" ht="15" customHeight="1">
      <c r="A373" s="83"/>
      <c r="B373" s="100"/>
      <c r="C373" s="125" t="s">
        <v>1517</v>
      </c>
      <c r="D373" s="441" t="str">
        <f>IF(OR($AC$136="",$C$26&lt;&gt;1),"",IF(HLOOKUP($AC$136,Presentación!$AQ$3:$BV$574,Presentación!AP234)="","",HLOOKUP($AC$136,Presentación!$AQ$3:$BV$574,Presentación!AP234,0)))</f>
        <v/>
      </c>
      <c r="E373" s="428"/>
      <c r="F373" s="429"/>
      <c r="G373" s="396" t="str">
        <f>IF(OR($AC$136="",$C$26&lt;&gt;1),"",IF(HLOOKUP($AC$136,Presentación!$BZ$3:$DE$574,Presentación!AP234,0)="","",HLOOKUP($AC$136,Presentación!$BZ$3:$DE$574,Presentación!AP234,0)))</f>
        <v/>
      </c>
      <c r="H373" s="428"/>
      <c r="I373" s="428"/>
      <c r="J373" s="428"/>
      <c r="K373" s="428"/>
      <c r="L373" s="428"/>
      <c r="M373" s="428"/>
      <c r="N373" s="428"/>
      <c r="O373" s="428"/>
      <c r="P373" s="428"/>
      <c r="Q373" s="428"/>
      <c r="R373" s="428"/>
      <c r="S373" s="429"/>
      <c r="T373" s="379"/>
      <c r="U373" s="316"/>
      <c r="V373" s="317"/>
      <c r="W373" s="249"/>
      <c r="X373" s="249"/>
      <c r="Y373" s="249"/>
      <c r="Z373" s="249"/>
      <c r="AA373" s="249"/>
      <c r="AB373" s="249"/>
      <c r="AC373" s="249"/>
      <c r="AD373" s="249"/>
      <c r="AG373">
        <f>IF(C26=1,IF(OR(SUM(COUNTBLANK(D373:AD373),COUNTBLANK(D954:AD954))=25,SUM(COUNTBLANK(D373:AD373),COUNTBLANK(D954:AD954))=54),0,1),0)</f>
        <v>0</v>
      </c>
      <c r="AH373" t="b">
        <f>IF(C26&gt;1,IF(COUNTA(D373:AD373,D954:AD954)=0,0,1))</f>
        <v>0</v>
      </c>
      <c r="AK373">
        <f t="shared" si="39"/>
        <v>0</v>
      </c>
      <c r="AL373">
        <f t="shared" si="40"/>
        <v>0</v>
      </c>
      <c r="AM373">
        <f t="shared" si="41"/>
        <v>0</v>
      </c>
      <c r="AN373">
        <f t="shared" si="42"/>
        <v>0</v>
      </c>
      <c r="AO373">
        <f t="shared" si="43"/>
        <v>0</v>
      </c>
      <c r="AP373">
        <f t="shared" si="44"/>
        <v>0</v>
      </c>
    </row>
    <row r="374" spans="1:42" ht="15" customHeight="1">
      <c r="A374" s="83"/>
      <c r="B374" s="100"/>
      <c r="C374" s="125" t="s">
        <v>1518</v>
      </c>
      <c r="D374" s="441" t="str">
        <f>IF(OR($AC$136="",$C$26&lt;&gt;1),"",IF(HLOOKUP($AC$136,Presentación!$AQ$3:$BV$574,Presentación!AP235)="","",HLOOKUP($AC$136,Presentación!$AQ$3:$BV$574,Presentación!AP235,0)))</f>
        <v/>
      </c>
      <c r="E374" s="428"/>
      <c r="F374" s="429"/>
      <c r="G374" s="396" t="str">
        <f>IF(OR($AC$136="",$C$26&lt;&gt;1),"",IF(HLOOKUP($AC$136,Presentación!$BZ$3:$DE$574,Presentación!AP235,0)="","",HLOOKUP($AC$136,Presentación!$BZ$3:$DE$574,Presentación!AP235,0)))</f>
        <v/>
      </c>
      <c r="H374" s="428"/>
      <c r="I374" s="428"/>
      <c r="J374" s="428"/>
      <c r="K374" s="428"/>
      <c r="L374" s="428"/>
      <c r="M374" s="428"/>
      <c r="N374" s="428"/>
      <c r="O374" s="428"/>
      <c r="P374" s="428"/>
      <c r="Q374" s="428"/>
      <c r="R374" s="428"/>
      <c r="S374" s="429"/>
      <c r="T374" s="379"/>
      <c r="U374" s="316"/>
      <c r="V374" s="317"/>
      <c r="W374" s="249"/>
      <c r="X374" s="249"/>
      <c r="Y374" s="249"/>
      <c r="Z374" s="249"/>
      <c r="AA374" s="249"/>
      <c r="AB374" s="249"/>
      <c r="AC374" s="249"/>
      <c r="AD374" s="249"/>
      <c r="AG374">
        <f>IF(C26=1,IF(OR(SUM(COUNTBLANK(D374:AD374),COUNTBLANK(D955:AD955))=25,SUM(COUNTBLANK(D374:AD374),COUNTBLANK(D955:AD955))=54),0,1),0)</f>
        <v>0</v>
      </c>
      <c r="AH374" t="b">
        <f>IF(C26&gt;1,IF(COUNTA(D374:AD374,D955:AD955)=0,0,1))</f>
        <v>0</v>
      </c>
      <c r="AK374">
        <f t="shared" si="39"/>
        <v>0</v>
      </c>
      <c r="AL374">
        <f t="shared" si="40"/>
        <v>0</v>
      </c>
      <c r="AM374">
        <f t="shared" si="41"/>
        <v>0</v>
      </c>
      <c r="AN374">
        <f t="shared" si="42"/>
        <v>0</v>
      </c>
      <c r="AO374">
        <f t="shared" si="43"/>
        <v>0</v>
      </c>
      <c r="AP374">
        <f t="shared" si="44"/>
        <v>0</v>
      </c>
    </row>
    <row r="375" spans="1:42" ht="15" customHeight="1">
      <c r="A375" s="83"/>
      <c r="B375" s="100"/>
      <c r="C375" s="125" t="s">
        <v>1519</v>
      </c>
      <c r="D375" s="441" t="str">
        <f>IF(OR($AC$136="",$C$26&lt;&gt;1),"",IF(HLOOKUP($AC$136,Presentación!$AQ$3:$BV$574,Presentación!AP236)="","",HLOOKUP($AC$136,Presentación!$AQ$3:$BV$574,Presentación!AP236,0)))</f>
        <v/>
      </c>
      <c r="E375" s="428"/>
      <c r="F375" s="429"/>
      <c r="G375" s="396" t="str">
        <f>IF(OR($AC$136="",$C$26&lt;&gt;1),"",IF(HLOOKUP($AC$136,Presentación!$BZ$3:$DE$574,Presentación!AP236,0)="","",HLOOKUP($AC$136,Presentación!$BZ$3:$DE$574,Presentación!AP236,0)))</f>
        <v/>
      </c>
      <c r="H375" s="428"/>
      <c r="I375" s="428"/>
      <c r="J375" s="428"/>
      <c r="K375" s="428"/>
      <c r="L375" s="428"/>
      <c r="M375" s="428"/>
      <c r="N375" s="428"/>
      <c r="O375" s="428"/>
      <c r="P375" s="428"/>
      <c r="Q375" s="428"/>
      <c r="R375" s="428"/>
      <c r="S375" s="429"/>
      <c r="T375" s="379"/>
      <c r="U375" s="316"/>
      <c r="V375" s="317"/>
      <c r="W375" s="249"/>
      <c r="X375" s="249"/>
      <c r="Y375" s="249"/>
      <c r="Z375" s="249"/>
      <c r="AA375" s="249"/>
      <c r="AB375" s="249"/>
      <c r="AC375" s="249"/>
      <c r="AD375" s="249"/>
      <c r="AG375">
        <f>IF(C26=1,IF(OR(SUM(COUNTBLANK(D375:AD375),COUNTBLANK(D956:AD956))=25,SUM(COUNTBLANK(D375:AD375),COUNTBLANK(D956:AD956))=54),0,1),0)</f>
        <v>0</v>
      </c>
      <c r="AH375" t="b">
        <f>IF(C26&gt;1,IF(COUNTA(D375:AD375,D956:AD956)=0,0,1))</f>
        <v>0</v>
      </c>
      <c r="AK375">
        <f t="shared" si="39"/>
        <v>0</v>
      </c>
      <c r="AL375">
        <f t="shared" si="40"/>
        <v>0</v>
      </c>
      <c r="AM375">
        <f t="shared" si="41"/>
        <v>0</v>
      </c>
      <c r="AN375">
        <f t="shared" si="42"/>
        <v>0</v>
      </c>
      <c r="AO375">
        <f t="shared" si="43"/>
        <v>0</v>
      </c>
      <c r="AP375">
        <f t="shared" si="44"/>
        <v>0</v>
      </c>
    </row>
    <row r="376" spans="1:42" ht="15" customHeight="1">
      <c r="A376" s="83"/>
      <c r="B376" s="100"/>
      <c r="C376" s="125" t="s">
        <v>1520</v>
      </c>
      <c r="D376" s="441" t="str">
        <f>IF(OR($AC$136="",$C$26&lt;&gt;1),"",IF(HLOOKUP($AC$136,Presentación!$AQ$3:$BV$574,Presentación!AP237)="","",HLOOKUP($AC$136,Presentación!$AQ$3:$BV$574,Presentación!AP237,0)))</f>
        <v/>
      </c>
      <c r="E376" s="428"/>
      <c r="F376" s="429"/>
      <c r="G376" s="396" t="str">
        <f>IF(OR($AC$136="",$C$26&lt;&gt;1),"",IF(HLOOKUP($AC$136,Presentación!$BZ$3:$DE$574,Presentación!AP237,0)="","",HLOOKUP($AC$136,Presentación!$BZ$3:$DE$574,Presentación!AP237,0)))</f>
        <v/>
      </c>
      <c r="H376" s="428"/>
      <c r="I376" s="428"/>
      <c r="J376" s="428"/>
      <c r="K376" s="428"/>
      <c r="L376" s="428"/>
      <c r="M376" s="428"/>
      <c r="N376" s="428"/>
      <c r="O376" s="428"/>
      <c r="P376" s="428"/>
      <c r="Q376" s="428"/>
      <c r="R376" s="428"/>
      <c r="S376" s="429"/>
      <c r="T376" s="379"/>
      <c r="U376" s="316"/>
      <c r="V376" s="317"/>
      <c r="W376" s="249"/>
      <c r="X376" s="249"/>
      <c r="Y376" s="249"/>
      <c r="Z376" s="249"/>
      <c r="AA376" s="249"/>
      <c r="AB376" s="249"/>
      <c r="AC376" s="249"/>
      <c r="AD376" s="249"/>
      <c r="AG376">
        <f>IF(C26=1,IF(OR(SUM(COUNTBLANK(D376:AD376),COUNTBLANK(D957:AD957))=25,SUM(COUNTBLANK(D376:AD376),COUNTBLANK(D957:AD957))=54),0,1),0)</f>
        <v>0</v>
      </c>
      <c r="AH376" t="b">
        <f>IF(C26&gt;1,IF(COUNTA(D376:AD376,D957:AD957)=0,0,1))</f>
        <v>0</v>
      </c>
      <c r="AK376">
        <f t="shared" si="39"/>
        <v>0</v>
      </c>
      <c r="AL376">
        <f t="shared" si="40"/>
        <v>0</v>
      </c>
      <c r="AM376">
        <f t="shared" si="41"/>
        <v>0</v>
      </c>
      <c r="AN376">
        <f t="shared" si="42"/>
        <v>0</v>
      </c>
      <c r="AO376">
        <f t="shared" si="43"/>
        <v>0</v>
      </c>
      <c r="AP376">
        <f t="shared" si="44"/>
        <v>0</v>
      </c>
    </row>
    <row r="377" spans="1:42" ht="15" customHeight="1">
      <c r="A377" s="83"/>
      <c r="B377" s="100"/>
      <c r="C377" s="125" t="s">
        <v>1521</v>
      </c>
      <c r="D377" s="441" t="str">
        <f>IF(OR($AC$136="",$C$26&lt;&gt;1),"",IF(HLOOKUP($AC$136,Presentación!$AQ$3:$BV$574,Presentación!AP238)="","",HLOOKUP($AC$136,Presentación!$AQ$3:$BV$574,Presentación!AP238,0)))</f>
        <v/>
      </c>
      <c r="E377" s="428"/>
      <c r="F377" s="429"/>
      <c r="G377" s="396" t="str">
        <f>IF(OR($AC$136="",$C$26&lt;&gt;1),"",IF(HLOOKUP($AC$136,Presentación!$BZ$3:$DE$574,Presentación!AP238,0)="","",HLOOKUP($AC$136,Presentación!$BZ$3:$DE$574,Presentación!AP238,0)))</f>
        <v/>
      </c>
      <c r="H377" s="428"/>
      <c r="I377" s="428"/>
      <c r="J377" s="428"/>
      <c r="K377" s="428"/>
      <c r="L377" s="428"/>
      <c r="M377" s="428"/>
      <c r="N377" s="428"/>
      <c r="O377" s="428"/>
      <c r="P377" s="428"/>
      <c r="Q377" s="428"/>
      <c r="R377" s="428"/>
      <c r="S377" s="429"/>
      <c r="T377" s="379"/>
      <c r="U377" s="316"/>
      <c r="V377" s="317"/>
      <c r="W377" s="249"/>
      <c r="X377" s="249"/>
      <c r="Y377" s="249"/>
      <c r="Z377" s="249"/>
      <c r="AA377" s="249"/>
      <c r="AB377" s="249"/>
      <c r="AC377" s="249"/>
      <c r="AD377" s="249"/>
      <c r="AG377">
        <f>IF(C26=1,IF(OR(SUM(COUNTBLANK(D377:AD377),COUNTBLANK(D958:AD958))=25,SUM(COUNTBLANK(D377:AD377),COUNTBLANK(D958:AD958))=54),0,1),0)</f>
        <v>0</v>
      </c>
      <c r="AH377" t="b">
        <f>IF(C26&gt;1,IF(COUNTA(D377:AD377,D958:AD958)=0,0,1))</f>
        <v>0</v>
      </c>
      <c r="AK377">
        <f t="shared" si="39"/>
        <v>0</v>
      </c>
      <c r="AL377">
        <f t="shared" si="40"/>
        <v>0</v>
      </c>
      <c r="AM377">
        <f t="shared" si="41"/>
        <v>0</v>
      </c>
      <c r="AN377">
        <f t="shared" si="42"/>
        <v>0</v>
      </c>
      <c r="AO377">
        <f t="shared" si="43"/>
        <v>0</v>
      </c>
      <c r="AP377">
        <f t="shared" si="44"/>
        <v>0</v>
      </c>
    </row>
    <row r="378" spans="1:42" ht="15" customHeight="1">
      <c r="A378" s="83"/>
      <c r="B378" s="100"/>
      <c r="C378" s="125" t="s">
        <v>1522</v>
      </c>
      <c r="D378" s="441" t="str">
        <f>IF(OR($AC$136="",$C$26&lt;&gt;1),"",IF(HLOOKUP($AC$136,Presentación!$AQ$3:$BV$574,Presentación!AP239)="","",HLOOKUP($AC$136,Presentación!$AQ$3:$BV$574,Presentación!AP239,0)))</f>
        <v/>
      </c>
      <c r="E378" s="428"/>
      <c r="F378" s="429"/>
      <c r="G378" s="396" t="str">
        <f>IF(OR($AC$136="",$C$26&lt;&gt;1),"",IF(HLOOKUP($AC$136,Presentación!$BZ$3:$DE$574,Presentación!AP239,0)="","",HLOOKUP($AC$136,Presentación!$BZ$3:$DE$574,Presentación!AP239,0)))</f>
        <v/>
      </c>
      <c r="H378" s="428"/>
      <c r="I378" s="428"/>
      <c r="J378" s="428"/>
      <c r="K378" s="428"/>
      <c r="L378" s="428"/>
      <c r="M378" s="428"/>
      <c r="N378" s="428"/>
      <c r="O378" s="428"/>
      <c r="P378" s="428"/>
      <c r="Q378" s="428"/>
      <c r="R378" s="428"/>
      <c r="S378" s="429"/>
      <c r="T378" s="379"/>
      <c r="U378" s="316"/>
      <c r="V378" s="317"/>
      <c r="W378" s="249"/>
      <c r="X378" s="249"/>
      <c r="Y378" s="249"/>
      <c r="Z378" s="249"/>
      <c r="AA378" s="249"/>
      <c r="AB378" s="249"/>
      <c r="AC378" s="249"/>
      <c r="AD378" s="249"/>
      <c r="AG378">
        <f>IF(C26=1,IF(OR(SUM(COUNTBLANK(D378:AD378),COUNTBLANK(D959:AD959))=25,SUM(COUNTBLANK(D378:AD378),COUNTBLANK(D959:AD959))=54),0,1),0)</f>
        <v>0</v>
      </c>
      <c r="AH378" t="b">
        <f>IF(C26&gt;1,IF(COUNTA(D378:AD378,D959:AD959)=0,0,1))</f>
        <v>0</v>
      </c>
      <c r="AK378">
        <f t="shared" si="39"/>
        <v>0</v>
      </c>
      <c r="AL378">
        <f t="shared" si="40"/>
        <v>0</v>
      </c>
      <c r="AM378">
        <f t="shared" si="41"/>
        <v>0</v>
      </c>
      <c r="AN378">
        <f t="shared" si="42"/>
        <v>0</v>
      </c>
      <c r="AO378">
        <f t="shared" si="43"/>
        <v>0</v>
      </c>
      <c r="AP378">
        <f t="shared" si="44"/>
        <v>0</v>
      </c>
    </row>
    <row r="379" spans="1:42" ht="15" customHeight="1">
      <c r="A379" s="83"/>
      <c r="B379" s="100"/>
      <c r="C379" s="125" t="s">
        <v>1523</v>
      </c>
      <c r="D379" s="441" t="str">
        <f>IF(OR($AC$136="",$C$26&lt;&gt;1),"",IF(HLOOKUP($AC$136,Presentación!$AQ$3:$BV$574,Presentación!AP240)="","",HLOOKUP($AC$136,Presentación!$AQ$3:$BV$574,Presentación!AP240,0)))</f>
        <v/>
      </c>
      <c r="E379" s="428"/>
      <c r="F379" s="429"/>
      <c r="G379" s="396" t="str">
        <f>IF(OR($AC$136="",$C$26&lt;&gt;1),"",IF(HLOOKUP($AC$136,Presentación!$BZ$3:$DE$574,Presentación!AP240,0)="","",HLOOKUP($AC$136,Presentación!$BZ$3:$DE$574,Presentación!AP240,0)))</f>
        <v/>
      </c>
      <c r="H379" s="428"/>
      <c r="I379" s="428"/>
      <c r="J379" s="428"/>
      <c r="K379" s="428"/>
      <c r="L379" s="428"/>
      <c r="M379" s="428"/>
      <c r="N379" s="428"/>
      <c r="O379" s="428"/>
      <c r="P379" s="428"/>
      <c r="Q379" s="428"/>
      <c r="R379" s="428"/>
      <c r="S379" s="429"/>
      <c r="T379" s="379"/>
      <c r="U379" s="316"/>
      <c r="V379" s="317"/>
      <c r="W379" s="249"/>
      <c r="X379" s="249"/>
      <c r="Y379" s="249"/>
      <c r="Z379" s="249"/>
      <c r="AA379" s="249"/>
      <c r="AB379" s="249"/>
      <c r="AC379" s="249"/>
      <c r="AD379" s="249"/>
      <c r="AG379">
        <f>IF(C26=1,IF(OR(SUM(COUNTBLANK(D379:AD379),COUNTBLANK(D960:AD960))=25,SUM(COUNTBLANK(D379:AD379),COUNTBLANK(D960:AD960))=54),0,1),0)</f>
        <v>0</v>
      </c>
      <c r="AH379" t="b">
        <f>IF(C26&gt;1,IF(COUNTA(D379:AD379,D960:AD960)=0,0,1))</f>
        <v>0</v>
      </c>
      <c r="AK379">
        <f t="shared" si="39"/>
        <v>0</v>
      </c>
      <c r="AL379">
        <f t="shared" si="40"/>
        <v>0</v>
      </c>
      <c r="AM379">
        <f t="shared" si="41"/>
        <v>0</v>
      </c>
      <c r="AN379">
        <f t="shared" si="42"/>
        <v>0</v>
      </c>
      <c r="AO379">
        <f t="shared" si="43"/>
        <v>0</v>
      </c>
      <c r="AP379">
        <f t="shared" si="44"/>
        <v>0</v>
      </c>
    </row>
    <row r="380" spans="1:42" ht="15" customHeight="1">
      <c r="A380" s="83"/>
      <c r="B380" s="100"/>
      <c r="C380" s="125" t="s">
        <v>1524</v>
      </c>
      <c r="D380" s="441" t="str">
        <f>IF(OR($AC$136="",$C$26&lt;&gt;1),"",IF(HLOOKUP($AC$136,Presentación!$AQ$3:$BV$574,Presentación!AP241)="","",HLOOKUP($AC$136,Presentación!$AQ$3:$BV$574,Presentación!AP241,0)))</f>
        <v/>
      </c>
      <c r="E380" s="428"/>
      <c r="F380" s="429"/>
      <c r="G380" s="396" t="str">
        <f>IF(OR($AC$136="",$C$26&lt;&gt;1),"",IF(HLOOKUP($AC$136,Presentación!$BZ$3:$DE$574,Presentación!AP241,0)="","",HLOOKUP($AC$136,Presentación!$BZ$3:$DE$574,Presentación!AP241,0)))</f>
        <v/>
      </c>
      <c r="H380" s="428"/>
      <c r="I380" s="428"/>
      <c r="J380" s="428"/>
      <c r="K380" s="428"/>
      <c r="L380" s="428"/>
      <c r="M380" s="428"/>
      <c r="N380" s="428"/>
      <c r="O380" s="428"/>
      <c r="P380" s="428"/>
      <c r="Q380" s="428"/>
      <c r="R380" s="428"/>
      <c r="S380" s="429"/>
      <c r="T380" s="379"/>
      <c r="U380" s="316"/>
      <c r="V380" s="317"/>
      <c r="W380" s="249"/>
      <c r="X380" s="249"/>
      <c r="Y380" s="249"/>
      <c r="Z380" s="249"/>
      <c r="AA380" s="249"/>
      <c r="AB380" s="249"/>
      <c r="AC380" s="249"/>
      <c r="AD380" s="249"/>
      <c r="AG380">
        <f>IF(C26=1,IF(OR(SUM(COUNTBLANK(D380:AD380),COUNTBLANK(D961:AD961))=25,SUM(COUNTBLANK(D380:AD380),COUNTBLANK(D961:AD961))=54),0,1),0)</f>
        <v>0</v>
      </c>
      <c r="AH380" t="b">
        <f>IF(C26&gt;1,IF(COUNTA(D380:AD380,D961:AD961)=0,0,1))</f>
        <v>0</v>
      </c>
      <c r="AK380">
        <f t="shared" si="39"/>
        <v>0</v>
      </c>
      <c r="AL380">
        <f t="shared" si="40"/>
        <v>0</v>
      </c>
      <c r="AM380">
        <f t="shared" si="41"/>
        <v>0</v>
      </c>
      <c r="AN380">
        <f t="shared" si="42"/>
        <v>0</v>
      </c>
      <c r="AO380">
        <f t="shared" si="43"/>
        <v>0</v>
      </c>
      <c r="AP380">
        <f t="shared" si="44"/>
        <v>0</v>
      </c>
    </row>
    <row r="381" spans="1:42" ht="15" customHeight="1">
      <c r="A381" s="83"/>
      <c r="B381" s="100"/>
      <c r="C381" s="125" t="s">
        <v>1525</v>
      </c>
      <c r="D381" s="441" t="str">
        <f>IF(OR($AC$136="",$C$26&lt;&gt;1),"",IF(HLOOKUP($AC$136,Presentación!$AQ$3:$BV$574,Presentación!AP242)="","",HLOOKUP($AC$136,Presentación!$AQ$3:$BV$574,Presentación!AP242,0)))</f>
        <v/>
      </c>
      <c r="E381" s="428"/>
      <c r="F381" s="429"/>
      <c r="G381" s="396" t="str">
        <f>IF(OR($AC$136="",$C$26&lt;&gt;1),"",IF(HLOOKUP($AC$136,Presentación!$BZ$3:$DE$574,Presentación!AP242,0)="","",HLOOKUP($AC$136,Presentación!$BZ$3:$DE$574,Presentación!AP242,0)))</f>
        <v/>
      </c>
      <c r="H381" s="428"/>
      <c r="I381" s="428"/>
      <c r="J381" s="428"/>
      <c r="K381" s="428"/>
      <c r="L381" s="428"/>
      <c r="M381" s="428"/>
      <c r="N381" s="428"/>
      <c r="O381" s="428"/>
      <c r="P381" s="428"/>
      <c r="Q381" s="428"/>
      <c r="R381" s="428"/>
      <c r="S381" s="429"/>
      <c r="T381" s="379"/>
      <c r="U381" s="316"/>
      <c r="V381" s="317"/>
      <c r="W381" s="249"/>
      <c r="X381" s="249"/>
      <c r="Y381" s="249"/>
      <c r="Z381" s="249"/>
      <c r="AA381" s="249"/>
      <c r="AB381" s="249"/>
      <c r="AC381" s="249"/>
      <c r="AD381" s="249"/>
      <c r="AG381">
        <f>IF(C26=1,IF(OR(SUM(COUNTBLANK(D381:AD381),COUNTBLANK(D962:AD962))=25,SUM(COUNTBLANK(D381:AD381),COUNTBLANK(D962:AD962))=54),0,1),0)</f>
        <v>0</v>
      </c>
      <c r="AH381" t="b">
        <f>IF(C26&gt;1,IF(COUNTA(D381:AD381,D962:AD962)=0,0,1))</f>
        <v>0</v>
      </c>
      <c r="AK381">
        <f t="shared" si="39"/>
        <v>0</v>
      </c>
      <c r="AL381">
        <f t="shared" si="40"/>
        <v>0</v>
      </c>
      <c r="AM381">
        <f t="shared" si="41"/>
        <v>0</v>
      </c>
      <c r="AN381">
        <f t="shared" si="42"/>
        <v>0</v>
      </c>
      <c r="AO381">
        <f t="shared" si="43"/>
        <v>0</v>
      </c>
      <c r="AP381">
        <f t="shared" si="44"/>
        <v>0</v>
      </c>
    </row>
    <row r="382" spans="1:42" ht="15" customHeight="1">
      <c r="A382" s="83"/>
      <c r="B382" s="100"/>
      <c r="C382" s="125" t="s">
        <v>1526</v>
      </c>
      <c r="D382" s="441" t="str">
        <f>IF(OR($AC$136="",$C$26&lt;&gt;1),"",IF(HLOOKUP($AC$136,Presentación!$AQ$3:$BV$574,Presentación!AP243)="","",HLOOKUP($AC$136,Presentación!$AQ$3:$BV$574,Presentación!AP243,0)))</f>
        <v/>
      </c>
      <c r="E382" s="428"/>
      <c r="F382" s="429"/>
      <c r="G382" s="396" t="str">
        <f>IF(OR($AC$136="",$C$26&lt;&gt;1),"",IF(HLOOKUP($AC$136,Presentación!$BZ$3:$DE$574,Presentación!AP243,0)="","",HLOOKUP($AC$136,Presentación!$BZ$3:$DE$574,Presentación!AP243,0)))</f>
        <v/>
      </c>
      <c r="H382" s="428"/>
      <c r="I382" s="428"/>
      <c r="J382" s="428"/>
      <c r="K382" s="428"/>
      <c r="L382" s="428"/>
      <c r="M382" s="428"/>
      <c r="N382" s="428"/>
      <c r="O382" s="428"/>
      <c r="P382" s="428"/>
      <c r="Q382" s="428"/>
      <c r="R382" s="428"/>
      <c r="S382" s="429"/>
      <c r="T382" s="379"/>
      <c r="U382" s="316"/>
      <c r="V382" s="317"/>
      <c r="W382" s="249"/>
      <c r="X382" s="249"/>
      <c r="Y382" s="249"/>
      <c r="Z382" s="249"/>
      <c r="AA382" s="249"/>
      <c r="AB382" s="249"/>
      <c r="AC382" s="249"/>
      <c r="AD382" s="249"/>
      <c r="AG382">
        <f>IF(C26=1,IF(OR(SUM(COUNTBLANK(D382:AD382),COUNTBLANK(D963:AD963))=25,SUM(COUNTBLANK(D382:AD382),COUNTBLANK(D963:AD963))=54),0,1),0)</f>
        <v>0</v>
      </c>
      <c r="AH382" t="b">
        <f>IF(C26&gt;1,IF(COUNTA(D382:AD382,D963:AD963)=0,0,1))</f>
        <v>0</v>
      </c>
      <c r="AK382">
        <f t="shared" si="39"/>
        <v>0</v>
      </c>
      <c r="AL382">
        <f t="shared" si="40"/>
        <v>0</v>
      </c>
      <c r="AM382">
        <f t="shared" si="41"/>
        <v>0</v>
      </c>
      <c r="AN382">
        <f t="shared" si="42"/>
        <v>0</v>
      </c>
      <c r="AO382">
        <f t="shared" si="43"/>
        <v>0</v>
      </c>
      <c r="AP382">
        <f t="shared" si="44"/>
        <v>0</v>
      </c>
    </row>
    <row r="383" spans="1:42" ht="15" customHeight="1">
      <c r="A383" s="83"/>
      <c r="B383" s="100"/>
      <c r="C383" s="125" t="s">
        <v>1527</v>
      </c>
      <c r="D383" s="441" t="str">
        <f>IF(OR($AC$136="",$C$26&lt;&gt;1),"",IF(HLOOKUP($AC$136,Presentación!$AQ$3:$BV$574,Presentación!AP244)="","",HLOOKUP($AC$136,Presentación!$AQ$3:$BV$574,Presentación!AP244,0)))</f>
        <v/>
      </c>
      <c r="E383" s="428"/>
      <c r="F383" s="429"/>
      <c r="G383" s="396" t="str">
        <f>IF(OR($AC$136="",$C$26&lt;&gt;1),"",IF(HLOOKUP($AC$136,Presentación!$BZ$3:$DE$574,Presentación!AP244,0)="","",HLOOKUP($AC$136,Presentación!$BZ$3:$DE$574,Presentación!AP244,0)))</f>
        <v/>
      </c>
      <c r="H383" s="428"/>
      <c r="I383" s="428"/>
      <c r="J383" s="428"/>
      <c r="K383" s="428"/>
      <c r="L383" s="428"/>
      <c r="M383" s="428"/>
      <c r="N383" s="428"/>
      <c r="O383" s="428"/>
      <c r="P383" s="428"/>
      <c r="Q383" s="428"/>
      <c r="R383" s="428"/>
      <c r="S383" s="429"/>
      <c r="T383" s="379"/>
      <c r="U383" s="316"/>
      <c r="V383" s="317"/>
      <c r="W383" s="249"/>
      <c r="X383" s="249"/>
      <c r="Y383" s="249"/>
      <c r="Z383" s="249"/>
      <c r="AA383" s="249"/>
      <c r="AB383" s="249"/>
      <c r="AC383" s="249"/>
      <c r="AD383" s="249"/>
      <c r="AG383">
        <f>IF(C26=1,IF(OR(SUM(COUNTBLANK(D383:AD383),COUNTBLANK(D964:AD964))=25,SUM(COUNTBLANK(D383:AD383),COUNTBLANK(D964:AD964))=54),0,1),0)</f>
        <v>0</v>
      </c>
      <c r="AH383" t="b">
        <f>IF(C26&gt;1,IF(COUNTA(D383:AD383,D964:AD964)=0,0,1))</f>
        <v>0</v>
      </c>
      <c r="AK383">
        <f t="shared" si="39"/>
        <v>0</v>
      </c>
      <c r="AL383">
        <f t="shared" si="40"/>
        <v>0</v>
      </c>
      <c r="AM383">
        <f t="shared" si="41"/>
        <v>0</v>
      </c>
      <c r="AN383">
        <f t="shared" si="42"/>
        <v>0</v>
      </c>
      <c r="AO383">
        <f t="shared" si="43"/>
        <v>0</v>
      </c>
      <c r="AP383">
        <f t="shared" si="44"/>
        <v>0</v>
      </c>
    </row>
    <row r="384" spans="1:42" ht="15" customHeight="1">
      <c r="A384" s="83"/>
      <c r="B384" s="100"/>
      <c r="C384" s="125" t="s">
        <v>1528</v>
      </c>
      <c r="D384" s="441" t="str">
        <f>IF(OR($AC$136="",$C$26&lt;&gt;1),"",IF(HLOOKUP($AC$136,Presentación!$AQ$3:$BV$574,Presentación!AP245)="","",HLOOKUP($AC$136,Presentación!$AQ$3:$BV$574,Presentación!AP245,0)))</f>
        <v/>
      </c>
      <c r="E384" s="428"/>
      <c r="F384" s="429"/>
      <c r="G384" s="396" t="str">
        <f>IF(OR($AC$136="",$C$26&lt;&gt;1),"",IF(HLOOKUP($AC$136,Presentación!$BZ$3:$DE$574,Presentación!AP245,0)="","",HLOOKUP($AC$136,Presentación!$BZ$3:$DE$574,Presentación!AP245,0)))</f>
        <v/>
      </c>
      <c r="H384" s="428"/>
      <c r="I384" s="428"/>
      <c r="J384" s="428"/>
      <c r="K384" s="428"/>
      <c r="L384" s="428"/>
      <c r="M384" s="428"/>
      <c r="N384" s="428"/>
      <c r="O384" s="428"/>
      <c r="P384" s="428"/>
      <c r="Q384" s="428"/>
      <c r="R384" s="428"/>
      <c r="S384" s="429"/>
      <c r="T384" s="379"/>
      <c r="U384" s="316"/>
      <c r="V384" s="317"/>
      <c r="W384" s="249"/>
      <c r="X384" s="249"/>
      <c r="Y384" s="249"/>
      <c r="Z384" s="249"/>
      <c r="AA384" s="249"/>
      <c r="AB384" s="249"/>
      <c r="AC384" s="249"/>
      <c r="AD384" s="249"/>
      <c r="AG384">
        <f>IF(C26=1,IF(OR(SUM(COUNTBLANK(D384:AD384),COUNTBLANK(D965:AD965))=25,SUM(COUNTBLANK(D384:AD384),COUNTBLANK(D965:AD965))=54),0,1),0)</f>
        <v>0</v>
      </c>
      <c r="AH384" t="b">
        <f>IF(C26&gt;1,IF(COUNTA(D384:AD384,D965:AD965)=0,0,1))</f>
        <v>0</v>
      </c>
      <c r="AK384">
        <f t="shared" si="39"/>
        <v>0</v>
      </c>
      <c r="AL384">
        <f t="shared" si="40"/>
        <v>0</v>
      </c>
      <c r="AM384">
        <f t="shared" si="41"/>
        <v>0</v>
      </c>
      <c r="AN384">
        <f t="shared" si="42"/>
        <v>0</v>
      </c>
      <c r="AO384">
        <f t="shared" si="43"/>
        <v>0</v>
      </c>
      <c r="AP384">
        <f t="shared" si="44"/>
        <v>0</v>
      </c>
    </row>
    <row r="385" spans="1:42" ht="15" customHeight="1">
      <c r="A385" s="83"/>
      <c r="B385" s="100"/>
      <c r="C385" s="125" t="s">
        <v>1529</v>
      </c>
      <c r="D385" s="441" t="str">
        <f>IF(OR($AC$136="",$C$26&lt;&gt;1),"",IF(HLOOKUP($AC$136,Presentación!$AQ$3:$BV$574,Presentación!AP246)="","",HLOOKUP($AC$136,Presentación!$AQ$3:$BV$574,Presentación!AP246,0)))</f>
        <v/>
      </c>
      <c r="E385" s="428"/>
      <c r="F385" s="429"/>
      <c r="G385" s="396" t="str">
        <f>IF(OR($AC$136="",$C$26&lt;&gt;1),"",IF(HLOOKUP($AC$136,Presentación!$BZ$3:$DE$574,Presentación!AP246,0)="","",HLOOKUP($AC$136,Presentación!$BZ$3:$DE$574,Presentación!AP246,0)))</f>
        <v/>
      </c>
      <c r="H385" s="428"/>
      <c r="I385" s="428"/>
      <c r="J385" s="428"/>
      <c r="K385" s="428"/>
      <c r="L385" s="428"/>
      <c r="M385" s="428"/>
      <c r="N385" s="428"/>
      <c r="O385" s="428"/>
      <c r="P385" s="428"/>
      <c r="Q385" s="428"/>
      <c r="R385" s="428"/>
      <c r="S385" s="429"/>
      <c r="T385" s="379"/>
      <c r="U385" s="316"/>
      <c r="V385" s="317"/>
      <c r="W385" s="249"/>
      <c r="X385" s="249"/>
      <c r="Y385" s="249"/>
      <c r="Z385" s="249"/>
      <c r="AA385" s="249"/>
      <c r="AB385" s="249"/>
      <c r="AC385" s="249"/>
      <c r="AD385" s="249"/>
      <c r="AG385">
        <f>IF(C26=1,IF(OR(SUM(COUNTBLANK(D385:AD385),COUNTBLANK(D966:AD966))=25,SUM(COUNTBLANK(D385:AD385),COUNTBLANK(D966:AD966))=54),0,1),0)</f>
        <v>0</v>
      </c>
      <c r="AH385" t="b">
        <f>IF(C26&gt;1,IF(COUNTA(D385:AD385,D966:AD966)=0,0,1))</f>
        <v>0</v>
      </c>
      <c r="AK385">
        <f t="shared" si="39"/>
        <v>0</v>
      </c>
      <c r="AL385">
        <f t="shared" si="40"/>
        <v>0</v>
      </c>
      <c r="AM385">
        <f t="shared" si="41"/>
        <v>0</v>
      </c>
      <c r="AN385">
        <f t="shared" si="42"/>
        <v>0</v>
      </c>
      <c r="AO385">
        <f t="shared" si="43"/>
        <v>0</v>
      </c>
      <c r="AP385">
        <f t="shared" si="44"/>
        <v>0</v>
      </c>
    </row>
    <row r="386" spans="1:42" ht="15" customHeight="1">
      <c r="A386" s="83"/>
      <c r="B386" s="100"/>
      <c r="C386" s="125" t="s">
        <v>1530</v>
      </c>
      <c r="D386" s="441" t="str">
        <f>IF(OR($AC$136="",$C$26&lt;&gt;1),"",IF(HLOOKUP($AC$136,Presentación!$AQ$3:$BV$574,Presentación!AP247)="","",HLOOKUP($AC$136,Presentación!$AQ$3:$BV$574,Presentación!AP247,0)))</f>
        <v/>
      </c>
      <c r="E386" s="428"/>
      <c r="F386" s="429"/>
      <c r="G386" s="396" t="str">
        <f>IF(OR($AC$136="",$C$26&lt;&gt;1),"",IF(HLOOKUP($AC$136,Presentación!$BZ$3:$DE$574,Presentación!AP247,0)="","",HLOOKUP($AC$136,Presentación!$BZ$3:$DE$574,Presentación!AP247,0)))</f>
        <v/>
      </c>
      <c r="H386" s="428"/>
      <c r="I386" s="428"/>
      <c r="J386" s="428"/>
      <c r="K386" s="428"/>
      <c r="L386" s="428"/>
      <c r="M386" s="428"/>
      <c r="N386" s="428"/>
      <c r="O386" s="428"/>
      <c r="P386" s="428"/>
      <c r="Q386" s="428"/>
      <c r="R386" s="428"/>
      <c r="S386" s="429"/>
      <c r="T386" s="379"/>
      <c r="U386" s="316"/>
      <c r="V386" s="317"/>
      <c r="W386" s="249"/>
      <c r="X386" s="249"/>
      <c r="Y386" s="249"/>
      <c r="Z386" s="249"/>
      <c r="AA386" s="249"/>
      <c r="AB386" s="249"/>
      <c r="AC386" s="249"/>
      <c r="AD386" s="249"/>
      <c r="AG386">
        <f>IF(C26=1,IF(OR(SUM(COUNTBLANK(D386:AD386),COUNTBLANK(D967:AD967))=25,SUM(COUNTBLANK(D386:AD386),COUNTBLANK(D967:AD967))=54),0,1),0)</f>
        <v>0</v>
      </c>
      <c r="AH386" t="b">
        <f>IF(C26&gt;1,IF(COUNTA(D386:AD386,D967:AD967)=0,0,1))</f>
        <v>0</v>
      </c>
      <c r="AK386">
        <f t="shared" si="39"/>
        <v>0</v>
      </c>
      <c r="AL386">
        <f t="shared" si="40"/>
        <v>0</v>
      </c>
      <c r="AM386">
        <f t="shared" si="41"/>
        <v>0</v>
      </c>
      <c r="AN386">
        <f t="shared" si="42"/>
        <v>0</v>
      </c>
      <c r="AO386">
        <f t="shared" si="43"/>
        <v>0</v>
      </c>
      <c r="AP386">
        <f t="shared" si="44"/>
        <v>0</v>
      </c>
    </row>
    <row r="387" spans="1:42" ht="15" customHeight="1">
      <c r="A387" s="83"/>
      <c r="B387" s="100"/>
      <c r="C387" s="125" t="s">
        <v>1531</v>
      </c>
      <c r="D387" s="441" t="str">
        <f>IF(OR($AC$136="",$C$26&lt;&gt;1),"",IF(HLOOKUP($AC$136,Presentación!$AQ$3:$BV$574,Presentación!AP248)="","",HLOOKUP($AC$136,Presentación!$AQ$3:$BV$574,Presentación!AP248,0)))</f>
        <v/>
      </c>
      <c r="E387" s="428"/>
      <c r="F387" s="429"/>
      <c r="G387" s="396" t="str">
        <f>IF(OR($AC$136="",$C$26&lt;&gt;1),"",IF(HLOOKUP($AC$136,Presentación!$BZ$3:$DE$574,Presentación!AP248,0)="","",HLOOKUP($AC$136,Presentación!$BZ$3:$DE$574,Presentación!AP248,0)))</f>
        <v/>
      </c>
      <c r="H387" s="428"/>
      <c r="I387" s="428"/>
      <c r="J387" s="428"/>
      <c r="K387" s="428"/>
      <c r="L387" s="428"/>
      <c r="M387" s="428"/>
      <c r="N387" s="428"/>
      <c r="O387" s="428"/>
      <c r="P387" s="428"/>
      <c r="Q387" s="428"/>
      <c r="R387" s="428"/>
      <c r="S387" s="429"/>
      <c r="T387" s="379"/>
      <c r="U387" s="316"/>
      <c r="V387" s="317"/>
      <c r="W387" s="249"/>
      <c r="X387" s="249"/>
      <c r="Y387" s="249"/>
      <c r="Z387" s="249"/>
      <c r="AA387" s="249"/>
      <c r="AB387" s="249"/>
      <c r="AC387" s="249"/>
      <c r="AD387" s="249"/>
      <c r="AG387">
        <f>IF(C26=1,IF(OR(SUM(COUNTBLANK(D387:AD387),COUNTBLANK(D968:AD968))=25,SUM(COUNTBLANK(D387:AD387),COUNTBLANK(D968:AD968))=54),0,1),0)</f>
        <v>0</v>
      </c>
      <c r="AH387" t="b">
        <f>IF(C26&gt;1,IF(COUNTA(D387:AD387,D968:AD968)=0,0,1))</f>
        <v>0</v>
      </c>
      <c r="AK387">
        <f t="shared" si="39"/>
        <v>0</v>
      </c>
      <c r="AL387">
        <f t="shared" si="40"/>
        <v>0</v>
      </c>
      <c r="AM387">
        <f t="shared" si="41"/>
        <v>0</v>
      </c>
      <c r="AN387">
        <f t="shared" si="42"/>
        <v>0</v>
      </c>
      <c r="AO387">
        <f t="shared" si="43"/>
        <v>0</v>
      </c>
      <c r="AP387">
        <f t="shared" si="44"/>
        <v>0</v>
      </c>
    </row>
    <row r="388" spans="1:42" ht="15" customHeight="1">
      <c r="A388" s="83"/>
      <c r="B388" s="100"/>
      <c r="C388" s="125" t="s">
        <v>1532</v>
      </c>
      <c r="D388" s="441" t="str">
        <f>IF(OR($AC$136="",$C$26&lt;&gt;1),"",IF(HLOOKUP($AC$136,Presentación!$AQ$3:$BV$574,Presentación!AP249)="","",HLOOKUP($AC$136,Presentación!$AQ$3:$BV$574,Presentación!AP249,0)))</f>
        <v/>
      </c>
      <c r="E388" s="428"/>
      <c r="F388" s="429"/>
      <c r="G388" s="396" t="str">
        <f>IF(OR($AC$136="",$C$26&lt;&gt;1),"",IF(HLOOKUP($AC$136,Presentación!$BZ$3:$DE$574,Presentación!AP249,0)="","",HLOOKUP($AC$136,Presentación!$BZ$3:$DE$574,Presentación!AP249,0)))</f>
        <v/>
      </c>
      <c r="H388" s="428"/>
      <c r="I388" s="428"/>
      <c r="J388" s="428"/>
      <c r="K388" s="428"/>
      <c r="L388" s="428"/>
      <c r="M388" s="428"/>
      <c r="N388" s="428"/>
      <c r="O388" s="428"/>
      <c r="P388" s="428"/>
      <c r="Q388" s="428"/>
      <c r="R388" s="428"/>
      <c r="S388" s="429"/>
      <c r="T388" s="379"/>
      <c r="U388" s="316"/>
      <c r="V388" s="317"/>
      <c r="W388" s="249"/>
      <c r="X388" s="249"/>
      <c r="Y388" s="249"/>
      <c r="Z388" s="249"/>
      <c r="AA388" s="249"/>
      <c r="AB388" s="249"/>
      <c r="AC388" s="249"/>
      <c r="AD388" s="249"/>
      <c r="AG388">
        <f>IF(C26=1,IF(OR(SUM(COUNTBLANK(D388:AD388),COUNTBLANK(D969:AD969))=25,SUM(COUNTBLANK(D388:AD388),COUNTBLANK(D969:AD969))=54),0,1),0)</f>
        <v>0</v>
      </c>
      <c r="AH388" t="b">
        <f>IF(C26&gt;1,IF(COUNTA(D388:AD388,D969:AD969)=0,0,1))</f>
        <v>0</v>
      </c>
      <c r="AK388">
        <f t="shared" si="39"/>
        <v>0</v>
      </c>
      <c r="AL388">
        <f t="shared" si="40"/>
        <v>0</v>
      </c>
      <c r="AM388">
        <f t="shared" si="41"/>
        <v>0</v>
      </c>
      <c r="AN388">
        <f t="shared" si="42"/>
        <v>0</v>
      </c>
      <c r="AO388">
        <f t="shared" si="43"/>
        <v>0</v>
      </c>
      <c r="AP388">
        <f t="shared" si="44"/>
        <v>0</v>
      </c>
    </row>
    <row r="389" spans="1:42" ht="15" customHeight="1">
      <c r="A389" s="83"/>
      <c r="B389" s="100"/>
      <c r="C389" s="125" t="s">
        <v>1533</v>
      </c>
      <c r="D389" s="441" t="str">
        <f>IF(OR($AC$136="",$C$26&lt;&gt;1),"",IF(HLOOKUP($AC$136,Presentación!$AQ$3:$BV$574,Presentación!AP250)="","",HLOOKUP($AC$136,Presentación!$AQ$3:$BV$574,Presentación!AP250,0)))</f>
        <v/>
      </c>
      <c r="E389" s="428"/>
      <c r="F389" s="429"/>
      <c r="G389" s="396" t="str">
        <f>IF(OR($AC$136="",$C$26&lt;&gt;1),"",IF(HLOOKUP($AC$136,Presentación!$BZ$3:$DE$574,Presentación!AP250,0)="","",HLOOKUP($AC$136,Presentación!$BZ$3:$DE$574,Presentación!AP250,0)))</f>
        <v/>
      </c>
      <c r="H389" s="428"/>
      <c r="I389" s="428"/>
      <c r="J389" s="428"/>
      <c r="K389" s="428"/>
      <c r="L389" s="428"/>
      <c r="M389" s="428"/>
      <c r="N389" s="428"/>
      <c r="O389" s="428"/>
      <c r="P389" s="428"/>
      <c r="Q389" s="428"/>
      <c r="R389" s="428"/>
      <c r="S389" s="429"/>
      <c r="T389" s="379"/>
      <c r="U389" s="316"/>
      <c r="V389" s="317"/>
      <c r="W389" s="249"/>
      <c r="X389" s="249"/>
      <c r="Y389" s="249"/>
      <c r="Z389" s="249"/>
      <c r="AA389" s="249"/>
      <c r="AB389" s="249"/>
      <c r="AC389" s="249"/>
      <c r="AD389" s="249"/>
      <c r="AG389">
        <f>IF(C26=1,IF(OR(SUM(COUNTBLANK(D389:AD389),COUNTBLANK(D970:AD970))=25,SUM(COUNTBLANK(D389:AD389),COUNTBLANK(D970:AD970))=54),0,1),0)</f>
        <v>0</v>
      </c>
      <c r="AH389" t="b">
        <f>IF(C26&gt;1,IF(COUNTA(D389:AD389,D970:AD970)=0,0,1))</f>
        <v>0</v>
      </c>
      <c r="AK389">
        <f t="shared" si="39"/>
        <v>0</v>
      </c>
      <c r="AL389">
        <f t="shared" si="40"/>
        <v>0</v>
      </c>
      <c r="AM389">
        <f t="shared" si="41"/>
        <v>0</v>
      </c>
      <c r="AN389">
        <f t="shared" si="42"/>
        <v>0</v>
      </c>
      <c r="AO389">
        <f t="shared" si="43"/>
        <v>0</v>
      </c>
      <c r="AP389">
        <f t="shared" si="44"/>
        <v>0</v>
      </c>
    </row>
    <row r="390" spans="1:42" ht="15" customHeight="1">
      <c r="A390" s="83"/>
      <c r="B390" s="100"/>
      <c r="C390" s="125" t="s">
        <v>1534</v>
      </c>
      <c r="D390" s="441" t="str">
        <f>IF(OR($AC$136="",$C$26&lt;&gt;1),"",IF(HLOOKUP($AC$136,Presentación!$AQ$3:$BV$574,Presentación!AP251)="","",HLOOKUP($AC$136,Presentación!$AQ$3:$BV$574,Presentación!AP251,0)))</f>
        <v/>
      </c>
      <c r="E390" s="428"/>
      <c r="F390" s="429"/>
      <c r="G390" s="396" t="str">
        <f>IF(OR($AC$136="",$C$26&lt;&gt;1),"",IF(HLOOKUP($AC$136,Presentación!$BZ$3:$DE$574,Presentación!AP251,0)="","",HLOOKUP($AC$136,Presentación!$BZ$3:$DE$574,Presentación!AP251,0)))</f>
        <v/>
      </c>
      <c r="H390" s="428"/>
      <c r="I390" s="428"/>
      <c r="J390" s="428"/>
      <c r="K390" s="428"/>
      <c r="L390" s="428"/>
      <c r="M390" s="428"/>
      <c r="N390" s="428"/>
      <c r="O390" s="428"/>
      <c r="P390" s="428"/>
      <c r="Q390" s="428"/>
      <c r="R390" s="428"/>
      <c r="S390" s="429"/>
      <c r="T390" s="379"/>
      <c r="U390" s="316"/>
      <c r="V390" s="317"/>
      <c r="W390" s="249"/>
      <c r="X390" s="249"/>
      <c r="Y390" s="249"/>
      <c r="Z390" s="249"/>
      <c r="AA390" s="249"/>
      <c r="AB390" s="249"/>
      <c r="AC390" s="249"/>
      <c r="AD390" s="249"/>
      <c r="AG390">
        <f>IF(C26=1,IF(OR(SUM(COUNTBLANK(D390:AD390),COUNTBLANK(D971:AD971))=25,SUM(COUNTBLANK(D390:AD390),COUNTBLANK(D971:AD971))=54),0,1),0)</f>
        <v>0</v>
      </c>
      <c r="AH390" t="b">
        <f>IF(C26&gt;1,IF(COUNTA(D390:AD390,D971:AD971)=0,0,1))</f>
        <v>0</v>
      </c>
      <c r="AK390">
        <f t="shared" si="39"/>
        <v>0</v>
      </c>
      <c r="AL390">
        <f t="shared" si="40"/>
        <v>0</v>
      </c>
      <c r="AM390">
        <f t="shared" si="41"/>
        <v>0</v>
      </c>
      <c r="AN390">
        <f t="shared" si="42"/>
        <v>0</v>
      </c>
      <c r="AO390">
        <f t="shared" si="43"/>
        <v>0</v>
      </c>
      <c r="AP390">
        <f t="shared" si="44"/>
        <v>0</v>
      </c>
    </row>
    <row r="391" spans="1:42" ht="15" customHeight="1">
      <c r="A391" s="83"/>
      <c r="B391" s="100"/>
      <c r="C391" s="125" t="s">
        <v>1535</v>
      </c>
      <c r="D391" s="441" t="str">
        <f>IF(OR($AC$136="",$C$26&lt;&gt;1),"",IF(HLOOKUP($AC$136,Presentación!$AQ$3:$BV$574,Presentación!AP252)="","",HLOOKUP($AC$136,Presentación!$AQ$3:$BV$574,Presentación!AP252,0)))</f>
        <v/>
      </c>
      <c r="E391" s="428"/>
      <c r="F391" s="429"/>
      <c r="G391" s="396" t="str">
        <f>IF(OR($AC$136="",$C$26&lt;&gt;1),"",IF(HLOOKUP($AC$136,Presentación!$BZ$3:$DE$574,Presentación!AP252,0)="","",HLOOKUP($AC$136,Presentación!$BZ$3:$DE$574,Presentación!AP252,0)))</f>
        <v/>
      </c>
      <c r="H391" s="428"/>
      <c r="I391" s="428"/>
      <c r="J391" s="428"/>
      <c r="K391" s="428"/>
      <c r="L391" s="428"/>
      <c r="M391" s="428"/>
      <c r="N391" s="428"/>
      <c r="O391" s="428"/>
      <c r="P391" s="428"/>
      <c r="Q391" s="428"/>
      <c r="R391" s="428"/>
      <c r="S391" s="429"/>
      <c r="T391" s="379"/>
      <c r="U391" s="316"/>
      <c r="V391" s="317"/>
      <c r="W391" s="249"/>
      <c r="X391" s="249"/>
      <c r="Y391" s="249"/>
      <c r="Z391" s="249"/>
      <c r="AA391" s="249"/>
      <c r="AB391" s="249"/>
      <c r="AC391" s="249"/>
      <c r="AD391" s="249"/>
      <c r="AG391">
        <f>IF(C26=1,IF(OR(SUM(COUNTBLANK(D391:AD391),COUNTBLANK(D972:AD972))=25,SUM(COUNTBLANK(D391:AD391),COUNTBLANK(D972:AD972))=54),0,1),0)</f>
        <v>0</v>
      </c>
      <c r="AH391" t="b">
        <f>IF(C26&gt;1,IF(COUNTA(D391:AD391,D972:AD972)=0,0,1))</f>
        <v>0</v>
      </c>
      <c r="AK391">
        <f t="shared" si="39"/>
        <v>0</v>
      </c>
      <c r="AL391">
        <f t="shared" si="40"/>
        <v>0</v>
      </c>
      <c r="AM391">
        <f t="shared" si="41"/>
        <v>0</v>
      </c>
      <c r="AN391">
        <f t="shared" si="42"/>
        <v>0</v>
      </c>
      <c r="AO391">
        <f t="shared" si="43"/>
        <v>0</v>
      </c>
      <c r="AP391">
        <f t="shared" si="44"/>
        <v>0</v>
      </c>
    </row>
    <row r="392" spans="1:42" ht="15" customHeight="1">
      <c r="A392" s="83"/>
      <c r="B392" s="100"/>
      <c r="C392" s="125" t="s">
        <v>1536</v>
      </c>
      <c r="D392" s="441" t="str">
        <f>IF(OR($AC$136="",$C$26&lt;&gt;1),"",IF(HLOOKUP($AC$136,Presentación!$AQ$3:$BV$574,Presentación!AP253)="","",HLOOKUP($AC$136,Presentación!$AQ$3:$BV$574,Presentación!AP253,0)))</f>
        <v/>
      </c>
      <c r="E392" s="428"/>
      <c r="F392" s="429"/>
      <c r="G392" s="396" t="str">
        <f>IF(OR($AC$136="",$C$26&lt;&gt;1),"",IF(HLOOKUP($AC$136,Presentación!$BZ$3:$DE$574,Presentación!AP253,0)="","",HLOOKUP($AC$136,Presentación!$BZ$3:$DE$574,Presentación!AP253,0)))</f>
        <v/>
      </c>
      <c r="H392" s="428"/>
      <c r="I392" s="428"/>
      <c r="J392" s="428"/>
      <c r="K392" s="428"/>
      <c r="L392" s="428"/>
      <c r="M392" s="428"/>
      <c r="N392" s="428"/>
      <c r="O392" s="428"/>
      <c r="P392" s="428"/>
      <c r="Q392" s="428"/>
      <c r="R392" s="428"/>
      <c r="S392" s="429"/>
      <c r="T392" s="379"/>
      <c r="U392" s="316"/>
      <c r="V392" s="317"/>
      <c r="W392" s="249"/>
      <c r="X392" s="249"/>
      <c r="Y392" s="249"/>
      <c r="Z392" s="249"/>
      <c r="AA392" s="249"/>
      <c r="AB392" s="249"/>
      <c r="AC392" s="249"/>
      <c r="AD392" s="249"/>
      <c r="AG392">
        <f>IF(C26=1,IF(OR(SUM(COUNTBLANK(D392:AD392),COUNTBLANK(D973:AD973))=25,SUM(COUNTBLANK(D392:AD392),COUNTBLANK(D973:AD973))=54),0,1),0)</f>
        <v>0</v>
      </c>
      <c r="AH392" t="b">
        <f>IF(C26&gt;1,IF(COUNTA(D392:AD392,D973:AD973)=0,0,1))</f>
        <v>0</v>
      </c>
      <c r="AK392">
        <f t="shared" si="39"/>
        <v>0</v>
      </c>
      <c r="AL392">
        <f t="shared" si="40"/>
        <v>0</v>
      </c>
      <c r="AM392">
        <f t="shared" si="41"/>
        <v>0</v>
      </c>
      <c r="AN392">
        <f t="shared" si="42"/>
        <v>0</v>
      </c>
      <c r="AO392">
        <f t="shared" si="43"/>
        <v>0</v>
      </c>
      <c r="AP392">
        <f t="shared" si="44"/>
        <v>0</v>
      </c>
    </row>
    <row r="393" spans="1:42" ht="15" customHeight="1">
      <c r="A393" s="83"/>
      <c r="B393" s="100"/>
      <c r="C393" s="125" t="s">
        <v>1537</v>
      </c>
      <c r="D393" s="441" t="str">
        <f>IF(OR($AC$136="",$C$26&lt;&gt;1),"",IF(HLOOKUP($AC$136,Presentación!$AQ$3:$BV$574,Presentación!AP254)="","",HLOOKUP($AC$136,Presentación!$AQ$3:$BV$574,Presentación!AP254,0)))</f>
        <v/>
      </c>
      <c r="E393" s="428"/>
      <c r="F393" s="429"/>
      <c r="G393" s="396" t="str">
        <f>IF(OR($AC$136="",$C$26&lt;&gt;1),"",IF(HLOOKUP($AC$136,Presentación!$BZ$3:$DE$574,Presentación!AP254,0)="","",HLOOKUP($AC$136,Presentación!$BZ$3:$DE$574,Presentación!AP254,0)))</f>
        <v/>
      </c>
      <c r="H393" s="428"/>
      <c r="I393" s="428"/>
      <c r="J393" s="428"/>
      <c r="K393" s="428"/>
      <c r="L393" s="428"/>
      <c r="M393" s="428"/>
      <c r="N393" s="428"/>
      <c r="O393" s="428"/>
      <c r="P393" s="428"/>
      <c r="Q393" s="428"/>
      <c r="R393" s="428"/>
      <c r="S393" s="429"/>
      <c r="T393" s="379"/>
      <c r="U393" s="316"/>
      <c r="V393" s="317"/>
      <c r="W393" s="249"/>
      <c r="X393" s="249"/>
      <c r="Y393" s="249"/>
      <c r="Z393" s="249"/>
      <c r="AA393" s="249"/>
      <c r="AB393" s="249"/>
      <c r="AC393" s="249"/>
      <c r="AD393" s="249"/>
      <c r="AG393">
        <f>IF(C26=1,IF(OR(SUM(COUNTBLANK(D393:AD393),COUNTBLANK(D974:AD974))=25,SUM(COUNTBLANK(D393:AD393),COUNTBLANK(D974:AD974))=54),0,1),0)</f>
        <v>0</v>
      </c>
      <c r="AH393" t="b">
        <f>IF(C26&gt;1,IF(COUNTA(D393:AD393,D974:AD974)=0,0,1))</f>
        <v>0</v>
      </c>
      <c r="AK393">
        <f t="shared" si="39"/>
        <v>0</v>
      </c>
      <c r="AL393">
        <f t="shared" si="40"/>
        <v>0</v>
      </c>
      <c r="AM393">
        <f t="shared" si="41"/>
        <v>0</v>
      </c>
      <c r="AN393">
        <f t="shared" si="42"/>
        <v>0</v>
      </c>
      <c r="AO393">
        <f t="shared" si="43"/>
        <v>0</v>
      </c>
      <c r="AP393">
        <f t="shared" si="44"/>
        <v>0</v>
      </c>
    </row>
    <row r="394" spans="1:42" ht="15" customHeight="1">
      <c r="A394" s="83"/>
      <c r="B394" s="100"/>
      <c r="C394" s="125" t="s">
        <v>1538</v>
      </c>
      <c r="D394" s="441" t="str">
        <f>IF(OR($AC$136="",$C$26&lt;&gt;1),"",IF(HLOOKUP($AC$136,Presentación!$AQ$3:$BV$574,Presentación!AP255)="","",HLOOKUP($AC$136,Presentación!$AQ$3:$BV$574,Presentación!AP255,0)))</f>
        <v/>
      </c>
      <c r="E394" s="428"/>
      <c r="F394" s="429"/>
      <c r="G394" s="396" t="str">
        <f>IF(OR($AC$136="",$C$26&lt;&gt;1),"",IF(HLOOKUP($AC$136,Presentación!$BZ$3:$DE$574,Presentación!AP255,0)="","",HLOOKUP($AC$136,Presentación!$BZ$3:$DE$574,Presentación!AP255,0)))</f>
        <v/>
      </c>
      <c r="H394" s="428"/>
      <c r="I394" s="428"/>
      <c r="J394" s="428"/>
      <c r="K394" s="428"/>
      <c r="L394" s="428"/>
      <c r="M394" s="428"/>
      <c r="N394" s="428"/>
      <c r="O394" s="428"/>
      <c r="P394" s="428"/>
      <c r="Q394" s="428"/>
      <c r="R394" s="428"/>
      <c r="S394" s="429"/>
      <c r="T394" s="379"/>
      <c r="U394" s="316"/>
      <c r="V394" s="317"/>
      <c r="W394" s="249"/>
      <c r="X394" s="249"/>
      <c r="Y394" s="249"/>
      <c r="Z394" s="249"/>
      <c r="AA394" s="249"/>
      <c r="AB394" s="249"/>
      <c r="AC394" s="249"/>
      <c r="AD394" s="249"/>
      <c r="AG394">
        <f>IF(C26=1,IF(OR(SUM(COUNTBLANK(D394:AD394),COUNTBLANK(D975:AD975))=25,SUM(COUNTBLANK(D394:AD394),COUNTBLANK(D975:AD975))=54),0,1),0)</f>
        <v>0</v>
      </c>
      <c r="AH394" t="b">
        <f>IF(C26&gt;1,IF(COUNTA(D394:AD394,D975:AD975)=0,0,1))</f>
        <v>0</v>
      </c>
      <c r="AK394">
        <f t="shared" si="39"/>
        <v>0</v>
      </c>
      <c r="AL394">
        <f t="shared" si="40"/>
        <v>0</v>
      </c>
      <c r="AM394">
        <f t="shared" si="41"/>
        <v>0</v>
      </c>
      <c r="AN394">
        <f t="shared" si="42"/>
        <v>0</v>
      </c>
      <c r="AO394">
        <f t="shared" si="43"/>
        <v>0</v>
      </c>
      <c r="AP394">
        <f t="shared" si="44"/>
        <v>0</v>
      </c>
    </row>
    <row r="395" spans="1:42" ht="15" customHeight="1">
      <c r="A395" s="83"/>
      <c r="B395" s="100"/>
      <c r="C395" s="125" t="s">
        <v>1539</v>
      </c>
      <c r="D395" s="441" t="str">
        <f>IF(OR($AC$136="",$C$26&lt;&gt;1),"",IF(HLOOKUP($AC$136,Presentación!$AQ$3:$BV$574,Presentación!AP256)="","",HLOOKUP($AC$136,Presentación!$AQ$3:$BV$574,Presentación!AP256,0)))</f>
        <v/>
      </c>
      <c r="E395" s="428"/>
      <c r="F395" s="429"/>
      <c r="G395" s="396" t="str">
        <f>IF(OR($AC$136="",$C$26&lt;&gt;1),"",IF(HLOOKUP($AC$136,Presentación!$BZ$3:$DE$574,Presentación!AP256,0)="","",HLOOKUP($AC$136,Presentación!$BZ$3:$DE$574,Presentación!AP256,0)))</f>
        <v/>
      </c>
      <c r="H395" s="428"/>
      <c r="I395" s="428"/>
      <c r="J395" s="428"/>
      <c r="K395" s="428"/>
      <c r="L395" s="428"/>
      <c r="M395" s="428"/>
      <c r="N395" s="428"/>
      <c r="O395" s="428"/>
      <c r="P395" s="428"/>
      <c r="Q395" s="428"/>
      <c r="R395" s="428"/>
      <c r="S395" s="429"/>
      <c r="T395" s="379"/>
      <c r="U395" s="316"/>
      <c r="V395" s="317"/>
      <c r="W395" s="249"/>
      <c r="X395" s="249"/>
      <c r="Y395" s="249"/>
      <c r="Z395" s="249"/>
      <c r="AA395" s="249"/>
      <c r="AB395" s="249"/>
      <c r="AC395" s="249"/>
      <c r="AD395" s="249"/>
      <c r="AG395">
        <f>IF(C26=1,IF(OR(SUM(COUNTBLANK(D395:AD395),COUNTBLANK(D976:AD976))=25,SUM(COUNTBLANK(D395:AD395),COUNTBLANK(D976:AD976))=54),0,1),0)</f>
        <v>0</v>
      </c>
      <c r="AH395" t="b">
        <f>IF(C26&gt;1,IF(COUNTA(D395:AD395,D976:AD976)=0,0,1))</f>
        <v>0</v>
      </c>
      <c r="AK395">
        <f t="shared" si="39"/>
        <v>0</v>
      </c>
      <c r="AL395">
        <f t="shared" si="40"/>
        <v>0</v>
      </c>
      <c r="AM395">
        <f t="shared" si="41"/>
        <v>0</v>
      </c>
      <c r="AN395">
        <f t="shared" si="42"/>
        <v>0</v>
      </c>
      <c r="AO395">
        <f t="shared" si="43"/>
        <v>0</v>
      </c>
      <c r="AP395">
        <f t="shared" si="44"/>
        <v>0</v>
      </c>
    </row>
    <row r="396" spans="1:42" ht="15" customHeight="1">
      <c r="A396" s="83"/>
      <c r="B396" s="100"/>
      <c r="C396" s="125" t="s">
        <v>1540</v>
      </c>
      <c r="D396" s="441" t="str">
        <f>IF(OR($AC$136="",$C$26&lt;&gt;1),"",IF(HLOOKUP($AC$136,Presentación!$AQ$3:$BV$574,Presentación!AP257)="","",HLOOKUP($AC$136,Presentación!$AQ$3:$BV$574,Presentación!AP257,0)))</f>
        <v/>
      </c>
      <c r="E396" s="428"/>
      <c r="F396" s="429"/>
      <c r="G396" s="396" t="str">
        <f>IF(OR($AC$136="",$C$26&lt;&gt;1),"",IF(HLOOKUP($AC$136,Presentación!$BZ$3:$DE$574,Presentación!AP257,0)="","",HLOOKUP($AC$136,Presentación!$BZ$3:$DE$574,Presentación!AP257,0)))</f>
        <v/>
      </c>
      <c r="H396" s="428"/>
      <c r="I396" s="428"/>
      <c r="J396" s="428"/>
      <c r="K396" s="428"/>
      <c r="L396" s="428"/>
      <c r="M396" s="428"/>
      <c r="N396" s="428"/>
      <c r="O396" s="428"/>
      <c r="P396" s="428"/>
      <c r="Q396" s="428"/>
      <c r="R396" s="428"/>
      <c r="S396" s="429"/>
      <c r="T396" s="379"/>
      <c r="U396" s="316"/>
      <c r="V396" s="317"/>
      <c r="W396" s="249"/>
      <c r="X396" s="249"/>
      <c r="Y396" s="249"/>
      <c r="Z396" s="249"/>
      <c r="AA396" s="249"/>
      <c r="AB396" s="249"/>
      <c r="AC396" s="249"/>
      <c r="AD396" s="249"/>
      <c r="AG396">
        <f>IF(C26=1,IF(OR(SUM(COUNTBLANK(D396:AD396),COUNTBLANK(D977:AD977))=25,SUM(COUNTBLANK(D396:AD396),COUNTBLANK(D977:AD977))=54),0,1),0)</f>
        <v>0</v>
      </c>
      <c r="AH396" t="b">
        <f>IF(C26&gt;1,IF(COUNTA(D396:AD396,D977:AD977)=0,0,1))</f>
        <v>0</v>
      </c>
      <c r="AK396">
        <f t="shared" si="39"/>
        <v>0</v>
      </c>
      <c r="AL396">
        <f t="shared" si="40"/>
        <v>0</v>
      </c>
      <c r="AM396">
        <f t="shared" si="41"/>
        <v>0</v>
      </c>
      <c r="AN396">
        <f t="shared" si="42"/>
        <v>0</v>
      </c>
      <c r="AO396">
        <f t="shared" si="43"/>
        <v>0</v>
      </c>
      <c r="AP396">
        <f t="shared" si="44"/>
        <v>0</v>
      </c>
    </row>
    <row r="397" spans="1:42" ht="15" customHeight="1">
      <c r="A397" s="83"/>
      <c r="B397" s="100"/>
      <c r="C397" s="125" t="s">
        <v>1541</v>
      </c>
      <c r="D397" s="441" t="str">
        <f>IF(OR($AC$136="",$C$26&lt;&gt;1),"",IF(HLOOKUP($AC$136,Presentación!$AQ$3:$BV$574,Presentación!AP258)="","",HLOOKUP($AC$136,Presentación!$AQ$3:$BV$574,Presentación!AP258,0)))</f>
        <v/>
      </c>
      <c r="E397" s="428"/>
      <c r="F397" s="429"/>
      <c r="G397" s="396" t="str">
        <f>IF(OR($AC$136="",$C$26&lt;&gt;1),"",IF(HLOOKUP($AC$136,Presentación!$BZ$3:$DE$574,Presentación!AP258,0)="","",HLOOKUP($AC$136,Presentación!$BZ$3:$DE$574,Presentación!AP258,0)))</f>
        <v/>
      </c>
      <c r="H397" s="428"/>
      <c r="I397" s="428"/>
      <c r="J397" s="428"/>
      <c r="K397" s="428"/>
      <c r="L397" s="428"/>
      <c r="M397" s="428"/>
      <c r="N397" s="428"/>
      <c r="O397" s="428"/>
      <c r="P397" s="428"/>
      <c r="Q397" s="428"/>
      <c r="R397" s="428"/>
      <c r="S397" s="429"/>
      <c r="T397" s="379"/>
      <c r="U397" s="316"/>
      <c r="V397" s="317"/>
      <c r="W397" s="249"/>
      <c r="X397" s="249"/>
      <c r="Y397" s="249"/>
      <c r="Z397" s="249"/>
      <c r="AA397" s="249"/>
      <c r="AB397" s="249"/>
      <c r="AC397" s="249"/>
      <c r="AD397" s="249"/>
      <c r="AG397">
        <f>IF(C26=1,IF(OR(SUM(COUNTBLANK(D397:AD397),COUNTBLANK(D978:AD978))=25,SUM(COUNTBLANK(D397:AD397),COUNTBLANK(D978:AD978))=54),0,1),0)</f>
        <v>0</v>
      </c>
      <c r="AH397" t="b">
        <f>IF(C26&gt;1,IF(COUNTA(D397:AD397,D978:AD978)=0,0,1))</f>
        <v>0</v>
      </c>
      <c r="AK397">
        <f t="shared" si="39"/>
        <v>0</v>
      </c>
      <c r="AL397">
        <f t="shared" si="40"/>
        <v>0</v>
      </c>
      <c r="AM397">
        <f t="shared" si="41"/>
        <v>0</v>
      </c>
      <c r="AN397">
        <f t="shared" si="42"/>
        <v>0</v>
      </c>
      <c r="AO397">
        <f t="shared" si="43"/>
        <v>0</v>
      </c>
      <c r="AP397">
        <f t="shared" si="44"/>
        <v>0</v>
      </c>
    </row>
    <row r="398" spans="1:42" ht="15" customHeight="1">
      <c r="A398" s="83"/>
      <c r="B398" s="100"/>
      <c r="C398" s="125" t="s">
        <v>1542</v>
      </c>
      <c r="D398" s="441" t="str">
        <f>IF(OR($AC$136="",$C$26&lt;&gt;1),"",IF(HLOOKUP($AC$136,Presentación!$AQ$3:$BV$574,Presentación!AP259)="","",HLOOKUP($AC$136,Presentación!$AQ$3:$BV$574,Presentación!AP259,0)))</f>
        <v/>
      </c>
      <c r="E398" s="428"/>
      <c r="F398" s="429"/>
      <c r="G398" s="396" t="str">
        <f>IF(OR($AC$136="",$C$26&lt;&gt;1),"",IF(HLOOKUP($AC$136,Presentación!$BZ$3:$DE$574,Presentación!AP259,0)="","",HLOOKUP($AC$136,Presentación!$BZ$3:$DE$574,Presentación!AP259,0)))</f>
        <v/>
      </c>
      <c r="H398" s="428"/>
      <c r="I398" s="428"/>
      <c r="J398" s="428"/>
      <c r="K398" s="428"/>
      <c r="L398" s="428"/>
      <c r="M398" s="428"/>
      <c r="N398" s="428"/>
      <c r="O398" s="428"/>
      <c r="P398" s="428"/>
      <c r="Q398" s="428"/>
      <c r="R398" s="428"/>
      <c r="S398" s="429"/>
      <c r="T398" s="379"/>
      <c r="U398" s="316"/>
      <c r="V398" s="317"/>
      <c r="W398" s="249"/>
      <c r="X398" s="249"/>
      <c r="Y398" s="249"/>
      <c r="Z398" s="249"/>
      <c r="AA398" s="249"/>
      <c r="AB398" s="249"/>
      <c r="AC398" s="249"/>
      <c r="AD398" s="249"/>
      <c r="AG398">
        <f>IF(C26=1,IF(OR(SUM(COUNTBLANK(D398:AD398),COUNTBLANK(D979:AD979))=25,SUM(COUNTBLANK(D398:AD398),COUNTBLANK(D979:AD979))=54),0,1),0)</f>
        <v>0</v>
      </c>
      <c r="AH398" t="b">
        <f>IF(C26&gt;1,IF(COUNTA(D398:AD398,D979:AD979)=0,0,1))</f>
        <v>0</v>
      </c>
      <c r="AK398">
        <f t="shared" ref="AK398:AK461" si="45">COUNTIF(X398:Z398,"NS")</f>
        <v>0</v>
      </c>
      <c r="AL398">
        <f t="shared" ref="AL398:AL461" si="46">SUM(X398:Z398)</f>
        <v>0</v>
      </c>
      <c r="AM398">
        <f t="shared" ref="AM398:AM461" si="47">IF(COUNTA(W398:Z398)=0,0,IF(OR(AND(W398=0,AK398&gt;0),AND(W398="ns",AL398&gt;0),AND(W398="ns",AK398=0,AL398=0)),1,IF(OR(AND(AK398&gt;=2,W398&gt;AL398),AND(W398="ns",AL398=0,AK398&gt;0),W398=AL398),0,1)))</f>
        <v>0</v>
      </c>
      <c r="AN398">
        <f t="shared" ref="AN398:AN461" si="48">COUNTIF(AB398:AD398,"NS")</f>
        <v>0</v>
      </c>
      <c r="AO398">
        <f t="shared" ref="AO398:AO461" si="49">SUM(AB398:AD398)</f>
        <v>0</v>
      </c>
      <c r="AP398">
        <f t="shared" ref="AP398:AP461" si="50">IF(COUNTA(AA398:AD398)=0,0,IF(OR(AND(AA398=0,AN398&gt;0),AND(AA398="ns",AO398&gt;0),AND(AA398="ns",AN398=0,AO398=0)),1,IF(OR(AND(AN398&gt;=2,AA398&gt;AO398),AND(AA398="ns",AO398=0,AN398&gt;0),AA398=AO398),0,1)))</f>
        <v>0</v>
      </c>
    </row>
    <row r="399" spans="1:42" ht="15" customHeight="1">
      <c r="A399" s="83"/>
      <c r="B399" s="100"/>
      <c r="C399" s="125" t="s">
        <v>1543</v>
      </c>
      <c r="D399" s="441" t="str">
        <f>IF(OR($AC$136="",$C$26&lt;&gt;1),"",IF(HLOOKUP($AC$136,Presentación!$AQ$3:$BV$574,Presentación!AP260)="","",HLOOKUP($AC$136,Presentación!$AQ$3:$BV$574,Presentación!AP260,0)))</f>
        <v/>
      </c>
      <c r="E399" s="428"/>
      <c r="F399" s="429"/>
      <c r="G399" s="396" t="str">
        <f>IF(OR($AC$136="",$C$26&lt;&gt;1),"",IF(HLOOKUP($AC$136,Presentación!$BZ$3:$DE$574,Presentación!AP260,0)="","",HLOOKUP($AC$136,Presentación!$BZ$3:$DE$574,Presentación!AP260,0)))</f>
        <v/>
      </c>
      <c r="H399" s="428"/>
      <c r="I399" s="428"/>
      <c r="J399" s="428"/>
      <c r="K399" s="428"/>
      <c r="L399" s="428"/>
      <c r="M399" s="428"/>
      <c r="N399" s="428"/>
      <c r="O399" s="428"/>
      <c r="P399" s="428"/>
      <c r="Q399" s="428"/>
      <c r="R399" s="428"/>
      <c r="S399" s="429"/>
      <c r="T399" s="379"/>
      <c r="U399" s="316"/>
      <c r="V399" s="317"/>
      <c r="W399" s="249"/>
      <c r="X399" s="249"/>
      <c r="Y399" s="249"/>
      <c r="Z399" s="249"/>
      <c r="AA399" s="249"/>
      <c r="AB399" s="249"/>
      <c r="AC399" s="249"/>
      <c r="AD399" s="249"/>
      <c r="AG399">
        <f>IF(C26=1,IF(OR(SUM(COUNTBLANK(D399:AD399),COUNTBLANK(D980:AD980))=25,SUM(COUNTBLANK(D399:AD399),COUNTBLANK(D980:AD980))=54),0,1),0)</f>
        <v>0</v>
      </c>
      <c r="AH399" t="b">
        <f>IF(C26&gt;1,IF(COUNTA(D399:AD399,D980:AD980)=0,0,1))</f>
        <v>0</v>
      </c>
      <c r="AK399">
        <f t="shared" si="45"/>
        <v>0</v>
      </c>
      <c r="AL399">
        <f t="shared" si="46"/>
        <v>0</v>
      </c>
      <c r="AM399">
        <f t="shared" si="47"/>
        <v>0</v>
      </c>
      <c r="AN399">
        <f t="shared" si="48"/>
        <v>0</v>
      </c>
      <c r="AO399">
        <f t="shared" si="49"/>
        <v>0</v>
      </c>
      <c r="AP399">
        <f t="shared" si="50"/>
        <v>0</v>
      </c>
    </row>
    <row r="400" spans="1:42" ht="15" customHeight="1">
      <c r="A400" s="83"/>
      <c r="B400" s="100"/>
      <c r="C400" s="125" t="s">
        <v>1544</v>
      </c>
      <c r="D400" s="441" t="str">
        <f>IF(OR($AC$136="",$C$26&lt;&gt;1),"",IF(HLOOKUP($AC$136,Presentación!$AQ$3:$BV$574,Presentación!AP261)="","",HLOOKUP($AC$136,Presentación!$AQ$3:$BV$574,Presentación!AP261,0)))</f>
        <v/>
      </c>
      <c r="E400" s="428"/>
      <c r="F400" s="429"/>
      <c r="G400" s="396" t="str">
        <f>IF(OR($AC$136="",$C$26&lt;&gt;1),"",IF(HLOOKUP($AC$136,Presentación!$BZ$3:$DE$574,Presentación!AP261,0)="","",HLOOKUP($AC$136,Presentación!$BZ$3:$DE$574,Presentación!AP261,0)))</f>
        <v/>
      </c>
      <c r="H400" s="428"/>
      <c r="I400" s="428"/>
      <c r="J400" s="428"/>
      <c r="K400" s="428"/>
      <c r="L400" s="428"/>
      <c r="M400" s="428"/>
      <c r="N400" s="428"/>
      <c r="O400" s="428"/>
      <c r="P400" s="428"/>
      <c r="Q400" s="428"/>
      <c r="R400" s="428"/>
      <c r="S400" s="429"/>
      <c r="T400" s="379"/>
      <c r="U400" s="316"/>
      <c r="V400" s="317"/>
      <c r="W400" s="249"/>
      <c r="X400" s="249"/>
      <c r="Y400" s="249"/>
      <c r="Z400" s="249"/>
      <c r="AA400" s="249"/>
      <c r="AB400" s="249"/>
      <c r="AC400" s="249"/>
      <c r="AD400" s="249"/>
      <c r="AG400">
        <f>IF(C26=1,IF(OR(SUM(COUNTBLANK(D400:AD400),COUNTBLANK(D981:AD981))=25,SUM(COUNTBLANK(D400:AD400),COUNTBLANK(D981:AD981))=54),0,1),0)</f>
        <v>0</v>
      </c>
      <c r="AH400" t="b">
        <f>IF(C26&gt;1,IF(COUNTA(D400:AD400,D981:AD981)=0,0,1))</f>
        <v>0</v>
      </c>
      <c r="AK400">
        <f t="shared" si="45"/>
        <v>0</v>
      </c>
      <c r="AL400">
        <f t="shared" si="46"/>
        <v>0</v>
      </c>
      <c r="AM400">
        <f t="shared" si="47"/>
        <v>0</v>
      </c>
      <c r="AN400">
        <f t="shared" si="48"/>
        <v>0</v>
      </c>
      <c r="AO400">
        <f t="shared" si="49"/>
        <v>0</v>
      </c>
      <c r="AP400">
        <f t="shared" si="50"/>
        <v>0</v>
      </c>
    </row>
    <row r="401" spans="1:42" ht="15" customHeight="1">
      <c r="A401" s="83"/>
      <c r="B401" s="100"/>
      <c r="C401" s="125" t="s">
        <v>1545</v>
      </c>
      <c r="D401" s="441" t="str">
        <f>IF(OR($AC$136="",$C$26&lt;&gt;1),"",IF(HLOOKUP($AC$136,Presentación!$AQ$3:$BV$574,Presentación!AP262)="","",HLOOKUP($AC$136,Presentación!$AQ$3:$BV$574,Presentación!AP262,0)))</f>
        <v/>
      </c>
      <c r="E401" s="428"/>
      <c r="F401" s="429"/>
      <c r="G401" s="396" t="str">
        <f>IF(OR($AC$136="",$C$26&lt;&gt;1),"",IF(HLOOKUP($AC$136,Presentación!$BZ$3:$DE$574,Presentación!AP262,0)="","",HLOOKUP($AC$136,Presentación!$BZ$3:$DE$574,Presentación!AP262,0)))</f>
        <v/>
      </c>
      <c r="H401" s="428"/>
      <c r="I401" s="428"/>
      <c r="J401" s="428"/>
      <c r="K401" s="428"/>
      <c r="L401" s="428"/>
      <c r="M401" s="428"/>
      <c r="N401" s="428"/>
      <c r="O401" s="428"/>
      <c r="P401" s="428"/>
      <c r="Q401" s="428"/>
      <c r="R401" s="428"/>
      <c r="S401" s="429"/>
      <c r="T401" s="379"/>
      <c r="U401" s="316"/>
      <c r="V401" s="317"/>
      <c r="W401" s="249"/>
      <c r="X401" s="249"/>
      <c r="Y401" s="249"/>
      <c r="Z401" s="249"/>
      <c r="AA401" s="249"/>
      <c r="AB401" s="249"/>
      <c r="AC401" s="249"/>
      <c r="AD401" s="249"/>
      <c r="AG401">
        <f>IF(C26=1,IF(OR(SUM(COUNTBLANK(D401:AD401),COUNTBLANK(D982:AD982))=25,SUM(COUNTBLANK(D401:AD401),COUNTBLANK(D982:AD982))=54),0,1),0)</f>
        <v>0</v>
      </c>
      <c r="AH401" t="b">
        <f>IF(C26&gt;1,IF(COUNTA(D401:AD401,D982:AD982)=0,0,1))</f>
        <v>0</v>
      </c>
      <c r="AK401">
        <f t="shared" si="45"/>
        <v>0</v>
      </c>
      <c r="AL401">
        <f t="shared" si="46"/>
        <v>0</v>
      </c>
      <c r="AM401">
        <f t="shared" si="47"/>
        <v>0</v>
      </c>
      <c r="AN401">
        <f t="shared" si="48"/>
        <v>0</v>
      </c>
      <c r="AO401">
        <f t="shared" si="49"/>
        <v>0</v>
      </c>
      <c r="AP401">
        <f t="shared" si="50"/>
        <v>0</v>
      </c>
    </row>
    <row r="402" spans="1:42" ht="15" customHeight="1">
      <c r="A402" s="83"/>
      <c r="B402" s="100"/>
      <c r="C402" s="125" t="s">
        <v>1546</v>
      </c>
      <c r="D402" s="441" t="str">
        <f>IF(OR($AC$136="",$C$26&lt;&gt;1),"",IF(HLOOKUP($AC$136,Presentación!$AQ$3:$BV$574,Presentación!AP263)="","",HLOOKUP($AC$136,Presentación!$AQ$3:$BV$574,Presentación!AP263,0)))</f>
        <v/>
      </c>
      <c r="E402" s="428"/>
      <c r="F402" s="429"/>
      <c r="G402" s="396" t="str">
        <f>IF(OR($AC$136="",$C$26&lt;&gt;1),"",IF(HLOOKUP($AC$136,Presentación!$BZ$3:$DE$574,Presentación!AP263,0)="","",HLOOKUP($AC$136,Presentación!$BZ$3:$DE$574,Presentación!AP263,0)))</f>
        <v/>
      </c>
      <c r="H402" s="428"/>
      <c r="I402" s="428"/>
      <c r="J402" s="428"/>
      <c r="K402" s="428"/>
      <c r="L402" s="428"/>
      <c r="M402" s="428"/>
      <c r="N402" s="428"/>
      <c r="O402" s="428"/>
      <c r="P402" s="428"/>
      <c r="Q402" s="428"/>
      <c r="R402" s="428"/>
      <c r="S402" s="429"/>
      <c r="T402" s="379"/>
      <c r="U402" s="316"/>
      <c r="V402" s="317"/>
      <c r="W402" s="249"/>
      <c r="X402" s="249"/>
      <c r="Y402" s="249"/>
      <c r="Z402" s="249"/>
      <c r="AA402" s="249"/>
      <c r="AB402" s="249"/>
      <c r="AC402" s="249"/>
      <c r="AD402" s="249"/>
      <c r="AG402">
        <f>IF(C26=1,IF(OR(SUM(COUNTBLANK(D402:AD402),COUNTBLANK(D983:AD983))=25,SUM(COUNTBLANK(D402:AD402),COUNTBLANK(D983:AD983))=54),0,1),0)</f>
        <v>0</v>
      </c>
      <c r="AH402" t="b">
        <f>IF(C26&gt;1,IF(COUNTA(D402:AD402,D983:AD983)=0,0,1))</f>
        <v>0</v>
      </c>
      <c r="AK402">
        <f t="shared" si="45"/>
        <v>0</v>
      </c>
      <c r="AL402">
        <f t="shared" si="46"/>
        <v>0</v>
      </c>
      <c r="AM402">
        <f t="shared" si="47"/>
        <v>0</v>
      </c>
      <c r="AN402">
        <f t="shared" si="48"/>
        <v>0</v>
      </c>
      <c r="AO402">
        <f t="shared" si="49"/>
        <v>0</v>
      </c>
      <c r="AP402">
        <f t="shared" si="50"/>
        <v>0</v>
      </c>
    </row>
    <row r="403" spans="1:42" ht="15" customHeight="1">
      <c r="A403" s="83"/>
      <c r="B403" s="100"/>
      <c r="C403" s="125" t="s">
        <v>1547</v>
      </c>
      <c r="D403" s="441" t="str">
        <f>IF(OR($AC$136="",$C$26&lt;&gt;1),"",IF(HLOOKUP($AC$136,Presentación!$AQ$3:$BV$574,Presentación!AP264)="","",HLOOKUP($AC$136,Presentación!$AQ$3:$BV$574,Presentación!AP264,0)))</f>
        <v/>
      </c>
      <c r="E403" s="428"/>
      <c r="F403" s="429"/>
      <c r="G403" s="396" t="str">
        <f>IF(OR($AC$136="",$C$26&lt;&gt;1),"",IF(HLOOKUP($AC$136,Presentación!$BZ$3:$DE$574,Presentación!AP264,0)="","",HLOOKUP($AC$136,Presentación!$BZ$3:$DE$574,Presentación!AP264,0)))</f>
        <v/>
      </c>
      <c r="H403" s="428"/>
      <c r="I403" s="428"/>
      <c r="J403" s="428"/>
      <c r="K403" s="428"/>
      <c r="L403" s="428"/>
      <c r="M403" s="428"/>
      <c r="N403" s="428"/>
      <c r="O403" s="428"/>
      <c r="P403" s="428"/>
      <c r="Q403" s="428"/>
      <c r="R403" s="428"/>
      <c r="S403" s="429"/>
      <c r="T403" s="379"/>
      <c r="U403" s="316"/>
      <c r="V403" s="317"/>
      <c r="W403" s="249"/>
      <c r="X403" s="249"/>
      <c r="Y403" s="249"/>
      <c r="Z403" s="249"/>
      <c r="AA403" s="249"/>
      <c r="AB403" s="249"/>
      <c r="AC403" s="249"/>
      <c r="AD403" s="249"/>
      <c r="AG403">
        <f>IF(C26=1,IF(OR(SUM(COUNTBLANK(D403:AD403),COUNTBLANK(D984:AD984))=25,SUM(COUNTBLANK(D403:AD403),COUNTBLANK(D984:AD984))=54),0,1),0)</f>
        <v>0</v>
      </c>
      <c r="AH403" t="b">
        <f>IF(C26&gt;1,IF(COUNTA(D403:AD403,D984:AD984)=0,0,1))</f>
        <v>0</v>
      </c>
      <c r="AK403">
        <f t="shared" si="45"/>
        <v>0</v>
      </c>
      <c r="AL403">
        <f t="shared" si="46"/>
        <v>0</v>
      </c>
      <c r="AM403">
        <f t="shared" si="47"/>
        <v>0</v>
      </c>
      <c r="AN403">
        <f t="shared" si="48"/>
        <v>0</v>
      </c>
      <c r="AO403">
        <f t="shared" si="49"/>
        <v>0</v>
      </c>
      <c r="AP403">
        <f t="shared" si="50"/>
        <v>0</v>
      </c>
    </row>
    <row r="404" spans="1:42" ht="15" customHeight="1">
      <c r="A404" s="83"/>
      <c r="B404" s="100"/>
      <c r="C404" s="125" t="s">
        <v>1548</v>
      </c>
      <c r="D404" s="441" t="str">
        <f>IF(OR($AC$136="",$C$26&lt;&gt;1),"",IF(HLOOKUP($AC$136,Presentación!$AQ$3:$BV$574,Presentación!AP265)="","",HLOOKUP($AC$136,Presentación!$AQ$3:$BV$574,Presentación!AP265,0)))</f>
        <v/>
      </c>
      <c r="E404" s="428"/>
      <c r="F404" s="429"/>
      <c r="G404" s="396" t="str">
        <f>IF(OR($AC$136="",$C$26&lt;&gt;1),"",IF(HLOOKUP($AC$136,Presentación!$BZ$3:$DE$574,Presentación!AP265,0)="","",HLOOKUP($AC$136,Presentación!$BZ$3:$DE$574,Presentación!AP265,0)))</f>
        <v/>
      </c>
      <c r="H404" s="428"/>
      <c r="I404" s="428"/>
      <c r="J404" s="428"/>
      <c r="K404" s="428"/>
      <c r="L404" s="428"/>
      <c r="M404" s="428"/>
      <c r="N404" s="428"/>
      <c r="O404" s="428"/>
      <c r="P404" s="428"/>
      <c r="Q404" s="428"/>
      <c r="R404" s="428"/>
      <c r="S404" s="429"/>
      <c r="T404" s="379"/>
      <c r="U404" s="316"/>
      <c r="V404" s="317"/>
      <c r="W404" s="249"/>
      <c r="X404" s="249"/>
      <c r="Y404" s="249"/>
      <c r="Z404" s="249"/>
      <c r="AA404" s="249"/>
      <c r="AB404" s="249"/>
      <c r="AC404" s="249"/>
      <c r="AD404" s="249"/>
      <c r="AG404">
        <f>IF(C26=1,IF(OR(SUM(COUNTBLANK(D404:AD404),COUNTBLANK(D985:AD985))=25,SUM(COUNTBLANK(D404:AD404),COUNTBLANK(D985:AD985))=54),0,1),0)</f>
        <v>0</v>
      </c>
      <c r="AH404" t="b">
        <f>IF(C26&gt;1,IF(COUNTA(D404:AD404,D985:AD985)=0,0,1))</f>
        <v>0</v>
      </c>
      <c r="AK404">
        <f t="shared" si="45"/>
        <v>0</v>
      </c>
      <c r="AL404">
        <f t="shared" si="46"/>
        <v>0</v>
      </c>
      <c r="AM404">
        <f t="shared" si="47"/>
        <v>0</v>
      </c>
      <c r="AN404">
        <f t="shared" si="48"/>
        <v>0</v>
      </c>
      <c r="AO404">
        <f t="shared" si="49"/>
        <v>0</v>
      </c>
      <c r="AP404">
        <f t="shared" si="50"/>
        <v>0</v>
      </c>
    </row>
    <row r="405" spans="1:42" ht="15" customHeight="1">
      <c r="A405" s="83"/>
      <c r="B405" s="100"/>
      <c r="C405" s="125" t="s">
        <v>1549</v>
      </c>
      <c r="D405" s="441" t="str">
        <f>IF(OR($AC$136="",$C$26&lt;&gt;1),"",IF(HLOOKUP($AC$136,Presentación!$AQ$3:$BV$574,Presentación!AP266)="","",HLOOKUP($AC$136,Presentación!$AQ$3:$BV$574,Presentación!AP266,0)))</f>
        <v/>
      </c>
      <c r="E405" s="428"/>
      <c r="F405" s="429"/>
      <c r="G405" s="396" t="str">
        <f>IF(OR($AC$136="",$C$26&lt;&gt;1),"",IF(HLOOKUP($AC$136,Presentación!$BZ$3:$DE$574,Presentación!AP266,0)="","",HLOOKUP($AC$136,Presentación!$BZ$3:$DE$574,Presentación!AP266,0)))</f>
        <v/>
      </c>
      <c r="H405" s="428"/>
      <c r="I405" s="428"/>
      <c r="J405" s="428"/>
      <c r="K405" s="428"/>
      <c r="L405" s="428"/>
      <c r="M405" s="428"/>
      <c r="N405" s="428"/>
      <c r="O405" s="428"/>
      <c r="P405" s="428"/>
      <c r="Q405" s="428"/>
      <c r="R405" s="428"/>
      <c r="S405" s="429"/>
      <c r="T405" s="379"/>
      <c r="U405" s="316"/>
      <c r="V405" s="317"/>
      <c r="W405" s="249"/>
      <c r="X405" s="249"/>
      <c r="Y405" s="249"/>
      <c r="Z405" s="249"/>
      <c r="AA405" s="249"/>
      <c r="AB405" s="249"/>
      <c r="AC405" s="249"/>
      <c r="AD405" s="249"/>
      <c r="AG405">
        <f>IF(C26=1,IF(OR(SUM(COUNTBLANK(D405:AD405),COUNTBLANK(D986:AD986))=25,SUM(COUNTBLANK(D405:AD405),COUNTBLANK(D986:AD986))=54),0,1),0)</f>
        <v>0</v>
      </c>
      <c r="AH405" t="b">
        <f>IF(C26&gt;1,IF(COUNTA(D405:AD405,D986:AD986)=0,0,1))</f>
        <v>0</v>
      </c>
      <c r="AK405">
        <f t="shared" si="45"/>
        <v>0</v>
      </c>
      <c r="AL405">
        <f t="shared" si="46"/>
        <v>0</v>
      </c>
      <c r="AM405">
        <f t="shared" si="47"/>
        <v>0</v>
      </c>
      <c r="AN405">
        <f t="shared" si="48"/>
        <v>0</v>
      </c>
      <c r="AO405">
        <f t="shared" si="49"/>
        <v>0</v>
      </c>
      <c r="AP405">
        <f t="shared" si="50"/>
        <v>0</v>
      </c>
    </row>
    <row r="406" spans="1:42" ht="15" customHeight="1">
      <c r="A406" s="83"/>
      <c r="B406" s="100"/>
      <c r="C406" s="125" t="s">
        <v>1550</v>
      </c>
      <c r="D406" s="441" t="str">
        <f>IF(OR($AC$136="",$C$26&lt;&gt;1),"",IF(HLOOKUP($AC$136,Presentación!$AQ$3:$BV$574,Presentación!AP267)="","",HLOOKUP($AC$136,Presentación!$AQ$3:$BV$574,Presentación!AP267,0)))</f>
        <v/>
      </c>
      <c r="E406" s="428"/>
      <c r="F406" s="429"/>
      <c r="G406" s="396" t="str">
        <f>IF(OR($AC$136="",$C$26&lt;&gt;1),"",IF(HLOOKUP($AC$136,Presentación!$BZ$3:$DE$574,Presentación!AP267,0)="","",HLOOKUP($AC$136,Presentación!$BZ$3:$DE$574,Presentación!AP267,0)))</f>
        <v/>
      </c>
      <c r="H406" s="428"/>
      <c r="I406" s="428"/>
      <c r="J406" s="428"/>
      <c r="K406" s="428"/>
      <c r="L406" s="428"/>
      <c r="M406" s="428"/>
      <c r="N406" s="428"/>
      <c r="O406" s="428"/>
      <c r="P406" s="428"/>
      <c r="Q406" s="428"/>
      <c r="R406" s="428"/>
      <c r="S406" s="429"/>
      <c r="T406" s="379"/>
      <c r="U406" s="316"/>
      <c r="V406" s="317"/>
      <c r="W406" s="249"/>
      <c r="X406" s="249"/>
      <c r="Y406" s="249"/>
      <c r="Z406" s="249"/>
      <c r="AA406" s="249"/>
      <c r="AB406" s="249"/>
      <c r="AC406" s="249"/>
      <c r="AD406" s="249"/>
      <c r="AG406">
        <f>IF(C26=1,IF(OR(SUM(COUNTBLANK(D406:AD406),COUNTBLANK(D987:AD987))=25,SUM(COUNTBLANK(D406:AD406),COUNTBLANK(D987:AD987))=54),0,1),0)</f>
        <v>0</v>
      </c>
      <c r="AH406" t="b">
        <f>IF(C26&gt;1,IF(COUNTA(D406:AD406,D987:AD987)=0,0,1))</f>
        <v>0</v>
      </c>
      <c r="AK406">
        <f t="shared" si="45"/>
        <v>0</v>
      </c>
      <c r="AL406">
        <f t="shared" si="46"/>
        <v>0</v>
      </c>
      <c r="AM406">
        <f t="shared" si="47"/>
        <v>0</v>
      </c>
      <c r="AN406">
        <f t="shared" si="48"/>
        <v>0</v>
      </c>
      <c r="AO406">
        <f t="shared" si="49"/>
        <v>0</v>
      </c>
      <c r="AP406">
        <f t="shared" si="50"/>
        <v>0</v>
      </c>
    </row>
    <row r="407" spans="1:42" ht="15" customHeight="1">
      <c r="A407" s="83"/>
      <c r="B407" s="100"/>
      <c r="C407" s="125" t="s">
        <v>1551</v>
      </c>
      <c r="D407" s="441" t="str">
        <f>IF(OR($AC$136="",$C$26&lt;&gt;1),"",IF(HLOOKUP($AC$136,Presentación!$AQ$3:$BV$574,Presentación!AP268)="","",HLOOKUP($AC$136,Presentación!$AQ$3:$BV$574,Presentación!AP268,0)))</f>
        <v/>
      </c>
      <c r="E407" s="428"/>
      <c r="F407" s="429"/>
      <c r="G407" s="396" t="str">
        <f>IF(OR($AC$136="",$C$26&lt;&gt;1),"",IF(HLOOKUP($AC$136,Presentación!$BZ$3:$DE$574,Presentación!AP268,0)="","",HLOOKUP($AC$136,Presentación!$BZ$3:$DE$574,Presentación!AP268,0)))</f>
        <v/>
      </c>
      <c r="H407" s="428"/>
      <c r="I407" s="428"/>
      <c r="J407" s="428"/>
      <c r="K407" s="428"/>
      <c r="L407" s="428"/>
      <c r="M407" s="428"/>
      <c r="N407" s="428"/>
      <c r="O407" s="428"/>
      <c r="P407" s="428"/>
      <c r="Q407" s="428"/>
      <c r="R407" s="428"/>
      <c r="S407" s="429"/>
      <c r="T407" s="379"/>
      <c r="U407" s="316"/>
      <c r="V407" s="317"/>
      <c r="W407" s="249"/>
      <c r="X407" s="249"/>
      <c r="Y407" s="249"/>
      <c r="Z407" s="249"/>
      <c r="AA407" s="249"/>
      <c r="AB407" s="249"/>
      <c r="AC407" s="249"/>
      <c r="AD407" s="249"/>
      <c r="AG407">
        <f>IF(C26=1,IF(OR(SUM(COUNTBLANK(D407:AD407),COUNTBLANK(D988:AD988))=25,SUM(COUNTBLANK(D407:AD407),COUNTBLANK(D988:AD988))=54),0,1),0)</f>
        <v>0</v>
      </c>
      <c r="AH407" t="b">
        <f>IF(C26&gt;1,IF(COUNTA(D407:AD407,D988:AD988)=0,0,1))</f>
        <v>0</v>
      </c>
      <c r="AK407">
        <f t="shared" si="45"/>
        <v>0</v>
      </c>
      <c r="AL407">
        <f t="shared" si="46"/>
        <v>0</v>
      </c>
      <c r="AM407">
        <f t="shared" si="47"/>
        <v>0</v>
      </c>
      <c r="AN407">
        <f t="shared" si="48"/>
        <v>0</v>
      </c>
      <c r="AO407">
        <f t="shared" si="49"/>
        <v>0</v>
      </c>
      <c r="AP407">
        <f t="shared" si="50"/>
        <v>0</v>
      </c>
    </row>
    <row r="408" spans="1:42" ht="15" customHeight="1">
      <c r="A408" s="83"/>
      <c r="B408" s="100"/>
      <c r="C408" s="125" t="s">
        <v>1552</v>
      </c>
      <c r="D408" s="441" t="str">
        <f>IF(OR($AC$136="",$C$26&lt;&gt;1),"",IF(HLOOKUP($AC$136,Presentación!$AQ$3:$BV$574,Presentación!AP269)="","",HLOOKUP($AC$136,Presentación!$AQ$3:$BV$574,Presentación!AP269,0)))</f>
        <v/>
      </c>
      <c r="E408" s="428"/>
      <c r="F408" s="429"/>
      <c r="G408" s="396" t="str">
        <f>IF(OR($AC$136="",$C$26&lt;&gt;1),"",IF(HLOOKUP($AC$136,Presentación!$BZ$3:$DE$574,Presentación!AP269,0)="","",HLOOKUP($AC$136,Presentación!$BZ$3:$DE$574,Presentación!AP269,0)))</f>
        <v/>
      </c>
      <c r="H408" s="428"/>
      <c r="I408" s="428"/>
      <c r="J408" s="428"/>
      <c r="K408" s="428"/>
      <c r="L408" s="428"/>
      <c r="M408" s="428"/>
      <c r="N408" s="428"/>
      <c r="O408" s="428"/>
      <c r="P408" s="428"/>
      <c r="Q408" s="428"/>
      <c r="R408" s="428"/>
      <c r="S408" s="429"/>
      <c r="T408" s="379"/>
      <c r="U408" s="316"/>
      <c r="V408" s="317"/>
      <c r="W408" s="249"/>
      <c r="X408" s="249"/>
      <c r="Y408" s="249"/>
      <c r="Z408" s="249"/>
      <c r="AA408" s="249"/>
      <c r="AB408" s="249"/>
      <c r="AC408" s="249"/>
      <c r="AD408" s="249"/>
      <c r="AG408">
        <f>IF(C26=1,IF(OR(SUM(COUNTBLANK(D408:AD408),COUNTBLANK(D989:AD989))=25,SUM(COUNTBLANK(D408:AD408),COUNTBLANK(D989:AD989))=54),0,1),0)</f>
        <v>0</v>
      </c>
      <c r="AH408" t="b">
        <f>IF(C26&gt;1,IF(COUNTA(D408:AD408,D989:AD989)=0,0,1))</f>
        <v>0</v>
      </c>
      <c r="AK408">
        <f t="shared" si="45"/>
        <v>0</v>
      </c>
      <c r="AL408">
        <f t="shared" si="46"/>
        <v>0</v>
      </c>
      <c r="AM408">
        <f t="shared" si="47"/>
        <v>0</v>
      </c>
      <c r="AN408">
        <f t="shared" si="48"/>
        <v>0</v>
      </c>
      <c r="AO408">
        <f t="shared" si="49"/>
        <v>0</v>
      </c>
      <c r="AP408">
        <f t="shared" si="50"/>
        <v>0</v>
      </c>
    </row>
    <row r="409" spans="1:42" ht="15" customHeight="1">
      <c r="A409" s="83"/>
      <c r="B409" s="100"/>
      <c r="C409" s="125" t="s">
        <v>1553</v>
      </c>
      <c r="D409" s="441" t="str">
        <f>IF(OR($AC$136="",$C$26&lt;&gt;1),"",IF(HLOOKUP($AC$136,Presentación!$AQ$3:$BV$574,Presentación!AP270)="","",HLOOKUP($AC$136,Presentación!$AQ$3:$BV$574,Presentación!AP270,0)))</f>
        <v/>
      </c>
      <c r="E409" s="428"/>
      <c r="F409" s="429"/>
      <c r="G409" s="396" t="str">
        <f>IF(OR($AC$136="",$C$26&lt;&gt;1),"",IF(HLOOKUP($AC$136,Presentación!$BZ$3:$DE$574,Presentación!AP270,0)="","",HLOOKUP($AC$136,Presentación!$BZ$3:$DE$574,Presentación!AP270,0)))</f>
        <v/>
      </c>
      <c r="H409" s="428"/>
      <c r="I409" s="428"/>
      <c r="J409" s="428"/>
      <c r="K409" s="428"/>
      <c r="L409" s="428"/>
      <c r="M409" s="428"/>
      <c r="N409" s="428"/>
      <c r="O409" s="428"/>
      <c r="P409" s="428"/>
      <c r="Q409" s="428"/>
      <c r="R409" s="428"/>
      <c r="S409" s="429"/>
      <c r="T409" s="379"/>
      <c r="U409" s="316"/>
      <c r="V409" s="317"/>
      <c r="W409" s="249"/>
      <c r="X409" s="249"/>
      <c r="Y409" s="249"/>
      <c r="Z409" s="249"/>
      <c r="AA409" s="249"/>
      <c r="AB409" s="249"/>
      <c r="AC409" s="249"/>
      <c r="AD409" s="249"/>
      <c r="AG409">
        <f>IF(C26=1,IF(OR(SUM(COUNTBLANK(D409:AD409),COUNTBLANK(D990:AD990))=25,SUM(COUNTBLANK(D409:AD409),COUNTBLANK(D990:AD990))=54),0,1),0)</f>
        <v>0</v>
      </c>
      <c r="AH409" t="b">
        <f>IF(C26&gt;1,IF(COUNTA(D409:AD409,D990:AD990)=0,0,1))</f>
        <v>0</v>
      </c>
      <c r="AK409">
        <f t="shared" si="45"/>
        <v>0</v>
      </c>
      <c r="AL409">
        <f t="shared" si="46"/>
        <v>0</v>
      </c>
      <c r="AM409">
        <f t="shared" si="47"/>
        <v>0</v>
      </c>
      <c r="AN409">
        <f t="shared" si="48"/>
        <v>0</v>
      </c>
      <c r="AO409">
        <f t="shared" si="49"/>
        <v>0</v>
      </c>
      <c r="AP409">
        <f t="shared" si="50"/>
        <v>0</v>
      </c>
    </row>
    <row r="410" spans="1:42" ht="15" customHeight="1">
      <c r="A410" s="83"/>
      <c r="B410" s="100"/>
      <c r="C410" s="125" t="s">
        <v>1554</v>
      </c>
      <c r="D410" s="441" t="str">
        <f>IF(OR($AC$136="",$C$26&lt;&gt;1),"",IF(HLOOKUP($AC$136,Presentación!$AQ$3:$BV$574,Presentación!AP271)="","",HLOOKUP($AC$136,Presentación!$AQ$3:$BV$574,Presentación!AP271,0)))</f>
        <v/>
      </c>
      <c r="E410" s="428"/>
      <c r="F410" s="429"/>
      <c r="G410" s="396" t="str">
        <f>IF(OR($AC$136="",$C$26&lt;&gt;1),"",IF(HLOOKUP($AC$136,Presentación!$BZ$3:$DE$574,Presentación!AP271,0)="","",HLOOKUP($AC$136,Presentación!$BZ$3:$DE$574,Presentación!AP271,0)))</f>
        <v/>
      </c>
      <c r="H410" s="428"/>
      <c r="I410" s="428"/>
      <c r="J410" s="428"/>
      <c r="K410" s="428"/>
      <c r="L410" s="428"/>
      <c r="M410" s="428"/>
      <c r="N410" s="428"/>
      <c r="O410" s="428"/>
      <c r="P410" s="428"/>
      <c r="Q410" s="428"/>
      <c r="R410" s="428"/>
      <c r="S410" s="429"/>
      <c r="T410" s="379"/>
      <c r="U410" s="316"/>
      <c r="V410" s="317"/>
      <c r="W410" s="249"/>
      <c r="X410" s="249"/>
      <c r="Y410" s="249"/>
      <c r="Z410" s="249"/>
      <c r="AA410" s="249"/>
      <c r="AB410" s="249"/>
      <c r="AC410" s="249"/>
      <c r="AD410" s="249"/>
      <c r="AG410">
        <f>IF(C26=1,IF(OR(SUM(COUNTBLANK(D410:AD410),COUNTBLANK(D991:AD991))=25,SUM(COUNTBLANK(D410:AD410),COUNTBLANK(D991:AD991))=54),0,1),0)</f>
        <v>0</v>
      </c>
      <c r="AH410" t="b">
        <f>IF(C26&gt;1,IF(COUNTA(D410:AD410,D991:AD991)=0,0,1))</f>
        <v>0</v>
      </c>
      <c r="AK410">
        <f t="shared" si="45"/>
        <v>0</v>
      </c>
      <c r="AL410">
        <f t="shared" si="46"/>
        <v>0</v>
      </c>
      <c r="AM410">
        <f t="shared" si="47"/>
        <v>0</v>
      </c>
      <c r="AN410">
        <f t="shared" si="48"/>
        <v>0</v>
      </c>
      <c r="AO410">
        <f t="shared" si="49"/>
        <v>0</v>
      </c>
      <c r="AP410">
        <f t="shared" si="50"/>
        <v>0</v>
      </c>
    </row>
    <row r="411" spans="1:42" ht="15" customHeight="1">
      <c r="A411" s="83"/>
      <c r="B411" s="100"/>
      <c r="C411" s="125" t="s">
        <v>1555</v>
      </c>
      <c r="D411" s="441" t="str">
        <f>IF(OR($AC$136="",$C$26&lt;&gt;1),"",IF(HLOOKUP($AC$136,Presentación!$AQ$3:$BV$574,Presentación!AP272)="","",HLOOKUP($AC$136,Presentación!$AQ$3:$BV$574,Presentación!AP272,0)))</f>
        <v/>
      </c>
      <c r="E411" s="428"/>
      <c r="F411" s="429"/>
      <c r="G411" s="396" t="str">
        <f>IF(OR($AC$136="",$C$26&lt;&gt;1),"",IF(HLOOKUP($AC$136,Presentación!$BZ$3:$DE$574,Presentación!AP272,0)="","",HLOOKUP($AC$136,Presentación!$BZ$3:$DE$574,Presentación!AP272,0)))</f>
        <v/>
      </c>
      <c r="H411" s="428"/>
      <c r="I411" s="428"/>
      <c r="J411" s="428"/>
      <c r="K411" s="428"/>
      <c r="L411" s="428"/>
      <c r="M411" s="428"/>
      <c r="N411" s="428"/>
      <c r="O411" s="428"/>
      <c r="P411" s="428"/>
      <c r="Q411" s="428"/>
      <c r="R411" s="428"/>
      <c r="S411" s="429"/>
      <c r="T411" s="379"/>
      <c r="U411" s="316"/>
      <c r="V411" s="317"/>
      <c r="W411" s="249"/>
      <c r="X411" s="249"/>
      <c r="Y411" s="249"/>
      <c r="Z411" s="249"/>
      <c r="AA411" s="249"/>
      <c r="AB411" s="249"/>
      <c r="AC411" s="249"/>
      <c r="AD411" s="249"/>
      <c r="AG411">
        <f>IF(C26=1,IF(OR(SUM(COUNTBLANK(D411:AD411),COUNTBLANK(D992:AD992))=25,SUM(COUNTBLANK(D411:AD411),COUNTBLANK(D992:AD992))=54),0,1),0)</f>
        <v>0</v>
      </c>
      <c r="AH411" t="b">
        <f>IF(C26&gt;1,IF(COUNTA(D411:AD411,D992:AD992)=0,0,1))</f>
        <v>0</v>
      </c>
      <c r="AK411">
        <f t="shared" si="45"/>
        <v>0</v>
      </c>
      <c r="AL411">
        <f t="shared" si="46"/>
        <v>0</v>
      </c>
      <c r="AM411">
        <f t="shared" si="47"/>
        <v>0</v>
      </c>
      <c r="AN411">
        <f t="shared" si="48"/>
        <v>0</v>
      </c>
      <c r="AO411">
        <f t="shared" si="49"/>
        <v>0</v>
      </c>
      <c r="AP411">
        <f t="shared" si="50"/>
        <v>0</v>
      </c>
    </row>
    <row r="412" spans="1:42" ht="15" customHeight="1">
      <c r="A412" s="83"/>
      <c r="B412" s="100"/>
      <c r="C412" s="125" t="s">
        <v>1556</v>
      </c>
      <c r="D412" s="441" t="str">
        <f>IF(OR($AC$136="",$C$26&lt;&gt;1),"",IF(HLOOKUP($AC$136,Presentación!$AQ$3:$BV$574,Presentación!AP273)="","",HLOOKUP($AC$136,Presentación!$AQ$3:$BV$574,Presentación!AP273,0)))</f>
        <v/>
      </c>
      <c r="E412" s="428"/>
      <c r="F412" s="429"/>
      <c r="G412" s="396" t="str">
        <f>IF(OR($AC$136="",$C$26&lt;&gt;1),"",IF(HLOOKUP($AC$136,Presentación!$BZ$3:$DE$574,Presentación!AP273,0)="","",HLOOKUP($AC$136,Presentación!$BZ$3:$DE$574,Presentación!AP273,0)))</f>
        <v/>
      </c>
      <c r="H412" s="428"/>
      <c r="I412" s="428"/>
      <c r="J412" s="428"/>
      <c r="K412" s="428"/>
      <c r="L412" s="428"/>
      <c r="M412" s="428"/>
      <c r="N412" s="428"/>
      <c r="O412" s="428"/>
      <c r="P412" s="428"/>
      <c r="Q412" s="428"/>
      <c r="R412" s="428"/>
      <c r="S412" s="429"/>
      <c r="T412" s="379"/>
      <c r="U412" s="316"/>
      <c r="V412" s="317"/>
      <c r="W412" s="249"/>
      <c r="X412" s="249"/>
      <c r="Y412" s="249"/>
      <c r="Z412" s="249"/>
      <c r="AA412" s="249"/>
      <c r="AB412" s="249"/>
      <c r="AC412" s="249"/>
      <c r="AD412" s="249"/>
      <c r="AG412">
        <f>IF(C26=1,IF(OR(SUM(COUNTBLANK(D412:AD412),COUNTBLANK(D993:AD993))=25,SUM(COUNTBLANK(D412:AD412),COUNTBLANK(D993:AD993))=54),0,1),0)</f>
        <v>0</v>
      </c>
      <c r="AH412" t="b">
        <f>IF(C26&gt;1,IF(COUNTA(D412:AD412,D993:AD993)=0,0,1))</f>
        <v>0</v>
      </c>
      <c r="AK412">
        <f t="shared" si="45"/>
        <v>0</v>
      </c>
      <c r="AL412">
        <f t="shared" si="46"/>
        <v>0</v>
      </c>
      <c r="AM412">
        <f t="shared" si="47"/>
        <v>0</v>
      </c>
      <c r="AN412">
        <f t="shared" si="48"/>
        <v>0</v>
      </c>
      <c r="AO412">
        <f t="shared" si="49"/>
        <v>0</v>
      </c>
      <c r="AP412">
        <f t="shared" si="50"/>
        <v>0</v>
      </c>
    </row>
    <row r="413" spans="1:42" ht="15" customHeight="1">
      <c r="A413" s="83"/>
      <c r="B413" s="100"/>
      <c r="C413" s="125" t="s">
        <v>1557</v>
      </c>
      <c r="D413" s="441" t="str">
        <f>IF(OR($AC$136="",$C$26&lt;&gt;1),"",IF(HLOOKUP($AC$136,Presentación!$AQ$3:$BV$574,Presentación!AP274)="","",HLOOKUP($AC$136,Presentación!$AQ$3:$BV$574,Presentación!AP274,0)))</f>
        <v/>
      </c>
      <c r="E413" s="428"/>
      <c r="F413" s="429"/>
      <c r="G413" s="396" t="str">
        <f>IF(OR($AC$136="",$C$26&lt;&gt;1),"",IF(HLOOKUP($AC$136,Presentación!$BZ$3:$DE$574,Presentación!AP274,0)="","",HLOOKUP($AC$136,Presentación!$BZ$3:$DE$574,Presentación!AP274,0)))</f>
        <v/>
      </c>
      <c r="H413" s="428"/>
      <c r="I413" s="428"/>
      <c r="J413" s="428"/>
      <c r="K413" s="428"/>
      <c r="L413" s="428"/>
      <c r="M413" s="428"/>
      <c r="N413" s="428"/>
      <c r="O413" s="428"/>
      <c r="P413" s="428"/>
      <c r="Q413" s="428"/>
      <c r="R413" s="428"/>
      <c r="S413" s="429"/>
      <c r="T413" s="379"/>
      <c r="U413" s="316"/>
      <c r="V413" s="317"/>
      <c r="W413" s="249"/>
      <c r="X413" s="249"/>
      <c r="Y413" s="249"/>
      <c r="Z413" s="249"/>
      <c r="AA413" s="249"/>
      <c r="AB413" s="249"/>
      <c r="AC413" s="249"/>
      <c r="AD413" s="249"/>
      <c r="AG413">
        <f>IF(C26=1,IF(OR(SUM(COUNTBLANK(D413:AD413),COUNTBLANK(D994:AD994))=25,SUM(COUNTBLANK(D413:AD413),COUNTBLANK(D994:AD994))=54),0,1),0)</f>
        <v>0</v>
      </c>
      <c r="AH413" t="b">
        <f>IF(C26&gt;1,IF(COUNTA(D413:AD413,D994:AD994)=0,0,1))</f>
        <v>0</v>
      </c>
      <c r="AK413">
        <f t="shared" si="45"/>
        <v>0</v>
      </c>
      <c r="AL413">
        <f t="shared" si="46"/>
        <v>0</v>
      </c>
      <c r="AM413">
        <f t="shared" si="47"/>
        <v>0</v>
      </c>
      <c r="AN413">
        <f t="shared" si="48"/>
        <v>0</v>
      </c>
      <c r="AO413">
        <f t="shared" si="49"/>
        <v>0</v>
      </c>
      <c r="AP413">
        <f t="shared" si="50"/>
        <v>0</v>
      </c>
    </row>
    <row r="414" spans="1:42" ht="15" customHeight="1">
      <c r="A414" s="83"/>
      <c r="B414" s="100"/>
      <c r="C414" s="125" t="s">
        <v>1558</v>
      </c>
      <c r="D414" s="441" t="str">
        <f>IF(OR($AC$136="",$C$26&lt;&gt;1),"",IF(HLOOKUP($AC$136,Presentación!$AQ$3:$BV$574,Presentación!AP275)="","",HLOOKUP($AC$136,Presentación!$AQ$3:$BV$574,Presentación!AP275,0)))</f>
        <v/>
      </c>
      <c r="E414" s="428"/>
      <c r="F414" s="429"/>
      <c r="G414" s="396" t="str">
        <f>IF(OR($AC$136="",$C$26&lt;&gt;1),"",IF(HLOOKUP($AC$136,Presentación!$BZ$3:$DE$574,Presentación!AP275,0)="","",HLOOKUP($AC$136,Presentación!$BZ$3:$DE$574,Presentación!AP275,0)))</f>
        <v/>
      </c>
      <c r="H414" s="428"/>
      <c r="I414" s="428"/>
      <c r="J414" s="428"/>
      <c r="K414" s="428"/>
      <c r="L414" s="428"/>
      <c r="M414" s="428"/>
      <c r="N414" s="428"/>
      <c r="O414" s="428"/>
      <c r="P414" s="428"/>
      <c r="Q414" s="428"/>
      <c r="R414" s="428"/>
      <c r="S414" s="429"/>
      <c r="T414" s="379"/>
      <c r="U414" s="316"/>
      <c r="V414" s="317"/>
      <c r="W414" s="249"/>
      <c r="X414" s="249"/>
      <c r="Y414" s="249"/>
      <c r="Z414" s="249"/>
      <c r="AA414" s="249"/>
      <c r="AB414" s="249"/>
      <c r="AC414" s="249"/>
      <c r="AD414" s="249"/>
      <c r="AG414">
        <f>IF(C26=1,IF(OR(SUM(COUNTBLANK(D414:AD414),COUNTBLANK(D995:AD995))=25,SUM(COUNTBLANK(D414:AD414),COUNTBLANK(D995:AD995))=54),0,1),0)</f>
        <v>0</v>
      </c>
      <c r="AH414" t="b">
        <f>IF(C26&gt;1,IF(COUNTA(D414:AD414,D995:AD995)=0,0,1))</f>
        <v>0</v>
      </c>
      <c r="AK414">
        <f t="shared" si="45"/>
        <v>0</v>
      </c>
      <c r="AL414">
        <f t="shared" si="46"/>
        <v>0</v>
      </c>
      <c r="AM414">
        <f t="shared" si="47"/>
        <v>0</v>
      </c>
      <c r="AN414">
        <f t="shared" si="48"/>
        <v>0</v>
      </c>
      <c r="AO414">
        <f t="shared" si="49"/>
        <v>0</v>
      </c>
      <c r="AP414">
        <f t="shared" si="50"/>
        <v>0</v>
      </c>
    </row>
    <row r="415" spans="1:42" ht="15" customHeight="1">
      <c r="A415" s="83"/>
      <c r="B415" s="100"/>
      <c r="C415" s="125" t="s">
        <v>1559</v>
      </c>
      <c r="D415" s="441" t="str">
        <f>IF(OR($AC$136="",$C$26&lt;&gt;1),"",IF(HLOOKUP($AC$136,Presentación!$AQ$3:$BV$574,Presentación!AP276)="","",HLOOKUP($AC$136,Presentación!$AQ$3:$BV$574,Presentación!AP276,0)))</f>
        <v/>
      </c>
      <c r="E415" s="428"/>
      <c r="F415" s="429"/>
      <c r="G415" s="396" t="str">
        <f>IF(OR($AC$136="",$C$26&lt;&gt;1),"",IF(HLOOKUP($AC$136,Presentación!$BZ$3:$DE$574,Presentación!AP276,0)="","",HLOOKUP($AC$136,Presentación!$BZ$3:$DE$574,Presentación!AP276,0)))</f>
        <v/>
      </c>
      <c r="H415" s="428"/>
      <c r="I415" s="428"/>
      <c r="J415" s="428"/>
      <c r="K415" s="428"/>
      <c r="L415" s="428"/>
      <c r="M415" s="428"/>
      <c r="N415" s="428"/>
      <c r="O415" s="428"/>
      <c r="P415" s="428"/>
      <c r="Q415" s="428"/>
      <c r="R415" s="428"/>
      <c r="S415" s="429"/>
      <c r="T415" s="379"/>
      <c r="U415" s="316"/>
      <c r="V415" s="317"/>
      <c r="W415" s="249"/>
      <c r="X415" s="249"/>
      <c r="Y415" s="249"/>
      <c r="Z415" s="249"/>
      <c r="AA415" s="249"/>
      <c r="AB415" s="249"/>
      <c r="AC415" s="249"/>
      <c r="AD415" s="249"/>
      <c r="AG415">
        <f>IF(C26=1,IF(OR(SUM(COUNTBLANK(D415:AD415),COUNTBLANK(D996:AD996))=25,SUM(COUNTBLANK(D415:AD415),COUNTBLANK(D996:AD996))=54),0,1),0)</f>
        <v>0</v>
      </c>
      <c r="AH415" t="b">
        <f>IF(C26&gt;1,IF(COUNTA(D415:AD415,D996:AD996)=0,0,1))</f>
        <v>0</v>
      </c>
      <c r="AK415">
        <f t="shared" si="45"/>
        <v>0</v>
      </c>
      <c r="AL415">
        <f t="shared" si="46"/>
        <v>0</v>
      </c>
      <c r="AM415">
        <f t="shared" si="47"/>
        <v>0</v>
      </c>
      <c r="AN415">
        <f t="shared" si="48"/>
        <v>0</v>
      </c>
      <c r="AO415">
        <f t="shared" si="49"/>
        <v>0</v>
      </c>
      <c r="AP415">
        <f t="shared" si="50"/>
        <v>0</v>
      </c>
    </row>
    <row r="416" spans="1:42" ht="15" customHeight="1">
      <c r="A416" s="83"/>
      <c r="B416" s="100"/>
      <c r="C416" s="125" t="s">
        <v>1560</v>
      </c>
      <c r="D416" s="441" t="str">
        <f>IF(OR($AC$136="",$C$26&lt;&gt;1),"",IF(HLOOKUP($AC$136,Presentación!$AQ$3:$BV$574,Presentación!AP277)="","",HLOOKUP($AC$136,Presentación!$AQ$3:$BV$574,Presentación!AP277,0)))</f>
        <v/>
      </c>
      <c r="E416" s="428"/>
      <c r="F416" s="429"/>
      <c r="G416" s="396" t="str">
        <f>IF(OR($AC$136="",$C$26&lt;&gt;1),"",IF(HLOOKUP($AC$136,Presentación!$BZ$3:$DE$574,Presentación!AP277,0)="","",HLOOKUP($AC$136,Presentación!$BZ$3:$DE$574,Presentación!AP277,0)))</f>
        <v/>
      </c>
      <c r="H416" s="428"/>
      <c r="I416" s="428"/>
      <c r="J416" s="428"/>
      <c r="K416" s="428"/>
      <c r="L416" s="428"/>
      <c r="M416" s="428"/>
      <c r="N416" s="428"/>
      <c r="O416" s="428"/>
      <c r="P416" s="428"/>
      <c r="Q416" s="428"/>
      <c r="R416" s="428"/>
      <c r="S416" s="429"/>
      <c r="T416" s="379"/>
      <c r="U416" s="316"/>
      <c r="V416" s="317"/>
      <c r="W416" s="249"/>
      <c r="X416" s="249"/>
      <c r="Y416" s="249"/>
      <c r="Z416" s="249"/>
      <c r="AA416" s="249"/>
      <c r="AB416" s="249"/>
      <c r="AC416" s="249"/>
      <c r="AD416" s="249"/>
      <c r="AG416">
        <f>IF(C26=1,IF(OR(SUM(COUNTBLANK(D416:AD416),COUNTBLANK(D997:AD997))=25,SUM(COUNTBLANK(D416:AD416),COUNTBLANK(D997:AD997))=54),0,1),0)</f>
        <v>0</v>
      </c>
      <c r="AH416" t="b">
        <f>IF(C26&gt;1,IF(COUNTA(D416:AD416,D997:AD997)=0,0,1))</f>
        <v>0</v>
      </c>
      <c r="AK416">
        <f t="shared" si="45"/>
        <v>0</v>
      </c>
      <c r="AL416">
        <f t="shared" si="46"/>
        <v>0</v>
      </c>
      <c r="AM416">
        <f t="shared" si="47"/>
        <v>0</v>
      </c>
      <c r="AN416">
        <f t="shared" si="48"/>
        <v>0</v>
      </c>
      <c r="AO416">
        <f t="shared" si="49"/>
        <v>0</v>
      </c>
      <c r="AP416">
        <f t="shared" si="50"/>
        <v>0</v>
      </c>
    </row>
    <row r="417" spans="1:42" ht="15" customHeight="1">
      <c r="A417" s="83"/>
      <c r="B417" s="100"/>
      <c r="C417" s="125" t="s">
        <v>1561</v>
      </c>
      <c r="D417" s="441" t="str">
        <f>IF(OR($AC$136="",$C$26&lt;&gt;1),"",IF(HLOOKUP($AC$136,Presentación!$AQ$3:$BV$574,Presentación!AP278)="","",HLOOKUP($AC$136,Presentación!$AQ$3:$BV$574,Presentación!AP278,0)))</f>
        <v/>
      </c>
      <c r="E417" s="428"/>
      <c r="F417" s="429"/>
      <c r="G417" s="396" t="str">
        <f>IF(OR($AC$136="",$C$26&lt;&gt;1),"",IF(HLOOKUP($AC$136,Presentación!$BZ$3:$DE$574,Presentación!AP278,0)="","",HLOOKUP($AC$136,Presentación!$BZ$3:$DE$574,Presentación!AP278,0)))</f>
        <v/>
      </c>
      <c r="H417" s="428"/>
      <c r="I417" s="428"/>
      <c r="J417" s="428"/>
      <c r="K417" s="428"/>
      <c r="L417" s="428"/>
      <c r="M417" s="428"/>
      <c r="N417" s="428"/>
      <c r="O417" s="428"/>
      <c r="P417" s="428"/>
      <c r="Q417" s="428"/>
      <c r="R417" s="428"/>
      <c r="S417" s="429"/>
      <c r="T417" s="379"/>
      <c r="U417" s="316"/>
      <c r="V417" s="317"/>
      <c r="W417" s="249"/>
      <c r="X417" s="249"/>
      <c r="Y417" s="249"/>
      <c r="Z417" s="249"/>
      <c r="AA417" s="249"/>
      <c r="AB417" s="249"/>
      <c r="AC417" s="249"/>
      <c r="AD417" s="249"/>
      <c r="AG417">
        <f>IF(C26=1,IF(OR(SUM(COUNTBLANK(D417:AD417),COUNTBLANK(D998:AD998))=25,SUM(COUNTBLANK(D417:AD417),COUNTBLANK(D998:AD998))=54),0,1),0)</f>
        <v>0</v>
      </c>
      <c r="AH417" t="b">
        <f>IF(C26&gt;1,IF(COUNTA(D417:AD417,D998:AD998)=0,0,1))</f>
        <v>0</v>
      </c>
      <c r="AK417">
        <f t="shared" si="45"/>
        <v>0</v>
      </c>
      <c r="AL417">
        <f t="shared" si="46"/>
        <v>0</v>
      </c>
      <c r="AM417">
        <f t="shared" si="47"/>
        <v>0</v>
      </c>
      <c r="AN417">
        <f t="shared" si="48"/>
        <v>0</v>
      </c>
      <c r="AO417">
        <f t="shared" si="49"/>
        <v>0</v>
      </c>
      <c r="AP417">
        <f t="shared" si="50"/>
        <v>0</v>
      </c>
    </row>
    <row r="418" spans="1:42" ht="15" customHeight="1">
      <c r="A418" s="83"/>
      <c r="B418" s="100"/>
      <c r="C418" s="125" t="s">
        <v>1562</v>
      </c>
      <c r="D418" s="441" t="str">
        <f>IF(OR($AC$136="",$C$26&lt;&gt;1),"",IF(HLOOKUP($AC$136,Presentación!$AQ$3:$BV$574,Presentación!AP279)="","",HLOOKUP($AC$136,Presentación!$AQ$3:$BV$574,Presentación!AP279,0)))</f>
        <v/>
      </c>
      <c r="E418" s="428"/>
      <c r="F418" s="429"/>
      <c r="G418" s="396" t="str">
        <f>IF(OR($AC$136="",$C$26&lt;&gt;1),"",IF(HLOOKUP($AC$136,Presentación!$BZ$3:$DE$574,Presentación!AP279,0)="","",HLOOKUP($AC$136,Presentación!$BZ$3:$DE$574,Presentación!AP279,0)))</f>
        <v/>
      </c>
      <c r="H418" s="428"/>
      <c r="I418" s="428"/>
      <c r="J418" s="428"/>
      <c r="K418" s="428"/>
      <c r="L418" s="428"/>
      <c r="M418" s="428"/>
      <c r="N418" s="428"/>
      <c r="O418" s="428"/>
      <c r="P418" s="428"/>
      <c r="Q418" s="428"/>
      <c r="R418" s="428"/>
      <c r="S418" s="429"/>
      <c r="T418" s="379"/>
      <c r="U418" s="316"/>
      <c r="V418" s="317"/>
      <c r="W418" s="249"/>
      <c r="X418" s="249"/>
      <c r="Y418" s="249"/>
      <c r="Z418" s="249"/>
      <c r="AA418" s="249"/>
      <c r="AB418" s="249"/>
      <c r="AC418" s="249"/>
      <c r="AD418" s="249"/>
      <c r="AG418">
        <f>IF(C26=1,IF(OR(SUM(COUNTBLANK(D418:AD418),COUNTBLANK(D999:AD999))=25,SUM(COUNTBLANK(D418:AD418),COUNTBLANK(D999:AD999))=54),0,1),0)</f>
        <v>0</v>
      </c>
      <c r="AH418" t="b">
        <f>IF(C26&gt;1,IF(COUNTA(D418:AD418,D999:AD999)=0,0,1))</f>
        <v>0</v>
      </c>
      <c r="AK418">
        <f t="shared" si="45"/>
        <v>0</v>
      </c>
      <c r="AL418">
        <f t="shared" si="46"/>
        <v>0</v>
      </c>
      <c r="AM418">
        <f t="shared" si="47"/>
        <v>0</v>
      </c>
      <c r="AN418">
        <f t="shared" si="48"/>
        <v>0</v>
      </c>
      <c r="AO418">
        <f t="shared" si="49"/>
        <v>0</v>
      </c>
      <c r="AP418">
        <f t="shared" si="50"/>
        <v>0</v>
      </c>
    </row>
    <row r="419" spans="1:42" ht="15" customHeight="1">
      <c r="A419" s="83"/>
      <c r="B419" s="100"/>
      <c r="C419" s="125" t="s">
        <v>1563</v>
      </c>
      <c r="D419" s="441" t="str">
        <f>IF(OR($AC$136="",$C$26&lt;&gt;1),"",IF(HLOOKUP($AC$136,Presentación!$AQ$3:$BV$574,Presentación!AP280)="","",HLOOKUP($AC$136,Presentación!$AQ$3:$BV$574,Presentación!AP280,0)))</f>
        <v/>
      </c>
      <c r="E419" s="428"/>
      <c r="F419" s="429"/>
      <c r="G419" s="396" t="str">
        <f>IF(OR($AC$136="",$C$26&lt;&gt;1),"",IF(HLOOKUP($AC$136,Presentación!$BZ$3:$DE$574,Presentación!AP280,0)="","",HLOOKUP($AC$136,Presentación!$BZ$3:$DE$574,Presentación!AP280,0)))</f>
        <v/>
      </c>
      <c r="H419" s="428"/>
      <c r="I419" s="428"/>
      <c r="J419" s="428"/>
      <c r="K419" s="428"/>
      <c r="L419" s="428"/>
      <c r="M419" s="428"/>
      <c r="N419" s="428"/>
      <c r="O419" s="428"/>
      <c r="P419" s="428"/>
      <c r="Q419" s="428"/>
      <c r="R419" s="428"/>
      <c r="S419" s="429"/>
      <c r="T419" s="379"/>
      <c r="U419" s="316"/>
      <c r="V419" s="317"/>
      <c r="W419" s="249"/>
      <c r="X419" s="249"/>
      <c r="Y419" s="249"/>
      <c r="Z419" s="249"/>
      <c r="AA419" s="249"/>
      <c r="AB419" s="249"/>
      <c r="AC419" s="249"/>
      <c r="AD419" s="249"/>
      <c r="AG419">
        <f>IF(C26=1,IF(OR(SUM(COUNTBLANK(D419:AD419),COUNTBLANK(D1000:AD1000))=25,SUM(COUNTBLANK(D419:AD419),COUNTBLANK(D1000:AD1000))=54),0,1),0)</f>
        <v>0</v>
      </c>
      <c r="AH419" t="b">
        <f>IF(C26&gt;1,IF(COUNTA(D419:AD419,D1000:AD1000)=0,0,1))</f>
        <v>0</v>
      </c>
      <c r="AK419">
        <f t="shared" si="45"/>
        <v>0</v>
      </c>
      <c r="AL419">
        <f t="shared" si="46"/>
        <v>0</v>
      </c>
      <c r="AM419">
        <f t="shared" si="47"/>
        <v>0</v>
      </c>
      <c r="AN419">
        <f t="shared" si="48"/>
        <v>0</v>
      </c>
      <c r="AO419">
        <f t="shared" si="49"/>
        <v>0</v>
      </c>
      <c r="AP419">
        <f t="shared" si="50"/>
        <v>0</v>
      </c>
    </row>
    <row r="420" spans="1:42" ht="15" customHeight="1">
      <c r="A420" s="83"/>
      <c r="B420" s="100"/>
      <c r="C420" s="125" t="s">
        <v>1564</v>
      </c>
      <c r="D420" s="441" t="str">
        <f>IF(OR($AC$136="",$C$26&lt;&gt;1),"",IF(HLOOKUP($AC$136,Presentación!$AQ$3:$BV$574,Presentación!AP281)="","",HLOOKUP($AC$136,Presentación!$AQ$3:$BV$574,Presentación!AP281,0)))</f>
        <v/>
      </c>
      <c r="E420" s="428"/>
      <c r="F420" s="429"/>
      <c r="G420" s="396" t="str">
        <f>IF(OR($AC$136="",$C$26&lt;&gt;1),"",IF(HLOOKUP($AC$136,Presentación!$BZ$3:$DE$574,Presentación!AP281,0)="","",HLOOKUP($AC$136,Presentación!$BZ$3:$DE$574,Presentación!AP281,0)))</f>
        <v/>
      </c>
      <c r="H420" s="428"/>
      <c r="I420" s="428"/>
      <c r="J420" s="428"/>
      <c r="K420" s="428"/>
      <c r="L420" s="428"/>
      <c r="M420" s="428"/>
      <c r="N420" s="428"/>
      <c r="O420" s="428"/>
      <c r="P420" s="428"/>
      <c r="Q420" s="428"/>
      <c r="R420" s="428"/>
      <c r="S420" s="429"/>
      <c r="T420" s="379"/>
      <c r="U420" s="316"/>
      <c r="V420" s="317"/>
      <c r="W420" s="249"/>
      <c r="X420" s="249"/>
      <c r="Y420" s="249"/>
      <c r="Z420" s="249"/>
      <c r="AA420" s="249"/>
      <c r="AB420" s="249"/>
      <c r="AC420" s="249"/>
      <c r="AD420" s="249"/>
      <c r="AG420">
        <f>IF(C26=1,IF(OR(SUM(COUNTBLANK(D420:AD420),COUNTBLANK(D1001:AD1001))=25,SUM(COUNTBLANK(D420:AD420),COUNTBLANK(D1001:AD1001))=54),0,1),0)</f>
        <v>0</v>
      </c>
      <c r="AH420" t="b">
        <f>IF(C26&gt;1,IF(COUNTA(D420:AD420,D1001:AD1001)=0,0,1))</f>
        <v>0</v>
      </c>
      <c r="AK420">
        <f t="shared" si="45"/>
        <v>0</v>
      </c>
      <c r="AL420">
        <f t="shared" si="46"/>
        <v>0</v>
      </c>
      <c r="AM420">
        <f t="shared" si="47"/>
        <v>0</v>
      </c>
      <c r="AN420">
        <f t="shared" si="48"/>
        <v>0</v>
      </c>
      <c r="AO420">
        <f t="shared" si="49"/>
        <v>0</v>
      </c>
      <c r="AP420">
        <f t="shared" si="50"/>
        <v>0</v>
      </c>
    </row>
    <row r="421" spans="1:42" ht="15" customHeight="1">
      <c r="A421" s="83"/>
      <c r="B421" s="100"/>
      <c r="C421" s="125" t="s">
        <v>1565</v>
      </c>
      <c r="D421" s="441" t="str">
        <f>IF(OR($AC$136="",$C$26&lt;&gt;1),"",IF(HLOOKUP($AC$136,Presentación!$AQ$3:$BV$574,Presentación!AP282)="","",HLOOKUP($AC$136,Presentación!$AQ$3:$BV$574,Presentación!AP282,0)))</f>
        <v/>
      </c>
      <c r="E421" s="428"/>
      <c r="F421" s="429"/>
      <c r="G421" s="396" t="str">
        <f>IF(OR($AC$136="",$C$26&lt;&gt;1),"",IF(HLOOKUP($AC$136,Presentación!$BZ$3:$DE$574,Presentación!AP282,0)="","",HLOOKUP($AC$136,Presentación!$BZ$3:$DE$574,Presentación!AP282,0)))</f>
        <v/>
      </c>
      <c r="H421" s="428"/>
      <c r="I421" s="428"/>
      <c r="J421" s="428"/>
      <c r="K421" s="428"/>
      <c r="L421" s="428"/>
      <c r="M421" s="428"/>
      <c r="N421" s="428"/>
      <c r="O421" s="428"/>
      <c r="P421" s="428"/>
      <c r="Q421" s="428"/>
      <c r="R421" s="428"/>
      <c r="S421" s="429"/>
      <c r="T421" s="379"/>
      <c r="U421" s="316"/>
      <c r="V421" s="317"/>
      <c r="W421" s="249"/>
      <c r="X421" s="249"/>
      <c r="Y421" s="249"/>
      <c r="Z421" s="249"/>
      <c r="AA421" s="249"/>
      <c r="AB421" s="249"/>
      <c r="AC421" s="249"/>
      <c r="AD421" s="249"/>
      <c r="AG421">
        <f>IF(C26=1,IF(OR(SUM(COUNTBLANK(D421:AD421),COUNTBLANK(D1002:AD1002))=25,SUM(COUNTBLANK(D421:AD421),COUNTBLANK(D1002:AD1002))=54),0,1),0)</f>
        <v>0</v>
      </c>
      <c r="AH421" t="b">
        <f>IF(C26&gt;1,IF(COUNTA(D421:AD421,D1002:AD1002)=0,0,1))</f>
        <v>0</v>
      </c>
      <c r="AK421">
        <f t="shared" si="45"/>
        <v>0</v>
      </c>
      <c r="AL421">
        <f t="shared" si="46"/>
        <v>0</v>
      </c>
      <c r="AM421">
        <f t="shared" si="47"/>
        <v>0</v>
      </c>
      <c r="AN421">
        <f t="shared" si="48"/>
        <v>0</v>
      </c>
      <c r="AO421">
        <f t="shared" si="49"/>
        <v>0</v>
      </c>
      <c r="AP421">
        <f t="shared" si="50"/>
        <v>0</v>
      </c>
    </row>
    <row r="422" spans="1:42" ht="15" customHeight="1">
      <c r="A422" s="83"/>
      <c r="B422" s="100"/>
      <c r="C422" s="125" t="s">
        <v>1566</v>
      </c>
      <c r="D422" s="441" t="str">
        <f>IF(OR($AC$136="",$C$26&lt;&gt;1),"",IF(HLOOKUP($AC$136,Presentación!$AQ$3:$BV$574,Presentación!AP283)="","",HLOOKUP($AC$136,Presentación!$AQ$3:$BV$574,Presentación!AP283,0)))</f>
        <v/>
      </c>
      <c r="E422" s="428"/>
      <c r="F422" s="429"/>
      <c r="G422" s="396" t="str">
        <f>IF(OR($AC$136="",$C$26&lt;&gt;1),"",IF(HLOOKUP($AC$136,Presentación!$BZ$3:$DE$574,Presentación!AP283,0)="","",HLOOKUP($AC$136,Presentación!$BZ$3:$DE$574,Presentación!AP283,0)))</f>
        <v/>
      </c>
      <c r="H422" s="428"/>
      <c r="I422" s="428"/>
      <c r="J422" s="428"/>
      <c r="K422" s="428"/>
      <c r="L422" s="428"/>
      <c r="M422" s="428"/>
      <c r="N422" s="428"/>
      <c r="O422" s="428"/>
      <c r="P422" s="428"/>
      <c r="Q422" s="428"/>
      <c r="R422" s="428"/>
      <c r="S422" s="429"/>
      <c r="T422" s="379"/>
      <c r="U422" s="316"/>
      <c r="V422" s="317"/>
      <c r="W422" s="249"/>
      <c r="X422" s="249"/>
      <c r="Y422" s="249"/>
      <c r="Z422" s="249"/>
      <c r="AA422" s="249"/>
      <c r="AB422" s="249"/>
      <c r="AC422" s="249"/>
      <c r="AD422" s="249"/>
      <c r="AG422">
        <f>IF(C26=1,IF(OR(SUM(COUNTBLANK(D422:AD422),COUNTBLANK(D1003:AD1003))=25,SUM(COUNTBLANK(D422:AD422),COUNTBLANK(D1003:AD1003))=54),0,1),0)</f>
        <v>0</v>
      </c>
      <c r="AH422" t="b">
        <f>IF(C26&gt;1,IF(COUNTA(D422:AD422,D1003:AD1003)=0,0,1))</f>
        <v>0</v>
      </c>
      <c r="AK422">
        <f t="shared" si="45"/>
        <v>0</v>
      </c>
      <c r="AL422">
        <f t="shared" si="46"/>
        <v>0</v>
      </c>
      <c r="AM422">
        <f t="shared" si="47"/>
        <v>0</v>
      </c>
      <c r="AN422">
        <f t="shared" si="48"/>
        <v>0</v>
      </c>
      <c r="AO422">
        <f t="shared" si="49"/>
        <v>0</v>
      </c>
      <c r="AP422">
        <f t="shared" si="50"/>
        <v>0</v>
      </c>
    </row>
    <row r="423" spans="1:42" ht="15" customHeight="1">
      <c r="A423" s="83"/>
      <c r="B423" s="100"/>
      <c r="C423" s="125" t="s">
        <v>1567</v>
      </c>
      <c r="D423" s="441" t="str">
        <f>IF(OR($AC$136="",$C$26&lt;&gt;1),"",IF(HLOOKUP($AC$136,Presentación!$AQ$3:$BV$574,Presentación!AP284)="","",HLOOKUP($AC$136,Presentación!$AQ$3:$BV$574,Presentación!AP284,0)))</f>
        <v/>
      </c>
      <c r="E423" s="428"/>
      <c r="F423" s="429"/>
      <c r="G423" s="396" t="str">
        <f>IF(OR($AC$136="",$C$26&lt;&gt;1),"",IF(HLOOKUP($AC$136,Presentación!$BZ$3:$DE$574,Presentación!AP284,0)="","",HLOOKUP($AC$136,Presentación!$BZ$3:$DE$574,Presentación!AP284,0)))</f>
        <v/>
      </c>
      <c r="H423" s="428"/>
      <c r="I423" s="428"/>
      <c r="J423" s="428"/>
      <c r="K423" s="428"/>
      <c r="L423" s="428"/>
      <c r="M423" s="428"/>
      <c r="N423" s="428"/>
      <c r="O423" s="428"/>
      <c r="P423" s="428"/>
      <c r="Q423" s="428"/>
      <c r="R423" s="428"/>
      <c r="S423" s="429"/>
      <c r="T423" s="379"/>
      <c r="U423" s="316"/>
      <c r="V423" s="317"/>
      <c r="W423" s="249"/>
      <c r="X423" s="249"/>
      <c r="Y423" s="249"/>
      <c r="Z423" s="249"/>
      <c r="AA423" s="249"/>
      <c r="AB423" s="249"/>
      <c r="AC423" s="249"/>
      <c r="AD423" s="249"/>
      <c r="AG423">
        <f>IF(C26=1,IF(OR(SUM(COUNTBLANK(D423:AD423),COUNTBLANK(D1004:AD1004))=25,SUM(COUNTBLANK(D423:AD423),COUNTBLANK(D1004:AD1004))=54),0,1),0)</f>
        <v>0</v>
      </c>
      <c r="AH423" t="b">
        <f>IF(C26&gt;1,IF(COUNTA(D423:AD423,D1004:AD1004)=0,0,1))</f>
        <v>0</v>
      </c>
      <c r="AK423">
        <f t="shared" si="45"/>
        <v>0</v>
      </c>
      <c r="AL423">
        <f t="shared" si="46"/>
        <v>0</v>
      </c>
      <c r="AM423">
        <f t="shared" si="47"/>
        <v>0</v>
      </c>
      <c r="AN423">
        <f t="shared" si="48"/>
        <v>0</v>
      </c>
      <c r="AO423">
        <f t="shared" si="49"/>
        <v>0</v>
      </c>
      <c r="AP423">
        <f t="shared" si="50"/>
        <v>0</v>
      </c>
    </row>
    <row r="424" spans="1:42" ht="15" customHeight="1">
      <c r="A424" s="83"/>
      <c r="B424" s="100"/>
      <c r="C424" s="125" t="s">
        <v>1568</v>
      </c>
      <c r="D424" s="441" t="str">
        <f>IF(OR($AC$136="",$C$26&lt;&gt;1),"",IF(HLOOKUP($AC$136,Presentación!$AQ$3:$BV$574,Presentación!AP285)="","",HLOOKUP($AC$136,Presentación!$AQ$3:$BV$574,Presentación!AP285,0)))</f>
        <v/>
      </c>
      <c r="E424" s="428"/>
      <c r="F424" s="429"/>
      <c r="G424" s="396" t="str">
        <f>IF(OR($AC$136="",$C$26&lt;&gt;1),"",IF(HLOOKUP($AC$136,Presentación!$BZ$3:$DE$574,Presentación!AP285,0)="","",HLOOKUP($AC$136,Presentación!$BZ$3:$DE$574,Presentación!AP285,0)))</f>
        <v/>
      </c>
      <c r="H424" s="428"/>
      <c r="I424" s="428"/>
      <c r="J424" s="428"/>
      <c r="K424" s="428"/>
      <c r="L424" s="428"/>
      <c r="M424" s="428"/>
      <c r="N424" s="428"/>
      <c r="O424" s="428"/>
      <c r="P424" s="428"/>
      <c r="Q424" s="428"/>
      <c r="R424" s="428"/>
      <c r="S424" s="429"/>
      <c r="T424" s="379"/>
      <c r="U424" s="316"/>
      <c r="V424" s="317"/>
      <c r="W424" s="249"/>
      <c r="X424" s="249"/>
      <c r="Y424" s="249"/>
      <c r="Z424" s="249"/>
      <c r="AA424" s="249"/>
      <c r="AB424" s="249"/>
      <c r="AC424" s="249"/>
      <c r="AD424" s="249"/>
      <c r="AG424">
        <f>IF(C26=1,IF(OR(SUM(COUNTBLANK(D424:AD424),COUNTBLANK(D1005:AD1005))=25,SUM(COUNTBLANK(D424:AD424),COUNTBLANK(D1005:AD1005))=54),0,1),0)</f>
        <v>0</v>
      </c>
      <c r="AH424" t="b">
        <f>IF(C26&gt;1,IF(COUNTA(D424:AD424,D1005:AD1005)=0,0,1))</f>
        <v>0</v>
      </c>
      <c r="AK424">
        <f t="shared" si="45"/>
        <v>0</v>
      </c>
      <c r="AL424">
        <f t="shared" si="46"/>
        <v>0</v>
      </c>
      <c r="AM424">
        <f t="shared" si="47"/>
        <v>0</v>
      </c>
      <c r="AN424">
        <f t="shared" si="48"/>
        <v>0</v>
      </c>
      <c r="AO424">
        <f t="shared" si="49"/>
        <v>0</v>
      </c>
      <c r="AP424">
        <f t="shared" si="50"/>
        <v>0</v>
      </c>
    </row>
    <row r="425" spans="1:42" ht="15" customHeight="1">
      <c r="A425" s="83"/>
      <c r="B425" s="100"/>
      <c r="C425" s="125" t="s">
        <v>1569</v>
      </c>
      <c r="D425" s="441" t="str">
        <f>IF(OR($AC$136="",$C$26&lt;&gt;1),"",IF(HLOOKUP($AC$136,Presentación!$AQ$3:$BV$574,Presentación!AP286)="","",HLOOKUP($AC$136,Presentación!$AQ$3:$BV$574,Presentación!AP286,0)))</f>
        <v/>
      </c>
      <c r="E425" s="428"/>
      <c r="F425" s="429"/>
      <c r="G425" s="396" t="str">
        <f>IF(OR($AC$136="",$C$26&lt;&gt;1),"",IF(HLOOKUP($AC$136,Presentación!$BZ$3:$DE$574,Presentación!AP286,0)="","",HLOOKUP($AC$136,Presentación!$BZ$3:$DE$574,Presentación!AP286,0)))</f>
        <v/>
      </c>
      <c r="H425" s="428"/>
      <c r="I425" s="428"/>
      <c r="J425" s="428"/>
      <c r="K425" s="428"/>
      <c r="L425" s="428"/>
      <c r="M425" s="428"/>
      <c r="N425" s="428"/>
      <c r="O425" s="428"/>
      <c r="P425" s="428"/>
      <c r="Q425" s="428"/>
      <c r="R425" s="428"/>
      <c r="S425" s="429"/>
      <c r="T425" s="379"/>
      <c r="U425" s="316"/>
      <c r="V425" s="317"/>
      <c r="W425" s="249"/>
      <c r="X425" s="249"/>
      <c r="Y425" s="249"/>
      <c r="Z425" s="249"/>
      <c r="AA425" s="249"/>
      <c r="AB425" s="249"/>
      <c r="AC425" s="249"/>
      <c r="AD425" s="249"/>
      <c r="AG425">
        <f>IF(C26=1,IF(OR(SUM(COUNTBLANK(D425:AD425),COUNTBLANK(D1006:AD1006))=25,SUM(COUNTBLANK(D425:AD425),COUNTBLANK(D1006:AD1006))=54),0,1),0)</f>
        <v>0</v>
      </c>
      <c r="AH425" t="b">
        <f>IF(C26&gt;1,IF(COUNTA(D425:AD425,D1006:AD1006)=0,0,1))</f>
        <v>0</v>
      </c>
      <c r="AK425">
        <f t="shared" si="45"/>
        <v>0</v>
      </c>
      <c r="AL425">
        <f t="shared" si="46"/>
        <v>0</v>
      </c>
      <c r="AM425">
        <f t="shared" si="47"/>
        <v>0</v>
      </c>
      <c r="AN425">
        <f t="shared" si="48"/>
        <v>0</v>
      </c>
      <c r="AO425">
        <f t="shared" si="49"/>
        <v>0</v>
      </c>
      <c r="AP425">
        <f t="shared" si="50"/>
        <v>0</v>
      </c>
    </row>
    <row r="426" spans="1:42" ht="15" customHeight="1">
      <c r="A426" s="83"/>
      <c r="B426" s="100"/>
      <c r="C426" s="125" t="s">
        <v>1570</v>
      </c>
      <c r="D426" s="441" t="str">
        <f>IF(OR($AC$136="",$C$26&lt;&gt;1),"",IF(HLOOKUP($AC$136,Presentación!$AQ$3:$BV$574,Presentación!AP287)="","",HLOOKUP($AC$136,Presentación!$AQ$3:$BV$574,Presentación!AP287,0)))</f>
        <v/>
      </c>
      <c r="E426" s="428"/>
      <c r="F426" s="429"/>
      <c r="G426" s="396" t="str">
        <f>IF(OR($AC$136="",$C$26&lt;&gt;1),"",IF(HLOOKUP($AC$136,Presentación!$BZ$3:$DE$574,Presentación!AP287,0)="","",HLOOKUP($AC$136,Presentación!$BZ$3:$DE$574,Presentación!AP287,0)))</f>
        <v/>
      </c>
      <c r="H426" s="428"/>
      <c r="I426" s="428"/>
      <c r="J426" s="428"/>
      <c r="K426" s="428"/>
      <c r="L426" s="428"/>
      <c r="M426" s="428"/>
      <c r="N426" s="428"/>
      <c r="O426" s="428"/>
      <c r="P426" s="428"/>
      <c r="Q426" s="428"/>
      <c r="R426" s="428"/>
      <c r="S426" s="429"/>
      <c r="T426" s="379"/>
      <c r="U426" s="316"/>
      <c r="V426" s="317"/>
      <c r="W426" s="249"/>
      <c r="X426" s="249"/>
      <c r="Y426" s="249"/>
      <c r="Z426" s="249"/>
      <c r="AA426" s="249"/>
      <c r="AB426" s="249"/>
      <c r="AC426" s="249"/>
      <c r="AD426" s="249"/>
      <c r="AG426">
        <f>IF(C26=1,IF(OR(SUM(COUNTBLANK(D426:AD426),COUNTBLANK(D1007:AD1007))=25,SUM(COUNTBLANK(D426:AD426),COUNTBLANK(D1007:AD1007))=54),0,1),0)</f>
        <v>0</v>
      </c>
      <c r="AH426" t="b">
        <f>IF(C26&gt;1,IF(COUNTA(D426:AD426,D1007:AD1007)=0,0,1))</f>
        <v>0</v>
      </c>
      <c r="AK426">
        <f t="shared" si="45"/>
        <v>0</v>
      </c>
      <c r="AL426">
        <f t="shared" si="46"/>
        <v>0</v>
      </c>
      <c r="AM426">
        <f t="shared" si="47"/>
        <v>0</v>
      </c>
      <c r="AN426">
        <f t="shared" si="48"/>
        <v>0</v>
      </c>
      <c r="AO426">
        <f t="shared" si="49"/>
        <v>0</v>
      </c>
      <c r="AP426">
        <f t="shared" si="50"/>
        <v>0</v>
      </c>
    </row>
    <row r="427" spans="1:42" ht="15" customHeight="1">
      <c r="A427" s="83"/>
      <c r="B427" s="100"/>
      <c r="C427" s="125" t="s">
        <v>1571</v>
      </c>
      <c r="D427" s="441" t="str">
        <f>IF(OR($AC$136="",$C$26&lt;&gt;1),"",IF(HLOOKUP($AC$136,Presentación!$AQ$3:$BV$574,Presentación!AP288)="","",HLOOKUP($AC$136,Presentación!$AQ$3:$BV$574,Presentación!AP288,0)))</f>
        <v/>
      </c>
      <c r="E427" s="428"/>
      <c r="F427" s="429"/>
      <c r="G427" s="396" t="str">
        <f>IF(OR($AC$136="",$C$26&lt;&gt;1),"",IF(HLOOKUP($AC$136,Presentación!$BZ$3:$DE$574,Presentación!AP288,0)="","",HLOOKUP($AC$136,Presentación!$BZ$3:$DE$574,Presentación!AP288,0)))</f>
        <v/>
      </c>
      <c r="H427" s="428"/>
      <c r="I427" s="428"/>
      <c r="J427" s="428"/>
      <c r="K427" s="428"/>
      <c r="L427" s="428"/>
      <c r="M427" s="428"/>
      <c r="N427" s="428"/>
      <c r="O427" s="428"/>
      <c r="P427" s="428"/>
      <c r="Q427" s="428"/>
      <c r="R427" s="428"/>
      <c r="S427" s="429"/>
      <c r="T427" s="379"/>
      <c r="U427" s="316"/>
      <c r="V427" s="317"/>
      <c r="W427" s="249"/>
      <c r="X427" s="249"/>
      <c r="Y427" s="249"/>
      <c r="Z427" s="249"/>
      <c r="AA427" s="249"/>
      <c r="AB427" s="249"/>
      <c r="AC427" s="249"/>
      <c r="AD427" s="249"/>
      <c r="AG427">
        <f>IF(C26=1,IF(OR(SUM(COUNTBLANK(D427:AD427),COUNTBLANK(D1008:AD1008))=25,SUM(COUNTBLANK(D427:AD427),COUNTBLANK(D1008:AD1008))=54),0,1),0)</f>
        <v>0</v>
      </c>
      <c r="AH427" t="b">
        <f>IF(C26&gt;1,IF(COUNTA(D427:AD427,D1008:AD1008)=0,0,1))</f>
        <v>0</v>
      </c>
      <c r="AK427">
        <f t="shared" si="45"/>
        <v>0</v>
      </c>
      <c r="AL427">
        <f t="shared" si="46"/>
        <v>0</v>
      </c>
      <c r="AM427">
        <f t="shared" si="47"/>
        <v>0</v>
      </c>
      <c r="AN427">
        <f t="shared" si="48"/>
        <v>0</v>
      </c>
      <c r="AO427">
        <f t="shared" si="49"/>
        <v>0</v>
      </c>
      <c r="AP427">
        <f t="shared" si="50"/>
        <v>0</v>
      </c>
    </row>
    <row r="428" spans="1:42" ht="15" customHeight="1">
      <c r="A428" s="83"/>
      <c r="B428" s="100"/>
      <c r="C428" s="125" t="s">
        <v>1572</v>
      </c>
      <c r="D428" s="441" t="str">
        <f>IF(OR($AC$136="",$C$26&lt;&gt;1),"",IF(HLOOKUP($AC$136,Presentación!$AQ$3:$BV$574,Presentación!AP289)="","",HLOOKUP($AC$136,Presentación!$AQ$3:$BV$574,Presentación!AP289,0)))</f>
        <v/>
      </c>
      <c r="E428" s="428"/>
      <c r="F428" s="429"/>
      <c r="G428" s="396" t="str">
        <f>IF(OR($AC$136="",$C$26&lt;&gt;1),"",IF(HLOOKUP($AC$136,Presentación!$BZ$3:$DE$574,Presentación!AP289,0)="","",HLOOKUP($AC$136,Presentación!$BZ$3:$DE$574,Presentación!AP289,0)))</f>
        <v/>
      </c>
      <c r="H428" s="428"/>
      <c r="I428" s="428"/>
      <c r="J428" s="428"/>
      <c r="K428" s="428"/>
      <c r="L428" s="428"/>
      <c r="M428" s="428"/>
      <c r="N428" s="428"/>
      <c r="O428" s="428"/>
      <c r="P428" s="428"/>
      <c r="Q428" s="428"/>
      <c r="R428" s="428"/>
      <c r="S428" s="429"/>
      <c r="T428" s="379"/>
      <c r="U428" s="316"/>
      <c r="V428" s="317"/>
      <c r="W428" s="249"/>
      <c r="X428" s="249"/>
      <c r="Y428" s="249"/>
      <c r="Z428" s="249"/>
      <c r="AA428" s="249"/>
      <c r="AB428" s="249"/>
      <c r="AC428" s="249"/>
      <c r="AD428" s="249"/>
      <c r="AG428">
        <f>IF(C26=1,IF(OR(SUM(COUNTBLANK(D428:AD428),COUNTBLANK(D1009:AD1009))=25,SUM(COUNTBLANK(D428:AD428),COUNTBLANK(D1009:AD1009))=54),0,1),0)</f>
        <v>0</v>
      </c>
      <c r="AH428" t="b">
        <f>IF(C26&gt;1,IF(COUNTA(D428:AD428,D1009:AD1009)=0,0,1))</f>
        <v>0</v>
      </c>
      <c r="AK428">
        <f t="shared" si="45"/>
        <v>0</v>
      </c>
      <c r="AL428">
        <f t="shared" si="46"/>
        <v>0</v>
      </c>
      <c r="AM428">
        <f t="shared" si="47"/>
        <v>0</v>
      </c>
      <c r="AN428">
        <f t="shared" si="48"/>
        <v>0</v>
      </c>
      <c r="AO428">
        <f t="shared" si="49"/>
        <v>0</v>
      </c>
      <c r="AP428">
        <f t="shared" si="50"/>
        <v>0</v>
      </c>
    </row>
    <row r="429" spans="1:42" ht="15" customHeight="1">
      <c r="A429" s="83"/>
      <c r="B429" s="100"/>
      <c r="C429" s="125" t="s">
        <v>1573</v>
      </c>
      <c r="D429" s="441" t="str">
        <f>IF(OR($AC$136="",$C$26&lt;&gt;1),"",IF(HLOOKUP($AC$136,Presentación!$AQ$3:$BV$574,Presentación!AP290)="","",HLOOKUP($AC$136,Presentación!$AQ$3:$BV$574,Presentación!AP290,0)))</f>
        <v/>
      </c>
      <c r="E429" s="428"/>
      <c r="F429" s="429"/>
      <c r="G429" s="396" t="str">
        <f>IF(OR($AC$136="",$C$26&lt;&gt;1),"",IF(HLOOKUP($AC$136,Presentación!$BZ$3:$DE$574,Presentación!AP290,0)="","",HLOOKUP($AC$136,Presentación!$BZ$3:$DE$574,Presentación!AP290,0)))</f>
        <v/>
      </c>
      <c r="H429" s="428"/>
      <c r="I429" s="428"/>
      <c r="J429" s="428"/>
      <c r="K429" s="428"/>
      <c r="L429" s="428"/>
      <c r="M429" s="428"/>
      <c r="N429" s="428"/>
      <c r="O429" s="428"/>
      <c r="P429" s="428"/>
      <c r="Q429" s="428"/>
      <c r="R429" s="428"/>
      <c r="S429" s="429"/>
      <c r="T429" s="379"/>
      <c r="U429" s="316"/>
      <c r="V429" s="317"/>
      <c r="W429" s="249"/>
      <c r="X429" s="249"/>
      <c r="Y429" s="249"/>
      <c r="Z429" s="249"/>
      <c r="AA429" s="249"/>
      <c r="AB429" s="249"/>
      <c r="AC429" s="249"/>
      <c r="AD429" s="249"/>
      <c r="AG429">
        <f>IF(C26=1,IF(OR(SUM(COUNTBLANK(D429:AD429),COUNTBLANK(D1010:AD1010))=25,SUM(COUNTBLANK(D429:AD429),COUNTBLANK(D1010:AD1010))=54),0,1),0)</f>
        <v>0</v>
      </c>
      <c r="AH429" t="b">
        <f>IF(C26&gt;1,IF(COUNTA(D429:AD429,D1010:AD1010)=0,0,1))</f>
        <v>0</v>
      </c>
      <c r="AK429">
        <f t="shared" si="45"/>
        <v>0</v>
      </c>
      <c r="AL429">
        <f t="shared" si="46"/>
        <v>0</v>
      </c>
      <c r="AM429">
        <f t="shared" si="47"/>
        <v>0</v>
      </c>
      <c r="AN429">
        <f t="shared" si="48"/>
        <v>0</v>
      </c>
      <c r="AO429">
        <f t="shared" si="49"/>
        <v>0</v>
      </c>
      <c r="AP429">
        <f t="shared" si="50"/>
        <v>0</v>
      </c>
    </row>
    <row r="430" spans="1:42" ht="15" customHeight="1">
      <c r="A430" s="83"/>
      <c r="B430" s="100"/>
      <c r="C430" s="125" t="s">
        <v>1574</v>
      </c>
      <c r="D430" s="441" t="str">
        <f>IF(OR($AC$136="",$C$26&lt;&gt;1),"",IF(HLOOKUP($AC$136,Presentación!$AQ$3:$BV$574,Presentación!AP291)="","",HLOOKUP($AC$136,Presentación!$AQ$3:$BV$574,Presentación!AP291,0)))</f>
        <v/>
      </c>
      <c r="E430" s="428"/>
      <c r="F430" s="429"/>
      <c r="G430" s="396" t="str">
        <f>IF(OR($AC$136="",$C$26&lt;&gt;1),"",IF(HLOOKUP($AC$136,Presentación!$BZ$3:$DE$574,Presentación!AP291,0)="","",HLOOKUP($AC$136,Presentación!$BZ$3:$DE$574,Presentación!AP291,0)))</f>
        <v/>
      </c>
      <c r="H430" s="428"/>
      <c r="I430" s="428"/>
      <c r="J430" s="428"/>
      <c r="K430" s="428"/>
      <c r="L430" s="428"/>
      <c r="M430" s="428"/>
      <c r="N430" s="428"/>
      <c r="O430" s="428"/>
      <c r="P430" s="428"/>
      <c r="Q430" s="428"/>
      <c r="R430" s="428"/>
      <c r="S430" s="429"/>
      <c r="T430" s="379"/>
      <c r="U430" s="316"/>
      <c r="V430" s="317"/>
      <c r="W430" s="249"/>
      <c r="X430" s="249"/>
      <c r="Y430" s="249"/>
      <c r="Z430" s="249"/>
      <c r="AA430" s="249"/>
      <c r="AB430" s="249"/>
      <c r="AC430" s="249"/>
      <c r="AD430" s="249"/>
      <c r="AG430">
        <f>IF(C26=1,IF(OR(SUM(COUNTBLANK(D430:AD430),COUNTBLANK(D1011:AD1011))=25,SUM(COUNTBLANK(D430:AD430),COUNTBLANK(D1011:AD1011))=54),0,1),0)</f>
        <v>0</v>
      </c>
      <c r="AH430" t="b">
        <f>IF(C26&gt;1,IF(COUNTA(D430:AD430,D1011:AD1011)=0,0,1))</f>
        <v>0</v>
      </c>
      <c r="AK430">
        <f t="shared" si="45"/>
        <v>0</v>
      </c>
      <c r="AL430">
        <f t="shared" si="46"/>
        <v>0</v>
      </c>
      <c r="AM430">
        <f t="shared" si="47"/>
        <v>0</v>
      </c>
      <c r="AN430">
        <f t="shared" si="48"/>
        <v>0</v>
      </c>
      <c r="AO430">
        <f t="shared" si="49"/>
        <v>0</v>
      </c>
      <c r="AP430">
        <f t="shared" si="50"/>
        <v>0</v>
      </c>
    </row>
    <row r="431" spans="1:42" ht="15" customHeight="1">
      <c r="A431" s="83"/>
      <c r="B431" s="100"/>
      <c r="C431" s="125" t="s">
        <v>1575</v>
      </c>
      <c r="D431" s="441" t="str">
        <f>IF(OR($AC$136="",$C$26&lt;&gt;1),"",IF(HLOOKUP($AC$136,Presentación!$AQ$3:$BV$574,Presentación!AP292)="","",HLOOKUP($AC$136,Presentación!$AQ$3:$BV$574,Presentación!AP292,0)))</f>
        <v/>
      </c>
      <c r="E431" s="428"/>
      <c r="F431" s="429"/>
      <c r="G431" s="396" t="str">
        <f>IF(OR($AC$136="",$C$26&lt;&gt;1),"",IF(HLOOKUP($AC$136,Presentación!$BZ$3:$DE$574,Presentación!AP292,0)="","",HLOOKUP($AC$136,Presentación!$BZ$3:$DE$574,Presentación!AP292,0)))</f>
        <v/>
      </c>
      <c r="H431" s="428"/>
      <c r="I431" s="428"/>
      <c r="J431" s="428"/>
      <c r="K431" s="428"/>
      <c r="L431" s="428"/>
      <c r="M431" s="428"/>
      <c r="N431" s="428"/>
      <c r="O431" s="428"/>
      <c r="P431" s="428"/>
      <c r="Q431" s="428"/>
      <c r="R431" s="428"/>
      <c r="S431" s="429"/>
      <c r="T431" s="379"/>
      <c r="U431" s="316"/>
      <c r="V431" s="317"/>
      <c r="W431" s="249"/>
      <c r="X431" s="249"/>
      <c r="Y431" s="249"/>
      <c r="Z431" s="249"/>
      <c r="AA431" s="249"/>
      <c r="AB431" s="249"/>
      <c r="AC431" s="249"/>
      <c r="AD431" s="249"/>
      <c r="AG431">
        <f>IF(C26=1,IF(OR(SUM(COUNTBLANK(D431:AD431),COUNTBLANK(D1012:AD1012))=25,SUM(COUNTBLANK(D431:AD431),COUNTBLANK(D1012:AD1012))=54),0,1),0)</f>
        <v>0</v>
      </c>
      <c r="AH431" t="b">
        <f>IF(C26&gt;1,IF(COUNTA(D431:AD431,D1012:AD1012)=0,0,1))</f>
        <v>0</v>
      </c>
      <c r="AK431">
        <f t="shared" si="45"/>
        <v>0</v>
      </c>
      <c r="AL431">
        <f t="shared" si="46"/>
        <v>0</v>
      </c>
      <c r="AM431">
        <f t="shared" si="47"/>
        <v>0</v>
      </c>
      <c r="AN431">
        <f t="shared" si="48"/>
        <v>0</v>
      </c>
      <c r="AO431">
        <f t="shared" si="49"/>
        <v>0</v>
      </c>
      <c r="AP431">
        <f t="shared" si="50"/>
        <v>0</v>
      </c>
    </row>
    <row r="432" spans="1:42" ht="15" customHeight="1">
      <c r="A432" s="83"/>
      <c r="B432" s="100"/>
      <c r="C432" s="125" t="s">
        <v>1576</v>
      </c>
      <c r="D432" s="441" t="str">
        <f>IF(OR($AC$136="",$C$26&lt;&gt;1),"",IF(HLOOKUP($AC$136,Presentación!$AQ$3:$BV$574,Presentación!AP293)="","",HLOOKUP($AC$136,Presentación!$AQ$3:$BV$574,Presentación!AP293,0)))</f>
        <v/>
      </c>
      <c r="E432" s="428"/>
      <c r="F432" s="429"/>
      <c r="G432" s="396" t="str">
        <f>IF(OR($AC$136="",$C$26&lt;&gt;1),"",IF(HLOOKUP($AC$136,Presentación!$BZ$3:$DE$574,Presentación!AP293,0)="","",HLOOKUP($AC$136,Presentación!$BZ$3:$DE$574,Presentación!AP293,0)))</f>
        <v/>
      </c>
      <c r="H432" s="428"/>
      <c r="I432" s="428"/>
      <c r="J432" s="428"/>
      <c r="K432" s="428"/>
      <c r="L432" s="428"/>
      <c r="M432" s="428"/>
      <c r="N432" s="428"/>
      <c r="O432" s="428"/>
      <c r="P432" s="428"/>
      <c r="Q432" s="428"/>
      <c r="R432" s="428"/>
      <c r="S432" s="429"/>
      <c r="T432" s="379"/>
      <c r="U432" s="316"/>
      <c r="V432" s="317"/>
      <c r="W432" s="249"/>
      <c r="X432" s="249"/>
      <c r="Y432" s="249"/>
      <c r="Z432" s="249"/>
      <c r="AA432" s="249"/>
      <c r="AB432" s="249"/>
      <c r="AC432" s="249"/>
      <c r="AD432" s="249"/>
      <c r="AG432">
        <f>IF(C26=1,IF(OR(SUM(COUNTBLANK(D432:AD432),COUNTBLANK(D1013:AD1013))=25,SUM(COUNTBLANK(D432:AD432),COUNTBLANK(D1013:AD1013))=54),0,1),0)</f>
        <v>0</v>
      </c>
      <c r="AH432" t="b">
        <f>IF(C26&gt;1,IF(COUNTA(D432:AD432,D1013:AD1013)=0,0,1))</f>
        <v>0</v>
      </c>
      <c r="AK432">
        <f t="shared" si="45"/>
        <v>0</v>
      </c>
      <c r="AL432">
        <f t="shared" si="46"/>
        <v>0</v>
      </c>
      <c r="AM432">
        <f t="shared" si="47"/>
        <v>0</v>
      </c>
      <c r="AN432">
        <f t="shared" si="48"/>
        <v>0</v>
      </c>
      <c r="AO432">
        <f t="shared" si="49"/>
        <v>0</v>
      </c>
      <c r="AP432">
        <f t="shared" si="50"/>
        <v>0</v>
      </c>
    </row>
    <row r="433" spans="1:42" ht="15" customHeight="1">
      <c r="A433" s="83"/>
      <c r="B433" s="100"/>
      <c r="C433" s="125" t="s">
        <v>1577</v>
      </c>
      <c r="D433" s="441" t="str">
        <f>IF(OR($AC$136="",$C$26&lt;&gt;1),"",IF(HLOOKUP($AC$136,Presentación!$AQ$3:$BV$574,Presentación!AP294)="","",HLOOKUP($AC$136,Presentación!$AQ$3:$BV$574,Presentación!AP294,0)))</f>
        <v/>
      </c>
      <c r="E433" s="428"/>
      <c r="F433" s="429"/>
      <c r="G433" s="396" t="str">
        <f>IF(OR($AC$136="",$C$26&lt;&gt;1),"",IF(HLOOKUP($AC$136,Presentación!$BZ$3:$DE$574,Presentación!AP294,0)="","",HLOOKUP($AC$136,Presentación!$BZ$3:$DE$574,Presentación!AP294,0)))</f>
        <v/>
      </c>
      <c r="H433" s="428"/>
      <c r="I433" s="428"/>
      <c r="J433" s="428"/>
      <c r="K433" s="428"/>
      <c r="L433" s="428"/>
      <c r="M433" s="428"/>
      <c r="N433" s="428"/>
      <c r="O433" s="428"/>
      <c r="P433" s="428"/>
      <c r="Q433" s="428"/>
      <c r="R433" s="428"/>
      <c r="S433" s="429"/>
      <c r="T433" s="379"/>
      <c r="U433" s="316"/>
      <c r="V433" s="317"/>
      <c r="W433" s="249"/>
      <c r="X433" s="249"/>
      <c r="Y433" s="249"/>
      <c r="Z433" s="249"/>
      <c r="AA433" s="249"/>
      <c r="AB433" s="249"/>
      <c r="AC433" s="249"/>
      <c r="AD433" s="249"/>
      <c r="AG433">
        <f>IF(C26=1,IF(OR(SUM(COUNTBLANK(D433:AD433),COUNTBLANK(D1014:AD1014))=25,SUM(COUNTBLANK(D433:AD433),COUNTBLANK(D1014:AD1014))=54),0,1),0)</f>
        <v>0</v>
      </c>
      <c r="AH433" t="b">
        <f>IF(C26&gt;1,IF(COUNTA(D433:AD433,D1014:AD1014)=0,0,1))</f>
        <v>0</v>
      </c>
      <c r="AK433">
        <f t="shared" si="45"/>
        <v>0</v>
      </c>
      <c r="AL433">
        <f t="shared" si="46"/>
        <v>0</v>
      </c>
      <c r="AM433">
        <f t="shared" si="47"/>
        <v>0</v>
      </c>
      <c r="AN433">
        <f t="shared" si="48"/>
        <v>0</v>
      </c>
      <c r="AO433">
        <f t="shared" si="49"/>
        <v>0</v>
      </c>
      <c r="AP433">
        <f t="shared" si="50"/>
        <v>0</v>
      </c>
    </row>
    <row r="434" spans="1:42" ht="15" customHeight="1">
      <c r="A434" s="83"/>
      <c r="B434" s="100"/>
      <c r="C434" s="125" t="s">
        <v>1578</v>
      </c>
      <c r="D434" s="441" t="str">
        <f>IF(OR($AC$136="",$C$26&lt;&gt;1),"",IF(HLOOKUP($AC$136,Presentación!$AQ$3:$BV$574,Presentación!AP295)="","",HLOOKUP($AC$136,Presentación!$AQ$3:$BV$574,Presentación!AP295,0)))</f>
        <v/>
      </c>
      <c r="E434" s="428"/>
      <c r="F434" s="429"/>
      <c r="G434" s="396" t="str">
        <f>IF(OR($AC$136="",$C$26&lt;&gt;1),"",IF(HLOOKUP($AC$136,Presentación!$BZ$3:$DE$574,Presentación!AP295,0)="","",HLOOKUP($AC$136,Presentación!$BZ$3:$DE$574,Presentación!AP295,0)))</f>
        <v/>
      </c>
      <c r="H434" s="428"/>
      <c r="I434" s="428"/>
      <c r="J434" s="428"/>
      <c r="K434" s="428"/>
      <c r="L434" s="428"/>
      <c r="M434" s="428"/>
      <c r="N434" s="428"/>
      <c r="O434" s="428"/>
      <c r="P434" s="428"/>
      <c r="Q434" s="428"/>
      <c r="R434" s="428"/>
      <c r="S434" s="429"/>
      <c r="T434" s="379"/>
      <c r="U434" s="316"/>
      <c r="V434" s="317"/>
      <c r="W434" s="249"/>
      <c r="X434" s="249"/>
      <c r="Y434" s="249"/>
      <c r="Z434" s="249"/>
      <c r="AA434" s="249"/>
      <c r="AB434" s="249"/>
      <c r="AC434" s="249"/>
      <c r="AD434" s="249"/>
      <c r="AG434">
        <f>IF(C26=1,IF(OR(SUM(COUNTBLANK(D434:AD434),COUNTBLANK(D1015:AD1015))=25,SUM(COUNTBLANK(D434:AD434),COUNTBLANK(D1015:AD1015))=54),0,1),0)</f>
        <v>0</v>
      </c>
      <c r="AH434" t="b">
        <f>IF(C26&gt;1,IF(COUNTA(D434:AD434,D1015:AD1015)=0,0,1))</f>
        <v>0</v>
      </c>
      <c r="AK434">
        <f t="shared" si="45"/>
        <v>0</v>
      </c>
      <c r="AL434">
        <f t="shared" si="46"/>
        <v>0</v>
      </c>
      <c r="AM434">
        <f t="shared" si="47"/>
        <v>0</v>
      </c>
      <c r="AN434">
        <f t="shared" si="48"/>
        <v>0</v>
      </c>
      <c r="AO434">
        <f t="shared" si="49"/>
        <v>0</v>
      </c>
      <c r="AP434">
        <f t="shared" si="50"/>
        <v>0</v>
      </c>
    </row>
    <row r="435" spans="1:42" ht="15" customHeight="1">
      <c r="A435" s="83"/>
      <c r="B435" s="100"/>
      <c r="C435" s="125" t="s">
        <v>1579</v>
      </c>
      <c r="D435" s="441" t="str">
        <f>IF(OR($AC$136="",$C$26&lt;&gt;1),"",IF(HLOOKUP($AC$136,Presentación!$AQ$3:$BV$574,Presentación!AP296)="","",HLOOKUP($AC$136,Presentación!$AQ$3:$BV$574,Presentación!AP296,0)))</f>
        <v/>
      </c>
      <c r="E435" s="428"/>
      <c r="F435" s="429"/>
      <c r="G435" s="396" t="str">
        <f>IF(OR($AC$136="",$C$26&lt;&gt;1),"",IF(HLOOKUP($AC$136,Presentación!$BZ$3:$DE$574,Presentación!AP296,0)="","",HLOOKUP($AC$136,Presentación!$BZ$3:$DE$574,Presentación!AP296,0)))</f>
        <v/>
      </c>
      <c r="H435" s="428"/>
      <c r="I435" s="428"/>
      <c r="J435" s="428"/>
      <c r="K435" s="428"/>
      <c r="L435" s="428"/>
      <c r="M435" s="428"/>
      <c r="N435" s="428"/>
      <c r="O435" s="428"/>
      <c r="P435" s="428"/>
      <c r="Q435" s="428"/>
      <c r="R435" s="428"/>
      <c r="S435" s="429"/>
      <c r="T435" s="379"/>
      <c r="U435" s="316"/>
      <c r="V435" s="317"/>
      <c r="W435" s="249"/>
      <c r="X435" s="249"/>
      <c r="Y435" s="249"/>
      <c r="Z435" s="249"/>
      <c r="AA435" s="249"/>
      <c r="AB435" s="249"/>
      <c r="AC435" s="249"/>
      <c r="AD435" s="249"/>
      <c r="AG435">
        <f>IF(C26=1,IF(OR(SUM(COUNTBLANK(D435:AD435),COUNTBLANK(D1016:AD1016))=25,SUM(COUNTBLANK(D435:AD435),COUNTBLANK(D1016:AD1016))=54),0,1),0)</f>
        <v>0</v>
      </c>
      <c r="AH435" t="b">
        <f>IF(C26&gt;1,IF(COUNTA(D435:AD435,D1016:AD1016)=0,0,1))</f>
        <v>0</v>
      </c>
      <c r="AK435">
        <f t="shared" si="45"/>
        <v>0</v>
      </c>
      <c r="AL435">
        <f t="shared" si="46"/>
        <v>0</v>
      </c>
      <c r="AM435">
        <f t="shared" si="47"/>
        <v>0</v>
      </c>
      <c r="AN435">
        <f t="shared" si="48"/>
        <v>0</v>
      </c>
      <c r="AO435">
        <f t="shared" si="49"/>
        <v>0</v>
      </c>
      <c r="AP435">
        <f t="shared" si="50"/>
        <v>0</v>
      </c>
    </row>
    <row r="436" spans="1:42" ht="15" customHeight="1">
      <c r="A436" s="83"/>
      <c r="B436" s="100"/>
      <c r="C436" s="125" t="s">
        <v>1580</v>
      </c>
      <c r="D436" s="441" t="str">
        <f>IF(OR($AC$136="",$C$26&lt;&gt;1),"",IF(HLOOKUP($AC$136,Presentación!$AQ$3:$BV$574,Presentación!AP297)="","",HLOOKUP($AC$136,Presentación!$AQ$3:$BV$574,Presentación!AP297,0)))</f>
        <v/>
      </c>
      <c r="E436" s="428"/>
      <c r="F436" s="429"/>
      <c r="G436" s="396" t="str">
        <f>IF(OR($AC$136="",$C$26&lt;&gt;1),"",IF(HLOOKUP($AC$136,Presentación!$BZ$3:$DE$574,Presentación!AP297,0)="","",HLOOKUP($AC$136,Presentación!$BZ$3:$DE$574,Presentación!AP297,0)))</f>
        <v/>
      </c>
      <c r="H436" s="428"/>
      <c r="I436" s="428"/>
      <c r="J436" s="428"/>
      <c r="K436" s="428"/>
      <c r="L436" s="428"/>
      <c r="M436" s="428"/>
      <c r="N436" s="428"/>
      <c r="O436" s="428"/>
      <c r="P436" s="428"/>
      <c r="Q436" s="428"/>
      <c r="R436" s="428"/>
      <c r="S436" s="429"/>
      <c r="T436" s="379"/>
      <c r="U436" s="316"/>
      <c r="V436" s="317"/>
      <c r="W436" s="249"/>
      <c r="X436" s="249"/>
      <c r="Y436" s="249"/>
      <c r="Z436" s="249"/>
      <c r="AA436" s="249"/>
      <c r="AB436" s="249"/>
      <c r="AC436" s="249"/>
      <c r="AD436" s="249"/>
      <c r="AG436">
        <f>IF(C26=1,IF(OR(SUM(COUNTBLANK(D436:AD436),COUNTBLANK(D1017:AD1017))=25,SUM(COUNTBLANK(D436:AD436),COUNTBLANK(D1017:AD1017))=54),0,1),0)</f>
        <v>0</v>
      </c>
      <c r="AH436" t="b">
        <f>IF(C26&gt;1,IF(COUNTA(D436:AD436,D1017:AD1017)=0,0,1))</f>
        <v>0</v>
      </c>
      <c r="AK436">
        <f t="shared" si="45"/>
        <v>0</v>
      </c>
      <c r="AL436">
        <f t="shared" si="46"/>
        <v>0</v>
      </c>
      <c r="AM436">
        <f t="shared" si="47"/>
        <v>0</v>
      </c>
      <c r="AN436">
        <f t="shared" si="48"/>
        <v>0</v>
      </c>
      <c r="AO436">
        <f t="shared" si="49"/>
        <v>0</v>
      </c>
      <c r="AP436">
        <f t="shared" si="50"/>
        <v>0</v>
      </c>
    </row>
    <row r="437" spans="1:42" ht="15" customHeight="1">
      <c r="A437" s="83"/>
      <c r="B437" s="100"/>
      <c r="C437" s="125" t="s">
        <v>1581</v>
      </c>
      <c r="D437" s="441" t="str">
        <f>IF(OR($AC$136="",$C$26&lt;&gt;1),"",IF(HLOOKUP($AC$136,Presentación!$AQ$3:$BV$574,Presentación!AP298)="","",HLOOKUP($AC$136,Presentación!$AQ$3:$BV$574,Presentación!AP298,0)))</f>
        <v/>
      </c>
      <c r="E437" s="428"/>
      <c r="F437" s="429"/>
      <c r="G437" s="396" t="str">
        <f>IF(OR($AC$136="",$C$26&lt;&gt;1),"",IF(HLOOKUP($AC$136,Presentación!$BZ$3:$DE$574,Presentación!AP298,0)="","",HLOOKUP($AC$136,Presentación!$BZ$3:$DE$574,Presentación!AP298,0)))</f>
        <v/>
      </c>
      <c r="H437" s="428"/>
      <c r="I437" s="428"/>
      <c r="J437" s="428"/>
      <c r="K437" s="428"/>
      <c r="L437" s="428"/>
      <c r="M437" s="428"/>
      <c r="N437" s="428"/>
      <c r="O437" s="428"/>
      <c r="P437" s="428"/>
      <c r="Q437" s="428"/>
      <c r="R437" s="428"/>
      <c r="S437" s="429"/>
      <c r="T437" s="379"/>
      <c r="U437" s="316"/>
      <c r="V437" s="317"/>
      <c r="W437" s="249"/>
      <c r="X437" s="249"/>
      <c r="Y437" s="249"/>
      <c r="Z437" s="249"/>
      <c r="AA437" s="249"/>
      <c r="AB437" s="249"/>
      <c r="AC437" s="249"/>
      <c r="AD437" s="249"/>
      <c r="AG437">
        <f>IF(C26=1,IF(OR(SUM(COUNTBLANK(D437:AD437),COUNTBLANK(D1018:AD1018))=25,SUM(COUNTBLANK(D437:AD437),COUNTBLANK(D1018:AD1018))=54),0,1),0)</f>
        <v>0</v>
      </c>
      <c r="AH437" t="b">
        <f>IF(C26&gt;1,IF(COUNTA(D437:AD437,D1018:AD1018)=0,0,1))</f>
        <v>0</v>
      </c>
      <c r="AK437">
        <f t="shared" si="45"/>
        <v>0</v>
      </c>
      <c r="AL437">
        <f t="shared" si="46"/>
        <v>0</v>
      </c>
      <c r="AM437">
        <f t="shared" si="47"/>
        <v>0</v>
      </c>
      <c r="AN437">
        <f t="shared" si="48"/>
        <v>0</v>
      </c>
      <c r="AO437">
        <f t="shared" si="49"/>
        <v>0</v>
      </c>
      <c r="AP437">
        <f t="shared" si="50"/>
        <v>0</v>
      </c>
    </row>
    <row r="438" spans="1:42" ht="15" customHeight="1">
      <c r="A438" s="83"/>
      <c r="B438" s="100"/>
      <c r="C438" s="125" t="s">
        <v>1582</v>
      </c>
      <c r="D438" s="441" t="str">
        <f>IF(OR($AC$136="",$C$26&lt;&gt;1),"",IF(HLOOKUP($AC$136,Presentación!$AQ$3:$BV$574,Presentación!AP299)="","",HLOOKUP($AC$136,Presentación!$AQ$3:$BV$574,Presentación!AP299,0)))</f>
        <v/>
      </c>
      <c r="E438" s="428"/>
      <c r="F438" s="429"/>
      <c r="G438" s="396" t="str">
        <f>IF(OR($AC$136="",$C$26&lt;&gt;1),"",IF(HLOOKUP($AC$136,Presentación!$BZ$3:$DE$574,Presentación!AP299,0)="","",HLOOKUP($AC$136,Presentación!$BZ$3:$DE$574,Presentación!AP299,0)))</f>
        <v/>
      </c>
      <c r="H438" s="428"/>
      <c r="I438" s="428"/>
      <c r="J438" s="428"/>
      <c r="K438" s="428"/>
      <c r="L438" s="428"/>
      <c r="M438" s="428"/>
      <c r="N438" s="428"/>
      <c r="O438" s="428"/>
      <c r="P438" s="428"/>
      <c r="Q438" s="428"/>
      <c r="R438" s="428"/>
      <c r="S438" s="429"/>
      <c r="T438" s="379"/>
      <c r="U438" s="316"/>
      <c r="V438" s="317"/>
      <c r="W438" s="249"/>
      <c r="X438" s="249"/>
      <c r="Y438" s="249"/>
      <c r="Z438" s="249"/>
      <c r="AA438" s="249"/>
      <c r="AB438" s="249"/>
      <c r="AC438" s="249"/>
      <c r="AD438" s="249"/>
      <c r="AG438">
        <f>IF(C26=1,IF(OR(SUM(COUNTBLANK(D438:AD438),COUNTBLANK(D1019:AD1019))=25,SUM(COUNTBLANK(D438:AD438),COUNTBLANK(D1019:AD1019))=54),0,1),0)</f>
        <v>0</v>
      </c>
      <c r="AH438" t="b">
        <f>IF(C26&gt;1,IF(COUNTA(D438:AD438,D1019:AD1019)=0,0,1))</f>
        <v>0</v>
      </c>
      <c r="AK438">
        <f t="shared" si="45"/>
        <v>0</v>
      </c>
      <c r="AL438">
        <f t="shared" si="46"/>
        <v>0</v>
      </c>
      <c r="AM438">
        <f t="shared" si="47"/>
        <v>0</v>
      </c>
      <c r="AN438">
        <f t="shared" si="48"/>
        <v>0</v>
      </c>
      <c r="AO438">
        <f t="shared" si="49"/>
        <v>0</v>
      </c>
      <c r="AP438">
        <f t="shared" si="50"/>
        <v>0</v>
      </c>
    </row>
    <row r="439" spans="1:42" ht="15" customHeight="1">
      <c r="A439" s="83"/>
      <c r="B439" s="100"/>
      <c r="C439" s="125" t="s">
        <v>1583</v>
      </c>
      <c r="D439" s="441" t="str">
        <f>IF(OR($AC$136="",$C$26&lt;&gt;1),"",IF(HLOOKUP($AC$136,Presentación!$AQ$3:$BV$574,Presentación!AP300)="","",HLOOKUP($AC$136,Presentación!$AQ$3:$BV$574,Presentación!AP300,0)))</f>
        <v/>
      </c>
      <c r="E439" s="428"/>
      <c r="F439" s="429"/>
      <c r="G439" s="396" t="str">
        <f>IF(OR($AC$136="",$C$26&lt;&gt;1),"",IF(HLOOKUP($AC$136,Presentación!$BZ$3:$DE$574,Presentación!AP300,0)="","",HLOOKUP($AC$136,Presentación!$BZ$3:$DE$574,Presentación!AP300,0)))</f>
        <v/>
      </c>
      <c r="H439" s="428"/>
      <c r="I439" s="428"/>
      <c r="J439" s="428"/>
      <c r="K439" s="428"/>
      <c r="L439" s="428"/>
      <c r="M439" s="428"/>
      <c r="N439" s="428"/>
      <c r="O439" s="428"/>
      <c r="P439" s="428"/>
      <c r="Q439" s="428"/>
      <c r="R439" s="428"/>
      <c r="S439" s="429"/>
      <c r="T439" s="379"/>
      <c r="U439" s="316"/>
      <c r="V439" s="317"/>
      <c r="W439" s="249"/>
      <c r="X439" s="249"/>
      <c r="Y439" s="249"/>
      <c r="Z439" s="249"/>
      <c r="AA439" s="249"/>
      <c r="AB439" s="249"/>
      <c r="AC439" s="249"/>
      <c r="AD439" s="249"/>
      <c r="AG439">
        <f>IF(C26=1,IF(OR(SUM(COUNTBLANK(D439:AD439),COUNTBLANK(D1020:AD1020))=25,SUM(COUNTBLANK(D439:AD439),COUNTBLANK(D1020:AD1020))=54),0,1),0)</f>
        <v>0</v>
      </c>
      <c r="AH439" t="b">
        <f>IF(C26&gt;1,IF(COUNTA(D439:AD439,D1020:AD1020)=0,0,1))</f>
        <v>0</v>
      </c>
      <c r="AK439">
        <f t="shared" si="45"/>
        <v>0</v>
      </c>
      <c r="AL439">
        <f t="shared" si="46"/>
        <v>0</v>
      </c>
      <c r="AM439">
        <f t="shared" si="47"/>
        <v>0</v>
      </c>
      <c r="AN439">
        <f t="shared" si="48"/>
        <v>0</v>
      </c>
      <c r="AO439">
        <f t="shared" si="49"/>
        <v>0</v>
      </c>
      <c r="AP439">
        <f t="shared" si="50"/>
        <v>0</v>
      </c>
    </row>
    <row r="440" spans="1:42" ht="15" customHeight="1">
      <c r="A440" s="83"/>
      <c r="B440" s="100"/>
      <c r="C440" s="125" t="s">
        <v>1584</v>
      </c>
      <c r="D440" s="441" t="str">
        <f>IF(OR($AC$136="",$C$26&lt;&gt;1),"",IF(HLOOKUP($AC$136,Presentación!$AQ$3:$BV$574,Presentación!AP301)="","",HLOOKUP($AC$136,Presentación!$AQ$3:$BV$574,Presentación!AP301,0)))</f>
        <v/>
      </c>
      <c r="E440" s="428"/>
      <c r="F440" s="429"/>
      <c r="G440" s="396" t="str">
        <f>IF(OR($AC$136="",$C$26&lt;&gt;1),"",IF(HLOOKUP($AC$136,Presentación!$BZ$3:$DE$574,Presentación!AP301,0)="","",HLOOKUP($AC$136,Presentación!$BZ$3:$DE$574,Presentación!AP301,0)))</f>
        <v/>
      </c>
      <c r="H440" s="428"/>
      <c r="I440" s="428"/>
      <c r="J440" s="428"/>
      <c r="K440" s="428"/>
      <c r="L440" s="428"/>
      <c r="M440" s="428"/>
      <c r="N440" s="428"/>
      <c r="O440" s="428"/>
      <c r="P440" s="428"/>
      <c r="Q440" s="428"/>
      <c r="R440" s="428"/>
      <c r="S440" s="429"/>
      <c r="T440" s="379"/>
      <c r="U440" s="316"/>
      <c r="V440" s="317"/>
      <c r="W440" s="249"/>
      <c r="X440" s="249"/>
      <c r="Y440" s="249"/>
      <c r="Z440" s="249"/>
      <c r="AA440" s="249"/>
      <c r="AB440" s="249"/>
      <c r="AC440" s="249"/>
      <c r="AD440" s="249"/>
      <c r="AG440">
        <f>IF(C26=1,IF(OR(SUM(COUNTBLANK(D440:AD440),COUNTBLANK(D1021:AD1021))=25,SUM(COUNTBLANK(D440:AD440),COUNTBLANK(D1021:AD1021))=54),0,1),0)</f>
        <v>0</v>
      </c>
      <c r="AH440" t="b">
        <f>IF(C26&gt;1,IF(COUNTA(D440:AD440,D1021:AD1021)=0,0,1))</f>
        <v>0</v>
      </c>
      <c r="AK440">
        <f t="shared" si="45"/>
        <v>0</v>
      </c>
      <c r="AL440">
        <f t="shared" si="46"/>
        <v>0</v>
      </c>
      <c r="AM440">
        <f t="shared" si="47"/>
        <v>0</v>
      </c>
      <c r="AN440">
        <f t="shared" si="48"/>
        <v>0</v>
      </c>
      <c r="AO440">
        <f t="shared" si="49"/>
        <v>0</v>
      </c>
      <c r="AP440">
        <f t="shared" si="50"/>
        <v>0</v>
      </c>
    </row>
    <row r="441" spans="1:42" ht="15" customHeight="1">
      <c r="A441" s="83"/>
      <c r="B441" s="100"/>
      <c r="C441" s="125" t="s">
        <v>1585</v>
      </c>
      <c r="D441" s="441" t="str">
        <f>IF(OR($AC$136="",$C$26&lt;&gt;1),"",IF(HLOOKUP($AC$136,Presentación!$AQ$3:$BV$574,Presentación!AP302)="","",HLOOKUP($AC$136,Presentación!$AQ$3:$BV$574,Presentación!AP302,0)))</f>
        <v/>
      </c>
      <c r="E441" s="428"/>
      <c r="F441" s="429"/>
      <c r="G441" s="396" t="str">
        <f>IF(OR($AC$136="",$C$26&lt;&gt;1),"",IF(HLOOKUP($AC$136,Presentación!$BZ$3:$DE$574,Presentación!AP302,0)="","",HLOOKUP($AC$136,Presentación!$BZ$3:$DE$574,Presentación!AP302,0)))</f>
        <v/>
      </c>
      <c r="H441" s="428"/>
      <c r="I441" s="428"/>
      <c r="J441" s="428"/>
      <c r="K441" s="428"/>
      <c r="L441" s="428"/>
      <c r="M441" s="428"/>
      <c r="N441" s="428"/>
      <c r="O441" s="428"/>
      <c r="P441" s="428"/>
      <c r="Q441" s="428"/>
      <c r="R441" s="428"/>
      <c r="S441" s="429"/>
      <c r="T441" s="379"/>
      <c r="U441" s="316"/>
      <c r="V441" s="317"/>
      <c r="W441" s="249"/>
      <c r="X441" s="249"/>
      <c r="Y441" s="249"/>
      <c r="Z441" s="249"/>
      <c r="AA441" s="249"/>
      <c r="AB441" s="249"/>
      <c r="AC441" s="249"/>
      <c r="AD441" s="249"/>
      <c r="AG441">
        <f>IF(C26=1,IF(OR(SUM(COUNTBLANK(D441:AD441),COUNTBLANK(D1022:AD1022))=25,SUM(COUNTBLANK(D441:AD441),COUNTBLANK(D1022:AD1022))=54),0,1),0)</f>
        <v>0</v>
      </c>
      <c r="AH441" t="b">
        <f>IF(C26&gt;1,IF(COUNTA(D441:AD441,D1022:AD1022)=0,0,1))</f>
        <v>0</v>
      </c>
      <c r="AK441">
        <f t="shared" si="45"/>
        <v>0</v>
      </c>
      <c r="AL441">
        <f t="shared" si="46"/>
        <v>0</v>
      </c>
      <c r="AM441">
        <f t="shared" si="47"/>
        <v>0</v>
      </c>
      <c r="AN441">
        <f t="shared" si="48"/>
        <v>0</v>
      </c>
      <c r="AO441">
        <f t="shared" si="49"/>
        <v>0</v>
      </c>
      <c r="AP441">
        <f t="shared" si="50"/>
        <v>0</v>
      </c>
    </row>
    <row r="442" spans="1:42" ht="15" customHeight="1">
      <c r="A442" s="83"/>
      <c r="B442" s="100"/>
      <c r="C442" s="125" t="s">
        <v>1586</v>
      </c>
      <c r="D442" s="441" t="str">
        <f>IF(OR($AC$136="",$C$26&lt;&gt;1),"",IF(HLOOKUP($AC$136,Presentación!$AQ$3:$BV$574,Presentación!AP303)="","",HLOOKUP($AC$136,Presentación!$AQ$3:$BV$574,Presentación!AP303,0)))</f>
        <v/>
      </c>
      <c r="E442" s="428"/>
      <c r="F442" s="429"/>
      <c r="G442" s="396" t="str">
        <f>IF(OR($AC$136="",$C$26&lt;&gt;1),"",IF(HLOOKUP($AC$136,Presentación!$BZ$3:$DE$574,Presentación!AP303,0)="","",HLOOKUP($AC$136,Presentación!$BZ$3:$DE$574,Presentación!AP303,0)))</f>
        <v/>
      </c>
      <c r="H442" s="428"/>
      <c r="I442" s="428"/>
      <c r="J442" s="428"/>
      <c r="K442" s="428"/>
      <c r="L442" s="428"/>
      <c r="M442" s="428"/>
      <c r="N442" s="428"/>
      <c r="O442" s="428"/>
      <c r="P442" s="428"/>
      <c r="Q442" s="428"/>
      <c r="R442" s="428"/>
      <c r="S442" s="429"/>
      <c r="T442" s="379"/>
      <c r="U442" s="316"/>
      <c r="V442" s="317"/>
      <c r="W442" s="249"/>
      <c r="X442" s="249"/>
      <c r="Y442" s="249"/>
      <c r="Z442" s="249"/>
      <c r="AA442" s="249"/>
      <c r="AB442" s="249"/>
      <c r="AC442" s="249"/>
      <c r="AD442" s="249"/>
      <c r="AG442">
        <f>IF(C26=1,IF(OR(SUM(COUNTBLANK(D442:AD442),COUNTBLANK(D1023:AD1023))=25,SUM(COUNTBLANK(D442:AD442),COUNTBLANK(D1023:AD1023))=54),0,1),0)</f>
        <v>0</v>
      </c>
      <c r="AH442" t="b">
        <f>IF(C26&gt;1,IF(COUNTA(D442:AD442,D1023:AD1023)=0,0,1))</f>
        <v>0</v>
      </c>
      <c r="AK442">
        <f t="shared" si="45"/>
        <v>0</v>
      </c>
      <c r="AL442">
        <f t="shared" si="46"/>
        <v>0</v>
      </c>
      <c r="AM442">
        <f t="shared" si="47"/>
        <v>0</v>
      </c>
      <c r="AN442">
        <f t="shared" si="48"/>
        <v>0</v>
      </c>
      <c r="AO442">
        <f t="shared" si="49"/>
        <v>0</v>
      </c>
      <c r="AP442">
        <f t="shared" si="50"/>
        <v>0</v>
      </c>
    </row>
    <row r="443" spans="1:42" ht="15" customHeight="1">
      <c r="A443" s="83"/>
      <c r="B443" s="100"/>
      <c r="C443" s="125" t="s">
        <v>1587</v>
      </c>
      <c r="D443" s="441" t="str">
        <f>IF(OR($AC$136="",$C$26&lt;&gt;1),"",IF(HLOOKUP($AC$136,Presentación!$AQ$3:$BV$574,Presentación!AP304)="","",HLOOKUP($AC$136,Presentación!$AQ$3:$BV$574,Presentación!AP304,0)))</f>
        <v/>
      </c>
      <c r="E443" s="428"/>
      <c r="F443" s="429"/>
      <c r="G443" s="396" t="str">
        <f>IF(OR($AC$136="",$C$26&lt;&gt;1),"",IF(HLOOKUP($AC$136,Presentación!$BZ$3:$DE$574,Presentación!AP304,0)="","",HLOOKUP($AC$136,Presentación!$BZ$3:$DE$574,Presentación!AP304,0)))</f>
        <v/>
      </c>
      <c r="H443" s="428"/>
      <c r="I443" s="428"/>
      <c r="J443" s="428"/>
      <c r="K443" s="428"/>
      <c r="L443" s="428"/>
      <c r="M443" s="428"/>
      <c r="N443" s="428"/>
      <c r="O443" s="428"/>
      <c r="P443" s="428"/>
      <c r="Q443" s="428"/>
      <c r="R443" s="428"/>
      <c r="S443" s="429"/>
      <c r="T443" s="379"/>
      <c r="U443" s="316"/>
      <c r="V443" s="317"/>
      <c r="W443" s="249"/>
      <c r="X443" s="249"/>
      <c r="Y443" s="249"/>
      <c r="Z443" s="249"/>
      <c r="AA443" s="249"/>
      <c r="AB443" s="249"/>
      <c r="AC443" s="249"/>
      <c r="AD443" s="249"/>
      <c r="AG443">
        <f>IF(C26=1,IF(OR(SUM(COUNTBLANK(D443:AD443),COUNTBLANK(D1024:AD1024))=25,SUM(COUNTBLANK(D443:AD443),COUNTBLANK(D1024:AD1024))=54),0,1),0)</f>
        <v>0</v>
      </c>
      <c r="AH443" t="b">
        <f>IF(C26&gt;1,IF(COUNTA(D443:AD443,D1024:AD1024)=0,0,1))</f>
        <v>0</v>
      </c>
      <c r="AK443">
        <f t="shared" si="45"/>
        <v>0</v>
      </c>
      <c r="AL443">
        <f t="shared" si="46"/>
        <v>0</v>
      </c>
      <c r="AM443">
        <f t="shared" si="47"/>
        <v>0</v>
      </c>
      <c r="AN443">
        <f t="shared" si="48"/>
        <v>0</v>
      </c>
      <c r="AO443">
        <f t="shared" si="49"/>
        <v>0</v>
      </c>
      <c r="AP443">
        <f t="shared" si="50"/>
        <v>0</v>
      </c>
    </row>
    <row r="444" spans="1:42" ht="15" customHeight="1">
      <c r="A444" s="83"/>
      <c r="B444" s="100"/>
      <c r="C444" s="125" t="s">
        <v>1588</v>
      </c>
      <c r="D444" s="441" t="str">
        <f>IF(OR($AC$136="",$C$26&lt;&gt;1),"",IF(HLOOKUP($AC$136,Presentación!$AQ$3:$BV$574,Presentación!AP305)="","",HLOOKUP($AC$136,Presentación!$AQ$3:$BV$574,Presentación!AP305,0)))</f>
        <v/>
      </c>
      <c r="E444" s="428"/>
      <c r="F444" s="429"/>
      <c r="G444" s="396" t="str">
        <f>IF(OR($AC$136="",$C$26&lt;&gt;1),"",IF(HLOOKUP($AC$136,Presentación!$BZ$3:$DE$574,Presentación!AP305,0)="","",HLOOKUP($AC$136,Presentación!$BZ$3:$DE$574,Presentación!AP305,0)))</f>
        <v/>
      </c>
      <c r="H444" s="428"/>
      <c r="I444" s="428"/>
      <c r="J444" s="428"/>
      <c r="K444" s="428"/>
      <c r="L444" s="428"/>
      <c r="M444" s="428"/>
      <c r="N444" s="428"/>
      <c r="O444" s="428"/>
      <c r="P444" s="428"/>
      <c r="Q444" s="428"/>
      <c r="R444" s="428"/>
      <c r="S444" s="429"/>
      <c r="T444" s="379"/>
      <c r="U444" s="316"/>
      <c r="V444" s="317"/>
      <c r="W444" s="249"/>
      <c r="X444" s="249"/>
      <c r="Y444" s="249"/>
      <c r="Z444" s="249"/>
      <c r="AA444" s="249"/>
      <c r="AB444" s="249"/>
      <c r="AC444" s="249"/>
      <c r="AD444" s="249"/>
      <c r="AG444">
        <f>IF(C26=1,IF(OR(SUM(COUNTBLANK(D444:AD444),COUNTBLANK(D1025:AD1025))=25,SUM(COUNTBLANK(D444:AD444),COUNTBLANK(D1025:AD1025))=54),0,1),0)</f>
        <v>0</v>
      </c>
      <c r="AH444" t="b">
        <f>IF(C26&gt;1,IF(COUNTA(D444:AD444,D1025:AD1025)=0,0,1))</f>
        <v>0</v>
      </c>
      <c r="AK444">
        <f t="shared" si="45"/>
        <v>0</v>
      </c>
      <c r="AL444">
        <f t="shared" si="46"/>
        <v>0</v>
      </c>
      <c r="AM444">
        <f t="shared" si="47"/>
        <v>0</v>
      </c>
      <c r="AN444">
        <f t="shared" si="48"/>
        <v>0</v>
      </c>
      <c r="AO444">
        <f t="shared" si="49"/>
        <v>0</v>
      </c>
      <c r="AP444">
        <f t="shared" si="50"/>
        <v>0</v>
      </c>
    </row>
    <row r="445" spans="1:42" ht="15" customHeight="1">
      <c r="A445" s="83"/>
      <c r="B445" s="100"/>
      <c r="C445" s="125" t="s">
        <v>1589</v>
      </c>
      <c r="D445" s="441" t="str">
        <f>IF(OR($AC$136="",$C$26&lt;&gt;1),"",IF(HLOOKUP($AC$136,Presentación!$AQ$3:$BV$574,Presentación!AP306)="","",HLOOKUP($AC$136,Presentación!$AQ$3:$BV$574,Presentación!AP306,0)))</f>
        <v/>
      </c>
      <c r="E445" s="428"/>
      <c r="F445" s="429"/>
      <c r="G445" s="396" t="str">
        <f>IF(OR($AC$136="",$C$26&lt;&gt;1),"",IF(HLOOKUP($AC$136,Presentación!$BZ$3:$DE$574,Presentación!AP306,0)="","",HLOOKUP($AC$136,Presentación!$BZ$3:$DE$574,Presentación!AP306,0)))</f>
        <v/>
      </c>
      <c r="H445" s="428"/>
      <c r="I445" s="428"/>
      <c r="J445" s="428"/>
      <c r="K445" s="428"/>
      <c r="L445" s="428"/>
      <c r="M445" s="428"/>
      <c r="N445" s="428"/>
      <c r="O445" s="428"/>
      <c r="P445" s="428"/>
      <c r="Q445" s="428"/>
      <c r="R445" s="428"/>
      <c r="S445" s="429"/>
      <c r="T445" s="379"/>
      <c r="U445" s="316"/>
      <c r="V445" s="317"/>
      <c r="W445" s="249"/>
      <c r="X445" s="249"/>
      <c r="Y445" s="249"/>
      <c r="Z445" s="249"/>
      <c r="AA445" s="249"/>
      <c r="AB445" s="249"/>
      <c r="AC445" s="249"/>
      <c r="AD445" s="249"/>
      <c r="AG445">
        <f>IF(C26=1,IF(OR(SUM(COUNTBLANK(D445:AD445),COUNTBLANK(D1026:AD1026))=25,SUM(COUNTBLANK(D445:AD445),COUNTBLANK(D1026:AD1026))=54),0,1),0)</f>
        <v>0</v>
      </c>
      <c r="AH445" t="b">
        <f>IF(C26&gt;1,IF(COUNTA(D445:AD445,D1026:AD1026)=0,0,1))</f>
        <v>0</v>
      </c>
      <c r="AK445">
        <f t="shared" si="45"/>
        <v>0</v>
      </c>
      <c r="AL445">
        <f t="shared" si="46"/>
        <v>0</v>
      </c>
      <c r="AM445">
        <f t="shared" si="47"/>
        <v>0</v>
      </c>
      <c r="AN445">
        <f t="shared" si="48"/>
        <v>0</v>
      </c>
      <c r="AO445">
        <f t="shared" si="49"/>
        <v>0</v>
      </c>
      <c r="AP445">
        <f t="shared" si="50"/>
        <v>0</v>
      </c>
    </row>
    <row r="446" spans="1:42" ht="15" customHeight="1">
      <c r="A446" s="83"/>
      <c r="B446" s="100"/>
      <c r="C446" s="125" t="s">
        <v>1590</v>
      </c>
      <c r="D446" s="441" t="str">
        <f>IF(OR($AC$136="",$C$26&lt;&gt;1),"",IF(HLOOKUP($AC$136,Presentación!$AQ$3:$BV$574,Presentación!AP307)="","",HLOOKUP($AC$136,Presentación!$AQ$3:$BV$574,Presentación!AP307,0)))</f>
        <v/>
      </c>
      <c r="E446" s="428"/>
      <c r="F446" s="429"/>
      <c r="G446" s="396" t="str">
        <f>IF(OR($AC$136="",$C$26&lt;&gt;1),"",IF(HLOOKUP($AC$136,Presentación!$BZ$3:$DE$574,Presentación!AP307,0)="","",HLOOKUP($AC$136,Presentación!$BZ$3:$DE$574,Presentación!AP307,0)))</f>
        <v/>
      </c>
      <c r="H446" s="428"/>
      <c r="I446" s="428"/>
      <c r="J446" s="428"/>
      <c r="K446" s="428"/>
      <c r="L446" s="428"/>
      <c r="M446" s="428"/>
      <c r="N446" s="428"/>
      <c r="O446" s="428"/>
      <c r="P446" s="428"/>
      <c r="Q446" s="428"/>
      <c r="R446" s="428"/>
      <c r="S446" s="429"/>
      <c r="T446" s="379"/>
      <c r="U446" s="316"/>
      <c r="V446" s="317"/>
      <c r="W446" s="249"/>
      <c r="X446" s="249"/>
      <c r="Y446" s="249"/>
      <c r="Z446" s="249"/>
      <c r="AA446" s="249"/>
      <c r="AB446" s="249"/>
      <c r="AC446" s="249"/>
      <c r="AD446" s="249"/>
      <c r="AG446">
        <f>IF(C26=1,IF(OR(SUM(COUNTBLANK(D446:AD446),COUNTBLANK(D1027:AD1027))=25,SUM(COUNTBLANK(D446:AD446),COUNTBLANK(D1027:AD1027))=54),0,1),0)</f>
        <v>0</v>
      </c>
      <c r="AH446" t="b">
        <f>IF(C26&gt;1,IF(COUNTA(D446:AD446,D1027:AD1027)=0,0,1))</f>
        <v>0</v>
      </c>
      <c r="AK446">
        <f t="shared" si="45"/>
        <v>0</v>
      </c>
      <c r="AL446">
        <f t="shared" si="46"/>
        <v>0</v>
      </c>
      <c r="AM446">
        <f t="shared" si="47"/>
        <v>0</v>
      </c>
      <c r="AN446">
        <f t="shared" si="48"/>
        <v>0</v>
      </c>
      <c r="AO446">
        <f t="shared" si="49"/>
        <v>0</v>
      </c>
      <c r="AP446">
        <f t="shared" si="50"/>
        <v>0</v>
      </c>
    </row>
    <row r="447" spans="1:42" ht="15" customHeight="1">
      <c r="A447" s="83"/>
      <c r="B447" s="100"/>
      <c r="C447" s="125" t="s">
        <v>1591</v>
      </c>
      <c r="D447" s="441" t="str">
        <f>IF(OR($AC$136="",$C$26&lt;&gt;1),"",IF(HLOOKUP($AC$136,Presentación!$AQ$3:$BV$574,Presentación!AP308)="","",HLOOKUP($AC$136,Presentación!$AQ$3:$BV$574,Presentación!AP308,0)))</f>
        <v/>
      </c>
      <c r="E447" s="428"/>
      <c r="F447" s="429"/>
      <c r="G447" s="396" t="str">
        <f>IF(OR($AC$136="",$C$26&lt;&gt;1),"",IF(HLOOKUP($AC$136,Presentación!$BZ$3:$DE$574,Presentación!AP308,0)="","",HLOOKUP($AC$136,Presentación!$BZ$3:$DE$574,Presentación!AP308,0)))</f>
        <v/>
      </c>
      <c r="H447" s="428"/>
      <c r="I447" s="428"/>
      <c r="J447" s="428"/>
      <c r="K447" s="428"/>
      <c r="L447" s="428"/>
      <c r="M447" s="428"/>
      <c r="N447" s="428"/>
      <c r="O447" s="428"/>
      <c r="P447" s="428"/>
      <c r="Q447" s="428"/>
      <c r="R447" s="428"/>
      <c r="S447" s="429"/>
      <c r="T447" s="379"/>
      <c r="U447" s="316"/>
      <c r="V447" s="317"/>
      <c r="W447" s="249"/>
      <c r="X447" s="249"/>
      <c r="Y447" s="249"/>
      <c r="Z447" s="249"/>
      <c r="AA447" s="249"/>
      <c r="AB447" s="249"/>
      <c r="AC447" s="249"/>
      <c r="AD447" s="249"/>
      <c r="AG447">
        <f>IF(C26=1,IF(OR(SUM(COUNTBLANK(D447:AD447),COUNTBLANK(D1028:AD1028))=25,SUM(COUNTBLANK(D447:AD447),COUNTBLANK(D1028:AD1028))=54),0,1),0)</f>
        <v>0</v>
      </c>
      <c r="AH447" t="b">
        <f>IF(C26&gt;1,IF(COUNTA(D447:AD447,D1028:AD1028)=0,0,1))</f>
        <v>0</v>
      </c>
      <c r="AK447">
        <f t="shared" si="45"/>
        <v>0</v>
      </c>
      <c r="AL447">
        <f t="shared" si="46"/>
        <v>0</v>
      </c>
      <c r="AM447">
        <f t="shared" si="47"/>
        <v>0</v>
      </c>
      <c r="AN447">
        <f t="shared" si="48"/>
        <v>0</v>
      </c>
      <c r="AO447">
        <f t="shared" si="49"/>
        <v>0</v>
      </c>
      <c r="AP447">
        <f t="shared" si="50"/>
        <v>0</v>
      </c>
    </row>
    <row r="448" spans="1:42" ht="15" customHeight="1">
      <c r="A448" s="83"/>
      <c r="B448" s="100"/>
      <c r="C448" s="125" t="s">
        <v>1592</v>
      </c>
      <c r="D448" s="441" t="str">
        <f>IF(OR($AC$136="",$C$26&lt;&gt;1),"",IF(HLOOKUP($AC$136,Presentación!$AQ$3:$BV$574,Presentación!AP309)="","",HLOOKUP($AC$136,Presentación!$AQ$3:$BV$574,Presentación!AP309,0)))</f>
        <v/>
      </c>
      <c r="E448" s="428"/>
      <c r="F448" s="429"/>
      <c r="G448" s="396" t="str">
        <f>IF(OR($AC$136="",$C$26&lt;&gt;1),"",IF(HLOOKUP($AC$136,Presentación!$BZ$3:$DE$574,Presentación!AP309,0)="","",HLOOKUP($AC$136,Presentación!$BZ$3:$DE$574,Presentación!AP309,0)))</f>
        <v/>
      </c>
      <c r="H448" s="428"/>
      <c r="I448" s="428"/>
      <c r="J448" s="428"/>
      <c r="K448" s="428"/>
      <c r="L448" s="428"/>
      <c r="M448" s="428"/>
      <c r="N448" s="428"/>
      <c r="O448" s="428"/>
      <c r="P448" s="428"/>
      <c r="Q448" s="428"/>
      <c r="R448" s="428"/>
      <c r="S448" s="429"/>
      <c r="T448" s="379"/>
      <c r="U448" s="316"/>
      <c r="V448" s="317"/>
      <c r="W448" s="249"/>
      <c r="X448" s="249"/>
      <c r="Y448" s="249"/>
      <c r="Z448" s="249"/>
      <c r="AA448" s="249"/>
      <c r="AB448" s="249"/>
      <c r="AC448" s="249"/>
      <c r="AD448" s="249"/>
      <c r="AG448">
        <f>IF(C26=1,IF(OR(SUM(COUNTBLANK(D448:AD448),COUNTBLANK(D1029:AD1029))=25,SUM(COUNTBLANK(D448:AD448),COUNTBLANK(D1029:AD1029))=54),0,1),0)</f>
        <v>0</v>
      </c>
      <c r="AH448" t="b">
        <f>IF(C26&gt;1,IF(COUNTA(D448:AD448,D1029:AD1029)=0,0,1))</f>
        <v>0</v>
      </c>
      <c r="AK448">
        <f t="shared" si="45"/>
        <v>0</v>
      </c>
      <c r="AL448">
        <f t="shared" si="46"/>
        <v>0</v>
      </c>
      <c r="AM448">
        <f t="shared" si="47"/>
        <v>0</v>
      </c>
      <c r="AN448">
        <f t="shared" si="48"/>
        <v>0</v>
      </c>
      <c r="AO448">
        <f t="shared" si="49"/>
        <v>0</v>
      </c>
      <c r="AP448">
        <f t="shared" si="50"/>
        <v>0</v>
      </c>
    </row>
    <row r="449" spans="1:42" ht="15" customHeight="1">
      <c r="A449" s="83"/>
      <c r="B449" s="100"/>
      <c r="C449" s="125" t="s">
        <v>1593</v>
      </c>
      <c r="D449" s="441" t="str">
        <f>IF(OR($AC$136="",$C$26&lt;&gt;1),"",IF(HLOOKUP($AC$136,Presentación!$AQ$3:$BV$574,Presentación!AP310)="","",HLOOKUP($AC$136,Presentación!$AQ$3:$BV$574,Presentación!AP310,0)))</f>
        <v/>
      </c>
      <c r="E449" s="428"/>
      <c r="F449" s="429"/>
      <c r="G449" s="396" t="str">
        <f>IF(OR($AC$136="",$C$26&lt;&gt;1),"",IF(HLOOKUP($AC$136,Presentación!$BZ$3:$DE$574,Presentación!AP310,0)="","",HLOOKUP($AC$136,Presentación!$BZ$3:$DE$574,Presentación!AP310,0)))</f>
        <v/>
      </c>
      <c r="H449" s="428"/>
      <c r="I449" s="428"/>
      <c r="J449" s="428"/>
      <c r="K449" s="428"/>
      <c r="L449" s="428"/>
      <c r="M449" s="428"/>
      <c r="N449" s="428"/>
      <c r="O449" s="428"/>
      <c r="P449" s="428"/>
      <c r="Q449" s="428"/>
      <c r="R449" s="428"/>
      <c r="S449" s="429"/>
      <c r="T449" s="379"/>
      <c r="U449" s="316"/>
      <c r="V449" s="317"/>
      <c r="W449" s="249"/>
      <c r="X449" s="249"/>
      <c r="Y449" s="249"/>
      <c r="Z449" s="249"/>
      <c r="AA449" s="249"/>
      <c r="AB449" s="249"/>
      <c r="AC449" s="249"/>
      <c r="AD449" s="249"/>
      <c r="AG449">
        <f>IF(C26=1,IF(OR(SUM(COUNTBLANK(D449:AD449),COUNTBLANK(D1030:AD1030))=25,SUM(COUNTBLANK(D449:AD449),COUNTBLANK(D1030:AD1030))=54),0,1),0)</f>
        <v>0</v>
      </c>
      <c r="AH449" t="b">
        <f>IF(C26&gt;1,IF(COUNTA(D449:AD449,D1030:AD1030)=0,0,1))</f>
        <v>0</v>
      </c>
      <c r="AK449">
        <f t="shared" si="45"/>
        <v>0</v>
      </c>
      <c r="AL449">
        <f t="shared" si="46"/>
        <v>0</v>
      </c>
      <c r="AM449">
        <f t="shared" si="47"/>
        <v>0</v>
      </c>
      <c r="AN449">
        <f t="shared" si="48"/>
        <v>0</v>
      </c>
      <c r="AO449">
        <f t="shared" si="49"/>
        <v>0</v>
      </c>
      <c r="AP449">
        <f t="shared" si="50"/>
        <v>0</v>
      </c>
    </row>
    <row r="450" spans="1:42" ht="15" customHeight="1">
      <c r="A450" s="83"/>
      <c r="B450" s="100"/>
      <c r="C450" s="125" t="s">
        <v>1594</v>
      </c>
      <c r="D450" s="441" t="str">
        <f>IF(OR($AC$136="",$C$26&lt;&gt;1),"",IF(HLOOKUP($AC$136,Presentación!$AQ$3:$BV$574,Presentación!AP311)="","",HLOOKUP($AC$136,Presentación!$AQ$3:$BV$574,Presentación!AP311,0)))</f>
        <v/>
      </c>
      <c r="E450" s="428"/>
      <c r="F450" s="429"/>
      <c r="G450" s="396" t="str">
        <f>IF(OR($AC$136="",$C$26&lt;&gt;1),"",IF(HLOOKUP($AC$136,Presentación!$BZ$3:$DE$574,Presentación!AP311,0)="","",HLOOKUP($AC$136,Presentación!$BZ$3:$DE$574,Presentación!AP311,0)))</f>
        <v/>
      </c>
      <c r="H450" s="428"/>
      <c r="I450" s="428"/>
      <c r="J450" s="428"/>
      <c r="K450" s="428"/>
      <c r="L450" s="428"/>
      <c r="M450" s="428"/>
      <c r="N450" s="428"/>
      <c r="O450" s="428"/>
      <c r="P450" s="428"/>
      <c r="Q450" s="428"/>
      <c r="R450" s="428"/>
      <c r="S450" s="429"/>
      <c r="T450" s="379"/>
      <c r="U450" s="316"/>
      <c r="V450" s="317"/>
      <c r="W450" s="249"/>
      <c r="X450" s="249"/>
      <c r="Y450" s="249"/>
      <c r="Z450" s="249"/>
      <c r="AA450" s="249"/>
      <c r="AB450" s="249"/>
      <c r="AC450" s="249"/>
      <c r="AD450" s="249"/>
      <c r="AG450">
        <f>IF(C26=1,IF(OR(SUM(COUNTBLANK(D450:AD450),COUNTBLANK(D1031:AD1031))=25,SUM(COUNTBLANK(D450:AD450),COUNTBLANK(D1031:AD1031))=54),0,1),0)</f>
        <v>0</v>
      </c>
      <c r="AH450" t="b">
        <f>IF(C26&gt;1,IF(COUNTA(D450:AD450,D1031:AD1031)=0,0,1))</f>
        <v>0</v>
      </c>
      <c r="AK450">
        <f t="shared" si="45"/>
        <v>0</v>
      </c>
      <c r="AL450">
        <f t="shared" si="46"/>
        <v>0</v>
      </c>
      <c r="AM450">
        <f t="shared" si="47"/>
        <v>0</v>
      </c>
      <c r="AN450">
        <f t="shared" si="48"/>
        <v>0</v>
      </c>
      <c r="AO450">
        <f t="shared" si="49"/>
        <v>0</v>
      </c>
      <c r="AP450">
        <f t="shared" si="50"/>
        <v>0</v>
      </c>
    </row>
    <row r="451" spans="1:42" ht="15" customHeight="1">
      <c r="A451" s="83"/>
      <c r="B451" s="100"/>
      <c r="C451" s="125" t="s">
        <v>1595</v>
      </c>
      <c r="D451" s="441" t="str">
        <f>IF(OR($AC$136="",$C$26&lt;&gt;1),"",IF(HLOOKUP($AC$136,Presentación!$AQ$3:$BV$574,Presentación!AP312)="","",HLOOKUP($AC$136,Presentación!$AQ$3:$BV$574,Presentación!AP312,0)))</f>
        <v/>
      </c>
      <c r="E451" s="428"/>
      <c r="F451" s="429"/>
      <c r="G451" s="396" t="str">
        <f>IF(OR($AC$136="",$C$26&lt;&gt;1),"",IF(HLOOKUP($AC$136,Presentación!$BZ$3:$DE$574,Presentación!AP312,0)="","",HLOOKUP($AC$136,Presentación!$BZ$3:$DE$574,Presentación!AP312,0)))</f>
        <v/>
      </c>
      <c r="H451" s="428"/>
      <c r="I451" s="428"/>
      <c r="J451" s="428"/>
      <c r="K451" s="428"/>
      <c r="L451" s="428"/>
      <c r="M451" s="428"/>
      <c r="N451" s="428"/>
      <c r="O451" s="428"/>
      <c r="P451" s="428"/>
      <c r="Q451" s="428"/>
      <c r="R451" s="428"/>
      <c r="S451" s="429"/>
      <c r="T451" s="379"/>
      <c r="U451" s="316"/>
      <c r="V451" s="317"/>
      <c r="W451" s="249"/>
      <c r="X451" s="249"/>
      <c r="Y451" s="249"/>
      <c r="Z451" s="249"/>
      <c r="AA451" s="249"/>
      <c r="AB451" s="249"/>
      <c r="AC451" s="249"/>
      <c r="AD451" s="249"/>
      <c r="AG451">
        <f>IF(C26=1,IF(OR(SUM(COUNTBLANK(D451:AD451),COUNTBLANK(D1032:AD1032))=25,SUM(COUNTBLANK(D451:AD451),COUNTBLANK(D1032:AD1032))=54),0,1),0)</f>
        <v>0</v>
      </c>
      <c r="AH451" t="b">
        <f>IF(C26&gt;1,IF(COUNTA(D451:AD451,D1032:AD1032)=0,0,1))</f>
        <v>0</v>
      </c>
      <c r="AK451">
        <f t="shared" si="45"/>
        <v>0</v>
      </c>
      <c r="AL451">
        <f t="shared" si="46"/>
        <v>0</v>
      </c>
      <c r="AM451">
        <f t="shared" si="47"/>
        <v>0</v>
      </c>
      <c r="AN451">
        <f t="shared" si="48"/>
        <v>0</v>
      </c>
      <c r="AO451">
        <f t="shared" si="49"/>
        <v>0</v>
      </c>
      <c r="AP451">
        <f t="shared" si="50"/>
        <v>0</v>
      </c>
    </row>
    <row r="452" spans="1:42" ht="15" customHeight="1">
      <c r="A452" s="83"/>
      <c r="B452" s="100"/>
      <c r="C452" s="125" t="s">
        <v>1596</v>
      </c>
      <c r="D452" s="441" t="str">
        <f>IF(OR($AC$136="",$C$26&lt;&gt;1),"",IF(HLOOKUP($AC$136,Presentación!$AQ$3:$BV$574,Presentación!AP313)="","",HLOOKUP($AC$136,Presentación!$AQ$3:$BV$574,Presentación!AP313,0)))</f>
        <v/>
      </c>
      <c r="E452" s="428"/>
      <c r="F452" s="429"/>
      <c r="G452" s="396" t="str">
        <f>IF(OR($AC$136="",$C$26&lt;&gt;1),"",IF(HLOOKUP($AC$136,Presentación!$BZ$3:$DE$574,Presentación!AP313,0)="","",HLOOKUP($AC$136,Presentación!$BZ$3:$DE$574,Presentación!AP313,0)))</f>
        <v/>
      </c>
      <c r="H452" s="428"/>
      <c r="I452" s="428"/>
      <c r="J452" s="428"/>
      <c r="K452" s="428"/>
      <c r="L452" s="428"/>
      <c r="M452" s="428"/>
      <c r="N452" s="428"/>
      <c r="O452" s="428"/>
      <c r="P452" s="428"/>
      <c r="Q452" s="428"/>
      <c r="R452" s="428"/>
      <c r="S452" s="429"/>
      <c r="T452" s="379"/>
      <c r="U452" s="316"/>
      <c r="V452" s="317"/>
      <c r="W452" s="249"/>
      <c r="X452" s="249"/>
      <c r="Y452" s="249"/>
      <c r="Z452" s="249"/>
      <c r="AA452" s="249"/>
      <c r="AB452" s="249"/>
      <c r="AC452" s="249"/>
      <c r="AD452" s="249"/>
      <c r="AG452">
        <f>IF(C26=1,IF(OR(SUM(COUNTBLANK(D452:AD452),COUNTBLANK(D1033:AD1033))=25,SUM(COUNTBLANK(D452:AD452),COUNTBLANK(D1033:AD1033))=54),0,1),0)</f>
        <v>0</v>
      </c>
      <c r="AH452" t="b">
        <f>IF(C26&gt;1,IF(COUNTA(D452:AD452,D1033:AD1033)=0,0,1))</f>
        <v>0</v>
      </c>
      <c r="AK452">
        <f t="shared" si="45"/>
        <v>0</v>
      </c>
      <c r="AL452">
        <f t="shared" si="46"/>
        <v>0</v>
      </c>
      <c r="AM452">
        <f t="shared" si="47"/>
        <v>0</v>
      </c>
      <c r="AN452">
        <f t="shared" si="48"/>
        <v>0</v>
      </c>
      <c r="AO452">
        <f t="shared" si="49"/>
        <v>0</v>
      </c>
      <c r="AP452">
        <f t="shared" si="50"/>
        <v>0</v>
      </c>
    </row>
    <row r="453" spans="1:42" ht="15" customHeight="1">
      <c r="A453" s="83"/>
      <c r="B453" s="100"/>
      <c r="C453" s="125" t="s">
        <v>1597</v>
      </c>
      <c r="D453" s="441" t="str">
        <f>IF(OR($AC$136="",$C$26&lt;&gt;1),"",IF(HLOOKUP($AC$136,Presentación!$AQ$3:$BV$574,Presentación!AP314)="","",HLOOKUP($AC$136,Presentación!$AQ$3:$BV$574,Presentación!AP314,0)))</f>
        <v/>
      </c>
      <c r="E453" s="428"/>
      <c r="F453" s="429"/>
      <c r="G453" s="396" t="str">
        <f>IF(OR($AC$136="",$C$26&lt;&gt;1),"",IF(HLOOKUP($AC$136,Presentación!$BZ$3:$DE$574,Presentación!AP314,0)="","",HLOOKUP($AC$136,Presentación!$BZ$3:$DE$574,Presentación!AP314,0)))</f>
        <v/>
      </c>
      <c r="H453" s="428"/>
      <c r="I453" s="428"/>
      <c r="J453" s="428"/>
      <c r="K453" s="428"/>
      <c r="L453" s="428"/>
      <c r="M453" s="428"/>
      <c r="N453" s="428"/>
      <c r="O453" s="428"/>
      <c r="P453" s="428"/>
      <c r="Q453" s="428"/>
      <c r="R453" s="428"/>
      <c r="S453" s="429"/>
      <c r="T453" s="379"/>
      <c r="U453" s="316"/>
      <c r="V453" s="317"/>
      <c r="W453" s="249"/>
      <c r="X453" s="249"/>
      <c r="Y453" s="249"/>
      <c r="Z453" s="249"/>
      <c r="AA453" s="249"/>
      <c r="AB453" s="249"/>
      <c r="AC453" s="249"/>
      <c r="AD453" s="249"/>
      <c r="AG453">
        <f>IF(C26=1,IF(OR(SUM(COUNTBLANK(D453:AD453),COUNTBLANK(D1034:AD1034))=25,SUM(COUNTBLANK(D453:AD453),COUNTBLANK(D1034:AD1034))=54),0,1),0)</f>
        <v>0</v>
      </c>
      <c r="AH453" t="b">
        <f>IF(C26&gt;1,IF(COUNTA(D453:AD453,D1034:AD1034)=0,0,1))</f>
        <v>0</v>
      </c>
      <c r="AK453">
        <f t="shared" si="45"/>
        <v>0</v>
      </c>
      <c r="AL453">
        <f t="shared" si="46"/>
        <v>0</v>
      </c>
      <c r="AM453">
        <f t="shared" si="47"/>
        <v>0</v>
      </c>
      <c r="AN453">
        <f t="shared" si="48"/>
        <v>0</v>
      </c>
      <c r="AO453">
        <f t="shared" si="49"/>
        <v>0</v>
      </c>
      <c r="AP453">
        <f t="shared" si="50"/>
        <v>0</v>
      </c>
    </row>
    <row r="454" spans="1:42" ht="15" customHeight="1">
      <c r="A454" s="83"/>
      <c r="B454" s="100"/>
      <c r="C454" s="125" t="s">
        <v>1598</v>
      </c>
      <c r="D454" s="441" t="str">
        <f>IF(OR($AC$136="",$C$26&lt;&gt;1),"",IF(HLOOKUP($AC$136,Presentación!$AQ$3:$BV$574,Presentación!AP315)="","",HLOOKUP($AC$136,Presentación!$AQ$3:$BV$574,Presentación!AP315,0)))</f>
        <v/>
      </c>
      <c r="E454" s="428"/>
      <c r="F454" s="429"/>
      <c r="G454" s="396" t="str">
        <f>IF(OR($AC$136="",$C$26&lt;&gt;1),"",IF(HLOOKUP($AC$136,Presentación!$BZ$3:$DE$574,Presentación!AP315,0)="","",HLOOKUP($AC$136,Presentación!$BZ$3:$DE$574,Presentación!AP315,0)))</f>
        <v/>
      </c>
      <c r="H454" s="428"/>
      <c r="I454" s="428"/>
      <c r="J454" s="428"/>
      <c r="K454" s="428"/>
      <c r="L454" s="428"/>
      <c r="M454" s="428"/>
      <c r="N454" s="428"/>
      <c r="O454" s="428"/>
      <c r="P454" s="428"/>
      <c r="Q454" s="428"/>
      <c r="R454" s="428"/>
      <c r="S454" s="429"/>
      <c r="T454" s="379"/>
      <c r="U454" s="316"/>
      <c r="V454" s="317"/>
      <c r="W454" s="249"/>
      <c r="X454" s="249"/>
      <c r="Y454" s="249"/>
      <c r="Z454" s="249"/>
      <c r="AA454" s="249"/>
      <c r="AB454" s="249"/>
      <c r="AC454" s="249"/>
      <c r="AD454" s="249"/>
      <c r="AG454">
        <f>IF(C26=1,IF(OR(SUM(COUNTBLANK(D454:AD454),COUNTBLANK(D1035:AD1035))=25,SUM(COUNTBLANK(D454:AD454),COUNTBLANK(D1035:AD1035))=54),0,1),0)</f>
        <v>0</v>
      </c>
      <c r="AH454" t="b">
        <f>IF(C26&gt;1,IF(COUNTA(D454:AD454,D1035:AD1035)=0,0,1))</f>
        <v>0</v>
      </c>
      <c r="AK454">
        <f t="shared" si="45"/>
        <v>0</v>
      </c>
      <c r="AL454">
        <f t="shared" si="46"/>
        <v>0</v>
      </c>
      <c r="AM454">
        <f t="shared" si="47"/>
        <v>0</v>
      </c>
      <c r="AN454">
        <f t="shared" si="48"/>
        <v>0</v>
      </c>
      <c r="AO454">
        <f t="shared" si="49"/>
        <v>0</v>
      </c>
      <c r="AP454">
        <f t="shared" si="50"/>
        <v>0</v>
      </c>
    </row>
    <row r="455" spans="1:42" ht="15" customHeight="1">
      <c r="A455" s="83"/>
      <c r="B455" s="100"/>
      <c r="C455" s="125" t="s">
        <v>1599</v>
      </c>
      <c r="D455" s="441" t="str">
        <f>IF(OR($AC$136="",$C$26&lt;&gt;1),"",IF(HLOOKUP($AC$136,Presentación!$AQ$3:$BV$574,Presentación!AP316)="","",HLOOKUP($AC$136,Presentación!$AQ$3:$BV$574,Presentación!AP316,0)))</f>
        <v/>
      </c>
      <c r="E455" s="428"/>
      <c r="F455" s="429"/>
      <c r="G455" s="396" t="str">
        <f>IF(OR($AC$136="",$C$26&lt;&gt;1),"",IF(HLOOKUP($AC$136,Presentación!$BZ$3:$DE$574,Presentación!AP316,0)="","",HLOOKUP($AC$136,Presentación!$BZ$3:$DE$574,Presentación!AP316,0)))</f>
        <v/>
      </c>
      <c r="H455" s="428"/>
      <c r="I455" s="428"/>
      <c r="J455" s="428"/>
      <c r="K455" s="428"/>
      <c r="L455" s="428"/>
      <c r="M455" s="428"/>
      <c r="N455" s="428"/>
      <c r="O455" s="428"/>
      <c r="P455" s="428"/>
      <c r="Q455" s="428"/>
      <c r="R455" s="428"/>
      <c r="S455" s="429"/>
      <c r="T455" s="379"/>
      <c r="U455" s="316"/>
      <c r="V455" s="317"/>
      <c r="W455" s="249"/>
      <c r="X455" s="249"/>
      <c r="Y455" s="249"/>
      <c r="Z455" s="249"/>
      <c r="AA455" s="249"/>
      <c r="AB455" s="249"/>
      <c r="AC455" s="249"/>
      <c r="AD455" s="249"/>
      <c r="AG455">
        <f>IF(C26=1,IF(OR(SUM(COUNTBLANK(D455:AD455),COUNTBLANK(D1036:AD1036))=25,SUM(COUNTBLANK(D455:AD455),COUNTBLANK(D1036:AD1036))=54),0,1),0)</f>
        <v>0</v>
      </c>
      <c r="AH455" t="b">
        <f>IF(C26&gt;1,IF(COUNTA(D455:AD455,D1036:AD1036)=0,0,1))</f>
        <v>0</v>
      </c>
      <c r="AK455">
        <f t="shared" si="45"/>
        <v>0</v>
      </c>
      <c r="AL455">
        <f t="shared" si="46"/>
        <v>0</v>
      </c>
      <c r="AM455">
        <f t="shared" si="47"/>
        <v>0</v>
      </c>
      <c r="AN455">
        <f t="shared" si="48"/>
        <v>0</v>
      </c>
      <c r="AO455">
        <f t="shared" si="49"/>
        <v>0</v>
      </c>
      <c r="AP455">
        <f t="shared" si="50"/>
        <v>0</v>
      </c>
    </row>
    <row r="456" spans="1:42" ht="15" customHeight="1">
      <c r="A456" s="83"/>
      <c r="B456" s="100"/>
      <c r="C456" s="125" t="s">
        <v>1600</v>
      </c>
      <c r="D456" s="441" t="str">
        <f>IF(OR($AC$136="",$C$26&lt;&gt;1),"",IF(HLOOKUP($AC$136,Presentación!$AQ$3:$BV$574,Presentación!AP317)="","",HLOOKUP($AC$136,Presentación!$AQ$3:$BV$574,Presentación!AP317,0)))</f>
        <v/>
      </c>
      <c r="E456" s="428"/>
      <c r="F456" s="429"/>
      <c r="G456" s="396" t="str">
        <f>IF(OR($AC$136="",$C$26&lt;&gt;1),"",IF(HLOOKUP($AC$136,Presentación!$BZ$3:$DE$574,Presentación!AP317,0)="","",HLOOKUP($AC$136,Presentación!$BZ$3:$DE$574,Presentación!AP317,0)))</f>
        <v/>
      </c>
      <c r="H456" s="428"/>
      <c r="I456" s="428"/>
      <c r="J456" s="428"/>
      <c r="K456" s="428"/>
      <c r="L456" s="428"/>
      <c r="M456" s="428"/>
      <c r="N456" s="428"/>
      <c r="O456" s="428"/>
      <c r="P456" s="428"/>
      <c r="Q456" s="428"/>
      <c r="R456" s="428"/>
      <c r="S456" s="429"/>
      <c r="T456" s="379"/>
      <c r="U456" s="316"/>
      <c r="V456" s="317"/>
      <c r="W456" s="249"/>
      <c r="X456" s="249"/>
      <c r="Y456" s="249"/>
      <c r="Z456" s="249"/>
      <c r="AA456" s="249"/>
      <c r="AB456" s="249"/>
      <c r="AC456" s="249"/>
      <c r="AD456" s="249"/>
      <c r="AG456">
        <f>IF(C26=1,IF(OR(SUM(COUNTBLANK(D456:AD456),COUNTBLANK(D1037:AD1037))=25,SUM(COUNTBLANK(D456:AD456),COUNTBLANK(D1037:AD1037))=54),0,1),0)</f>
        <v>0</v>
      </c>
      <c r="AH456" t="b">
        <f>IF(C26&gt;1,IF(COUNTA(D456:AD456,D1037:AD1037)=0,0,1))</f>
        <v>0</v>
      </c>
      <c r="AK456">
        <f t="shared" si="45"/>
        <v>0</v>
      </c>
      <c r="AL456">
        <f t="shared" si="46"/>
        <v>0</v>
      </c>
      <c r="AM456">
        <f t="shared" si="47"/>
        <v>0</v>
      </c>
      <c r="AN456">
        <f t="shared" si="48"/>
        <v>0</v>
      </c>
      <c r="AO456">
        <f t="shared" si="49"/>
        <v>0</v>
      </c>
      <c r="AP456">
        <f t="shared" si="50"/>
        <v>0</v>
      </c>
    </row>
    <row r="457" spans="1:42" ht="15" customHeight="1">
      <c r="A457" s="83"/>
      <c r="B457" s="100"/>
      <c r="C457" s="125" t="s">
        <v>1601</v>
      </c>
      <c r="D457" s="441" t="str">
        <f>IF(OR($AC$136="",$C$26&lt;&gt;1),"",IF(HLOOKUP($AC$136,Presentación!$AQ$3:$BV$574,Presentación!AP318)="","",HLOOKUP($AC$136,Presentación!$AQ$3:$BV$574,Presentación!AP318,0)))</f>
        <v/>
      </c>
      <c r="E457" s="428"/>
      <c r="F457" s="429"/>
      <c r="G457" s="396" t="str">
        <f>IF(OR($AC$136="",$C$26&lt;&gt;1),"",IF(HLOOKUP($AC$136,Presentación!$BZ$3:$DE$574,Presentación!AP318,0)="","",HLOOKUP($AC$136,Presentación!$BZ$3:$DE$574,Presentación!AP318,0)))</f>
        <v/>
      </c>
      <c r="H457" s="428"/>
      <c r="I457" s="428"/>
      <c r="J457" s="428"/>
      <c r="K457" s="428"/>
      <c r="L457" s="428"/>
      <c r="M457" s="428"/>
      <c r="N457" s="428"/>
      <c r="O457" s="428"/>
      <c r="P457" s="428"/>
      <c r="Q457" s="428"/>
      <c r="R457" s="428"/>
      <c r="S457" s="429"/>
      <c r="T457" s="379"/>
      <c r="U457" s="316"/>
      <c r="V457" s="317"/>
      <c r="W457" s="249"/>
      <c r="X457" s="249"/>
      <c r="Y457" s="249"/>
      <c r="Z457" s="249"/>
      <c r="AA457" s="249"/>
      <c r="AB457" s="249"/>
      <c r="AC457" s="249"/>
      <c r="AD457" s="249"/>
      <c r="AG457">
        <f>IF(C26=1,IF(OR(SUM(COUNTBLANK(D457:AD457),COUNTBLANK(D1038:AD1038))=25,SUM(COUNTBLANK(D457:AD457),COUNTBLANK(D1038:AD1038))=54),0,1),0)</f>
        <v>0</v>
      </c>
      <c r="AH457" t="b">
        <f>IF(C26&gt;1,IF(COUNTA(D457:AD457,D1038:AD1038)=0,0,1))</f>
        <v>0</v>
      </c>
      <c r="AK457">
        <f t="shared" si="45"/>
        <v>0</v>
      </c>
      <c r="AL457">
        <f t="shared" si="46"/>
        <v>0</v>
      </c>
      <c r="AM457">
        <f t="shared" si="47"/>
        <v>0</v>
      </c>
      <c r="AN457">
        <f t="shared" si="48"/>
        <v>0</v>
      </c>
      <c r="AO457">
        <f t="shared" si="49"/>
        <v>0</v>
      </c>
      <c r="AP457">
        <f t="shared" si="50"/>
        <v>0</v>
      </c>
    </row>
    <row r="458" spans="1:42" ht="15" customHeight="1">
      <c r="A458" s="83"/>
      <c r="B458" s="100"/>
      <c r="C458" s="125" t="s">
        <v>1602</v>
      </c>
      <c r="D458" s="441" t="str">
        <f>IF(OR($AC$136="",$C$26&lt;&gt;1),"",IF(HLOOKUP($AC$136,Presentación!$AQ$3:$BV$574,Presentación!AP319)="","",HLOOKUP($AC$136,Presentación!$AQ$3:$BV$574,Presentación!AP319,0)))</f>
        <v/>
      </c>
      <c r="E458" s="428"/>
      <c r="F458" s="429"/>
      <c r="G458" s="396" t="str">
        <f>IF(OR($AC$136="",$C$26&lt;&gt;1),"",IF(HLOOKUP($AC$136,Presentación!$BZ$3:$DE$574,Presentación!AP319,0)="","",HLOOKUP($AC$136,Presentación!$BZ$3:$DE$574,Presentación!AP319,0)))</f>
        <v/>
      </c>
      <c r="H458" s="428"/>
      <c r="I458" s="428"/>
      <c r="J458" s="428"/>
      <c r="K458" s="428"/>
      <c r="L458" s="428"/>
      <c r="M458" s="428"/>
      <c r="N458" s="428"/>
      <c r="O458" s="428"/>
      <c r="P458" s="428"/>
      <c r="Q458" s="428"/>
      <c r="R458" s="428"/>
      <c r="S458" s="429"/>
      <c r="T458" s="379"/>
      <c r="U458" s="316"/>
      <c r="V458" s="317"/>
      <c r="W458" s="249"/>
      <c r="X458" s="249"/>
      <c r="Y458" s="249"/>
      <c r="Z458" s="249"/>
      <c r="AA458" s="249"/>
      <c r="AB458" s="249"/>
      <c r="AC458" s="249"/>
      <c r="AD458" s="249"/>
      <c r="AG458">
        <f>IF(C26=1,IF(OR(SUM(COUNTBLANK(D458:AD458),COUNTBLANK(D1039:AD1039))=25,SUM(COUNTBLANK(D458:AD458),COUNTBLANK(D1039:AD1039))=54),0,1),0)</f>
        <v>0</v>
      </c>
      <c r="AH458" t="b">
        <f>IF(C26&gt;1,IF(COUNTA(D458:AD458,D1039:AD1039)=0,0,1))</f>
        <v>0</v>
      </c>
      <c r="AK458">
        <f t="shared" si="45"/>
        <v>0</v>
      </c>
      <c r="AL458">
        <f t="shared" si="46"/>
        <v>0</v>
      </c>
      <c r="AM458">
        <f t="shared" si="47"/>
        <v>0</v>
      </c>
      <c r="AN458">
        <f t="shared" si="48"/>
        <v>0</v>
      </c>
      <c r="AO458">
        <f t="shared" si="49"/>
        <v>0</v>
      </c>
      <c r="AP458">
        <f t="shared" si="50"/>
        <v>0</v>
      </c>
    </row>
    <row r="459" spans="1:42" ht="15" customHeight="1">
      <c r="A459" s="83"/>
      <c r="B459" s="100"/>
      <c r="C459" s="125" t="s">
        <v>1603</v>
      </c>
      <c r="D459" s="441" t="str">
        <f>IF(OR($AC$136="",$C$26&lt;&gt;1),"",IF(HLOOKUP($AC$136,Presentación!$AQ$3:$BV$574,Presentación!AP320)="","",HLOOKUP($AC$136,Presentación!$AQ$3:$BV$574,Presentación!AP320,0)))</f>
        <v/>
      </c>
      <c r="E459" s="428"/>
      <c r="F459" s="429"/>
      <c r="G459" s="396" t="str">
        <f>IF(OR($AC$136="",$C$26&lt;&gt;1),"",IF(HLOOKUP($AC$136,Presentación!$BZ$3:$DE$574,Presentación!AP320,0)="","",HLOOKUP($AC$136,Presentación!$BZ$3:$DE$574,Presentación!AP320,0)))</f>
        <v/>
      </c>
      <c r="H459" s="428"/>
      <c r="I459" s="428"/>
      <c r="J459" s="428"/>
      <c r="K459" s="428"/>
      <c r="L459" s="428"/>
      <c r="M459" s="428"/>
      <c r="N459" s="428"/>
      <c r="O459" s="428"/>
      <c r="P459" s="428"/>
      <c r="Q459" s="428"/>
      <c r="R459" s="428"/>
      <c r="S459" s="429"/>
      <c r="T459" s="379"/>
      <c r="U459" s="316"/>
      <c r="V459" s="317"/>
      <c r="W459" s="249"/>
      <c r="X459" s="249"/>
      <c r="Y459" s="249"/>
      <c r="Z459" s="249"/>
      <c r="AA459" s="249"/>
      <c r="AB459" s="249"/>
      <c r="AC459" s="249"/>
      <c r="AD459" s="249"/>
      <c r="AG459">
        <f>IF(C26=1,IF(OR(SUM(COUNTBLANK(D459:AD459),COUNTBLANK(D1040:AD1040))=25,SUM(COUNTBLANK(D459:AD459),COUNTBLANK(D1040:AD1040))=54),0,1),0)</f>
        <v>0</v>
      </c>
      <c r="AH459" t="b">
        <f>IF(C26&gt;1,IF(COUNTA(D459:AD459,D1040:AD1040)=0,0,1))</f>
        <v>0</v>
      </c>
      <c r="AK459">
        <f t="shared" si="45"/>
        <v>0</v>
      </c>
      <c r="AL459">
        <f t="shared" si="46"/>
        <v>0</v>
      </c>
      <c r="AM459">
        <f t="shared" si="47"/>
        <v>0</v>
      </c>
      <c r="AN459">
        <f t="shared" si="48"/>
        <v>0</v>
      </c>
      <c r="AO459">
        <f t="shared" si="49"/>
        <v>0</v>
      </c>
      <c r="AP459">
        <f t="shared" si="50"/>
        <v>0</v>
      </c>
    </row>
    <row r="460" spans="1:42" ht="15" customHeight="1">
      <c r="A460" s="83"/>
      <c r="B460" s="100"/>
      <c r="C460" s="125" t="s">
        <v>1604</v>
      </c>
      <c r="D460" s="441" t="str">
        <f>IF(OR($AC$136="",$C$26&lt;&gt;1),"",IF(HLOOKUP($AC$136,Presentación!$AQ$3:$BV$574,Presentación!AP321)="","",HLOOKUP($AC$136,Presentación!$AQ$3:$BV$574,Presentación!AP321,0)))</f>
        <v/>
      </c>
      <c r="E460" s="428"/>
      <c r="F460" s="429"/>
      <c r="G460" s="396" t="str">
        <f>IF(OR($AC$136="",$C$26&lt;&gt;1),"",IF(HLOOKUP($AC$136,Presentación!$BZ$3:$DE$574,Presentación!AP321,0)="","",HLOOKUP($AC$136,Presentación!$BZ$3:$DE$574,Presentación!AP321,0)))</f>
        <v/>
      </c>
      <c r="H460" s="428"/>
      <c r="I460" s="428"/>
      <c r="J460" s="428"/>
      <c r="K460" s="428"/>
      <c r="L460" s="428"/>
      <c r="M460" s="428"/>
      <c r="N460" s="428"/>
      <c r="O460" s="428"/>
      <c r="P460" s="428"/>
      <c r="Q460" s="428"/>
      <c r="R460" s="428"/>
      <c r="S460" s="429"/>
      <c r="T460" s="379"/>
      <c r="U460" s="316"/>
      <c r="V460" s="317"/>
      <c r="W460" s="249"/>
      <c r="X460" s="249"/>
      <c r="Y460" s="249"/>
      <c r="Z460" s="249"/>
      <c r="AA460" s="249"/>
      <c r="AB460" s="249"/>
      <c r="AC460" s="249"/>
      <c r="AD460" s="249"/>
      <c r="AG460">
        <f>IF(C26=1,IF(OR(SUM(COUNTBLANK(D460:AD460),COUNTBLANK(D1041:AD1041))=25,SUM(COUNTBLANK(D460:AD460),COUNTBLANK(D1041:AD1041))=54),0,1),0)</f>
        <v>0</v>
      </c>
      <c r="AH460" t="b">
        <f>IF(C26&gt;1,IF(COUNTA(D460:AD460,D1041:AD1041)=0,0,1))</f>
        <v>0</v>
      </c>
      <c r="AK460">
        <f t="shared" si="45"/>
        <v>0</v>
      </c>
      <c r="AL460">
        <f t="shared" si="46"/>
        <v>0</v>
      </c>
      <c r="AM460">
        <f t="shared" si="47"/>
        <v>0</v>
      </c>
      <c r="AN460">
        <f t="shared" si="48"/>
        <v>0</v>
      </c>
      <c r="AO460">
        <f t="shared" si="49"/>
        <v>0</v>
      </c>
      <c r="AP460">
        <f t="shared" si="50"/>
        <v>0</v>
      </c>
    </row>
    <row r="461" spans="1:42" ht="15" customHeight="1">
      <c r="A461" s="83"/>
      <c r="B461" s="100"/>
      <c r="C461" s="125" t="s">
        <v>1605</v>
      </c>
      <c r="D461" s="441" t="str">
        <f>IF(OR($AC$136="",$C$26&lt;&gt;1),"",IF(HLOOKUP($AC$136,Presentación!$AQ$3:$BV$574,Presentación!AP322)="","",HLOOKUP($AC$136,Presentación!$AQ$3:$BV$574,Presentación!AP322,0)))</f>
        <v/>
      </c>
      <c r="E461" s="428"/>
      <c r="F461" s="429"/>
      <c r="G461" s="396" t="str">
        <f>IF(OR($AC$136="",$C$26&lt;&gt;1),"",IF(HLOOKUP($AC$136,Presentación!$BZ$3:$DE$574,Presentación!AP322,0)="","",HLOOKUP($AC$136,Presentación!$BZ$3:$DE$574,Presentación!AP322,0)))</f>
        <v/>
      </c>
      <c r="H461" s="428"/>
      <c r="I461" s="428"/>
      <c r="J461" s="428"/>
      <c r="K461" s="428"/>
      <c r="L461" s="428"/>
      <c r="M461" s="428"/>
      <c r="N461" s="428"/>
      <c r="O461" s="428"/>
      <c r="P461" s="428"/>
      <c r="Q461" s="428"/>
      <c r="R461" s="428"/>
      <c r="S461" s="429"/>
      <c r="T461" s="379"/>
      <c r="U461" s="316"/>
      <c r="V461" s="317"/>
      <c r="W461" s="249"/>
      <c r="X461" s="249"/>
      <c r="Y461" s="249"/>
      <c r="Z461" s="249"/>
      <c r="AA461" s="249"/>
      <c r="AB461" s="249"/>
      <c r="AC461" s="249"/>
      <c r="AD461" s="249"/>
      <c r="AG461">
        <f>IF(C26=1,IF(OR(SUM(COUNTBLANK(D461:AD461),COUNTBLANK(D1042:AD1042))=25,SUM(COUNTBLANK(D461:AD461),COUNTBLANK(D1042:AD1042))=54),0,1),0)</f>
        <v>0</v>
      </c>
      <c r="AH461" t="b">
        <f>IF(C26&gt;1,IF(COUNTA(D461:AD461,D1042:AD1042)=0,0,1))</f>
        <v>0</v>
      </c>
      <c r="AK461">
        <f t="shared" si="45"/>
        <v>0</v>
      </c>
      <c r="AL461">
        <f t="shared" si="46"/>
        <v>0</v>
      </c>
      <c r="AM461">
        <f t="shared" si="47"/>
        <v>0</v>
      </c>
      <c r="AN461">
        <f t="shared" si="48"/>
        <v>0</v>
      </c>
      <c r="AO461">
        <f t="shared" si="49"/>
        <v>0</v>
      </c>
      <c r="AP461">
        <f t="shared" si="50"/>
        <v>0</v>
      </c>
    </row>
    <row r="462" spans="1:42" ht="15" customHeight="1">
      <c r="A462" s="83"/>
      <c r="B462" s="100"/>
      <c r="C462" s="125" t="s">
        <v>1606</v>
      </c>
      <c r="D462" s="441" t="str">
        <f>IF(OR($AC$136="",$C$26&lt;&gt;1),"",IF(HLOOKUP($AC$136,Presentación!$AQ$3:$BV$574,Presentación!AP323)="","",HLOOKUP($AC$136,Presentación!$AQ$3:$BV$574,Presentación!AP323,0)))</f>
        <v/>
      </c>
      <c r="E462" s="428"/>
      <c r="F462" s="429"/>
      <c r="G462" s="396" t="str">
        <f>IF(OR($AC$136="",$C$26&lt;&gt;1),"",IF(HLOOKUP($AC$136,Presentación!$BZ$3:$DE$574,Presentación!AP323,0)="","",HLOOKUP($AC$136,Presentación!$BZ$3:$DE$574,Presentación!AP323,0)))</f>
        <v/>
      </c>
      <c r="H462" s="428"/>
      <c r="I462" s="428"/>
      <c r="J462" s="428"/>
      <c r="K462" s="428"/>
      <c r="L462" s="428"/>
      <c r="M462" s="428"/>
      <c r="N462" s="428"/>
      <c r="O462" s="428"/>
      <c r="P462" s="428"/>
      <c r="Q462" s="428"/>
      <c r="R462" s="428"/>
      <c r="S462" s="429"/>
      <c r="T462" s="379"/>
      <c r="U462" s="316"/>
      <c r="V462" s="317"/>
      <c r="W462" s="249"/>
      <c r="X462" s="249"/>
      <c r="Y462" s="249"/>
      <c r="Z462" s="249"/>
      <c r="AA462" s="249"/>
      <c r="AB462" s="249"/>
      <c r="AC462" s="249"/>
      <c r="AD462" s="249"/>
      <c r="AG462">
        <f>IF(C26=1,IF(OR(SUM(COUNTBLANK(D462:AD462),COUNTBLANK(D1043:AD1043))=25,SUM(COUNTBLANK(D462:AD462),COUNTBLANK(D1043:AD1043))=54),0,1),0)</f>
        <v>0</v>
      </c>
      <c r="AH462" t="b">
        <f>IF(C26&gt;1,IF(COUNTA(D462:AD462,D1043:AD1043)=0,0,1))</f>
        <v>0</v>
      </c>
      <c r="AK462">
        <f t="shared" ref="AK462:AK525" si="51">COUNTIF(X462:Z462,"NS")</f>
        <v>0</v>
      </c>
      <c r="AL462">
        <f t="shared" ref="AL462:AL525" si="52">SUM(X462:Z462)</f>
        <v>0</v>
      </c>
      <c r="AM462">
        <f t="shared" ref="AM462:AM525" si="53">IF(COUNTA(W462:Z462)=0,0,IF(OR(AND(W462=0,AK462&gt;0),AND(W462="ns",AL462&gt;0),AND(W462="ns",AK462=0,AL462=0)),1,IF(OR(AND(AK462&gt;=2,W462&gt;AL462),AND(W462="ns",AL462=0,AK462&gt;0),W462=AL462),0,1)))</f>
        <v>0</v>
      </c>
      <c r="AN462">
        <f t="shared" ref="AN462:AN525" si="54">COUNTIF(AB462:AD462,"NS")</f>
        <v>0</v>
      </c>
      <c r="AO462">
        <f t="shared" ref="AO462:AO525" si="55">SUM(AB462:AD462)</f>
        <v>0</v>
      </c>
      <c r="AP462">
        <f t="shared" ref="AP462:AP525" si="56">IF(COUNTA(AA462:AD462)=0,0,IF(OR(AND(AA462=0,AN462&gt;0),AND(AA462="ns",AO462&gt;0),AND(AA462="ns",AN462=0,AO462=0)),1,IF(OR(AND(AN462&gt;=2,AA462&gt;AO462),AND(AA462="ns",AO462=0,AN462&gt;0),AA462=AO462),0,1)))</f>
        <v>0</v>
      </c>
    </row>
    <row r="463" spans="1:42" ht="15" customHeight="1">
      <c r="A463" s="83"/>
      <c r="B463" s="100"/>
      <c r="C463" s="125" t="s">
        <v>1607</v>
      </c>
      <c r="D463" s="441" t="str">
        <f>IF(OR($AC$136="",$C$26&lt;&gt;1),"",IF(HLOOKUP($AC$136,Presentación!$AQ$3:$BV$574,Presentación!AP324)="","",HLOOKUP($AC$136,Presentación!$AQ$3:$BV$574,Presentación!AP324,0)))</f>
        <v/>
      </c>
      <c r="E463" s="428"/>
      <c r="F463" s="429"/>
      <c r="G463" s="396" t="str">
        <f>IF(OR($AC$136="",$C$26&lt;&gt;1),"",IF(HLOOKUP($AC$136,Presentación!$BZ$3:$DE$574,Presentación!AP324,0)="","",HLOOKUP($AC$136,Presentación!$BZ$3:$DE$574,Presentación!AP324,0)))</f>
        <v/>
      </c>
      <c r="H463" s="428"/>
      <c r="I463" s="428"/>
      <c r="J463" s="428"/>
      <c r="K463" s="428"/>
      <c r="L463" s="428"/>
      <c r="M463" s="428"/>
      <c r="N463" s="428"/>
      <c r="O463" s="428"/>
      <c r="P463" s="428"/>
      <c r="Q463" s="428"/>
      <c r="R463" s="428"/>
      <c r="S463" s="429"/>
      <c r="T463" s="379"/>
      <c r="U463" s="316"/>
      <c r="V463" s="317"/>
      <c r="W463" s="249"/>
      <c r="X463" s="249"/>
      <c r="Y463" s="249"/>
      <c r="Z463" s="249"/>
      <c r="AA463" s="249"/>
      <c r="AB463" s="249"/>
      <c r="AC463" s="249"/>
      <c r="AD463" s="249"/>
      <c r="AG463">
        <f>IF(C26=1,IF(OR(SUM(COUNTBLANK(D463:AD463),COUNTBLANK(D1044:AD1044))=25,SUM(COUNTBLANK(D463:AD463),COUNTBLANK(D1044:AD1044))=54),0,1),0)</f>
        <v>0</v>
      </c>
      <c r="AH463" t="b">
        <f>IF(C26&gt;1,IF(COUNTA(D463:AD463,D1044:AD1044)=0,0,1))</f>
        <v>0</v>
      </c>
      <c r="AK463">
        <f t="shared" si="51"/>
        <v>0</v>
      </c>
      <c r="AL463">
        <f t="shared" si="52"/>
        <v>0</v>
      </c>
      <c r="AM463">
        <f t="shared" si="53"/>
        <v>0</v>
      </c>
      <c r="AN463">
        <f t="shared" si="54"/>
        <v>0</v>
      </c>
      <c r="AO463">
        <f t="shared" si="55"/>
        <v>0</v>
      </c>
      <c r="AP463">
        <f t="shared" si="56"/>
        <v>0</v>
      </c>
    </row>
    <row r="464" spans="1:42" ht="15" customHeight="1">
      <c r="A464" s="83"/>
      <c r="B464" s="100"/>
      <c r="C464" s="125" t="s">
        <v>1608</v>
      </c>
      <c r="D464" s="441" t="str">
        <f>IF(OR($AC$136="",$C$26&lt;&gt;1),"",IF(HLOOKUP($AC$136,Presentación!$AQ$3:$BV$574,Presentación!AP325)="","",HLOOKUP($AC$136,Presentación!$AQ$3:$BV$574,Presentación!AP325,0)))</f>
        <v/>
      </c>
      <c r="E464" s="428"/>
      <c r="F464" s="429"/>
      <c r="G464" s="396" t="str">
        <f>IF(OR($AC$136="",$C$26&lt;&gt;1),"",IF(HLOOKUP($AC$136,Presentación!$BZ$3:$DE$574,Presentación!AP325,0)="","",HLOOKUP($AC$136,Presentación!$BZ$3:$DE$574,Presentación!AP325,0)))</f>
        <v/>
      </c>
      <c r="H464" s="428"/>
      <c r="I464" s="428"/>
      <c r="J464" s="428"/>
      <c r="K464" s="428"/>
      <c r="L464" s="428"/>
      <c r="M464" s="428"/>
      <c r="N464" s="428"/>
      <c r="O464" s="428"/>
      <c r="P464" s="428"/>
      <c r="Q464" s="428"/>
      <c r="R464" s="428"/>
      <c r="S464" s="429"/>
      <c r="T464" s="379"/>
      <c r="U464" s="316"/>
      <c r="V464" s="317"/>
      <c r="W464" s="249"/>
      <c r="X464" s="249"/>
      <c r="Y464" s="249"/>
      <c r="Z464" s="249"/>
      <c r="AA464" s="249"/>
      <c r="AB464" s="249"/>
      <c r="AC464" s="249"/>
      <c r="AD464" s="249"/>
      <c r="AG464">
        <f>IF(C26=1,IF(OR(SUM(COUNTBLANK(D464:AD464),COUNTBLANK(D1045:AD1045))=25,SUM(COUNTBLANK(D464:AD464),COUNTBLANK(D1045:AD1045))=54),0,1),0)</f>
        <v>0</v>
      </c>
      <c r="AH464" t="b">
        <f>IF(C26&gt;1,IF(COUNTA(D464:AD464,D1045:AD1045)=0,0,1))</f>
        <v>0</v>
      </c>
      <c r="AK464">
        <f t="shared" si="51"/>
        <v>0</v>
      </c>
      <c r="AL464">
        <f t="shared" si="52"/>
        <v>0</v>
      </c>
      <c r="AM464">
        <f t="shared" si="53"/>
        <v>0</v>
      </c>
      <c r="AN464">
        <f t="shared" si="54"/>
        <v>0</v>
      </c>
      <c r="AO464">
        <f t="shared" si="55"/>
        <v>0</v>
      </c>
      <c r="AP464">
        <f t="shared" si="56"/>
        <v>0</v>
      </c>
    </row>
    <row r="465" spans="1:42" ht="15" customHeight="1">
      <c r="A465" s="83"/>
      <c r="B465" s="100"/>
      <c r="C465" s="125" t="s">
        <v>1609</v>
      </c>
      <c r="D465" s="441" t="str">
        <f>IF(OR($AC$136="",$C$26&lt;&gt;1),"",IF(HLOOKUP($AC$136,Presentación!$AQ$3:$BV$574,Presentación!AP326)="","",HLOOKUP($AC$136,Presentación!$AQ$3:$BV$574,Presentación!AP326,0)))</f>
        <v/>
      </c>
      <c r="E465" s="428"/>
      <c r="F465" s="429"/>
      <c r="G465" s="396" t="str">
        <f>IF(OR($AC$136="",$C$26&lt;&gt;1),"",IF(HLOOKUP($AC$136,Presentación!$BZ$3:$DE$574,Presentación!AP326,0)="","",HLOOKUP($AC$136,Presentación!$BZ$3:$DE$574,Presentación!AP326,0)))</f>
        <v/>
      </c>
      <c r="H465" s="428"/>
      <c r="I465" s="428"/>
      <c r="J465" s="428"/>
      <c r="K465" s="428"/>
      <c r="L465" s="428"/>
      <c r="M465" s="428"/>
      <c r="N465" s="428"/>
      <c r="O465" s="428"/>
      <c r="P465" s="428"/>
      <c r="Q465" s="428"/>
      <c r="R465" s="428"/>
      <c r="S465" s="429"/>
      <c r="T465" s="379"/>
      <c r="U465" s="316"/>
      <c r="V465" s="317"/>
      <c r="W465" s="249"/>
      <c r="X465" s="249"/>
      <c r="Y465" s="249"/>
      <c r="Z465" s="249"/>
      <c r="AA465" s="249"/>
      <c r="AB465" s="249"/>
      <c r="AC465" s="249"/>
      <c r="AD465" s="249"/>
      <c r="AG465">
        <f>IF(C26=1,IF(OR(SUM(COUNTBLANK(D465:AD465),COUNTBLANK(D1046:AD1046))=25,SUM(COUNTBLANK(D465:AD465),COUNTBLANK(D1046:AD1046))=54),0,1),0)</f>
        <v>0</v>
      </c>
      <c r="AH465" t="b">
        <f>IF(C26&gt;1,IF(COUNTA(D465:AD465,D1046:AD1046)=0,0,1))</f>
        <v>0</v>
      </c>
      <c r="AK465">
        <f t="shared" si="51"/>
        <v>0</v>
      </c>
      <c r="AL465">
        <f t="shared" si="52"/>
        <v>0</v>
      </c>
      <c r="AM465">
        <f t="shared" si="53"/>
        <v>0</v>
      </c>
      <c r="AN465">
        <f t="shared" si="54"/>
        <v>0</v>
      </c>
      <c r="AO465">
        <f t="shared" si="55"/>
        <v>0</v>
      </c>
      <c r="AP465">
        <f t="shared" si="56"/>
        <v>0</v>
      </c>
    </row>
    <row r="466" spans="1:42" ht="15" customHeight="1">
      <c r="A466" s="83"/>
      <c r="B466" s="100"/>
      <c r="C466" s="125" t="s">
        <v>1610</v>
      </c>
      <c r="D466" s="441" t="str">
        <f>IF(OR($AC$136="",$C$26&lt;&gt;1),"",IF(HLOOKUP($AC$136,Presentación!$AQ$3:$BV$574,Presentación!AP327)="","",HLOOKUP($AC$136,Presentación!$AQ$3:$BV$574,Presentación!AP327,0)))</f>
        <v/>
      </c>
      <c r="E466" s="428"/>
      <c r="F466" s="429"/>
      <c r="G466" s="396" t="str">
        <f>IF(OR($AC$136="",$C$26&lt;&gt;1),"",IF(HLOOKUP($AC$136,Presentación!$BZ$3:$DE$574,Presentación!AP327,0)="","",HLOOKUP($AC$136,Presentación!$BZ$3:$DE$574,Presentación!AP327,0)))</f>
        <v/>
      </c>
      <c r="H466" s="428"/>
      <c r="I466" s="428"/>
      <c r="J466" s="428"/>
      <c r="K466" s="428"/>
      <c r="L466" s="428"/>
      <c r="M466" s="428"/>
      <c r="N466" s="428"/>
      <c r="O466" s="428"/>
      <c r="P466" s="428"/>
      <c r="Q466" s="428"/>
      <c r="R466" s="428"/>
      <c r="S466" s="429"/>
      <c r="T466" s="379"/>
      <c r="U466" s="316"/>
      <c r="V466" s="317"/>
      <c r="W466" s="249"/>
      <c r="X466" s="249"/>
      <c r="Y466" s="249"/>
      <c r="Z466" s="249"/>
      <c r="AA466" s="249"/>
      <c r="AB466" s="249"/>
      <c r="AC466" s="249"/>
      <c r="AD466" s="249"/>
      <c r="AG466">
        <f>IF(C26=1,IF(OR(SUM(COUNTBLANK(D466:AD466),COUNTBLANK(D1047:AD1047))=25,SUM(COUNTBLANK(D466:AD466),COUNTBLANK(D1047:AD1047))=54),0,1),0)</f>
        <v>0</v>
      </c>
      <c r="AH466" t="b">
        <f>IF(C26&gt;1,IF(COUNTA(D466:AD466,D1047:AD1047)=0,0,1))</f>
        <v>0</v>
      </c>
      <c r="AK466">
        <f t="shared" si="51"/>
        <v>0</v>
      </c>
      <c r="AL466">
        <f t="shared" si="52"/>
        <v>0</v>
      </c>
      <c r="AM466">
        <f t="shared" si="53"/>
        <v>0</v>
      </c>
      <c r="AN466">
        <f t="shared" si="54"/>
        <v>0</v>
      </c>
      <c r="AO466">
        <f t="shared" si="55"/>
        <v>0</v>
      </c>
      <c r="AP466">
        <f t="shared" si="56"/>
        <v>0</v>
      </c>
    </row>
    <row r="467" spans="1:42" ht="15" customHeight="1">
      <c r="A467" s="83"/>
      <c r="B467" s="100"/>
      <c r="C467" s="125" t="s">
        <v>1611</v>
      </c>
      <c r="D467" s="441" t="str">
        <f>IF(OR($AC$136="",$C$26&lt;&gt;1),"",IF(HLOOKUP($AC$136,Presentación!$AQ$3:$BV$574,Presentación!AP328)="","",HLOOKUP($AC$136,Presentación!$AQ$3:$BV$574,Presentación!AP328,0)))</f>
        <v/>
      </c>
      <c r="E467" s="428"/>
      <c r="F467" s="429"/>
      <c r="G467" s="396" t="str">
        <f>IF(OR($AC$136="",$C$26&lt;&gt;1),"",IF(HLOOKUP($AC$136,Presentación!$BZ$3:$DE$574,Presentación!AP328,0)="","",HLOOKUP($AC$136,Presentación!$BZ$3:$DE$574,Presentación!AP328,0)))</f>
        <v/>
      </c>
      <c r="H467" s="428"/>
      <c r="I467" s="428"/>
      <c r="J467" s="428"/>
      <c r="K467" s="428"/>
      <c r="L467" s="428"/>
      <c r="M467" s="428"/>
      <c r="N467" s="428"/>
      <c r="O467" s="428"/>
      <c r="P467" s="428"/>
      <c r="Q467" s="428"/>
      <c r="R467" s="428"/>
      <c r="S467" s="429"/>
      <c r="T467" s="379"/>
      <c r="U467" s="316"/>
      <c r="V467" s="317"/>
      <c r="W467" s="249"/>
      <c r="X467" s="249"/>
      <c r="Y467" s="249"/>
      <c r="Z467" s="249"/>
      <c r="AA467" s="249"/>
      <c r="AB467" s="249"/>
      <c r="AC467" s="249"/>
      <c r="AD467" s="249"/>
      <c r="AG467">
        <f>IF(C26=1,IF(OR(SUM(COUNTBLANK(D467:AD467),COUNTBLANK(D1048:AD1048))=25,SUM(COUNTBLANK(D467:AD467),COUNTBLANK(D1048:AD1048))=54),0,1),0)</f>
        <v>0</v>
      </c>
      <c r="AH467" t="b">
        <f>IF(C26&gt;1,IF(COUNTA(D467:AD467,D1048:AD1048)=0,0,1))</f>
        <v>0</v>
      </c>
      <c r="AK467">
        <f t="shared" si="51"/>
        <v>0</v>
      </c>
      <c r="AL467">
        <f t="shared" si="52"/>
        <v>0</v>
      </c>
      <c r="AM467">
        <f t="shared" si="53"/>
        <v>0</v>
      </c>
      <c r="AN467">
        <f t="shared" si="54"/>
        <v>0</v>
      </c>
      <c r="AO467">
        <f t="shared" si="55"/>
        <v>0</v>
      </c>
      <c r="AP467">
        <f t="shared" si="56"/>
        <v>0</v>
      </c>
    </row>
    <row r="468" spans="1:42" ht="15" customHeight="1">
      <c r="A468" s="83"/>
      <c r="B468" s="100"/>
      <c r="C468" s="125" t="s">
        <v>1612</v>
      </c>
      <c r="D468" s="441" t="str">
        <f>IF(OR($AC$136="",$C$26&lt;&gt;1),"",IF(HLOOKUP($AC$136,Presentación!$AQ$3:$BV$574,Presentación!AP329)="","",HLOOKUP($AC$136,Presentación!$AQ$3:$BV$574,Presentación!AP329,0)))</f>
        <v/>
      </c>
      <c r="E468" s="428"/>
      <c r="F468" s="429"/>
      <c r="G468" s="396" t="str">
        <f>IF(OR($AC$136="",$C$26&lt;&gt;1),"",IF(HLOOKUP($AC$136,Presentación!$BZ$3:$DE$574,Presentación!AP329,0)="","",HLOOKUP($AC$136,Presentación!$BZ$3:$DE$574,Presentación!AP329,0)))</f>
        <v/>
      </c>
      <c r="H468" s="428"/>
      <c r="I468" s="428"/>
      <c r="J468" s="428"/>
      <c r="K468" s="428"/>
      <c r="L468" s="428"/>
      <c r="M468" s="428"/>
      <c r="N468" s="428"/>
      <c r="O468" s="428"/>
      <c r="P468" s="428"/>
      <c r="Q468" s="428"/>
      <c r="R468" s="428"/>
      <c r="S468" s="429"/>
      <c r="T468" s="379"/>
      <c r="U468" s="316"/>
      <c r="V468" s="317"/>
      <c r="W468" s="249"/>
      <c r="X468" s="249"/>
      <c r="Y468" s="249"/>
      <c r="Z468" s="249"/>
      <c r="AA468" s="249"/>
      <c r="AB468" s="249"/>
      <c r="AC468" s="249"/>
      <c r="AD468" s="249"/>
      <c r="AG468">
        <f>IF(C26=1,IF(OR(SUM(COUNTBLANK(D468:AD468),COUNTBLANK(D1049:AD1049))=25,SUM(COUNTBLANK(D468:AD468),COUNTBLANK(D1049:AD1049))=54),0,1),0)</f>
        <v>0</v>
      </c>
      <c r="AH468" t="b">
        <f>IF(C26&gt;1,IF(COUNTA(D468:AD468,D1049:AD1049)=0,0,1))</f>
        <v>0</v>
      </c>
      <c r="AK468">
        <f t="shared" si="51"/>
        <v>0</v>
      </c>
      <c r="AL468">
        <f t="shared" si="52"/>
        <v>0</v>
      </c>
      <c r="AM468">
        <f t="shared" si="53"/>
        <v>0</v>
      </c>
      <c r="AN468">
        <f t="shared" si="54"/>
        <v>0</v>
      </c>
      <c r="AO468">
        <f t="shared" si="55"/>
        <v>0</v>
      </c>
      <c r="AP468">
        <f t="shared" si="56"/>
        <v>0</v>
      </c>
    </row>
    <row r="469" spans="1:42" ht="15" customHeight="1">
      <c r="A469" s="83"/>
      <c r="B469" s="100"/>
      <c r="C469" s="125" t="s">
        <v>1613</v>
      </c>
      <c r="D469" s="441" t="str">
        <f>IF(OR($AC$136="",$C$26&lt;&gt;1),"",IF(HLOOKUP($AC$136,Presentación!$AQ$3:$BV$574,Presentación!AP330)="","",HLOOKUP($AC$136,Presentación!$AQ$3:$BV$574,Presentación!AP330,0)))</f>
        <v/>
      </c>
      <c r="E469" s="428"/>
      <c r="F469" s="429"/>
      <c r="G469" s="396" t="str">
        <f>IF(OR($AC$136="",$C$26&lt;&gt;1),"",IF(HLOOKUP($AC$136,Presentación!$BZ$3:$DE$574,Presentación!AP330,0)="","",HLOOKUP($AC$136,Presentación!$BZ$3:$DE$574,Presentación!AP330,0)))</f>
        <v/>
      </c>
      <c r="H469" s="428"/>
      <c r="I469" s="428"/>
      <c r="J469" s="428"/>
      <c r="K469" s="428"/>
      <c r="L469" s="428"/>
      <c r="M469" s="428"/>
      <c r="N469" s="428"/>
      <c r="O469" s="428"/>
      <c r="P469" s="428"/>
      <c r="Q469" s="428"/>
      <c r="R469" s="428"/>
      <c r="S469" s="429"/>
      <c r="T469" s="379"/>
      <c r="U469" s="316"/>
      <c r="V469" s="317"/>
      <c r="W469" s="249"/>
      <c r="X469" s="249"/>
      <c r="Y469" s="249"/>
      <c r="Z469" s="249"/>
      <c r="AA469" s="249"/>
      <c r="AB469" s="249"/>
      <c r="AC469" s="249"/>
      <c r="AD469" s="249"/>
      <c r="AG469">
        <f>IF(C26=1,IF(OR(SUM(COUNTBLANK(D469:AD469),COUNTBLANK(D1050:AD1050))=25,SUM(COUNTBLANK(D469:AD469),COUNTBLANK(D1050:AD1050))=54),0,1),0)</f>
        <v>0</v>
      </c>
      <c r="AH469" t="b">
        <f>IF(C26&gt;1,IF(COUNTA(D469:AD469,D1050:AD1050)=0,0,1))</f>
        <v>0</v>
      </c>
      <c r="AK469">
        <f t="shared" si="51"/>
        <v>0</v>
      </c>
      <c r="AL469">
        <f t="shared" si="52"/>
        <v>0</v>
      </c>
      <c r="AM469">
        <f t="shared" si="53"/>
        <v>0</v>
      </c>
      <c r="AN469">
        <f t="shared" si="54"/>
        <v>0</v>
      </c>
      <c r="AO469">
        <f t="shared" si="55"/>
        <v>0</v>
      </c>
      <c r="AP469">
        <f t="shared" si="56"/>
        <v>0</v>
      </c>
    </row>
    <row r="470" spans="1:42" ht="15" customHeight="1">
      <c r="A470" s="83"/>
      <c r="B470" s="100"/>
      <c r="C470" s="125" t="s">
        <v>1614</v>
      </c>
      <c r="D470" s="441" t="str">
        <f>IF(OR($AC$136="",$C$26&lt;&gt;1),"",IF(HLOOKUP($AC$136,Presentación!$AQ$3:$BV$574,Presentación!AP331)="","",HLOOKUP($AC$136,Presentación!$AQ$3:$BV$574,Presentación!AP331,0)))</f>
        <v/>
      </c>
      <c r="E470" s="428"/>
      <c r="F470" s="429"/>
      <c r="G470" s="396" t="str">
        <f>IF(OR($AC$136="",$C$26&lt;&gt;1),"",IF(HLOOKUP($AC$136,Presentación!$BZ$3:$DE$574,Presentación!AP331,0)="","",HLOOKUP($AC$136,Presentación!$BZ$3:$DE$574,Presentación!AP331,0)))</f>
        <v/>
      </c>
      <c r="H470" s="428"/>
      <c r="I470" s="428"/>
      <c r="J470" s="428"/>
      <c r="K470" s="428"/>
      <c r="L470" s="428"/>
      <c r="M470" s="428"/>
      <c r="N470" s="428"/>
      <c r="O470" s="428"/>
      <c r="P470" s="428"/>
      <c r="Q470" s="428"/>
      <c r="R470" s="428"/>
      <c r="S470" s="429"/>
      <c r="T470" s="379"/>
      <c r="U470" s="316"/>
      <c r="V470" s="317"/>
      <c r="W470" s="249"/>
      <c r="X470" s="249"/>
      <c r="Y470" s="249"/>
      <c r="Z470" s="249"/>
      <c r="AA470" s="249"/>
      <c r="AB470" s="249"/>
      <c r="AC470" s="249"/>
      <c r="AD470" s="249"/>
      <c r="AG470">
        <f>IF(C26=1,IF(OR(SUM(COUNTBLANK(D470:AD470),COUNTBLANK(D1051:AD1051))=25,SUM(COUNTBLANK(D470:AD470),COUNTBLANK(D1051:AD1051))=54),0,1),0)</f>
        <v>0</v>
      </c>
      <c r="AH470" t="b">
        <f>IF(C26&gt;1,IF(COUNTA(D470:AD470,D1051:AD1051)=0,0,1))</f>
        <v>0</v>
      </c>
      <c r="AK470">
        <f t="shared" si="51"/>
        <v>0</v>
      </c>
      <c r="AL470">
        <f t="shared" si="52"/>
        <v>0</v>
      </c>
      <c r="AM470">
        <f t="shared" si="53"/>
        <v>0</v>
      </c>
      <c r="AN470">
        <f t="shared" si="54"/>
        <v>0</v>
      </c>
      <c r="AO470">
        <f t="shared" si="55"/>
        <v>0</v>
      </c>
      <c r="AP470">
        <f t="shared" si="56"/>
        <v>0</v>
      </c>
    </row>
    <row r="471" spans="1:42" ht="15" customHeight="1">
      <c r="A471" s="83"/>
      <c r="B471" s="100"/>
      <c r="C471" s="125" t="s">
        <v>1615</v>
      </c>
      <c r="D471" s="441" t="str">
        <f>IF(OR($AC$136="",$C$26&lt;&gt;1),"",IF(HLOOKUP($AC$136,Presentación!$AQ$3:$BV$574,Presentación!AP332)="","",HLOOKUP($AC$136,Presentación!$AQ$3:$BV$574,Presentación!AP332,0)))</f>
        <v/>
      </c>
      <c r="E471" s="428"/>
      <c r="F471" s="429"/>
      <c r="G471" s="396" t="str">
        <f>IF(OR($AC$136="",$C$26&lt;&gt;1),"",IF(HLOOKUP($AC$136,Presentación!$BZ$3:$DE$574,Presentación!AP332,0)="","",HLOOKUP($AC$136,Presentación!$BZ$3:$DE$574,Presentación!AP332,0)))</f>
        <v/>
      </c>
      <c r="H471" s="428"/>
      <c r="I471" s="428"/>
      <c r="J471" s="428"/>
      <c r="K471" s="428"/>
      <c r="L471" s="428"/>
      <c r="M471" s="428"/>
      <c r="N471" s="428"/>
      <c r="O471" s="428"/>
      <c r="P471" s="428"/>
      <c r="Q471" s="428"/>
      <c r="R471" s="428"/>
      <c r="S471" s="429"/>
      <c r="T471" s="379"/>
      <c r="U471" s="316"/>
      <c r="V471" s="317"/>
      <c r="W471" s="249"/>
      <c r="X471" s="249"/>
      <c r="Y471" s="249"/>
      <c r="Z471" s="249"/>
      <c r="AA471" s="249"/>
      <c r="AB471" s="249"/>
      <c r="AC471" s="249"/>
      <c r="AD471" s="249"/>
      <c r="AG471">
        <f>IF(C26=1,IF(OR(SUM(COUNTBLANK(D471:AD471),COUNTBLANK(D1052:AD1052))=25,SUM(COUNTBLANK(D471:AD471),COUNTBLANK(D1052:AD1052))=54),0,1),0)</f>
        <v>0</v>
      </c>
      <c r="AH471" t="b">
        <f>IF(C26&gt;1,IF(COUNTA(D471:AD471,D1052:AD1052)=0,0,1))</f>
        <v>0</v>
      </c>
      <c r="AK471">
        <f t="shared" si="51"/>
        <v>0</v>
      </c>
      <c r="AL471">
        <f t="shared" si="52"/>
        <v>0</v>
      </c>
      <c r="AM471">
        <f t="shared" si="53"/>
        <v>0</v>
      </c>
      <c r="AN471">
        <f t="shared" si="54"/>
        <v>0</v>
      </c>
      <c r="AO471">
        <f t="shared" si="55"/>
        <v>0</v>
      </c>
      <c r="AP471">
        <f t="shared" si="56"/>
        <v>0</v>
      </c>
    </row>
    <row r="472" spans="1:42" ht="15" customHeight="1">
      <c r="A472" s="83"/>
      <c r="B472" s="100"/>
      <c r="C472" s="125" t="s">
        <v>1616</v>
      </c>
      <c r="D472" s="441" t="str">
        <f>IF(OR($AC$136="",$C$26&lt;&gt;1),"",IF(HLOOKUP($AC$136,Presentación!$AQ$3:$BV$574,Presentación!AP333)="","",HLOOKUP($AC$136,Presentación!$AQ$3:$BV$574,Presentación!AP333,0)))</f>
        <v/>
      </c>
      <c r="E472" s="428"/>
      <c r="F472" s="429"/>
      <c r="G472" s="396" t="str">
        <f>IF(OR($AC$136="",$C$26&lt;&gt;1),"",IF(HLOOKUP($AC$136,Presentación!$BZ$3:$DE$574,Presentación!AP333,0)="","",HLOOKUP($AC$136,Presentación!$BZ$3:$DE$574,Presentación!AP333,0)))</f>
        <v/>
      </c>
      <c r="H472" s="428"/>
      <c r="I472" s="428"/>
      <c r="J472" s="428"/>
      <c r="K472" s="428"/>
      <c r="L472" s="428"/>
      <c r="M472" s="428"/>
      <c r="N472" s="428"/>
      <c r="O472" s="428"/>
      <c r="P472" s="428"/>
      <c r="Q472" s="428"/>
      <c r="R472" s="428"/>
      <c r="S472" s="429"/>
      <c r="T472" s="379"/>
      <c r="U472" s="316"/>
      <c r="V472" s="317"/>
      <c r="W472" s="249"/>
      <c r="X472" s="249"/>
      <c r="Y472" s="249"/>
      <c r="Z472" s="249"/>
      <c r="AA472" s="249"/>
      <c r="AB472" s="249"/>
      <c r="AC472" s="249"/>
      <c r="AD472" s="249"/>
      <c r="AG472">
        <f>IF(C26=1,IF(OR(SUM(COUNTBLANK(D472:AD472),COUNTBLANK(D1053:AD1053))=25,SUM(COUNTBLANK(D472:AD472),COUNTBLANK(D1053:AD1053))=54),0,1),0)</f>
        <v>0</v>
      </c>
      <c r="AH472" t="b">
        <f>IF(C26&gt;1,IF(COUNTA(D472:AD472,D1053:AD1053)=0,0,1))</f>
        <v>0</v>
      </c>
      <c r="AK472">
        <f t="shared" si="51"/>
        <v>0</v>
      </c>
      <c r="AL472">
        <f t="shared" si="52"/>
        <v>0</v>
      </c>
      <c r="AM472">
        <f t="shared" si="53"/>
        <v>0</v>
      </c>
      <c r="AN472">
        <f t="shared" si="54"/>
        <v>0</v>
      </c>
      <c r="AO472">
        <f t="shared" si="55"/>
        <v>0</v>
      </c>
      <c r="AP472">
        <f t="shared" si="56"/>
        <v>0</v>
      </c>
    </row>
    <row r="473" spans="1:42" ht="15" customHeight="1">
      <c r="A473" s="83"/>
      <c r="B473" s="100"/>
      <c r="C473" s="125" t="s">
        <v>1617</v>
      </c>
      <c r="D473" s="441" t="str">
        <f>IF(OR($AC$136="",$C$26&lt;&gt;1),"",IF(HLOOKUP($AC$136,Presentación!$AQ$3:$BV$574,Presentación!AP334)="","",HLOOKUP($AC$136,Presentación!$AQ$3:$BV$574,Presentación!AP334,0)))</f>
        <v/>
      </c>
      <c r="E473" s="428"/>
      <c r="F473" s="429"/>
      <c r="G473" s="396" t="str">
        <f>IF(OR($AC$136="",$C$26&lt;&gt;1),"",IF(HLOOKUP($AC$136,Presentación!$BZ$3:$DE$574,Presentación!AP334,0)="","",HLOOKUP($AC$136,Presentación!$BZ$3:$DE$574,Presentación!AP334,0)))</f>
        <v/>
      </c>
      <c r="H473" s="428"/>
      <c r="I473" s="428"/>
      <c r="J473" s="428"/>
      <c r="K473" s="428"/>
      <c r="L473" s="428"/>
      <c r="M473" s="428"/>
      <c r="N473" s="428"/>
      <c r="O473" s="428"/>
      <c r="P473" s="428"/>
      <c r="Q473" s="428"/>
      <c r="R473" s="428"/>
      <c r="S473" s="429"/>
      <c r="T473" s="379"/>
      <c r="U473" s="316"/>
      <c r="V473" s="317"/>
      <c r="W473" s="249"/>
      <c r="X473" s="249"/>
      <c r="Y473" s="249"/>
      <c r="Z473" s="249"/>
      <c r="AA473" s="249"/>
      <c r="AB473" s="249"/>
      <c r="AC473" s="249"/>
      <c r="AD473" s="249"/>
      <c r="AG473">
        <f>IF(C26=1,IF(OR(SUM(COUNTBLANK(D473:AD473),COUNTBLANK(D1054:AD1054))=25,SUM(COUNTBLANK(D473:AD473),COUNTBLANK(D1054:AD1054))=54),0,1),0)</f>
        <v>0</v>
      </c>
      <c r="AH473" t="b">
        <f>IF(C26&gt;1,IF(COUNTA(D473:AD473,D1054:AD1054)=0,0,1))</f>
        <v>0</v>
      </c>
      <c r="AK473">
        <f t="shared" si="51"/>
        <v>0</v>
      </c>
      <c r="AL473">
        <f t="shared" si="52"/>
        <v>0</v>
      </c>
      <c r="AM473">
        <f t="shared" si="53"/>
        <v>0</v>
      </c>
      <c r="AN473">
        <f t="shared" si="54"/>
        <v>0</v>
      </c>
      <c r="AO473">
        <f t="shared" si="55"/>
        <v>0</v>
      </c>
      <c r="AP473">
        <f t="shared" si="56"/>
        <v>0</v>
      </c>
    </row>
    <row r="474" spans="1:42" ht="15" customHeight="1">
      <c r="A474" s="83"/>
      <c r="B474" s="100"/>
      <c r="C474" s="125" t="s">
        <v>1618</v>
      </c>
      <c r="D474" s="441" t="str">
        <f>IF(OR($AC$136="",$C$26&lt;&gt;1),"",IF(HLOOKUP($AC$136,Presentación!$AQ$3:$BV$574,Presentación!AP335)="","",HLOOKUP($AC$136,Presentación!$AQ$3:$BV$574,Presentación!AP335,0)))</f>
        <v/>
      </c>
      <c r="E474" s="428"/>
      <c r="F474" s="429"/>
      <c r="G474" s="396" t="str">
        <f>IF(OR($AC$136="",$C$26&lt;&gt;1),"",IF(HLOOKUP($AC$136,Presentación!$BZ$3:$DE$574,Presentación!AP335,0)="","",HLOOKUP($AC$136,Presentación!$BZ$3:$DE$574,Presentación!AP335,0)))</f>
        <v/>
      </c>
      <c r="H474" s="428"/>
      <c r="I474" s="428"/>
      <c r="J474" s="428"/>
      <c r="K474" s="428"/>
      <c r="L474" s="428"/>
      <c r="M474" s="428"/>
      <c r="N474" s="428"/>
      <c r="O474" s="428"/>
      <c r="P474" s="428"/>
      <c r="Q474" s="428"/>
      <c r="R474" s="428"/>
      <c r="S474" s="429"/>
      <c r="T474" s="379"/>
      <c r="U474" s="316"/>
      <c r="V474" s="317"/>
      <c r="W474" s="249"/>
      <c r="X474" s="249"/>
      <c r="Y474" s="249"/>
      <c r="Z474" s="249"/>
      <c r="AA474" s="249"/>
      <c r="AB474" s="249"/>
      <c r="AC474" s="249"/>
      <c r="AD474" s="249"/>
      <c r="AG474">
        <f>IF(C26=1,IF(OR(SUM(COUNTBLANK(D474:AD474),COUNTBLANK(D1055:AD1055))=25,SUM(COUNTBLANK(D474:AD474),COUNTBLANK(D1055:AD1055))=54),0,1),0)</f>
        <v>0</v>
      </c>
      <c r="AH474" t="b">
        <f>IF(C26&gt;1,IF(COUNTA(D474:AD474,D1055:AD1055)=0,0,1))</f>
        <v>0</v>
      </c>
      <c r="AK474">
        <f t="shared" si="51"/>
        <v>0</v>
      </c>
      <c r="AL474">
        <f t="shared" si="52"/>
        <v>0</v>
      </c>
      <c r="AM474">
        <f t="shared" si="53"/>
        <v>0</v>
      </c>
      <c r="AN474">
        <f t="shared" si="54"/>
        <v>0</v>
      </c>
      <c r="AO474">
        <f t="shared" si="55"/>
        <v>0</v>
      </c>
      <c r="AP474">
        <f t="shared" si="56"/>
        <v>0</v>
      </c>
    </row>
    <row r="475" spans="1:42" ht="15" customHeight="1">
      <c r="A475" s="83"/>
      <c r="B475" s="100"/>
      <c r="C475" s="125" t="s">
        <v>1619</v>
      </c>
      <c r="D475" s="441" t="str">
        <f>IF(OR($AC$136="",$C$26&lt;&gt;1),"",IF(HLOOKUP($AC$136,Presentación!$AQ$3:$BV$574,Presentación!AP336)="","",HLOOKUP($AC$136,Presentación!$AQ$3:$BV$574,Presentación!AP336,0)))</f>
        <v/>
      </c>
      <c r="E475" s="428"/>
      <c r="F475" s="429"/>
      <c r="G475" s="396" t="str">
        <f>IF(OR($AC$136="",$C$26&lt;&gt;1),"",IF(HLOOKUP($AC$136,Presentación!$BZ$3:$DE$574,Presentación!AP336,0)="","",HLOOKUP($AC$136,Presentación!$BZ$3:$DE$574,Presentación!AP336,0)))</f>
        <v/>
      </c>
      <c r="H475" s="428"/>
      <c r="I475" s="428"/>
      <c r="J475" s="428"/>
      <c r="K475" s="428"/>
      <c r="L475" s="428"/>
      <c r="M475" s="428"/>
      <c r="N475" s="428"/>
      <c r="O475" s="428"/>
      <c r="P475" s="428"/>
      <c r="Q475" s="428"/>
      <c r="R475" s="428"/>
      <c r="S475" s="429"/>
      <c r="T475" s="379"/>
      <c r="U475" s="316"/>
      <c r="V475" s="317"/>
      <c r="W475" s="249"/>
      <c r="X475" s="249"/>
      <c r="Y475" s="249"/>
      <c r="Z475" s="249"/>
      <c r="AA475" s="249"/>
      <c r="AB475" s="249"/>
      <c r="AC475" s="249"/>
      <c r="AD475" s="249"/>
      <c r="AG475">
        <f>IF(C26=1,IF(OR(SUM(COUNTBLANK(D475:AD475),COUNTBLANK(D1056:AD1056))=25,SUM(COUNTBLANK(D475:AD475),COUNTBLANK(D1056:AD1056))=54),0,1),0)</f>
        <v>0</v>
      </c>
      <c r="AH475" t="b">
        <f>IF(C26&gt;1,IF(COUNTA(D475:AD475,D1056:AD1056)=0,0,1))</f>
        <v>0</v>
      </c>
      <c r="AK475">
        <f t="shared" si="51"/>
        <v>0</v>
      </c>
      <c r="AL475">
        <f t="shared" si="52"/>
        <v>0</v>
      </c>
      <c r="AM475">
        <f t="shared" si="53"/>
        <v>0</v>
      </c>
      <c r="AN475">
        <f t="shared" si="54"/>
        <v>0</v>
      </c>
      <c r="AO475">
        <f t="shared" si="55"/>
        <v>0</v>
      </c>
      <c r="AP475">
        <f t="shared" si="56"/>
        <v>0</v>
      </c>
    </row>
    <row r="476" spans="1:42" ht="15" customHeight="1">
      <c r="A476" s="83"/>
      <c r="B476" s="100"/>
      <c r="C476" s="125" t="s">
        <v>1620</v>
      </c>
      <c r="D476" s="441" t="str">
        <f>IF(OR($AC$136="",$C$26&lt;&gt;1),"",IF(HLOOKUP($AC$136,Presentación!$AQ$3:$BV$574,Presentación!AP337)="","",HLOOKUP($AC$136,Presentación!$AQ$3:$BV$574,Presentación!AP337,0)))</f>
        <v/>
      </c>
      <c r="E476" s="428"/>
      <c r="F476" s="429"/>
      <c r="G476" s="396" t="str">
        <f>IF(OR($AC$136="",$C$26&lt;&gt;1),"",IF(HLOOKUP($AC$136,Presentación!$BZ$3:$DE$574,Presentación!AP337,0)="","",HLOOKUP($AC$136,Presentación!$BZ$3:$DE$574,Presentación!AP337,0)))</f>
        <v/>
      </c>
      <c r="H476" s="428"/>
      <c r="I476" s="428"/>
      <c r="J476" s="428"/>
      <c r="K476" s="428"/>
      <c r="L476" s="428"/>
      <c r="M476" s="428"/>
      <c r="N476" s="428"/>
      <c r="O476" s="428"/>
      <c r="P476" s="428"/>
      <c r="Q476" s="428"/>
      <c r="R476" s="428"/>
      <c r="S476" s="429"/>
      <c r="T476" s="379"/>
      <c r="U476" s="316"/>
      <c r="V476" s="317"/>
      <c r="W476" s="249"/>
      <c r="X476" s="249"/>
      <c r="Y476" s="249"/>
      <c r="Z476" s="249"/>
      <c r="AA476" s="249"/>
      <c r="AB476" s="249"/>
      <c r="AC476" s="249"/>
      <c r="AD476" s="249"/>
      <c r="AG476">
        <f>IF(C26=1,IF(OR(SUM(COUNTBLANK(D476:AD476),COUNTBLANK(D1057:AD1057))=25,SUM(COUNTBLANK(D476:AD476),COUNTBLANK(D1057:AD1057))=54),0,1),0)</f>
        <v>0</v>
      </c>
      <c r="AH476" t="b">
        <f>IF(C26&gt;1,IF(COUNTA(D476:AD476,D1057:AD1057)=0,0,1))</f>
        <v>0</v>
      </c>
      <c r="AK476">
        <f t="shared" si="51"/>
        <v>0</v>
      </c>
      <c r="AL476">
        <f t="shared" si="52"/>
        <v>0</v>
      </c>
      <c r="AM476">
        <f t="shared" si="53"/>
        <v>0</v>
      </c>
      <c r="AN476">
        <f t="shared" si="54"/>
        <v>0</v>
      </c>
      <c r="AO476">
        <f t="shared" si="55"/>
        <v>0</v>
      </c>
      <c r="AP476">
        <f t="shared" si="56"/>
        <v>0</v>
      </c>
    </row>
    <row r="477" spans="1:42" ht="15" customHeight="1">
      <c r="A477" s="83"/>
      <c r="B477" s="100"/>
      <c r="C477" s="125" t="s">
        <v>1621</v>
      </c>
      <c r="D477" s="441" t="str">
        <f>IF(OR($AC$136="",$C$26&lt;&gt;1),"",IF(HLOOKUP($AC$136,Presentación!$AQ$3:$BV$574,Presentación!AP338)="","",HLOOKUP($AC$136,Presentación!$AQ$3:$BV$574,Presentación!AP338,0)))</f>
        <v/>
      </c>
      <c r="E477" s="428"/>
      <c r="F477" s="429"/>
      <c r="G477" s="396" t="str">
        <f>IF(OR($AC$136="",$C$26&lt;&gt;1),"",IF(HLOOKUP($AC$136,Presentación!$BZ$3:$DE$574,Presentación!AP338,0)="","",HLOOKUP($AC$136,Presentación!$BZ$3:$DE$574,Presentación!AP338,0)))</f>
        <v/>
      </c>
      <c r="H477" s="428"/>
      <c r="I477" s="428"/>
      <c r="J477" s="428"/>
      <c r="K477" s="428"/>
      <c r="L477" s="428"/>
      <c r="M477" s="428"/>
      <c r="N477" s="428"/>
      <c r="O477" s="428"/>
      <c r="P477" s="428"/>
      <c r="Q477" s="428"/>
      <c r="R477" s="428"/>
      <c r="S477" s="429"/>
      <c r="T477" s="379"/>
      <c r="U477" s="316"/>
      <c r="V477" s="317"/>
      <c r="W477" s="249"/>
      <c r="X477" s="249"/>
      <c r="Y477" s="249"/>
      <c r="Z477" s="249"/>
      <c r="AA477" s="249"/>
      <c r="AB477" s="249"/>
      <c r="AC477" s="249"/>
      <c r="AD477" s="249"/>
      <c r="AG477">
        <f>IF(C26=1,IF(OR(SUM(COUNTBLANK(D477:AD477),COUNTBLANK(D1058:AD1058))=25,SUM(COUNTBLANK(D477:AD477),COUNTBLANK(D1058:AD1058))=54),0,1),0)</f>
        <v>0</v>
      </c>
      <c r="AH477" t="b">
        <f>IF(C26&gt;1,IF(COUNTA(D477:AD477,D1058:AD1058)=0,0,1))</f>
        <v>0</v>
      </c>
      <c r="AK477">
        <f t="shared" si="51"/>
        <v>0</v>
      </c>
      <c r="AL477">
        <f t="shared" si="52"/>
        <v>0</v>
      </c>
      <c r="AM477">
        <f t="shared" si="53"/>
        <v>0</v>
      </c>
      <c r="AN477">
        <f t="shared" si="54"/>
        <v>0</v>
      </c>
      <c r="AO477">
        <f t="shared" si="55"/>
        <v>0</v>
      </c>
      <c r="AP477">
        <f t="shared" si="56"/>
        <v>0</v>
      </c>
    </row>
    <row r="478" spans="1:42" ht="15" customHeight="1">
      <c r="A478" s="83"/>
      <c r="B478" s="100"/>
      <c r="C478" s="125" t="s">
        <v>1622</v>
      </c>
      <c r="D478" s="441" t="str">
        <f>IF(OR($AC$136="",$C$26&lt;&gt;1),"",IF(HLOOKUP($AC$136,Presentación!$AQ$3:$BV$574,Presentación!AP339)="","",HLOOKUP($AC$136,Presentación!$AQ$3:$BV$574,Presentación!AP339,0)))</f>
        <v/>
      </c>
      <c r="E478" s="428"/>
      <c r="F478" s="429"/>
      <c r="G478" s="396" t="str">
        <f>IF(OR($AC$136="",$C$26&lt;&gt;1),"",IF(HLOOKUP($AC$136,Presentación!$BZ$3:$DE$574,Presentación!AP339,0)="","",HLOOKUP($AC$136,Presentación!$BZ$3:$DE$574,Presentación!AP339,0)))</f>
        <v/>
      </c>
      <c r="H478" s="428"/>
      <c r="I478" s="428"/>
      <c r="J478" s="428"/>
      <c r="K478" s="428"/>
      <c r="L478" s="428"/>
      <c r="M478" s="428"/>
      <c r="N478" s="428"/>
      <c r="O478" s="428"/>
      <c r="P478" s="428"/>
      <c r="Q478" s="428"/>
      <c r="R478" s="428"/>
      <c r="S478" s="429"/>
      <c r="T478" s="379"/>
      <c r="U478" s="316"/>
      <c r="V478" s="317"/>
      <c r="W478" s="249"/>
      <c r="X478" s="249"/>
      <c r="Y478" s="249"/>
      <c r="Z478" s="249"/>
      <c r="AA478" s="249"/>
      <c r="AB478" s="249"/>
      <c r="AC478" s="249"/>
      <c r="AD478" s="249"/>
      <c r="AG478">
        <f>IF(C26=1,IF(OR(SUM(COUNTBLANK(D478:AD478),COUNTBLANK(D1059:AD1059))=25,SUM(COUNTBLANK(D478:AD478),COUNTBLANK(D1059:AD1059))=54),0,1),0)</f>
        <v>0</v>
      </c>
      <c r="AH478" t="b">
        <f>IF(C26&gt;1,IF(COUNTA(D478:AD478,D1059:AD1059)=0,0,1))</f>
        <v>0</v>
      </c>
      <c r="AK478">
        <f t="shared" si="51"/>
        <v>0</v>
      </c>
      <c r="AL478">
        <f t="shared" si="52"/>
        <v>0</v>
      </c>
      <c r="AM478">
        <f t="shared" si="53"/>
        <v>0</v>
      </c>
      <c r="AN478">
        <f t="shared" si="54"/>
        <v>0</v>
      </c>
      <c r="AO478">
        <f t="shared" si="55"/>
        <v>0</v>
      </c>
      <c r="AP478">
        <f t="shared" si="56"/>
        <v>0</v>
      </c>
    </row>
    <row r="479" spans="1:42" ht="15" customHeight="1">
      <c r="A479" s="83"/>
      <c r="B479" s="100"/>
      <c r="C479" s="125" t="s">
        <v>1623</v>
      </c>
      <c r="D479" s="441" t="str">
        <f>IF(OR($AC$136="",$C$26&lt;&gt;1),"",IF(HLOOKUP($AC$136,Presentación!$AQ$3:$BV$574,Presentación!AP340)="","",HLOOKUP($AC$136,Presentación!$AQ$3:$BV$574,Presentación!AP340,0)))</f>
        <v/>
      </c>
      <c r="E479" s="428"/>
      <c r="F479" s="429"/>
      <c r="G479" s="396" t="str">
        <f>IF(OR($AC$136="",$C$26&lt;&gt;1),"",IF(HLOOKUP($AC$136,Presentación!$BZ$3:$DE$574,Presentación!AP340,0)="","",HLOOKUP($AC$136,Presentación!$BZ$3:$DE$574,Presentación!AP340,0)))</f>
        <v/>
      </c>
      <c r="H479" s="428"/>
      <c r="I479" s="428"/>
      <c r="J479" s="428"/>
      <c r="K479" s="428"/>
      <c r="L479" s="428"/>
      <c r="M479" s="428"/>
      <c r="N479" s="428"/>
      <c r="O479" s="428"/>
      <c r="P479" s="428"/>
      <c r="Q479" s="428"/>
      <c r="R479" s="428"/>
      <c r="S479" s="429"/>
      <c r="T479" s="379"/>
      <c r="U479" s="316"/>
      <c r="V479" s="317"/>
      <c r="W479" s="249"/>
      <c r="X479" s="249"/>
      <c r="Y479" s="249"/>
      <c r="Z479" s="249"/>
      <c r="AA479" s="249"/>
      <c r="AB479" s="249"/>
      <c r="AC479" s="249"/>
      <c r="AD479" s="249"/>
      <c r="AG479">
        <f>IF(C26=1,IF(OR(SUM(COUNTBLANK(D479:AD479),COUNTBLANK(D1060:AD1060))=25,SUM(COUNTBLANK(D479:AD479),COUNTBLANK(D1060:AD1060))=54),0,1),0)</f>
        <v>0</v>
      </c>
      <c r="AH479" t="b">
        <f>IF(C26&gt;1,IF(COUNTA(D479:AD479,D1060:AD1060)=0,0,1))</f>
        <v>0</v>
      </c>
      <c r="AK479">
        <f t="shared" si="51"/>
        <v>0</v>
      </c>
      <c r="AL479">
        <f t="shared" si="52"/>
        <v>0</v>
      </c>
      <c r="AM479">
        <f t="shared" si="53"/>
        <v>0</v>
      </c>
      <c r="AN479">
        <f t="shared" si="54"/>
        <v>0</v>
      </c>
      <c r="AO479">
        <f t="shared" si="55"/>
        <v>0</v>
      </c>
      <c r="AP479">
        <f t="shared" si="56"/>
        <v>0</v>
      </c>
    </row>
    <row r="480" spans="1:42" ht="15" customHeight="1">
      <c r="A480" s="83"/>
      <c r="B480" s="100"/>
      <c r="C480" s="125" t="s">
        <v>1624</v>
      </c>
      <c r="D480" s="441" t="str">
        <f>IF(OR($AC$136="",$C$26&lt;&gt;1),"",IF(HLOOKUP($AC$136,Presentación!$AQ$3:$BV$574,Presentación!AP341)="","",HLOOKUP($AC$136,Presentación!$AQ$3:$BV$574,Presentación!AP341,0)))</f>
        <v/>
      </c>
      <c r="E480" s="428"/>
      <c r="F480" s="429"/>
      <c r="G480" s="396" t="str">
        <f>IF(OR($AC$136="",$C$26&lt;&gt;1),"",IF(HLOOKUP($AC$136,Presentación!$BZ$3:$DE$574,Presentación!AP341,0)="","",HLOOKUP($AC$136,Presentación!$BZ$3:$DE$574,Presentación!AP341,0)))</f>
        <v/>
      </c>
      <c r="H480" s="428"/>
      <c r="I480" s="428"/>
      <c r="J480" s="428"/>
      <c r="K480" s="428"/>
      <c r="L480" s="428"/>
      <c r="M480" s="428"/>
      <c r="N480" s="428"/>
      <c r="O480" s="428"/>
      <c r="P480" s="428"/>
      <c r="Q480" s="428"/>
      <c r="R480" s="428"/>
      <c r="S480" s="429"/>
      <c r="T480" s="379"/>
      <c r="U480" s="316"/>
      <c r="V480" s="317"/>
      <c r="W480" s="249"/>
      <c r="X480" s="249"/>
      <c r="Y480" s="249"/>
      <c r="Z480" s="249"/>
      <c r="AA480" s="249"/>
      <c r="AB480" s="249"/>
      <c r="AC480" s="249"/>
      <c r="AD480" s="249"/>
      <c r="AG480">
        <f>IF(C26=1,IF(OR(SUM(COUNTBLANK(D480:AD480),COUNTBLANK(D1061:AD1061))=25,SUM(COUNTBLANK(D480:AD480),COUNTBLANK(D1061:AD1061))=54),0,1),0)</f>
        <v>0</v>
      </c>
      <c r="AH480" t="b">
        <f>IF(C26&gt;1,IF(COUNTA(D480:AD480,D1061:AD1061)=0,0,1))</f>
        <v>0</v>
      </c>
      <c r="AK480">
        <f t="shared" si="51"/>
        <v>0</v>
      </c>
      <c r="AL480">
        <f t="shared" si="52"/>
        <v>0</v>
      </c>
      <c r="AM480">
        <f t="shared" si="53"/>
        <v>0</v>
      </c>
      <c r="AN480">
        <f t="shared" si="54"/>
        <v>0</v>
      </c>
      <c r="AO480">
        <f t="shared" si="55"/>
        <v>0</v>
      </c>
      <c r="AP480">
        <f t="shared" si="56"/>
        <v>0</v>
      </c>
    </row>
    <row r="481" spans="1:42" ht="15" customHeight="1">
      <c r="A481" s="83"/>
      <c r="B481" s="100"/>
      <c r="C481" s="125" t="s">
        <v>1625</v>
      </c>
      <c r="D481" s="441" t="str">
        <f>IF(OR($AC$136="",$C$26&lt;&gt;1),"",IF(HLOOKUP($AC$136,Presentación!$AQ$3:$BV$574,Presentación!AP342)="","",HLOOKUP($AC$136,Presentación!$AQ$3:$BV$574,Presentación!AP342,0)))</f>
        <v/>
      </c>
      <c r="E481" s="428"/>
      <c r="F481" s="429"/>
      <c r="G481" s="396" t="str">
        <f>IF(OR($AC$136="",$C$26&lt;&gt;1),"",IF(HLOOKUP($AC$136,Presentación!$BZ$3:$DE$574,Presentación!AP342,0)="","",HLOOKUP($AC$136,Presentación!$BZ$3:$DE$574,Presentación!AP342,0)))</f>
        <v/>
      </c>
      <c r="H481" s="428"/>
      <c r="I481" s="428"/>
      <c r="J481" s="428"/>
      <c r="K481" s="428"/>
      <c r="L481" s="428"/>
      <c r="M481" s="428"/>
      <c r="N481" s="428"/>
      <c r="O481" s="428"/>
      <c r="P481" s="428"/>
      <c r="Q481" s="428"/>
      <c r="R481" s="428"/>
      <c r="S481" s="429"/>
      <c r="T481" s="379"/>
      <c r="U481" s="316"/>
      <c r="V481" s="317"/>
      <c r="W481" s="249"/>
      <c r="X481" s="249"/>
      <c r="Y481" s="249"/>
      <c r="Z481" s="249"/>
      <c r="AA481" s="249"/>
      <c r="AB481" s="249"/>
      <c r="AC481" s="249"/>
      <c r="AD481" s="249"/>
      <c r="AG481">
        <f>IF(C26=1,IF(OR(SUM(COUNTBLANK(D481:AD481),COUNTBLANK(D1062:AD1062))=25,SUM(COUNTBLANK(D481:AD481),COUNTBLANK(D1062:AD1062))=54),0,1),0)</f>
        <v>0</v>
      </c>
      <c r="AH481" t="b">
        <f>IF(C26&gt;1,IF(COUNTA(D481:AD481,D1062:AD1062)=0,0,1))</f>
        <v>0</v>
      </c>
      <c r="AK481">
        <f t="shared" si="51"/>
        <v>0</v>
      </c>
      <c r="AL481">
        <f t="shared" si="52"/>
        <v>0</v>
      </c>
      <c r="AM481">
        <f t="shared" si="53"/>
        <v>0</v>
      </c>
      <c r="AN481">
        <f t="shared" si="54"/>
        <v>0</v>
      </c>
      <c r="AO481">
        <f t="shared" si="55"/>
        <v>0</v>
      </c>
      <c r="AP481">
        <f t="shared" si="56"/>
        <v>0</v>
      </c>
    </row>
    <row r="482" spans="1:42" ht="15" customHeight="1">
      <c r="A482" s="83"/>
      <c r="B482" s="100"/>
      <c r="C482" s="125" t="s">
        <v>1626</v>
      </c>
      <c r="D482" s="441" t="str">
        <f>IF(OR($AC$136="",$C$26&lt;&gt;1),"",IF(HLOOKUP($AC$136,Presentación!$AQ$3:$BV$574,Presentación!AP343)="","",HLOOKUP($AC$136,Presentación!$AQ$3:$BV$574,Presentación!AP343,0)))</f>
        <v/>
      </c>
      <c r="E482" s="428"/>
      <c r="F482" s="429"/>
      <c r="G482" s="396" t="str">
        <f>IF(OR($AC$136="",$C$26&lt;&gt;1),"",IF(HLOOKUP($AC$136,Presentación!$BZ$3:$DE$574,Presentación!AP343,0)="","",HLOOKUP($AC$136,Presentación!$BZ$3:$DE$574,Presentación!AP343,0)))</f>
        <v/>
      </c>
      <c r="H482" s="428"/>
      <c r="I482" s="428"/>
      <c r="J482" s="428"/>
      <c r="K482" s="428"/>
      <c r="L482" s="428"/>
      <c r="M482" s="428"/>
      <c r="N482" s="428"/>
      <c r="O482" s="428"/>
      <c r="P482" s="428"/>
      <c r="Q482" s="428"/>
      <c r="R482" s="428"/>
      <c r="S482" s="429"/>
      <c r="T482" s="379"/>
      <c r="U482" s="316"/>
      <c r="V482" s="317"/>
      <c r="W482" s="249"/>
      <c r="X482" s="249"/>
      <c r="Y482" s="249"/>
      <c r="Z482" s="249"/>
      <c r="AA482" s="249"/>
      <c r="AB482" s="249"/>
      <c r="AC482" s="249"/>
      <c r="AD482" s="249"/>
      <c r="AG482">
        <f>IF(C26=1,IF(OR(SUM(COUNTBLANK(D482:AD482),COUNTBLANK(D1063:AD1063))=25,SUM(COUNTBLANK(D482:AD482),COUNTBLANK(D1063:AD1063))=54),0,1),0)</f>
        <v>0</v>
      </c>
      <c r="AH482" t="b">
        <f>IF(C26&gt;1,IF(COUNTA(D482:AD482,D1063:AD1063)=0,0,1))</f>
        <v>0</v>
      </c>
      <c r="AK482">
        <f t="shared" si="51"/>
        <v>0</v>
      </c>
      <c r="AL482">
        <f t="shared" si="52"/>
        <v>0</v>
      </c>
      <c r="AM482">
        <f t="shared" si="53"/>
        <v>0</v>
      </c>
      <c r="AN482">
        <f t="shared" si="54"/>
        <v>0</v>
      </c>
      <c r="AO482">
        <f t="shared" si="55"/>
        <v>0</v>
      </c>
      <c r="AP482">
        <f t="shared" si="56"/>
        <v>0</v>
      </c>
    </row>
    <row r="483" spans="1:42" ht="15" customHeight="1">
      <c r="A483" s="83"/>
      <c r="B483" s="100"/>
      <c r="C483" s="125" t="s">
        <v>1627</v>
      </c>
      <c r="D483" s="441" t="str">
        <f>IF(OR($AC$136="",$C$26&lt;&gt;1),"",IF(HLOOKUP($AC$136,Presentación!$AQ$3:$BV$574,Presentación!AP344)="","",HLOOKUP($AC$136,Presentación!$AQ$3:$BV$574,Presentación!AP344,0)))</f>
        <v/>
      </c>
      <c r="E483" s="428"/>
      <c r="F483" s="429"/>
      <c r="G483" s="396" t="str">
        <f>IF(OR($AC$136="",$C$26&lt;&gt;1),"",IF(HLOOKUP($AC$136,Presentación!$BZ$3:$DE$574,Presentación!AP344,0)="","",HLOOKUP($AC$136,Presentación!$BZ$3:$DE$574,Presentación!AP344,0)))</f>
        <v/>
      </c>
      <c r="H483" s="428"/>
      <c r="I483" s="428"/>
      <c r="J483" s="428"/>
      <c r="K483" s="428"/>
      <c r="L483" s="428"/>
      <c r="M483" s="428"/>
      <c r="N483" s="428"/>
      <c r="O483" s="428"/>
      <c r="P483" s="428"/>
      <c r="Q483" s="428"/>
      <c r="R483" s="428"/>
      <c r="S483" s="429"/>
      <c r="T483" s="379"/>
      <c r="U483" s="316"/>
      <c r="V483" s="317"/>
      <c r="W483" s="249"/>
      <c r="X483" s="249"/>
      <c r="Y483" s="249"/>
      <c r="Z483" s="249"/>
      <c r="AA483" s="249"/>
      <c r="AB483" s="249"/>
      <c r="AC483" s="249"/>
      <c r="AD483" s="249"/>
      <c r="AG483">
        <f>IF(C26=1,IF(OR(SUM(COUNTBLANK(D483:AD483),COUNTBLANK(D1064:AD1064))=25,SUM(COUNTBLANK(D483:AD483),COUNTBLANK(D1064:AD1064))=54),0,1),0)</f>
        <v>0</v>
      </c>
      <c r="AH483" t="b">
        <f>IF(C26&gt;1,IF(COUNTA(D483:AD483,D1064:AD1064)=0,0,1))</f>
        <v>0</v>
      </c>
      <c r="AK483">
        <f t="shared" si="51"/>
        <v>0</v>
      </c>
      <c r="AL483">
        <f t="shared" si="52"/>
        <v>0</v>
      </c>
      <c r="AM483">
        <f t="shared" si="53"/>
        <v>0</v>
      </c>
      <c r="AN483">
        <f t="shared" si="54"/>
        <v>0</v>
      </c>
      <c r="AO483">
        <f t="shared" si="55"/>
        <v>0</v>
      </c>
      <c r="AP483">
        <f t="shared" si="56"/>
        <v>0</v>
      </c>
    </row>
    <row r="484" spans="1:42" ht="15" customHeight="1">
      <c r="A484" s="83"/>
      <c r="B484" s="100"/>
      <c r="C484" s="125" t="s">
        <v>1628</v>
      </c>
      <c r="D484" s="441" t="str">
        <f>IF(OR($AC$136="",$C$26&lt;&gt;1),"",IF(HLOOKUP($AC$136,Presentación!$AQ$3:$BV$574,Presentación!AP345)="","",HLOOKUP($AC$136,Presentación!$AQ$3:$BV$574,Presentación!AP345,0)))</f>
        <v/>
      </c>
      <c r="E484" s="428"/>
      <c r="F484" s="429"/>
      <c r="G484" s="396" t="str">
        <f>IF(OR($AC$136="",$C$26&lt;&gt;1),"",IF(HLOOKUP($AC$136,Presentación!$BZ$3:$DE$574,Presentación!AP345,0)="","",HLOOKUP($AC$136,Presentación!$BZ$3:$DE$574,Presentación!AP345,0)))</f>
        <v/>
      </c>
      <c r="H484" s="428"/>
      <c r="I484" s="428"/>
      <c r="J484" s="428"/>
      <c r="K484" s="428"/>
      <c r="L484" s="428"/>
      <c r="M484" s="428"/>
      <c r="N484" s="428"/>
      <c r="O484" s="428"/>
      <c r="P484" s="428"/>
      <c r="Q484" s="428"/>
      <c r="R484" s="428"/>
      <c r="S484" s="429"/>
      <c r="T484" s="379"/>
      <c r="U484" s="316"/>
      <c r="V484" s="317"/>
      <c r="W484" s="249"/>
      <c r="X484" s="249"/>
      <c r="Y484" s="249"/>
      <c r="Z484" s="249"/>
      <c r="AA484" s="249"/>
      <c r="AB484" s="249"/>
      <c r="AC484" s="249"/>
      <c r="AD484" s="249"/>
      <c r="AG484">
        <f>IF(C26=1,IF(OR(SUM(COUNTBLANK(D484:AD484),COUNTBLANK(D1065:AD1065))=25,SUM(COUNTBLANK(D484:AD484),COUNTBLANK(D1065:AD1065))=54),0,1),0)</f>
        <v>0</v>
      </c>
      <c r="AH484" t="b">
        <f>IF(C26&gt;1,IF(COUNTA(D484:AD484,D1065:AD1065)=0,0,1))</f>
        <v>0</v>
      </c>
      <c r="AK484">
        <f t="shared" si="51"/>
        <v>0</v>
      </c>
      <c r="AL484">
        <f t="shared" si="52"/>
        <v>0</v>
      </c>
      <c r="AM484">
        <f t="shared" si="53"/>
        <v>0</v>
      </c>
      <c r="AN484">
        <f t="shared" si="54"/>
        <v>0</v>
      </c>
      <c r="AO484">
        <f t="shared" si="55"/>
        <v>0</v>
      </c>
      <c r="AP484">
        <f t="shared" si="56"/>
        <v>0</v>
      </c>
    </row>
    <row r="485" spans="1:42" ht="15" customHeight="1">
      <c r="A485" s="83"/>
      <c r="B485" s="100"/>
      <c r="C485" s="125" t="s">
        <v>1629</v>
      </c>
      <c r="D485" s="441" t="str">
        <f>IF(OR($AC$136="",$C$26&lt;&gt;1),"",IF(HLOOKUP($AC$136,Presentación!$AQ$3:$BV$574,Presentación!AP346)="","",HLOOKUP($AC$136,Presentación!$AQ$3:$BV$574,Presentación!AP346,0)))</f>
        <v/>
      </c>
      <c r="E485" s="428"/>
      <c r="F485" s="429"/>
      <c r="G485" s="396" t="str">
        <f>IF(OR($AC$136="",$C$26&lt;&gt;1),"",IF(HLOOKUP($AC$136,Presentación!$BZ$3:$DE$574,Presentación!AP346,0)="","",HLOOKUP($AC$136,Presentación!$BZ$3:$DE$574,Presentación!AP346,0)))</f>
        <v/>
      </c>
      <c r="H485" s="428"/>
      <c r="I485" s="428"/>
      <c r="J485" s="428"/>
      <c r="K485" s="428"/>
      <c r="L485" s="428"/>
      <c r="M485" s="428"/>
      <c r="N485" s="428"/>
      <c r="O485" s="428"/>
      <c r="P485" s="428"/>
      <c r="Q485" s="428"/>
      <c r="R485" s="428"/>
      <c r="S485" s="429"/>
      <c r="T485" s="379"/>
      <c r="U485" s="316"/>
      <c r="V485" s="317"/>
      <c r="W485" s="249"/>
      <c r="X485" s="249"/>
      <c r="Y485" s="249"/>
      <c r="Z485" s="249"/>
      <c r="AA485" s="249"/>
      <c r="AB485" s="249"/>
      <c r="AC485" s="249"/>
      <c r="AD485" s="249"/>
      <c r="AG485">
        <f>IF(C26=1,IF(OR(SUM(COUNTBLANK(D485:AD485),COUNTBLANK(D1066:AD1066))=25,SUM(COUNTBLANK(D485:AD485),COUNTBLANK(D1066:AD1066))=54),0,1),0)</f>
        <v>0</v>
      </c>
      <c r="AH485" t="b">
        <f>IF(C26&gt;1,IF(COUNTA(D485:AD485,D1066:AD1066)=0,0,1))</f>
        <v>0</v>
      </c>
      <c r="AK485">
        <f t="shared" si="51"/>
        <v>0</v>
      </c>
      <c r="AL485">
        <f t="shared" si="52"/>
        <v>0</v>
      </c>
      <c r="AM485">
        <f t="shared" si="53"/>
        <v>0</v>
      </c>
      <c r="AN485">
        <f t="shared" si="54"/>
        <v>0</v>
      </c>
      <c r="AO485">
        <f t="shared" si="55"/>
        <v>0</v>
      </c>
      <c r="AP485">
        <f t="shared" si="56"/>
        <v>0</v>
      </c>
    </row>
    <row r="486" spans="1:42" ht="15" customHeight="1">
      <c r="A486" s="83"/>
      <c r="B486" s="100"/>
      <c r="C486" s="125" t="s">
        <v>1630</v>
      </c>
      <c r="D486" s="441" t="str">
        <f>IF(OR($AC$136="",$C$26&lt;&gt;1),"",IF(HLOOKUP($AC$136,Presentación!$AQ$3:$BV$574,Presentación!AP347)="","",HLOOKUP($AC$136,Presentación!$AQ$3:$BV$574,Presentación!AP347,0)))</f>
        <v/>
      </c>
      <c r="E486" s="428"/>
      <c r="F486" s="429"/>
      <c r="G486" s="396" t="str">
        <f>IF(OR($AC$136="",$C$26&lt;&gt;1),"",IF(HLOOKUP($AC$136,Presentación!$BZ$3:$DE$574,Presentación!AP347,0)="","",HLOOKUP($AC$136,Presentación!$BZ$3:$DE$574,Presentación!AP347,0)))</f>
        <v/>
      </c>
      <c r="H486" s="428"/>
      <c r="I486" s="428"/>
      <c r="J486" s="428"/>
      <c r="K486" s="428"/>
      <c r="L486" s="428"/>
      <c r="M486" s="428"/>
      <c r="N486" s="428"/>
      <c r="O486" s="428"/>
      <c r="P486" s="428"/>
      <c r="Q486" s="428"/>
      <c r="R486" s="428"/>
      <c r="S486" s="429"/>
      <c r="T486" s="379"/>
      <c r="U486" s="316"/>
      <c r="V486" s="317"/>
      <c r="W486" s="249"/>
      <c r="X486" s="249"/>
      <c r="Y486" s="249"/>
      <c r="Z486" s="249"/>
      <c r="AA486" s="249"/>
      <c r="AB486" s="249"/>
      <c r="AC486" s="249"/>
      <c r="AD486" s="249"/>
      <c r="AG486">
        <f>IF(C26=1,IF(OR(SUM(COUNTBLANK(D486:AD486),COUNTBLANK(D1067:AD1067))=25,SUM(COUNTBLANK(D486:AD486),COUNTBLANK(D1067:AD1067))=54),0,1),0)</f>
        <v>0</v>
      </c>
      <c r="AH486" t="b">
        <f>IF(C26&gt;1,IF(COUNTA(D486:AD486,D1067:AD1067)=0,0,1))</f>
        <v>0</v>
      </c>
      <c r="AK486">
        <f t="shared" si="51"/>
        <v>0</v>
      </c>
      <c r="AL486">
        <f t="shared" si="52"/>
        <v>0</v>
      </c>
      <c r="AM486">
        <f t="shared" si="53"/>
        <v>0</v>
      </c>
      <c r="AN486">
        <f t="shared" si="54"/>
        <v>0</v>
      </c>
      <c r="AO486">
        <f t="shared" si="55"/>
        <v>0</v>
      </c>
      <c r="AP486">
        <f t="shared" si="56"/>
        <v>0</v>
      </c>
    </row>
    <row r="487" spans="1:42" ht="15" customHeight="1">
      <c r="A487" s="83"/>
      <c r="B487" s="100"/>
      <c r="C487" s="125" t="s">
        <v>1631</v>
      </c>
      <c r="D487" s="441" t="str">
        <f>IF(OR($AC$136="",$C$26&lt;&gt;1),"",IF(HLOOKUP($AC$136,Presentación!$AQ$3:$BV$574,Presentación!AP348)="","",HLOOKUP($AC$136,Presentación!$AQ$3:$BV$574,Presentación!AP348,0)))</f>
        <v/>
      </c>
      <c r="E487" s="428"/>
      <c r="F487" s="429"/>
      <c r="G487" s="396" t="str">
        <f>IF(OR($AC$136="",$C$26&lt;&gt;1),"",IF(HLOOKUP($AC$136,Presentación!$BZ$3:$DE$574,Presentación!AP348,0)="","",HLOOKUP($AC$136,Presentación!$BZ$3:$DE$574,Presentación!AP348,0)))</f>
        <v/>
      </c>
      <c r="H487" s="428"/>
      <c r="I487" s="428"/>
      <c r="J487" s="428"/>
      <c r="K487" s="428"/>
      <c r="L487" s="428"/>
      <c r="M487" s="428"/>
      <c r="N487" s="428"/>
      <c r="O487" s="428"/>
      <c r="P487" s="428"/>
      <c r="Q487" s="428"/>
      <c r="R487" s="428"/>
      <c r="S487" s="429"/>
      <c r="T487" s="379"/>
      <c r="U487" s="316"/>
      <c r="V487" s="317"/>
      <c r="W487" s="249"/>
      <c r="X487" s="249"/>
      <c r="Y487" s="249"/>
      <c r="Z487" s="249"/>
      <c r="AA487" s="249"/>
      <c r="AB487" s="249"/>
      <c r="AC487" s="249"/>
      <c r="AD487" s="249"/>
      <c r="AG487">
        <f>IF(C26=1,IF(OR(SUM(COUNTBLANK(D487:AD487),COUNTBLANK(D1068:AD1068))=25,SUM(COUNTBLANK(D487:AD487),COUNTBLANK(D1068:AD1068))=54),0,1),0)</f>
        <v>0</v>
      </c>
      <c r="AH487" t="b">
        <f>IF(C26&gt;1,IF(COUNTA(D487:AD487,D1068:AD1068)=0,0,1))</f>
        <v>0</v>
      </c>
      <c r="AK487">
        <f t="shared" si="51"/>
        <v>0</v>
      </c>
      <c r="AL487">
        <f t="shared" si="52"/>
        <v>0</v>
      </c>
      <c r="AM487">
        <f t="shared" si="53"/>
        <v>0</v>
      </c>
      <c r="AN487">
        <f t="shared" si="54"/>
        <v>0</v>
      </c>
      <c r="AO487">
        <f t="shared" si="55"/>
        <v>0</v>
      </c>
      <c r="AP487">
        <f t="shared" si="56"/>
        <v>0</v>
      </c>
    </row>
    <row r="488" spans="1:42" ht="15" customHeight="1">
      <c r="A488" s="83"/>
      <c r="B488" s="100"/>
      <c r="C488" s="125" t="s">
        <v>1632</v>
      </c>
      <c r="D488" s="441" t="str">
        <f>IF(OR($AC$136="",$C$26&lt;&gt;1),"",IF(HLOOKUP($AC$136,Presentación!$AQ$3:$BV$574,Presentación!AP349)="","",HLOOKUP($AC$136,Presentación!$AQ$3:$BV$574,Presentación!AP349,0)))</f>
        <v/>
      </c>
      <c r="E488" s="428"/>
      <c r="F488" s="429"/>
      <c r="G488" s="396" t="str">
        <f>IF(OR($AC$136="",$C$26&lt;&gt;1),"",IF(HLOOKUP($AC$136,Presentación!$BZ$3:$DE$574,Presentación!AP349,0)="","",HLOOKUP($AC$136,Presentación!$BZ$3:$DE$574,Presentación!AP349,0)))</f>
        <v/>
      </c>
      <c r="H488" s="428"/>
      <c r="I488" s="428"/>
      <c r="J488" s="428"/>
      <c r="K488" s="428"/>
      <c r="L488" s="428"/>
      <c r="M488" s="428"/>
      <c r="N488" s="428"/>
      <c r="O488" s="428"/>
      <c r="P488" s="428"/>
      <c r="Q488" s="428"/>
      <c r="R488" s="428"/>
      <c r="S488" s="429"/>
      <c r="T488" s="379"/>
      <c r="U488" s="316"/>
      <c r="V488" s="317"/>
      <c r="W488" s="249"/>
      <c r="X488" s="249"/>
      <c r="Y488" s="249"/>
      <c r="Z488" s="249"/>
      <c r="AA488" s="249"/>
      <c r="AB488" s="249"/>
      <c r="AC488" s="249"/>
      <c r="AD488" s="249"/>
      <c r="AG488">
        <f>IF(C26=1,IF(OR(SUM(COUNTBLANK(D488:AD488),COUNTBLANK(D1069:AD1069))=25,SUM(COUNTBLANK(D488:AD488),COUNTBLANK(D1069:AD1069))=54),0,1),0)</f>
        <v>0</v>
      </c>
      <c r="AH488" t="b">
        <f>IF(C26&gt;1,IF(COUNTA(D488:AD488,D1069:AD1069)=0,0,1))</f>
        <v>0</v>
      </c>
      <c r="AK488">
        <f t="shared" si="51"/>
        <v>0</v>
      </c>
      <c r="AL488">
        <f t="shared" si="52"/>
        <v>0</v>
      </c>
      <c r="AM488">
        <f t="shared" si="53"/>
        <v>0</v>
      </c>
      <c r="AN488">
        <f t="shared" si="54"/>
        <v>0</v>
      </c>
      <c r="AO488">
        <f t="shared" si="55"/>
        <v>0</v>
      </c>
      <c r="AP488">
        <f t="shared" si="56"/>
        <v>0</v>
      </c>
    </row>
    <row r="489" spans="1:42" ht="15" customHeight="1">
      <c r="A489" s="83"/>
      <c r="B489" s="100"/>
      <c r="C489" s="125" t="s">
        <v>1633</v>
      </c>
      <c r="D489" s="441" t="str">
        <f>IF(OR($AC$136="",$C$26&lt;&gt;1),"",IF(HLOOKUP($AC$136,Presentación!$AQ$3:$BV$574,Presentación!AP350)="","",HLOOKUP($AC$136,Presentación!$AQ$3:$BV$574,Presentación!AP350,0)))</f>
        <v/>
      </c>
      <c r="E489" s="428"/>
      <c r="F489" s="429"/>
      <c r="G489" s="396" t="str">
        <f>IF(OR($AC$136="",$C$26&lt;&gt;1),"",IF(HLOOKUP($AC$136,Presentación!$BZ$3:$DE$574,Presentación!AP350,0)="","",HLOOKUP($AC$136,Presentación!$BZ$3:$DE$574,Presentación!AP350,0)))</f>
        <v/>
      </c>
      <c r="H489" s="428"/>
      <c r="I489" s="428"/>
      <c r="J489" s="428"/>
      <c r="K489" s="428"/>
      <c r="L489" s="428"/>
      <c r="M489" s="428"/>
      <c r="N489" s="428"/>
      <c r="O489" s="428"/>
      <c r="P489" s="428"/>
      <c r="Q489" s="428"/>
      <c r="R489" s="428"/>
      <c r="S489" s="429"/>
      <c r="T489" s="379"/>
      <c r="U489" s="316"/>
      <c r="V489" s="317"/>
      <c r="W489" s="249"/>
      <c r="X489" s="249"/>
      <c r="Y489" s="249"/>
      <c r="Z489" s="249"/>
      <c r="AA489" s="249"/>
      <c r="AB489" s="249"/>
      <c r="AC489" s="249"/>
      <c r="AD489" s="249"/>
      <c r="AG489">
        <f>IF(C26=1,IF(OR(SUM(COUNTBLANK(D489:AD489),COUNTBLANK(D1070:AD1070))=25,SUM(COUNTBLANK(D489:AD489),COUNTBLANK(D1070:AD1070))=54),0,1),0)</f>
        <v>0</v>
      </c>
      <c r="AH489" t="b">
        <f>IF(C26&gt;1,IF(COUNTA(D489:AD489,D1070:AD1070)=0,0,1))</f>
        <v>0</v>
      </c>
      <c r="AK489">
        <f t="shared" si="51"/>
        <v>0</v>
      </c>
      <c r="AL489">
        <f t="shared" si="52"/>
        <v>0</v>
      </c>
      <c r="AM489">
        <f t="shared" si="53"/>
        <v>0</v>
      </c>
      <c r="AN489">
        <f t="shared" si="54"/>
        <v>0</v>
      </c>
      <c r="AO489">
        <f t="shared" si="55"/>
        <v>0</v>
      </c>
      <c r="AP489">
        <f t="shared" si="56"/>
        <v>0</v>
      </c>
    </row>
    <row r="490" spans="1:42" ht="15" customHeight="1">
      <c r="A490" s="83"/>
      <c r="B490" s="100"/>
      <c r="C490" s="125" t="s">
        <v>1634</v>
      </c>
      <c r="D490" s="441" t="str">
        <f>IF(OR($AC$136="",$C$26&lt;&gt;1),"",IF(HLOOKUP($AC$136,Presentación!$AQ$3:$BV$574,Presentación!AP351)="","",HLOOKUP($AC$136,Presentación!$AQ$3:$BV$574,Presentación!AP351,0)))</f>
        <v/>
      </c>
      <c r="E490" s="428"/>
      <c r="F490" s="429"/>
      <c r="G490" s="396" t="str">
        <f>IF(OR($AC$136="",$C$26&lt;&gt;1),"",IF(HLOOKUP($AC$136,Presentación!$BZ$3:$DE$574,Presentación!AP351,0)="","",HLOOKUP($AC$136,Presentación!$BZ$3:$DE$574,Presentación!AP351,0)))</f>
        <v/>
      </c>
      <c r="H490" s="428"/>
      <c r="I490" s="428"/>
      <c r="J490" s="428"/>
      <c r="K490" s="428"/>
      <c r="L490" s="428"/>
      <c r="M490" s="428"/>
      <c r="N490" s="428"/>
      <c r="O490" s="428"/>
      <c r="P490" s="428"/>
      <c r="Q490" s="428"/>
      <c r="R490" s="428"/>
      <c r="S490" s="429"/>
      <c r="T490" s="379"/>
      <c r="U490" s="316"/>
      <c r="V490" s="317"/>
      <c r="W490" s="249"/>
      <c r="X490" s="249"/>
      <c r="Y490" s="249"/>
      <c r="Z490" s="249"/>
      <c r="AA490" s="249"/>
      <c r="AB490" s="249"/>
      <c r="AC490" s="249"/>
      <c r="AD490" s="249"/>
      <c r="AG490">
        <f>IF(C26=1,IF(OR(SUM(COUNTBLANK(D490:AD490),COUNTBLANK(D1071:AD1071))=25,SUM(COUNTBLANK(D490:AD490),COUNTBLANK(D1071:AD1071))=54),0,1),0)</f>
        <v>0</v>
      </c>
      <c r="AH490" t="b">
        <f>IF(C26&gt;1,IF(COUNTA(D490:AD490,D1071:AD1071)=0,0,1))</f>
        <v>0</v>
      </c>
      <c r="AK490">
        <f t="shared" si="51"/>
        <v>0</v>
      </c>
      <c r="AL490">
        <f t="shared" si="52"/>
        <v>0</v>
      </c>
      <c r="AM490">
        <f t="shared" si="53"/>
        <v>0</v>
      </c>
      <c r="AN490">
        <f t="shared" si="54"/>
        <v>0</v>
      </c>
      <c r="AO490">
        <f t="shared" si="55"/>
        <v>0</v>
      </c>
      <c r="AP490">
        <f t="shared" si="56"/>
        <v>0</v>
      </c>
    </row>
    <row r="491" spans="1:42" ht="15" customHeight="1">
      <c r="A491" s="83"/>
      <c r="B491" s="100"/>
      <c r="C491" s="125" t="s">
        <v>1635</v>
      </c>
      <c r="D491" s="441" t="str">
        <f>IF(OR($AC$136="",$C$26&lt;&gt;1),"",IF(HLOOKUP($AC$136,Presentación!$AQ$3:$BV$574,Presentación!AP352)="","",HLOOKUP($AC$136,Presentación!$AQ$3:$BV$574,Presentación!AP352,0)))</f>
        <v/>
      </c>
      <c r="E491" s="428"/>
      <c r="F491" s="429"/>
      <c r="G491" s="396" t="str">
        <f>IF(OR($AC$136="",$C$26&lt;&gt;1),"",IF(HLOOKUP($AC$136,Presentación!$BZ$3:$DE$574,Presentación!AP352,0)="","",HLOOKUP($AC$136,Presentación!$BZ$3:$DE$574,Presentación!AP352,0)))</f>
        <v/>
      </c>
      <c r="H491" s="428"/>
      <c r="I491" s="428"/>
      <c r="J491" s="428"/>
      <c r="K491" s="428"/>
      <c r="L491" s="428"/>
      <c r="M491" s="428"/>
      <c r="N491" s="428"/>
      <c r="O491" s="428"/>
      <c r="P491" s="428"/>
      <c r="Q491" s="428"/>
      <c r="R491" s="428"/>
      <c r="S491" s="429"/>
      <c r="T491" s="379"/>
      <c r="U491" s="316"/>
      <c r="V491" s="317"/>
      <c r="W491" s="249"/>
      <c r="X491" s="249"/>
      <c r="Y491" s="249"/>
      <c r="Z491" s="249"/>
      <c r="AA491" s="249"/>
      <c r="AB491" s="249"/>
      <c r="AC491" s="249"/>
      <c r="AD491" s="249"/>
      <c r="AG491">
        <f>IF(C26=1,IF(OR(SUM(COUNTBLANK(D491:AD491),COUNTBLANK(D1072:AD1072))=25,SUM(COUNTBLANK(D491:AD491),COUNTBLANK(D1072:AD1072))=54),0,1),0)</f>
        <v>0</v>
      </c>
      <c r="AH491" t="b">
        <f>IF(C26&gt;1,IF(COUNTA(D491:AD491,D1072:AD1072)=0,0,1))</f>
        <v>0</v>
      </c>
      <c r="AK491">
        <f t="shared" si="51"/>
        <v>0</v>
      </c>
      <c r="AL491">
        <f t="shared" si="52"/>
        <v>0</v>
      </c>
      <c r="AM491">
        <f t="shared" si="53"/>
        <v>0</v>
      </c>
      <c r="AN491">
        <f t="shared" si="54"/>
        <v>0</v>
      </c>
      <c r="AO491">
        <f t="shared" si="55"/>
        <v>0</v>
      </c>
      <c r="AP491">
        <f t="shared" si="56"/>
        <v>0</v>
      </c>
    </row>
    <row r="492" spans="1:42" ht="15" customHeight="1">
      <c r="A492" s="83"/>
      <c r="B492" s="100"/>
      <c r="C492" s="125" t="s">
        <v>1636</v>
      </c>
      <c r="D492" s="441" t="str">
        <f>IF(OR($AC$136="",$C$26&lt;&gt;1),"",IF(HLOOKUP($AC$136,Presentación!$AQ$3:$BV$574,Presentación!AP353)="","",HLOOKUP($AC$136,Presentación!$AQ$3:$BV$574,Presentación!AP353,0)))</f>
        <v/>
      </c>
      <c r="E492" s="428"/>
      <c r="F492" s="429"/>
      <c r="G492" s="396" t="str">
        <f>IF(OR($AC$136="",$C$26&lt;&gt;1),"",IF(HLOOKUP($AC$136,Presentación!$BZ$3:$DE$574,Presentación!AP353,0)="","",HLOOKUP($AC$136,Presentación!$BZ$3:$DE$574,Presentación!AP353,0)))</f>
        <v/>
      </c>
      <c r="H492" s="428"/>
      <c r="I492" s="428"/>
      <c r="J492" s="428"/>
      <c r="K492" s="428"/>
      <c r="L492" s="428"/>
      <c r="M492" s="428"/>
      <c r="N492" s="428"/>
      <c r="O492" s="428"/>
      <c r="P492" s="428"/>
      <c r="Q492" s="428"/>
      <c r="R492" s="428"/>
      <c r="S492" s="429"/>
      <c r="T492" s="379"/>
      <c r="U492" s="316"/>
      <c r="V492" s="317"/>
      <c r="W492" s="249"/>
      <c r="X492" s="249"/>
      <c r="Y492" s="249"/>
      <c r="Z492" s="249"/>
      <c r="AA492" s="249"/>
      <c r="AB492" s="249"/>
      <c r="AC492" s="249"/>
      <c r="AD492" s="249"/>
      <c r="AG492">
        <f>IF(C26=1,IF(OR(SUM(COUNTBLANK(D492:AD492),COUNTBLANK(D1073:AD1073))=25,SUM(COUNTBLANK(D492:AD492),COUNTBLANK(D1073:AD1073))=54),0,1),0)</f>
        <v>0</v>
      </c>
      <c r="AH492" t="b">
        <f>IF(C26&gt;1,IF(COUNTA(D492:AD492,D1073:AD1073)=0,0,1))</f>
        <v>0</v>
      </c>
      <c r="AK492">
        <f t="shared" si="51"/>
        <v>0</v>
      </c>
      <c r="AL492">
        <f t="shared" si="52"/>
        <v>0</v>
      </c>
      <c r="AM492">
        <f t="shared" si="53"/>
        <v>0</v>
      </c>
      <c r="AN492">
        <f t="shared" si="54"/>
        <v>0</v>
      </c>
      <c r="AO492">
        <f t="shared" si="55"/>
        <v>0</v>
      </c>
      <c r="AP492">
        <f t="shared" si="56"/>
        <v>0</v>
      </c>
    </row>
    <row r="493" spans="1:42" ht="15" customHeight="1">
      <c r="A493" s="83"/>
      <c r="B493" s="100"/>
      <c r="C493" s="125" t="s">
        <v>1637</v>
      </c>
      <c r="D493" s="441" t="str">
        <f>IF(OR($AC$136="",$C$26&lt;&gt;1),"",IF(HLOOKUP($AC$136,Presentación!$AQ$3:$BV$574,Presentación!AP354)="","",HLOOKUP($AC$136,Presentación!$AQ$3:$BV$574,Presentación!AP354,0)))</f>
        <v/>
      </c>
      <c r="E493" s="428"/>
      <c r="F493" s="429"/>
      <c r="G493" s="396" t="str">
        <f>IF(OR($AC$136="",$C$26&lt;&gt;1),"",IF(HLOOKUP($AC$136,Presentación!$BZ$3:$DE$574,Presentación!AP354,0)="","",HLOOKUP($AC$136,Presentación!$BZ$3:$DE$574,Presentación!AP354,0)))</f>
        <v/>
      </c>
      <c r="H493" s="428"/>
      <c r="I493" s="428"/>
      <c r="J493" s="428"/>
      <c r="K493" s="428"/>
      <c r="L493" s="428"/>
      <c r="M493" s="428"/>
      <c r="N493" s="428"/>
      <c r="O493" s="428"/>
      <c r="P493" s="428"/>
      <c r="Q493" s="428"/>
      <c r="R493" s="428"/>
      <c r="S493" s="429"/>
      <c r="T493" s="379"/>
      <c r="U493" s="316"/>
      <c r="V493" s="317"/>
      <c r="W493" s="249"/>
      <c r="X493" s="249"/>
      <c r="Y493" s="249"/>
      <c r="Z493" s="249"/>
      <c r="AA493" s="249"/>
      <c r="AB493" s="249"/>
      <c r="AC493" s="249"/>
      <c r="AD493" s="249"/>
      <c r="AG493">
        <f>IF(C26=1,IF(OR(SUM(COUNTBLANK(D493:AD493),COUNTBLANK(D1074:AD1074))=25,SUM(COUNTBLANK(D493:AD493),COUNTBLANK(D1074:AD1074))=54),0,1),0)</f>
        <v>0</v>
      </c>
      <c r="AH493" t="b">
        <f>IF(C26&gt;1,IF(COUNTA(D493:AD493,D1074:AD1074)=0,0,1))</f>
        <v>0</v>
      </c>
      <c r="AK493">
        <f t="shared" si="51"/>
        <v>0</v>
      </c>
      <c r="AL493">
        <f t="shared" si="52"/>
        <v>0</v>
      </c>
      <c r="AM493">
        <f t="shared" si="53"/>
        <v>0</v>
      </c>
      <c r="AN493">
        <f t="shared" si="54"/>
        <v>0</v>
      </c>
      <c r="AO493">
        <f t="shared" si="55"/>
        <v>0</v>
      </c>
      <c r="AP493">
        <f t="shared" si="56"/>
        <v>0</v>
      </c>
    </row>
    <row r="494" spans="1:42" ht="15" customHeight="1">
      <c r="A494" s="83"/>
      <c r="B494" s="100"/>
      <c r="C494" s="125" t="s">
        <v>1638</v>
      </c>
      <c r="D494" s="441" t="str">
        <f>IF(OR($AC$136="",$C$26&lt;&gt;1),"",IF(HLOOKUP($AC$136,Presentación!$AQ$3:$BV$574,Presentación!AP355)="","",HLOOKUP($AC$136,Presentación!$AQ$3:$BV$574,Presentación!AP355,0)))</f>
        <v/>
      </c>
      <c r="E494" s="428"/>
      <c r="F494" s="429"/>
      <c r="G494" s="396" t="str">
        <f>IF(OR($AC$136="",$C$26&lt;&gt;1),"",IF(HLOOKUP($AC$136,Presentación!$BZ$3:$DE$574,Presentación!AP355,0)="","",HLOOKUP($AC$136,Presentación!$BZ$3:$DE$574,Presentación!AP355,0)))</f>
        <v/>
      </c>
      <c r="H494" s="428"/>
      <c r="I494" s="428"/>
      <c r="J494" s="428"/>
      <c r="K494" s="428"/>
      <c r="L494" s="428"/>
      <c r="M494" s="428"/>
      <c r="N494" s="428"/>
      <c r="O494" s="428"/>
      <c r="P494" s="428"/>
      <c r="Q494" s="428"/>
      <c r="R494" s="428"/>
      <c r="S494" s="429"/>
      <c r="T494" s="379"/>
      <c r="U494" s="316"/>
      <c r="V494" s="317"/>
      <c r="W494" s="249"/>
      <c r="X494" s="249"/>
      <c r="Y494" s="249"/>
      <c r="Z494" s="249"/>
      <c r="AA494" s="249"/>
      <c r="AB494" s="249"/>
      <c r="AC494" s="249"/>
      <c r="AD494" s="249"/>
      <c r="AG494">
        <f>IF(C26=1,IF(OR(SUM(COUNTBLANK(D494:AD494),COUNTBLANK(D1075:AD1075))=25,SUM(COUNTBLANK(D494:AD494),COUNTBLANK(D1075:AD1075))=54),0,1),0)</f>
        <v>0</v>
      </c>
      <c r="AH494" t="b">
        <f>IF(C26&gt;1,IF(COUNTA(D494:AD494,D1075:AD1075)=0,0,1))</f>
        <v>0</v>
      </c>
      <c r="AK494">
        <f t="shared" si="51"/>
        <v>0</v>
      </c>
      <c r="AL494">
        <f t="shared" si="52"/>
        <v>0</v>
      </c>
      <c r="AM494">
        <f t="shared" si="53"/>
        <v>0</v>
      </c>
      <c r="AN494">
        <f t="shared" si="54"/>
        <v>0</v>
      </c>
      <c r="AO494">
        <f t="shared" si="55"/>
        <v>0</v>
      </c>
      <c r="AP494">
        <f t="shared" si="56"/>
        <v>0</v>
      </c>
    </row>
    <row r="495" spans="1:42" ht="15" customHeight="1">
      <c r="A495" s="83"/>
      <c r="B495" s="100"/>
      <c r="C495" s="125" t="s">
        <v>1639</v>
      </c>
      <c r="D495" s="441" t="str">
        <f>IF(OR($AC$136="",$C$26&lt;&gt;1),"",IF(HLOOKUP($AC$136,Presentación!$AQ$3:$BV$574,Presentación!AP356)="","",HLOOKUP($AC$136,Presentación!$AQ$3:$BV$574,Presentación!AP356,0)))</f>
        <v/>
      </c>
      <c r="E495" s="428"/>
      <c r="F495" s="429"/>
      <c r="G495" s="396" t="str">
        <f>IF(OR($AC$136="",$C$26&lt;&gt;1),"",IF(HLOOKUP($AC$136,Presentación!$BZ$3:$DE$574,Presentación!AP356,0)="","",HLOOKUP($AC$136,Presentación!$BZ$3:$DE$574,Presentación!AP356,0)))</f>
        <v/>
      </c>
      <c r="H495" s="428"/>
      <c r="I495" s="428"/>
      <c r="J495" s="428"/>
      <c r="K495" s="428"/>
      <c r="L495" s="428"/>
      <c r="M495" s="428"/>
      <c r="N495" s="428"/>
      <c r="O495" s="428"/>
      <c r="P495" s="428"/>
      <c r="Q495" s="428"/>
      <c r="R495" s="428"/>
      <c r="S495" s="429"/>
      <c r="T495" s="379"/>
      <c r="U495" s="316"/>
      <c r="V495" s="317"/>
      <c r="W495" s="249"/>
      <c r="X495" s="249"/>
      <c r="Y495" s="249"/>
      <c r="Z495" s="249"/>
      <c r="AA495" s="249"/>
      <c r="AB495" s="249"/>
      <c r="AC495" s="249"/>
      <c r="AD495" s="249"/>
      <c r="AG495">
        <f>IF(C26=1,IF(OR(SUM(COUNTBLANK(D495:AD495),COUNTBLANK(D1076:AD1076))=25,SUM(COUNTBLANK(D495:AD495),COUNTBLANK(D1076:AD1076))=54),0,1),0)</f>
        <v>0</v>
      </c>
      <c r="AH495" t="b">
        <f>IF(C26&gt;1,IF(COUNTA(D495:AD495,D1076:AD1076)=0,0,1))</f>
        <v>0</v>
      </c>
      <c r="AK495">
        <f t="shared" si="51"/>
        <v>0</v>
      </c>
      <c r="AL495">
        <f t="shared" si="52"/>
        <v>0</v>
      </c>
      <c r="AM495">
        <f t="shared" si="53"/>
        <v>0</v>
      </c>
      <c r="AN495">
        <f t="shared" si="54"/>
        <v>0</v>
      </c>
      <c r="AO495">
        <f t="shared" si="55"/>
        <v>0</v>
      </c>
      <c r="AP495">
        <f t="shared" si="56"/>
        <v>0</v>
      </c>
    </row>
    <row r="496" spans="1:42" ht="15" customHeight="1">
      <c r="A496" s="83"/>
      <c r="B496" s="100"/>
      <c r="C496" s="125" t="s">
        <v>1640</v>
      </c>
      <c r="D496" s="441" t="str">
        <f>IF(OR($AC$136="",$C$26&lt;&gt;1),"",IF(HLOOKUP($AC$136,Presentación!$AQ$3:$BV$574,Presentación!AP357)="","",HLOOKUP($AC$136,Presentación!$AQ$3:$BV$574,Presentación!AP357,0)))</f>
        <v/>
      </c>
      <c r="E496" s="428"/>
      <c r="F496" s="429"/>
      <c r="G496" s="396" t="str">
        <f>IF(OR($AC$136="",$C$26&lt;&gt;1),"",IF(HLOOKUP($AC$136,Presentación!$BZ$3:$DE$574,Presentación!AP357,0)="","",HLOOKUP($AC$136,Presentación!$BZ$3:$DE$574,Presentación!AP357,0)))</f>
        <v/>
      </c>
      <c r="H496" s="428"/>
      <c r="I496" s="428"/>
      <c r="J496" s="428"/>
      <c r="K496" s="428"/>
      <c r="L496" s="428"/>
      <c r="M496" s="428"/>
      <c r="N496" s="428"/>
      <c r="O496" s="428"/>
      <c r="P496" s="428"/>
      <c r="Q496" s="428"/>
      <c r="R496" s="428"/>
      <c r="S496" s="429"/>
      <c r="T496" s="379"/>
      <c r="U496" s="316"/>
      <c r="V496" s="317"/>
      <c r="W496" s="249"/>
      <c r="X496" s="249"/>
      <c r="Y496" s="249"/>
      <c r="Z496" s="249"/>
      <c r="AA496" s="249"/>
      <c r="AB496" s="249"/>
      <c r="AC496" s="249"/>
      <c r="AD496" s="249"/>
      <c r="AG496">
        <f>IF(C26=1,IF(OR(SUM(COUNTBLANK(D496:AD496),COUNTBLANK(D1077:AD1077))=25,SUM(COUNTBLANK(D496:AD496),COUNTBLANK(D1077:AD1077))=54),0,1),0)</f>
        <v>0</v>
      </c>
      <c r="AH496" t="b">
        <f>IF(C26&gt;1,IF(COUNTA(D496:AD496,D1077:AD1077)=0,0,1))</f>
        <v>0</v>
      </c>
      <c r="AK496">
        <f t="shared" si="51"/>
        <v>0</v>
      </c>
      <c r="AL496">
        <f t="shared" si="52"/>
        <v>0</v>
      </c>
      <c r="AM496">
        <f t="shared" si="53"/>
        <v>0</v>
      </c>
      <c r="AN496">
        <f t="shared" si="54"/>
        <v>0</v>
      </c>
      <c r="AO496">
        <f t="shared" si="55"/>
        <v>0</v>
      </c>
      <c r="AP496">
        <f t="shared" si="56"/>
        <v>0</v>
      </c>
    </row>
    <row r="497" spans="1:42" ht="15" customHeight="1">
      <c r="A497" s="83"/>
      <c r="B497" s="100"/>
      <c r="C497" s="125" t="s">
        <v>1641</v>
      </c>
      <c r="D497" s="441" t="str">
        <f>IF(OR($AC$136="",$C$26&lt;&gt;1),"",IF(HLOOKUP($AC$136,Presentación!$AQ$3:$BV$574,Presentación!AP358)="","",HLOOKUP($AC$136,Presentación!$AQ$3:$BV$574,Presentación!AP358,0)))</f>
        <v/>
      </c>
      <c r="E497" s="428"/>
      <c r="F497" s="429"/>
      <c r="G497" s="396" t="str">
        <f>IF(OR($AC$136="",$C$26&lt;&gt;1),"",IF(HLOOKUP($AC$136,Presentación!$BZ$3:$DE$574,Presentación!AP358,0)="","",HLOOKUP($AC$136,Presentación!$BZ$3:$DE$574,Presentación!AP358,0)))</f>
        <v/>
      </c>
      <c r="H497" s="428"/>
      <c r="I497" s="428"/>
      <c r="J497" s="428"/>
      <c r="K497" s="428"/>
      <c r="L497" s="428"/>
      <c r="M497" s="428"/>
      <c r="N497" s="428"/>
      <c r="O497" s="428"/>
      <c r="P497" s="428"/>
      <c r="Q497" s="428"/>
      <c r="R497" s="428"/>
      <c r="S497" s="429"/>
      <c r="T497" s="379"/>
      <c r="U497" s="316"/>
      <c r="V497" s="317"/>
      <c r="W497" s="249"/>
      <c r="X497" s="249"/>
      <c r="Y497" s="249"/>
      <c r="Z497" s="249"/>
      <c r="AA497" s="249"/>
      <c r="AB497" s="249"/>
      <c r="AC497" s="249"/>
      <c r="AD497" s="249"/>
      <c r="AG497">
        <f>IF(C26=1,IF(OR(SUM(COUNTBLANK(D497:AD497),COUNTBLANK(D1078:AD1078))=25,SUM(COUNTBLANK(D497:AD497),COUNTBLANK(D1078:AD1078))=54),0,1),0)</f>
        <v>0</v>
      </c>
      <c r="AH497" t="b">
        <f>IF(C26&gt;1,IF(COUNTA(D497:AD497,D1078:AD1078)=0,0,1))</f>
        <v>0</v>
      </c>
      <c r="AK497">
        <f t="shared" si="51"/>
        <v>0</v>
      </c>
      <c r="AL497">
        <f t="shared" si="52"/>
        <v>0</v>
      </c>
      <c r="AM497">
        <f t="shared" si="53"/>
        <v>0</v>
      </c>
      <c r="AN497">
        <f t="shared" si="54"/>
        <v>0</v>
      </c>
      <c r="AO497">
        <f t="shared" si="55"/>
        <v>0</v>
      </c>
      <c r="AP497">
        <f t="shared" si="56"/>
        <v>0</v>
      </c>
    </row>
    <row r="498" spans="1:42" ht="15" customHeight="1">
      <c r="A498" s="83"/>
      <c r="B498" s="100"/>
      <c r="C498" s="125" t="s">
        <v>1642</v>
      </c>
      <c r="D498" s="441" t="str">
        <f>IF(OR($AC$136="",$C$26&lt;&gt;1),"",IF(HLOOKUP($AC$136,Presentación!$AQ$3:$BV$574,Presentación!AP359)="","",HLOOKUP($AC$136,Presentación!$AQ$3:$BV$574,Presentación!AP359,0)))</f>
        <v/>
      </c>
      <c r="E498" s="428"/>
      <c r="F498" s="429"/>
      <c r="G498" s="396" t="str">
        <f>IF(OR($AC$136="",$C$26&lt;&gt;1),"",IF(HLOOKUP($AC$136,Presentación!$BZ$3:$DE$574,Presentación!AP359,0)="","",HLOOKUP($AC$136,Presentación!$BZ$3:$DE$574,Presentación!AP359,0)))</f>
        <v/>
      </c>
      <c r="H498" s="428"/>
      <c r="I498" s="428"/>
      <c r="J498" s="428"/>
      <c r="K498" s="428"/>
      <c r="L498" s="428"/>
      <c r="M498" s="428"/>
      <c r="N498" s="428"/>
      <c r="O498" s="428"/>
      <c r="P498" s="428"/>
      <c r="Q498" s="428"/>
      <c r="R498" s="428"/>
      <c r="S498" s="429"/>
      <c r="T498" s="379"/>
      <c r="U498" s="316"/>
      <c r="V498" s="317"/>
      <c r="W498" s="249"/>
      <c r="X498" s="249"/>
      <c r="Y498" s="249"/>
      <c r="Z498" s="249"/>
      <c r="AA498" s="249"/>
      <c r="AB498" s="249"/>
      <c r="AC498" s="249"/>
      <c r="AD498" s="249"/>
      <c r="AG498">
        <f>IF(C26=1,IF(OR(SUM(COUNTBLANK(D498:AD498),COUNTBLANK(D1079:AD1079))=25,SUM(COUNTBLANK(D498:AD498),COUNTBLANK(D1079:AD1079))=54),0,1),0)</f>
        <v>0</v>
      </c>
      <c r="AH498" t="b">
        <f>IF(C26&gt;1,IF(COUNTA(D498:AD498,D1079:AD1079)=0,0,1))</f>
        <v>0</v>
      </c>
      <c r="AK498">
        <f t="shared" si="51"/>
        <v>0</v>
      </c>
      <c r="AL498">
        <f t="shared" si="52"/>
        <v>0</v>
      </c>
      <c r="AM498">
        <f t="shared" si="53"/>
        <v>0</v>
      </c>
      <c r="AN498">
        <f t="shared" si="54"/>
        <v>0</v>
      </c>
      <c r="AO498">
        <f t="shared" si="55"/>
        <v>0</v>
      </c>
      <c r="AP498">
        <f t="shared" si="56"/>
        <v>0</v>
      </c>
    </row>
    <row r="499" spans="1:42" ht="15" customHeight="1">
      <c r="A499" s="83"/>
      <c r="B499" s="100"/>
      <c r="C499" s="125" t="s">
        <v>1643</v>
      </c>
      <c r="D499" s="441" t="str">
        <f>IF(OR($AC$136="",$C$26&lt;&gt;1),"",IF(HLOOKUP($AC$136,Presentación!$AQ$3:$BV$574,Presentación!AP360)="","",HLOOKUP($AC$136,Presentación!$AQ$3:$BV$574,Presentación!AP360,0)))</f>
        <v/>
      </c>
      <c r="E499" s="428"/>
      <c r="F499" s="429"/>
      <c r="G499" s="396" t="str">
        <f>IF(OR($AC$136="",$C$26&lt;&gt;1),"",IF(HLOOKUP($AC$136,Presentación!$BZ$3:$DE$574,Presentación!AP360,0)="","",HLOOKUP($AC$136,Presentación!$BZ$3:$DE$574,Presentación!AP360,0)))</f>
        <v/>
      </c>
      <c r="H499" s="428"/>
      <c r="I499" s="428"/>
      <c r="J499" s="428"/>
      <c r="K499" s="428"/>
      <c r="L499" s="428"/>
      <c r="M499" s="428"/>
      <c r="N499" s="428"/>
      <c r="O499" s="428"/>
      <c r="P499" s="428"/>
      <c r="Q499" s="428"/>
      <c r="R499" s="428"/>
      <c r="S499" s="429"/>
      <c r="T499" s="379"/>
      <c r="U499" s="316"/>
      <c r="V499" s="317"/>
      <c r="W499" s="249"/>
      <c r="X499" s="249"/>
      <c r="Y499" s="249"/>
      <c r="Z499" s="249"/>
      <c r="AA499" s="249"/>
      <c r="AB499" s="249"/>
      <c r="AC499" s="249"/>
      <c r="AD499" s="249"/>
      <c r="AG499">
        <f>IF(C26=1,IF(OR(SUM(COUNTBLANK(D499:AD499),COUNTBLANK(D1080:AD1080))=25,SUM(COUNTBLANK(D499:AD499),COUNTBLANK(D1080:AD1080))=54),0,1),0)</f>
        <v>0</v>
      </c>
      <c r="AH499" t="b">
        <f>IF(C26&gt;1,IF(COUNTA(D499:AD499,D1080:AD1080)=0,0,1))</f>
        <v>0</v>
      </c>
      <c r="AK499">
        <f t="shared" si="51"/>
        <v>0</v>
      </c>
      <c r="AL499">
        <f t="shared" si="52"/>
        <v>0</v>
      </c>
      <c r="AM499">
        <f t="shared" si="53"/>
        <v>0</v>
      </c>
      <c r="AN499">
        <f t="shared" si="54"/>
        <v>0</v>
      </c>
      <c r="AO499">
        <f t="shared" si="55"/>
        <v>0</v>
      </c>
      <c r="AP499">
        <f t="shared" si="56"/>
        <v>0</v>
      </c>
    </row>
    <row r="500" spans="1:42" ht="15" customHeight="1">
      <c r="A500" s="83"/>
      <c r="B500" s="100"/>
      <c r="C500" s="125" t="s">
        <v>1644</v>
      </c>
      <c r="D500" s="441" t="str">
        <f>IF(OR($AC$136="",$C$26&lt;&gt;1),"",IF(HLOOKUP($AC$136,Presentación!$AQ$3:$BV$574,Presentación!AP361)="","",HLOOKUP($AC$136,Presentación!$AQ$3:$BV$574,Presentación!AP361,0)))</f>
        <v/>
      </c>
      <c r="E500" s="428"/>
      <c r="F500" s="429"/>
      <c r="G500" s="396" t="str">
        <f>IF(OR($AC$136="",$C$26&lt;&gt;1),"",IF(HLOOKUP($AC$136,Presentación!$BZ$3:$DE$574,Presentación!AP361,0)="","",HLOOKUP($AC$136,Presentación!$BZ$3:$DE$574,Presentación!AP361,0)))</f>
        <v/>
      </c>
      <c r="H500" s="428"/>
      <c r="I500" s="428"/>
      <c r="J500" s="428"/>
      <c r="K500" s="428"/>
      <c r="L500" s="428"/>
      <c r="M500" s="428"/>
      <c r="N500" s="428"/>
      <c r="O500" s="428"/>
      <c r="P500" s="428"/>
      <c r="Q500" s="428"/>
      <c r="R500" s="428"/>
      <c r="S500" s="429"/>
      <c r="T500" s="379"/>
      <c r="U500" s="316"/>
      <c r="V500" s="317"/>
      <c r="W500" s="249"/>
      <c r="X500" s="249"/>
      <c r="Y500" s="249"/>
      <c r="Z500" s="249"/>
      <c r="AA500" s="249"/>
      <c r="AB500" s="249"/>
      <c r="AC500" s="249"/>
      <c r="AD500" s="249"/>
      <c r="AG500">
        <f>IF(C26=1,IF(OR(SUM(COUNTBLANK(D500:AD500),COUNTBLANK(D1081:AD1081))=25,SUM(COUNTBLANK(D500:AD500),COUNTBLANK(D1081:AD1081))=54),0,1),0)</f>
        <v>0</v>
      </c>
      <c r="AH500" t="b">
        <f>IF(C26&gt;1,IF(COUNTA(D500:AD500,D1081:AD1081)=0,0,1))</f>
        <v>0</v>
      </c>
      <c r="AK500">
        <f t="shared" si="51"/>
        <v>0</v>
      </c>
      <c r="AL500">
        <f t="shared" si="52"/>
        <v>0</v>
      </c>
      <c r="AM500">
        <f t="shared" si="53"/>
        <v>0</v>
      </c>
      <c r="AN500">
        <f t="shared" si="54"/>
        <v>0</v>
      </c>
      <c r="AO500">
        <f t="shared" si="55"/>
        <v>0</v>
      </c>
      <c r="AP500">
        <f t="shared" si="56"/>
        <v>0</v>
      </c>
    </row>
    <row r="501" spans="1:42" ht="15" customHeight="1">
      <c r="A501" s="83"/>
      <c r="B501" s="100"/>
      <c r="C501" s="125" t="s">
        <v>1645</v>
      </c>
      <c r="D501" s="441" t="str">
        <f>IF(OR($AC$136="",$C$26&lt;&gt;1),"",IF(HLOOKUP($AC$136,Presentación!$AQ$3:$BV$574,Presentación!AP362)="","",HLOOKUP($AC$136,Presentación!$AQ$3:$BV$574,Presentación!AP362,0)))</f>
        <v/>
      </c>
      <c r="E501" s="428"/>
      <c r="F501" s="429"/>
      <c r="G501" s="396" t="str">
        <f>IF(OR($AC$136="",$C$26&lt;&gt;1),"",IF(HLOOKUP($AC$136,Presentación!$BZ$3:$DE$574,Presentación!AP362,0)="","",HLOOKUP($AC$136,Presentación!$BZ$3:$DE$574,Presentación!AP362,0)))</f>
        <v/>
      </c>
      <c r="H501" s="428"/>
      <c r="I501" s="428"/>
      <c r="J501" s="428"/>
      <c r="K501" s="428"/>
      <c r="L501" s="428"/>
      <c r="M501" s="428"/>
      <c r="N501" s="428"/>
      <c r="O501" s="428"/>
      <c r="P501" s="428"/>
      <c r="Q501" s="428"/>
      <c r="R501" s="428"/>
      <c r="S501" s="429"/>
      <c r="T501" s="379"/>
      <c r="U501" s="316"/>
      <c r="V501" s="317"/>
      <c r="W501" s="249"/>
      <c r="X501" s="249"/>
      <c r="Y501" s="249"/>
      <c r="Z501" s="249"/>
      <c r="AA501" s="249"/>
      <c r="AB501" s="249"/>
      <c r="AC501" s="249"/>
      <c r="AD501" s="249"/>
      <c r="AG501">
        <f>IF(C26=1,IF(OR(SUM(COUNTBLANK(D501:AD501),COUNTBLANK(D1082:AD1082))=25,SUM(COUNTBLANK(D501:AD501),COUNTBLANK(D1082:AD1082))=54),0,1),0)</f>
        <v>0</v>
      </c>
      <c r="AH501" t="b">
        <f>IF(C26&gt;1,IF(COUNTA(D501:AD501,D1082:AD1082)=0,0,1))</f>
        <v>0</v>
      </c>
      <c r="AK501">
        <f t="shared" si="51"/>
        <v>0</v>
      </c>
      <c r="AL501">
        <f t="shared" si="52"/>
        <v>0</v>
      </c>
      <c r="AM501">
        <f t="shared" si="53"/>
        <v>0</v>
      </c>
      <c r="AN501">
        <f t="shared" si="54"/>
        <v>0</v>
      </c>
      <c r="AO501">
        <f t="shared" si="55"/>
        <v>0</v>
      </c>
      <c r="AP501">
        <f t="shared" si="56"/>
        <v>0</v>
      </c>
    </row>
    <row r="502" spans="1:42" ht="15" customHeight="1">
      <c r="A502" s="83"/>
      <c r="B502" s="100"/>
      <c r="C502" s="125" t="s">
        <v>1646</v>
      </c>
      <c r="D502" s="441" t="str">
        <f>IF(OR($AC$136="",$C$26&lt;&gt;1),"",IF(HLOOKUP($AC$136,Presentación!$AQ$3:$BV$574,Presentación!AP363)="","",HLOOKUP($AC$136,Presentación!$AQ$3:$BV$574,Presentación!AP363,0)))</f>
        <v/>
      </c>
      <c r="E502" s="428"/>
      <c r="F502" s="429"/>
      <c r="G502" s="396" t="str">
        <f>IF(OR($AC$136="",$C$26&lt;&gt;1),"",IF(HLOOKUP($AC$136,Presentación!$BZ$3:$DE$574,Presentación!AP363,0)="","",HLOOKUP($AC$136,Presentación!$BZ$3:$DE$574,Presentación!AP363,0)))</f>
        <v/>
      </c>
      <c r="H502" s="428"/>
      <c r="I502" s="428"/>
      <c r="J502" s="428"/>
      <c r="K502" s="428"/>
      <c r="L502" s="428"/>
      <c r="M502" s="428"/>
      <c r="N502" s="428"/>
      <c r="O502" s="428"/>
      <c r="P502" s="428"/>
      <c r="Q502" s="428"/>
      <c r="R502" s="428"/>
      <c r="S502" s="429"/>
      <c r="T502" s="379"/>
      <c r="U502" s="316"/>
      <c r="V502" s="317"/>
      <c r="W502" s="249"/>
      <c r="X502" s="249"/>
      <c r="Y502" s="249"/>
      <c r="Z502" s="249"/>
      <c r="AA502" s="249"/>
      <c r="AB502" s="249"/>
      <c r="AC502" s="249"/>
      <c r="AD502" s="249"/>
      <c r="AG502">
        <f>IF(C26=1,IF(OR(SUM(COUNTBLANK(D502:AD502),COUNTBLANK(D1083:AD1083))=25,SUM(COUNTBLANK(D502:AD502),COUNTBLANK(D1083:AD1083))=54),0,1),0)</f>
        <v>0</v>
      </c>
      <c r="AH502" t="b">
        <f>IF(C26&gt;1,IF(COUNTA(D502:AD502,D1083:AD1083)=0,0,1))</f>
        <v>0</v>
      </c>
      <c r="AK502">
        <f t="shared" si="51"/>
        <v>0</v>
      </c>
      <c r="AL502">
        <f t="shared" si="52"/>
        <v>0</v>
      </c>
      <c r="AM502">
        <f t="shared" si="53"/>
        <v>0</v>
      </c>
      <c r="AN502">
        <f t="shared" si="54"/>
        <v>0</v>
      </c>
      <c r="AO502">
        <f t="shared" si="55"/>
        <v>0</v>
      </c>
      <c r="AP502">
        <f t="shared" si="56"/>
        <v>0</v>
      </c>
    </row>
    <row r="503" spans="1:42" ht="15" customHeight="1">
      <c r="A503" s="83"/>
      <c r="B503" s="100"/>
      <c r="C503" s="125" t="s">
        <v>1647</v>
      </c>
      <c r="D503" s="441" t="str">
        <f>IF(OR($AC$136="",$C$26&lt;&gt;1),"",IF(HLOOKUP($AC$136,Presentación!$AQ$3:$BV$574,Presentación!AP364)="","",HLOOKUP($AC$136,Presentación!$AQ$3:$BV$574,Presentación!AP364,0)))</f>
        <v/>
      </c>
      <c r="E503" s="428"/>
      <c r="F503" s="429"/>
      <c r="G503" s="396" t="str">
        <f>IF(OR($AC$136="",$C$26&lt;&gt;1),"",IF(HLOOKUP($AC$136,Presentación!$BZ$3:$DE$574,Presentación!AP364,0)="","",HLOOKUP($AC$136,Presentación!$BZ$3:$DE$574,Presentación!AP364,0)))</f>
        <v/>
      </c>
      <c r="H503" s="428"/>
      <c r="I503" s="428"/>
      <c r="J503" s="428"/>
      <c r="K503" s="428"/>
      <c r="L503" s="428"/>
      <c r="M503" s="428"/>
      <c r="N503" s="428"/>
      <c r="O503" s="428"/>
      <c r="P503" s="428"/>
      <c r="Q503" s="428"/>
      <c r="R503" s="428"/>
      <c r="S503" s="429"/>
      <c r="T503" s="379"/>
      <c r="U503" s="316"/>
      <c r="V503" s="317"/>
      <c r="W503" s="249"/>
      <c r="X503" s="249"/>
      <c r="Y503" s="249"/>
      <c r="Z503" s="249"/>
      <c r="AA503" s="249"/>
      <c r="AB503" s="249"/>
      <c r="AC503" s="249"/>
      <c r="AD503" s="249"/>
      <c r="AG503">
        <f>IF(C26=1,IF(OR(SUM(COUNTBLANK(D503:AD503),COUNTBLANK(D1084:AD1084))=25,SUM(COUNTBLANK(D503:AD503),COUNTBLANK(D1084:AD1084))=54),0,1),0)</f>
        <v>0</v>
      </c>
      <c r="AH503" t="b">
        <f>IF(C26&gt;1,IF(COUNTA(D503:AD503,D1084:AD1084)=0,0,1))</f>
        <v>0</v>
      </c>
      <c r="AK503">
        <f t="shared" si="51"/>
        <v>0</v>
      </c>
      <c r="AL503">
        <f t="shared" si="52"/>
        <v>0</v>
      </c>
      <c r="AM503">
        <f t="shared" si="53"/>
        <v>0</v>
      </c>
      <c r="AN503">
        <f t="shared" si="54"/>
        <v>0</v>
      </c>
      <c r="AO503">
        <f t="shared" si="55"/>
        <v>0</v>
      </c>
      <c r="AP503">
        <f t="shared" si="56"/>
        <v>0</v>
      </c>
    </row>
    <row r="504" spans="1:42" ht="15" customHeight="1">
      <c r="A504" s="83"/>
      <c r="B504" s="100"/>
      <c r="C504" s="125" t="s">
        <v>1648</v>
      </c>
      <c r="D504" s="441" t="str">
        <f>IF(OR($AC$136="",$C$26&lt;&gt;1),"",IF(HLOOKUP($AC$136,Presentación!$AQ$3:$BV$574,Presentación!AP365)="","",HLOOKUP($AC$136,Presentación!$AQ$3:$BV$574,Presentación!AP365,0)))</f>
        <v/>
      </c>
      <c r="E504" s="428"/>
      <c r="F504" s="429"/>
      <c r="G504" s="396" t="str">
        <f>IF(OR($AC$136="",$C$26&lt;&gt;1),"",IF(HLOOKUP($AC$136,Presentación!$BZ$3:$DE$574,Presentación!AP365,0)="","",HLOOKUP($AC$136,Presentación!$BZ$3:$DE$574,Presentación!AP365,0)))</f>
        <v/>
      </c>
      <c r="H504" s="428"/>
      <c r="I504" s="428"/>
      <c r="J504" s="428"/>
      <c r="K504" s="428"/>
      <c r="L504" s="428"/>
      <c r="M504" s="428"/>
      <c r="N504" s="428"/>
      <c r="O504" s="428"/>
      <c r="P504" s="428"/>
      <c r="Q504" s="428"/>
      <c r="R504" s="428"/>
      <c r="S504" s="429"/>
      <c r="T504" s="379"/>
      <c r="U504" s="316"/>
      <c r="V504" s="317"/>
      <c r="W504" s="249"/>
      <c r="X504" s="249"/>
      <c r="Y504" s="249"/>
      <c r="Z504" s="249"/>
      <c r="AA504" s="249"/>
      <c r="AB504" s="249"/>
      <c r="AC504" s="249"/>
      <c r="AD504" s="249"/>
      <c r="AG504">
        <f>IF(C26=1,IF(OR(SUM(COUNTBLANK(D504:AD504),COUNTBLANK(D1085:AD1085))=25,SUM(COUNTBLANK(D504:AD504),COUNTBLANK(D1085:AD1085))=54),0,1),0)</f>
        <v>0</v>
      </c>
      <c r="AH504" t="b">
        <f>IF(C26&gt;1,IF(COUNTA(D504:AD504,D1085:AD1085)=0,0,1))</f>
        <v>0</v>
      </c>
      <c r="AK504">
        <f t="shared" si="51"/>
        <v>0</v>
      </c>
      <c r="AL504">
        <f t="shared" si="52"/>
        <v>0</v>
      </c>
      <c r="AM504">
        <f t="shared" si="53"/>
        <v>0</v>
      </c>
      <c r="AN504">
        <f t="shared" si="54"/>
        <v>0</v>
      </c>
      <c r="AO504">
        <f t="shared" si="55"/>
        <v>0</v>
      </c>
      <c r="AP504">
        <f t="shared" si="56"/>
        <v>0</v>
      </c>
    </row>
    <row r="505" spans="1:42" ht="15" customHeight="1">
      <c r="A505" s="83"/>
      <c r="B505" s="100"/>
      <c r="C505" s="125" t="s">
        <v>1649</v>
      </c>
      <c r="D505" s="441" t="str">
        <f>IF(OR($AC$136="",$C$26&lt;&gt;1),"",IF(HLOOKUP($AC$136,Presentación!$AQ$3:$BV$574,Presentación!AP366)="","",HLOOKUP($AC$136,Presentación!$AQ$3:$BV$574,Presentación!AP366,0)))</f>
        <v/>
      </c>
      <c r="E505" s="428"/>
      <c r="F505" s="429"/>
      <c r="G505" s="396" t="str">
        <f>IF(OR($AC$136="",$C$26&lt;&gt;1),"",IF(HLOOKUP($AC$136,Presentación!$BZ$3:$DE$574,Presentación!AP366,0)="","",HLOOKUP($AC$136,Presentación!$BZ$3:$DE$574,Presentación!AP366,0)))</f>
        <v/>
      </c>
      <c r="H505" s="428"/>
      <c r="I505" s="428"/>
      <c r="J505" s="428"/>
      <c r="K505" s="428"/>
      <c r="L505" s="428"/>
      <c r="M505" s="428"/>
      <c r="N505" s="428"/>
      <c r="O505" s="428"/>
      <c r="P505" s="428"/>
      <c r="Q505" s="428"/>
      <c r="R505" s="428"/>
      <c r="S505" s="429"/>
      <c r="T505" s="379"/>
      <c r="U505" s="316"/>
      <c r="V505" s="317"/>
      <c r="W505" s="249"/>
      <c r="X505" s="249"/>
      <c r="Y505" s="249"/>
      <c r="Z505" s="249"/>
      <c r="AA505" s="249"/>
      <c r="AB505" s="249"/>
      <c r="AC505" s="249"/>
      <c r="AD505" s="249"/>
      <c r="AG505">
        <f>IF(C26=1,IF(OR(SUM(COUNTBLANK(D505:AD505),COUNTBLANK(D1086:AD1086))=25,SUM(COUNTBLANK(D505:AD505),COUNTBLANK(D1086:AD1086))=54),0,1),0)</f>
        <v>0</v>
      </c>
      <c r="AH505" t="b">
        <f>IF(C26&gt;1,IF(COUNTA(D505:AD505,D1086:AD1086)=0,0,1))</f>
        <v>0</v>
      </c>
      <c r="AK505">
        <f t="shared" si="51"/>
        <v>0</v>
      </c>
      <c r="AL505">
        <f t="shared" si="52"/>
        <v>0</v>
      </c>
      <c r="AM505">
        <f t="shared" si="53"/>
        <v>0</v>
      </c>
      <c r="AN505">
        <f t="shared" si="54"/>
        <v>0</v>
      </c>
      <c r="AO505">
        <f t="shared" si="55"/>
        <v>0</v>
      </c>
      <c r="AP505">
        <f t="shared" si="56"/>
        <v>0</v>
      </c>
    </row>
    <row r="506" spans="1:42" ht="15" customHeight="1">
      <c r="A506" s="83"/>
      <c r="B506" s="100"/>
      <c r="C506" s="125" t="s">
        <v>1650</v>
      </c>
      <c r="D506" s="441" t="str">
        <f>IF(OR($AC$136="",$C$26&lt;&gt;1),"",IF(HLOOKUP($AC$136,Presentación!$AQ$3:$BV$574,Presentación!AP367)="","",HLOOKUP($AC$136,Presentación!$AQ$3:$BV$574,Presentación!AP367,0)))</f>
        <v/>
      </c>
      <c r="E506" s="428"/>
      <c r="F506" s="429"/>
      <c r="G506" s="396" t="str">
        <f>IF(OR($AC$136="",$C$26&lt;&gt;1),"",IF(HLOOKUP($AC$136,Presentación!$BZ$3:$DE$574,Presentación!AP367,0)="","",HLOOKUP($AC$136,Presentación!$BZ$3:$DE$574,Presentación!AP367,0)))</f>
        <v/>
      </c>
      <c r="H506" s="428"/>
      <c r="I506" s="428"/>
      <c r="J506" s="428"/>
      <c r="K506" s="428"/>
      <c r="L506" s="428"/>
      <c r="M506" s="428"/>
      <c r="N506" s="428"/>
      <c r="O506" s="428"/>
      <c r="P506" s="428"/>
      <c r="Q506" s="428"/>
      <c r="R506" s="428"/>
      <c r="S506" s="429"/>
      <c r="T506" s="379"/>
      <c r="U506" s="316"/>
      <c r="V506" s="317"/>
      <c r="W506" s="249"/>
      <c r="X506" s="249"/>
      <c r="Y506" s="249"/>
      <c r="Z506" s="249"/>
      <c r="AA506" s="249"/>
      <c r="AB506" s="249"/>
      <c r="AC506" s="249"/>
      <c r="AD506" s="249"/>
      <c r="AG506">
        <f>IF(C26=1,IF(OR(SUM(COUNTBLANK(D506:AD506),COUNTBLANK(D1087:AD1087))=25,SUM(COUNTBLANK(D506:AD506),COUNTBLANK(D1087:AD1087))=54),0,1),0)</f>
        <v>0</v>
      </c>
      <c r="AH506" t="b">
        <f>IF(C26&gt;1,IF(COUNTA(D506:AD506,D1087:AD1087)=0,0,1))</f>
        <v>0</v>
      </c>
      <c r="AK506">
        <f t="shared" si="51"/>
        <v>0</v>
      </c>
      <c r="AL506">
        <f t="shared" si="52"/>
        <v>0</v>
      </c>
      <c r="AM506">
        <f t="shared" si="53"/>
        <v>0</v>
      </c>
      <c r="AN506">
        <f t="shared" si="54"/>
        <v>0</v>
      </c>
      <c r="AO506">
        <f t="shared" si="55"/>
        <v>0</v>
      </c>
      <c r="AP506">
        <f t="shared" si="56"/>
        <v>0</v>
      </c>
    </row>
    <row r="507" spans="1:42" ht="15" customHeight="1">
      <c r="A507" s="83"/>
      <c r="B507" s="100"/>
      <c r="C507" s="125" t="s">
        <v>1651</v>
      </c>
      <c r="D507" s="441" t="str">
        <f>IF(OR($AC$136="",$C$26&lt;&gt;1),"",IF(HLOOKUP($AC$136,Presentación!$AQ$3:$BV$574,Presentación!AP368)="","",HLOOKUP($AC$136,Presentación!$AQ$3:$BV$574,Presentación!AP368,0)))</f>
        <v/>
      </c>
      <c r="E507" s="428"/>
      <c r="F507" s="429"/>
      <c r="G507" s="396" t="str">
        <f>IF(OR($AC$136="",$C$26&lt;&gt;1),"",IF(HLOOKUP($AC$136,Presentación!$BZ$3:$DE$574,Presentación!AP368,0)="","",HLOOKUP($AC$136,Presentación!$BZ$3:$DE$574,Presentación!AP368,0)))</f>
        <v/>
      </c>
      <c r="H507" s="428"/>
      <c r="I507" s="428"/>
      <c r="J507" s="428"/>
      <c r="K507" s="428"/>
      <c r="L507" s="428"/>
      <c r="M507" s="428"/>
      <c r="N507" s="428"/>
      <c r="O507" s="428"/>
      <c r="P507" s="428"/>
      <c r="Q507" s="428"/>
      <c r="R507" s="428"/>
      <c r="S507" s="429"/>
      <c r="T507" s="379"/>
      <c r="U507" s="316"/>
      <c r="V507" s="317"/>
      <c r="W507" s="249"/>
      <c r="X507" s="249"/>
      <c r="Y507" s="249"/>
      <c r="Z507" s="249"/>
      <c r="AA507" s="249"/>
      <c r="AB507" s="249"/>
      <c r="AC507" s="249"/>
      <c r="AD507" s="249"/>
      <c r="AG507">
        <f>IF(C26=1,IF(OR(SUM(COUNTBLANK(D507:AD507),COUNTBLANK(D1088:AD1088))=25,SUM(COUNTBLANK(D507:AD507),COUNTBLANK(D1088:AD1088))=54),0,1),0)</f>
        <v>0</v>
      </c>
      <c r="AH507" t="b">
        <f>IF(C26&gt;1,IF(COUNTA(D507:AD507,D1088:AD1088)=0,0,1))</f>
        <v>0</v>
      </c>
      <c r="AK507">
        <f t="shared" si="51"/>
        <v>0</v>
      </c>
      <c r="AL507">
        <f t="shared" si="52"/>
        <v>0</v>
      </c>
      <c r="AM507">
        <f t="shared" si="53"/>
        <v>0</v>
      </c>
      <c r="AN507">
        <f t="shared" si="54"/>
        <v>0</v>
      </c>
      <c r="AO507">
        <f t="shared" si="55"/>
        <v>0</v>
      </c>
      <c r="AP507">
        <f t="shared" si="56"/>
        <v>0</v>
      </c>
    </row>
    <row r="508" spans="1:42" ht="15" customHeight="1">
      <c r="A508" s="83"/>
      <c r="B508" s="100"/>
      <c r="C508" s="125" t="s">
        <v>1652</v>
      </c>
      <c r="D508" s="441" t="str">
        <f>IF(OR($AC$136="",$C$26&lt;&gt;1),"",IF(HLOOKUP($AC$136,Presentación!$AQ$3:$BV$574,Presentación!AP369)="","",HLOOKUP($AC$136,Presentación!$AQ$3:$BV$574,Presentación!AP369,0)))</f>
        <v/>
      </c>
      <c r="E508" s="428"/>
      <c r="F508" s="429"/>
      <c r="G508" s="396" t="str">
        <f>IF(OR($AC$136="",$C$26&lt;&gt;1),"",IF(HLOOKUP($AC$136,Presentación!$BZ$3:$DE$574,Presentación!AP369,0)="","",HLOOKUP($AC$136,Presentación!$BZ$3:$DE$574,Presentación!AP369,0)))</f>
        <v/>
      </c>
      <c r="H508" s="428"/>
      <c r="I508" s="428"/>
      <c r="J508" s="428"/>
      <c r="K508" s="428"/>
      <c r="L508" s="428"/>
      <c r="M508" s="428"/>
      <c r="N508" s="428"/>
      <c r="O508" s="428"/>
      <c r="P508" s="428"/>
      <c r="Q508" s="428"/>
      <c r="R508" s="428"/>
      <c r="S508" s="429"/>
      <c r="T508" s="379"/>
      <c r="U508" s="316"/>
      <c r="V508" s="317"/>
      <c r="W508" s="249"/>
      <c r="X508" s="249"/>
      <c r="Y508" s="249"/>
      <c r="Z508" s="249"/>
      <c r="AA508" s="249"/>
      <c r="AB508" s="249"/>
      <c r="AC508" s="249"/>
      <c r="AD508" s="249"/>
      <c r="AG508">
        <f>IF(C26=1,IF(OR(SUM(COUNTBLANK(D508:AD508),COUNTBLANK(D1089:AD1089))=25,SUM(COUNTBLANK(D508:AD508),COUNTBLANK(D1089:AD1089))=54),0,1),0)</f>
        <v>0</v>
      </c>
      <c r="AH508" t="b">
        <f>IF(C26&gt;1,IF(COUNTA(D508:AD508,D1089:AD1089)=0,0,1))</f>
        <v>0</v>
      </c>
      <c r="AK508">
        <f t="shared" si="51"/>
        <v>0</v>
      </c>
      <c r="AL508">
        <f t="shared" si="52"/>
        <v>0</v>
      </c>
      <c r="AM508">
        <f t="shared" si="53"/>
        <v>0</v>
      </c>
      <c r="AN508">
        <f t="shared" si="54"/>
        <v>0</v>
      </c>
      <c r="AO508">
        <f t="shared" si="55"/>
        <v>0</v>
      </c>
      <c r="AP508">
        <f t="shared" si="56"/>
        <v>0</v>
      </c>
    </row>
    <row r="509" spans="1:42" ht="15" customHeight="1">
      <c r="A509" s="83"/>
      <c r="B509" s="100"/>
      <c r="C509" s="125" t="s">
        <v>1653</v>
      </c>
      <c r="D509" s="441" t="str">
        <f>IF(OR($AC$136="",$C$26&lt;&gt;1),"",IF(HLOOKUP($AC$136,Presentación!$AQ$3:$BV$574,Presentación!AP370)="","",HLOOKUP($AC$136,Presentación!$AQ$3:$BV$574,Presentación!AP370,0)))</f>
        <v/>
      </c>
      <c r="E509" s="428"/>
      <c r="F509" s="429"/>
      <c r="G509" s="396" t="str">
        <f>IF(OR($AC$136="",$C$26&lt;&gt;1),"",IF(HLOOKUP($AC$136,Presentación!$BZ$3:$DE$574,Presentación!AP370,0)="","",HLOOKUP($AC$136,Presentación!$BZ$3:$DE$574,Presentación!AP370,0)))</f>
        <v/>
      </c>
      <c r="H509" s="428"/>
      <c r="I509" s="428"/>
      <c r="J509" s="428"/>
      <c r="K509" s="428"/>
      <c r="L509" s="428"/>
      <c r="M509" s="428"/>
      <c r="N509" s="428"/>
      <c r="O509" s="428"/>
      <c r="P509" s="428"/>
      <c r="Q509" s="428"/>
      <c r="R509" s="428"/>
      <c r="S509" s="429"/>
      <c r="T509" s="379"/>
      <c r="U509" s="316"/>
      <c r="V509" s="317"/>
      <c r="W509" s="249"/>
      <c r="X509" s="249"/>
      <c r="Y509" s="249"/>
      <c r="Z509" s="249"/>
      <c r="AA509" s="249"/>
      <c r="AB509" s="249"/>
      <c r="AC509" s="249"/>
      <c r="AD509" s="249"/>
      <c r="AG509">
        <f>IF(C26=1,IF(OR(SUM(COUNTBLANK(D509:AD509),COUNTBLANK(D1090:AD1090))=25,SUM(COUNTBLANK(D509:AD509),COUNTBLANK(D1090:AD1090))=54),0,1),0)</f>
        <v>0</v>
      </c>
      <c r="AH509" t="b">
        <f>IF(C26&gt;1,IF(COUNTA(D509:AD509,D1090:AD1090)=0,0,1))</f>
        <v>0</v>
      </c>
      <c r="AK509">
        <f t="shared" si="51"/>
        <v>0</v>
      </c>
      <c r="AL509">
        <f t="shared" si="52"/>
        <v>0</v>
      </c>
      <c r="AM509">
        <f t="shared" si="53"/>
        <v>0</v>
      </c>
      <c r="AN509">
        <f t="shared" si="54"/>
        <v>0</v>
      </c>
      <c r="AO509">
        <f t="shared" si="55"/>
        <v>0</v>
      </c>
      <c r="AP509">
        <f t="shared" si="56"/>
        <v>0</v>
      </c>
    </row>
    <row r="510" spans="1:42" ht="15" customHeight="1">
      <c r="A510" s="83"/>
      <c r="B510" s="100"/>
      <c r="C510" s="125" t="s">
        <v>1654</v>
      </c>
      <c r="D510" s="441" t="str">
        <f>IF(OR($AC$136="",$C$26&lt;&gt;1),"",IF(HLOOKUP($AC$136,Presentación!$AQ$3:$BV$574,Presentación!AP371)="","",HLOOKUP($AC$136,Presentación!$AQ$3:$BV$574,Presentación!AP371,0)))</f>
        <v/>
      </c>
      <c r="E510" s="428"/>
      <c r="F510" s="429"/>
      <c r="G510" s="396" t="str">
        <f>IF(OR($AC$136="",$C$26&lt;&gt;1),"",IF(HLOOKUP($AC$136,Presentación!$BZ$3:$DE$574,Presentación!AP371,0)="","",HLOOKUP($AC$136,Presentación!$BZ$3:$DE$574,Presentación!AP371,0)))</f>
        <v/>
      </c>
      <c r="H510" s="428"/>
      <c r="I510" s="428"/>
      <c r="J510" s="428"/>
      <c r="K510" s="428"/>
      <c r="L510" s="428"/>
      <c r="M510" s="428"/>
      <c r="N510" s="428"/>
      <c r="O510" s="428"/>
      <c r="P510" s="428"/>
      <c r="Q510" s="428"/>
      <c r="R510" s="428"/>
      <c r="S510" s="429"/>
      <c r="T510" s="379"/>
      <c r="U510" s="316"/>
      <c r="V510" s="317"/>
      <c r="W510" s="249"/>
      <c r="X510" s="249"/>
      <c r="Y510" s="249"/>
      <c r="Z510" s="249"/>
      <c r="AA510" s="249"/>
      <c r="AB510" s="249"/>
      <c r="AC510" s="249"/>
      <c r="AD510" s="249"/>
      <c r="AG510">
        <f>IF(C26=1,IF(OR(SUM(COUNTBLANK(D510:AD510),COUNTBLANK(D1091:AD1091))=25,SUM(COUNTBLANK(D510:AD510),COUNTBLANK(D1091:AD1091))=54),0,1),0)</f>
        <v>0</v>
      </c>
      <c r="AH510" t="b">
        <f>IF(C26&gt;1,IF(COUNTA(D510:AD510,D1091:AD1091)=0,0,1))</f>
        <v>0</v>
      </c>
      <c r="AK510">
        <f t="shared" si="51"/>
        <v>0</v>
      </c>
      <c r="AL510">
        <f t="shared" si="52"/>
        <v>0</v>
      </c>
      <c r="AM510">
        <f t="shared" si="53"/>
        <v>0</v>
      </c>
      <c r="AN510">
        <f t="shared" si="54"/>
        <v>0</v>
      </c>
      <c r="AO510">
        <f t="shared" si="55"/>
        <v>0</v>
      </c>
      <c r="AP510">
        <f t="shared" si="56"/>
        <v>0</v>
      </c>
    </row>
    <row r="511" spans="1:42" ht="15" customHeight="1">
      <c r="A511" s="83"/>
      <c r="B511" s="100"/>
      <c r="C511" s="125" t="s">
        <v>1655</v>
      </c>
      <c r="D511" s="441" t="str">
        <f>IF(OR($AC$136="",$C$26&lt;&gt;1),"",IF(HLOOKUP($AC$136,Presentación!$AQ$3:$BV$574,Presentación!AP372)="","",HLOOKUP($AC$136,Presentación!$AQ$3:$BV$574,Presentación!AP372,0)))</f>
        <v/>
      </c>
      <c r="E511" s="428"/>
      <c r="F511" s="429"/>
      <c r="G511" s="396" t="str">
        <f>IF(OR($AC$136="",$C$26&lt;&gt;1),"",IF(HLOOKUP($AC$136,Presentación!$BZ$3:$DE$574,Presentación!AP372,0)="","",HLOOKUP($AC$136,Presentación!$BZ$3:$DE$574,Presentación!AP372,0)))</f>
        <v/>
      </c>
      <c r="H511" s="428"/>
      <c r="I511" s="428"/>
      <c r="J511" s="428"/>
      <c r="K511" s="428"/>
      <c r="L511" s="428"/>
      <c r="M511" s="428"/>
      <c r="N511" s="428"/>
      <c r="O511" s="428"/>
      <c r="P511" s="428"/>
      <c r="Q511" s="428"/>
      <c r="R511" s="428"/>
      <c r="S511" s="429"/>
      <c r="T511" s="379"/>
      <c r="U511" s="316"/>
      <c r="V511" s="317"/>
      <c r="W511" s="249"/>
      <c r="X511" s="249"/>
      <c r="Y511" s="249"/>
      <c r="Z511" s="249"/>
      <c r="AA511" s="249"/>
      <c r="AB511" s="249"/>
      <c r="AC511" s="249"/>
      <c r="AD511" s="249"/>
      <c r="AG511">
        <f>IF(C26=1,IF(OR(SUM(COUNTBLANK(D511:AD511),COUNTBLANK(D1092:AD1092))=25,SUM(COUNTBLANK(D511:AD511),COUNTBLANK(D1092:AD1092))=54),0,1),0)</f>
        <v>0</v>
      </c>
      <c r="AH511" t="b">
        <f>IF(C26&gt;1,IF(COUNTA(D511:AD511,D1092:AD1092)=0,0,1))</f>
        <v>0</v>
      </c>
      <c r="AK511">
        <f t="shared" si="51"/>
        <v>0</v>
      </c>
      <c r="AL511">
        <f t="shared" si="52"/>
        <v>0</v>
      </c>
      <c r="AM511">
        <f t="shared" si="53"/>
        <v>0</v>
      </c>
      <c r="AN511">
        <f t="shared" si="54"/>
        <v>0</v>
      </c>
      <c r="AO511">
        <f t="shared" si="55"/>
        <v>0</v>
      </c>
      <c r="AP511">
        <f t="shared" si="56"/>
        <v>0</v>
      </c>
    </row>
    <row r="512" spans="1:42" ht="15" customHeight="1">
      <c r="A512" s="83"/>
      <c r="B512" s="100"/>
      <c r="C512" s="125" t="s">
        <v>1656</v>
      </c>
      <c r="D512" s="441" t="str">
        <f>IF(OR($AC$136="",$C$26&lt;&gt;1),"",IF(HLOOKUP($AC$136,Presentación!$AQ$3:$BV$574,Presentación!AP373)="","",HLOOKUP($AC$136,Presentación!$AQ$3:$BV$574,Presentación!AP373,0)))</f>
        <v/>
      </c>
      <c r="E512" s="428"/>
      <c r="F512" s="429"/>
      <c r="G512" s="396" t="str">
        <f>IF(OR($AC$136="",$C$26&lt;&gt;1),"",IF(HLOOKUP($AC$136,Presentación!$BZ$3:$DE$574,Presentación!AP373,0)="","",HLOOKUP($AC$136,Presentación!$BZ$3:$DE$574,Presentación!AP373,0)))</f>
        <v/>
      </c>
      <c r="H512" s="428"/>
      <c r="I512" s="428"/>
      <c r="J512" s="428"/>
      <c r="K512" s="428"/>
      <c r="L512" s="428"/>
      <c r="M512" s="428"/>
      <c r="N512" s="428"/>
      <c r="O512" s="428"/>
      <c r="P512" s="428"/>
      <c r="Q512" s="428"/>
      <c r="R512" s="428"/>
      <c r="S512" s="429"/>
      <c r="T512" s="379"/>
      <c r="U512" s="316"/>
      <c r="V512" s="317"/>
      <c r="W512" s="249"/>
      <c r="X512" s="249"/>
      <c r="Y512" s="249"/>
      <c r="Z512" s="249"/>
      <c r="AA512" s="249"/>
      <c r="AB512" s="249"/>
      <c r="AC512" s="249"/>
      <c r="AD512" s="249"/>
      <c r="AG512">
        <f>IF(C26=1,IF(OR(SUM(COUNTBLANK(D512:AD512),COUNTBLANK(D1093:AD1093))=25,SUM(COUNTBLANK(D512:AD512),COUNTBLANK(D1093:AD1093))=54),0,1),0)</f>
        <v>0</v>
      </c>
      <c r="AH512" t="b">
        <f>IF(C26&gt;1,IF(COUNTA(D512:AD512,D1093:AD1093)=0,0,1))</f>
        <v>0</v>
      </c>
      <c r="AK512">
        <f t="shared" si="51"/>
        <v>0</v>
      </c>
      <c r="AL512">
        <f t="shared" si="52"/>
        <v>0</v>
      </c>
      <c r="AM512">
        <f t="shared" si="53"/>
        <v>0</v>
      </c>
      <c r="AN512">
        <f t="shared" si="54"/>
        <v>0</v>
      </c>
      <c r="AO512">
        <f t="shared" si="55"/>
        <v>0</v>
      </c>
      <c r="AP512">
        <f t="shared" si="56"/>
        <v>0</v>
      </c>
    </row>
    <row r="513" spans="1:42" ht="15" customHeight="1">
      <c r="A513" s="83"/>
      <c r="B513" s="100"/>
      <c r="C513" s="125" t="s">
        <v>1657</v>
      </c>
      <c r="D513" s="441" t="str">
        <f>IF(OR($AC$136="",$C$26&lt;&gt;1),"",IF(HLOOKUP($AC$136,Presentación!$AQ$3:$BV$574,Presentación!AP374)="","",HLOOKUP($AC$136,Presentación!$AQ$3:$BV$574,Presentación!AP374,0)))</f>
        <v/>
      </c>
      <c r="E513" s="428"/>
      <c r="F513" s="429"/>
      <c r="G513" s="396" t="str">
        <f>IF(OR($AC$136="",$C$26&lt;&gt;1),"",IF(HLOOKUP($AC$136,Presentación!$BZ$3:$DE$574,Presentación!AP374,0)="","",HLOOKUP($AC$136,Presentación!$BZ$3:$DE$574,Presentación!AP374,0)))</f>
        <v/>
      </c>
      <c r="H513" s="428"/>
      <c r="I513" s="428"/>
      <c r="J513" s="428"/>
      <c r="K513" s="428"/>
      <c r="L513" s="428"/>
      <c r="M513" s="428"/>
      <c r="N513" s="428"/>
      <c r="O513" s="428"/>
      <c r="P513" s="428"/>
      <c r="Q513" s="428"/>
      <c r="R513" s="428"/>
      <c r="S513" s="429"/>
      <c r="T513" s="379"/>
      <c r="U513" s="316"/>
      <c r="V513" s="317"/>
      <c r="W513" s="249"/>
      <c r="X513" s="249"/>
      <c r="Y513" s="249"/>
      <c r="Z513" s="249"/>
      <c r="AA513" s="249"/>
      <c r="AB513" s="249"/>
      <c r="AC513" s="249"/>
      <c r="AD513" s="249"/>
      <c r="AG513">
        <f>IF(C26=1,IF(OR(SUM(COUNTBLANK(D513:AD513),COUNTBLANK(D1094:AD1094))=25,SUM(COUNTBLANK(D513:AD513),COUNTBLANK(D1094:AD1094))=54),0,1),0)</f>
        <v>0</v>
      </c>
      <c r="AH513" t="b">
        <f>IF(C26&gt;1,IF(COUNTA(D513:AD513,D1094:AD1094)=0,0,1))</f>
        <v>0</v>
      </c>
      <c r="AK513">
        <f t="shared" si="51"/>
        <v>0</v>
      </c>
      <c r="AL513">
        <f t="shared" si="52"/>
        <v>0</v>
      </c>
      <c r="AM513">
        <f t="shared" si="53"/>
        <v>0</v>
      </c>
      <c r="AN513">
        <f t="shared" si="54"/>
        <v>0</v>
      </c>
      <c r="AO513">
        <f t="shared" si="55"/>
        <v>0</v>
      </c>
      <c r="AP513">
        <f t="shared" si="56"/>
        <v>0</v>
      </c>
    </row>
    <row r="514" spans="1:42" ht="15" customHeight="1">
      <c r="A514" s="83"/>
      <c r="B514" s="100"/>
      <c r="C514" s="125" t="s">
        <v>1658</v>
      </c>
      <c r="D514" s="441" t="str">
        <f>IF(OR($AC$136="",$C$26&lt;&gt;1),"",IF(HLOOKUP($AC$136,Presentación!$AQ$3:$BV$574,Presentación!AP375)="","",HLOOKUP($AC$136,Presentación!$AQ$3:$BV$574,Presentación!AP375,0)))</f>
        <v/>
      </c>
      <c r="E514" s="428"/>
      <c r="F514" s="429"/>
      <c r="G514" s="396" t="str">
        <f>IF(OR($AC$136="",$C$26&lt;&gt;1),"",IF(HLOOKUP($AC$136,Presentación!$BZ$3:$DE$574,Presentación!AP375,0)="","",HLOOKUP($AC$136,Presentación!$BZ$3:$DE$574,Presentación!AP375,0)))</f>
        <v/>
      </c>
      <c r="H514" s="428"/>
      <c r="I514" s="428"/>
      <c r="J514" s="428"/>
      <c r="K514" s="428"/>
      <c r="L514" s="428"/>
      <c r="M514" s="428"/>
      <c r="N514" s="428"/>
      <c r="O514" s="428"/>
      <c r="P514" s="428"/>
      <c r="Q514" s="428"/>
      <c r="R514" s="428"/>
      <c r="S514" s="429"/>
      <c r="T514" s="379"/>
      <c r="U514" s="316"/>
      <c r="V514" s="317"/>
      <c r="W514" s="249"/>
      <c r="X514" s="249"/>
      <c r="Y514" s="249"/>
      <c r="Z514" s="249"/>
      <c r="AA514" s="249"/>
      <c r="AB514" s="249"/>
      <c r="AC514" s="249"/>
      <c r="AD514" s="249"/>
      <c r="AG514">
        <f>IF(C26=1,IF(OR(SUM(COUNTBLANK(D514:AD514),COUNTBLANK(D1095:AD1095))=25,SUM(COUNTBLANK(D514:AD514),COUNTBLANK(D1095:AD1095))=54),0,1),0)</f>
        <v>0</v>
      </c>
      <c r="AH514" t="b">
        <f>IF(C26&gt;1,IF(COUNTA(D514:AD514,D1095:AD1095)=0,0,1))</f>
        <v>0</v>
      </c>
      <c r="AK514">
        <f t="shared" si="51"/>
        <v>0</v>
      </c>
      <c r="AL514">
        <f t="shared" si="52"/>
        <v>0</v>
      </c>
      <c r="AM514">
        <f t="shared" si="53"/>
        <v>0</v>
      </c>
      <c r="AN514">
        <f t="shared" si="54"/>
        <v>0</v>
      </c>
      <c r="AO514">
        <f t="shared" si="55"/>
        <v>0</v>
      </c>
      <c r="AP514">
        <f t="shared" si="56"/>
        <v>0</v>
      </c>
    </row>
    <row r="515" spans="1:42" ht="15" customHeight="1">
      <c r="A515" s="83"/>
      <c r="B515" s="100"/>
      <c r="C515" s="125" t="s">
        <v>1659</v>
      </c>
      <c r="D515" s="441" t="str">
        <f>IF(OR($AC$136="",$C$26&lt;&gt;1),"",IF(HLOOKUP($AC$136,Presentación!$AQ$3:$BV$574,Presentación!AP376)="","",HLOOKUP($AC$136,Presentación!$AQ$3:$BV$574,Presentación!AP376,0)))</f>
        <v/>
      </c>
      <c r="E515" s="428"/>
      <c r="F515" s="429"/>
      <c r="G515" s="396" t="str">
        <f>IF(OR($AC$136="",$C$26&lt;&gt;1),"",IF(HLOOKUP($AC$136,Presentación!$BZ$3:$DE$574,Presentación!AP376,0)="","",HLOOKUP($AC$136,Presentación!$BZ$3:$DE$574,Presentación!AP376,0)))</f>
        <v/>
      </c>
      <c r="H515" s="428"/>
      <c r="I515" s="428"/>
      <c r="J515" s="428"/>
      <c r="K515" s="428"/>
      <c r="L515" s="428"/>
      <c r="M515" s="428"/>
      <c r="N515" s="428"/>
      <c r="O515" s="428"/>
      <c r="P515" s="428"/>
      <c r="Q515" s="428"/>
      <c r="R515" s="428"/>
      <c r="S515" s="429"/>
      <c r="T515" s="379"/>
      <c r="U515" s="316"/>
      <c r="V515" s="317"/>
      <c r="W515" s="249"/>
      <c r="X515" s="249"/>
      <c r="Y515" s="249"/>
      <c r="Z515" s="249"/>
      <c r="AA515" s="249"/>
      <c r="AB515" s="249"/>
      <c r="AC515" s="249"/>
      <c r="AD515" s="249"/>
      <c r="AG515">
        <f>IF(C26=1,IF(OR(SUM(COUNTBLANK(D515:AD515),COUNTBLANK(D1096:AD1096))=25,SUM(COUNTBLANK(D515:AD515),COUNTBLANK(D1096:AD1096))=54),0,1),0)</f>
        <v>0</v>
      </c>
      <c r="AH515" t="b">
        <f>IF(C26&gt;1,IF(COUNTA(D515:AD515,D1096:AD1096)=0,0,1))</f>
        <v>0</v>
      </c>
      <c r="AK515">
        <f t="shared" si="51"/>
        <v>0</v>
      </c>
      <c r="AL515">
        <f t="shared" si="52"/>
        <v>0</v>
      </c>
      <c r="AM515">
        <f t="shared" si="53"/>
        <v>0</v>
      </c>
      <c r="AN515">
        <f t="shared" si="54"/>
        <v>0</v>
      </c>
      <c r="AO515">
        <f t="shared" si="55"/>
        <v>0</v>
      </c>
      <c r="AP515">
        <f t="shared" si="56"/>
        <v>0</v>
      </c>
    </row>
    <row r="516" spans="1:42" ht="15" customHeight="1">
      <c r="A516" s="83"/>
      <c r="B516" s="100"/>
      <c r="C516" s="125" t="s">
        <v>1660</v>
      </c>
      <c r="D516" s="441" t="str">
        <f>IF(OR($AC$136="",$C$26&lt;&gt;1),"",IF(HLOOKUP($AC$136,Presentación!$AQ$3:$BV$574,Presentación!AP377)="","",HLOOKUP($AC$136,Presentación!$AQ$3:$BV$574,Presentación!AP377,0)))</f>
        <v/>
      </c>
      <c r="E516" s="428"/>
      <c r="F516" s="429"/>
      <c r="G516" s="396" t="str">
        <f>IF(OR($AC$136="",$C$26&lt;&gt;1),"",IF(HLOOKUP($AC$136,Presentación!$BZ$3:$DE$574,Presentación!AP377,0)="","",HLOOKUP($AC$136,Presentación!$BZ$3:$DE$574,Presentación!AP377,0)))</f>
        <v/>
      </c>
      <c r="H516" s="428"/>
      <c r="I516" s="428"/>
      <c r="J516" s="428"/>
      <c r="K516" s="428"/>
      <c r="L516" s="428"/>
      <c r="M516" s="428"/>
      <c r="N516" s="428"/>
      <c r="O516" s="428"/>
      <c r="P516" s="428"/>
      <c r="Q516" s="428"/>
      <c r="R516" s="428"/>
      <c r="S516" s="429"/>
      <c r="T516" s="379"/>
      <c r="U516" s="316"/>
      <c r="V516" s="317"/>
      <c r="W516" s="249"/>
      <c r="X516" s="249"/>
      <c r="Y516" s="249"/>
      <c r="Z516" s="249"/>
      <c r="AA516" s="249"/>
      <c r="AB516" s="249"/>
      <c r="AC516" s="249"/>
      <c r="AD516" s="249"/>
      <c r="AG516">
        <f>IF(C26=1,IF(OR(SUM(COUNTBLANK(D516:AD516),COUNTBLANK(D1097:AD1097))=25,SUM(COUNTBLANK(D516:AD516),COUNTBLANK(D1097:AD1097))=54),0,1),0)</f>
        <v>0</v>
      </c>
      <c r="AH516" t="b">
        <f>IF(C26&gt;1,IF(COUNTA(D516:AD516,D1097:AD1097)=0,0,1))</f>
        <v>0</v>
      </c>
      <c r="AK516">
        <f t="shared" si="51"/>
        <v>0</v>
      </c>
      <c r="AL516">
        <f t="shared" si="52"/>
        <v>0</v>
      </c>
      <c r="AM516">
        <f t="shared" si="53"/>
        <v>0</v>
      </c>
      <c r="AN516">
        <f t="shared" si="54"/>
        <v>0</v>
      </c>
      <c r="AO516">
        <f t="shared" si="55"/>
        <v>0</v>
      </c>
      <c r="AP516">
        <f t="shared" si="56"/>
        <v>0</v>
      </c>
    </row>
    <row r="517" spans="1:42" ht="15" customHeight="1">
      <c r="A517" s="83"/>
      <c r="B517" s="100"/>
      <c r="C517" s="125" t="s">
        <v>1661</v>
      </c>
      <c r="D517" s="441" t="str">
        <f>IF(OR($AC$136="",$C$26&lt;&gt;1),"",IF(HLOOKUP($AC$136,Presentación!$AQ$3:$BV$574,Presentación!AP378)="","",HLOOKUP($AC$136,Presentación!$AQ$3:$BV$574,Presentación!AP378,0)))</f>
        <v/>
      </c>
      <c r="E517" s="428"/>
      <c r="F517" s="429"/>
      <c r="G517" s="396" t="str">
        <f>IF(OR($AC$136="",$C$26&lt;&gt;1),"",IF(HLOOKUP($AC$136,Presentación!$BZ$3:$DE$574,Presentación!AP378,0)="","",HLOOKUP($AC$136,Presentación!$BZ$3:$DE$574,Presentación!AP378,0)))</f>
        <v/>
      </c>
      <c r="H517" s="428"/>
      <c r="I517" s="428"/>
      <c r="J517" s="428"/>
      <c r="K517" s="428"/>
      <c r="L517" s="428"/>
      <c r="M517" s="428"/>
      <c r="N517" s="428"/>
      <c r="O517" s="428"/>
      <c r="P517" s="428"/>
      <c r="Q517" s="428"/>
      <c r="R517" s="428"/>
      <c r="S517" s="429"/>
      <c r="T517" s="379"/>
      <c r="U517" s="316"/>
      <c r="V517" s="317"/>
      <c r="W517" s="249"/>
      <c r="X517" s="249"/>
      <c r="Y517" s="249"/>
      <c r="Z517" s="249"/>
      <c r="AA517" s="249"/>
      <c r="AB517" s="249"/>
      <c r="AC517" s="249"/>
      <c r="AD517" s="249"/>
      <c r="AG517">
        <f>IF(C26=1,IF(OR(SUM(COUNTBLANK(D517:AD517),COUNTBLANK(D1098:AD1098))=25,SUM(COUNTBLANK(D517:AD517),COUNTBLANK(D1098:AD1098))=54),0,1),0)</f>
        <v>0</v>
      </c>
      <c r="AH517" t="b">
        <f>IF(C26&gt;1,IF(COUNTA(D517:AD517,D1098:AD1098)=0,0,1))</f>
        <v>0</v>
      </c>
      <c r="AK517">
        <f t="shared" si="51"/>
        <v>0</v>
      </c>
      <c r="AL517">
        <f t="shared" si="52"/>
        <v>0</v>
      </c>
      <c r="AM517">
        <f t="shared" si="53"/>
        <v>0</v>
      </c>
      <c r="AN517">
        <f t="shared" si="54"/>
        <v>0</v>
      </c>
      <c r="AO517">
        <f t="shared" si="55"/>
        <v>0</v>
      </c>
      <c r="AP517">
        <f t="shared" si="56"/>
        <v>0</v>
      </c>
    </row>
    <row r="518" spans="1:42" ht="15" customHeight="1">
      <c r="A518" s="83"/>
      <c r="B518" s="100"/>
      <c r="C518" s="125" t="s">
        <v>1662</v>
      </c>
      <c r="D518" s="441" t="str">
        <f>IF(OR($AC$136="",$C$26&lt;&gt;1),"",IF(HLOOKUP($AC$136,Presentación!$AQ$3:$BV$574,Presentación!AP379)="","",HLOOKUP($AC$136,Presentación!$AQ$3:$BV$574,Presentación!AP379,0)))</f>
        <v/>
      </c>
      <c r="E518" s="428"/>
      <c r="F518" s="429"/>
      <c r="G518" s="396" t="str">
        <f>IF(OR($AC$136="",$C$26&lt;&gt;1),"",IF(HLOOKUP($AC$136,Presentación!$BZ$3:$DE$574,Presentación!AP379,0)="","",HLOOKUP($AC$136,Presentación!$BZ$3:$DE$574,Presentación!AP379,0)))</f>
        <v/>
      </c>
      <c r="H518" s="428"/>
      <c r="I518" s="428"/>
      <c r="J518" s="428"/>
      <c r="K518" s="428"/>
      <c r="L518" s="428"/>
      <c r="M518" s="428"/>
      <c r="N518" s="428"/>
      <c r="O518" s="428"/>
      <c r="P518" s="428"/>
      <c r="Q518" s="428"/>
      <c r="R518" s="428"/>
      <c r="S518" s="429"/>
      <c r="T518" s="379"/>
      <c r="U518" s="316"/>
      <c r="V518" s="317"/>
      <c r="W518" s="249"/>
      <c r="X518" s="249"/>
      <c r="Y518" s="249"/>
      <c r="Z518" s="249"/>
      <c r="AA518" s="249"/>
      <c r="AB518" s="249"/>
      <c r="AC518" s="249"/>
      <c r="AD518" s="249"/>
      <c r="AG518">
        <f>IF(C26=1,IF(OR(SUM(COUNTBLANK(D518:AD518),COUNTBLANK(D1099:AD1099))=25,SUM(COUNTBLANK(D518:AD518),COUNTBLANK(D1099:AD1099))=54),0,1),0)</f>
        <v>0</v>
      </c>
      <c r="AH518" t="b">
        <f>IF(C26&gt;1,IF(COUNTA(D518:AD518,D1099:AD1099)=0,0,1))</f>
        <v>0</v>
      </c>
      <c r="AK518">
        <f t="shared" si="51"/>
        <v>0</v>
      </c>
      <c r="AL518">
        <f t="shared" si="52"/>
        <v>0</v>
      </c>
      <c r="AM518">
        <f t="shared" si="53"/>
        <v>0</v>
      </c>
      <c r="AN518">
        <f t="shared" si="54"/>
        <v>0</v>
      </c>
      <c r="AO518">
        <f t="shared" si="55"/>
        <v>0</v>
      </c>
      <c r="AP518">
        <f t="shared" si="56"/>
        <v>0</v>
      </c>
    </row>
    <row r="519" spans="1:42" ht="15" customHeight="1">
      <c r="A519" s="83"/>
      <c r="B519" s="100"/>
      <c r="C519" s="125" t="s">
        <v>1663</v>
      </c>
      <c r="D519" s="441" t="str">
        <f>IF(OR($AC$136="",$C$26&lt;&gt;1),"",IF(HLOOKUP($AC$136,Presentación!$AQ$3:$BV$574,Presentación!AP380)="","",HLOOKUP($AC$136,Presentación!$AQ$3:$BV$574,Presentación!AP380,0)))</f>
        <v/>
      </c>
      <c r="E519" s="428"/>
      <c r="F519" s="429"/>
      <c r="G519" s="396" t="str">
        <f>IF(OR($AC$136="",$C$26&lt;&gt;1),"",IF(HLOOKUP($AC$136,Presentación!$BZ$3:$DE$574,Presentación!AP380,0)="","",HLOOKUP($AC$136,Presentación!$BZ$3:$DE$574,Presentación!AP380,0)))</f>
        <v/>
      </c>
      <c r="H519" s="428"/>
      <c r="I519" s="428"/>
      <c r="J519" s="428"/>
      <c r="K519" s="428"/>
      <c r="L519" s="428"/>
      <c r="M519" s="428"/>
      <c r="N519" s="428"/>
      <c r="O519" s="428"/>
      <c r="P519" s="428"/>
      <c r="Q519" s="428"/>
      <c r="R519" s="428"/>
      <c r="S519" s="429"/>
      <c r="T519" s="379"/>
      <c r="U519" s="316"/>
      <c r="V519" s="317"/>
      <c r="W519" s="249"/>
      <c r="X519" s="249"/>
      <c r="Y519" s="249"/>
      <c r="Z519" s="249"/>
      <c r="AA519" s="249"/>
      <c r="AB519" s="249"/>
      <c r="AC519" s="249"/>
      <c r="AD519" s="249"/>
      <c r="AG519">
        <f>IF(C26=1,IF(OR(SUM(COUNTBLANK(D519:AD519),COUNTBLANK(D1100:AD1100))=25,SUM(COUNTBLANK(D519:AD519),COUNTBLANK(D1100:AD1100))=54),0,1),0)</f>
        <v>0</v>
      </c>
      <c r="AH519" t="b">
        <f>IF(C26&gt;1,IF(COUNTA(D519:AD519,D1100:AD1100)=0,0,1))</f>
        <v>0</v>
      </c>
      <c r="AK519">
        <f t="shared" si="51"/>
        <v>0</v>
      </c>
      <c r="AL519">
        <f t="shared" si="52"/>
        <v>0</v>
      </c>
      <c r="AM519">
        <f t="shared" si="53"/>
        <v>0</v>
      </c>
      <c r="AN519">
        <f t="shared" si="54"/>
        <v>0</v>
      </c>
      <c r="AO519">
        <f t="shared" si="55"/>
        <v>0</v>
      </c>
      <c r="AP519">
        <f t="shared" si="56"/>
        <v>0</v>
      </c>
    </row>
    <row r="520" spans="1:42" ht="15" customHeight="1">
      <c r="A520" s="83"/>
      <c r="B520" s="100"/>
      <c r="C520" s="125" t="s">
        <v>1664</v>
      </c>
      <c r="D520" s="441" t="str">
        <f>IF(OR($AC$136="",$C$26&lt;&gt;1),"",IF(HLOOKUP($AC$136,Presentación!$AQ$3:$BV$574,Presentación!AP381)="","",HLOOKUP($AC$136,Presentación!$AQ$3:$BV$574,Presentación!AP381,0)))</f>
        <v/>
      </c>
      <c r="E520" s="428"/>
      <c r="F520" s="429"/>
      <c r="G520" s="396" t="str">
        <f>IF(OR($AC$136="",$C$26&lt;&gt;1),"",IF(HLOOKUP($AC$136,Presentación!$BZ$3:$DE$574,Presentación!AP381,0)="","",HLOOKUP($AC$136,Presentación!$BZ$3:$DE$574,Presentación!AP381,0)))</f>
        <v/>
      </c>
      <c r="H520" s="428"/>
      <c r="I520" s="428"/>
      <c r="J520" s="428"/>
      <c r="K520" s="428"/>
      <c r="L520" s="428"/>
      <c r="M520" s="428"/>
      <c r="N520" s="428"/>
      <c r="O520" s="428"/>
      <c r="P520" s="428"/>
      <c r="Q520" s="428"/>
      <c r="R520" s="428"/>
      <c r="S520" s="429"/>
      <c r="T520" s="379"/>
      <c r="U520" s="316"/>
      <c r="V520" s="317"/>
      <c r="W520" s="249"/>
      <c r="X520" s="249"/>
      <c r="Y520" s="249"/>
      <c r="Z520" s="249"/>
      <c r="AA520" s="249"/>
      <c r="AB520" s="249"/>
      <c r="AC520" s="249"/>
      <c r="AD520" s="249"/>
      <c r="AG520">
        <f>IF(C26=1,IF(OR(SUM(COUNTBLANK(D520:AD520),COUNTBLANK(D1101:AD1101))=25,SUM(COUNTBLANK(D520:AD520),COUNTBLANK(D1101:AD1101))=54),0,1),0)</f>
        <v>0</v>
      </c>
      <c r="AH520" t="b">
        <f>IF(C26&gt;1,IF(COUNTA(D520:AD520,D1101:AD1101)=0,0,1))</f>
        <v>0</v>
      </c>
      <c r="AK520">
        <f t="shared" si="51"/>
        <v>0</v>
      </c>
      <c r="AL520">
        <f t="shared" si="52"/>
        <v>0</v>
      </c>
      <c r="AM520">
        <f t="shared" si="53"/>
        <v>0</v>
      </c>
      <c r="AN520">
        <f t="shared" si="54"/>
        <v>0</v>
      </c>
      <c r="AO520">
        <f t="shared" si="55"/>
        <v>0</v>
      </c>
      <c r="AP520">
        <f t="shared" si="56"/>
        <v>0</v>
      </c>
    </row>
    <row r="521" spans="1:42" ht="15" customHeight="1">
      <c r="A521" s="83"/>
      <c r="B521" s="100"/>
      <c r="C521" s="125" t="s">
        <v>1665</v>
      </c>
      <c r="D521" s="441" t="str">
        <f>IF(OR($AC$136="",$C$26&lt;&gt;1),"",IF(HLOOKUP($AC$136,Presentación!$AQ$3:$BV$574,Presentación!AP382)="","",HLOOKUP($AC$136,Presentación!$AQ$3:$BV$574,Presentación!AP382,0)))</f>
        <v/>
      </c>
      <c r="E521" s="428"/>
      <c r="F521" s="429"/>
      <c r="G521" s="396" t="str">
        <f>IF(OR($AC$136="",$C$26&lt;&gt;1),"",IF(HLOOKUP($AC$136,Presentación!$BZ$3:$DE$574,Presentación!AP382,0)="","",HLOOKUP($AC$136,Presentación!$BZ$3:$DE$574,Presentación!AP382,0)))</f>
        <v/>
      </c>
      <c r="H521" s="428"/>
      <c r="I521" s="428"/>
      <c r="J521" s="428"/>
      <c r="K521" s="428"/>
      <c r="L521" s="428"/>
      <c r="M521" s="428"/>
      <c r="N521" s="428"/>
      <c r="O521" s="428"/>
      <c r="P521" s="428"/>
      <c r="Q521" s="428"/>
      <c r="R521" s="428"/>
      <c r="S521" s="429"/>
      <c r="T521" s="379"/>
      <c r="U521" s="316"/>
      <c r="V521" s="317"/>
      <c r="W521" s="249"/>
      <c r="X521" s="249"/>
      <c r="Y521" s="249"/>
      <c r="Z521" s="249"/>
      <c r="AA521" s="249"/>
      <c r="AB521" s="249"/>
      <c r="AC521" s="249"/>
      <c r="AD521" s="249"/>
      <c r="AG521">
        <f>IF(C26=1,IF(OR(SUM(COUNTBLANK(D521:AD521),COUNTBLANK(D1102:AD1102))=25,SUM(COUNTBLANK(D521:AD521),COUNTBLANK(D1102:AD1102))=54),0,1),0)</f>
        <v>0</v>
      </c>
      <c r="AH521" t="b">
        <f>IF(C26&gt;1,IF(COUNTA(D521:AD521,D1102:AD1102)=0,0,1))</f>
        <v>0</v>
      </c>
      <c r="AK521">
        <f t="shared" si="51"/>
        <v>0</v>
      </c>
      <c r="AL521">
        <f t="shared" si="52"/>
        <v>0</v>
      </c>
      <c r="AM521">
        <f t="shared" si="53"/>
        <v>0</v>
      </c>
      <c r="AN521">
        <f t="shared" si="54"/>
        <v>0</v>
      </c>
      <c r="AO521">
        <f t="shared" si="55"/>
        <v>0</v>
      </c>
      <c r="AP521">
        <f t="shared" si="56"/>
        <v>0</v>
      </c>
    </row>
    <row r="522" spans="1:42" ht="15" customHeight="1">
      <c r="A522" s="83"/>
      <c r="B522" s="100"/>
      <c r="C522" s="125" t="s">
        <v>1666</v>
      </c>
      <c r="D522" s="441" t="str">
        <f>IF(OR($AC$136="",$C$26&lt;&gt;1),"",IF(HLOOKUP($AC$136,Presentación!$AQ$3:$BV$574,Presentación!AP383)="","",HLOOKUP($AC$136,Presentación!$AQ$3:$BV$574,Presentación!AP383,0)))</f>
        <v/>
      </c>
      <c r="E522" s="428"/>
      <c r="F522" s="429"/>
      <c r="G522" s="396" t="str">
        <f>IF(OR($AC$136="",$C$26&lt;&gt;1),"",IF(HLOOKUP($AC$136,Presentación!$BZ$3:$DE$574,Presentación!AP383,0)="","",HLOOKUP($AC$136,Presentación!$BZ$3:$DE$574,Presentación!AP383,0)))</f>
        <v/>
      </c>
      <c r="H522" s="428"/>
      <c r="I522" s="428"/>
      <c r="J522" s="428"/>
      <c r="K522" s="428"/>
      <c r="L522" s="428"/>
      <c r="M522" s="428"/>
      <c r="N522" s="428"/>
      <c r="O522" s="428"/>
      <c r="P522" s="428"/>
      <c r="Q522" s="428"/>
      <c r="R522" s="428"/>
      <c r="S522" s="429"/>
      <c r="T522" s="379"/>
      <c r="U522" s="316"/>
      <c r="V522" s="317"/>
      <c r="W522" s="249"/>
      <c r="X522" s="249"/>
      <c r="Y522" s="249"/>
      <c r="Z522" s="249"/>
      <c r="AA522" s="249"/>
      <c r="AB522" s="249"/>
      <c r="AC522" s="249"/>
      <c r="AD522" s="249"/>
      <c r="AG522">
        <f>IF(C26=1,IF(OR(SUM(COUNTBLANK(D522:AD522),COUNTBLANK(D1103:AD1103))=25,SUM(COUNTBLANK(D522:AD522),COUNTBLANK(D1103:AD1103))=54),0,1),0)</f>
        <v>0</v>
      </c>
      <c r="AH522" t="b">
        <f>IF(C26&gt;1,IF(COUNTA(D522:AD522,D1103:AD1103)=0,0,1))</f>
        <v>0</v>
      </c>
      <c r="AK522">
        <f t="shared" si="51"/>
        <v>0</v>
      </c>
      <c r="AL522">
        <f t="shared" si="52"/>
        <v>0</v>
      </c>
      <c r="AM522">
        <f t="shared" si="53"/>
        <v>0</v>
      </c>
      <c r="AN522">
        <f t="shared" si="54"/>
        <v>0</v>
      </c>
      <c r="AO522">
        <f t="shared" si="55"/>
        <v>0</v>
      </c>
      <c r="AP522">
        <f t="shared" si="56"/>
        <v>0</v>
      </c>
    </row>
    <row r="523" spans="1:42" ht="15" customHeight="1">
      <c r="A523" s="83"/>
      <c r="B523" s="100"/>
      <c r="C523" s="125" t="s">
        <v>1667</v>
      </c>
      <c r="D523" s="441" t="str">
        <f>IF(OR($AC$136="",$C$26&lt;&gt;1),"",IF(HLOOKUP($AC$136,Presentación!$AQ$3:$BV$574,Presentación!AP384)="","",HLOOKUP($AC$136,Presentación!$AQ$3:$BV$574,Presentación!AP384,0)))</f>
        <v/>
      </c>
      <c r="E523" s="428"/>
      <c r="F523" s="429"/>
      <c r="G523" s="396" t="str">
        <f>IF(OR($AC$136="",$C$26&lt;&gt;1),"",IF(HLOOKUP($AC$136,Presentación!$BZ$3:$DE$574,Presentación!AP384,0)="","",HLOOKUP($AC$136,Presentación!$BZ$3:$DE$574,Presentación!AP384,0)))</f>
        <v/>
      </c>
      <c r="H523" s="428"/>
      <c r="I523" s="428"/>
      <c r="J523" s="428"/>
      <c r="K523" s="428"/>
      <c r="L523" s="428"/>
      <c r="M523" s="428"/>
      <c r="N523" s="428"/>
      <c r="O523" s="428"/>
      <c r="P523" s="428"/>
      <c r="Q523" s="428"/>
      <c r="R523" s="428"/>
      <c r="S523" s="429"/>
      <c r="T523" s="379"/>
      <c r="U523" s="316"/>
      <c r="V523" s="317"/>
      <c r="W523" s="249"/>
      <c r="X523" s="249"/>
      <c r="Y523" s="249"/>
      <c r="Z523" s="249"/>
      <c r="AA523" s="249"/>
      <c r="AB523" s="249"/>
      <c r="AC523" s="249"/>
      <c r="AD523" s="249"/>
      <c r="AG523">
        <f>IF(C26=1,IF(OR(SUM(COUNTBLANK(D523:AD523),COUNTBLANK(D1104:AD1104))=25,SUM(COUNTBLANK(D523:AD523),COUNTBLANK(D1104:AD1104))=54),0,1),0)</f>
        <v>0</v>
      </c>
      <c r="AH523" t="b">
        <f>IF(C26&gt;1,IF(COUNTA(D523:AD523,D1104:AD1104)=0,0,1))</f>
        <v>0</v>
      </c>
      <c r="AK523">
        <f t="shared" si="51"/>
        <v>0</v>
      </c>
      <c r="AL523">
        <f t="shared" si="52"/>
        <v>0</v>
      </c>
      <c r="AM523">
        <f t="shared" si="53"/>
        <v>0</v>
      </c>
      <c r="AN523">
        <f t="shared" si="54"/>
        <v>0</v>
      </c>
      <c r="AO523">
        <f t="shared" si="55"/>
        <v>0</v>
      </c>
      <c r="AP523">
        <f t="shared" si="56"/>
        <v>0</v>
      </c>
    </row>
    <row r="524" spans="1:42" ht="15" customHeight="1">
      <c r="A524" s="83"/>
      <c r="B524" s="100"/>
      <c r="C524" s="125" t="s">
        <v>1668</v>
      </c>
      <c r="D524" s="441" t="str">
        <f>IF(OR($AC$136="",$C$26&lt;&gt;1),"",IF(HLOOKUP($AC$136,Presentación!$AQ$3:$BV$574,Presentación!AP385)="","",HLOOKUP($AC$136,Presentación!$AQ$3:$BV$574,Presentación!AP385,0)))</f>
        <v/>
      </c>
      <c r="E524" s="428"/>
      <c r="F524" s="429"/>
      <c r="G524" s="396" t="str">
        <f>IF(OR($AC$136="",$C$26&lt;&gt;1),"",IF(HLOOKUP($AC$136,Presentación!$BZ$3:$DE$574,Presentación!AP385,0)="","",HLOOKUP($AC$136,Presentación!$BZ$3:$DE$574,Presentación!AP385,0)))</f>
        <v/>
      </c>
      <c r="H524" s="428"/>
      <c r="I524" s="428"/>
      <c r="J524" s="428"/>
      <c r="K524" s="428"/>
      <c r="L524" s="428"/>
      <c r="M524" s="428"/>
      <c r="N524" s="428"/>
      <c r="O524" s="428"/>
      <c r="P524" s="428"/>
      <c r="Q524" s="428"/>
      <c r="R524" s="428"/>
      <c r="S524" s="429"/>
      <c r="T524" s="379"/>
      <c r="U524" s="316"/>
      <c r="V524" s="317"/>
      <c r="W524" s="249"/>
      <c r="X524" s="249"/>
      <c r="Y524" s="249"/>
      <c r="Z524" s="249"/>
      <c r="AA524" s="249"/>
      <c r="AB524" s="249"/>
      <c r="AC524" s="249"/>
      <c r="AD524" s="249"/>
      <c r="AG524">
        <f>IF(C26=1,IF(OR(SUM(COUNTBLANK(D524:AD524),COUNTBLANK(D1105:AD1105))=25,SUM(COUNTBLANK(D524:AD524),COUNTBLANK(D1105:AD1105))=54),0,1),0)</f>
        <v>0</v>
      </c>
      <c r="AH524" t="b">
        <f>IF(C26&gt;1,IF(COUNTA(D524:AD524,D1105:AD1105)=0,0,1))</f>
        <v>0</v>
      </c>
      <c r="AK524">
        <f t="shared" si="51"/>
        <v>0</v>
      </c>
      <c r="AL524">
        <f t="shared" si="52"/>
        <v>0</v>
      </c>
      <c r="AM524">
        <f t="shared" si="53"/>
        <v>0</v>
      </c>
      <c r="AN524">
        <f t="shared" si="54"/>
        <v>0</v>
      </c>
      <c r="AO524">
        <f t="shared" si="55"/>
        <v>0</v>
      </c>
      <c r="AP524">
        <f t="shared" si="56"/>
        <v>0</v>
      </c>
    </row>
    <row r="525" spans="1:42" ht="15" customHeight="1">
      <c r="A525" s="83"/>
      <c r="B525" s="100"/>
      <c r="C525" s="125" t="s">
        <v>1669</v>
      </c>
      <c r="D525" s="441" t="str">
        <f>IF(OR($AC$136="",$C$26&lt;&gt;1),"",IF(HLOOKUP($AC$136,Presentación!$AQ$3:$BV$574,Presentación!AP386)="","",HLOOKUP($AC$136,Presentación!$AQ$3:$BV$574,Presentación!AP386,0)))</f>
        <v/>
      </c>
      <c r="E525" s="428"/>
      <c r="F525" s="429"/>
      <c r="G525" s="396" t="str">
        <f>IF(OR($AC$136="",$C$26&lt;&gt;1),"",IF(HLOOKUP($AC$136,Presentación!$BZ$3:$DE$574,Presentación!AP386,0)="","",HLOOKUP($AC$136,Presentación!$BZ$3:$DE$574,Presentación!AP386,0)))</f>
        <v/>
      </c>
      <c r="H525" s="428"/>
      <c r="I525" s="428"/>
      <c r="J525" s="428"/>
      <c r="K525" s="428"/>
      <c r="L525" s="428"/>
      <c r="M525" s="428"/>
      <c r="N525" s="428"/>
      <c r="O525" s="428"/>
      <c r="P525" s="428"/>
      <c r="Q525" s="428"/>
      <c r="R525" s="428"/>
      <c r="S525" s="429"/>
      <c r="T525" s="379"/>
      <c r="U525" s="316"/>
      <c r="V525" s="317"/>
      <c r="W525" s="249"/>
      <c r="X525" s="249"/>
      <c r="Y525" s="249"/>
      <c r="Z525" s="249"/>
      <c r="AA525" s="249"/>
      <c r="AB525" s="249"/>
      <c r="AC525" s="249"/>
      <c r="AD525" s="249"/>
      <c r="AG525">
        <f>IF(C26=1,IF(OR(SUM(COUNTBLANK(D525:AD525),COUNTBLANK(D1106:AD1106))=25,SUM(COUNTBLANK(D525:AD525),COUNTBLANK(D1106:AD1106))=54),0,1),0)</f>
        <v>0</v>
      </c>
      <c r="AH525" t="b">
        <f>IF(C26&gt;1,IF(COUNTA(D525:AD525,D1106:AD1106)=0,0,1))</f>
        <v>0</v>
      </c>
      <c r="AK525">
        <f t="shared" si="51"/>
        <v>0</v>
      </c>
      <c r="AL525">
        <f t="shared" si="52"/>
        <v>0</v>
      </c>
      <c r="AM525">
        <f t="shared" si="53"/>
        <v>0</v>
      </c>
      <c r="AN525">
        <f t="shared" si="54"/>
        <v>0</v>
      </c>
      <c r="AO525">
        <f t="shared" si="55"/>
        <v>0</v>
      </c>
      <c r="AP525">
        <f t="shared" si="56"/>
        <v>0</v>
      </c>
    </row>
    <row r="526" spans="1:42" ht="15" customHeight="1">
      <c r="A526" s="83"/>
      <c r="B526" s="100"/>
      <c r="C526" s="125" t="s">
        <v>1670</v>
      </c>
      <c r="D526" s="441" t="str">
        <f>IF(OR($AC$136="",$C$26&lt;&gt;1),"",IF(HLOOKUP($AC$136,Presentación!$AQ$3:$BV$574,Presentación!AP387)="","",HLOOKUP($AC$136,Presentación!$AQ$3:$BV$574,Presentación!AP387,0)))</f>
        <v/>
      </c>
      <c r="E526" s="428"/>
      <c r="F526" s="429"/>
      <c r="G526" s="396" t="str">
        <f>IF(OR($AC$136="",$C$26&lt;&gt;1),"",IF(HLOOKUP($AC$136,Presentación!$BZ$3:$DE$574,Presentación!AP387,0)="","",HLOOKUP($AC$136,Presentación!$BZ$3:$DE$574,Presentación!AP387,0)))</f>
        <v/>
      </c>
      <c r="H526" s="428"/>
      <c r="I526" s="428"/>
      <c r="J526" s="428"/>
      <c r="K526" s="428"/>
      <c r="L526" s="428"/>
      <c r="M526" s="428"/>
      <c r="N526" s="428"/>
      <c r="O526" s="428"/>
      <c r="P526" s="428"/>
      <c r="Q526" s="428"/>
      <c r="R526" s="428"/>
      <c r="S526" s="429"/>
      <c r="T526" s="379"/>
      <c r="U526" s="316"/>
      <c r="V526" s="317"/>
      <c r="W526" s="249"/>
      <c r="X526" s="249"/>
      <c r="Y526" s="249"/>
      <c r="Z526" s="249"/>
      <c r="AA526" s="249"/>
      <c r="AB526" s="249"/>
      <c r="AC526" s="249"/>
      <c r="AD526" s="249"/>
      <c r="AG526">
        <f>IF(C26=1,IF(OR(SUM(COUNTBLANK(D526:AD526),COUNTBLANK(D1107:AD1107))=25,SUM(COUNTBLANK(D526:AD526),COUNTBLANK(D1107:AD1107))=54),0,1),0)</f>
        <v>0</v>
      </c>
      <c r="AH526" t="b">
        <f>IF(C26&gt;1,IF(COUNTA(D526:AD526,D1107:AD1107)=0,0,1))</f>
        <v>0</v>
      </c>
      <c r="AK526">
        <f t="shared" ref="AK526:AK589" si="57">COUNTIF(X526:Z526,"NS")</f>
        <v>0</v>
      </c>
      <c r="AL526">
        <f t="shared" ref="AL526:AL589" si="58">SUM(X526:Z526)</f>
        <v>0</v>
      </c>
      <c r="AM526">
        <f t="shared" ref="AM526:AM589" si="59">IF(COUNTA(W526:Z526)=0,0,IF(OR(AND(W526=0,AK526&gt;0),AND(W526="ns",AL526&gt;0),AND(W526="ns",AK526=0,AL526=0)),1,IF(OR(AND(AK526&gt;=2,W526&gt;AL526),AND(W526="ns",AL526=0,AK526&gt;0),W526=AL526),0,1)))</f>
        <v>0</v>
      </c>
      <c r="AN526">
        <f t="shared" ref="AN526:AN589" si="60">COUNTIF(AB526:AD526,"NS")</f>
        <v>0</v>
      </c>
      <c r="AO526">
        <f t="shared" ref="AO526:AO589" si="61">SUM(AB526:AD526)</f>
        <v>0</v>
      </c>
      <c r="AP526">
        <f t="shared" ref="AP526:AP589" si="62">IF(COUNTA(AA526:AD526)=0,0,IF(OR(AND(AA526=0,AN526&gt;0),AND(AA526="ns",AO526&gt;0),AND(AA526="ns",AN526=0,AO526=0)),1,IF(OR(AND(AN526&gt;=2,AA526&gt;AO526),AND(AA526="ns",AO526=0,AN526&gt;0),AA526=AO526),0,1)))</f>
        <v>0</v>
      </c>
    </row>
    <row r="527" spans="1:42" ht="15" customHeight="1">
      <c r="A527" s="83"/>
      <c r="B527" s="100"/>
      <c r="C527" s="125" t="s">
        <v>1671</v>
      </c>
      <c r="D527" s="441" t="str">
        <f>IF(OR($AC$136="",$C$26&lt;&gt;1),"",IF(HLOOKUP($AC$136,Presentación!$AQ$3:$BV$574,Presentación!AP388)="","",HLOOKUP($AC$136,Presentación!$AQ$3:$BV$574,Presentación!AP388,0)))</f>
        <v/>
      </c>
      <c r="E527" s="428"/>
      <c r="F527" s="429"/>
      <c r="G527" s="396" t="str">
        <f>IF(OR($AC$136="",$C$26&lt;&gt;1),"",IF(HLOOKUP($AC$136,Presentación!$BZ$3:$DE$574,Presentación!AP388,0)="","",HLOOKUP($AC$136,Presentación!$BZ$3:$DE$574,Presentación!AP388,0)))</f>
        <v/>
      </c>
      <c r="H527" s="428"/>
      <c r="I527" s="428"/>
      <c r="J527" s="428"/>
      <c r="K527" s="428"/>
      <c r="L527" s="428"/>
      <c r="M527" s="428"/>
      <c r="N527" s="428"/>
      <c r="O527" s="428"/>
      <c r="P527" s="428"/>
      <c r="Q527" s="428"/>
      <c r="R527" s="428"/>
      <c r="S527" s="429"/>
      <c r="T527" s="379"/>
      <c r="U527" s="316"/>
      <c r="V527" s="317"/>
      <c r="W527" s="249"/>
      <c r="X527" s="249"/>
      <c r="Y527" s="249"/>
      <c r="Z527" s="249"/>
      <c r="AA527" s="249"/>
      <c r="AB527" s="249"/>
      <c r="AC527" s="249"/>
      <c r="AD527" s="249"/>
      <c r="AG527">
        <f>IF(C26=1,IF(OR(SUM(COUNTBLANK(D527:AD527),COUNTBLANK(D1108:AD1108))=25,SUM(COUNTBLANK(D527:AD527),COUNTBLANK(D1108:AD1108))=54),0,1),0)</f>
        <v>0</v>
      </c>
      <c r="AH527" t="b">
        <f>IF(C26&gt;1,IF(COUNTA(D527:AD527,D1108:AD1108)=0,0,1))</f>
        <v>0</v>
      </c>
      <c r="AK527">
        <f t="shared" si="57"/>
        <v>0</v>
      </c>
      <c r="AL527">
        <f t="shared" si="58"/>
        <v>0</v>
      </c>
      <c r="AM527">
        <f t="shared" si="59"/>
        <v>0</v>
      </c>
      <c r="AN527">
        <f t="shared" si="60"/>
        <v>0</v>
      </c>
      <c r="AO527">
        <f t="shared" si="61"/>
        <v>0</v>
      </c>
      <c r="AP527">
        <f t="shared" si="62"/>
        <v>0</v>
      </c>
    </row>
    <row r="528" spans="1:42" ht="15" customHeight="1">
      <c r="A528" s="83"/>
      <c r="B528" s="100"/>
      <c r="C528" s="125" t="s">
        <v>1672</v>
      </c>
      <c r="D528" s="441" t="str">
        <f>IF(OR($AC$136="",$C$26&lt;&gt;1),"",IF(HLOOKUP($AC$136,Presentación!$AQ$3:$BV$574,Presentación!AP389)="","",HLOOKUP($AC$136,Presentación!$AQ$3:$BV$574,Presentación!AP389,0)))</f>
        <v/>
      </c>
      <c r="E528" s="428"/>
      <c r="F528" s="429"/>
      <c r="G528" s="396" t="str">
        <f>IF(OR($AC$136="",$C$26&lt;&gt;1),"",IF(HLOOKUP($AC$136,Presentación!$BZ$3:$DE$574,Presentación!AP389,0)="","",HLOOKUP($AC$136,Presentación!$BZ$3:$DE$574,Presentación!AP389,0)))</f>
        <v/>
      </c>
      <c r="H528" s="428"/>
      <c r="I528" s="428"/>
      <c r="J528" s="428"/>
      <c r="K528" s="428"/>
      <c r="L528" s="428"/>
      <c r="M528" s="428"/>
      <c r="N528" s="428"/>
      <c r="O528" s="428"/>
      <c r="P528" s="428"/>
      <c r="Q528" s="428"/>
      <c r="R528" s="428"/>
      <c r="S528" s="429"/>
      <c r="T528" s="379"/>
      <c r="U528" s="316"/>
      <c r="V528" s="317"/>
      <c r="W528" s="249"/>
      <c r="X528" s="249"/>
      <c r="Y528" s="249"/>
      <c r="Z528" s="249"/>
      <c r="AA528" s="249"/>
      <c r="AB528" s="249"/>
      <c r="AC528" s="249"/>
      <c r="AD528" s="249"/>
      <c r="AG528">
        <f>IF(C26=1,IF(OR(SUM(COUNTBLANK(D528:AD528),COUNTBLANK(D1109:AD1109))=25,SUM(COUNTBLANK(D528:AD528),COUNTBLANK(D1109:AD1109))=54),0,1),0)</f>
        <v>0</v>
      </c>
      <c r="AH528" t="b">
        <f>IF(C26&gt;1,IF(COUNTA(D528:AD528,D1109:AD1109)=0,0,1))</f>
        <v>0</v>
      </c>
      <c r="AK528">
        <f t="shared" si="57"/>
        <v>0</v>
      </c>
      <c r="AL528">
        <f t="shared" si="58"/>
        <v>0</v>
      </c>
      <c r="AM528">
        <f t="shared" si="59"/>
        <v>0</v>
      </c>
      <c r="AN528">
        <f t="shared" si="60"/>
        <v>0</v>
      </c>
      <c r="AO528">
        <f t="shared" si="61"/>
        <v>0</v>
      </c>
      <c r="AP528">
        <f t="shared" si="62"/>
        <v>0</v>
      </c>
    </row>
    <row r="529" spans="1:42" ht="15" customHeight="1">
      <c r="A529" s="83"/>
      <c r="B529" s="100"/>
      <c r="C529" s="125" t="s">
        <v>1673</v>
      </c>
      <c r="D529" s="441" t="str">
        <f>IF(OR($AC$136="",$C$26&lt;&gt;1),"",IF(HLOOKUP($AC$136,Presentación!$AQ$3:$BV$574,Presentación!AP390)="","",HLOOKUP($AC$136,Presentación!$AQ$3:$BV$574,Presentación!AP390,0)))</f>
        <v/>
      </c>
      <c r="E529" s="428"/>
      <c r="F529" s="429"/>
      <c r="G529" s="396" t="str">
        <f>IF(OR($AC$136="",$C$26&lt;&gt;1),"",IF(HLOOKUP($AC$136,Presentación!$BZ$3:$DE$574,Presentación!AP390,0)="","",HLOOKUP($AC$136,Presentación!$BZ$3:$DE$574,Presentación!AP390,0)))</f>
        <v/>
      </c>
      <c r="H529" s="428"/>
      <c r="I529" s="428"/>
      <c r="J529" s="428"/>
      <c r="K529" s="428"/>
      <c r="L529" s="428"/>
      <c r="M529" s="428"/>
      <c r="N529" s="428"/>
      <c r="O529" s="428"/>
      <c r="P529" s="428"/>
      <c r="Q529" s="428"/>
      <c r="R529" s="428"/>
      <c r="S529" s="429"/>
      <c r="T529" s="379"/>
      <c r="U529" s="316"/>
      <c r="V529" s="317"/>
      <c r="W529" s="249"/>
      <c r="X529" s="249"/>
      <c r="Y529" s="249"/>
      <c r="Z529" s="249"/>
      <c r="AA529" s="249"/>
      <c r="AB529" s="249"/>
      <c r="AC529" s="249"/>
      <c r="AD529" s="249"/>
      <c r="AG529">
        <f>IF(C26=1,IF(OR(SUM(COUNTBLANK(D529:AD529),COUNTBLANK(D1110:AD1110))=25,SUM(COUNTBLANK(D529:AD529),COUNTBLANK(D1110:AD1110))=54),0,1),0)</f>
        <v>0</v>
      </c>
      <c r="AH529" t="b">
        <f>IF(C26&gt;1,IF(COUNTA(D529:AD529,D1110:AD1110)=0,0,1))</f>
        <v>0</v>
      </c>
      <c r="AK529">
        <f t="shared" si="57"/>
        <v>0</v>
      </c>
      <c r="AL529">
        <f t="shared" si="58"/>
        <v>0</v>
      </c>
      <c r="AM529">
        <f t="shared" si="59"/>
        <v>0</v>
      </c>
      <c r="AN529">
        <f t="shared" si="60"/>
        <v>0</v>
      </c>
      <c r="AO529">
        <f t="shared" si="61"/>
        <v>0</v>
      </c>
      <c r="AP529">
        <f t="shared" si="62"/>
        <v>0</v>
      </c>
    </row>
    <row r="530" spans="1:42" ht="15" customHeight="1">
      <c r="A530" s="83"/>
      <c r="B530" s="100"/>
      <c r="C530" s="125" t="s">
        <v>1674</v>
      </c>
      <c r="D530" s="441" t="str">
        <f>IF(OR($AC$136="",$C$26&lt;&gt;1),"",IF(HLOOKUP($AC$136,Presentación!$AQ$3:$BV$574,Presentación!AP391)="","",HLOOKUP($AC$136,Presentación!$AQ$3:$BV$574,Presentación!AP391,0)))</f>
        <v/>
      </c>
      <c r="E530" s="428"/>
      <c r="F530" s="429"/>
      <c r="G530" s="396" t="str">
        <f>IF(OR($AC$136="",$C$26&lt;&gt;1),"",IF(HLOOKUP($AC$136,Presentación!$BZ$3:$DE$574,Presentación!AP391,0)="","",HLOOKUP($AC$136,Presentación!$BZ$3:$DE$574,Presentación!AP391,0)))</f>
        <v/>
      </c>
      <c r="H530" s="428"/>
      <c r="I530" s="428"/>
      <c r="J530" s="428"/>
      <c r="K530" s="428"/>
      <c r="L530" s="428"/>
      <c r="M530" s="428"/>
      <c r="N530" s="428"/>
      <c r="O530" s="428"/>
      <c r="P530" s="428"/>
      <c r="Q530" s="428"/>
      <c r="R530" s="428"/>
      <c r="S530" s="429"/>
      <c r="T530" s="379"/>
      <c r="U530" s="316"/>
      <c r="V530" s="317"/>
      <c r="W530" s="249"/>
      <c r="X530" s="249"/>
      <c r="Y530" s="249"/>
      <c r="Z530" s="249"/>
      <c r="AA530" s="249"/>
      <c r="AB530" s="249"/>
      <c r="AC530" s="249"/>
      <c r="AD530" s="249"/>
      <c r="AG530">
        <f>IF(C26=1,IF(OR(SUM(COUNTBLANK(D530:AD530),COUNTBLANK(D1111:AD1111))=25,SUM(COUNTBLANK(D530:AD530),COUNTBLANK(D1111:AD1111))=54),0,1),0)</f>
        <v>0</v>
      </c>
      <c r="AH530" t="b">
        <f>IF(C26&gt;1,IF(COUNTA(D530:AD530,D1111:AD1111)=0,0,1))</f>
        <v>0</v>
      </c>
      <c r="AK530">
        <f t="shared" si="57"/>
        <v>0</v>
      </c>
      <c r="AL530">
        <f t="shared" si="58"/>
        <v>0</v>
      </c>
      <c r="AM530">
        <f t="shared" si="59"/>
        <v>0</v>
      </c>
      <c r="AN530">
        <f t="shared" si="60"/>
        <v>0</v>
      </c>
      <c r="AO530">
        <f t="shared" si="61"/>
        <v>0</v>
      </c>
      <c r="AP530">
        <f t="shared" si="62"/>
        <v>0</v>
      </c>
    </row>
    <row r="531" spans="1:42" ht="15" customHeight="1">
      <c r="A531" s="83"/>
      <c r="B531" s="100"/>
      <c r="C531" s="125" t="s">
        <v>1675</v>
      </c>
      <c r="D531" s="441" t="str">
        <f>IF(OR($AC$136="",$C$26&lt;&gt;1),"",IF(HLOOKUP($AC$136,Presentación!$AQ$3:$BV$574,Presentación!AP392)="","",HLOOKUP($AC$136,Presentación!$AQ$3:$BV$574,Presentación!AP392,0)))</f>
        <v/>
      </c>
      <c r="E531" s="428"/>
      <c r="F531" s="429"/>
      <c r="G531" s="396" t="str">
        <f>IF(OR($AC$136="",$C$26&lt;&gt;1),"",IF(HLOOKUP($AC$136,Presentación!$BZ$3:$DE$574,Presentación!AP392,0)="","",HLOOKUP($AC$136,Presentación!$BZ$3:$DE$574,Presentación!AP392,0)))</f>
        <v/>
      </c>
      <c r="H531" s="428"/>
      <c r="I531" s="428"/>
      <c r="J531" s="428"/>
      <c r="K531" s="428"/>
      <c r="L531" s="428"/>
      <c r="M531" s="428"/>
      <c r="N531" s="428"/>
      <c r="O531" s="428"/>
      <c r="P531" s="428"/>
      <c r="Q531" s="428"/>
      <c r="R531" s="428"/>
      <c r="S531" s="429"/>
      <c r="T531" s="379"/>
      <c r="U531" s="316"/>
      <c r="V531" s="317"/>
      <c r="W531" s="249"/>
      <c r="X531" s="249"/>
      <c r="Y531" s="249"/>
      <c r="Z531" s="249"/>
      <c r="AA531" s="249"/>
      <c r="AB531" s="249"/>
      <c r="AC531" s="249"/>
      <c r="AD531" s="249"/>
      <c r="AG531">
        <f>IF(C26=1,IF(OR(SUM(COUNTBLANK(D531:AD531),COUNTBLANK(D1112:AD1112))=25,SUM(COUNTBLANK(D531:AD531),COUNTBLANK(D1112:AD1112))=54),0,1),0)</f>
        <v>0</v>
      </c>
      <c r="AH531" t="b">
        <f>IF(C26&gt;1,IF(COUNTA(D531:AD531,D1112:AD1112)=0,0,1))</f>
        <v>0</v>
      </c>
      <c r="AK531">
        <f t="shared" si="57"/>
        <v>0</v>
      </c>
      <c r="AL531">
        <f t="shared" si="58"/>
        <v>0</v>
      </c>
      <c r="AM531">
        <f t="shared" si="59"/>
        <v>0</v>
      </c>
      <c r="AN531">
        <f t="shared" si="60"/>
        <v>0</v>
      </c>
      <c r="AO531">
        <f t="shared" si="61"/>
        <v>0</v>
      </c>
      <c r="AP531">
        <f t="shared" si="62"/>
        <v>0</v>
      </c>
    </row>
    <row r="532" spans="1:42" ht="15" customHeight="1">
      <c r="A532" s="83"/>
      <c r="B532" s="100"/>
      <c r="C532" s="125" t="s">
        <v>1676</v>
      </c>
      <c r="D532" s="441" t="str">
        <f>IF(OR($AC$136="",$C$26&lt;&gt;1),"",IF(HLOOKUP($AC$136,Presentación!$AQ$3:$BV$574,Presentación!AP393)="","",HLOOKUP($AC$136,Presentación!$AQ$3:$BV$574,Presentación!AP393,0)))</f>
        <v/>
      </c>
      <c r="E532" s="428"/>
      <c r="F532" s="429"/>
      <c r="G532" s="396" t="str">
        <f>IF(OR($AC$136="",$C$26&lt;&gt;1),"",IF(HLOOKUP($AC$136,Presentación!$BZ$3:$DE$574,Presentación!AP393,0)="","",HLOOKUP($AC$136,Presentación!$BZ$3:$DE$574,Presentación!AP393,0)))</f>
        <v/>
      </c>
      <c r="H532" s="428"/>
      <c r="I532" s="428"/>
      <c r="J532" s="428"/>
      <c r="K532" s="428"/>
      <c r="L532" s="428"/>
      <c r="M532" s="428"/>
      <c r="N532" s="428"/>
      <c r="O532" s="428"/>
      <c r="P532" s="428"/>
      <c r="Q532" s="428"/>
      <c r="R532" s="428"/>
      <c r="S532" s="429"/>
      <c r="T532" s="379"/>
      <c r="U532" s="316"/>
      <c r="V532" s="317"/>
      <c r="W532" s="249"/>
      <c r="X532" s="249"/>
      <c r="Y532" s="249"/>
      <c r="Z532" s="249"/>
      <c r="AA532" s="249"/>
      <c r="AB532" s="249"/>
      <c r="AC532" s="249"/>
      <c r="AD532" s="249"/>
      <c r="AG532">
        <f>IF(C26=1,IF(OR(SUM(COUNTBLANK(D532:AD532),COUNTBLANK(D1113:AD1113))=25,SUM(COUNTBLANK(D532:AD532),COUNTBLANK(D1113:AD1113))=54),0,1),0)</f>
        <v>0</v>
      </c>
      <c r="AH532" t="b">
        <f>IF(C26&gt;1,IF(COUNTA(D532:AD532,D1113:AD1113)=0,0,1))</f>
        <v>0</v>
      </c>
      <c r="AK532">
        <f t="shared" si="57"/>
        <v>0</v>
      </c>
      <c r="AL532">
        <f t="shared" si="58"/>
        <v>0</v>
      </c>
      <c r="AM532">
        <f t="shared" si="59"/>
        <v>0</v>
      </c>
      <c r="AN532">
        <f t="shared" si="60"/>
        <v>0</v>
      </c>
      <c r="AO532">
        <f t="shared" si="61"/>
        <v>0</v>
      </c>
      <c r="AP532">
        <f t="shared" si="62"/>
        <v>0</v>
      </c>
    </row>
    <row r="533" spans="1:42" ht="15" customHeight="1">
      <c r="A533" s="83"/>
      <c r="B533" s="100"/>
      <c r="C533" s="125" t="s">
        <v>1677</v>
      </c>
      <c r="D533" s="441" t="str">
        <f>IF(OR($AC$136="",$C$26&lt;&gt;1),"",IF(HLOOKUP($AC$136,Presentación!$AQ$3:$BV$574,Presentación!AP394)="","",HLOOKUP($AC$136,Presentación!$AQ$3:$BV$574,Presentación!AP394,0)))</f>
        <v/>
      </c>
      <c r="E533" s="428"/>
      <c r="F533" s="429"/>
      <c r="G533" s="396" t="str">
        <f>IF(OR($AC$136="",$C$26&lt;&gt;1),"",IF(HLOOKUP($AC$136,Presentación!$BZ$3:$DE$574,Presentación!AP394,0)="","",HLOOKUP($AC$136,Presentación!$BZ$3:$DE$574,Presentación!AP394,0)))</f>
        <v/>
      </c>
      <c r="H533" s="428"/>
      <c r="I533" s="428"/>
      <c r="J533" s="428"/>
      <c r="K533" s="428"/>
      <c r="L533" s="428"/>
      <c r="M533" s="428"/>
      <c r="N533" s="428"/>
      <c r="O533" s="428"/>
      <c r="P533" s="428"/>
      <c r="Q533" s="428"/>
      <c r="R533" s="428"/>
      <c r="S533" s="429"/>
      <c r="T533" s="379"/>
      <c r="U533" s="316"/>
      <c r="V533" s="317"/>
      <c r="W533" s="249"/>
      <c r="X533" s="249"/>
      <c r="Y533" s="249"/>
      <c r="Z533" s="249"/>
      <c r="AA533" s="249"/>
      <c r="AB533" s="249"/>
      <c r="AC533" s="249"/>
      <c r="AD533" s="249"/>
      <c r="AG533">
        <f>IF(C26=1,IF(OR(SUM(COUNTBLANK(D533:AD533),COUNTBLANK(D1114:AD1114))=25,SUM(COUNTBLANK(D533:AD533),COUNTBLANK(D1114:AD1114))=54),0,1),0)</f>
        <v>0</v>
      </c>
      <c r="AH533" t="b">
        <f>IF(C26&gt;1,IF(COUNTA(D533:AD533,D1114:AD1114)=0,0,1))</f>
        <v>0</v>
      </c>
      <c r="AK533">
        <f t="shared" si="57"/>
        <v>0</v>
      </c>
      <c r="AL533">
        <f t="shared" si="58"/>
        <v>0</v>
      </c>
      <c r="AM533">
        <f t="shared" si="59"/>
        <v>0</v>
      </c>
      <c r="AN533">
        <f t="shared" si="60"/>
        <v>0</v>
      </c>
      <c r="AO533">
        <f t="shared" si="61"/>
        <v>0</v>
      </c>
      <c r="AP533">
        <f t="shared" si="62"/>
        <v>0</v>
      </c>
    </row>
    <row r="534" spans="1:42" ht="15" customHeight="1">
      <c r="A534" s="83"/>
      <c r="B534" s="100"/>
      <c r="C534" s="125" t="s">
        <v>1678</v>
      </c>
      <c r="D534" s="441" t="str">
        <f>IF(OR($AC$136="",$C$26&lt;&gt;1),"",IF(HLOOKUP($AC$136,Presentación!$AQ$3:$BV$574,Presentación!AP395)="","",HLOOKUP($AC$136,Presentación!$AQ$3:$BV$574,Presentación!AP395,0)))</f>
        <v/>
      </c>
      <c r="E534" s="428"/>
      <c r="F534" s="429"/>
      <c r="G534" s="396" t="str">
        <f>IF(OR($AC$136="",$C$26&lt;&gt;1),"",IF(HLOOKUP($AC$136,Presentación!$BZ$3:$DE$574,Presentación!AP395,0)="","",HLOOKUP($AC$136,Presentación!$BZ$3:$DE$574,Presentación!AP395,0)))</f>
        <v/>
      </c>
      <c r="H534" s="428"/>
      <c r="I534" s="428"/>
      <c r="J534" s="428"/>
      <c r="K534" s="428"/>
      <c r="L534" s="428"/>
      <c r="M534" s="428"/>
      <c r="N534" s="428"/>
      <c r="O534" s="428"/>
      <c r="P534" s="428"/>
      <c r="Q534" s="428"/>
      <c r="R534" s="428"/>
      <c r="S534" s="429"/>
      <c r="T534" s="379"/>
      <c r="U534" s="316"/>
      <c r="V534" s="317"/>
      <c r="W534" s="249"/>
      <c r="X534" s="249"/>
      <c r="Y534" s="249"/>
      <c r="Z534" s="249"/>
      <c r="AA534" s="249"/>
      <c r="AB534" s="249"/>
      <c r="AC534" s="249"/>
      <c r="AD534" s="249"/>
      <c r="AG534">
        <f>IF(C26=1,IF(OR(SUM(COUNTBLANK(D534:AD534),COUNTBLANK(D1115:AD1115))=25,SUM(COUNTBLANK(D534:AD534),COUNTBLANK(D1115:AD1115))=54),0,1),0)</f>
        <v>0</v>
      </c>
      <c r="AH534" t="b">
        <f>IF(C26&gt;1,IF(COUNTA(D534:AD534,D1115:AD1115)=0,0,1))</f>
        <v>0</v>
      </c>
      <c r="AK534">
        <f t="shared" si="57"/>
        <v>0</v>
      </c>
      <c r="AL534">
        <f t="shared" si="58"/>
        <v>0</v>
      </c>
      <c r="AM534">
        <f t="shared" si="59"/>
        <v>0</v>
      </c>
      <c r="AN534">
        <f t="shared" si="60"/>
        <v>0</v>
      </c>
      <c r="AO534">
        <f t="shared" si="61"/>
        <v>0</v>
      </c>
      <c r="AP534">
        <f t="shared" si="62"/>
        <v>0</v>
      </c>
    </row>
    <row r="535" spans="1:42" ht="15" customHeight="1">
      <c r="A535" s="83"/>
      <c r="B535" s="100"/>
      <c r="C535" s="125" t="s">
        <v>1679</v>
      </c>
      <c r="D535" s="441" t="str">
        <f>IF(OR($AC$136="",$C$26&lt;&gt;1),"",IF(HLOOKUP($AC$136,Presentación!$AQ$3:$BV$574,Presentación!AP396)="","",HLOOKUP($AC$136,Presentación!$AQ$3:$BV$574,Presentación!AP396,0)))</f>
        <v/>
      </c>
      <c r="E535" s="428"/>
      <c r="F535" s="429"/>
      <c r="G535" s="396" t="str">
        <f>IF(OR($AC$136="",$C$26&lt;&gt;1),"",IF(HLOOKUP($AC$136,Presentación!$BZ$3:$DE$574,Presentación!AP396,0)="","",HLOOKUP($AC$136,Presentación!$BZ$3:$DE$574,Presentación!AP396,0)))</f>
        <v/>
      </c>
      <c r="H535" s="428"/>
      <c r="I535" s="428"/>
      <c r="J535" s="428"/>
      <c r="K535" s="428"/>
      <c r="L535" s="428"/>
      <c r="M535" s="428"/>
      <c r="N535" s="428"/>
      <c r="O535" s="428"/>
      <c r="P535" s="428"/>
      <c r="Q535" s="428"/>
      <c r="R535" s="428"/>
      <c r="S535" s="429"/>
      <c r="T535" s="379"/>
      <c r="U535" s="316"/>
      <c r="V535" s="317"/>
      <c r="W535" s="249"/>
      <c r="X535" s="249"/>
      <c r="Y535" s="249"/>
      <c r="Z535" s="249"/>
      <c r="AA535" s="249"/>
      <c r="AB535" s="249"/>
      <c r="AC535" s="249"/>
      <c r="AD535" s="249"/>
      <c r="AG535">
        <f>IF(C26=1,IF(OR(SUM(COUNTBLANK(D535:AD535),COUNTBLANK(D1116:AD1116))=25,SUM(COUNTBLANK(D535:AD535),COUNTBLANK(D1116:AD1116))=54),0,1),0)</f>
        <v>0</v>
      </c>
      <c r="AH535" t="b">
        <f>IF(C26&gt;1,IF(COUNTA(D535:AD535,D1116:AD1116)=0,0,1))</f>
        <v>0</v>
      </c>
      <c r="AK535">
        <f t="shared" si="57"/>
        <v>0</v>
      </c>
      <c r="AL535">
        <f t="shared" si="58"/>
        <v>0</v>
      </c>
      <c r="AM535">
        <f t="shared" si="59"/>
        <v>0</v>
      </c>
      <c r="AN535">
        <f t="shared" si="60"/>
        <v>0</v>
      </c>
      <c r="AO535">
        <f t="shared" si="61"/>
        <v>0</v>
      </c>
      <c r="AP535">
        <f t="shared" si="62"/>
        <v>0</v>
      </c>
    </row>
    <row r="536" spans="1:42" ht="15" customHeight="1">
      <c r="A536" s="83"/>
      <c r="B536" s="100"/>
      <c r="C536" s="125" t="s">
        <v>1680</v>
      </c>
      <c r="D536" s="441" t="str">
        <f>IF(OR($AC$136="",$C$26&lt;&gt;1),"",IF(HLOOKUP($AC$136,Presentación!$AQ$3:$BV$574,Presentación!AP397)="","",HLOOKUP($AC$136,Presentación!$AQ$3:$BV$574,Presentación!AP397,0)))</f>
        <v/>
      </c>
      <c r="E536" s="428"/>
      <c r="F536" s="429"/>
      <c r="G536" s="396" t="str">
        <f>IF(OR($AC$136="",$C$26&lt;&gt;1),"",IF(HLOOKUP($AC$136,Presentación!$BZ$3:$DE$574,Presentación!AP397,0)="","",HLOOKUP($AC$136,Presentación!$BZ$3:$DE$574,Presentación!AP397,0)))</f>
        <v/>
      </c>
      <c r="H536" s="428"/>
      <c r="I536" s="428"/>
      <c r="J536" s="428"/>
      <c r="K536" s="428"/>
      <c r="L536" s="428"/>
      <c r="M536" s="428"/>
      <c r="N536" s="428"/>
      <c r="O536" s="428"/>
      <c r="P536" s="428"/>
      <c r="Q536" s="428"/>
      <c r="R536" s="428"/>
      <c r="S536" s="429"/>
      <c r="T536" s="379"/>
      <c r="U536" s="316"/>
      <c r="V536" s="317"/>
      <c r="W536" s="249"/>
      <c r="X536" s="249"/>
      <c r="Y536" s="249"/>
      <c r="Z536" s="249"/>
      <c r="AA536" s="249"/>
      <c r="AB536" s="249"/>
      <c r="AC536" s="249"/>
      <c r="AD536" s="249"/>
      <c r="AG536">
        <f>IF(C26=1,IF(OR(SUM(COUNTBLANK(D536:AD536),COUNTBLANK(D1117:AD1117))=25,SUM(COUNTBLANK(D536:AD536),COUNTBLANK(D1117:AD1117))=54),0,1),0)</f>
        <v>0</v>
      </c>
      <c r="AH536" t="b">
        <f>IF(C26&gt;1,IF(COUNTA(D536:AD536,D1117:AD1117)=0,0,1))</f>
        <v>0</v>
      </c>
      <c r="AK536">
        <f t="shared" si="57"/>
        <v>0</v>
      </c>
      <c r="AL536">
        <f t="shared" si="58"/>
        <v>0</v>
      </c>
      <c r="AM536">
        <f t="shared" si="59"/>
        <v>0</v>
      </c>
      <c r="AN536">
        <f t="shared" si="60"/>
        <v>0</v>
      </c>
      <c r="AO536">
        <f t="shared" si="61"/>
        <v>0</v>
      </c>
      <c r="AP536">
        <f t="shared" si="62"/>
        <v>0</v>
      </c>
    </row>
    <row r="537" spans="1:42" ht="15" customHeight="1">
      <c r="A537" s="83"/>
      <c r="B537" s="100"/>
      <c r="C537" s="125" t="s">
        <v>1681</v>
      </c>
      <c r="D537" s="441" t="str">
        <f>IF(OR($AC$136="",$C$26&lt;&gt;1),"",IF(HLOOKUP($AC$136,Presentación!$AQ$3:$BV$574,Presentación!AP398)="","",HLOOKUP($AC$136,Presentación!$AQ$3:$BV$574,Presentación!AP398,0)))</f>
        <v/>
      </c>
      <c r="E537" s="428"/>
      <c r="F537" s="429"/>
      <c r="G537" s="396" t="str">
        <f>IF(OR($AC$136="",$C$26&lt;&gt;1),"",IF(HLOOKUP($AC$136,Presentación!$BZ$3:$DE$574,Presentación!AP398,0)="","",HLOOKUP($AC$136,Presentación!$BZ$3:$DE$574,Presentación!AP398,0)))</f>
        <v/>
      </c>
      <c r="H537" s="428"/>
      <c r="I537" s="428"/>
      <c r="J537" s="428"/>
      <c r="K537" s="428"/>
      <c r="L537" s="428"/>
      <c r="M537" s="428"/>
      <c r="N537" s="428"/>
      <c r="O537" s="428"/>
      <c r="P537" s="428"/>
      <c r="Q537" s="428"/>
      <c r="R537" s="428"/>
      <c r="S537" s="429"/>
      <c r="T537" s="379"/>
      <c r="U537" s="316"/>
      <c r="V537" s="317"/>
      <c r="W537" s="249"/>
      <c r="X537" s="249"/>
      <c r="Y537" s="249"/>
      <c r="Z537" s="249"/>
      <c r="AA537" s="249"/>
      <c r="AB537" s="249"/>
      <c r="AC537" s="249"/>
      <c r="AD537" s="249"/>
      <c r="AG537">
        <f>IF(C26=1,IF(OR(SUM(COUNTBLANK(D537:AD537),COUNTBLANK(D1118:AD1118))=25,SUM(COUNTBLANK(D537:AD537),COUNTBLANK(D1118:AD1118))=54),0,1),0)</f>
        <v>0</v>
      </c>
      <c r="AH537" t="b">
        <f>IF(C26&gt;1,IF(COUNTA(D537:AD537,D1118:AD1118)=0,0,1))</f>
        <v>0</v>
      </c>
      <c r="AK537">
        <f t="shared" si="57"/>
        <v>0</v>
      </c>
      <c r="AL537">
        <f t="shared" si="58"/>
        <v>0</v>
      </c>
      <c r="AM537">
        <f t="shared" si="59"/>
        <v>0</v>
      </c>
      <c r="AN537">
        <f t="shared" si="60"/>
        <v>0</v>
      </c>
      <c r="AO537">
        <f t="shared" si="61"/>
        <v>0</v>
      </c>
      <c r="AP537">
        <f t="shared" si="62"/>
        <v>0</v>
      </c>
    </row>
    <row r="538" spans="1:42" ht="15" customHeight="1">
      <c r="A538" s="83"/>
      <c r="B538" s="100"/>
      <c r="C538" s="125" t="s">
        <v>1682</v>
      </c>
      <c r="D538" s="441" t="str">
        <f>IF(OR($AC$136="",$C$26&lt;&gt;1),"",IF(HLOOKUP($AC$136,Presentación!$AQ$3:$BV$574,Presentación!AP399)="","",HLOOKUP($AC$136,Presentación!$AQ$3:$BV$574,Presentación!AP399,0)))</f>
        <v/>
      </c>
      <c r="E538" s="428"/>
      <c r="F538" s="429"/>
      <c r="G538" s="396" t="str">
        <f>IF(OR($AC$136="",$C$26&lt;&gt;1),"",IF(HLOOKUP($AC$136,Presentación!$BZ$3:$DE$574,Presentación!AP399,0)="","",HLOOKUP($AC$136,Presentación!$BZ$3:$DE$574,Presentación!AP399,0)))</f>
        <v/>
      </c>
      <c r="H538" s="428"/>
      <c r="I538" s="428"/>
      <c r="J538" s="428"/>
      <c r="K538" s="428"/>
      <c r="L538" s="428"/>
      <c r="M538" s="428"/>
      <c r="N538" s="428"/>
      <c r="O538" s="428"/>
      <c r="P538" s="428"/>
      <c r="Q538" s="428"/>
      <c r="R538" s="428"/>
      <c r="S538" s="429"/>
      <c r="T538" s="379"/>
      <c r="U538" s="316"/>
      <c r="V538" s="317"/>
      <c r="W538" s="249"/>
      <c r="X538" s="249"/>
      <c r="Y538" s="249"/>
      <c r="Z538" s="249"/>
      <c r="AA538" s="249"/>
      <c r="AB538" s="249"/>
      <c r="AC538" s="249"/>
      <c r="AD538" s="249"/>
      <c r="AG538">
        <f>IF(C26=1,IF(OR(SUM(COUNTBLANK(D538:AD538),COUNTBLANK(D1119:AD1119))=25,SUM(COUNTBLANK(D538:AD538),COUNTBLANK(D1119:AD1119))=54),0,1),0)</f>
        <v>0</v>
      </c>
      <c r="AH538" t="b">
        <f>IF(C26&gt;1,IF(COUNTA(D538:AD538,D1119:AD1119)=0,0,1))</f>
        <v>0</v>
      </c>
      <c r="AK538">
        <f t="shared" si="57"/>
        <v>0</v>
      </c>
      <c r="AL538">
        <f t="shared" si="58"/>
        <v>0</v>
      </c>
      <c r="AM538">
        <f t="shared" si="59"/>
        <v>0</v>
      </c>
      <c r="AN538">
        <f t="shared" si="60"/>
        <v>0</v>
      </c>
      <c r="AO538">
        <f t="shared" si="61"/>
        <v>0</v>
      </c>
      <c r="AP538">
        <f t="shared" si="62"/>
        <v>0</v>
      </c>
    </row>
    <row r="539" spans="1:42" ht="15" customHeight="1">
      <c r="A539" s="83"/>
      <c r="B539" s="100"/>
      <c r="C539" s="125" t="s">
        <v>1683</v>
      </c>
      <c r="D539" s="441" t="str">
        <f>IF(OR($AC$136="",$C$26&lt;&gt;1),"",IF(HLOOKUP($AC$136,Presentación!$AQ$3:$BV$574,Presentación!AP400)="","",HLOOKUP($AC$136,Presentación!$AQ$3:$BV$574,Presentación!AP400,0)))</f>
        <v/>
      </c>
      <c r="E539" s="428"/>
      <c r="F539" s="429"/>
      <c r="G539" s="396" t="str">
        <f>IF(OR($AC$136="",$C$26&lt;&gt;1),"",IF(HLOOKUP($AC$136,Presentación!$BZ$3:$DE$574,Presentación!AP400,0)="","",HLOOKUP($AC$136,Presentación!$BZ$3:$DE$574,Presentación!AP400,0)))</f>
        <v/>
      </c>
      <c r="H539" s="428"/>
      <c r="I539" s="428"/>
      <c r="J539" s="428"/>
      <c r="K539" s="428"/>
      <c r="L539" s="428"/>
      <c r="M539" s="428"/>
      <c r="N539" s="428"/>
      <c r="O539" s="428"/>
      <c r="P539" s="428"/>
      <c r="Q539" s="428"/>
      <c r="R539" s="428"/>
      <c r="S539" s="429"/>
      <c r="T539" s="379"/>
      <c r="U539" s="316"/>
      <c r="V539" s="317"/>
      <c r="W539" s="249"/>
      <c r="X539" s="249"/>
      <c r="Y539" s="249"/>
      <c r="Z539" s="249"/>
      <c r="AA539" s="249"/>
      <c r="AB539" s="249"/>
      <c r="AC539" s="249"/>
      <c r="AD539" s="249"/>
      <c r="AG539">
        <f>IF(C26=1,IF(OR(SUM(COUNTBLANK(D539:AD539),COUNTBLANK(D1120:AD1120))=25,SUM(COUNTBLANK(D539:AD539),COUNTBLANK(D1120:AD1120))=54),0,1),0)</f>
        <v>0</v>
      </c>
      <c r="AH539" t="b">
        <f>IF(C26&gt;1,IF(COUNTA(D539:AD539,D1120:AD1120)=0,0,1))</f>
        <v>0</v>
      </c>
      <c r="AK539">
        <f t="shared" si="57"/>
        <v>0</v>
      </c>
      <c r="AL539">
        <f t="shared" si="58"/>
        <v>0</v>
      </c>
      <c r="AM539">
        <f t="shared" si="59"/>
        <v>0</v>
      </c>
      <c r="AN539">
        <f t="shared" si="60"/>
        <v>0</v>
      </c>
      <c r="AO539">
        <f t="shared" si="61"/>
        <v>0</v>
      </c>
      <c r="AP539">
        <f t="shared" si="62"/>
        <v>0</v>
      </c>
    </row>
    <row r="540" spans="1:42" ht="15" customHeight="1">
      <c r="A540" s="83"/>
      <c r="B540" s="100"/>
      <c r="C540" s="125" t="s">
        <v>1684</v>
      </c>
      <c r="D540" s="441" t="str">
        <f>IF(OR($AC$136="",$C$26&lt;&gt;1),"",IF(HLOOKUP($AC$136,Presentación!$AQ$3:$BV$574,Presentación!AP401)="","",HLOOKUP($AC$136,Presentación!$AQ$3:$BV$574,Presentación!AP401,0)))</f>
        <v/>
      </c>
      <c r="E540" s="428"/>
      <c r="F540" s="429"/>
      <c r="G540" s="396" t="str">
        <f>IF(OR($AC$136="",$C$26&lt;&gt;1),"",IF(HLOOKUP($AC$136,Presentación!$BZ$3:$DE$574,Presentación!AP401,0)="","",HLOOKUP($AC$136,Presentación!$BZ$3:$DE$574,Presentación!AP401,0)))</f>
        <v/>
      </c>
      <c r="H540" s="428"/>
      <c r="I540" s="428"/>
      <c r="J540" s="428"/>
      <c r="K540" s="428"/>
      <c r="L540" s="428"/>
      <c r="M540" s="428"/>
      <c r="N540" s="428"/>
      <c r="O540" s="428"/>
      <c r="P540" s="428"/>
      <c r="Q540" s="428"/>
      <c r="R540" s="428"/>
      <c r="S540" s="429"/>
      <c r="T540" s="379"/>
      <c r="U540" s="316"/>
      <c r="V540" s="317"/>
      <c r="W540" s="249"/>
      <c r="X540" s="249"/>
      <c r="Y540" s="249"/>
      <c r="Z540" s="249"/>
      <c r="AA540" s="249"/>
      <c r="AB540" s="249"/>
      <c r="AC540" s="249"/>
      <c r="AD540" s="249"/>
      <c r="AG540">
        <f>IF(C26=1,IF(OR(SUM(COUNTBLANK(D540:AD540),COUNTBLANK(D1121:AD1121))=25,SUM(COUNTBLANK(D540:AD540),COUNTBLANK(D1121:AD1121))=54),0,1),0)</f>
        <v>0</v>
      </c>
      <c r="AH540" t="b">
        <f>IF(C26&gt;1,IF(COUNTA(D540:AD540,D1121:AD1121)=0,0,1))</f>
        <v>0</v>
      </c>
      <c r="AK540">
        <f t="shared" si="57"/>
        <v>0</v>
      </c>
      <c r="AL540">
        <f t="shared" si="58"/>
        <v>0</v>
      </c>
      <c r="AM540">
        <f t="shared" si="59"/>
        <v>0</v>
      </c>
      <c r="AN540">
        <f t="shared" si="60"/>
        <v>0</v>
      </c>
      <c r="AO540">
        <f t="shared" si="61"/>
        <v>0</v>
      </c>
      <c r="AP540">
        <f t="shared" si="62"/>
        <v>0</v>
      </c>
    </row>
    <row r="541" spans="1:42" ht="15" customHeight="1">
      <c r="A541" s="83"/>
      <c r="B541" s="100"/>
      <c r="C541" s="125" t="s">
        <v>1685</v>
      </c>
      <c r="D541" s="441" t="str">
        <f>IF(OR($AC$136="",$C$26&lt;&gt;1),"",IF(HLOOKUP($AC$136,Presentación!$AQ$3:$BV$574,Presentación!AP402)="","",HLOOKUP($AC$136,Presentación!$AQ$3:$BV$574,Presentación!AP402,0)))</f>
        <v/>
      </c>
      <c r="E541" s="428"/>
      <c r="F541" s="429"/>
      <c r="G541" s="396" t="str">
        <f>IF(OR($AC$136="",$C$26&lt;&gt;1),"",IF(HLOOKUP($AC$136,Presentación!$BZ$3:$DE$574,Presentación!AP402,0)="","",HLOOKUP($AC$136,Presentación!$BZ$3:$DE$574,Presentación!AP402,0)))</f>
        <v/>
      </c>
      <c r="H541" s="428"/>
      <c r="I541" s="428"/>
      <c r="J541" s="428"/>
      <c r="K541" s="428"/>
      <c r="L541" s="428"/>
      <c r="M541" s="428"/>
      <c r="N541" s="428"/>
      <c r="O541" s="428"/>
      <c r="P541" s="428"/>
      <c r="Q541" s="428"/>
      <c r="R541" s="428"/>
      <c r="S541" s="429"/>
      <c r="T541" s="379"/>
      <c r="U541" s="316"/>
      <c r="V541" s="317"/>
      <c r="W541" s="249"/>
      <c r="X541" s="249"/>
      <c r="Y541" s="249"/>
      <c r="Z541" s="249"/>
      <c r="AA541" s="249"/>
      <c r="AB541" s="249"/>
      <c r="AC541" s="249"/>
      <c r="AD541" s="249"/>
      <c r="AG541">
        <f>IF(C26=1,IF(OR(SUM(COUNTBLANK(D541:AD541),COUNTBLANK(D1122:AD1122))=25,SUM(COUNTBLANK(D541:AD541),COUNTBLANK(D1122:AD1122))=54),0,1),0)</f>
        <v>0</v>
      </c>
      <c r="AH541" t="b">
        <f>IF(C26&gt;1,IF(COUNTA(D541:AD541,D1122:AD1122)=0,0,1))</f>
        <v>0</v>
      </c>
      <c r="AK541">
        <f t="shared" si="57"/>
        <v>0</v>
      </c>
      <c r="AL541">
        <f t="shared" si="58"/>
        <v>0</v>
      </c>
      <c r="AM541">
        <f t="shared" si="59"/>
        <v>0</v>
      </c>
      <c r="AN541">
        <f t="shared" si="60"/>
        <v>0</v>
      </c>
      <c r="AO541">
        <f t="shared" si="61"/>
        <v>0</v>
      </c>
      <c r="AP541">
        <f t="shared" si="62"/>
        <v>0</v>
      </c>
    </row>
    <row r="542" spans="1:42" ht="15" customHeight="1">
      <c r="A542" s="83"/>
      <c r="B542" s="100"/>
      <c r="C542" s="125" t="s">
        <v>1686</v>
      </c>
      <c r="D542" s="441" t="str">
        <f>IF(OR($AC$136="",$C$26&lt;&gt;1),"",IF(HLOOKUP($AC$136,Presentación!$AQ$3:$BV$574,Presentación!AP403)="","",HLOOKUP($AC$136,Presentación!$AQ$3:$BV$574,Presentación!AP403,0)))</f>
        <v/>
      </c>
      <c r="E542" s="428"/>
      <c r="F542" s="429"/>
      <c r="G542" s="396" t="str">
        <f>IF(OR($AC$136="",$C$26&lt;&gt;1),"",IF(HLOOKUP($AC$136,Presentación!$BZ$3:$DE$574,Presentación!AP403,0)="","",HLOOKUP($AC$136,Presentación!$BZ$3:$DE$574,Presentación!AP403,0)))</f>
        <v/>
      </c>
      <c r="H542" s="428"/>
      <c r="I542" s="428"/>
      <c r="J542" s="428"/>
      <c r="K542" s="428"/>
      <c r="L542" s="428"/>
      <c r="M542" s="428"/>
      <c r="N542" s="428"/>
      <c r="O542" s="428"/>
      <c r="P542" s="428"/>
      <c r="Q542" s="428"/>
      <c r="R542" s="428"/>
      <c r="S542" s="429"/>
      <c r="T542" s="379"/>
      <c r="U542" s="316"/>
      <c r="V542" s="317"/>
      <c r="W542" s="249"/>
      <c r="X542" s="249"/>
      <c r="Y542" s="249"/>
      <c r="Z542" s="249"/>
      <c r="AA542" s="249"/>
      <c r="AB542" s="249"/>
      <c r="AC542" s="249"/>
      <c r="AD542" s="249"/>
      <c r="AG542">
        <f>IF(C26=1,IF(OR(SUM(COUNTBLANK(D542:AD542),COUNTBLANK(D1123:AD1123))=25,SUM(COUNTBLANK(D542:AD542),COUNTBLANK(D1123:AD1123))=54),0,1),0)</f>
        <v>0</v>
      </c>
      <c r="AH542" t="b">
        <f>IF(C26&gt;1,IF(COUNTA(D542:AD542,D1123:AD1123)=0,0,1))</f>
        <v>0</v>
      </c>
      <c r="AK542">
        <f t="shared" si="57"/>
        <v>0</v>
      </c>
      <c r="AL542">
        <f t="shared" si="58"/>
        <v>0</v>
      </c>
      <c r="AM542">
        <f t="shared" si="59"/>
        <v>0</v>
      </c>
      <c r="AN542">
        <f t="shared" si="60"/>
        <v>0</v>
      </c>
      <c r="AO542">
        <f t="shared" si="61"/>
        <v>0</v>
      </c>
      <c r="AP542">
        <f t="shared" si="62"/>
        <v>0</v>
      </c>
    </row>
    <row r="543" spans="1:42" ht="15" customHeight="1">
      <c r="A543" s="83"/>
      <c r="B543" s="100"/>
      <c r="C543" s="125" t="s">
        <v>1687</v>
      </c>
      <c r="D543" s="441" t="str">
        <f>IF(OR($AC$136="",$C$26&lt;&gt;1),"",IF(HLOOKUP($AC$136,Presentación!$AQ$3:$BV$574,Presentación!AP404)="","",HLOOKUP($AC$136,Presentación!$AQ$3:$BV$574,Presentación!AP404,0)))</f>
        <v/>
      </c>
      <c r="E543" s="428"/>
      <c r="F543" s="429"/>
      <c r="G543" s="396" t="str">
        <f>IF(OR($AC$136="",$C$26&lt;&gt;1),"",IF(HLOOKUP($AC$136,Presentación!$BZ$3:$DE$574,Presentación!AP404,0)="","",HLOOKUP($AC$136,Presentación!$BZ$3:$DE$574,Presentación!AP404,0)))</f>
        <v/>
      </c>
      <c r="H543" s="428"/>
      <c r="I543" s="428"/>
      <c r="J543" s="428"/>
      <c r="K543" s="428"/>
      <c r="L543" s="428"/>
      <c r="M543" s="428"/>
      <c r="N543" s="428"/>
      <c r="O543" s="428"/>
      <c r="P543" s="428"/>
      <c r="Q543" s="428"/>
      <c r="R543" s="428"/>
      <c r="S543" s="429"/>
      <c r="T543" s="379"/>
      <c r="U543" s="316"/>
      <c r="V543" s="317"/>
      <c r="W543" s="249"/>
      <c r="X543" s="249"/>
      <c r="Y543" s="249"/>
      <c r="Z543" s="249"/>
      <c r="AA543" s="249"/>
      <c r="AB543" s="249"/>
      <c r="AC543" s="249"/>
      <c r="AD543" s="249"/>
      <c r="AG543">
        <f>IF(C26=1,IF(OR(SUM(COUNTBLANK(D543:AD543),COUNTBLANK(D1124:AD1124))=25,SUM(COUNTBLANK(D543:AD543),COUNTBLANK(D1124:AD1124))=54),0,1),0)</f>
        <v>0</v>
      </c>
      <c r="AH543" t="b">
        <f>IF(C26&gt;1,IF(COUNTA(D543:AD543,D1124:AD1124)=0,0,1))</f>
        <v>0</v>
      </c>
      <c r="AK543">
        <f t="shared" si="57"/>
        <v>0</v>
      </c>
      <c r="AL543">
        <f t="shared" si="58"/>
        <v>0</v>
      </c>
      <c r="AM543">
        <f t="shared" si="59"/>
        <v>0</v>
      </c>
      <c r="AN543">
        <f t="shared" si="60"/>
        <v>0</v>
      </c>
      <c r="AO543">
        <f t="shared" si="61"/>
        <v>0</v>
      </c>
      <c r="AP543">
        <f t="shared" si="62"/>
        <v>0</v>
      </c>
    </row>
    <row r="544" spans="1:42" ht="15" customHeight="1">
      <c r="A544" s="83"/>
      <c r="B544" s="100"/>
      <c r="C544" s="125" t="s">
        <v>1688</v>
      </c>
      <c r="D544" s="441" t="str">
        <f>IF(OR($AC$136="",$C$26&lt;&gt;1),"",IF(HLOOKUP($AC$136,Presentación!$AQ$3:$BV$574,Presentación!AP405)="","",HLOOKUP($AC$136,Presentación!$AQ$3:$BV$574,Presentación!AP405,0)))</f>
        <v/>
      </c>
      <c r="E544" s="428"/>
      <c r="F544" s="429"/>
      <c r="G544" s="396" t="str">
        <f>IF(OR($AC$136="",$C$26&lt;&gt;1),"",IF(HLOOKUP($AC$136,Presentación!$BZ$3:$DE$574,Presentación!AP405,0)="","",HLOOKUP($AC$136,Presentación!$BZ$3:$DE$574,Presentación!AP405,0)))</f>
        <v/>
      </c>
      <c r="H544" s="428"/>
      <c r="I544" s="428"/>
      <c r="J544" s="428"/>
      <c r="K544" s="428"/>
      <c r="L544" s="428"/>
      <c r="M544" s="428"/>
      <c r="N544" s="428"/>
      <c r="O544" s="428"/>
      <c r="P544" s="428"/>
      <c r="Q544" s="428"/>
      <c r="R544" s="428"/>
      <c r="S544" s="429"/>
      <c r="T544" s="379"/>
      <c r="U544" s="316"/>
      <c r="V544" s="317"/>
      <c r="W544" s="249"/>
      <c r="X544" s="249"/>
      <c r="Y544" s="249"/>
      <c r="Z544" s="249"/>
      <c r="AA544" s="249"/>
      <c r="AB544" s="249"/>
      <c r="AC544" s="249"/>
      <c r="AD544" s="249"/>
      <c r="AG544">
        <f>IF(C26=1,IF(OR(SUM(COUNTBLANK(D544:AD544),COUNTBLANK(D1125:AD1125))=25,SUM(COUNTBLANK(D544:AD544),COUNTBLANK(D1125:AD1125))=54),0,1),0)</f>
        <v>0</v>
      </c>
      <c r="AH544" t="b">
        <f>IF(C26&gt;1,IF(COUNTA(D544:AD544,D1125:AD1125)=0,0,1))</f>
        <v>0</v>
      </c>
      <c r="AK544">
        <f t="shared" si="57"/>
        <v>0</v>
      </c>
      <c r="AL544">
        <f t="shared" si="58"/>
        <v>0</v>
      </c>
      <c r="AM544">
        <f t="shared" si="59"/>
        <v>0</v>
      </c>
      <c r="AN544">
        <f t="shared" si="60"/>
        <v>0</v>
      </c>
      <c r="AO544">
        <f t="shared" si="61"/>
        <v>0</v>
      </c>
      <c r="AP544">
        <f t="shared" si="62"/>
        <v>0</v>
      </c>
    </row>
    <row r="545" spans="1:42" ht="15" customHeight="1">
      <c r="A545" s="83"/>
      <c r="B545" s="100"/>
      <c r="C545" s="125" t="s">
        <v>1689</v>
      </c>
      <c r="D545" s="441" t="str">
        <f>IF(OR($AC$136="",$C$26&lt;&gt;1),"",IF(HLOOKUP($AC$136,Presentación!$AQ$3:$BV$574,Presentación!AP406)="","",HLOOKUP($AC$136,Presentación!$AQ$3:$BV$574,Presentación!AP406,0)))</f>
        <v/>
      </c>
      <c r="E545" s="428"/>
      <c r="F545" s="429"/>
      <c r="G545" s="396" t="str">
        <f>IF(OR($AC$136="",$C$26&lt;&gt;1),"",IF(HLOOKUP($AC$136,Presentación!$BZ$3:$DE$574,Presentación!AP406,0)="","",HLOOKUP($AC$136,Presentación!$BZ$3:$DE$574,Presentación!AP406,0)))</f>
        <v/>
      </c>
      <c r="H545" s="428"/>
      <c r="I545" s="428"/>
      <c r="J545" s="428"/>
      <c r="K545" s="428"/>
      <c r="L545" s="428"/>
      <c r="M545" s="428"/>
      <c r="N545" s="428"/>
      <c r="O545" s="428"/>
      <c r="P545" s="428"/>
      <c r="Q545" s="428"/>
      <c r="R545" s="428"/>
      <c r="S545" s="429"/>
      <c r="T545" s="379"/>
      <c r="U545" s="316"/>
      <c r="V545" s="317"/>
      <c r="W545" s="249"/>
      <c r="X545" s="249"/>
      <c r="Y545" s="249"/>
      <c r="Z545" s="249"/>
      <c r="AA545" s="249"/>
      <c r="AB545" s="249"/>
      <c r="AC545" s="249"/>
      <c r="AD545" s="249"/>
      <c r="AG545">
        <f>IF(C26=1,IF(OR(SUM(COUNTBLANK(D545:AD545),COUNTBLANK(D1126:AD1126))=25,SUM(COUNTBLANK(D545:AD545),COUNTBLANK(D1126:AD1126))=54),0,1),0)</f>
        <v>0</v>
      </c>
      <c r="AH545" t="b">
        <f>IF(C26&gt;1,IF(COUNTA(D545:AD545,D1126:AD1126)=0,0,1))</f>
        <v>0</v>
      </c>
      <c r="AK545">
        <f t="shared" si="57"/>
        <v>0</v>
      </c>
      <c r="AL545">
        <f t="shared" si="58"/>
        <v>0</v>
      </c>
      <c r="AM545">
        <f t="shared" si="59"/>
        <v>0</v>
      </c>
      <c r="AN545">
        <f t="shared" si="60"/>
        <v>0</v>
      </c>
      <c r="AO545">
        <f t="shared" si="61"/>
        <v>0</v>
      </c>
      <c r="AP545">
        <f t="shared" si="62"/>
        <v>0</v>
      </c>
    </row>
    <row r="546" spans="1:42" ht="15" customHeight="1">
      <c r="A546" s="83"/>
      <c r="B546" s="100"/>
      <c r="C546" s="125" t="s">
        <v>1690</v>
      </c>
      <c r="D546" s="441" t="str">
        <f>IF(OR($AC$136="",$C$26&lt;&gt;1),"",IF(HLOOKUP($AC$136,Presentación!$AQ$3:$BV$574,Presentación!AP407)="","",HLOOKUP($AC$136,Presentación!$AQ$3:$BV$574,Presentación!AP407,0)))</f>
        <v/>
      </c>
      <c r="E546" s="428"/>
      <c r="F546" s="429"/>
      <c r="G546" s="396" t="str">
        <f>IF(OR($AC$136="",$C$26&lt;&gt;1),"",IF(HLOOKUP($AC$136,Presentación!$BZ$3:$DE$574,Presentación!AP407,0)="","",HLOOKUP($AC$136,Presentación!$BZ$3:$DE$574,Presentación!AP407,0)))</f>
        <v/>
      </c>
      <c r="H546" s="428"/>
      <c r="I546" s="428"/>
      <c r="J546" s="428"/>
      <c r="K546" s="428"/>
      <c r="L546" s="428"/>
      <c r="M546" s="428"/>
      <c r="N546" s="428"/>
      <c r="O546" s="428"/>
      <c r="P546" s="428"/>
      <c r="Q546" s="428"/>
      <c r="R546" s="428"/>
      <c r="S546" s="429"/>
      <c r="T546" s="379"/>
      <c r="U546" s="316"/>
      <c r="V546" s="317"/>
      <c r="W546" s="249"/>
      <c r="X546" s="249"/>
      <c r="Y546" s="249"/>
      <c r="Z546" s="249"/>
      <c r="AA546" s="249"/>
      <c r="AB546" s="249"/>
      <c r="AC546" s="249"/>
      <c r="AD546" s="249"/>
      <c r="AG546">
        <f>IF(C26=1,IF(OR(SUM(COUNTBLANK(D546:AD546),COUNTBLANK(D1127:AD1127))=25,SUM(COUNTBLANK(D546:AD546),COUNTBLANK(D1127:AD1127))=54),0,1),0)</f>
        <v>0</v>
      </c>
      <c r="AH546" t="b">
        <f>IF(C26&gt;1,IF(COUNTA(D546:AD546,D1127:AD1127)=0,0,1))</f>
        <v>0</v>
      </c>
      <c r="AK546">
        <f t="shared" si="57"/>
        <v>0</v>
      </c>
      <c r="AL546">
        <f t="shared" si="58"/>
        <v>0</v>
      </c>
      <c r="AM546">
        <f t="shared" si="59"/>
        <v>0</v>
      </c>
      <c r="AN546">
        <f t="shared" si="60"/>
        <v>0</v>
      </c>
      <c r="AO546">
        <f t="shared" si="61"/>
        <v>0</v>
      </c>
      <c r="AP546">
        <f t="shared" si="62"/>
        <v>0</v>
      </c>
    </row>
    <row r="547" spans="1:42" ht="15" customHeight="1">
      <c r="A547" s="83"/>
      <c r="B547" s="100"/>
      <c r="C547" s="125" t="s">
        <v>1691</v>
      </c>
      <c r="D547" s="441" t="str">
        <f>IF(OR($AC$136="",$C$26&lt;&gt;1),"",IF(HLOOKUP($AC$136,Presentación!$AQ$3:$BV$574,Presentación!AP408)="","",HLOOKUP($AC$136,Presentación!$AQ$3:$BV$574,Presentación!AP408,0)))</f>
        <v/>
      </c>
      <c r="E547" s="428"/>
      <c r="F547" s="429"/>
      <c r="G547" s="396" t="str">
        <f>IF(OR($AC$136="",$C$26&lt;&gt;1),"",IF(HLOOKUP($AC$136,Presentación!$BZ$3:$DE$574,Presentación!AP408,0)="","",HLOOKUP($AC$136,Presentación!$BZ$3:$DE$574,Presentación!AP408,0)))</f>
        <v/>
      </c>
      <c r="H547" s="428"/>
      <c r="I547" s="428"/>
      <c r="J547" s="428"/>
      <c r="K547" s="428"/>
      <c r="L547" s="428"/>
      <c r="M547" s="428"/>
      <c r="N547" s="428"/>
      <c r="O547" s="428"/>
      <c r="P547" s="428"/>
      <c r="Q547" s="428"/>
      <c r="R547" s="428"/>
      <c r="S547" s="429"/>
      <c r="T547" s="379"/>
      <c r="U547" s="316"/>
      <c r="V547" s="317"/>
      <c r="W547" s="249"/>
      <c r="X547" s="249"/>
      <c r="Y547" s="249"/>
      <c r="Z547" s="249"/>
      <c r="AA547" s="249"/>
      <c r="AB547" s="249"/>
      <c r="AC547" s="249"/>
      <c r="AD547" s="249"/>
      <c r="AG547">
        <f>IF(C26=1,IF(OR(SUM(COUNTBLANK(D547:AD547),COUNTBLANK(D1128:AD1128))=25,SUM(COUNTBLANK(D547:AD547),COUNTBLANK(D1128:AD1128))=54),0,1),0)</f>
        <v>0</v>
      </c>
      <c r="AH547" t="b">
        <f>IF(C26&gt;1,IF(COUNTA(D547:AD547,D1128:AD1128)=0,0,1))</f>
        <v>0</v>
      </c>
      <c r="AK547">
        <f t="shared" si="57"/>
        <v>0</v>
      </c>
      <c r="AL547">
        <f t="shared" si="58"/>
        <v>0</v>
      </c>
      <c r="AM547">
        <f t="shared" si="59"/>
        <v>0</v>
      </c>
      <c r="AN547">
        <f t="shared" si="60"/>
        <v>0</v>
      </c>
      <c r="AO547">
        <f t="shared" si="61"/>
        <v>0</v>
      </c>
      <c r="AP547">
        <f t="shared" si="62"/>
        <v>0</v>
      </c>
    </row>
    <row r="548" spans="1:42" ht="15" customHeight="1">
      <c r="A548" s="83"/>
      <c r="B548" s="100"/>
      <c r="C548" s="125" t="s">
        <v>1692</v>
      </c>
      <c r="D548" s="441" t="str">
        <f>IF(OR($AC$136="",$C$26&lt;&gt;1),"",IF(HLOOKUP($AC$136,Presentación!$AQ$3:$BV$574,Presentación!AP409)="","",HLOOKUP($AC$136,Presentación!$AQ$3:$BV$574,Presentación!AP409,0)))</f>
        <v/>
      </c>
      <c r="E548" s="428"/>
      <c r="F548" s="429"/>
      <c r="G548" s="396" t="str">
        <f>IF(OR($AC$136="",$C$26&lt;&gt;1),"",IF(HLOOKUP($AC$136,Presentación!$BZ$3:$DE$574,Presentación!AP409,0)="","",HLOOKUP($AC$136,Presentación!$BZ$3:$DE$574,Presentación!AP409,0)))</f>
        <v/>
      </c>
      <c r="H548" s="428"/>
      <c r="I548" s="428"/>
      <c r="J548" s="428"/>
      <c r="K548" s="428"/>
      <c r="L548" s="428"/>
      <c r="M548" s="428"/>
      <c r="N548" s="428"/>
      <c r="O548" s="428"/>
      <c r="P548" s="428"/>
      <c r="Q548" s="428"/>
      <c r="R548" s="428"/>
      <c r="S548" s="429"/>
      <c r="T548" s="379"/>
      <c r="U548" s="316"/>
      <c r="V548" s="317"/>
      <c r="W548" s="249"/>
      <c r="X548" s="249"/>
      <c r="Y548" s="249"/>
      <c r="Z548" s="249"/>
      <c r="AA548" s="249"/>
      <c r="AB548" s="249"/>
      <c r="AC548" s="249"/>
      <c r="AD548" s="249"/>
      <c r="AG548">
        <f>IF(C26=1,IF(OR(SUM(COUNTBLANK(D548:AD548),COUNTBLANK(D1129:AD1129))=25,SUM(COUNTBLANK(D548:AD548),COUNTBLANK(D1129:AD1129))=54),0,1),0)</f>
        <v>0</v>
      </c>
      <c r="AH548" t="b">
        <f>IF(C26&gt;1,IF(COUNTA(D548:AD548,D1129:AD1129)=0,0,1))</f>
        <v>0</v>
      </c>
      <c r="AK548">
        <f t="shared" si="57"/>
        <v>0</v>
      </c>
      <c r="AL548">
        <f t="shared" si="58"/>
        <v>0</v>
      </c>
      <c r="AM548">
        <f t="shared" si="59"/>
        <v>0</v>
      </c>
      <c r="AN548">
        <f t="shared" si="60"/>
        <v>0</v>
      </c>
      <c r="AO548">
        <f t="shared" si="61"/>
        <v>0</v>
      </c>
      <c r="AP548">
        <f t="shared" si="62"/>
        <v>0</v>
      </c>
    </row>
    <row r="549" spans="1:42" ht="15" customHeight="1">
      <c r="A549" s="83"/>
      <c r="B549" s="100"/>
      <c r="C549" s="125" t="s">
        <v>1693</v>
      </c>
      <c r="D549" s="441" t="str">
        <f>IF(OR($AC$136="",$C$26&lt;&gt;1),"",IF(HLOOKUP($AC$136,Presentación!$AQ$3:$BV$574,Presentación!AP410)="","",HLOOKUP($AC$136,Presentación!$AQ$3:$BV$574,Presentación!AP410,0)))</f>
        <v/>
      </c>
      <c r="E549" s="428"/>
      <c r="F549" s="429"/>
      <c r="G549" s="396" t="str">
        <f>IF(OR($AC$136="",$C$26&lt;&gt;1),"",IF(HLOOKUP($AC$136,Presentación!$BZ$3:$DE$574,Presentación!AP410,0)="","",HLOOKUP($AC$136,Presentación!$BZ$3:$DE$574,Presentación!AP410,0)))</f>
        <v/>
      </c>
      <c r="H549" s="428"/>
      <c r="I549" s="428"/>
      <c r="J549" s="428"/>
      <c r="K549" s="428"/>
      <c r="L549" s="428"/>
      <c r="M549" s="428"/>
      <c r="N549" s="428"/>
      <c r="O549" s="428"/>
      <c r="P549" s="428"/>
      <c r="Q549" s="428"/>
      <c r="R549" s="428"/>
      <c r="S549" s="429"/>
      <c r="T549" s="379"/>
      <c r="U549" s="316"/>
      <c r="V549" s="317"/>
      <c r="W549" s="249"/>
      <c r="X549" s="249"/>
      <c r="Y549" s="249"/>
      <c r="Z549" s="249"/>
      <c r="AA549" s="249"/>
      <c r="AB549" s="249"/>
      <c r="AC549" s="249"/>
      <c r="AD549" s="249"/>
      <c r="AG549">
        <f>IF(C26=1,IF(OR(SUM(COUNTBLANK(D549:AD549),COUNTBLANK(D1130:AD1130))=25,SUM(COUNTBLANK(D549:AD549),COUNTBLANK(D1130:AD1130))=54),0,1),0)</f>
        <v>0</v>
      </c>
      <c r="AH549" t="b">
        <f>IF(C26&gt;1,IF(COUNTA(D549:AD549,D1130:AD1130)=0,0,1))</f>
        <v>0</v>
      </c>
      <c r="AK549">
        <f t="shared" si="57"/>
        <v>0</v>
      </c>
      <c r="AL549">
        <f t="shared" si="58"/>
        <v>0</v>
      </c>
      <c r="AM549">
        <f t="shared" si="59"/>
        <v>0</v>
      </c>
      <c r="AN549">
        <f t="shared" si="60"/>
        <v>0</v>
      </c>
      <c r="AO549">
        <f t="shared" si="61"/>
        <v>0</v>
      </c>
      <c r="AP549">
        <f t="shared" si="62"/>
        <v>0</v>
      </c>
    </row>
    <row r="550" spans="1:42" ht="15" customHeight="1">
      <c r="A550" s="83"/>
      <c r="B550" s="100"/>
      <c r="C550" s="125" t="s">
        <v>1694</v>
      </c>
      <c r="D550" s="441" t="str">
        <f>IF(OR($AC$136="",$C$26&lt;&gt;1),"",IF(HLOOKUP($AC$136,Presentación!$AQ$3:$BV$574,Presentación!AP411)="","",HLOOKUP($AC$136,Presentación!$AQ$3:$BV$574,Presentación!AP411,0)))</f>
        <v/>
      </c>
      <c r="E550" s="428"/>
      <c r="F550" s="429"/>
      <c r="G550" s="396" t="str">
        <f>IF(OR($AC$136="",$C$26&lt;&gt;1),"",IF(HLOOKUP($AC$136,Presentación!$BZ$3:$DE$574,Presentación!AP411,0)="","",HLOOKUP($AC$136,Presentación!$BZ$3:$DE$574,Presentación!AP411,0)))</f>
        <v/>
      </c>
      <c r="H550" s="428"/>
      <c r="I550" s="428"/>
      <c r="J550" s="428"/>
      <c r="K550" s="428"/>
      <c r="L550" s="428"/>
      <c r="M550" s="428"/>
      <c r="N550" s="428"/>
      <c r="O550" s="428"/>
      <c r="P550" s="428"/>
      <c r="Q550" s="428"/>
      <c r="R550" s="428"/>
      <c r="S550" s="429"/>
      <c r="T550" s="379"/>
      <c r="U550" s="316"/>
      <c r="V550" s="317"/>
      <c r="W550" s="249"/>
      <c r="X550" s="249"/>
      <c r="Y550" s="249"/>
      <c r="Z550" s="249"/>
      <c r="AA550" s="249"/>
      <c r="AB550" s="249"/>
      <c r="AC550" s="249"/>
      <c r="AD550" s="249"/>
      <c r="AG550">
        <f>IF(C26=1,IF(OR(SUM(COUNTBLANK(D550:AD550),COUNTBLANK(D1131:AD1131))=25,SUM(COUNTBLANK(D550:AD550),COUNTBLANK(D1131:AD1131))=54),0,1),0)</f>
        <v>0</v>
      </c>
      <c r="AH550" t="b">
        <f>IF(C26&gt;1,IF(COUNTA(D550:AD550,D1131:AD1131)=0,0,1))</f>
        <v>0</v>
      </c>
      <c r="AK550">
        <f t="shared" si="57"/>
        <v>0</v>
      </c>
      <c r="AL550">
        <f t="shared" si="58"/>
        <v>0</v>
      </c>
      <c r="AM550">
        <f t="shared" si="59"/>
        <v>0</v>
      </c>
      <c r="AN550">
        <f t="shared" si="60"/>
        <v>0</v>
      </c>
      <c r="AO550">
        <f t="shared" si="61"/>
        <v>0</v>
      </c>
      <c r="AP550">
        <f t="shared" si="62"/>
        <v>0</v>
      </c>
    </row>
    <row r="551" spans="1:42" ht="15" customHeight="1">
      <c r="A551" s="83"/>
      <c r="B551" s="100"/>
      <c r="C551" s="125" t="s">
        <v>1695</v>
      </c>
      <c r="D551" s="441" t="str">
        <f>IF(OR($AC$136="",$C$26&lt;&gt;1),"",IF(HLOOKUP($AC$136,Presentación!$AQ$3:$BV$574,Presentación!AP412)="","",HLOOKUP($AC$136,Presentación!$AQ$3:$BV$574,Presentación!AP412,0)))</f>
        <v/>
      </c>
      <c r="E551" s="428"/>
      <c r="F551" s="429"/>
      <c r="G551" s="396" t="str">
        <f>IF(OR($AC$136="",$C$26&lt;&gt;1),"",IF(HLOOKUP($AC$136,Presentación!$BZ$3:$DE$574,Presentación!AP412,0)="","",HLOOKUP($AC$136,Presentación!$BZ$3:$DE$574,Presentación!AP412,0)))</f>
        <v/>
      </c>
      <c r="H551" s="428"/>
      <c r="I551" s="428"/>
      <c r="J551" s="428"/>
      <c r="K551" s="428"/>
      <c r="L551" s="428"/>
      <c r="M551" s="428"/>
      <c r="N551" s="428"/>
      <c r="O551" s="428"/>
      <c r="P551" s="428"/>
      <c r="Q551" s="428"/>
      <c r="R551" s="428"/>
      <c r="S551" s="429"/>
      <c r="T551" s="379"/>
      <c r="U551" s="316"/>
      <c r="V551" s="317"/>
      <c r="W551" s="249"/>
      <c r="X551" s="249"/>
      <c r="Y551" s="249"/>
      <c r="Z551" s="249"/>
      <c r="AA551" s="249"/>
      <c r="AB551" s="249"/>
      <c r="AC551" s="249"/>
      <c r="AD551" s="249"/>
      <c r="AG551">
        <f>IF(C26=1,IF(OR(SUM(COUNTBLANK(D551:AD551),COUNTBLANK(D1132:AD1132))=25,SUM(COUNTBLANK(D551:AD551),COUNTBLANK(D1132:AD1132))=54),0,1),0)</f>
        <v>0</v>
      </c>
      <c r="AH551" t="b">
        <f>IF(C26&gt;1,IF(COUNTA(D551:AD551,D1132:AD1132)=0,0,1))</f>
        <v>0</v>
      </c>
      <c r="AK551">
        <f t="shared" si="57"/>
        <v>0</v>
      </c>
      <c r="AL551">
        <f t="shared" si="58"/>
        <v>0</v>
      </c>
      <c r="AM551">
        <f t="shared" si="59"/>
        <v>0</v>
      </c>
      <c r="AN551">
        <f t="shared" si="60"/>
        <v>0</v>
      </c>
      <c r="AO551">
        <f t="shared" si="61"/>
        <v>0</v>
      </c>
      <c r="AP551">
        <f t="shared" si="62"/>
        <v>0</v>
      </c>
    </row>
    <row r="552" spans="1:42" ht="15" customHeight="1">
      <c r="A552" s="83"/>
      <c r="B552" s="100"/>
      <c r="C552" s="125" t="s">
        <v>1696</v>
      </c>
      <c r="D552" s="441" t="str">
        <f>IF(OR($AC$136="",$C$26&lt;&gt;1),"",IF(HLOOKUP($AC$136,Presentación!$AQ$3:$BV$574,Presentación!AP413)="","",HLOOKUP($AC$136,Presentación!$AQ$3:$BV$574,Presentación!AP413,0)))</f>
        <v/>
      </c>
      <c r="E552" s="428"/>
      <c r="F552" s="429"/>
      <c r="G552" s="396" t="str">
        <f>IF(OR($AC$136="",$C$26&lt;&gt;1),"",IF(HLOOKUP($AC$136,Presentación!$BZ$3:$DE$574,Presentación!AP413,0)="","",HLOOKUP($AC$136,Presentación!$BZ$3:$DE$574,Presentación!AP413,0)))</f>
        <v/>
      </c>
      <c r="H552" s="428"/>
      <c r="I552" s="428"/>
      <c r="J552" s="428"/>
      <c r="K552" s="428"/>
      <c r="L552" s="428"/>
      <c r="M552" s="428"/>
      <c r="N552" s="428"/>
      <c r="O552" s="428"/>
      <c r="P552" s="428"/>
      <c r="Q552" s="428"/>
      <c r="R552" s="428"/>
      <c r="S552" s="429"/>
      <c r="T552" s="379"/>
      <c r="U552" s="316"/>
      <c r="V552" s="317"/>
      <c r="W552" s="249"/>
      <c r="X552" s="249"/>
      <c r="Y552" s="249"/>
      <c r="Z552" s="249"/>
      <c r="AA552" s="249"/>
      <c r="AB552" s="249"/>
      <c r="AC552" s="249"/>
      <c r="AD552" s="249"/>
      <c r="AG552">
        <f>IF(C26=1,IF(OR(SUM(COUNTBLANK(D552:AD552),COUNTBLANK(D1133:AD1133))=25,SUM(COUNTBLANK(D552:AD552),COUNTBLANK(D1133:AD1133))=54),0,1),0)</f>
        <v>0</v>
      </c>
      <c r="AH552" t="b">
        <f>IF(C26&gt;1,IF(COUNTA(D552:AD552,D1133:AD1133)=0,0,1))</f>
        <v>0</v>
      </c>
      <c r="AK552">
        <f t="shared" si="57"/>
        <v>0</v>
      </c>
      <c r="AL552">
        <f t="shared" si="58"/>
        <v>0</v>
      </c>
      <c r="AM552">
        <f t="shared" si="59"/>
        <v>0</v>
      </c>
      <c r="AN552">
        <f t="shared" si="60"/>
        <v>0</v>
      </c>
      <c r="AO552">
        <f t="shared" si="61"/>
        <v>0</v>
      </c>
      <c r="AP552">
        <f t="shared" si="62"/>
        <v>0</v>
      </c>
    </row>
    <row r="553" spans="1:42" ht="15" customHeight="1">
      <c r="A553" s="83"/>
      <c r="B553" s="100"/>
      <c r="C553" s="125" t="s">
        <v>1697</v>
      </c>
      <c r="D553" s="441" t="str">
        <f>IF(OR($AC$136="",$C$26&lt;&gt;1),"",IF(HLOOKUP($AC$136,Presentación!$AQ$3:$BV$574,Presentación!AP414)="","",HLOOKUP($AC$136,Presentación!$AQ$3:$BV$574,Presentación!AP414,0)))</f>
        <v/>
      </c>
      <c r="E553" s="428"/>
      <c r="F553" s="429"/>
      <c r="G553" s="396" t="str">
        <f>IF(OR($AC$136="",$C$26&lt;&gt;1),"",IF(HLOOKUP($AC$136,Presentación!$BZ$3:$DE$574,Presentación!AP414,0)="","",HLOOKUP($AC$136,Presentación!$BZ$3:$DE$574,Presentación!AP414,0)))</f>
        <v/>
      </c>
      <c r="H553" s="428"/>
      <c r="I553" s="428"/>
      <c r="J553" s="428"/>
      <c r="K553" s="428"/>
      <c r="L553" s="428"/>
      <c r="M553" s="428"/>
      <c r="N553" s="428"/>
      <c r="O553" s="428"/>
      <c r="P553" s="428"/>
      <c r="Q553" s="428"/>
      <c r="R553" s="428"/>
      <c r="S553" s="429"/>
      <c r="T553" s="379"/>
      <c r="U553" s="316"/>
      <c r="V553" s="317"/>
      <c r="W553" s="249"/>
      <c r="X553" s="249"/>
      <c r="Y553" s="249"/>
      <c r="Z553" s="249"/>
      <c r="AA553" s="249"/>
      <c r="AB553" s="249"/>
      <c r="AC553" s="249"/>
      <c r="AD553" s="249"/>
      <c r="AG553">
        <f>IF(C26=1,IF(OR(SUM(COUNTBLANK(D553:AD553),COUNTBLANK(D1134:AD1134))=25,SUM(COUNTBLANK(D553:AD553),COUNTBLANK(D1134:AD1134))=54),0,1),0)</f>
        <v>0</v>
      </c>
      <c r="AH553" t="b">
        <f>IF(C26&gt;1,IF(COUNTA(D553:AD553,D1134:AD1134)=0,0,1))</f>
        <v>0</v>
      </c>
      <c r="AK553">
        <f t="shared" si="57"/>
        <v>0</v>
      </c>
      <c r="AL553">
        <f t="shared" si="58"/>
        <v>0</v>
      </c>
      <c r="AM553">
        <f t="shared" si="59"/>
        <v>0</v>
      </c>
      <c r="AN553">
        <f t="shared" si="60"/>
        <v>0</v>
      </c>
      <c r="AO553">
        <f t="shared" si="61"/>
        <v>0</v>
      </c>
      <c r="AP553">
        <f t="shared" si="62"/>
        <v>0</v>
      </c>
    </row>
    <row r="554" spans="1:42" ht="15" customHeight="1">
      <c r="A554" s="83"/>
      <c r="B554" s="100"/>
      <c r="C554" s="125" t="s">
        <v>1698</v>
      </c>
      <c r="D554" s="441" t="str">
        <f>IF(OR($AC$136="",$C$26&lt;&gt;1),"",IF(HLOOKUP($AC$136,Presentación!$AQ$3:$BV$574,Presentación!AP415)="","",HLOOKUP($AC$136,Presentación!$AQ$3:$BV$574,Presentación!AP415,0)))</f>
        <v/>
      </c>
      <c r="E554" s="428"/>
      <c r="F554" s="429"/>
      <c r="G554" s="396" t="str">
        <f>IF(OR($AC$136="",$C$26&lt;&gt;1),"",IF(HLOOKUP($AC$136,Presentación!$BZ$3:$DE$574,Presentación!AP415,0)="","",HLOOKUP($AC$136,Presentación!$BZ$3:$DE$574,Presentación!AP415,0)))</f>
        <v/>
      </c>
      <c r="H554" s="428"/>
      <c r="I554" s="428"/>
      <c r="J554" s="428"/>
      <c r="K554" s="428"/>
      <c r="L554" s="428"/>
      <c r="M554" s="428"/>
      <c r="N554" s="428"/>
      <c r="O554" s="428"/>
      <c r="P554" s="428"/>
      <c r="Q554" s="428"/>
      <c r="R554" s="428"/>
      <c r="S554" s="429"/>
      <c r="T554" s="379"/>
      <c r="U554" s="316"/>
      <c r="V554" s="317"/>
      <c r="W554" s="249"/>
      <c r="X554" s="249"/>
      <c r="Y554" s="249"/>
      <c r="Z554" s="249"/>
      <c r="AA554" s="249"/>
      <c r="AB554" s="249"/>
      <c r="AC554" s="249"/>
      <c r="AD554" s="249"/>
      <c r="AG554">
        <f>IF(C26=1,IF(OR(SUM(COUNTBLANK(D554:AD554),COUNTBLANK(D1135:AD1135))=25,SUM(COUNTBLANK(D554:AD554),COUNTBLANK(D1135:AD1135))=54),0,1),0)</f>
        <v>0</v>
      </c>
      <c r="AH554" t="b">
        <f>IF(C26&gt;1,IF(COUNTA(D554:AD554,D1135:AD1135)=0,0,1))</f>
        <v>0</v>
      </c>
      <c r="AK554">
        <f t="shared" si="57"/>
        <v>0</v>
      </c>
      <c r="AL554">
        <f t="shared" si="58"/>
        <v>0</v>
      </c>
      <c r="AM554">
        <f t="shared" si="59"/>
        <v>0</v>
      </c>
      <c r="AN554">
        <f t="shared" si="60"/>
        <v>0</v>
      </c>
      <c r="AO554">
        <f t="shared" si="61"/>
        <v>0</v>
      </c>
      <c r="AP554">
        <f t="shared" si="62"/>
        <v>0</v>
      </c>
    </row>
    <row r="555" spans="1:42" ht="15" customHeight="1">
      <c r="A555" s="83"/>
      <c r="B555" s="100"/>
      <c r="C555" s="125" t="s">
        <v>1699</v>
      </c>
      <c r="D555" s="441" t="str">
        <f>IF(OR($AC$136="",$C$26&lt;&gt;1),"",IF(HLOOKUP($AC$136,Presentación!$AQ$3:$BV$574,Presentación!AP416)="","",HLOOKUP($AC$136,Presentación!$AQ$3:$BV$574,Presentación!AP416,0)))</f>
        <v/>
      </c>
      <c r="E555" s="428"/>
      <c r="F555" s="429"/>
      <c r="G555" s="396" t="str">
        <f>IF(OR($AC$136="",$C$26&lt;&gt;1),"",IF(HLOOKUP($AC$136,Presentación!$BZ$3:$DE$574,Presentación!AP416,0)="","",HLOOKUP($AC$136,Presentación!$BZ$3:$DE$574,Presentación!AP416,0)))</f>
        <v/>
      </c>
      <c r="H555" s="428"/>
      <c r="I555" s="428"/>
      <c r="J555" s="428"/>
      <c r="K555" s="428"/>
      <c r="L555" s="428"/>
      <c r="M555" s="428"/>
      <c r="N555" s="428"/>
      <c r="O555" s="428"/>
      <c r="P555" s="428"/>
      <c r="Q555" s="428"/>
      <c r="R555" s="428"/>
      <c r="S555" s="429"/>
      <c r="T555" s="379"/>
      <c r="U555" s="316"/>
      <c r="V555" s="317"/>
      <c r="W555" s="249"/>
      <c r="X555" s="249"/>
      <c r="Y555" s="249"/>
      <c r="Z555" s="249"/>
      <c r="AA555" s="249"/>
      <c r="AB555" s="249"/>
      <c r="AC555" s="249"/>
      <c r="AD555" s="249"/>
      <c r="AG555">
        <f>IF(C26=1,IF(OR(SUM(COUNTBLANK(D555:AD555),COUNTBLANK(D1136:AD1136))=25,SUM(COUNTBLANK(D555:AD555),COUNTBLANK(D1136:AD1136))=54),0,1),0)</f>
        <v>0</v>
      </c>
      <c r="AH555" t="b">
        <f>IF(C26&gt;1,IF(COUNTA(D555:AD555,D1136:AD1136)=0,0,1))</f>
        <v>0</v>
      </c>
      <c r="AK555">
        <f t="shared" si="57"/>
        <v>0</v>
      </c>
      <c r="AL555">
        <f t="shared" si="58"/>
        <v>0</v>
      </c>
      <c r="AM555">
        <f t="shared" si="59"/>
        <v>0</v>
      </c>
      <c r="AN555">
        <f t="shared" si="60"/>
        <v>0</v>
      </c>
      <c r="AO555">
        <f t="shared" si="61"/>
        <v>0</v>
      </c>
      <c r="AP555">
        <f t="shared" si="62"/>
        <v>0</v>
      </c>
    </row>
    <row r="556" spans="1:42" ht="15" customHeight="1">
      <c r="A556" s="83"/>
      <c r="B556" s="100"/>
      <c r="C556" s="125" t="s">
        <v>1700</v>
      </c>
      <c r="D556" s="441" t="str">
        <f>IF(OR($AC$136="",$C$26&lt;&gt;1),"",IF(HLOOKUP($AC$136,Presentación!$AQ$3:$BV$574,Presentación!AP417)="","",HLOOKUP($AC$136,Presentación!$AQ$3:$BV$574,Presentación!AP417,0)))</f>
        <v/>
      </c>
      <c r="E556" s="428"/>
      <c r="F556" s="429"/>
      <c r="G556" s="396" t="str">
        <f>IF(OR($AC$136="",$C$26&lt;&gt;1),"",IF(HLOOKUP($AC$136,Presentación!$BZ$3:$DE$574,Presentación!AP417,0)="","",HLOOKUP($AC$136,Presentación!$BZ$3:$DE$574,Presentación!AP417,0)))</f>
        <v/>
      </c>
      <c r="H556" s="428"/>
      <c r="I556" s="428"/>
      <c r="J556" s="428"/>
      <c r="K556" s="428"/>
      <c r="L556" s="428"/>
      <c r="M556" s="428"/>
      <c r="N556" s="428"/>
      <c r="O556" s="428"/>
      <c r="P556" s="428"/>
      <c r="Q556" s="428"/>
      <c r="R556" s="428"/>
      <c r="S556" s="429"/>
      <c r="T556" s="379"/>
      <c r="U556" s="316"/>
      <c r="V556" s="317"/>
      <c r="W556" s="249"/>
      <c r="X556" s="249"/>
      <c r="Y556" s="249"/>
      <c r="Z556" s="249"/>
      <c r="AA556" s="249"/>
      <c r="AB556" s="249"/>
      <c r="AC556" s="249"/>
      <c r="AD556" s="249"/>
      <c r="AG556">
        <f>IF(C26=1,IF(OR(SUM(COUNTBLANK(D556:AD556),COUNTBLANK(D1137:AD1137))=25,SUM(COUNTBLANK(D556:AD556),COUNTBLANK(D1137:AD1137))=54),0,1),0)</f>
        <v>0</v>
      </c>
      <c r="AH556" t="b">
        <f>IF(C26&gt;1,IF(COUNTA(D556:AD556,D1137:AD1137)=0,0,1))</f>
        <v>0</v>
      </c>
      <c r="AK556">
        <f t="shared" si="57"/>
        <v>0</v>
      </c>
      <c r="AL556">
        <f t="shared" si="58"/>
        <v>0</v>
      </c>
      <c r="AM556">
        <f t="shared" si="59"/>
        <v>0</v>
      </c>
      <c r="AN556">
        <f t="shared" si="60"/>
        <v>0</v>
      </c>
      <c r="AO556">
        <f t="shared" si="61"/>
        <v>0</v>
      </c>
      <c r="AP556">
        <f t="shared" si="62"/>
        <v>0</v>
      </c>
    </row>
    <row r="557" spans="1:42" ht="15" customHeight="1">
      <c r="A557" s="83"/>
      <c r="B557" s="100"/>
      <c r="C557" s="125" t="s">
        <v>1701</v>
      </c>
      <c r="D557" s="441" t="str">
        <f>IF(OR($AC$136="",$C$26&lt;&gt;1),"",IF(HLOOKUP($AC$136,Presentación!$AQ$3:$BV$574,Presentación!AP418)="","",HLOOKUP($AC$136,Presentación!$AQ$3:$BV$574,Presentación!AP418,0)))</f>
        <v/>
      </c>
      <c r="E557" s="428"/>
      <c r="F557" s="429"/>
      <c r="G557" s="396" t="str">
        <f>IF(OR($AC$136="",$C$26&lt;&gt;1),"",IF(HLOOKUP($AC$136,Presentación!$BZ$3:$DE$574,Presentación!AP418,0)="","",HLOOKUP($AC$136,Presentación!$BZ$3:$DE$574,Presentación!AP418,0)))</f>
        <v/>
      </c>
      <c r="H557" s="428"/>
      <c r="I557" s="428"/>
      <c r="J557" s="428"/>
      <c r="K557" s="428"/>
      <c r="L557" s="428"/>
      <c r="M557" s="428"/>
      <c r="N557" s="428"/>
      <c r="O557" s="428"/>
      <c r="P557" s="428"/>
      <c r="Q557" s="428"/>
      <c r="R557" s="428"/>
      <c r="S557" s="429"/>
      <c r="T557" s="379"/>
      <c r="U557" s="316"/>
      <c r="V557" s="317"/>
      <c r="W557" s="249"/>
      <c r="X557" s="249"/>
      <c r="Y557" s="249"/>
      <c r="Z557" s="249"/>
      <c r="AA557" s="249"/>
      <c r="AB557" s="249"/>
      <c r="AC557" s="249"/>
      <c r="AD557" s="249"/>
      <c r="AG557">
        <f>IF(C26=1,IF(OR(SUM(COUNTBLANK(D557:AD557),COUNTBLANK(D1138:AD1138))=25,SUM(COUNTBLANK(D557:AD557),COUNTBLANK(D1138:AD1138))=54),0,1),0)</f>
        <v>0</v>
      </c>
      <c r="AH557" t="b">
        <f>IF(C26&gt;1,IF(COUNTA(D557:AD557,D1138:AD1138)=0,0,1))</f>
        <v>0</v>
      </c>
      <c r="AK557">
        <f t="shared" si="57"/>
        <v>0</v>
      </c>
      <c r="AL557">
        <f t="shared" si="58"/>
        <v>0</v>
      </c>
      <c r="AM557">
        <f t="shared" si="59"/>
        <v>0</v>
      </c>
      <c r="AN557">
        <f t="shared" si="60"/>
        <v>0</v>
      </c>
      <c r="AO557">
        <f t="shared" si="61"/>
        <v>0</v>
      </c>
      <c r="AP557">
        <f t="shared" si="62"/>
        <v>0</v>
      </c>
    </row>
    <row r="558" spans="1:42" ht="15" customHeight="1">
      <c r="A558" s="83"/>
      <c r="B558" s="100"/>
      <c r="C558" s="125" t="s">
        <v>1702</v>
      </c>
      <c r="D558" s="441" t="str">
        <f>IF(OR($AC$136="",$C$26&lt;&gt;1),"",IF(HLOOKUP($AC$136,Presentación!$AQ$3:$BV$574,Presentación!AP419)="","",HLOOKUP($AC$136,Presentación!$AQ$3:$BV$574,Presentación!AP419,0)))</f>
        <v/>
      </c>
      <c r="E558" s="428"/>
      <c r="F558" s="429"/>
      <c r="G558" s="396" t="str">
        <f>IF(OR($AC$136="",$C$26&lt;&gt;1),"",IF(HLOOKUP($AC$136,Presentación!$BZ$3:$DE$574,Presentación!AP419,0)="","",HLOOKUP($AC$136,Presentación!$BZ$3:$DE$574,Presentación!AP419,0)))</f>
        <v/>
      </c>
      <c r="H558" s="428"/>
      <c r="I558" s="428"/>
      <c r="J558" s="428"/>
      <c r="K558" s="428"/>
      <c r="L558" s="428"/>
      <c r="M558" s="428"/>
      <c r="N558" s="428"/>
      <c r="O558" s="428"/>
      <c r="P558" s="428"/>
      <c r="Q558" s="428"/>
      <c r="R558" s="428"/>
      <c r="S558" s="429"/>
      <c r="T558" s="379"/>
      <c r="U558" s="316"/>
      <c r="V558" s="317"/>
      <c r="W558" s="249"/>
      <c r="X558" s="249"/>
      <c r="Y558" s="249"/>
      <c r="Z558" s="249"/>
      <c r="AA558" s="249"/>
      <c r="AB558" s="249"/>
      <c r="AC558" s="249"/>
      <c r="AD558" s="249"/>
      <c r="AG558">
        <f>IF(C26=1,IF(OR(SUM(COUNTBLANK(D558:AD558),COUNTBLANK(D1139:AD1139))=25,SUM(COUNTBLANK(D558:AD558),COUNTBLANK(D1139:AD1139))=54),0,1),0)</f>
        <v>0</v>
      </c>
      <c r="AH558" t="b">
        <f>IF(C26&gt;1,IF(COUNTA(D558:AD558,D1139:AD1139)=0,0,1))</f>
        <v>0</v>
      </c>
      <c r="AK558">
        <f t="shared" si="57"/>
        <v>0</v>
      </c>
      <c r="AL558">
        <f t="shared" si="58"/>
        <v>0</v>
      </c>
      <c r="AM558">
        <f t="shared" si="59"/>
        <v>0</v>
      </c>
      <c r="AN558">
        <f t="shared" si="60"/>
        <v>0</v>
      </c>
      <c r="AO558">
        <f t="shared" si="61"/>
        <v>0</v>
      </c>
      <c r="AP558">
        <f t="shared" si="62"/>
        <v>0</v>
      </c>
    </row>
    <row r="559" spans="1:42" ht="15" customHeight="1">
      <c r="A559" s="83"/>
      <c r="B559" s="100"/>
      <c r="C559" s="125" t="s">
        <v>1703</v>
      </c>
      <c r="D559" s="441" t="str">
        <f>IF(OR($AC$136="",$C$26&lt;&gt;1),"",IF(HLOOKUP($AC$136,Presentación!$AQ$3:$BV$574,Presentación!AP420)="","",HLOOKUP($AC$136,Presentación!$AQ$3:$BV$574,Presentación!AP420,0)))</f>
        <v/>
      </c>
      <c r="E559" s="428"/>
      <c r="F559" s="429"/>
      <c r="G559" s="396" t="str">
        <f>IF(OR($AC$136="",$C$26&lt;&gt;1),"",IF(HLOOKUP($AC$136,Presentación!$BZ$3:$DE$574,Presentación!AP420,0)="","",HLOOKUP($AC$136,Presentación!$BZ$3:$DE$574,Presentación!AP420,0)))</f>
        <v/>
      </c>
      <c r="H559" s="428"/>
      <c r="I559" s="428"/>
      <c r="J559" s="428"/>
      <c r="K559" s="428"/>
      <c r="L559" s="428"/>
      <c r="M559" s="428"/>
      <c r="N559" s="428"/>
      <c r="O559" s="428"/>
      <c r="P559" s="428"/>
      <c r="Q559" s="428"/>
      <c r="R559" s="428"/>
      <c r="S559" s="429"/>
      <c r="T559" s="379"/>
      <c r="U559" s="316"/>
      <c r="V559" s="317"/>
      <c r="W559" s="249"/>
      <c r="X559" s="249"/>
      <c r="Y559" s="249"/>
      <c r="Z559" s="249"/>
      <c r="AA559" s="249"/>
      <c r="AB559" s="249"/>
      <c r="AC559" s="249"/>
      <c r="AD559" s="249"/>
      <c r="AG559">
        <f>IF(C26=1,IF(OR(SUM(COUNTBLANK(D559:AD559),COUNTBLANK(D1140:AD1140))=25,SUM(COUNTBLANK(D559:AD559),COUNTBLANK(D1140:AD1140))=54),0,1),0)</f>
        <v>0</v>
      </c>
      <c r="AH559" t="b">
        <f>IF(C26&gt;1,IF(COUNTA(D559:AD559,D1140:AD1140)=0,0,1))</f>
        <v>0</v>
      </c>
      <c r="AK559">
        <f t="shared" si="57"/>
        <v>0</v>
      </c>
      <c r="AL559">
        <f t="shared" si="58"/>
        <v>0</v>
      </c>
      <c r="AM559">
        <f t="shared" si="59"/>
        <v>0</v>
      </c>
      <c r="AN559">
        <f t="shared" si="60"/>
        <v>0</v>
      </c>
      <c r="AO559">
        <f t="shared" si="61"/>
        <v>0</v>
      </c>
      <c r="AP559">
        <f t="shared" si="62"/>
        <v>0</v>
      </c>
    </row>
    <row r="560" spans="1:42" ht="15" customHeight="1">
      <c r="A560" s="83"/>
      <c r="B560" s="100"/>
      <c r="C560" s="125" t="s">
        <v>1704</v>
      </c>
      <c r="D560" s="441" t="str">
        <f>IF(OR($AC$136="",$C$26&lt;&gt;1),"",IF(HLOOKUP($AC$136,Presentación!$AQ$3:$BV$574,Presentación!AP421)="","",HLOOKUP($AC$136,Presentación!$AQ$3:$BV$574,Presentación!AP421,0)))</f>
        <v/>
      </c>
      <c r="E560" s="428"/>
      <c r="F560" s="429"/>
      <c r="G560" s="396" t="str">
        <f>IF(OR($AC$136="",$C$26&lt;&gt;1),"",IF(HLOOKUP($AC$136,Presentación!$BZ$3:$DE$574,Presentación!AP421,0)="","",HLOOKUP($AC$136,Presentación!$BZ$3:$DE$574,Presentación!AP421,0)))</f>
        <v/>
      </c>
      <c r="H560" s="428"/>
      <c r="I560" s="428"/>
      <c r="J560" s="428"/>
      <c r="K560" s="428"/>
      <c r="L560" s="428"/>
      <c r="M560" s="428"/>
      <c r="N560" s="428"/>
      <c r="O560" s="428"/>
      <c r="P560" s="428"/>
      <c r="Q560" s="428"/>
      <c r="R560" s="428"/>
      <c r="S560" s="429"/>
      <c r="T560" s="379"/>
      <c r="U560" s="316"/>
      <c r="V560" s="317"/>
      <c r="W560" s="249"/>
      <c r="X560" s="249"/>
      <c r="Y560" s="249"/>
      <c r="Z560" s="249"/>
      <c r="AA560" s="249"/>
      <c r="AB560" s="249"/>
      <c r="AC560" s="249"/>
      <c r="AD560" s="249"/>
      <c r="AG560">
        <f>IF(C26=1,IF(OR(SUM(COUNTBLANK(D560:AD560),COUNTBLANK(D1141:AD1141))=25,SUM(COUNTBLANK(D560:AD560),COUNTBLANK(D1141:AD1141))=54),0,1),0)</f>
        <v>0</v>
      </c>
      <c r="AH560" t="b">
        <f>IF(C26&gt;1,IF(COUNTA(D560:AD560,D1141:AD1141)=0,0,1))</f>
        <v>0</v>
      </c>
      <c r="AK560">
        <f t="shared" si="57"/>
        <v>0</v>
      </c>
      <c r="AL560">
        <f t="shared" si="58"/>
        <v>0</v>
      </c>
      <c r="AM560">
        <f t="shared" si="59"/>
        <v>0</v>
      </c>
      <c r="AN560">
        <f t="shared" si="60"/>
        <v>0</v>
      </c>
      <c r="AO560">
        <f t="shared" si="61"/>
        <v>0</v>
      </c>
      <c r="AP560">
        <f t="shared" si="62"/>
        <v>0</v>
      </c>
    </row>
    <row r="561" spans="1:42" ht="15" customHeight="1">
      <c r="A561" s="83"/>
      <c r="B561" s="100"/>
      <c r="C561" s="125" t="s">
        <v>1705</v>
      </c>
      <c r="D561" s="441" t="str">
        <f>IF(OR($AC$136="",$C$26&lt;&gt;1),"",IF(HLOOKUP($AC$136,Presentación!$AQ$3:$BV$574,Presentación!AP422)="","",HLOOKUP($AC$136,Presentación!$AQ$3:$BV$574,Presentación!AP422,0)))</f>
        <v/>
      </c>
      <c r="E561" s="428"/>
      <c r="F561" s="429"/>
      <c r="G561" s="396" t="str">
        <f>IF(OR($AC$136="",$C$26&lt;&gt;1),"",IF(HLOOKUP($AC$136,Presentación!$BZ$3:$DE$574,Presentación!AP422,0)="","",HLOOKUP($AC$136,Presentación!$BZ$3:$DE$574,Presentación!AP422,0)))</f>
        <v/>
      </c>
      <c r="H561" s="428"/>
      <c r="I561" s="428"/>
      <c r="J561" s="428"/>
      <c r="K561" s="428"/>
      <c r="L561" s="428"/>
      <c r="M561" s="428"/>
      <c r="N561" s="428"/>
      <c r="O561" s="428"/>
      <c r="P561" s="428"/>
      <c r="Q561" s="428"/>
      <c r="R561" s="428"/>
      <c r="S561" s="429"/>
      <c r="T561" s="379"/>
      <c r="U561" s="316"/>
      <c r="V561" s="317"/>
      <c r="W561" s="249"/>
      <c r="X561" s="249"/>
      <c r="Y561" s="249"/>
      <c r="Z561" s="249"/>
      <c r="AA561" s="249"/>
      <c r="AB561" s="249"/>
      <c r="AC561" s="249"/>
      <c r="AD561" s="249"/>
      <c r="AG561">
        <f>IF(C26=1,IF(OR(SUM(COUNTBLANK(D561:AD561),COUNTBLANK(D1142:AD1142))=25,SUM(COUNTBLANK(D561:AD561),COUNTBLANK(D1142:AD1142))=54),0,1),0)</f>
        <v>0</v>
      </c>
      <c r="AH561" t="b">
        <f>IF(C26&gt;1,IF(COUNTA(D561:AD561,D1142:AD1142)=0,0,1))</f>
        <v>0</v>
      </c>
      <c r="AK561">
        <f t="shared" si="57"/>
        <v>0</v>
      </c>
      <c r="AL561">
        <f t="shared" si="58"/>
        <v>0</v>
      </c>
      <c r="AM561">
        <f t="shared" si="59"/>
        <v>0</v>
      </c>
      <c r="AN561">
        <f t="shared" si="60"/>
        <v>0</v>
      </c>
      <c r="AO561">
        <f t="shared" si="61"/>
        <v>0</v>
      </c>
      <c r="AP561">
        <f t="shared" si="62"/>
        <v>0</v>
      </c>
    </row>
    <row r="562" spans="1:42" ht="15" customHeight="1">
      <c r="A562" s="83"/>
      <c r="B562" s="100"/>
      <c r="C562" s="125" t="s">
        <v>1706</v>
      </c>
      <c r="D562" s="441" t="str">
        <f>IF(OR($AC$136="",$C$26&lt;&gt;1),"",IF(HLOOKUP($AC$136,Presentación!$AQ$3:$BV$574,Presentación!AP423)="","",HLOOKUP($AC$136,Presentación!$AQ$3:$BV$574,Presentación!AP423,0)))</f>
        <v/>
      </c>
      <c r="E562" s="428"/>
      <c r="F562" s="429"/>
      <c r="G562" s="396" t="str">
        <f>IF(OR($AC$136="",$C$26&lt;&gt;1),"",IF(HLOOKUP($AC$136,Presentación!$BZ$3:$DE$574,Presentación!AP423,0)="","",HLOOKUP($AC$136,Presentación!$BZ$3:$DE$574,Presentación!AP423,0)))</f>
        <v/>
      </c>
      <c r="H562" s="428"/>
      <c r="I562" s="428"/>
      <c r="J562" s="428"/>
      <c r="K562" s="428"/>
      <c r="L562" s="428"/>
      <c r="M562" s="428"/>
      <c r="N562" s="428"/>
      <c r="O562" s="428"/>
      <c r="P562" s="428"/>
      <c r="Q562" s="428"/>
      <c r="R562" s="428"/>
      <c r="S562" s="429"/>
      <c r="T562" s="379"/>
      <c r="U562" s="316"/>
      <c r="V562" s="317"/>
      <c r="W562" s="249"/>
      <c r="X562" s="249"/>
      <c r="Y562" s="249"/>
      <c r="Z562" s="249"/>
      <c r="AA562" s="249"/>
      <c r="AB562" s="249"/>
      <c r="AC562" s="249"/>
      <c r="AD562" s="249"/>
      <c r="AG562">
        <f>IF(C26=1,IF(OR(SUM(COUNTBLANK(D562:AD562),COUNTBLANK(D1143:AD1143))=25,SUM(COUNTBLANK(D562:AD562),COUNTBLANK(D1143:AD1143))=54),0,1),0)</f>
        <v>0</v>
      </c>
      <c r="AH562" t="b">
        <f>IF(C26&gt;1,IF(COUNTA(D562:AD562,D1143:AD1143)=0,0,1))</f>
        <v>0</v>
      </c>
      <c r="AK562">
        <f t="shared" si="57"/>
        <v>0</v>
      </c>
      <c r="AL562">
        <f t="shared" si="58"/>
        <v>0</v>
      </c>
      <c r="AM562">
        <f t="shared" si="59"/>
        <v>0</v>
      </c>
      <c r="AN562">
        <f t="shared" si="60"/>
        <v>0</v>
      </c>
      <c r="AO562">
        <f t="shared" si="61"/>
        <v>0</v>
      </c>
      <c r="AP562">
        <f t="shared" si="62"/>
        <v>0</v>
      </c>
    </row>
    <row r="563" spans="1:42" ht="15" customHeight="1">
      <c r="A563" s="83"/>
      <c r="B563" s="100"/>
      <c r="C563" s="125" t="s">
        <v>1707</v>
      </c>
      <c r="D563" s="441" t="str">
        <f>IF(OR($AC$136="",$C$26&lt;&gt;1),"",IF(HLOOKUP($AC$136,Presentación!$AQ$3:$BV$574,Presentación!AP424)="","",HLOOKUP($AC$136,Presentación!$AQ$3:$BV$574,Presentación!AP424,0)))</f>
        <v/>
      </c>
      <c r="E563" s="428"/>
      <c r="F563" s="429"/>
      <c r="G563" s="396" t="str">
        <f>IF(OR($AC$136="",$C$26&lt;&gt;1),"",IF(HLOOKUP($AC$136,Presentación!$BZ$3:$DE$574,Presentación!AP424,0)="","",HLOOKUP($AC$136,Presentación!$BZ$3:$DE$574,Presentación!AP424,0)))</f>
        <v/>
      </c>
      <c r="H563" s="428"/>
      <c r="I563" s="428"/>
      <c r="J563" s="428"/>
      <c r="K563" s="428"/>
      <c r="L563" s="428"/>
      <c r="M563" s="428"/>
      <c r="N563" s="428"/>
      <c r="O563" s="428"/>
      <c r="P563" s="428"/>
      <c r="Q563" s="428"/>
      <c r="R563" s="428"/>
      <c r="S563" s="429"/>
      <c r="T563" s="379"/>
      <c r="U563" s="316"/>
      <c r="V563" s="317"/>
      <c r="W563" s="249"/>
      <c r="X563" s="249"/>
      <c r="Y563" s="249"/>
      <c r="Z563" s="249"/>
      <c r="AA563" s="249"/>
      <c r="AB563" s="249"/>
      <c r="AC563" s="249"/>
      <c r="AD563" s="249"/>
      <c r="AG563">
        <f>IF(C26=1,IF(OR(SUM(COUNTBLANK(D563:AD563),COUNTBLANK(D1144:AD1144))=25,SUM(COUNTBLANK(D563:AD563),COUNTBLANK(D1144:AD1144))=54),0,1),0)</f>
        <v>0</v>
      </c>
      <c r="AH563" t="b">
        <f>IF(C26&gt;1,IF(COUNTA(D563:AD563,D1144:AD1144)=0,0,1))</f>
        <v>0</v>
      </c>
      <c r="AK563">
        <f t="shared" si="57"/>
        <v>0</v>
      </c>
      <c r="AL563">
        <f t="shared" si="58"/>
        <v>0</v>
      </c>
      <c r="AM563">
        <f t="shared" si="59"/>
        <v>0</v>
      </c>
      <c r="AN563">
        <f t="shared" si="60"/>
        <v>0</v>
      </c>
      <c r="AO563">
        <f t="shared" si="61"/>
        <v>0</v>
      </c>
      <c r="AP563">
        <f t="shared" si="62"/>
        <v>0</v>
      </c>
    </row>
    <row r="564" spans="1:42" ht="15" customHeight="1">
      <c r="A564" s="83"/>
      <c r="B564" s="100"/>
      <c r="C564" s="125" t="s">
        <v>1708</v>
      </c>
      <c r="D564" s="441" t="str">
        <f>IF(OR($AC$136="",$C$26&lt;&gt;1),"",IF(HLOOKUP($AC$136,Presentación!$AQ$3:$BV$574,Presentación!AP425)="","",HLOOKUP($AC$136,Presentación!$AQ$3:$BV$574,Presentación!AP425,0)))</f>
        <v/>
      </c>
      <c r="E564" s="428"/>
      <c r="F564" s="429"/>
      <c r="G564" s="396" t="str">
        <f>IF(OR($AC$136="",$C$26&lt;&gt;1),"",IF(HLOOKUP($AC$136,Presentación!$BZ$3:$DE$574,Presentación!AP425,0)="","",HLOOKUP($AC$136,Presentación!$BZ$3:$DE$574,Presentación!AP425,0)))</f>
        <v/>
      </c>
      <c r="H564" s="428"/>
      <c r="I564" s="428"/>
      <c r="J564" s="428"/>
      <c r="K564" s="428"/>
      <c r="L564" s="428"/>
      <c r="M564" s="428"/>
      <c r="N564" s="428"/>
      <c r="O564" s="428"/>
      <c r="P564" s="428"/>
      <c r="Q564" s="428"/>
      <c r="R564" s="428"/>
      <c r="S564" s="429"/>
      <c r="T564" s="379"/>
      <c r="U564" s="316"/>
      <c r="V564" s="317"/>
      <c r="W564" s="249"/>
      <c r="X564" s="249"/>
      <c r="Y564" s="249"/>
      <c r="Z564" s="249"/>
      <c r="AA564" s="249"/>
      <c r="AB564" s="249"/>
      <c r="AC564" s="249"/>
      <c r="AD564" s="249"/>
      <c r="AG564">
        <f>IF(C26=1,IF(OR(SUM(COUNTBLANK(D564:AD564),COUNTBLANK(D1145:AD1145))=25,SUM(COUNTBLANK(D564:AD564),COUNTBLANK(D1145:AD1145))=54),0,1),0)</f>
        <v>0</v>
      </c>
      <c r="AH564" t="b">
        <f>IF(C26&gt;1,IF(COUNTA(D564:AD564,D1145:AD1145)=0,0,1))</f>
        <v>0</v>
      </c>
      <c r="AK564">
        <f t="shared" si="57"/>
        <v>0</v>
      </c>
      <c r="AL564">
        <f t="shared" si="58"/>
        <v>0</v>
      </c>
      <c r="AM564">
        <f t="shared" si="59"/>
        <v>0</v>
      </c>
      <c r="AN564">
        <f t="shared" si="60"/>
        <v>0</v>
      </c>
      <c r="AO564">
        <f t="shared" si="61"/>
        <v>0</v>
      </c>
      <c r="AP564">
        <f t="shared" si="62"/>
        <v>0</v>
      </c>
    </row>
    <row r="565" spans="1:42" ht="15" customHeight="1">
      <c r="A565" s="83"/>
      <c r="B565" s="100"/>
      <c r="C565" s="125" t="s">
        <v>1709</v>
      </c>
      <c r="D565" s="441" t="str">
        <f>IF(OR($AC$136="",$C$26&lt;&gt;1),"",IF(HLOOKUP($AC$136,Presentación!$AQ$3:$BV$574,Presentación!AP426)="","",HLOOKUP($AC$136,Presentación!$AQ$3:$BV$574,Presentación!AP426,0)))</f>
        <v/>
      </c>
      <c r="E565" s="428"/>
      <c r="F565" s="429"/>
      <c r="G565" s="396" t="str">
        <f>IF(OR($AC$136="",$C$26&lt;&gt;1),"",IF(HLOOKUP($AC$136,Presentación!$BZ$3:$DE$574,Presentación!AP426,0)="","",HLOOKUP($AC$136,Presentación!$BZ$3:$DE$574,Presentación!AP426,0)))</f>
        <v/>
      </c>
      <c r="H565" s="428"/>
      <c r="I565" s="428"/>
      <c r="J565" s="428"/>
      <c r="K565" s="428"/>
      <c r="L565" s="428"/>
      <c r="M565" s="428"/>
      <c r="N565" s="428"/>
      <c r="O565" s="428"/>
      <c r="P565" s="428"/>
      <c r="Q565" s="428"/>
      <c r="R565" s="428"/>
      <c r="S565" s="429"/>
      <c r="T565" s="379"/>
      <c r="U565" s="316"/>
      <c r="V565" s="317"/>
      <c r="W565" s="249"/>
      <c r="X565" s="249"/>
      <c r="Y565" s="249"/>
      <c r="Z565" s="249"/>
      <c r="AA565" s="249"/>
      <c r="AB565" s="249"/>
      <c r="AC565" s="249"/>
      <c r="AD565" s="249"/>
      <c r="AG565">
        <f>IF(C26=1,IF(OR(SUM(COUNTBLANK(D565:AD565),COUNTBLANK(D1146:AD1146))=25,SUM(COUNTBLANK(D565:AD565),COUNTBLANK(D1146:AD1146))=54),0,1),0)</f>
        <v>0</v>
      </c>
      <c r="AH565" t="b">
        <f>IF(C26&gt;1,IF(COUNTA(D565:AD565,D1146:AD1146)=0,0,1))</f>
        <v>0</v>
      </c>
      <c r="AK565">
        <f t="shared" si="57"/>
        <v>0</v>
      </c>
      <c r="AL565">
        <f t="shared" si="58"/>
        <v>0</v>
      </c>
      <c r="AM565">
        <f t="shared" si="59"/>
        <v>0</v>
      </c>
      <c r="AN565">
        <f t="shared" si="60"/>
        <v>0</v>
      </c>
      <c r="AO565">
        <f t="shared" si="61"/>
        <v>0</v>
      </c>
      <c r="AP565">
        <f t="shared" si="62"/>
        <v>0</v>
      </c>
    </row>
    <row r="566" spans="1:42" ht="15" customHeight="1">
      <c r="A566" s="83"/>
      <c r="B566" s="100"/>
      <c r="C566" s="125" t="s">
        <v>1710</v>
      </c>
      <c r="D566" s="441" t="str">
        <f>IF(OR($AC$136="",$C$26&lt;&gt;1),"",IF(HLOOKUP($AC$136,Presentación!$AQ$3:$BV$574,Presentación!AP427)="","",HLOOKUP($AC$136,Presentación!$AQ$3:$BV$574,Presentación!AP427,0)))</f>
        <v/>
      </c>
      <c r="E566" s="428"/>
      <c r="F566" s="429"/>
      <c r="G566" s="396" t="str">
        <f>IF(OR($AC$136="",$C$26&lt;&gt;1),"",IF(HLOOKUP($AC$136,Presentación!$BZ$3:$DE$574,Presentación!AP427,0)="","",HLOOKUP($AC$136,Presentación!$BZ$3:$DE$574,Presentación!AP427,0)))</f>
        <v/>
      </c>
      <c r="H566" s="428"/>
      <c r="I566" s="428"/>
      <c r="J566" s="428"/>
      <c r="K566" s="428"/>
      <c r="L566" s="428"/>
      <c r="M566" s="428"/>
      <c r="N566" s="428"/>
      <c r="O566" s="428"/>
      <c r="P566" s="428"/>
      <c r="Q566" s="428"/>
      <c r="R566" s="428"/>
      <c r="S566" s="429"/>
      <c r="T566" s="379"/>
      <c r="U566" s="316"/>
      <c r="V566" s="317"/>
      <c r="W566" s="249"/>
      <c r="X566" s="249"/>
      <c r="Y566" s="249"/>
      <c r="Z566" s="249"/>
      <c r="AA566" s="249"/>
      <c r="AB566" s="249"/>
      <c r="AC566" s="249"/>
      <c r="AD566" s="249"/>
      <c r="AG566">
        <f>IF(C26=1,IF(OR(SUM(COUNTBLANK(D566:AD566),COUNTBLANK(D1147:AD1147))=25,SUM(COUNTBLANK(D566:AD566),COUNTBLANK(D1147:AD1147))=54),0,1),0)</f>
        <v>0</v>
      </c>
      <c r="AH566" t="b">
        <f>IF(C26&gt;1,IF(COUNTA(D566:AD566,D1147:AD1147)=0,0,1))</f>
        <v>0</v>
      </c>
      <c r="AK566">
        <f t="shared" si="57"/>
        <v>0</v>
      </c>
      <c r="AL566">
        <f t="shared" si="58"/>
        <v>0</v>
      </c>
      <c r="AM566">
        <f t="shared" si="59"/>
        <v>0</v>
      </c>
      <c r="AN566">
        <f t="shared" si="60"/>
        <v>0</v>
      </c>
      <c r="AO566">
        <f t="shared" si="61"/>
        <v>0</v>
      </c>
      <c r="AP566">
        <f t="shared" si="62"/>
        <v>0</v>
      </c>
    </row>
    <row r="567" spans="1:42" ht="15" customHeight="1">
      <c r="A567" s="83"/>
      <c r="B567" s="100"/>
      <c r="C567" s="125" t="s">
        <v>1711</v>
      </c>
      <c r="D567" s="441" t="str">
        <f>IF(OR($AC$136="",$C$26&lt;&gt;1),"",IF(HLOOKUP($AC$136,Presentación!$AQ$3:$BV$574,Presentación!AP428)="","",HLOOKUP($AC$136,Presentación!$AQ$3:$BV$574,Presentación!AP428,0)))</f>
        <v/>
      </c>
      <c r="E567" s="428"/>
      <c r="F567" s="429"/>
      <c r="G567" s="396" t="str">
        <f>IF(OR($AC$136="",$C$26&lt;&gt;1),"",IF(HLOOKUP($AC$136,Presentación!$BZ$3:$DE$574,Presentación!AP428,0)="","",HLOOKUP($AC$136,Presentación!$BZ$3:$DE$574,Presentación!AP428,0)))</f>
        <v/>
      </c>
      <c r="H567" s="428"/>
      <c r="I567" s="428"/>
      <c r="J567" s="428"/>
      <c r="K567" s="428"/>
      <c r="L567" s="428"/>
      <c r="M567" s="428"/>
      <c r="N567" s="428"/>
      <c r="O567" s="428"/>
      <c r="P567" s="428"/>
      <c r="Q567" s="428"/>
      <c r="R567" s="428"/>
      <c r="S567" s="429"/>
      <c r="T567" s="379"/>
      <c r="U567" s="316"/>
      <c r="V567" s="317"/>
      <c r="W567" s="249"/>
      <c r="X567" s="249"/>
      <c r="Y567" s="249"/>
      <c r="Z567" s="249"/>
      <c r="AA567" s="249"/>
      <c r="AB567" s="249"/>
      <c r="AC567" s="249"/>
      <c r="AD567" s="249"/>
      <c r="AG567">
        <f>IF(C26=1,IF(OR(SUM(COUNTBLANK(D567:AD567),COUNTBLANK(D1148:AD1148))=25,SUM(COUNTBLANK(D567:AD567),COUNTBLANK(D1148:AD1148))=54),0,1),0)</f>
        <v>0</v>
      </c>
      <c r="AH567" t="b">
        <f>IF(C26&gt;1,IF(COUNTA(D567:AD567,D1148:AD1148)=0,0,1))</f>
        <v>0</v>
      </c>
      <c r="AK567">
        <f t="shared" si="57"/>
        <v>0</v>
      </c>
      <c r="AL567">
        <f t="shared" si="58"/>
        <v>0</v>
      </c>
      <c r="AM567">
        <f t="shared" si="59"/>
        <v>0</v>
      </c>
      <c r="AN567">
        <f t="shared" si="60"/>
        <v>0</v>
      </c>
      <c r="AO567">
        <f t="shared" si="61"/>
        <v>0</v>
      </c>
      <c r="AP567">
        <f t="shared" si="62"/>
        <v>0</v>
      </c>
    </row>
    <row r="568" spans="1:42" ht="15" customHeight="1">
      <c r="A568" s="83"/>
      <c r="B568" s="100"/>
      <c r="C568" s="125" t="s">
        <v>1712</v>
      </c>
      <c r="D568" s="441" t="str">
        <f>IF(OR($AC$136="",$C$26&lt;&gt;1),"",IF(HLOOKUP($AC$136,Presentación!$AQ$3:$BV$574,Presentación!AP429)="","",HLOOKUP($AC$136,Presentación!$AQ$3:$BV$574,Presentación!AP429,0)))</f>
        <v/>
      </c>
      <c r="E568" s="428"/>
      <c r="F568" s="429"/>
      <c r="G568" s="396" t="str">
        <f>IF(OR($AC$136="",$C$26&lt;&gt;1),"",IF(HLOOKUP($AC$136,Presentación!$BZ$3:$DE$574,Presentación!AP429,0)="","",HLOOKUP($AC$136,Presentación!$BZ$3:$DE$574,Presentación!AP429,0)))</f>
        <v/>
      </c>
      <c r="H568" s="428"/>
      <c r="I568" s="428"/>
      <c r="J568" s="428"/>
      <c r="K568" s="428"/>
      <c r="L568" s="428"/>
      <c r="M568" s="428"/>
      <c r="N568" s="428"/>
      <c r="O568" s="428"/>
      <c r="P568" s="428"/>
      <c r="Q568" s="428"/>
      <c r="R568" s="428"/>
      <c r="S568" s="429"/>
      <c r="T568" s="379"/>
      <c r="U568" s="316"/>
      <c r="V568" s="317"/>
      <c r="W568" s="249"/>
      <c r="X568" s="249"/>
      <c r="Y568" s="249"/>
      <c r="Z568" s="249"/>
      <c r="AA568" s="249"/>
      <c r="AB568" s="249"/>
      <c r="AC568" s="249"/>
      <c r="AD568" s="249"/>
      <c r="AG568">
        <f>IF(C26=1,IF(OR(SUM(COUNTBLANK(D568:AD568),COUNTBLANK(D1149:AD1149))=25,SUM(COUNTBLANK(D568:AD568),COUNTBLANK(D1149:AD1149))=54),0,1),0)</f>
        <v>0</v>
      </c>
      <c r="AH568" t="b">
        <f>IF(C26&gt;1,IF(COUNTA(D568:AD568,D1149:AD1149)=0,0,1))</f>
        <v>0</v>
      </c>
      <c r="AK568">
        <f t="shared" si="57"/>
        <v>0</v>
      </c>
      <c r="AL568">
        <f t="shared" si="58"/>
        <v>0</v>
      </c>
      <c r="AM568">
        <f t="shared" si="59"/>
        <v>0</v>
      </c>
      <c r="AN568">
        <f t="shared" si="60"/>
        <v>0</v>
      </c>
      <c r="AO568">
        <f t="shared" si="61"/>
        <v>0</v>
      </c>
      <c r="AP568">
        <f t="shared" si="62"/>
        <v>0</v>
      </c>
    </row>
    <row r="569" spans="1:42" ht="15" customHeight="1">
      <c r="A569" s="83"/>
      <c r="B569" s="100"/>
      <c r="C569" s="125" t="s">
        <v>1713</v>
      </c>
      <c r="D569" s="441" t="str">
        <f>IF(OR($AC$136="",$C$26&lt;&gt;1),"",IF(HLOOKUP($AC$136,Presentación!$AQ$3:$BV$574,Presentación!AP430)="","",HLOOKUP($AC$136,Presentación!$AQ$3:$BV$574,Presentación!AP430,0)))</f>
        <v/>
      </c>
      <c r="E569" s="428"/>
      <c r="F569" s="429"/>
      <c r="G569" s="396" t="str">
        <f>IF(OR($AC$136="",$C$26&lt;&gt;1),"",IF(HLOOKUP($AC$136,Presentación!$BZ$3:$DE$574,Presentación!AP430,0)="","",HLOOKUP($AC$136,Presentación!$BZ$3:$DE$574,Presentación!AP430,0)))</f>
        <v/>
      </c>
      <c r="H569" s="428"/>
      <c r="I569" s="428"/>
      <c r="J569" s="428"/>
      <c r="K569" s="428"/>
      <c r="L569" s="428"/>
      <c r="M569" s="428"/>
      <c r="N569" s="428"/>
      <c r="O569" s="428"/>
      <c r="P569" s="428"/>
      <c r="Q569" s="428"/>
      <c r="R569" s="428"/>
      <c r="S569" s="429"/>
      <c r="T569" s="379"/>
      <c r="U569" s="316"/>
      <c r="V569" s="317"/>
      <c r="W569" s="249"/>
      <c r="X569" s="249"/>
      <c r="Y569" s="249"/>
      <c r="Z569" s="249"/>
      <c r="AA569" s="249"/>
      <c r="AB569" s="249"/>
      <c r="AC569" s="249"/>
      <c r="AD569" s="249"/>
      <c r="AG569">
        <f>IF(C26=1,IF(OR(SUM(COUNTBLANK(D569:AD569),COUNTBLANK(D1150:AD1150))=25,SUM(COUNTBLANK(D569:AD569),COUNTBLANK(D1150:AD1150))=54),0,1),0)</f>
        <v>0</v>
      </c>
      <c r="AH569" t="b">
        <f>IF(C26&gt;1,IF(COUNTA(D569:AD569,D1150:AD1150)=0,0,1))</f>
        <v>0</v>
      </c>
      <c r="AK569">
        <f t="shared" si="57"/>
        <v>0</v>
      </c>
      <c r="AL569">
        <f t="shared" si="58"/>
        <v>0</v>
      </c>
      <c r="AM569">
        <f t="shared" si="59"/>
        <v>0</v>
      </c>
      <c r="AN569">
        <f t="shared" si="60"/>
        <v>0</v>
      </c>
      <c r="AO569">
        <f t="shared" si="61"/>
        <v>0</v>
      </c>
      <c r="AP569">
        <f t="shared" si="62"/>
        <v>0</v>
      </c>
    </row>
    <row r="570" spans="1:42" ht="15" customHeight="1">
      <c r="A570" s="83"/>
      <c r="B570" s="100"/>
      <c r="C570" s="125" t="s">
        <v>1714</v>
      </c>
      <c r="D570" s="441" t="str">
        <f>IF(OR($AC$136="",$C$26&lt;&gt;1),"",IF(HLOOKUP($AC$136,Presentación!$AQ$3:$BV$574,Presentación!AP431)="","",HLOOKUP($AC$136,Presentación!$AQ$3:$BV$574,Presentación!AP431,0)))</f>
        <v/>
      </c>
      <c r="E570" s="428"/>
      <c r="F570" s="429"/>
      <c r="G570" s="396" t="str">
        <f>IF(OR($AC$136="",$C$26&lt;&gt;1),"",IF(HLOOKUP($AC$136,Presentación!$BZ$3:$DE$574,Presentación!AP431,0)="","",HLOOKUP($AC$136,Presentación!$BZ$3:$DE$574,Presentación!AP431,0)))</f>
        <v/>
      </c>
      <c r="H570" s="428"/>
      <c r="I570" s="428"/>
      <c r="J570" s="428"/>
      <c r="K570" s="428"/>
      <c r="L570" s="428"/>
      <c r="M570" s="428"/>
      <c r="N570" s="428"/>
      <c r="O570" s="428"/>
      <c r="P570" s="428"/>
      <c r="Q570" s="428"/>
      <c r="R570" s="428"/>
      <c r="S570" s="429"/>
      <c r="T570" s="379"/>
      <c r="U570" s="316"/>
      <c r="V570" s="317"/>
      <c r="W570" s="249"/>
      <c r="X570" s="249"/>
      <c r="Y570" s="249"/>
      <c r="Z570" s="249"/>
      <c r="AA570" s="249"/>
      <c r="AB570" s="249"/>
      <c r="AC570" s="249"/>
      <c r="AD570" s="249"/>
      <c r="AG570">
        <f>IF(C26=1,IF(OR(SUM(COUNTBLANK(D570:AD570),COUNTBLANK(D1151:AD1151))=25,SUM(COUNTBLANK(D570:AD570),COUNTBLANK(D1151:AD1151))=54),0,1),0)</f>
        <v>0</v>
      </c>
      <c r="AH570" t="b">
        <f>IF(C26&gt;1,IF(COUNTA(D570:AD570,D1151:AD1151)=0,0,1))</f>
        <v>0</v>
      </c>
      <c r="AK570">
        <f t="shared" si="57"/>
        <v>0</v>
      </c>
      <c r="AL570">
        <f t="shared" si="58"/>
        <v>0</v>
      </c>
      <c r="AM570">
        <f t="shared" si="59"/>
        <v>0</v>
      </c>
      <c r="AN570">
        <f t="shared" si="60"/>
        <v>0</v>
      </c>
      <c r="AO570">
        <f t="shared" si="61"/>
        <v>0</v>
      </c>
      <c r="AP570">
        <f t="shared" si="62"/>
        <v>0</v>
      </c>
    </row>
    <row r="571" spans="1:42" ht="15" customHeight="1">
      <c r="A571" s="83"/>
      <c r="B571" s="100"/>
      <c r="C571" s="125" t="s">
        <v>1715</v>
      </c>
      <c r="D571" s="441" t="str">
        <f>IF(OR($AC$136="",$C$26&lt;&gt;1),"",IF(HLOOKUP($AC$136,Presentación!$AQ$3:$BV$574,Presentación!AP432)="","",HLOOKUP($AC$136,Presentación!$AQ$3:$BV$574,Presentación!AP432,0)))</f>
        <v/>
      </c>
      <c r="E571" s="428"/>
      <c r="F571" s="429"/>
      <c r="G571" s="396" t="str">
        <f>IF(OR($AC$136="",$C$26&lt;&gt;1),"",IF(HLOOKUP($AC$136,Presentación!$BZ$3:$DE$574,Presentación!AP432,0)="","",HLOOKUP($AC$136,Presentación!$BZ$3:$DE$574,Presentación!AP432,0)))</f>
        <v/>
      </c>
      <c r="H571" s="428"/>
      <c r="I571" s="428"/>
      <c r="J571" s="428"/>
      <c r="K571" s="428"/>
      <c r="L571" s="428"/>
      <c r="M571" s="428"/>
      <c r="N571" s="428"/>
      <c r="O571" s="428"/>
      <c r="P571" s="428"/>
      <c r="Q571" s="428"/>
      <c r="R571" s="428"/>
      <c r="S571" s="429"/>
      <c r="T571" s="379"/>
      <c r="U571" s="316"/>
      <c r="V571" s="317"/>
      <c r="W571" s="249"/>
      <c r="X571" s="249"/>
      <c r="Y571" s="249"/>
      <c r="Z571" s="249"/>
      <c r="AA571" s="249"/>
      <c r="AB571" s="249"/>
      <c r="AC571" s="249"/>
      <c r="AD571" s="249"/>
      <c r="AG571">
        <f>IF(C26=1,IF(OR(SUM(COUNTBLANK(D571:AD571),COUNTBLANK(D1152:AD1152))=25,SUM(COUNTBLANK(D571:AD571),COUNTBLANK(D1152:AD1152))=54),0,1),0)</f>
        <v>0</v>
      </c>
      <c r="AH571" t="b">
        <f>IF(C26&gt;1,IF(COUNTA(D571:AD571,D1152:AD1152)=0,0,1))</f>
        <v>0</v>
      </c>
      <c r="AK571">
        <f t="shared" si="57"/>
        <v>0</v>
      </c>
      <c r="AL571">
        <f t="shared" si="58"/>
        <v>0</v>
      </c>
      <c r="AM571">
        <f t="shared" si="59"/>
        <v>0</v>
      </c>
      <c r="AN571">
        <f t="shared" si="60"/>
        <v>0</v>
      </c>
      <c r="AO571">
        <f t="shared" si="61"/>
        <v>0</v>
      </c>
      <c r="AP571">
        <f t="shared" si="62"/>
        <v>0</v>
      </c>
    </row>
    <row r="572" spans="1:42" ht="15" customHeight="1">
      <c r="A572" s="83"/>
      <c r="B572" s="100"/>
      <c r="C572" s="125" t="s">
        <v>1716</v>
      </c>
      <c r="D572" s="441" t="str">
        <f>IF(OR($AC$136="",$C$26&lt;&gt;1),"",IF(HLOOKUP($AC$136,Presentación!$AQ$3:$BV$574,Presentación!AP433)="","",HLOOKUP($AC$136,Presentación!$AQ$3:$BV$574,Presentación!AP433,0)))</f>
        <v/>
      </c>
      <c r="E572" s="428"/>
      <c r="F572" s="429"/>
      <c r="G572" s="396" t="str">
        <f>IF(OR($AC$136="",$C$26&lt;&gt;1),"",IF(HLOOKUP($AC$136,Presentación!$BZ$3:$DE$574,Presentación!AP433,0)="","",HLOOKUP($AC$136,Presentación!$BZ$3:$DE$574,Presentación!AP433,0)))</f>
        <v/>
      </c>
      <c r="H572" s="428"/>
      <c r="I572" s="428"/>
      <c r="J572" s="428"/>
      <c r="K572" s="428"/>
      <c r="L572" s="428"/>
      <c r="M572" s="428"/>
      <c r="N572" s="428"/>
      <c r="O572" s="428"/>
      <c r="P572" s="428"/>
      <c r="Q572" s="428"/>
      <c r="R572" s="428"/>
      <c r="S572" s="429"/>
      <c r="T572" s="379"/>
      <c r="U572" s="316"/>
      <c r="V572" s="317"/>
      <c r="W572" s="249"/>
      <c r="X572" s="249"/>
      <c r="Y572" s="249"/>
      <c r="Z572" s="249"/>
      <c r="AA572" s="249"/>
      <c r="AB572" s="249"/>
      <c r="AC572" s="249"/>
      <c r="AD572" s="249"/>
      <c r="AG572">
        <f>IF(C26=1,IF(OR(SUM(COUNTBLANK(D572:AD572),COUNTBLANK(D1153:AD1153))=25,SUM(COUNTBLANK(D572:AD572),COUNTBLANK(D1153:AD1153))=54),0,1),0)</f>
        <v>0</v>
      </c>
      <c r="AH572" t="b">
        <f>IF(C26&gt;1,IF(COUNTA(D572:AD572,D1153:AD1153)=0,0,1))</f>
        <v>0</v>
      </c>
      <c r="AK572">
        <f t="shared" si="57"/>
        <v>0</v>
      </c>
      <c r="AL572">
        <f t="shared" si="58"/>
        <v>0</v>
      </c>
      <c r="AM572">
        <f t="shared" si="59"/>
        <v>0</v>
      </c>
      <c r="AN572">
        <f t="shared" si="60"/>
        <v>0</v>
      </c>
      <c r="AO572">
        <f t="shared" si="61"/>
        <v>0</v>
      </c>
      <c r="AP572">
        <f t="shared" si="62"/>
        <v>0</v>
      </c>
    </row>
    <row r="573" spans="1:42" ht="15" customHeight="1">
      <c r="A573" s="83"/>
      <c r="B573" s="100"/>
      <c r="C573" s="125" t="s">
        <v>1717</v>
      </c>
      <c r="D573" s="441" t="str">
        <f>IF(OR($AC$136="",$C$26&lt;&gt;1),"",IF(HLOOKUP($AC$136,Presentación!$AQ$3:$BV$574,Presentación!AP434)="","",HLOOKUP($AC$136,Presentación!$AQ$3:$BV$574,Presentación!AP434,0)))</f>
        <v/>
      </c>
      <c r="E573" s="428"/>
      <c r="F573" s="429"/>
      <c r="G573" s="396" t="str">
        <f>IF(OR($AC$136="",$C$26&lt;&gt;1),"",IF(HLOOKUP($AC$136,Presentación!$BZ$3:$DE$574,Presentación!AP434,0)="","",HLOOKUP($AC$136,Presentación!$BZ$3:$DE$574,Presentación!AP434,0)))</f>
        <v/>
      </c>
      <c r="H573" s="428"/>
      <c r="I573" s="428"/>
      <c r="J573" s="428"/>
      <c r="K573" s="428"/>
      <c r="L573" s="428"/>
      <c r="M573" s="428"/>
      <c r="N573" s="428"/>
      <c r="O573" s="428"/>
      <c r="P573" s="428"/>
      <c r="Q573" s="428"/>
      <c r="R573" s="428"/>
      <c r="S573" s="429"/>
      <c r="T573" s="379"/>
      <c r="U573" s="316"/>
      <c r="V573" s="317"/>
      <c r="W573" s="249"/>
      <c r="X573" s="249"/>
      <c r="Y573" s="249"/>
      <c r="Z573" s="249"/>
      <c r="AA573" s="249"/>
      <c r="AB573" s="249"/>
      <c r="AC573" s="249"/>
      <c r="AD573" s="249"/>
      <c r="AG573">
        <f>IF(C26=1,IF(OR(SUM(COUNTBLANK(D573:AD573),COUNTBLANK(D1154:AD1154))=25,SUM(COUNTBLANK(D573:AD573),COUNTBLANK(D1154:AD1154))=54),0,1),0)</f>
        <v>0</v>
      </c>
      <c r="AH573" t="b">
        <f>IF(C26&gt;1,IF(COUNTA(D573:AD573,D1154:AD1154)=0,0,1))</f>
        <v>0</v>
      </c>
      <c r="AK573">
        <f t="shared" si="57"/>
        <v>0</v>
      </c>
      <c r="AL573">
        <f t="shared" si="58"/>
        <v>0</v>
      </c>
      <c r="AM573">
        <f t="shared" si="59"/>
        <v>0</v>
      </c>
      <c r="AN573">
        <f t="shared" si="60"/>
        <v>0</v>
      </c>
      <c r="AO573">
        <f t="shared" si="61"/>
        <v>0</v>
      </c>
      <c r="AP573">
        <f t="shared" si="62"/>
        <v>0</v>
      </c>
    </row>
    <row r="574" spans="1:42" ht="15" customHeight="1">
      <c r="A574" s="83"/>
      <c r="B574" s="100"/>
      <c r="C574" s="125" t="s">
        <v>1718</v>
      </c>
      <c r="D574" s="441" t="str">
        <f>IF(OR($AC$136="",$C$26&lt;&gt;1),"",IF(HLOOKUP($AC$136,Presentación!$AQ$3:$BV$574,Presentación!AP435)="","",HLOOKUP($AC$136,Presentación!$AQ$3:$BV$574,Presentación!AP435,0)))</f>
        <v/>
      </c>
      <c r="E574" s="428"/>
      <c r="F574" s="429"/>
      <c r="G574" s="396" t="str">
        <f>IF(OR($AC$136="",$C$26&lt;&gt;1),"",IF(HLOOKUP($AC$136,Presentación!$BZ$3:$DE$574,Presentación!AP435,0)="","",HLOOKUP($AC$136,Presentación!$BZ$3:$DE$574,Presentación!AP435,0)))</f>
        <v/>
      </c>
      <c r="H574" s="428"/>
      <c r="I574" s="428"/>
      <c r="J574" s="428"/>
      <c r="K574" s="428"/>
      <c r="L574" s="428"/>
      <c r="M574" s="428"/>
      <c r="N574" s="428"/>
      <c r="O574" s="428"/>
      <c r="P574" s="428"/>
      <c r="Q574" s="428"/>
      <c r="R574" s="428"/>
      <c r="S574" s="429"/>
      <c r="T574" s="379"/>
      <c r="U574" s="316"/>
      <c r="V574" s="317"/>
      <c r="W574" s="249"/>
      <c r="X574" s="249"/>
      <c r="Y574" s="249"/>
      <c r="Z574" s="249"/>
      <c r="AA574" s="249"/>
      <c r="AB574" s="249"/>
      <c r="AC574" s="249"/>
      <c r="AD574" s="249"/>
      <c r="AG574">
        <f>IF(C26=1,IF(OR(SUM(COUNTBLANK(D574:AD574),COUNTBLANK(D1155:AD1155))=25,SUM(COUNTBLANK(D574:AD574),COUNTBLANK(D1155:AD1155))=54),0,1),0)</f>
        <v>0</v>
      </c>
      <c r="AH574" t="b">
        <f>IF(C26&gt;1,IF(COUNTA(D574:AD574,D1155:AD1155)=0,0,1))</f>
        <v>0</v>
      </c>
      <c r="AK574">
        <f t="shared" si="57"/>
        <v>0</v>
      </c>
      <c r="AL574">
        <f t="shared" si="58"/>
        <v>0</v>
      </c>
      <c r="AM574">
        <f t="shared" si="59"/>
        <v>0</v>
      </c>
      <c r="AN574">
        <f t="shared" si="60"/>
        <v>0</v>
      </c>
      <c r="AO574">
        <f t="shared" si="61"/>
        <v>0</v>
      </c>
      <c r="AP574">
        <f t="shared" si="62"/>
        <v>0</v>
      </c>
    </row>
    <row r="575" spans="1:42" ht="15" customHeight="1">
      <c r="A575" s="83"/>
      <c r="B575" s="100"/>
      <c r="C575" s="125" t="s">
        <v>1719</v>
      </c>
      <c r="D575" s="441" t="str">
        <f>IF(OR($AC$136="",$C$26&lt;&gt;1),"",IF(HLOOKUP($AC$136,Presentación!$AQ$3:$BV$574,Presentación!AP436)="","",HLOOKUP($AC$136,Presentación!$AQ$3:$BV$574,Presentación!AP436,0)))</f>
        <v/>
      </c>
      <c r="E575" s="428"/>
      <c r="F575" s="429"/>
      <c r="G575" s="396" t="str">
        <f>IF(OR($AC$136="",$C$26&lt;&gt;1),"",IF(HLOOKUP($AC$136,Presentación!$BZ$3:$DE$574,Presentación!AP436,0)="","",HLOOKUP($AC$136,Presentación!$BZ$3:$DE$574,Presentación!AP436,0)))</f>
        <v/>
      </c>
      <c r="H575" s="428"/>
      <c r="I575" s="428"/>
      <c r="J575" s="428"/>
      <c r="K575" s="428"/>
      <c r="L575" s="428"/>
      <c r="M575" s="428"/>
      <c r="N575" s="428"/>
      <c r="O575" s="428"/>
      <c r="P575" s="428"/>
      <c r="Q575" s="428"/>
      <c r="R575" s="428"/>
      <c r="S575" s="429"/>
      <c r="T575" s="379"/>
      <c r="U575" s="316"/>
      <c r="V575" s="317"/>
      <c r="W575" s="249"/>
      <c r="X575" s="249"/>
      <c r="Y575" s="249"/>
      <c r="Z575" s="249"/>
      <c r="AA575" s="249"/>
      <c r="AB575" s="249"/>
      <c r="AC575" s="249"/>
      <c r="AD575" s="249"/>
      <c r="AG575">
        <f>IF(C26=1,IF(OR(SUM(COUNTBLANK(D575:AD575),COUNTBLANK(D1156:AD1156))=25,SUM(COUNTBLANK(D575:AD575),COUNTBLANK(D1156:AD1156))=54),0,1),0)</f>
        <v>0</v>
      </c>
      <c r="AH575" t="b">
        <f>IF(C26&gt;1,IF(COUNTA(D575:AD575,D1156:AD1156)=0,0,1))</f>
        <v>0</v>
      </c>
      <c r="AK575">
        <f t="shared" si="57"/>
        <v>0</v>
      </c>
      <c r="AL575">
        <f t="shared" si="58"/>
        <v>0</v>
      </c>
      <c r="AM575">
        <f t="shared" si="59"/>
        <v>0</v>
      </c>
      <c r="AN575">
        <f t="shared" si="60"/>
        <v>0</v>
      </c>
      <c r="AO575">
        <f t="shared" si="61"/>
        <v>0</v>
      </c>
      <c r="AP575">
        <f t="shared" si="62"/>
        <v>0</v>
      </c>
    </row>
    <row r="576" spans="1:42" ht="15" customHeight="1">
      <c r="A576" s="83"/>
      <c r="B576" s="100"/>
      <c r="C576" s="125" t="s">
        <v>1720</v>
      </c>
      <c r="D576" s="441" t="str">
        <f>IF(OR($AC$136="",$C$26&lt;&gt;1),"",IF(HLOOKUP($AC$136,Presentación!$AQ$3:$BV$574,Presentación!AP437)="","",HLOOKUP($AC$136,Presentación!$AQ$3:$BV$574,Presentación!AP437,0)))</f>
        <v/>
      </c>
      <c r="E576" s="428"/>
      <c r="F576" s="429"/>
      <c r="G576" s="396" t="str">
        <f>IF(OR($AC$136="",$C$26&lt;&gt;1),"",IF(HLOOKUP($AC$136,Presentación!$BZ$3:$DE$574,Presentación!AP437,0)="","",HLOOKUP($AC$136,Presentación!$BZ$3:$DE$574,Presentación!AP437,0)))</f>
        <v/>
      </c>
      <c r="H576" s="428"/>
      <c r="I576" s="428"/>
      <c r="J576" s="428"/>
      <c r="K576" s="428"/>
      <c r="L576" s="428"/>
      <c r="M576" s="428"/>
      <c r="N576" s="428"/>
      <c r="O576" s="428"/>
      <c r="P576" s="428"/>
      <c r="Q576" s="428"/>
      <c r="R576" s="428"/>
      <c r="S576" s="429"/>
      <c r="T576" s="379"/>
      <c r="U576" s="316"/>
      <c r="V576" s="317"/>
      <c r="W576" s="249"/>
      <c r="X576" s="249"/>
      <c r="Y576" s="249"/>
      <c r="Z576" s="249"/>
      <c r="AA576" s="249"/>
      <c r="AB576" s="249"/>
      <c r="AC576" s="249"/>
      <c r="AD576" s="249"/>
      <c r="AG576">
        <f>IF(C26=1,IF(OR(SUM(COUNTBLANK(D576:AD576),COUNTBLANK(D1157:AD1157))=25,SUM(COUNTBLANK(D576:AD576),COUNTBLANK(D1157:AD1157))=54),0,1),0)</f>
        <v>0</v>
      </c>
      <c r="AH576" t="b">
        <f>IF(C26&gt;1,IF(COUNTA(D576:AD576,D1157:AD1157)=0,0,1))</f>
        <v>0</v>
      </c>
      <c r="AK576">
        <f t="shared" si="57"/>
        <v>0</v>
      </c>
      <c r="AL576">
        <f t="shared" si="58"/>
        <v>0</v>
      </c>
      <c r="AM576">
        <f t="shared" si="59"/>
        <v>0</v>
      </c>
      <c r="AN576">
        <f t="shared" si="60"/>
        <v>0</v>
      </c>
      <c r="AO576">
        <f t="shared" si="61"/>
        <v>0</v>
      </c>
      <c r="AP576">
        <f t="shared" si="62"/>
        <v>0</v>
      </c>
    </row>
    <row r="577" spans="1:42" ht="15" customHeight="1">
      <c r="A577" s="83"/>
      <c r="B577" s="100"/>
      <c r="C577" s="125" t="s">
        <v>1721</v>
      </c>
      <c r="D577" s="441" t="str">
        <f>IF(OR($AC$136="",$C$26&lt;&gt;1),"",IF(HLOOKUP($AC$136,Presentación!$AQ$3:$BV$574,Presentación!AP438)="","",HLOOKUP($AC$136,Presentación!$AQ$3:$BV$574,Presentación!AP438,0)))</f>
        <v/>
      </c>
      <c r="E577" s="428"/>
      <c r="F577" s="429"/>
      <c r="G577" s="396" t="str">
        <f>IF(OR($AC$136="",$C$26&lt;&gt;1),"",IF(HLOOKUP($AC$136,Presentación!$BZ$3:$DE$574,Presentación!AP438,0)="","",HLOOKUP($AC$136,Presentación!$BZ$3:$DE$574,Presentación!AP438,0)))</f>
        <v/>
      </c>
      <c r="H577" s="428"/>
      <c r="I577" s="428"/>
      <c r="J577" s="428"/>
      <c r="K577" s="428"/>
      <c r="L577" s="428"/>
      <c r="M577" s="428"/>
      <c r="N577" s="428"/>
      <c r="O577" s="428"/>
      <c r="P577" s="428"/>
      <c r="Q577" s="428"/>
      <c r="R577" s="428"/>
      <c r="S577" s="429"/>
      <c r="T577" s="379"/>
      <c r="U577" s="316"/>
      <c r="V577" s="317"/>
      <c r="W577" s="249"/>
      <c r="X577" s="249"/>
      <c r="Y577" s="249"/>
      <c r="Z577" s="249"/>
      <c r="AA577" s="249"/>
      <c r="AB577" s="249"/>
      <c r="AC577" s="249"/>
      <c r="AD577" s="249"/>
      <c r="AG577">
        <f>IF(C26=1,IF(OR(SUM(COUNTBLANK(D577:AD577),COUNTBLANK(D1158:AD1158))=25,SUM(COUNTBLANK(D577:AD577),COUNTBLANK(D1158:AD1158))=54),0,1),0)</f>
        <v>0</v>
      </c>
      <c r="AH577" t="b">
        <f>IF(C26&gt;1,IF(COUNTA(D577:AD577,D1158:AD1158)=0,0,1))</f>
        <v>0</v>
      </c>
      <c r="AK577">
        <f t="shared" si="57"/>
        <v>0</v>
      </c>
      <c r="AL577">
        <f t="shared" si="58"/>
        <v>0</v>
      </c>
      <c r="AM577">
        <f t="shared" si="59"/>
        <v>0</v>
      </c>
      <c r="AN577">
        <f t="shared" si="60"/>
        <v>0</v>
      </c>
      <c r="AO577">
        <f t="shared" si="61"/>
        <v>0</v>
      </c>
      <c r="AP577">
        <f t="shared" si="62"/>
        <v>0</v>
      </c>
    </row>
    <row r="578" spans="1:42" ht="15" customHeight="1">
      <c r="A578" s="83"/>
      <c r="B578" s="100"/>
      <c r="C578" s="125" t="s">
        <v>1722</v>
      </c>
      <c r="D578" s="441" t="str">
        <f>IF(OR($AC$136="",$C$26&lt;&gt;1),"",IF(HLOOKUP($AC$136,Presentación!$AQ$3:$BV$574,Presentación!AP439)="","",HLOOKUP($AC$136,Presentación!$AQ$3:$BV$574,Presentación!AP439,0)))</f>
        <v/>
      </c>
      <c r="E578" s="428"/>
      <c r="F578" s="429"/>
      <c r="G578" s="396" t="str">
        <f>IF(OR($AC$136="",$C$26&lt;&gt;1),"",IF(HLOOKUP($AC$136,Presentación!$BZ$3:$DE$574,Presentación!AP439,0)="","",HLOOKUP($AC$136,Presentación!$BZ$3:$DE$574,Presentación!AP439,0)))</f>
        <v/>
      </c>
      <c r="H578" s="428"/>
      <c r="I578" s="428"/>
      <c r="J578" s="428"/>
      <c r="K578" s="428"/>
      <c r="L578" s="428"/>
      <c r="M578" s="428"/>
      <c r="N578" s="428"/>
      <c r="O578" s="428"/>
      <c r="P578" s="428"/>
      <c r="Q578" s="428"/>
      <c r="R578" s="428"/>
      <c r="S578" s="429"/>
      <c r="T578" s="379"/>
      <c r="U578" s="316"/>
      <c r="V578" s="317"/>
      <c r="W578" s="249"/>
      <c r="X578" s="249"/>
      <c r="Y578" s="249"/>
      <c r="Z578" s="249"/>
      <c r="AA578" s="249"/>
      <c r="AB578" s="249"/>
      <c r="AC578" s="249"/>
      <c r="AD578" s="249"/>
      <c r="AG578">
        <f>IF(C26=1,IF(OR(SUM(COUNTBLANK(D578:AD578),COUNTBLANK(D1159:AD1159))=25,SUM(COUNTBLANK(D578:AD578),COUNTBLANK(D1159:AD1159))=54),0,1),0)</f>
        <v>0</v>
      </c>
      <c r="AH578" t="b">
        <f>IF(C26&gt;1,IF(COUNTA(D578:AD578,D1159:AD1159)=0,0,1))</f>
        <v>0</v>
      </c>
      <c r="AK578">
        <f t="shared" si="57"/>
        <v>0</v>
      </c>
      <c r="AL578">
        <f t="shared" si="58"/>
        <v>0</v>
      </c>
      <c r="AM578">
        <f t="shared" si="59"/>
        <v>0</v>
      </c>
      <c r="AN578">
        <f t="shared" si="60"/>
        <v>0</v>
      </c>
      <c r="AO578">
        <f t="shared" si="61"/>
        <v>0</v>
      </c>
      <c r="AP578">
        <f t="shared" si="62"/>
        <v>0</v>
      </c>
    </row>
    <row r="579" spans="1:42" ht="15" customHeight="1">
      <c r="A579" s="83"/>
      <c r="B579" s="100"/>
      <c r="C579" s="125" t="s">
        <v>1723</v>
      </c>
      <c r="D579" s="441" t="str">
        <f>IF(OR($AC$136="",$C$26&lt;&gt;1),"",IF(HLOOKUP($AC$136,Presentación!$AQ$3:$BV$574,Presentación!AP440)="","",HLOOKUP($AC$136,Presentación!$AQ$3:$BV$574,Presentación!AP440,0)))</f>
        <v/>
      </c>
      <c r="E579" s="428"/>
      <c r="F579" s="429"/>
      <c r="G579" s="396" t="str">
        <f>IF(OR($AC$136="",$C$26&lt;&gt;1),"",IF(HLOOKUP($AC$136,Presentación!$BZ$3:$DE$574,Presentación!AP440,0)="","",HLOOKUP($AC$136,Presentación!$BZ$3:$DE$574,Presentación!AP440,0)))</f>
        <v/>
      </c>
      <c r="H579" s="428"/>
      <c r="I579" s="428"/>
      <c r="J579" s="428"/>
      <c r="K579" s="428"/>
      <c r="L579" s="428"/>
      <c r="M579" s="428"/>
      <c r="N579" s="428"/>
      <c r="O579" s="428"/>
      <c r="P579" s="428"/>
      <c r="Q579" s="428"/>
      <c r="R579" s="428"/>
      <c r="S579" s="429"/>
      <c r="T579" s="379"/>
      <c r="U579" s="316"/>
      <c r="V579" s="317"/>
      <c r="W579" s="249"/>
      <c r="X579" s="249"/>
      <c r="Y579" s="249"/>
      <c r="Z579" s="249"/>
      <c r="AA579" s="249"/>
      <c r="AB579" s="249"/>
      <c r="AC579" s="249"/>
      <c r="AD579" s="249"/>
      <c r="AG579">
        <f>IF(C26=1,IF(OR(SUM(COUNTBLANK(D579:AD579),COUNTBLANK(D1160:AD1160))=25,SUM(COUNTBLANK(D579:AD579),COUNTBLANK(D1160:AD1160))=54),0,1),0)</f>
        <v>0</v>
      </c>
      <c r="AH579" t="b">
        <f>IF(C26&gt;1,IF(COUNTA(D579:AD579,D1160:AD1160)=0,0,1))</f>
        <v>0</v>
      </c>
      <c r="AK579">
        <f t="shared" si="57"/>
        <v>0</v>
      </c>
      <c r="AL579">
        <f t="shared" si="58"/>
        <v>0</v>
      </c>
      <c r="AM579">
        <f t="shared" si="59"/>
        <v>0</v>
      </c>
      <c r="AN579">
        <f t="shared" si="60"/>
        <v>0</v>
      </c>
      <c r="AO579">
        <f t="shared" si="61"/>
        <v>0</v>
      </c>
      <c r="AP579">
        <f t="shared" si="62"/>
        <v>0</v>
      </c>
    </row>
    <row r="580" spans="1:42" ht="15" customHeight="1">
      <c r="A580" s="83"/>
      <c r="B580" s="100"/>
      <c r="C580" s="125" t="s">
        <v>1724</v>
      </c>
      <c r="D580" s="441" t="str">
        <f>IF(OR($AC$136="",$C$26&lt;&gt;1),"",IF(HLOOKUP($AC$136,Presentación!$AQ$3:$BV$574,Presentación!AP441)="","",HLOOKUP($AC$136,Presentación!$AQ$3:$BV$574,Presentación!AP441,0)))</f>
        <v/>
      </c>
      <c r="E580" s="428"/>
      <c r="F580" s="429"/>
      <c r="G580" s="396" t="str">
        <f>IF(OR($AC$136="",$C$26&lt;&gt;1),"",IF(HLOOKUP($AC$136,Presentación!$BZ$3:$DE$574,Presentación!AP441,0)="","",HLOOKUP($AC$136,Presentación!$BZ$3:$DE$574,Presentación!AP441,0)))</f>
        <v/>
      </c>
      <c r="H580" s="428"/>
      <c r="I580" s="428"/>
      <c r="J580" s="428"/>
      <c r="K580" s="428"/>
      <c r="L580" s="428"/>
      <c r="M580" s="428"/>
      <c r="N580" s="428"/>
      <c r="O580" s="428"/>
      <c r="P580" s="428"/>
      <c r="Q580" s="428"/>
      <c r="R580" s="428"/>
      <c r="S580" s="429"/>
      <c r="T580" s="379"/>
      <c r="U580" s="316"/>
      <c r="V580" s="317"/>
      <c r="W580" s="249"/>
      <c r="X580" s="249"/>
      <c r="Y580" s="249"/>
      <c r="Z580" s="249"/>
      <c r="AA580" s="249"/>
      <c r="AB580" s="249"/>
      <c r="AC580" s="249"/>
      <c r="AD580" s="249"/>
      <c r="AG580">
        <f>IF(C26=1,IF(OR(SUM(COUNTBLANK(D580:AD580),COUNTBLANK(D1161:AD1161))=25,SUM(COUNTBLANK(D580:AD580),COUNTBLANK(D1161:AD1161))=54),0,1),0)</f>
        <v>0</v>
      </c>
      <c r="AH580" t="b">
        <f>IF(C26&gt;1,IF(COUNTA(D580:AD580,D1161:AD1161)=0,0,1))</f>
        <v>0</v>
      </c>
      <c r="AK580">
        <f t="shared" si="57"/>
        <v>0</v>
      </c>
      <c r="AL580">
        <f t="shared" si="58"/>
        <v>0</v>
      </c>
      <c r="AM580">
        <f t="shared" si="59"/>
        <v>0</v>
      </c>
      <c r="AN580">
        <f t="shared" si="60"/>
        <v>0</v>
      </c>
      <c r="AO580">
        <f t="shared" si="61"/>
        <v>0</v>
      </c>
      <c r="AP580">
        <f t="shared" si="62"/>
        <v>0</v>
      </c>
    </row>
    <row r="581" spans="1:42" ht="15" customHeight="1">
      <c r="A581" s="83"/>
      <c r="B581" s="100"/>
      <c r="C581" s="125" t="s">
        <v>1725</v>
      </c>
      <c r="D581" s="441" t="str">
        <f>IF(OR($AC$136="",$C$26&lt;&gt;1),"",IF(HLOOKUP($AC$136,Presentación!$AQ$3:$BV$574,Presentación!AP442)="","",HLOOKUP($AC$136,Presentación!$AQ$3:$BV$574,Presentación!AP442,0)))</f>
        <v/>
      </c>
      <c r="E581" s="428"/>
      <c r="F581" s="429"/>
      <c r="G581" s="396" t="str">
        <f>IF(OR($AC$136="",$C$26&lt;&gt;1),"",IF(HLOOKUP($AC$136,Presentación!$BZ$3:$DE$574,Presentación!AP442,0)="","",HLOOKUP($AC$136,Presentación!$BZ$3:$DE$574,Presentación!AP442,0)))</f>
        <v/>
      </c>
      <c r="H581" s="428"/>
      <c r="I581" s="428"/>
      <c r="J581" s="428"/>
      <c r="K581" s="428"/>
      <c r="L581" s="428"/>
      <c r="M581" s="428"/>
      <c r="N581" s="428"/>
      <c r="O581" s="428"/>
      <c r="P581" s="428"/>
      <c r="Q581" s="428"/>
      <c r="R581" s="428"/>
      <c r="S581" s="429"/>
      <c r="T581" s="379"/>
      <c r="U581" s="316"/>
      <c r="V581" s="317"/>
      <c r="W581" s="249"/>
      <c r="X581" s="249"/>
      <c r="Y581" s="249"/>
      <c r="Z581" s="249"/>
      <c r="AA581" s="249"/>
      <c r="AB581" s="249"/>
      <c r="AC581" s="249"/>
      <c r="AD581" s="249"/>
      <c r="AG581">
        <f>IF(C26=1,IF(OR(SUM(COUNTBLANK(D581:AD581),COUNTBLANK(D1162:AD1162))=25,SUM(COUNTBLANK(D581:AD581),COUNTBLANK(D1162:AD1162))=54),0,1),0)</f>
        <v>0</v>
      </c>
      <c r="AH581" t="b">
        <f>IF(C26&gt;1,IF(COUNTA(D581:AD581,D1162:AD1162)=0,0,1))</f>
        <v>0</v>
      </c>
      <c r="AK581">
        <f t="shared" si="57"/>
        <v>0</v>
      </c>
      <c r="AL581">
        <f t="shared" si="58"/>
        <v>0</v>
      </c>
      <c r="AM581">
        <f t="shared" si="59"/>
        <v>0</v>
      </c>
      <c r="AN581">
        <f t="shared" si="60"/>
        <v>0</v>
      </c>
      <c r="AO581">
        <f t="shared" si="61"/>
        <v>0</v>
      </c>
      <c r="AP581">
        <f t="shared" si="62"/>
        <v>0</v>
      </c>
    </row>
    <row r="582" spans="1:42" ht="15" customHeight="1">
      <c r="A582" s="83"/>
      <c r="B582" s="100"/>
      <c r="C582" s="125" t="s">
        <v>1726</v>
      </c>
      <c r="D582" s="441" t="str">
        <f>IF(OR($AC$136="",$C$26&lt;&gt;1),"",IF(HLOOKUP($AC$136,Presentación!$AQ$3:$BV$574,Presentación!AP443)="","",HLOOKUP($AC$136,Presentación!$AQ$3:$BV$574,Presentación!AP443,0)))</f>
        <v/>
      </c>
      <c r="E582" s="428"/>
      <c r="F582" s="429"/>
      <c r="G582" s="396" t="str">
        <f>IF(OR($AC$136="",$C$26&lt;&gt;1),"",IF(HLOOKUP($AC$136,Presentación!$BZ$3:$DE$574,Presentación!AP443,0)="","",HLOOKUP($AC$136,Presentación!$BZ$3:$DE$574,Presentación!AP443,0)))</f>
        <v/>
      </c>
      <c r="H582" s="428"/>
      <c r="I582" s="428"/>
      <c r="J582" s="428"/>
      <c r="K582" s="428"/>
      <c r="L582" s="428"/>
      <c r="M582" s="428"/>
      <c r="N582" s="428"/>
      <c r="O582" s="428"/>
      <c r="P582" s="428"/>
      <c r="Q582" s="428"/>
      <c r="R582" s="428"/>
      <c r="S582" s="429"/>
      <c r="T582" s="379"/>
      <c r="U582" s="316"/>
      <c r="V582" s="317"/>
      <c r="W582" s="249"/>
      <c r="X582" s="249"/>
      <c r="Y582" s="249"/>
      <c r="Z582" s="249"/>
      <c r="AA582" s="249"/>
      <c r="AB582" s="249"/>
      <c r="AC582" s="249"/>
      <c r="AD582" s="249"/>
      <c r="AG582">
        <f>IF(C26=1,IF(OR(SUM(COUNTBLANK(D582:AD582),COUNTBLANK(D1163:AD1163))=25,SUM(COUNTBLANK(D582:AD582),COUNTBLANK(D1163:AD1163))=54),0,1),0)</f>
        <v>0</v>
      </c>
      <c r="AH582" t="b">
        <f>IF(C26&gt;1,IF(COUNTA(D582:AD582,D1163:AD1163)=0,0,1))</f>
        <v>0</v>
      </c>
      <c r="AK582">
        <f t="shared" si="57"/>
        <v>0</v>
      </c>
      <c r="AL582">
        <f t="shared" si="58"/>
        <v>0</v>
      </c>
      <c r="AM582">
        <f t="shared" si="59"/>
        <v>0</v>
      </c>
      <c r="AN582">
        <f t="shared" si="60"/>
        <v>0</v>
      </c>
      <c r="AO582">
        <f t="shared" si="61"/>
        <v>0</v>
      </c>
      <c r="AP582">
        <f t="shared" si="62"/>
        <v>0</v>
      </c>
    </row>
    <row r="583" spans="1:42" ht="15" customHeight="1">
      <c r="A583" s="83"/>
      <c r="B583" s="100"/>
      <c r="C583" s="125" t="s">
        <v>1727</v>
      </c>
      <c r="D583" s="441" t="str">
        <f>IF(OR($AC$136="",$C$26&lt;&gt;1),"",IF(HLOOKUP($AC$136,Presentación!$AQ$3:$BV$574,Presentación!AP444)="","",HLOOKUP($AC$136,Presentación!$AQ$3:$BV$574,Presentación!AP444,0)))</f>
        <v/>
      </c>
      <c r="E583" s="428"/>
      <c r="F583" s="429"/>
      <c r="G583" s="396" t="str">
        <f>IF(OR($AC$136="",$C$26&lt;&gt;1),"",IF(HLOOKUP($AC$136,Presentación!$BZ$3:$DE$574,Presentación!AP444,0)="","",HLOOKUP($AC$136,Presentación!$BZ$3:$DE$574,Presentación!AP444,0)))</f>
        <v/>
      </c>
      <c r="H583" s="428"/>
      <c r="I583" s="428"/>
      <c r="J583" s="428"/>
      <c r="K583" s="428"/>
      <c r="L583" s="428"/>
      <c r="M583" s="428"/>
      <c r="N583" s="428"/>
      <c r="O583" s="428"/>
      <c r="P583" s="428"/>
      <c r="Q583" s="428"/>
      <c r="R583" s="428"/>
      <c r="S583" s="429"/>
      <c r="T583" s="379"/>
      <c r="U583" s="316"/>
      <c r="V583" s="317"/>
      <c r="W583" s="249"/>
      <c r="X583" s="249"/>
      <c r="Y583" s="249"/>
      <c r="Z583" s="249"/>
      <c r="AA583" s="249"/>
      <c r="AB583" s="249"/>
      <c r="AC583" s="249"/>
      <c r="AD583" s="249"/>
      <c r="AG583">
        <f>IF(C26=1,IF(OR(SUM(COUNTBLANK(D583:AD583),COUNTBLANK(D1164:AD1164))=25,SUM(COUNTBLANK(D583:AD583),COUNTBLANK(D1164:AD1164))=54),0,1),0)</f>
        <v>0</v>
      </c>
      <c r="AH583" t="b">
        <f>IF(C26&gt;1,IF(COUNTA(D583:AD583,D1164:AD1164)=0,0,1))</f>
        <v>0</v>
      </c>
      <c r="AK583">
        <f t="shared" si="57"/>
        <v>0</v>
      </c>
      <c r="AL583">
        <f t="shared" si="58"/>
        <v>0</v>
      </c>
      <c r="AM583">
        <f t="shared" si="59"/>
        <v>0</v>
      </c>
      <c r="AN583">
        <f t="shared" si="60"/>
        <v>0</v>
      </c>
      <c r="AO583">
        <f t="shared" si="61"/>
        <v>0</v>
      </c>
      <c r="AP583">
        <f t="shared" si="62"/>
        <v>0</v>
      </c>
    </row>
    <row r="584" spans="1:42" ht="15" customHeight="1">
      <c r="A584" s="83"/>
      <c r="B584" s="100"/>
      <c r="C584" s="125" t="s">
        <v>1728</v>
      </c>
      <c r="D584" s="441" t="str">
        <f>IF(OR($AC$136="",$C$26&lt;&gt;1),"",IF(HLOOKUP($AC$136,Presentación!$AQ$3:$BV$574,Presentación!AP445)="","",HLOOKUP($AC$136,Presentación!$AQ$3:$BV$574,Presentación!AP445,0)))</f>
        <v/>
      </c>
      <c r="E584" s="428"/>
      <c r="F584" s="429"/>
      <c r="G584" s="396" t="str">
        <f>IF(OR($AC$136="",$C$26&lt;&gt;1),"",IF(HLOOKUP($AC$136,Presentación!$BZ$3:$DE$574,Presentación!AP445,0)="","",HLOOKUP($AC$136,Presentación!$BZ$3:$DE$574,Presentación!AP445,0)))</f>
        <v/>
      </c>
      <c r="H584" s="428"/>
      <c r="I584" s="428"/>
      <c r="J584" s="428"/>
      <c r="K584" s="428"/>
      <c r="L584" s="428"/>
      <c r="M584" s="428"/>
      <c r="N584" s="428"/>
      <c r="O584" s="428"/>
      <c r="P584" s="428"/>
      <c r="Q584" s="428"/>
      <c r="R584" s="428"/>
      <c r="S584" s="429"/>
      <c r="T584" s="379"/>
      <c r="U584" s="316"/>
      <c r="V584" s="317"/>
      <c r="W584" s="249"/>
      <c r="X584" s="249"/>
      <c r="Y584" s="249"/>
      <c r="Z584" s="249"/>
      <c r="AA584" s="249"/>
      <c r="AB584" s="249"/>
      <c r="AC584" s="249"/>
      <c r="AD584" s="249"/>
      <c r="AG584">
        <f>IF(C26=1,IF(OR(SUM(COUNTBLANK(D584:AD584),COUNTBLANK(D1165:AD1165))=25,SUM(COUNTBLANK(D584:AD584),COUNTBLANK(D1165:AD1165))=54),0,1),0)</f>
        <v>0</v>
      </c>
      <c r="AH584" t="b">
        <f>IF(C26&gt;1,IF(COUNTA(D584:AD584,D1165:AD1165)=0,0,1))</f>
        <v>0</v>
      </c>
      <c r="AK584">
        <f t="shared" si="57"/>
        <v>0</v>
      </c>
      <c r="AL584">
        <f t="shared" si="58"/>
        <v>0</v>
      </c>
      <c r="AM584">
        <f t="shared" si="59"/>
        <v>0</v>
      </c>
      <c r="AN584">
        <f t="shared" si="60"/>
        <v>0</v>
      </c>
      <c r="AO584">
        <f t="shared" si="61"/>
        <v>0</v>
      </c>
      <c r="AP584">
        <f t="shared" si="62"/>
        <v>0</v>
      </c>
    </row>
    <row r="585" spans="1:42" ht="15" customHeight="1">
      <c r="A585" s="83"/>
      <c r="B585" s="100"/>
      <c r="C585" s="125" t="s">
        <v>1729</v>
      </c>
      <c r="D585" s="441" t="str">
        <f>IF(OR($AC$136="",$C$26&lt;&gt;1),"",IF(HLOOKUP($AC$136,Presentación!$AQ$3:$BV$574,Presentación!AP446)="","",HLOOKUP($AC$136,Presentación!$AQ$3:$BV$574,Presentación!AP446,0)))</f>
        <v/>
      </c>
      <c r="E585" s="428"/>
      <c r="F585" s="429"/>
      <c r="G585" s="396" t="str">
        <f>IF(OR($AC$136="",$C$26&lt;&gt;1),"",IF(HLOOKUP($AC$136,Presentación!$BZ$3:$DE$574,Presentación!AP446,0)="","",HLOOKUP($AC$136,Presentación!$BZ$3:$DE$574,Presentación!AP446,0)))</f>
        <v/>
      </c>
      <c r="H585" s="428"/>
      <c r="I585" s="428"/>
      <c r="J585" s="428"/>
      <c r="K585" s="428"/>
      <c r="L585" s="428"/>
      <c r="M585" s="428"/>
      <c r="N585" s="428"/>
      <c r="O585" s="428"/>
      <c r="P585" s="428"/>
      <c r="Q585" s="428"/>
      <c r="R585" s="428"/>
      <c r="S585" s="429"/>
      <c r="T585" s="379"/>
      <c r="U585" s="316"/>
      <c r="V585" s="317"/>
      <c r="W585" s="249"/>
      <c r="X585" s="249"/>
      <c r="Y585" s="249"/>
      <c r="Z585" s="249"/>
      <c r="AA585" s="249"/>
      <c r="AB585" s="249"/>
      <c r="AC585" s="249"/>
      <c r="AD585" s="249"/>
      <c r="AG585">
        <f>IF(C26=1,IF(OR(SUM(COUNTBLANK(D585:AD585),COUNTBLANK(D1166:AD1166))=25,SUM(COUNTBLANK(D585:AD585),COUNTBLANK(D1166:AD1166))=54),0,1),0)</f>
        <v>0</v>
      </c>
      <c r="AH585" t="b">
        <f>IF(C26&gt;1,IF(COUNTA(D585:AD585,D1166:AD1166)=0,0,1))</f>
        <v>0</v>
      </c>
      <c r="AK585">
        <f t="shared" si="57"/>
        <v>0</v>
      </c>
      <c r="AL585">
        <f t="shared" si="58"/>
        <v>0</v>
      </c>
      <c r="AM585">
        <f t="shared" si="59"/>
        <v>0</v>
      </c>
      <c r="AN585">
        <f t="shared" si="60"/>
        <v>0</v>
      </c>
      <c r="AO585">
        <f t="shared" si="61"/>
        <v>0</v>
      </c>
      <c r="AP585">
        <f t="shared" si="62"/>
        <v>0</v>
      </c>
    </row>
    <row r="586" spans="1:42" ht="15" customHeight="1">
      <c r="A586" s="83"/>
      <c r="B586" s="100"/>
      <c r="C586" s="125" t="s">
        <v>1730</v>
      </c>
      <c r="D586" s="441" t="str">
        <f>IF(OR($AC$136="",$C$26&lt;&gt;1),"",IF(HLOOKUP($AC$136,Presentación!$AQ$3:$BV$574,Presentación!AP447)="","",HLOOKUP($AC$136,Presentación!$AQ$3:$BV$574,Presentación!AP447,0)))</f>
        <v/>
      </c>
      <c r="E586" s="428"/>
      <c r="F586" s="429"/>
      <c r="G586" s="396" t="str">
        <f>IF(OR($AC$136="",$C$26&lt;&gt;1),"",IF(HLOOKUP($AC$136,Presentación!$BZ$3:$DE$574,Presentación!AP447,0)="","",HLOOKUP($AC$136,Presentación!$BZ$3:$DE$574,Presentación!AP447,0)))</f>
        <v/>
      </c>
      <c r="H586" s="428"/>
      <c r="I586" s="428"/>
      <c r="J586" s="428"/>
      <c r="K586" s="428"/>
      <c r="L586" s="428"/>
      <c r="M586" s="428"/>
      <c r="N586" s="428"/>
      <c r="O586" s="428"/>
      <c r="P586" s="428"/>
      <c r="Q586" s="428"/>
      <c r="R586" s="428"/>
      <c r="S586" s="429"/>
      <c r="T586" s="379"/>
      <c r="U586" s="316"/>
      <c r="V586" s="317"/>
      <c r="W586" s="249"/>
      <c r="X586" s="249"/>
      <c r="Y586" s="249"/>
      <c r="Z586" s="249"/>
      <c r="AA586" s="249"/>
      <c r="AB586" s="249"/>
      <c r="AC586" s="249"/>
      <c r="AD586" s="249"/>
      <c r="AG586">
        <f>IF(C26=1,IF(OR(SUM(COUNTBLANK(D586:AD586),COUNTBLANK(D1167:AD1167))=25,SUM(COUNTBLANK(D586:AD586),COUNTBLANK(D1167:AD1167))=54),0,1),0)</f>
        <v>0</v>
      </c>
      <c r="AH586" t="b">
        <f>IF(C26&gt;1,IF(COUNTA(D586:AD586,D1167:AD1167)=0,0,1))</f>
        <v>0</v>
      </c>
      <c r="AK586">
        <f t="shared" si="57"/>
        <v>0</v>
      </c>
      <c r="AL586">
        <f t="shared" si="58"/>
        <v>0</v>
      </c>
      <c r="AM586">
        <f t="shared" si="59"/>
        <v>0</v>
      </c>
      <c r="AN586">
        <f t="shared" si="60"/>
        <v>0</v>
      </c>
      <c r="AO586">
        <f t="shared" si="61"/>
        <v>0</v>
      </c>
      <c r="AP586">
        <f t="shared" si="62"/>
        <v>0</v>
      </c>
    </row>
    <row r="587" spans="1:42" ht="15" customHeight="1">
      <c r="A587" s="83"/>
      <c r="B587" s="100"/>
      <c r="C587" s="125" t="s">
        <v>1731</v>
      </c>
      <c r="D587" s="441" t="str">
        <f>IF(OR($AC$136="",$C$26&lt;&gt;1),"",IF(HLOOKUP($AC$136,Presentación!$AQ$3:$BV$574,Presentación!AP448)="","",HLOOKUP($AC$136,Presentación!$AQ$3:$BV$574,Presentación!AP448,0)))</f>
        <v/>
      </c>
      <c r="E587" s="428"/>
      <c r="F587" s="429"/>
      <c r="G587" s="396" t="str">
        <f>IF(OR($AC$136="",$C$26&lt;&gt;1),"",IF(HLOOKUP($AC$136,Presentación!$BZ$3:$DE$574,Presentación!AP448,0)="","",HLOOKUP($AC$136,Presentación!$BZ$3:$DE$574,Presentación!AP448,0)))</f>
        <v/>
      </c>
      <c r="H587" s="428"/>
      <c r="I587" s="428"/>
      <c r="J587" s="428"/>
      <c r="K587" s="428"/>
      <c r="L587" s="428"/>
      <c r="M587" s="428"/>
      <c r="N587" s="428"/>
      <c r="O587" s="428"/>
      <c r="P587" s="428"/>
      <c r="Q587" s="428"/>
      <c r="R587" s="428"/>
      <c r="S587" s="429"/>
      <c r="T587" s="379"/>
      <c r="U587" s="316"/>
      <c r="V587" s="317"/>
      <c r="W587" s="249"/>
      <c r="X587" s="249"/>
      <c r="Y587" s="249"/>
      <c r="Z587" s="249"/>
      <c r="AA587" s="249"/>
      <c r="AB587" s="249"/>
      <c r="AC587" s="249"/>
      <c r="AD587" s="249"/>
      <c r="AG587">
        <f>IF(C26=1,IF(OR(SUM(COUNTBLANK(D587:AD587),COUNTBLANK(D1168:AD1168))=25,SUM(COUNTBLANK(D587:AD587),COUNTBLANK(D1168:AD1168))=54),0,1),0)</f>
        <v>0</v>
      </c>
      <c r="AH587" t="b">
        <f>IF(C26&gt;1,IF(COUNTA(D587:AD587,D1168:AD1168)=0,0,1))</f>
        <v>0</v>
      </c>
      <c r="AK587">
        <f t="shared" si="57"/>
        <v>0</v>
      </c>
      <c r="AL587">
        <f t="shared" si="58"/>
        <v>0</v>
      </c>
      <c r="AM587">
        <f t="shared" si="59"/>
        <v>0</v>
      </c>
      <c r="AN587">
        <f t="shared" si="60"/>
        <v>0</v>
      </c>
      <c r="AO587">
        <f t="shared" si="61"/>
        <v>0</v>
      </c>
      <c r="AP587">
        <f t="shared" si="62"/>
        <v>0</v>
      </c>
    </row>
    <row r="588" spans="1:42" ht="15" customHeight="1">
      <c r="A588" s="83"/>
      <c r="B588" s="100"/>
      <c r="C588" s="125" t="s">
        <v>1732</v>
      </c>
      <c r="D588" s="441" t="str">
        <f>IF(OR($AC$136="",$C$26&lt;&gt;1),"",IF(HLOOKUP($AC$136,Presentación!$AQ$3:$BV$574,Presentación!AP449)="","",HLOOKUP($AC$136,Presentación!$AQ$3:$BV$574,Presentación!AP449,0)))</f>
        <v/>
      </c>
      <c r="E588" s="428"/>
      <c r="F588" s="429"/>
      <c r="G588" s="396" t="str">
        <f>IF(OR($AC$136="",$C$26&lt;&gt;1),"",IF(HLOOKUP($AC$136,Presentación!$BZ$3:$DE$574,Presentación!AP449,0)="","",HLOOKUP($AC$136,Presentación!$BZ$3:$DE$574,Presentación!AP449,0)))</f>
        <v/>
      </c>
      <c r="H588" s="428"/>
      <c r="I588" s="428"/>
      <c r="J588" s="428"/>
      <c r="K588" s="428"/>
      <c r="L588" s="428"/>
      <c r="M588" s="428"/>
      <c r="N588" s="428"/>
      <c r="O588" s="428"/>
      <c r="P588" s="428"/>
      <c r="Q588" s="428"/>
      <c r="R588" s="428"/>
      <c r="S588" s="429"/>
      <c r="T588" s="379"/>
      <c r="U588" s="316"/>
      <c r="V588" s="317"/>
      <c r="W588" s="249"/>
      <c r="X588" s="249"/>
      <c r="Y588" s="249"/>
      <c r="Z588" s="249"/>
      <c r="AA588" s="249"/>
      <c r="AB588" s="249"/>
      <c r="AC588" s="249"/>
      <c r="AD588" s="249"/>
      <c r="AG588">
        <f>IF(C26=1,IF(OR(SUM(COUNTBLANK(D588:AD588),COUNTBLANK(D1169:AD1169))=25,SUM(COUNTBLANK(D588:AD588),COUNTBLANK(D1169:AD1169))=54),0,1),0)</f>
        <v>0</v>
      </c>
      <c r="AH588" t="b">
        <f>IF(C26&gt;1,IF(COUNTA(D588:AD588,D1169:AD1169)=0,0,1))</f>
        <v>0</v>
      </c>
      <c r="AK588">
        <f t="shared" si="57"/>
        <v>0</v>
      </c>
      <c r="AL588">
        <f t="shared" si="58"/>
        <v>0</v>
      </c>
      <c r="AM588">
        <f t="shared" si="59"/>
        <v>0</v>
      </c>
      <c r="AN588">
        <f t="shared" si="60"/>
        <v>0</v>
      </c>
      <c r="AO588">
        <f t="shared" si="61"/>
        <v>0</v>
      </c>
      <c r="AP588">
        <f t="shared" si="62"/>
        <v>0</v>
      </c>
    </row>
    <row r="589" spans="1:42" ht="15" customHeight="1">
      <c r="A589" s="83"/>
      <c r="B589" s="100"/>
      <c r="C589" s="125" t="s">
        <v>1733</v>
      </c>
      <c r="D589" s="441" t="str">
        <f>IF(OR($AC$136="",$C$26&lt;&gt;1),"",IF(HLOOKUP($AC$136,Presentación!$AQ$3:$BV$574,Presentación!AP450)="","",HLOOKUP($AC$136,Presentación!$AQ$3:$BV$574,Presentación!AP450,0)))</f>
        <v/>
      </c>
      <c r="E589" s="428"/>
      <c r="F589" s="429"/>
      <c r="G589" s="396" t="str">
        <f>IF(OR($AC$136="",$C$26&lt;&gt;1),"",IF(HLOOKUP($AC$136,Presentación!$BZ$3:$DE$574,Presentación!AP450,0)="","",HLOOKUP($AC$136,Presentación!$BZ$3:$DE$574,Presentación!AP450,0)))</f>
        <v/>
      </c>
      <c r="H589" s="428"/>
      <c r="I589" s="428"/>
      <c r="J589" s="428"/>
      <c r="K589" s="428"/>
      <c r="L589" s="428"/>
      <c r="M589" s="428"/>
      <c r="N589" s="428"/>
      <c r="O589" s="428"/>
      <c r="P589" s="428"/>
      <c r="Q589" s="428"/>
      <c r="R589" s="428"/>
      <c r="S589" s="429"/>
      <c r="T589" s="379"/>
      <c r="U589" s="316"/>
      <c r="V589" s="317"/>
      <c r="W589" s="249"/>
      <c r="X589" s="249"/>
      <c r="Y589" s="249"/>
      <c r="Z589" s="249"/>
      <c r="AA589" s="249"/>
      <c r="AB589" s="249"/>
      <c r="AC589" s="249"/>
      <c r="AD589" s="249"/>
      <c r="AG589">
        <f>IF(C26=1,IF(OR(SUM(COUNTBLANK(D589:AD589),COUNTBLANK(D1170:AD1170))=25,SUM(COUNTBLANK(D589:AD589),COUNTBLANK(D1170:AD1170))=54),0,1),0)</f>
        <v>0</v>
      </c>
      <c r="AH589" t="b">
        <f>IF(C26&gt;1,IF(COUNTA(D589:AD589,D1170:AD1170)=0,0,1))</f>
        <v>0</v>
      </c>
      <c r="AK589">
        <f t="shared" si="57"/>
        <v>0</v>
      </c>
      <c r="AL589">
        <f t="shared" si="58"/>
        <v>0</v>
      </c>
      <c r="AM589">
        <f t="shared" si="59"/>
        <v>0</v>
      </c>
      <c r="AN589">
        <f t="shared" si="60"/>
        <v>0</v>
      </c>
      <c r="AO589">
        <f t="shared" si="61"/>
        <v>0</v>
      </c>
      <c r="AP589">
        <f t="shared" si="62"/>
        <v>0</v>
      </c>
    </row>
    <row r="590" spans="1:42" ht="15" customHeight="1">
      <c r="A590" s="83"/>
      <c r="B590" s="100"/>
      <c r="C590" s="125" t="s">
        <v>1734</v>
      </c>
      <c r="D590" s="441" t="str">
        <f>IF(OR($AC$136="",$C$26&lt;&gt;1),"",IF(HLOOKUP($AC$136,Presentación!$AQ$3:$BV$574,Presentación!AP451)="","",HLOOKUP($AC$136,Presentación!$AQ$3:$BV$574,Presentación!AP451,0)))</f>
        <v/>
      </c>
      <c r="E590" s="428"/>
      <c r="F590" s="429"/>
      <c r="G590" s="396" t="str">
        <f>IF(OR($AC$136="",$C$26&lt;&gt;1),"",IF(HLOOKUP($AC$136,Presentación!$BZ$3:$DE$574,Presentación!AP451,0)="","",HLOOKUP($AC$136,Presentación!$BZ$3:$DE$574,Presentación!AP451,0)))</f>
        <v/>
      </c>
      <c r="H590" s="428"/>
      <c r="I590" s="428"/>
      <c r="J590" s="428"/>
      <c r="K590" s="428"/>
      <c r="L590" s="428"/>
      <c r="M590" s="428"/>
      <c r="N590" s="428"/>
      <c r="O590" s="428"/>
      <c r="P590" s="428"/>
      <c r="Q590" s="428"/>
      <c r="R590" s="428"/>
      <c r="S590" s="429"/>
      <c r="T590" s="379"/>
      <c r="U590" s="316"/>
      <c r="V590" s="317"/>
      <c r="W590" s="249"/>
      <c r="X590" s="249"/>
      <c r="Y590" s="249"/>
      <c r="Z590" s="249"/>
      <c r="AA590" s="249"/>
      <c r="AB590" s="249"/>
      <c r="AC590" s="249"/>
      <c r="AD590" s="249"/>
      <c r="AG590">
        <f>IF(C26=1,IF(OR(SUM(COUNTBLANK(D590:AD590),COUNTBLANK(D1171:AD1171))=25,SUM(COUNTBLANK(D590:AD590),COUNTBLANK(D1171:AD1171))=54),0,1),0)</f>
        <v>0</v>
      </c>
      <c r="AH590" t="b">
        <f>IF(C26&gt;1,IF(COUNTA(D590:AD590,D1171:AD1171)=0,0,1))</f>
        <v>0</v>
      </c>
      <c r="AK590">
        <f t="shared" ref="AK590:AK653" si="63">COUNTIF(X590:Z590,"NS")</f>
        <v>0</v>
      </c>
      <c r="AL590">
        <f t="shared" ref="AL590:AL653" si="64">SUM(X590:Z590)</f>
        <v>0</v>
      </c>
      <c r="AM590">
        <f t="shared" ref="AM590:AM653" si="65">IF(COUNTA(W590:Z590)=0,0,IF(OR(AND(W590=0,AK590&gt;0),AND(W590="ns",AL590&gt;0),AND(W590="ns",AK590=0,AL590=0)),1,IF(OR(AND(AK590&gt;=2,W590&gt;AL590),AND(W590="ns",AL590=0,AK590&gt;0),W590=AL590),0,1)))</f>
        <v>0</v>
      </c>
      <c r="AN590">
        <f t="shared" ref="AN590:AN653" si="66">COUNTIF(AB590:AD590,"NS")</f>
        <v>0</v>
      </c>
      <c r="AO590">
        <f t="shared" ref="AO590:AO653" si="67">SUM(AB590:AD590)</f>
        <v>0</v>
      </c>
      <c r="AP590">
        <f t="shared" ref="AP590:AP653" si="68">IF(COUNTA(AA590:AD590)=0,0,IF(OR(AND(AA590=0,AN590&gt;0),AND(AA590="ns",AO590&gt;0),AND(AA590="ns",AN590=0,AO590=0)),1,IF(OR(AND(AN590&gt;=2,AA590&gt;AO590),AND(AA590="ns",AO590=0,AN590&gt;0),AA590=AO590),0,1)))</f>
        <v>0</v>
      </c>
    </row>
    <row r="591" spans="1:42" ht="15" customHeight="1">
      <c r="A591" s="83"/>
      <c r="B591" s="100"/>
      <c r="C591" s="125" t="s">
        <v>1735</v>
      </c>
      <c r="D591" s="441" t="str">
        <f>IF(OR($AC$136="",$C$26&lt;&gt;1),"",IF(HLOOKUP($AC$136,Presentación!$AQ$3:$BV$574,Presentación!AP452)="","",HLOOKUP($AC$136,Presentación!$AQ$3:$BV$574,Presentación!AP452,0)))</f>
        <v/>
      </c>
      <c r="E591" s="428"/>
      <c r="F591" s="429"/>
      <c r="G591" s="396" t="str">
        <f>IF(OR($AC$136="",$C$26&lt;&gt;1),"",IF(HLOOKUP($AC$136,Presentación!$BZ$3:$DE$574,Presentación!AP452,0)="","",HLOOKUP($AC$136,Presentación!$BZ$3:$DE$574,Presentación!AP452,0)))</f>
        <v/>
      </c>
      <c r="H591" s="428"/>
      <c r="I591" s="428"/>
      <c r="J591" s="428"/>
      <c r="K591" s="428"/>
      <c r="L591" s="428"/>
      <c r="M591" s="428"/>
      <c r="N591" s="428"/>
      <c r="O591" s="428"/>
      <c r="P591" s="428"/>
      <c r="Q591" s="428"/>
      <c r="R591" s="428"/>
      <c r="S591" s="429"/>
      <c r="T591" s="379"/>
      <c r="U591" s="316"/>
      <c r="V591" s="317"/>
      <c r="W591" s="249"/>
      <c r="X591" s="249"/>
      <c r="Y591" s="249"/>
      <c r="Z591" s="249"/>
      <c r="AA591" s="249"/>
      <c r="AB591" s="249"/>
      <c r="AC591" s="249"/>
      <c r="AD591" s="249"/>
      <c r="AG591">
        <f>IF(C26=1,IF(OR(SUM(COUNTBLANK(D591:AD591),COUNTBLANK(D1172:AD1172))=25,SUM(COUNTBLANK(D591:AD591),COUNTBLANK(D1172:AD1172))=54),0,1),0)</f>
        <v>0</v>
      </c>
      <c r="AH591" t="b">
        <f>IF(C26&gt;1,IF(COUNTA(D591:AD591,D1172:AD1172)=0,0,1))</f>
        <v>0</v>
      </c>
      <c r="AK591">
        <f t="shared" si="63"/>
        <v>0</v>
      </c>
      <c r="AL591">
        <f t="shared" si="64"/>
        <v>0</v>
      </c>
      <c r="AM591">
        <f t="shared" si="65"/>
        <v>0</v>
      </c>
      <c r="AN591">
        <f t="shared" si="66"/>
        <v>0</v>
      </c>
      <c r="AO591">
        <f t="shared" si="67"/>
        <v>0</v>
      </c>
      <c r="AP591">
        <f t="shared" si="68"/>
        <v>0</v>
      </c>
    </row>
    <row r="592" spans="1:42" ht="15" customHeight="1">
      <c r="A592" s="83"/>
      <c r="B592" s="100"/>
      <c r="C592" s="125" t="s">
        <v>1736</v>
      </c>
      <c r="D592" s="441" t="str">
        <f>IF(OR($AC$136="",$C$26&lt;&gt;1),"",IF(HLOOKUP($AC$136,Presentación!$AQ$3:$BV$574,Presentación!AP453)="","",HLOOKUP($AC$136,Presentación!$AQ$3:$BV$574,Presentación!AP453,0)))</f>
        <v/>
      </c>
      <c r="E592" s="428"/>
      <c r="F592" s="429"/>
      <c r="G592" s="396" t="str">
        <f>IF(OR($AC$136="",$C$26&lt;&gt;1),"",IF(HLOOKUP($AC$136,Presentación!$BZ$3:$DE$574,Presentación!AP453,0)="","",HLOOKUP($AC$136,Presentación!$BZ$3:$DE$574,Presentación!AP453,0)))</f>
        <v/>
      </c>
      <c r="H592" s="428"/>
      <c r="I592" s="428"/>
      <c r="J592" s="428"/>
      <c r="K592" s="428"/>
      <c r="L592" s="428"/>
      <c r="M592" s="428"/>
      <c r="N592" s="428"/>
      <c r="O592" s="428"/>
      <c r="P592" s="428"/>
      <c r="Q592" s="428"/>
      <c r="R592" s="428"/>
      <c r="S592" s="429"/>
      <c r="T592" s="379"/>
      <c r="U592" s="316"/>
      <c r="V592" s="317"/>
      <c r="W592" s="249"/>
      <c r="X592" s="249"/>
      <c r="Y592" s="249"/>
      <c r="Z592" s="249"/>
      <c r="AA592" s="249"/>
      <c r="AB592" s="249"/>
      <c r="AC592" s="249"/>
      <c r="AD592" s="249"/>
      <c r="AG592">
        <f>IF(C26=1,IF(OR(SUM(COUNTBLANK(D592:AD592),COUNTBLANK(D1173:AD1173))=25,SUM(COUNTBLANK(D592:AD592),COUNTBLANK(D1173:AD1173))=54),0,1),0)</f>
        <v>0</v>
      </c>
      <c r="AH592" t="b">
        <f>IF(C26&gt;1,IF(COUNTA(D592:AD592,D1173:AD1173)=0,0,1))</f>
        <v>0</v>
      </c>
      <c r="AK592">
        <f t="shared" si="63"/>
        <v>0</v>
      </c>
      <c r="AL592">
        <f t="shared" si="64"/>
        <v>0</v>
      </c>
      <c r="AM592">
        <f t="shared" si="65"/>
        <v>0</v>
      </c>
      <c r="AN592">
        <f t="shared" si="66"/>
        <v>0</v>
      </c>
      <c r="AO592">
        <f t="shared" si="67"/>
        <v>0</v>
      </c>
      <c r="AP592">
        <f t="shared" si="68"/>
        <v>0</v>
      </c>
    </row>
    <row r="593" spans="1:42" ht="15" customHeight="1">
      <c r="A593" s="83"/>
      <c r="B593" s="100"/>
      <c r="C593" s="125" t="s">
        <v>1737</v>
      </c>
      <c r="D593" s="441" t="str">
        <f>IF(OR($AC$136="",$C$26&lt;&gt;1),"",IF(HLOOKUP($AC$136,Presentación!$AQ$3:$BV$574,Presentación!AP454)="","",HLOOKUP($AC$136,Presentación!$AQ$3:$BV$574,Presentación!AP454,0)))</f>
        <v/>
      </c>
      <c r="E593" s="428"/>
      <c r="F593" s="429"/>
      <c r="G593" s="396" t="str">
        <f>IF(OR($AC$136="",$C$26&lt;&gt;1),"",IF(HLOOKUP($AC$136,Presentación!$BZ$3:$DE$574,Presentación!AP454,0)="","",HLOOKUP($AC$136,Presentación!$BZ$3:$DE$574,Presentación!AP454,0)))</f>
        <v/>
      </c>
      <c r="H593" s="428"/>
      <c r="I593" s="428"/>
      <c r="J593" s="428"/>
      <c r="K593" s="428"/>
      <c r="L593" s="428"/>
      <c r="M593" s="428"/>
      <c r="N593" s="428"/>
      <c r="O593" s="428"/>
      <c r="P593" s="428"/>
      <c r="Q593" s="428"/>
      <c r="R593" s="428"/>
      <c r="S593" s="429"/>
      <c r="T593" s="379"/>
      <c r="U593" s="316"/>
      <c r="V593" s="317"/>
      <c r="W593" s="249"/>
      <c r="X593" s="249"/>
      <c r="Y593" s="249"/>
      <c r="Z593" s="249"/>
      <c r="AA593" s="249"/>
      <c r="AB593" s="249"/>
      <c r="AC593" s="249"/>
      <c r="AD593" s="249"/>
      <c r="AG593">
        <f>IF(C26=1,IF(OR(SUM(COUNTBLANK(D593:AD593),COUNTBLANK(D1174:AD1174))=25,SUM(COUNTBLANK(D593:AD593),COUNTBLANK(D1174:AD1174))=54),0,1),0)</f>
        <v>0</v>
      </c>
      <c r="AH593" t="b">
        <f>IF(C26&gt;1,IF(COUNTA(D593:AD593,D1174:AD1174)=0,0,1))</f>
        <v>0</v>
      </c>
      <c r="AK593">
        <f t="shared" si="63"/>
        <v>0</v>
      </c>
      <c r="AL593">
        <f t="shared" si="64"/>
        <v>0</v>
      </c>
      <c r="AM593">
        <f t="shared" si="65"/>
        <v>0</v>
      </c>
      <c r="AN593">
        <f t="shared" si="66"/>
        <v>0</v>
      </c>
      <c r="AO593">
        <f t="shared" si="67"/>
        <v>0</v>
      </c>
      <c r="AP593">
        <f t="shared" si="68"/>
        <v>0</v>
      </c>
    </row>
    <row r="594" spans="1:42" ht="15" customHeight="1">
      <c r="A594" s="83"/>
      <c r="B594" s="100"/>
      <c r="C594" s="125" t="s">
        <v>1738</v>
      </c>
      <c r="D594" s="441" t="str">
        <f>IF(OR($AC$136="",$C$26&lt;&gt;1),"",IF(HLOOKUP($AC$136,Presentación!$AQ$3:$BV$574,Presentación!AP455)="","",HLOOKUP($AC$136,Presentación!$AQ$3:$BV$574,Presentación!AP455,0)))</f>
        <v/>
      </c>
      <c r="E594" s="428"/>
      <c r="F594" s="429"/>
      <c r="G594" s="396" t="str">
        <f>IF(OR($AC$136="",$C$26&lt;&gt;1),"",IF(HLOOKUP($AC$136,Presentación!$BZ$3:$DE$574,Presentación!AP455,0)="","",HLOOKUP($AC$136,Presentación!$BZ$3:$DE$574,Presentación!AP455,0)))</f>
        <v/>
      </c>
      <c r="H594" s="428"/>
      <c r="I594" s="428"/>
      <c r="J594" s="428"/>
      <c r="K594" s="428"/>
      <c r="L594" s="428"/>
      <c r="M594" s="428"/>
      <c r="N594" s="428"/>
      <c r="O594" s="428"/>
      <c r="P594" s="428"/>
      <c r="Q594" s="428"/>
      <c r="R594" s="428"/>
      <c r="S594" s="429"/>
      <c r="T594" s="379"/>
      <c r="U594" s="316"/>
      <c r="V594" s="317"/>
      <c r="W594" s="249"/>
      <c r="X594" s="249"/>
      <c r="Y594" s="249"/>
      <c r="Z594" s="249"/>
      <c r="AA594" s="249"/>
      <c r="AB594" s="249"/>
      <c r="AC594" s="249"/>
      <c r="AD594" s="249"/>
      <c r="AG594">
        <f>IF(C26=1,IF(OR(SUM(COUNTBLANK(D594:AD594),COUNTBLANK(D1175:AD1175))=25,SUM(COUNTBLANK(D594:AD594),COUNTBLANK(D1175:AD1175))=54),0,1),0)</f>
        <v>0</v>
      </c>
      <c r="AH594" t="b">
        <f>IF(C26&gt;1,IF(COUNTA(D594:AD594,D1175:AD1175)=0,0,1))</f>
        <v>0</v>
      </c>
      <c r="AK594">
        <f t="shared" si="63"/>
        <v>0</v>
      </c>
      <c r="AL594">
        <f t="shared" si="64"/>
        <v>0</v>
      </c>
      <c r="AM594">
        <f t="shared" si="65"/>
        <v>0</v>
      </c>
      <c r="AN594">
        <f t="shared" si="66"/>
        <v>0</v>
      </c>
      <c r="AO594">
        <f t="shared" si="67"/>
        <v>0</v>
      </c>
      <c r="AP594">
        <f t="shared" si="68"/>
        <v>0</v>
      </c>
    </row>
    <row r="595" spans="1:42" ht="15" customHeight="1">
      <c r="A595" s="83"/>
      <c r="B595" s="100"/>
      <c r="C595" s="125" t="s">
        <v>1739</v>
      </c>
      <c r="D595" s="441" t="str">
        <f>IF(OR($AC$136="",$C$26&lt;&gt;1),"",IF(HLOOKUP($AC$136,Presentación!$AQ$3:$BV$574,Presentación!AP456)="","",HLOOKUP($AC$136,Presentación!$AQ$3:$BV$574,Presentación!AP456,0)))</f>
        <v/>
      </c>
      <c r="E595" s="428"/>
      <c r="F595" s="429"/>
      <c r="G595" s="396" t="str">
        <f>IF(OR($AC$136="",$C$26&lt;&gt;1),"",IF(HLOOKUP($AC$136,Presentación!$BZ$3:$DE$574,Presentación!AP456,0)="","",HLOOKUP($AC$136,Presentación!$BZ$3:$DE$574,Presentación!AP456,0)))</f>
        <v/>
      </c>
      <c r="H595" s="428"/>
      <c r="I595" s="428"/>
      <c r="J595" s="428"/>
      <c r="K595" s="428"/>
      <c r="L595" s="428"/>
      <c r="M595" s="428"/>
      <c r="N595" s="428"/>
      <c r="O595" s="428"/>
      <c r="P595" s="428"/>
      <c r="Q595" s="428"/>
      <c r="R595" s="428"/>
      <c r="S595" s="429"/>
      <c r="T595" s="379"/>
      <c r="U595" s="316"/>
      <c r="V595" s="317"/>
      <c r="W595" s="249"/>
      <c r="X595" s="249"/>
      <c r="Y595" s="249"/>
      <c r="Z595" s="249"/>
      <c r="AA595" s="249"/>
      <c r="AB595" s="249"/>
      <c r="AC595" s="249"/>
      <c r="AD595" s="249"/>
      <c r="AG595">
        <f>IF(C26=1,IF(OR(SUM(COUNTBLANK(D595:AD595),COUNTBLANK(D1176:AD1176))=25,SUM(COUNTBLANK(D595:AD595),COUNTBLANK(D1176:AD1176))=54),0,1),0)</f>
        <v>0</v>
      </c>
      <c r="AH595" t="b">
        <f>IF(C26&gt;1,IF(COUNTA(D595:AD595,D1176:AD1176)=0,0,1))</f>
        <v>0</v>
      </c>
      <c r="AK595">
        <f t="shared" si="63"/>
        <v>0</v>
      </c>
      <c r="AL595">
        <f t="shared" si="64"/>
        <v>0</v>
      </c>
      <c r="AM595">
        <f t="shared" si="65"/>
        <v>0</v>
      </c>
      <c r="AN595">
        <f t="shared" si="66"/>
        <v>0</v>
      </c>
      <c r="AO595">
        <f t="shared" si="67"/>
        <v>0</v>
      </c>
      <c r="AP595">
        <f t="shared" si="68"/>
        <v>0</v>
      </c>
    </row>
    <row r="596" spans="1:42" ht="15" customHeight="1">
      <c r="A596" s="83"/>
      <c r="B596" s="100"/>
      <c r="C596" s="125" t="s">
        <v>1740</v>
      </c>
      <c r="D596" s="441" t="str">
        <f>IF(OR($AC$136="",$C$26&lt;&gt;1),"",IF(HLOOKUP($AC$136,Presentación!$AQ$3:$BV$574,Presentación!AP457)="","",HLOOKUP($AC$136,Presentación!$AQ$3:$BV$574,Presentación!AP457,0)))</f>
        <v/>
      </c>
      <c r="E596" s="428"/>
      <c r="F596" s="429"/>
      <c r="G596" s="396" t="str">
        <f>IF(OR($AC$136="",$C$26&lt;&gt;1),"",IF(HLOOKUP($AC$136,Presentación!$BZ$3:$DE$574,Presentación!AP457,0)="","",HLOOKUP($AC$136,Presentación!$BZ$3:$DE$574,Presentación!AP457,0)))</f>
        <v/>
      </c>
      <c r="H596" s="428"/>
      <c r="I596" s="428"/>
      <c r="J596" s="428"/>
      <c r="K596" s="428"/>
      <c r="L596" s="428"/>
      <c r="M596" s="428"/>
      <c r="N596" s="428"/>
      <c r="O596" s="428"/>
      <c r="P596" s="428"/>
      <c r="Q596" s="428"/>
      <c r="R596" s="428"/>
      <c r="S596" s="429"/>
      <c r="T596" s="379"/>
      <c r="U596" s="316"/>
      <c r="V596" s="317"/>
      <c r="W596" s="249"/>
      <c r="X596" s="249"/>
      <c r="Y596" s="249"/>
      <c r="Z596" s="249"/>
      <c r="AA596" s="249"/>
      <c r="AB596" s="249"/>
      <c r="AC596" s="249"/>
      <c r="AD596" s="249"/>
      <c r="AG596">
        <f>IF(C26=1,IF(OR(SUM(COUNTBLANK(D596:AD596),COUNTBLANK(D1177:AD1177))=25,SUM(COUNTBLANK(D596:AD596),COUNTBLANK(D1177:AD1177))=54),0,1),0)</f>
        <v>0</v>
      </c>
      <c r="AH596" t="b">
        <f>IF(C26&gt;1,IF(COUNTA(D596:AD596,D1177:AD1177)=0,0,1))</f>
        <v>0</v>
      </c>
      <c r="AK596">
        <f t="shared" si="63"/>
        <v>0</v>
      </c>
      <c r="AL596">
        <f t="shared" si="64"/>
        <v>0</v>
      </c>
      <c r="AM596">
        <f t="shared" si="65"/>
        <v>0</v>
      </c>
      <c r="AN596">
        <f t="shared" si="66"/>
        <v>0</v>
      </c>
      <c r="AO596">
        <f t="shared" si="67"/>
        <v>0</v>
      </c>
      <c r="AP596">
        <f t="shared" si="68"/>
        <v>0</v>
      </c>
    </row>
    <row r="597" spans="1:42" ht="15" customHeight="1">
      <c r="A597" s="83"/>
      <c r="B597" s="100"/>
      <c r="C597" s="125" t="s">
        <v>1741</v>
      </c>
      <c r="D597" s="441" t="str">
        <f>IF(OR($AC$136="",$C$26&lt;&gt;1),"",IF(HLOOKUP($AC$136,Presentación!$AQ$3:$BV$574,Presentación!AP458)="","",HLOOKUP($AC$136,Presentación!$AQ$3:$BV$574,Presentación!AP458,0)))</f>
        <v/>
      </c>
      <c r="E597" s="428"/>
      <c r="F597" s="429"/>
      <c r="G597" s="396" t="str">
        <f>IF(OR($AC$136="",$C$26&lt;&gt;1),"",IF(HLOOKUP($AC$136,Presentación!$BZ$3:$DE$574,Presentación!AP458,0)="","",HLOOKUP($AC$136,Presentación!$BZ$3:$DE$574,Presentación!AP458,0)))</f>
        <v/>
      </c>
      <c r="H597" s="428"/>
      <c r="I597" s="428"/>
      <c r="J597" s="428"/>
      <c r="K597" s="428"/>
      <c r="L597" s="428"/>
      <c r="M597" s="428"/>
      <c r="N597" s="428"/>
      <c r="O597" s="428"/>
      <c r="P597" s="428"/>
      <c r="Q597" s="428"/>
      <c r="R597" s="428"/>
      <c r="S597" s="429"/>
      <c r="T597" s="379"/>
      <c r="U597" s="316"/>
      <c r="V597" s="317"/>
      <c r="W597" s="249"/>
      <c r="X597" s="249"/>
      <c r="Y597" s="249"/>
      <c r="Z597" s="249"/>
      <c r="AA597" s="249"/>
      <c r="AB597" s="249"/>
      <c r="AC597" s="249"/>
      <c r="AD597" s="249"/>
      <c r="AG597">
        <f>IF(C26=1,IF(OR(SUM(COUNTBLANK(D597:AD597),COUNTBLANK(D1178:AD1178))=25,SUM(COUNTBLANK(D597:AD597),COUNTBLANK(D1178:AD1178))=54),0,1),0)</f>
        <v>0</v>
      </c>
      <c r="AH597" t="b">
        <f>IF(C26&gt;1,IF(COUNTA(D597:AD597,D1178:AD1178)=0,0,1))</f>
        <v>0</v>
      </c>
      <c r="AK597">
        <f t="shared" si="63"/>
        <v>0</v>
      </c>
      <c r="AL597">
        <f t="shared" si="64"/>
        <v>0</v>
      </c>
      <c r="AM597">
        <f t="shared" si="65"/>
        <v>0</v>
      </c>
      <c r="AN597">
        <f t="shared" si="66"/>
        <v>0</v>
      </c>
      <c r="AO597">
        <f t="shared" si="67"/>
        <v>0</v>
      </c>
      <c r="AP597">
        <f t="shared" si="68"/>
        <v>0</v>
      </c>
    </row>
    <row r="598" spans="1:42" ht="15" customHeight="1">
      <c r="A598" s="83"/>
      <c r="B598" s="100"/>
      <c r="C598" s="125" t="s">
        <v>1742</v>
      </c>
      <c r="D598" s="441" t="str">
        <f>IF(OR($AC$136="",$C$26&lt;&gt;1),"",IF(HLOOKUP($AC$136,Presentación!$AQ$3:$BV$574,Presentación!AP459)="","",HLOOKUP($AC$136,Presentación!$AQ$3:$BV$574,Presentación!AP459,0)))</f>
        <v/>
      </c>
      <c r="E598" s="428"/>
      <c r="F598" s="429"/>
      <c r="G598" s="396" t="str">
        <f>IF(OR($AC$136="",$C$26&lt;&gt;1),"",IF(HLOOKUP($AC$136,Presentación!$BZ$3:$DE$574,Presentación!AP459,0)="","",HLOOKUP($AC$136,Presentación!$BZ$3:$DE$574,Presentación!AP459,0)))</f>
        <v/>
      </c>
      <c r="H598" s="428"/>
      <c r="I598" s="428"/>
      <c r="J598" s="428"/>
      <c r="K598" s="428"/>
      <c r="L598" s="428"/>
      <c r="M598" s="428"/>
      <c r="N598" s="428"/>
      <c r="O598" s="428"/>
      <c r="P598" s="428"/>
      <c r="Q598" s="428"/>
      <c r="R598" s="428"/>
      <c r="S598" s="429"/>
      <c r="T598" s="379"/>
      <c r="U598" s="316"/>
      <c r="V598" s="317"/>
      <c r="W598" s="249"/>
      <c r="X598" s="249"/>
      <c r="Y598" s="249"/>
      <c r="Z598" s="249"/>
      <c r="AA598" s="249"/>
      <c r="AB598" s="249"/>
      <c r="AC598" s="249"/>
      <c r="AD598" s="249"/>
      <c r="AG598">
        <f>IF(C26=1,IF(OR(SUM(COUNTBLANK(D598:AD598),COUNTBLANK(D1179:AD1179))=25,SUM(COUNTBLANK(D598:AD598),COUNTBLANK(D1179:AD1179))=54),0,1),0)</f>
        <v>0</v>
      </c>
      <c r="AH598" t="b">
        <f>IF(C26&gt;1,IF(COUNTA(D598:AD598,D1179:AD1179)=0,0,1))</f>
        <v>0</v>
      </c>
      <c r="AK598">
        <f t="shared" si="63"/>
        <v>0</v>
      </c>
      <c r="AL598">
        <f t="shared" si="64"/>
        <v>0</v>
      </c>
      <c r="AM598">
        <f t="shared" si="65"/>
        <v>0</v>
      </c>
      <c r="AN598">
        <f t="shared" si="66"/>
        <v>0</v>
      </c>
      <c r="AO598">
        <f t="shared" si="67"/>
        <v>0</v>
      </c>
      <c r="AP598">
        <f t="shared" si="68"/>
        <v>0</v>
      </c>
    </row>
    <row r="599" spans="1:42" ht="15" customHeight="1">
      <c r="A599" s="83"/>
      <c r="B599" s="100"/>
      <c r="C599" s="125" t="s">
        <v>1743</v>
      </c>
      <c r="D599" s="441" t="str">
        <f>IF(OR($AC$136="",$C$26&lt;&gt;1),"",IF(HLOOKUP($AC$136,Presentación!$AQ$3:$BV$574,Presentación!AP460)="","",HLOOKUP($AC$136,Presentación!$AQ$3:$BV$574,Presentación!AP460,0)))</f>
        <v/>
      </c>
      <c r="E599" s="428"/>
      <c r="F599" s="429"/>
      <c r="G599" s="396" t="str">
        <f>IF(OR($AC$136="",$C$26&lt;&gt;1),"",IF(HLOOKUP($AC$136,Presentación!$BZ$3:$DE$574,Presentación!AP460,0)="","",HLOOKUP($AC$136,Presentación!$BZ$3:$DE$574,Presentación!AP460,0)))</f>
        <v/>
      </c>
      <c r="H599" s="428"/>
      <c r="I599" s="428"/>
      <c r="J599" s="428"/>
      <c r="K599" s="428"/>
      <c r="L599" s="428"/>
      <c r="M599" s="428"/>
      <c r="N599" s="428"/>
      <c r="O599" s="428"/>
      <c r="P599" s="428"/>
      <c r="Q599" s="428"/>
      <c r="R599" s="428"/>
      <c r="S599" s="429"/>
      <c r="T599" s="379"/>
      <c r="U599" s="316"/>
      <c r="V599" s="317"/>
      <c r="W599" s="249"/>
      <c r="X599" s="249"/>
      <c r="Y599" s="249"/>
      <c r="Z599" s="249"/>
      <c r="AA599" s="249"/>
      <c r="AB599" s="249"/>
      <c r="AC599" s="249"/>
      <c r="AD599" s="249"/>
      <c r="AG599">
        <f>IF(C26=1,IF(OR(SUM(COUNTBLANK(D599:AD599),COUNTBLANK(D1180:AD1180))=25,SUM(COUNTBLANK(D599:AD599),COUNTBLANK(D1180:AD1180))=54),0,1),0)</f>
        <v>0</v>
      </c>
      <c r="AH599" t="b">
        <f>IF(C26&gt;1,IF(COUNTA(D599:AD599,D1180:AD1180)=0,0,1))</f>
        <v>0</v>
      </c>
      <c r="AK599">
        <f t="shared" si="63"/>
        <v>0</v>
      </c>
      <c r="AL599">
        <f t="shared" si="64"/>
        <v>0</v>
      </c>
      <c r="AM599">
        <f t="shared" si="65"/>
        <v>0</v>
      </c>
      <c r="AN599">
        <f t="shared" si="66"/>
        <v>0</v>
      </c>
      <c r="AO599">
        <f t="shared" si="67"/>
        <v>0</v>
      </c>
      <c r="AP599">
        <f t="shared" si="68"/>
        <v>0</v>
      </c>
    </row>
    <row r="600" spans="1:42" ht="15" customHeight="1">
      <c r="A600" s="83"/>
      <c r="B600" s="100"/>
      <c r="C600" s="125" t="s">
        <v>1744</v>
      </c>
      <c r="D600" s="441" t="str">
        <f>IF(OR($AC$136="",$C$26&lt;&gt;1),"",IF(HLOOKUP($AC$136,Presentación!$AQ$3:$BV$574,Presentación!AP461)="","",HLOOKUP($AC$136,Presentación!$AQ$3:$BV$574,Presentación!AP461,0)))</f>
        <v/>
      </c>
      <c r="E600" s="428"/>
      <c r="F600" s="429"/>
      <c r="G600" s="396" t="str">
        <f>IF(OR($AC$136="",$C$26&lt;&gt;1),"",IF(HLOOKUP($AC$136,Presentación!$BZ$3:$DE$574,Presentación!AP461,0)="","",HLOOKUP($AC$136,Presentación!$BZ$3:$DE$574,Presentación!AP461,0)))</f>
        <v/>
      </c>
      <c r="H600" s="428"/>
      <c r="I600" s="428"/>
      <c r="J600" s="428"/>
      <c r="K600" s="428"/>
      <c r="L600" s="428"/>
      <c r="M600" s="428"/>
      <c r="N600" s="428"/>
      <c r="O600" s="428"/>
      <c r="P600" s="428"/>
      <c r="Q600" s="428"/>
      <c r="R600" s="428"/>
      <c r="S600" s="429"/>
      <c r="T600" s="379"/>
      <c r="U600" s="316"/>
      <c r="V600" s="317"/>
      <c r="W600" s="249"/>
      <c r="X600" s="249"/>
      <c r="Y600" s="249"/>
      <c r="Z600" s="249"/>
      <c r="AA600" s="249"/>
      <c r="AB600" s="249"/>
      <c r="AC600" s="249"/>
      <c r="AD600" s="249"/>
      <c r="AG600">
        <f>IF(C26=1,IF(OR(SUM(COUNTBLANK(D600:AD600),COUNTBLANK(D1181:AD1181))=25,SUM(COUNTBLANK(D600:AD600),COUNTBLANK(D1181:AD1181))=54),0,1),0)</f>
        <v>0</v>
      </c>
      <c r="AH600" t="b">
        <f>IF(C26&gt;1,IF(COUNTA(D600:AD600,D1181:AD1181)=0,0,1))</f>
        <v>0</v>
      </c>
      <c r="AK600">
        <f t="shared" si="63"/>
        <v>0</v>
      </c>
      <c r="AL600">
        <f t="shared" si="64"/>
        <v>0</v>
      </c>
      <c r="AM600">
        <f t="shared" si="65"/>
        <v>0</v>
      </c>
      <c r="AN600">
        <f t="shared" si="66"/>
        <v>0</v>
      </c>
      <c r="AO600">
        <f t="shared" si="67"/>
        <v>0</v>
      </c>
      <c r="AP600">
        <f t="shared" si="68"/>
        <v>0</v>
      </c>
    </row>
    <row r="601" spans="1:42" ht="15" customHeight="1">
      <c r="A601" s="83"/>
      <c r="B601" s="100"/>
      <c r="C601" s="125" t="s">
        <v>1745</v>
      </c>
      <c r="D601" s="441" t="str">
        <f>IF(OR($AC$136="",$C$26&lt;&gt;1),"",IF(HLOOKUP($AC$136,Presentación!$AQ$3:$BV$574,Presentación!AP462)="","",HLOOKUP($AC$136,Presentación!$AQ$3:$BV$574,Presentación!AP462,0)))</f>
        <v/>
      </c>
      <c r="E601" s="428"/>
      <c r="F601" s="429"/>
      <c r="G601" s="396" t="str">
        <f>IF(OR($AC$136="",$C$26&lt;&gt;1),"",IF(HLOOKUP($AC$136,Presentación!$BZ$3:$DE$574,Presentación!AP462,0)="","",HLOOKUP($AC$136,Presentación!$BZ$3:$DE$574,Presentación!AP462,0)))</f>
        <v/>
      </c>
      <c r="H601" s="428"/>
      <c r="I601" s="428"/>
      <c r="J601" s="428"/>
      <c r="K601" s="428"/>
      <c r="L601" s="428"/>
      <c r="M601" s="428"/>
      <c r="N601" s="428"/>
      <c r="O601" s="428"/>
      <c r="P601" s="428"/>
      <c r="Q601" s="428"/>
      <c r="R601" s="428"/>
      <c r="S601" s="429"/>
      <c r="T601" s="379"/>
      <c r="U601" s="316"/>
      <c r="V601" s="317"/>
      <c r="W601" s="249"/>
      <c r="X601" s="249"/>
      <c r="Y601" s="249"/>
      <c r="Z601" s="249"/>
      <c r="AA601" s="249"/>
      <c r="AB601" s="249"/>
      <c r="AC601" s="249"/>
      <c r="AD601" s="249"/>
      <c r="AG601">
        <f>IF(C26=1,IF(OR(SUM(COUNTBLANK(D601:AD601),COUNTBLANK(D1182:AD1182))=25,SUM(COUNTBLANK(D601:AD601),COUNTBLANK(D1182:AD1182))=54),0,1),0)</f>
        <v>0</v>
      </c>
      <c r="AH601" t="b">
        <f>IF(C26&gt;1,IF(COUNTA(D601:AD601,D1182:AD1182)=0,0,1))</f>
        <v>0</v>
      </c>
      <c r="AK601">
        <f t="shared" si="63"/>
        <v>0</v>
      </c>
      <c r="AL601">
        <f t="shared" si="64"/>
        <v>0</v>
      </c>
      <c r="AM601">
        <f t="shared" si="65"/>
        <v>0</v>
      </c>
      <c r="AN601">
        <f t="shared" si="66"/>
        <v>0</v>
      </c>
      <c r="AO601">
        <f t="shared" si="67"/>
        <v>0</v>
      </c>
      <c r="AP601">
        <f t="shared" si="68"/>
        <v>0</v>
      </c>
    </row>
    <row r="602" spans="1:42" ht="15" customHeight="1">
      <c r="A602" s="83"/>
      <c r="B602" s="100"/>
      <c r="C602" s="125" t="s">
        <v>1746</v>
      </c>
      <c r="D602" s="441" t="str">
        <f>IF(OR($AC$136="",$C$26&lt;&gt;1),"",IF(HLOOKUP($AC$136,Presentación!$AQ$3:$BV$574,Presentación!AP463)="","",HLOOKUP($AC$136,Presentación!$AQ$3:$BV$574,Presentación!AP463,0)))</f>
        <v/>
      </c>
      <c r="E602" s="428"/>
      <c r="F602" s="429"/>
      <c r="G602" s="396" t="str">
        <f>IF(OR($AC$136="",$C$26&lt;&gt;1),"",IF(HLOOKUP($AC$136,Presentación!$BZ$3:$DE$574,Presentación!AP463,0)="","",HLOOKUP($AC$136,Presentación!$BZ$3:$DE$574,Presentación!AP463,0)))</f>
        <v/>
      </c>
      <c r="H602" s="428"/>
      <c r="I602" s="428"/>
      <c r="J602" s="428"/>
      <c r="K602" s="428"/>
      <c r="L602" s="428"/>
      <c r="M602" s="428"/>
      <c r="N602" s="428"/>
      <c r="O602" s="428"/>
      <c r="P602" s="428"/>
      <c r="Q602" s="428"/>
      <c r="R602" s="428"/>
      <c r="S602" s="429"/>
      <c r="T602" s="379"/>
      <c r="U602" s="316"/>
      <c r="V602" s="317"/>
      <c r="W602" s="249"/>
      <c r="X602" s="249"/>
      <c r="Y602" s="249"/>
      <c r="Z602" s="249"/>
      <c r="AA602" s="249"/>
      <c r="AB602" s="249"/>
      <c r="AC602" s="249"/>
      <c r="AD602" s="249"/>
      <c r="AG602">
        <f>IF(C26=1,IF(OR(SUM(COUNTBLANK(D602:AD602),COUNTBLANK(D1183:AD1183))=25,SUM(COUNTBLANK(D602:AD602),COUNTBLANK(D1183:AD1183))=54),0,1),0)</f>
        <v>0</v>
      </c>
      <c r="AH602" t="b">
        <f>IF(C26&gt;1,IF(COUNTA(D602:AD602,D1183:AD1183)=0,0,1))</f>
        <v>0</v>
      </c>
      <c r="AK602">
        <f t="shared" si="63"/>
        <v>0</v>
      </c>
      <c r="AL602">
        <f t="shared" si="64"/>
        <v>0</v>
      </c>
      <c r="AM602">
        <f t="shared" si="65"/>
        <v>0</v>
      </c>
      <c r="AN602">
        <f t="shared" si="66"/>
        <v>0</v>
      </c>
      <c r="AO602">
        <f t="shared" si="67"/>
        <v>0</v>
      </c>
      <c r="AP602">
        <f t="shared" si="68"/>
        <v>0</v>
      </c>
    </row>
    <row r="603" spans="1:42" ht="15" customHeight="1">
      <c r="A603" s="83"/>
      <c r="B603" s="100"/>
      <c r="C603" s="125" t="s">
        <v>1747</v>
      </c>
      <c r="D603" s="441" t="str">
        <f>IF(OR($AC$136="",$C$26&lt;&gt;1),"",IF(HLOOKUP($AC$136,Presentación!$AQ$3:$BV$574,Presentación!AP464)="","",HLOOKUP($AC$136,Presentación!$AQ$3:$BV$574,Presentación!AP464,0)))</f>
        <v/>
      </c>
      <c r="E603" s="428"/>
      <c r="F603" s="429"/>
      <c r="G603" s="396" t="str">
        <f>IF(OR($AC$136="",$C$26&lt;&gt;1),"",IF(HLOOKUP($AC$136,Presentación!$BZ$3:$DE$574,Presentación!AP464,0)="","",HLOOKUP($AC$136,Presentación!$BZ$3:$DE$574,Presentación!AP464,0)))</f>
        <v/>
      </c>
      <c r="H603" s="428"/>
      <c r="I603" s="428"/>
      <c r="J603" s="428"/>
      <c r="K603" s="428"/>
      <c r="L603" s="428"/>
      <c r="M603" s="428"/>
      <c r="N603" s="428"/>
      <c r="O603" s="428"/>
      <c r="P603" s="428"/>
      <c r="Q603" s="428"/>
      <c r="R603" s="428"/>
      <c r="S603" s="429"/>
      <c r="T603" s="379"/>
      <c r="U603" s="316"/>
      <c r="V603" s="317"/>
      <c r="W603" s="249"/>
      <c r="X603" s="249"/>
      <c r="Y603" s="249"/>
      <c r="Z603" s="249"/>
      <c r="AA603" s="249"/>
      <c r="AB603" s="249"/>
      <c r="AC603" s="249"/>
      <c r="AD603" s="249"/>
      <c r="AG603">
        <f>IF(C26=1,IF(OR(SUM(COUNTBLANK(D603:AD603),COUNTBLANK(D1184:AD1184))=25,SUM(COUNTBLANK(D603:AD603),COUNTBLANK(D1184:AD1184))=54),0,1),0)</f>
        <v>0</v>
      </c>
      <c r="AH603" t="b">
        <f>IF(C26&gt;1,IF(COUNTA(D603:AD603,D1184:AD1184)=0,0,1))</f>
        <v>0</v>
      </c>
      <c r="AK603">
        <f t="shared" si="63"/>
        <v>0</v>
      </c>
      <c r="AL603">
        <f t="shared" si="64"/>
        <v>0</v>
      </c>
      <c r="AM603">
        <f t="shared" si="65"/>
        <v>0</v>
      </c>
      <c r="AN603">
        <f t="shared" si="66"/>
        <v>0</v>
      </c>
      <c r="AO603">
        <f t="shared" si="67"/>
        <v>0</v>
      </c>
      <c r="AP603">
        <f t="shared" si="68"/>
        <v>0</v>
      </c>
    </row>
    <row r="604" spans="1:42" ht="15" customHeight="1">
      <c r="A604" s="83"/>
      <c r="B604" s="100"/>
      <c r="C604" s="125" t="s">
        <v>1748</v>
      </c>
      <c r="D604" s="441" t="str">
        <f>IF(OR($AC$136="",$C$26&lt;&gt;1),"",IF(HLOOKUP($AC$136,Presentación!$AQ$3:$BV$574,Presentación!AP465)="","",HLOOKUP($AC$136,Presentación!$AQ$3:$BV$574,Presentación!AP465,0)))</f>
        <v/>
      </c>
      <c r="E604" s="428"/>
      <c r="F604" s="429"/>
      <c r="G604" s="396" t="str">
        <f>IF(OR($AC$136="",$C$26&lt;&gt;1),"",IF(HLOOKUP($AC$136,Presentación!$BZ$3:$DE$574,Presentación!AP465,0)="","",HLOOKUP($AC$136,Presentación!$BZ$3:$DE$574,Presentación!AP465,0)))</f>
        <v/>
      </c>
      <c r="H604" s="428"/>
      <c r="I604" s="428"/>
      <c r="J604" s="428"/>
      <c r="K604" s="428"/>
      <c r="L604" s="428"/>
      <c r="M604" s="428"/>
      <c r="N604" s="428"/>
      <c r="O604" s="428"/>
      <c r="P604" s="428"/>
      <c r="Q604" s="428"/>
      <c r="R604" s="428"/>
      <c r="S604" s="429"/>
      <c r="T604" s="379"/>
      <c r="U604" s="316"/>
      <c r="V604" s="317"/>
      <c r="W604" s="249"/>
      <c r="X604" s="249"/>
      <c r="Y604" s="249"/>
      <c r="Z604" s="249"/>
      <c r="AA604" s="249"/>
      <c r="AB604" s="249"/>
      <c r="AC604" s="249"/>
      <c r="AD604" s="249"/>
      <c r="AG604">
        <f>IF(C26=1,IF(OR(SUM(COUNTBLANK(D604:AD604),COUNTBLANK(D1185:AD1185))=25,SUM(COUNTBLANK(D604:AD604),COUNTBLANK(D1185:AD1185))=54),0,1),0)</f>
        <v>0</v>
      </c>
      <c r="AH604" t="b">
        <f>IF(C26&gt;1,IF(COUNTA(D604:AD604,D1185:AD1185)=0,0,1))</f>
        <v>0</v>
      </c>
      <c r="AK604">
        <f t="shared" si="63"/>
        <v>0</v>
      </c>
      <c r="AL604">
        <f t="shared" si="64"/>
        <v>0</v>
      </c>
      <c r="AM604">
        <f t="shared" si="65"/>
        <v>0</v>
      </c>
      <c r="AN604">
        <f t="shared" si="66"/>
        <v>0</v>
      </c>
      <c r="AO604">
        <f t="shared" si="67"/>
        <v>0</v>
      </c>
      <c r="AP604">
        <f t="shared" si="68"/>
        <v>0</v>
      </c>
    </row>
    <row r="605" spans="1:42" ht="15" customHeight="1">
      <c r="A605" s="83"/>
      <c r="B605" s="100"/>
      <c r="C605" s="125" t="s">
        <v>1749</v>
      </c>
      <c r="D605" s="441" t="str">
        <f>IF(OR($AC$136="",$C$26&lt;&gt;1),"",IF(HLOOKUP($AC$136,Presentación!$AQ$3:$BV$574,Presentación!AP466)="","",HLOOKUP($AC$136,Presentación!$AQ$3:$BV$574,Presentación!AP466,0)))</f>
        <v/>
      </c>
      <c r="E605" s="428"/>
      <c r="F605" s="429"/>
      <c r="G605" s="396" t="str">
        <f>IF(OR($AC$136="",$C$26&lt;&gt;1),"",IF(HLOOKUP($AC$136,Presentación!$BZ$3:$DE$574,Presentación!AP466,0)="","",HLOOKUP($AC$136,Presentación!$BZ$3:$DE$574,Presentación!AP466,0)))</f>
        <v/>
      </c>
      <c r="H605" s="428"/>
      <c r="I605" s="428"/>
      <c r="J605" s="428"/>
      <c r="K605" s="428"/>
      <c r="L605" s="428"/>
      <c r="M605" s="428"/>
      <c r="N605" s="428"/>
      <c r="O605" s="428"/>
      <c r="P605" s="428"/>
      <c r="Q605" s="428"/>
      <c r="R605" s="428"/>
      <c r="S605" s="429"/>
      <c r="T605" s="379"/>
      <c r="U605" s="316"/>
      <c r="V605" s="317"/>
      <c r="W605" s="249"/>
      <c r="X605" s="249"/>
      <c r="Y605" s="249"/>
      <c r="Z605" s="249"/>
      <c r="AA605" s="249"/>
      <c r="AB605" s="249"/>
      <c r="AC605" s="249"/>
      <c r="AD605" s="249"/>
      <c r="AG605">
        <f>IF(C26=1,IF(OR(SUM(COUNTBLANK(D605:AD605),COUNTBLANK(D1186:AD1186))=25,SUM(COUNTBLANK(D605:AD605),COUNTBLANK(D1186:AD1186))=54),0,1),0)</f>
        <v>0</v>
      </c>
      <c r="AH605" t="b">
        <f>IF(C26&gt;1,IF(COUNTA(D605:AD605,D1186:AD1186)=0,0,1))</f>
        <v>0</v>
      </c>
      <c r="AK605">
        <f t="shared" si="63"/>
        <v>0</v>
      </c>
      <c r="AL605">
        <f t="shared" si="64"/>
        <v>0</v>
      </c>
      <c r="AM605">
        <f t="shared" si="65"/>
        <v>0</v>
      </c>
      <c r="AN605">
        <f t="shared" si="66"/>
        <v>0</v>
      </c>
      <c r="AO605">
        <f t="shared" si="67"/>
        <v>0</v>
      </c>
      <c r="AP605">
        <f t="shared" si="68"/>
        <v>0</v>
      </c>
    </row>
    <row r="606" spans="1:42" ht="15" customHeight="1">
      <c r="A606" s="83"/>
      <c r="B606" s="100"/>
      <c r="C606" s="125" t="s">
        <v>1750</v>
      </c>
      <c r="D606" s="441" t="str">
        <f>IF(OR($AC$136="",$C$26&lt;&gt;1),"",IF(HLOOKUP($AC$136,Presentación!$AQ$3:$BV$574,Presentación!AP467)="","",HLOOKUP($AC$136,Presentación!$AQ$3:$BV$574,Presentación!AP467,0)))</f>
        <v/>
      </c>
      <c r="E606" s="428"/>
      <c r="F606" s="429"/>
      <c r="G606" s="396" t="str">
        <f>IF(OR($AC$136="",$C$26&lt;&gt;1),"",IF(HLOOKUP($AC$136,Presentación!$BZ$3:$DE$574,Presentación!AP467,0)="","",HLOOKUP($AC$136,Presentación!$BZ$3:$DE$574,Presentación!AP467,0)))</f>
        <v/>
      </c>
      <c r="H606" s="428"/>
      <c r="I606" s="428"/>
      <c r="J606" s="428"/>
      <c r="K606" s="428"/>
      <c r="L606" s="428"/>
      <c r="M606" s="428"/>
      <c r="N606" s="428"/>
      <c r="O606" s="428"/>
      <c r="P606" s="428"/>
      <c r="Q606" s="428"/>
      <c r="R606" s="428"/>
      <c r="S606" s="429"/>
      <c r="T606" s="379"/>
      <c r="U606" s="316"/>
      <c r="V606" s="317"/>
      <c r="W606" s="249"/>
      <c r="X606" s="249"/>
      <c r="Y606" s="249"/>
      <c r="Z606" s="249"/>
      <c r="AA606" s="249"/>
      <c r="AB606" s="249"/>
      <c r="AC606" s="249"/>
      <c r="AD606" s="249"/>
      <c r="AG606">
        <f>IF(C26=1,IF(OR(SUM(COUNTBLANK(D606:AD606),COUNTBLANK(D1187:AD1187))=25,SUM(COUNTBLANK(D606:AD606),COUNTBLANK(D1187:AD1187))=54),0,1),0)</f>
        <v>0</v>
      </c>
      <c r="AH606" t="b">
        <f>IF(C26&gt;1,IF(COUNTA(D606:AD606,D1187:AD1187)=0,0,1))</f>
        <v>0</v>
      </c>
      <c r="AK606">
        <f t="shared" si="63"/>
        <v>0</v>
      </c>
      <c r="AL606">
        <f t="shared" si="64"/>
        <v>0</v>
      </c>
      <c r="AM606">
        <f t="shared" si="65"/>
        <v>0</v>
      </c>
      <c r="AN606">
        <f t="shared" si="66"/>
        <v>0</v>
      </c>
      <c r="AO606">
        <f t="shared" si="67"/>
        <v>0</v>
      </c>
      <c r="AP606">
        <f t="shared" si="68"/>
        <v>0</v>
      </c>
    </row>
    <row r="607" spans="1:42" ht="15" customHeight="1">
      <c r="A607" s="83"/>
      <c r="B607" s="100"/>
      <c r="C607" s="125" t="s">
        <v>1751</v>
      </c>
      <c r="D607" s="441" t="str">
        <f>IF(OR($AC$136="",$C$26&lt;&gt;1),"",IF(HLOOKUP($AC$136,Presentación!$AQ$3:$BV$574,Presentación!AP468)="","",HLOOKUP($AC$136,Presentación!$AQ$3:$BV$574,Presentación!AP468,0)))</f>
        <v/>
      </c>
      <c r="E607" s="428"/>
      <c r="F607" s="429"/>
      <c r="G607" s="396" t="str">
        <f>IF(OR($AC$136="",$C$26&lt;&gt;1),"",IF(HLOOKUP($AC$136,Presentación!$BZ$3:$DE$574,Presentación!AP468,0)="","",HLOOKUP($AC$136,Presentación!$BZ$3:$DE$574,Presentación!AP468,0)))</f>
        <v/>
      </c>
      <c r="H607" s="428"/>
      <c r="I607" s="428"/>
      <c r="J607" s="428"/>
      <c r="K607" s="428"/>
      <c r="L607" s="428"/>
      <c r="M607" s="428"/>
      <c r="N607" s="428"/>
      <c r="O607" s="428"/>
      <c r="P607" s="428"/>
      <c r="Q607" s="428"/>
      <c r="R607" s="428"/>
      <c r="S607" s="429"/>
      <c r="T607" s="379"/>
      <c r="U607" s="316"/>
      <c r="V607" s="317"/>
      <c r="W607" s="249"/>
      <c r="X607" s="249"/>
      <c r="Y607" s="249"/>
      <c r="Z607" s="249"/>
      <c r="AA607" s="249"/>
      <c r="AB607" s="249"/>
      <c r="AC607" s="249"/>
      <c r="AD607" s="249"/>
      <c r="AG607">
        <f>IF(C26=1,IF(OR(SUM(COUNTBLANK(D607:AD607),COUNTBLANK(D1188:AD1188))=25,SUM(COUNTBLANK(D607:AD607),COUNTBLANK(D1188:AD1188))=54),0,1),0)</f>
        <v>0</v>
      </c>
      <c r="AH607" t="b">
        <f>IF(C26&gt;1,IF(COUNTA(D607:AD607,D1188:AD1188)=0,0,1))</f>
        <v>0</v>
      </c>
      <c r="AK607">
        <f t="shared" si="63"/>
        <v>0</v>
      </c>
      <c r="AL607">
        <f t="shared" si="64"/>
        <v>0</v>
      </c>
      <c r="AM607">
        <f t="shared" si="65"/>
        <v>0</v>
      </c>
      <c r="AN607">
        <f t="shared" si="66"/>
        <v>0</v>
      </c>
      <c r="AO607">
        <f t="shared" si="67"/>
        <v>0</v>
      </c>
      <c r="AP607">
        <f t="shared" si="68"/>
        <v>0</v>
      </c>
    </row>
    <row r="608" spans="1:42" ht="15" customHeight="1">
      <c r="A608" s="83"/>
      <c r="B608" s="100"/>
      <c r="C608" s="125" t="s">
        <v>1752</v>
      </c>
      <c r="D608" s="441" t="str">
        <f>IF(OR($AC$136="",$C$26&lt;&gt;1),"",IF(HLOOKUP($AC$136,Presentación!$AQ$3:$BV$574,Presentación!AP469)="","",HLOOKUP($AC$136,Presentación!$AQ$3:$BV$574,Presentación!AP469,0)))</f>
        <v/>
      </c>
      <c r="E608" s="428"/>
      <c r="F608" s="429"/>
      <c r="G608" s="396" t="str">
        <f>IF(OR($AC$136="",$C$26&lt;&gt;1),"",IF(HLOOKUP($AC$136,Presentación!$BZ$3:$DE$574,Presentación!AP469,0)="","",HLOOKUP($AC$136,Presentación!$BZ$3:$DE$574,Presentación!AP469,0)))</f>
        <v/>
      </c>
      <c r="H608" s="428"/>
      <c r="I608" s="428"/>
      <c r="J608" s="428"/>
      <c r="K608" s="428"/>
      <c r="L608" s="428"/>
      <c r="M608" s="428"/>
      <c r="N608" s="428"/>
      <c r="O608" s="428"/>
      <c r="P608" s="428"/>
      <c r="Q608" s="428"/>
      <c r="R608" s="428"/>
      <c r="S608" s="429"/>
      <c r="T608" s="379"/>
      <c r="U608" s="316"/>
      <c r="V608" s="317"/>
      <c r="W608" s="249"/>
      <c r="X608" s="249"/>
      <c r="Y608" s="249"/>
      <c r="Z608" s="249"/>
      <c r="AA608" s="249"/>
      <c r="AB608" s="249"/>
      <c r="AC608" s="249"/>
      <c r="AD608" s="249"/>
      <c r="AG608">
        <f>IF(C26=1,IF(OR(SUM(COUNTBLANK(D608:AD608),COUNTBLANK(D1189:AD1189))=25,SUM(COUNTBLANK(D608:AD608),COUNTBLANK(D1189:AD1189))=54),0,1),0)</f>
        <v>0</v>
      </c>
      <c r="AH608" t="b">
        <f>IF(C26&gt;1,IF(COUNTA(D608:AD608,D1189:AD1189)=0,0,1))</f>
        <v>0</v>
      </c>
      <c r="AK608">
        <f t="shared" si="63"/>
        <v>0</v>
      </c>
      <c r="AL608">
        <f t="shared" si="64"/>
        <v>0</v>
      </c>
      <c r="AM608">
        <f t="shared" si="65"/>
        <v>0</v>
      </c>
      <c r="AN608">
        <f t="shared" si="66"/>
        <v>0</v>
      </c>
      <c r="AO608">
        <f t="shared" si="67"/>
        <v>0</v>
      </c>
      <c r="AP608">
        <f t="shared" si="68"/>
        <v>0</v>
      </c>
    </row>
    <row r="609" spans="1:42" ht="15" customHeight="1">
      <c r="A609" s="83"/>
      <c r="B609" s="100"/>
      <c r="C609" s="125" t="s">
        <v>1753</v>
      </c>
      <c r="D609" s="441" t="str">
        <f>IF(OR($AC$136="",$C$26&lt;&gt;1),"",IF(HLOOKUP($AC$136,Presentación!$AQ$3:$BV$574,Presentación!AP470)="","",HLOOKUP($AC$136,Presentación!$AQ$3:$BV$574,Presentación!AP470,0)))</f>
        <v/>
      </c>
      <c r="E609" s="428"/>
      <c r="F609" s="429"/>
      <c r="G609" s="396" t="str">
        <f>IF(OR($AC$136="",$C$26&lt;&gt;1),"",IF(HLOOKUP($AC$136,Presentación!$BZ$3:$DE$574,Presentación!AP470,0)="","",HLOOKUP($AC$136,Presentación!$BZ$3:$DE$574,Presentación!AP470,0)))</f>
        <v/>
      </c>
      <c r="H609" s="428"/>
      <c r="I609" s="428"/>
      <c r="J609" s="428"/>
      <c r="K609" s="428"/>
      <c r="L609" s="428"/>
      <c r="M609" s="428"/>
      <c r="N609" s="428"/>
      <c r="O609" s="428"/>
      <c r="P609" s="428"/>
      <c r="Q609" s="428"/>
      <c r="R609" s="428"/>
      <c r="S609" s="429"/>
      <c r="T609" s="379"/>
      <c r="U609" s="316"/>
      <c r="V609" s="317"/>
      <c r="W609" s="249"/>
      <c r="X609" s="249"/>
      <c r="Y609" s="249"/>
      <c r="Z609" s="249"/>
      <c r="AA609" s="249"/>
      <c r="AB609" s="249"/>
      <c r="AC609" s="249"/>
      <c r="AD609" s="249"/>
      <c r="AG609">
        <f>IF(C26=1,IF(OR(SUM(COUNTBLANK(D609:AD609),COUNTBLANK(D1190:AD1190))=25,SUM(COUNTBLANK(D609:AD609),COUNTBLANK(D1190:AD1190))=54),0,1),0)</f>
        <v>0</v>
      </c>
      <c r="AH609" t="b">
        <f>IF(C26&gt;1,IF(COUNTA(D609:AD609,D1190:AD1190)=0,0,1))</f>
        <v>0</v>
      </c>
      <c r="AK609">
        <f t="shared" si="63"/>
        <v>0</v>
      </c>
      <c r="AL609">
        <f t="shared" si="64"/>
        <v>0</v>
      </c>
      <c r="AM609">
        <f t="shared" si="65"/>
        <v>0</v>
      </c>
      <c r="AN609">
        <f t="shared" si="66"/>
        <v>0</v>
      </c>
      <c r="AO609">
        <f t="shared" si="67"/>
        <v>0</v>
      </c>
      <c r="AP609">
        <f t="shared" si="68"/>
        <v>0</v>
      </c>
    </row>
    <row r="610" spans="1:42" ht="15" customHeight="1">
      <c r="A610" s="83"/>
      <c r="B610" s="100"/>
      <c r="C610" s="125" t="s">
        <v>1754</v>
      </c>
      <c r="D610" s="441" t="str">
        <f>IF(OR($AC$136="",$C$26&lt;&gt;1),"",IF(HLOOKUP($AC$136,Presentación!$AQ$3:$BV$574,Presentación!AP471)="","",HLOOKUP($AC$136,Presentación!$AQ$3:$BV$574,Presentación!AP471,0)))</f>
        <v/>
      </c>
      <c r="E610" s="428"/>
      <c r="F610" s="429"/>
      <c r="G610" s="396" t="str">
        <f>IF(OR($AC$136="",$C$26&lt;&gt;1),"",IF(HLOOKUP($AC$136,Presentación!$BZ$3:$DE$574,Presentación!AP471,0)="","",HLOOKUP($AC$136,Presentación!$BZ$3:$DE$574,Presentación!AP471,0)))</f>
        <v/>
      </c>
      <c r="H610" s="428"/>
      <c r="I610" s="428"/>
      <c r="J610" s="428"/>
      <c r="K610" s="428"/>
      <c r="L610" s="428"/>
      <c r="M610" s="428"/>
      <c r="N610" s="428"/>
      <c r="O610" s="428"/>
      <c r="P610" s="428"/>
      <c r="Q610" s="428"/>
      <c r="R610" s="428"/>
      <c r="S610" s="429"/>
      <c r="T610" s="379"/>
      <c r="U610" s="316"/>
      <c r="V610" s="317"/>
      <c r="W610" s="249"/>
      <c r="X610" s="249"/>
      <c r="Y610" s="249"/>
      <c r="Z610" s="249"/>
      <c r="AA610" s="249"/>
      <c r="AB610" s="249"/>
      <c r="AC610" s="249"/>
      <c r="AD610" s="249"/>
      <c r="AG610">
        <f>IF(C26=1,IF(OR(SUM(COUNTBLANK(D610:AD610),COUNTBLANK(D1191:AD1191))=25,SUM(COUNTBLANK(D610:AD610),COUNTBLANK(D1191:AD1191))=54),0,1),0)</f>
        <v>0</v>
      </c>
      <c r="AH610" t="b">
        <f>IF(C26&gt;1,IF(COUNTA(D610:AD610,D1191:AD1191)=0,0,1))</f>
        <v>0</v>
      </c>
      <c r="AK610">
        <f t="shared" si="63"/>
        <v>0</v>
      </c>
      <c r="AL610">
        <f t="shared" si="64"/>
        <v>0</v>
      </c>
      <c r="AM610">
        <f t="shared" si="65"/>
        <v>0</v>
      </c>
      <c r="AN610">
        <f t="shared" si="66"/>
        <v>0</v>
      </c>
      <c r="AO610">
        <f t="shared" si="67"/>
        <v>0</v>
      </c>
      <c r="AP610">
        <f t="shared" si="68"/>
        <v>0</v>
      </c>
    </row>
    <row r="611" spans="1:42" ht="15" customHeight="1">
      <c r="A611" s="83"/>
      <c r="B611" s="100"/>
      <c r="C611" s="125" t="s">
        <v>1755</v>
      </c>
      <c r="D611" s="441" t="str">
        <f>IF(OR($AC$136="",$C$26&lt;&gt;1),"",IF(HLOOKUP($AC$136,Presentación!$AQ$3:$BV$574,Presentación!AP472)="","",HLOOKUP($AC$136,Presentación!$AQ$3:$BV$574,Presentación!AP472,0)))</f>
        <v/>
      </c>
      <c r="E611" s="428"/>
      <c r="F611" s="429"/>
      <c r="G611" s="396" t="str">
        <f>IF(OR($AC$136="",$C$26&lt;&gt;1),"",IF(HLOOKUP($AC$136,Presentación!$BZ$3:$DE$574,Presentación!AP472,0)="","",HLOOKUP($AC$136,Presentación!$BZ$3:$DE$574,Presentación!AP472,0)))</f>
        <v/>
      </c>
      <c r="H611" s="428"/>
      <c r="I611" s="428"/>
      <c r="J611" s="428"/>
      <c r="K611" s="428"/>
      <c r="L611" s="428"/>
      <c r="M611" s="428"/>
      <c r="N611" s="428"/>
      <c r="O611" s="428"/>
      <c r="P611" s="428"/>
      <c r="Q611" s="428"/>
      <c r="R611" s="428"/>
      <c r="S611" s="429"/>
      <c r="T611" s="379"/>
      <c r="U611" s="316"/>
      <c r="V611" s="317"/>
      <c r="W611" s="249"/>
      <c r="X611" s="249"/>
      <c r="Y611" s="249"/>
      <c r="Z611" s="249"/>
      <c r="AA611" s="249"/>
      <c r="AB611" s="249"/>
      <c r="AC611" s="249"/>
      <c r="AD611" s="249"/>
      <c r="AG611">
        <f>IF(C26=1,IF(OR(SUM(COUNTBLANK(D611:AD611),COUNTBLANK(D1192:AD1192))=25,SUM(COUNTBLANK(D611:AD611),COUNTBLANK(D1192:AD1192))=54),0,1),0)</f>
        <v>0</v>
      </c>
      <c r="AH611" t="b">
        <f>IF(C26&gt;1,IF(COUNTA(D611:AD611,D1192:AD1192)=0,0,1))</f>
        <v>0</v>
      </c>
      <c r="AK611">
        <f t="shared" si="63"/>
        <v>0</v>
      </c>
      <c r="AL611">
        <f t="shared" si="64"/>
        <v>0</v>
      </c>
      <c r="AM611">
        <f t="shared" si="65"/>
        <v>0</v>
      </c>
      <c r="AN611">
        <f t="shared" si="66"/>
        <v>0</v>
      </c>
      <c r="AO611">
        <f t="shared" si="67"/>
        <v>0</v>
      </c>
      <c r="AP611">
        <f t="shared" si="68"/>
        <v>0</v>
      </c>
    </row>
    <row r="612" spans="1:42" ht="15" customHeight="1">
      <c r="A612" s="83"/>
      <c r="B612" s="100"/>
      <c r="C612" s="125" t="s">
        <v>1756</v>
      </c>
      <c r="D612" s="441" t="str">
        <f>IF(OR($AC$136="",$C$26&lt;&gt;1),"",IF(HLOOKUP($AC$136,Presentación!$AQ$3:$BV$574,Presentación!AP473)="","",HLOOKUP($AC$136,Presentación!$AQ$3:$BV$574,Presentación!AP473,0)))</f>
        <v/>
      </c>
      <c r="E612" s="428"/>
      <c r="F612" s="429"/>
      <c r="G612" s="396" t="str">
        <f>IF(OR($AC$136="",$C$26&lt;&gt;1),"",IF(HLOOKUP($AC$136,Presentación!$BZ$3:$DE$574,Presentación!AP473,0)="","",HLOOKUP($AC$136,Presentación!$BZ$3:$DE$574,Presentación!AP473,0)))</f>
        <v/>
      </c>
      <c r="H612" s="428"/>
      <c r="I612" s="428"/>
      <c r="J612" s="428"/>
      <c r="K612" s="428"/>
      <c r="L612" s="428"/>
      <c r="M612" s="428"/>
      <c r="N612" s="428"/>
      <c r="O612" s="428"/>
      <c r="P612" s="428"/>
      <c r="Q612" s="428"/>
      <c r="R612" s="428"/>
      <c r="S612" s="429"/>
      <c r="T612" s="379"/>
      <c r="U612" s="316"/>
      <c r="V612" s="317"/>
      <c r="W612" s="249"/>
      <c r="X612" s="249"/>
      <c r="Y612" s="249"/>
      <c r="Z612" s="249"/>
      <c r="AA612" s="249"/>
      <c r="AB612" s="249"/>
      <c r="AC612" s="249"/>
      <c r="AD612" s="249"/>
      <c r="AG612">
        <f>IF(C26=1,IF(OR(SUM(COUNTBLANK(D612:AD612),COUNTBLANK(D1193:AD1193))=25,SUM(COUNTBLANK(D612:AD612),COUNTBLANK(D1193:AD1193))=54),0,1),0)</f>
        <v>0</v>
      </c>
      <c r="AH612" t="b">
        <f>IF(C26&gt;1,IF(COUNTA(D612:AD612,D1193:AD1193)=0,0,1))</f>
        <v>0</v>
      </c>
      <c r="AK612">
        <f t="shared" si="63"/>
        <v>0</v>
      </c>
      <c r="AL612">
        <f t="shared" si="64"/>
        <v>0</v>
      </c>
      <c r="AM612">
        <f t="shared" si="65"/>
        <v>0</v>
      </c>
      <c r="AN612">
        <f t="shared" si="66"/>
        <v>0</v>
      </c>
      <c r="AO612">
        <f t="shared" si="67"/>
        <v>0</v>
      </c>
      <c r="AP612">
        <f t="shared" si="68"/>
        <v>0</v>
      </c>
    </row>
    <row r="613" spans="1:42" ht="15" customHeight="1">
      <c r="A613" s="83"/>
      <c r="B613" s="100"/>
      <c r="C613" s="125" t="s">
        <v>1757</v>
      </c>
      <c r="D613" s="441" t="str">
        <f>IF(OR($AC$136="",$C$26&lt;&gt;1),"",IF(HLOOKUP($AC$136,Presentación!$AQ$3:$BV$574,Presentación!AP474)="","",HLOOKUP($AC$136,Presentación!$AQ$3:$BV$574,Presentación!AP474,0)))</f>
        <v/>
      </c>
      <c r="E613" s="428"/>
      <c r="F613" s="429"/>
      <c r="G613" s="396" t="str">
        <f>IF(OR($AC$136="",$C$26&lt;&gt;1),"",IF(HLOOKUP($AC$136,Presentación!$BZ$3:$DE$574,Presentación!AP474,0)="","",HLOOKUP($AC$136,Presentación!$BZ$3:$DE$574,Presentación!AP474,0)))</f>
        <v/>
      </c>
      <c r="H613" s="428"/>
      <c r="I613" s="428"/>
      <c r="J613" s="428"/>
      <c r="K613" s="428"/>
      <c r="L613" s="428"/>
      <c r="M613" s="428"/>
      <c r="N613" s="428"/>
      <c r="O613" s="428"/>
      <c r="P613" s="428"/>
      <c r="Q613" s="428"/>
      <c r="R613" s="428"/>
      <c r="S613" s="429"/>
      <c r="T613" s="379"/>
      <c r="U613" s="316"/>
      <c r="V613" s="317"/>
      <c r="W613" s="249"/>
      <c r="X613" s="249"/>
      <c r="Y613" s="249"/>
      <c r="Z613" s="249"/>
      <c r="AA613" s="249"/>
      <c r="AB613" s="249"/>
      <c r="AC613" s="249"/>
      <c r="AD613" s="249"/>
      <c r="AG613">
        <f>IF(C26=1,IF(OR(SUM(COUNTBLANK(D613:AD613),COUNTBLANK(D1194:AD1194))=25,SUM(COUNTBLANK(D613:AD613),COUNTBLANK(D1194:AD1194))=54),0,1),0)</f>
        <v>0</v>
      </c>
      <c r="AH613" t="b">
        <f>IF(C26&gt;1,IF(COUNTA(D613:AD613,D1194:AD1194)=0,0,1))</f>
        <v>0</v>
      </c>
      <c r="AK613">
        <f t="shared" si="63"/>
        <v>0</v>
      </c>
      <c r="AL613">
        <f t="shared" si="64"/>
        <v>0</v>
      </c>
      <c r="AM613">
        <f t="shared" si="65"/>
        <v>0</v>
      </c>
      <c r="AN613">
        <f t="shared" si="66"/>
        <v>0</v>
      </c>
      <c r="AO613">
        <f t="shared" si="67"/>
        <v>0</v>
      </c>
      <c r="AP613">
        <f t="shared" si="68"/>
        <v>0</v>
      </c>
    </row>
    <row r="614" spans="1:42" ht="15" customHeight="1">
      <c r="A614" s="83"/>
      <c r="B614" s="100"/>
      <c r="C614" s="125" t="s">
        <v>1758</v>
      </c>
      <c r="D614" s="441" t="str">
        <f>IF(OR($AC$136="",$C$26&lt;&gt;1),"",IF(HLOOKUP($AC$136,Presentación!$AQ$3:$BV$574,Presentación!AP475)="","",HLOOKUP($AC$136,Presentación!$AQ$3:$BV$574,Presentación!AP475,0)))</f>
        <v/>
      </c>
      <c r="E614" s="428"/>
      <c r="F614" s="429"/>
      <c r="G614" s="396" t="str">
        <f>IF(OR($AC$136="",$C$26&lt;&gt;1),"",IF(HLOOKUP($AC$136,Presentación!$BZ$3:$DE$574,Presentación!AP475,0)="","",HLOOKUP($AC$136,Presentación!$BZ$3:$DE$574,Presentación!AP475,0)))</f>
        <v/>
      </c>
      <c r="H614" s="428"/>
      <c r="I614" s="428"/>
      <c r="J614" s="428"/>
      <c r="K614" s="428"/>
      <c r="L614" s="428"/>
      <c r="M614" s="428"/>
      <c r="N614" s="428"/>
      <c r="O614" s="428"/>
      <c r="P614" s="428"/>
      <c r="Q614" s="428"/>
      <c r="R614" s="428"/>
      <c r="S614" s="429"/>
      <c r="T614" s="379"/>
      <c r="U614" s="316"/>
      <c r="V614" s="317"/>
      <c r="W614" s="249"/>
      <c r="X614" s="249"/>
      <c r="Y614" s="249"/>
      <c r="Z614" s="249"/>
      <c r="AA614" s="249"/>
      <c r="AB614" s="249"/>
      <c r="AC614" s="249"/>
      <c r="AD614" s="249"/>
      <c r="AG614">
        <f>IF(C26=1,IF(OR(SUM(COUNTBLANK(D614:AD614),COUNTBLANK(D1195:AD1195))=25,SUM(COUNTBLANK(D614:AD614),COUNTBLANK(D1195:AD1195))=54),0,1),0)</f>
        <v>0</v>
      </c>
      <c r="AH614" t="b">
        <f>IF(C26&gt;1,IF(COUNTA(D614:AD614,D1195:AD1195)=0,0,1))</f>
        <v>0</v>
      </c>
      <c r="AK614">
        <f t="shared" si="63"/>
        <v>0</v>
      </c>
      <c r="AL614">
        <f t="shared" si="64"/>
        <v>0</v>
      </c>
      <c r="AM614">
        <f t="shared" si="65"/>
        <v>0</v>
      </c>
      <c r="AN614">
        <f t="shared" si="66"/>
        <v>0</v>
      </c>
      <c r="AO614">
        <f t="shared" si="67"/>
        <v>0</v>
      </c>
      <c r="AP614">
        <f t="shared" si="68"/>
        <v>0</v>
      </c>
    </row>
    <row r="615" spans="1:42" ht="15" customHeight="1">
      <c r="A615" s="83"/>
      <c r="B615" s="100"/>
      <c r="C615" s="125" t="s">
        <v>1759</v>
      </c>
      <c r="D615" s="441" t="str">
        <f>IF(OR($AC$136="",$C$26&lt;&gt;1),"",IF(HLOOKUP($AC$136,Presentación!$AQ$3:$BV$574,Presentación!AP476)="","",HLOOKUP($AC$136,Presentación!$AQ$3:$BV$574,Presentación!AP476,0)))</f>
        <v/>
      </c>
      <c r="E615" s="428"/>
      <c r="F615" s="429"/>
      <c r="G615" s="396" t="str">
        <f>IF(OR($AC$136="",$C$26&lt;&gt;1),"",IF(HLOOKUP($AC$136,Presentación!$BZ$3:$DE$574,Presentación!AP476,0)="","",HLOOKUP($AC$136,Presentación!$BZ$3:$DE$574,Presentación!AP476,0)))</f>
        <v/>
      </c>
      <c r="H615" s="428"/>
      <c r="I615" s="428"/>
      <c r="J615" s="428"/>
      <c r="K615" s="428"/>
      <c r="L615" s="428"/>
      <c r="M615" s="428"/>
      <c r="N615" s="428"/>
      <c r="O615" s="428"/>
      <c r="P615" s="428"/>
      <c r="Q615" s="428"/>
      <c r="R615" s="428"/>
      <c r="S615" s="429"/>
      <c r="T615" s="379"/>
      <c r="U615" s="316"/>
      <c r="V615" s="317"/>
      <c r="W615" s="249"/>
      <c r="X615" s="249"/>
      <c r="Y615" s="249"/>
      <c r="Z615" s="249"/>
      <c r="AA615" s="249"/>
      <c r="AB615" s="249"/>
      <c r="AC615" s="249"/>
      <c r="AD615" s="249"/>
      <c r="AG615">
        <f>IF(C26=1,IF(OR(SUM(COUNTBLANK(D615:AD615),COUNTBLANK(D1196:AD1196))=25,SUM(COUNTBLANK(D615:AD615),COUNTBLANK(D1196:AD1196))=54),0,1),0)</f>
        <v>0</v>
      </c>
      <c r="AH615" t="b">
        <f>IF(C26&gt;1,IF(COUNTA(D615:AD615,D1196:AD1196)=0,0,1))</f>
        <v>0</v>
      </c>
      <c r="AK615">
        <f t="shared" si="63"/>
        <v>0</v>
      </c>
      <c r="AL615">
        <f t="shared" si="64"/>
        <v>0</v>
      </c>
      <c r="AM615">
        <f t="shared" si="65"/>
        <v>0</v>
      </c>
      <c r="AN615">
        <f t="shared" si="66"/>
        <v>0</v>
      </c>
      <c r="AO615">
        <f t="shared" si="67"/>
        <v>0</v>
      </c>
      <c r="AP615">
        <f t="shared" si="68"/>
        <v>0</v>
      </c>
    </row>
    <row r="616" spans="1:42" ht="15" customHeight="1">
      <c r="A616" s="83"/>
      <c r="B616" s="100"/>
      <c r="C616" s="125" t="s">
        <v>1760</v>
      </c>
      <c r="D616" s="441" t="str">
        <f>IF(OR($AC$136="",$C$26&lt;&gt;1),"",IF(HLOOKUP($AC$136,Presentación!$AQ$3:$BV$574,Presentación!AP477)="","",HLOOKUP($AC$136,Presentación!$AQ$3:$BV$574,Presentación!AP477,0)))</f>
        <v/>
      </c>
      <c r="E616" s="428"/>
      <c r="F616" s="429"/>
      <c r="G616" s="396" t="str">
        <f>IF(OR($AC$136="",$C$26&lt;&gt;1),"",IF(HLOOKUP($AC$136,Presentación!$BZ$3:$DE$574,Presentación!AP477,0)="","",HLOOKUP($AC$136,Presentación!$BZ$3:$DE$574,Presentación!AP477,0)))</f>
        <v/>
      </c>
      <c r="H616" s="428"/>
      <c r="I616" s="428"/>
      <c r="J616" s="428"/>
      <c r="K616" s="428"/>
      <c r="L616" s="428"/>
      <c r="M616" s="428"/>
      <c r="N616" s="428"/>
      <c r="O616" s="428"/>
      <c r="P616" s="428"/>
      <c r="Q616" s="428"/>
      <c r="R616" s="428"/>
      <c r="S616" s="429"/>
      <c r="T616" s="379"/>
      <c r="U616" s="316"/>
      <c r="V616" s="317"/>
      <c r="W616" s="249"/>
      <c r="X616" s="249"/>
      <c r="Y616" s="249"/>
      <c r="Z616" s="249"/>
      <c r="AA616" s="249"/>
      <c r="AB616" s="249"/>
      <c r="AC616" s="249"/>
      <c r="AD616" s="249"/>
      <c r="AG616">
        <f>IF(C26=1,IF(OR(SUM(COUNTBLANK(D616:AD616),COUNTBLANK(D1197:AD1197))=25,SUM(COUNTBLANK(D616:AD616),COUNTBLANK(D1197:AD1197))=54),0,1),0)</f>
        <v>0</v>
      </c>
      <c r="AH616" t="b">
        <f>IF(C26&gt;1,IF(COUNTA(D616:AD616,D1197:AD1197)=0,0,1))</f>
        <v>0</v>
      </c>
      <c r="AK616">
        <f t="shared" si="63"/>
        <v>0</v>
      </c>
      <c r="AL616">
        <f t="shared" si="64"/>
        <v>0</v>
      </c>
      <c r="AM616">
        <f t="shared" si="65"/>
        <v>0</v>
      </c>
      <c r="AN616">
        <f t="shared" si="66"/>
        <v>0</v>
      </c>
      <c r="AO616">
        <f t="shared" si="67"/>
        <v>0</v>
      </c>
      <c r="AP616">
        <f t="shared" si="68"/>
        <v>0</v>
      </c>
    </row>
    <row r="617" spans="1:42" ht="15" customHeight="1">
      <c r="A617" s="83"/>
      <c r="B617" s="100"/>
      <c r="C617" s="125" t="s">
        <v>1761</v>
      </c>
      <c r="D617" s="441" t="str">
        <f>IF(OR($AC$136="",$C$26&lt;&gt;1),"",IF(HLOOKUP($AC$136,Presentación!$AQ$3:$BV$574,Presentación!AP478)="","",HLOOKUP($AC$136,Presentación!$AQ$3:$BV$574,Presentación!AP478,0)))</f>
        <v/>
      </c>
      <c r="E617" s="428"/>
      <c r="F617" s="429"/>
      <c r="G617" s="396" t="str">
        <f>IF(OR($AC$136="",$C$26&lt;&gt;1),"",IF(HLOOKUP($AC$136,Presentación!$BZ$3:$DE$574,Presentación!AP478,0)="","",HLOOKUP($AC$136,Presentación!$BZ$3:$DE$574,Presentación!AP478,0)))</f>
        <v/>
      </c>
      <c r="H617" s="428"/>
      <c r="I617" s="428"/>
      <c r="J617" s="428"/>
      <c r="K617" s="428"/>
      <c r="L617" s="428"/>
      <c r="M617" s="428"/>
      <c r="N617" s="428"/>
      <c r="O617" s="428"/>
      <c r="P617" s="428"/>
      <c r="Q617" s="428"/>
      <c r="R617" s="428"/>
      <c r="S617" s="429"/>
      <c r="T617" s="379"/>
      <c r="U617" s="316"/>
      <c r="V617" s="317"/>
      <c r="W617" s="249"/>
      <c r="X617" s="249"/>
      <c r="Y617" s="249"/>
      <c r="Z617" s="249"/>
      <c r="AA617" s="249"/>
      <c r="AB617" s="249"/>
      <c r="AC617" s="249"/>
      <c r="AD617" s="249"/>
      <c r="AG617">
        <f>IF(C26=1,IF(OR(SUM(COUNTBLANK(D617:AD617),COUNTBLANK(D1198:AD1198))=25,SUM(COUNTBLANK(D617:AD617),COUNTBLANK(D1198:AD1198))=54),0,1),0)</f>
        <v>0</v>
      </c>
      <c r="AH617" t="b">
        <f>IF(C26&gt;1,IF(COUNTA(D617:AD617,D1198:AD1198)=0,0,1))</f>
        <v>0</v>
      </c>
      <c r="AK617">
        <f t="shared" si="63"/>
        <v>0</v>
      </c>
      <c r="AL617">
        <f t="shared" si="64"/>
        <v>0</v>
      </c>
      <c r="AM617">
        <f t="shared" si="65"/>
        <v>0</v>
      </c>
      <c r="AN617">
        <f t="shared" si="66"/>
        <v>0</v>
      </c>
      <c r="AO617">
        <f t="shared" si="67"/>
        <v>0</v>
      </c>
      <c r="AP617">
        <f t="shared" si="68"/>
        <v>0</v>
      </c>
    </row>
    <row r="618" spans="1:42" ht="15" customHeight="1">
      <c r="A618" s="83"/>
      <c r="B618" s="100"/>
      <c r="C618" s="125" t="s">
        <v>1762</v>
      </c>
      <c r="D618" s="441" t="str">
        <f>IF(OR($AC$136="",$C$26&lt;&gt;1),"",IF(HLOOKUP($AC$136,Presentación!$AQ$3:$BV$574,Presentación!AP479)="","",HLOOKUP($AC$136,Presentación!$AQ$3:$BV$574,Presentación!AP479,0)))</f>
        <v/>
      </c>
      <c r="E618" s="428"/>
      <c r="F618" s="429"/>
      <c r="G618" s="396" t="str">
        <f>IF(OR($AC$136="",$C$26&lt;&gt;1),"",IF(HLOOKUP($AC$136,Presentación!$BZ$3:$DE$574,Presentación!AP479,0)="","",HLOOKUP($AC$136,Presentación!$BZ$3:$DE$574,Presentación!AP479,0)))</f>
        <v/>
      </c>
      <c r="H618" s="428"/>
      <c r="I618" s="428"/>
      <c r="J618" s="428"/>
      <c r="K618" s="428"/>
      <c r="L618" s="428"/>
      <c r="M618" s="428"/>
      <c r="N618" s="428"/>
      <c r="O618" s="428"/>
      <c r="P618" s="428"/>
      <c r="Q618" s="428"/>
      <c r="R618" s="428"/>
      <c r="S618" s="429"/>
      <c r="T618" s="379"/>
      <c r="U618" s="316"/>
      <c r="V618" s="317"/>
      <c r="W618" s="249"/>
      <c r="X618" s="249"/>
      <c r="Y618" s="249"/>
      <c r="Z618" s="249"/>
      <c r="AA618" s="249"/>
      <c r="AB618" s="249"/>
      <c r="AC618" s="249"/>
      <c r="AD618" s="249"/>
      <c r="AG618">
        <f>IF(C26=1,IF(OR(SUM(COUNTBLANK(D618:AD618),COUNTBLANK(D1199:AD1199))=25,SUM(COUNTBLANK(D618:AD618),COUNTBLANK(D1199:AD1199))=54),0,1),0)</f>
        <v>0</v>
      </c>
      <c r="AH618" t="b">
        <f>IF(C26&gt;1,IF(COUNTA(D618:AD618,D1199:AD1199)=0,0,1))</f>
        <v>0</v>
      </c>
      <c r="AK618">
        <f t="shared" si="63"/>
        <v>0</v>
      </c>
      <c r="AL618">
        <f t="shared" si="64"/>
        <v>0</v>
      </c>
      <c r="AM618">
        <f t="shared" si="65"/>
        <v>0</v>
      </c>
      <c r="AN618">
        <f t="shared" si="66"/>
        <v>0</v>
      </c>
      <c r="AO618">
        <f t="shared" si="67"/>
        <v>0</v>
      </c>
      <c r="AP618">
        <f t="shared" si="68"/>
        <v>0</v>
      </c>
    </row>
    <row r="619" spans="1:42" ht="15" customHeight="1">
      <c r="A619" s="83"/>
      <c r="B619" s="100"/>
      <c r="C619" s="125" t="s">
        <v>1763</v>
      </c>
      <c r="D619" s="441" t="str">
        <f>IF(OR($AC$136="",$C$26&lt;&gt;1),"",IF(HLOOKUP($AC$136,Presentación!$AQ$3:$BV$574,Presentación!AP480)="","",HLOOKUP($AC$136,Presentación!$AQ$3:$BV$574,Presentación!AP480,0)))</f>
        <v/>
      </c>
      <c r="E619" s="428"/>
      <c r="F619" s="429"/>
      <c r="G619" s="396" t="str">
        <f>IF(OR($AC$136="",$C$26&lt;&gt;1),"",IF(HLOOKUP($AC$136,Presentación!$BZ$3:$DE$574,Presentación!AP480,0)="","",HLOOKUP($AC$136,Presentación!$BZ$3:$DE$574,Presentación!AP480,0)))</f>
        <v/>
      </c>
      <c r="H619" s="428"/>
      <c r="I619" s="428"/>
      <c r="J619" s="428"/>
      <c r="K619" s="428"/>
      <c r="L619" s="428"/>
      <c r="M619" s="428"/>
      <c r="N619" s="428"/>
      <c r="O619" s="428"/>
      <c r="P619" s="428"/>
      <c r="Q619" s="428"/>
      <c r="R619" s="428"/>
      <c r="S619" s="429"/>
      <c r="T619" s="379"/>
      <c r="U619" s="316"/>
      <c r="V619" s="317"/>
      <c r="W619" s="249"/>
      <c r="X619" s="249"/>
      <c r="Y619" s="249"/>
      <c r="Z619" s="249"/>
      <c r="AA619" s="249"/>
      <c r="AB619" s="249"/>
      <c r="AC619" s="249"/>
      <c r="AD619" s="249"/>
      <c r="AG619">
        <f>IF(C26=1,IF(OR(SUM(COUNTBLANK(D619:AD619),COUNTBLANK(D1200:AD1200))=25,SUM(COUNTBLANK(D619:AD619),COUNTBLANK(D1200:AD1200))=54),0,1),0)</f>
        <v>0</v>
      </c>
      <c r="AH619" t="b">
        <f>IF(C26&gt;1,IF(COUNTA(D619:AD619,D1200:AD1200)=0,0,1))</f>
        <v>0</v>
      </c>
      <c r="AK619">
        <f t="shared" si="63"/>
        <v>0</v>
      </c>
      <c r="AL619">
        <f t="shared" si="64"/>
        <v>0</v>
      </c>
      <c r="AM619">
        <f t="shared" si="65"/>
        <v>0</v>
      </c>
      <c r="AN619">
        <f t="shared" si="66"/>
        <v>0</v>
      </c>
      <c r="AO619">
        <f t="shared" si="67"/>
        <v>0</v>
      </c>
      <c r="AP619">
        <f t="shared" si="68"/>
        <v>0</v>
      </c>
    </row>
    <row r="620" spans="1:42" ht="15" customHeight="1">
      <c r="A620" s="83"/>
      <c r="B620" s="100"/>
      <c r="C620" s="125" t="s">
        <v>1764</v>
      </c>
      <c r="D620" s="441" t="str">
        <f>IF(OR($AC$136="",$C$26&lt;&gt;1),"",IF(HLOOKUP($AC$136,Presentación!$AQ$3:$BV$574,Presentación!AP481)="","",HLOOKUP($AC$136,Presentación!$AQ$3:$BV$574,Presentación!AP481,0)))</f>
        <v/>
      </c>
      <c r="E620" s="428"/>
      <c r="F620" s="429"/>
      <c r="G620" s="396" t="str">
        <f>IF(OR($AC$136="",$C$26&lt;&gt;1),"",IF(HLOOKUP($AC$136,Presentación!$BZ$3:$DE$574,Presentación!AP481,0)="","",HLOOKUP($AC$136,Presentación!$BZ$3:$DE$574,Presentación!AP481,0)))</f>
        <v/>
      </c>
      <c r="H620" s="428"/>
      <c r="I620" s="428"/>
      <c r="J620" s="428"/>
      <c r="K620" s="428"/>
      <c r="L620" s="428"/>
      <c r="M620" s="428"/>
      <c r="N620" s="428"/>
      <c r="O620" s="428"/>
      <c r="P620" s="428"/>
      <c r="Q620" s="428"/>
      <c r="R620" s="428"/>
      <c r="S620" s="429"/>
      <c r="T620" s="379"/>
      <c r="U620" s="316"/>
      <c r="V620" s="317"/>
      <c r="W620" s="249"/>
      <c r="X620" s="249"/>
      <c r="Y620" s="249"/>
      <c r="Z620" s="249"/>
      <c r="AA620" s="249"/>
      <c r="AB620" s="249"/>
      <c r="AC620" s="249"/>
      <c r="AD620" s="249"/>
      <c r="AG620">
        <f>IF(C26=1,IF(OR(SUM(COUNTBLANK(D620:AD620),COUNTBLANK(D1201:AD1201))=25,SUM(COUNTBLANK(D620:AD620),COUNTBLANK(D1201:AD1201))=54),0,1),0)</f>
        <v>0</v>
      </c>
      <c r="AH620" t="b">
        <f>IF(C26&gt;1,IF(COUNTA(D620:AD620,D1201:AD1201)=0,0,1))</f>
        <v>0</v>
      </c>
      <c r="AK620">
        <f t="shared" si="63"/>
        <v>0</v>
      </c>
      <c r="AL620">
        <f t="shared" si="64"/>
        <v>0</v>
      </c>
      <c r="AM620">
        <f t="shared" si="65"/>
        <v>0</v>
      </c>
      <c r="AN620">
        <f t="shared" si="66"/>
        <v>0</v>
      </c>
      <c r="AO620">
        <f t="shared" si="67"/>
        <v>0</v>
      </c>
      <c r="AP620">
        <f t="shared" si="68"/>
        <v>0</v>
      </c>
    </row>
    <row r="621" spans="1:42" ht="15" customHeight="1">
      <c r="A621" s="83"/>
      <c r="B621" s="100"/>
      <c r="C621" s="125" t="s">
        <v>1765</v>
      </c>
      <c r="D621" s="441" t="str">
        <f>IF(OR($AC$136="",$C$26&lt;&gt;1),"",IF(HLOOKUP($AC$136,Presentación!$AQ$3:$BV$574,Presentación!AP482)="","",HLOOKUP($AC$136,Presentación!$AQ$3:$BV$574,Presentación!AP482,0)))</f>
        <v/>
      </c>
      <c r="E621" s="428"/>
      <c r="F621" s="429"/>
      <c r="G621" s="396" t="str">
        <f>IF(OR($AC$136="",$C$26&lt;&gt;1),"",IF(HLOOKUP($AC$136,Presentación!$BZ$3:$DE$574,Presentación!AP482,0)="","",HLOOKUP($AC$136,Presentación!$BZ$3:$DE$574,Presentación!AP482,0)))</f>
        <v/>
      </c>
      <c r="H621" s="428"/>
      <c r="I621" s="428"/>
      <c r="J621" s="428"/>
      <c r="K621" s="428"/>
      <c r="L621" s="428"/>
      <c r="M621" s="428"/>
      <c r="N621" s="428"/>
      <c r="O621" s="428"/>
      <c r="P621" s="428"/>
      <c r="Q621" s="428"/>
      <c r="R621" s="428"/>
      <c r="S621" s="429"/>
      <c r="T621" s="379"/>
      <c r="U621" s="316"/>
      <c r="V621" s="317"/>
      <c r="W621" s="249"/>
      <c r="X621" s="249"/>
      <c r="Y621" s="249"/>
      <c r="Z621" s="249"/>
      <c r="AA621" s="249"/>
      <c r="AB621" s="249"/>
      <c r="AC621" s="249"/>
      <c r="AD621" s="249"/>
      <c r="AG621">
        <f>IF(C26=1,IF(OR(SUM(COUNTBLANK(D621:AD621),COUNTBLANK(D1202:AD1202))=25,SUM(COUNTBLANK(D621:AD621),COUNTBLANK(D1202:AD1202))=54),0,1),0)</f>
        <v>0</v>
      </c>
      <c r="AH621" t="b">
        <f>IF(C26&gt;1,IF(COUNTA(D621:AD621,D1202:AD1202)=0,0,1))</f>
        <v>0</v>
      </c>
      <c r="AK621">
        <f t="shared" si="63"/>
        <v>0</v>
      </c>
      <c r="AL621">
        <f t="shared" si="64"/>
        <v>0</v>
      </c>
      <c r="AM621">
        <f t="shared" si="65"/>
        <v>0</v>
      </c>
      <c r="AN621">
        <f t="shared" si="66"/>
        <v>0</v>
      </c>
      <c r="AO621">
        <f t="shared" si="67"/>
        <v>0</v>
      </c>
      <c r="AP621">
        <f t="shared" si="68"/>
        <v>0</v>
      </c>
    </row>
    <row r="622" spans="1:42" ht="15" customHeight="1">
      <c r="A622" s="83"/>
      <c r="B622" s="100"/>
      <c r="C622" s="125" t="s">
        <v>1766</v>
      </c>
      <c r="D622" s="441" t="str">
        <f>IF(OR($AC$136="",$C$26&lt;&gt;1),"",IF(HLOOKUP($AC$136,Presentación!$AQ$3:$BV$574,Presentación!AP483)="","",HLOOKUP($AC$136,Presentación!$AQ$3:$BV$574,Presentación!AP483,0)))</f>
        <v/>
      </c>
      <c r="E622" s="428"/>
      <c r="F622" s="429"/>
      <c r="G622" s="396" t="str">
        <f>IF(OR($AC$136="",$C$26&lt;&gt;1),"",IF(HLOOKUP($AC$136,Presentación!$BZ$3:$DE$574,Presentación!AP483,0)="","",HLOOKUP($AC$136,Presentación!$BZ$3:$DE$574,Presentación!AP483,0)))</f>
        <v/>
      </c>
      <c r="H622" s="428"/>
      <c r="I622" s="428"/>
      <c r="J622" s="428"/>
      <c r="K622" s="428"/>
      <c r="L622" s="428"/>
      <c r="M622" s="428"/>
      <c r="N622" s="428"/>
      <c r="O622" s="428"/>
      <c r="P622" s="428"/>
      <c r="Q622" s="428"/>
      <c r="R622" s="428"/>
      <c r="S622" s="429"/>
      <c r="T622" s="379"/>
      <c r="U622" s="316"/>
      <c r="V622" s="317"/>
      <c r="W622" s="249"/>
      <c r="X622" s="249"/>
      <c r="Y622" s="249"/>
      <c r="Z622" s="249"/>
      <c r="AA622" s="249"/>
      <c r="AB622" s="249"/>
      <c r="AC622" s="249"/>
      <c r="AD622" s="249"/>
      <c r="AG622">
        <f>IF(C26=1,IF(OR(SUM(COUNTBLANK(D622:AD622),COUNTBLANK(D1203:AD1203))=25,SUM(COUNTBLANK(D622:AD622),COUNTBLANK(D1203:AD1203))=54),0,1),0)</f>
        <v>0</v>
      </c>
      <c r="AH622" t="b">
        <f>IF(C26&gt;1,IF(COUNTA(D622:AD622,D1203:AD1203)=0,0,1))</f>
        <v>0</v>
      </c>
      <c r="AK622">
        <f t="shared" si="63"/>
        <v>0</v>
      </c>
      <c r="AL622">
        <f t="shared" si="64"/>
        <v>0</v>
      </c>
      <c r="AM622">
        <f t="shared" si="65"/>
        <v>0</v>
      </c>
      <c r="AN622">
        <f t="shared" si="66"/>
        <v>0</v>
      </c>
      <c r="AO622">
        <f t="shared" si="67"/>
        <v>0</v>
      </c>
      <c r="AP622">
        <f t="shared" si="68"/>
        <v>0</v>
      </c>
    </row>
    <row r="623" spans="1:42" ht="15" customHeight="1">
      <c r="A623" s="83"/>
      <c r="B623" s="100"/>
      <c r="C623" s="125" t="s">
        <v>1767</v>
      </c>
      <c r="D623" s="441" t="str">
        <f>IF(OR($AC$136="",$C$26&lt;&gt;1),"",IF(HLOOKUP($AC$136,Presentación!$AQ$3:$BV$574,Presentación!AP484)="","",HLOOKUP($AC$136,Presentación!$AQ$3:$BV$574,Presentación!AP484,0)))</f>
        <v/>
      </c>
      <c r="E623" s="428"/>
      <c r="F623" s="429"/>
      <c r="G623" s="396" t="str">
        <f>IF(OR($AC$136="",$C$26&lt;&gt;1),"",IF(HLOOKUP($AC$136,Presentación!$BZ$3:$DE$574,Presentación!AP484,0)="","",HLOOKUP($AC$136,Presentación!$BZ$3:$DE$574,Presentación!AP484,0)))</f>
        <v/>
      </c>
      <c r="H623" s="428"/>
      <c r="I623" s="428"/>
      <c r="J623" s="428"/>
      <c r="K623" s="428"/>
      <c r="L623" s="428"/>
      <c r="M623" s="428"/>
      <c r="N623" s="428"/>
      <c r="O623" s="428"/>
      <c r="P623" s="428"/>
      <c r="Q623" s="428"/>
      <c r="R623" s="428"/>
      <c r="S623" s="429"/>
      <c r="T623" s="379"/>
      <c r="U623" s="316"/>
      <c r="V623" s="317"/>
      <c r="W623" s="249"/>
      <c r="X623" s="249"/>
      <c r="Y623" s="249"/>
      <c r="Z623" s="249"/>
      <c r="AA623" s="249"/>
      <c r="AB623" s="249"/>
      <c r="AC623" s="249"/>
      <c r="AD623" s="249"/>
      <c r="AG623">
        <f>IF(C26=1,IF(OR(SUM(COUNTBLANK(D623:AD623),COUNTBLANK(D1204:AD1204))=25,SUM(COUNTBLANK(D623:AD623),COUNTBLANK(D1204:AD1204))=54),0,1),0)</f>
        <v>0</v>
      </c>
      <c r="AH623" t="b">
        <f>IF(C26&gt;1,IF(COUNTA(D623:AD623,D1204:AD1204)=0,0,1))</f>
        <v>0</v>
      </c>
      <c r="AK623">
        <f t="shared" si="63"/>
        <v>0</v>
      </c>
      <c r="AL623">
        <f t="shared" si="64"/>
        <v>0</v>
      </c>
      <c r="AM623">
        <f t="shared" si="65"/>
        <v>0</v>
      </c>
      <c r="AN623">
        <f t="shared" si="66"/>
        <v>0</v>
      </c>
      <c r="AO623">
        <f t="shared" si="67"/>
        <v>0</v>
      </c>
      <c r="AP623">
        <f t="shared" si="68"/>
        <v>0</v>
      </c>
    </row>
    <row r="624" spans="1:42" ht="15" customHeight="1">
      <c r="A624" s="83"/>
      <c r="B624" s="100"/>
      <c r="C624" s="125" t="s">
        <v>1768</v>
      </c>
      <c r="D624" s="441" t="str">
        <f>IF(OR($AC$136="",$C$26&lt;&gt;1),"",IF(HLOOKUP($AC$136,Presentación!$AQ$3:$BV$574,Presentación!AP485)="","",HLOOKUP($AC$136,Presentación!$AQ$3:$BV$574,Presentación!AP485,0)))</f>
        <v/>
      </c>
      <c r="E624" s="428"/>
      <c r="F624" s="429"/>
      <c r="G624" s="396" t="str">
        <f>IF(OR($AC$136="",$C$26&lt;&gt;1),"",IF(HLOOKUP($AC$136,Presentación!$BZ$3:$DE$574,Presentación!AP485,0)="","",HLOOKUP($AC$136,Presentación!$BZ$3:$DE$574,Presentación!AP485,0)))</f>
        <v/>
      </c>
      <c r="H624" s="428"/>
      <c r="I624" s="428"/>
      <c r="J624" s="428"/>
      <c r="K624" s="428"/>
      <c r="L624" s="428"/>
      <c r="M624" s="428"/>
      <c r="N624" s="428"/>
      <c r="O624" s="428"/>
      <c r="P624" s="428"/>
      <c r="Q624" s="428"/>
      <c r="R624" s="428"/>
      <c r="S624" s="429"/>
      <c r="T624" s="379"/>
      <c r="U624" s="316"/>
      <c r="V624" s="317"/>
      <c r="W624" s="249"/>
      <c r="X624" s="249"/>
      <c r="Y624" s="249"/>
      <c r="Z624" s="249"/>
      <c r="AA624" s="249"/>
      <c r="AB624" s="249"/>
      <c r="AC624" s="249"/>
      <c r="AD624" s="249"/>
      <c r="AG624">
        <f>IF(C26=1,IF(OR(SUM(COUNTBLANK(D624:AD624),COUNTBLANK(D1205:AD1205))=25,SUM(COUNTBLANK(D624:AD624),COUNTBLANK(D1205:AD1205))=54),0,1),0)</f>
        <v>0</v>
      </c>
      <c r="AH624" t="b">
        <f>IF(C26&gt;1,IF(COUNTA(D624:AD624,D1205:AD1205)=0,0,1))</f>
        <v>0</v>
      </c>
      <c r="AK624">
        <f t="shared" si="63"/>
        <v>0</v>
      </c>
      <c r="AL624">
        <f t="shared" si="64"/>
        <v>0</v>
      </c>
      <c r="AM624">
        <f t="shared" si="65"/>
        <v>0</v>
      </c>
      <c r="AN624">
        <f t="shared" si="66"/>
        <v>0</v>
      </c>
      <c r="AO624">
        <f t="shared" si="67"/>
        <v>0</v>
      </c>
      <c r="AP624">
        <f t="shared" si="68"/>
        <v>0</v>
      </c>
    </row>
    <row r="625" spans="1:42" ht="15" customHeight="1">
      <c r="A625" s="83"/>
      <c r="B625" s="100"/>
      <c r="C625" s="125" t="s">
        <v>1769</v>
      </c>
      <c r="D625" s="441" t="str">
        <f>IF(OR($AC$136="",$C$26&lt;&gt;1),"",IF(HLOOKUP($AC$136,Presentación!$AQ$3:$BV$574,Presentación!AP486)="","",HLOOKUP($AC$136,Presentación!$AQ$3:$BV$574,Presentación!AP486,0)))</f>
        <v/>
      </c>
      <c r="E625" s="428"/>
      <c r="F625" s="429"/>
      <c r="G625" s="396" t="str">
        <f>IF(OR($AC$136="",$C$26&lt;&gt;1),"",IF(HLOOKUP($AC$136,Presentación!$BZ$3:$DE$574,Presentación!AP486,0)="","",HLOOKUP($AC$136,Presentación!$BZ$3:$DE$574,Presentación!AP486,0)))</f>
        <v/>
      </c>
      <c r="H625" s="428"/>
      <c r="I625" s="428"/>
      <c r="J625" s="428"/>
      <c r="K625" s="428"/>
      <c r="L625" s="428"/>
      <c r="M625" s="428"/>
      <c r="N625" s="428"/>
      <c r="O625" s="428"/>
      <c r="P625" s="428"/>
      <c r="Q625" s="428"/>
      <c r="R625" s="428"/>
      <c r="S625" s="429"/>
      <c r="T625" s="379"/>
      <c r="U625" s="316"/>
      <c r="V625" s="317"/>
      <c r="W625" s="249"/>
      <c r="X625" s="249"/>
      <c r="Y625" s="249"/>
      <c r="Z625" s="249"/>
      <c r="AA625" s="249"/>
      <c r="AB625" s="249"/>
      <c r="AC625" s="249"/>
      <c r="AD625" s="249"/>
      <c r="AG625">
        <f>IF(C26=1,IF(OR(SUM(COUNTBLANK(D625:AD625),COUNTBLANK(D1206:AD1206))=25,SUM(COUNTBLANK(D625:AD625),COUNTBLANK(D1206:AD1206))=54),0,1),0)</f>
        <v>0</v>
      </c>
      <c r="AH625" t="b">
        <f>IF(C26&gt;1,IF(COUNTA(D625:AD625,D1206:AD1206)=0,0,1))</f>
        <v>0</v>
      </c>
      <c r="AK625">
        <f t="shared" si="63"/>
        <v>0</v>
      </c>
      <c r="AL625">
        <f t="shared" si="64"/>
        <v>0</v>
      </c>
      <c r="AM625">
        <f t="shared" si="65"/>
        <v>0</v>
      </c>
      <c r="AN625">
        <f t="shared" si="66"/>
        <v>0</v>
      </c>
      <c r="AO625">
        <f t="shared" si="67"/>
        <v>0</v>
      </c>
      <c r="AP625">
        <f t="shared" si="68"/>
        <v>0</v>
      </c>
    </row>
    <row r="626" spans="1:42" ht="15" customHeight="1">
      <c r="A626" s="83"/>
      <c r="B626" s="100"/>
      <c r="C626" s="125" t="s">
        <v>1770</v>
      </c>
      <c r="D626" s="441" t="str">
        <f>IF(OR($AC$136="",$C$26&lt;&gt;1),"",IF(HLOOKUP($AC$136,Presentación!$AQ$3:$BV$574,Presentación!AP487)="","",HLOOKUP($AC$136,Presentación!$AQ$3:$BV$574,Presentación!AP487,0)))</f>
        <v/>
      </c>
      <c r="E626" s="428"/>
      <c r="F626" s="429"/>
      <c r="G626" s="396" t="str">
        <f>IF(OR($AC$136="",$C$26&lt;&gt;1),"",IF(HLOOKUP($AC$136,Presentación!$BZ$3:$DE$574,Presentación!AP487,0)="","",HLOOKUP($AC$136,Presentación!$BZ$3:$DE$574,Presentación!AP487,0)))</f>
        <v/>
      </c>
      <c r="H626" s="428"/>
      <c r="I626" s="428"/>
      <c r="J626" s="428"/>
      <c r="K626" s="428"/>
      <c r="L626" s="428"/>
      <c r="M626" s="428"/>
      <c r="N626" s="428"/>
      <c r="O626" s="428"/>
      <c r="P626" s="428"/>
      <c r="Q626" s="428"/>
      <c r="R626" s="428"/>
      <c r="S626" s="429"/>
      <c r="T626" s="379"/>
      <c r="U626" s="316"/>
      <c r="V626" s="317"/>
      <c r="W626" s="249"/>
      <c r="X626" s="249"/>
      <c r="Y626" s="249"/>
      <c r="Z626" s="249"/>
      <c r="AA626" s="249"/>
      <c r="AB626" s="249"/>
      <c r="AC626" s="249"/>
      <c r="AD626" s="249"/>
      <c r="AG626">
        <f>IF(C26=1,IF(OR(SUM(COUNTBLANK(D626:AD626),COUNTBLANK(D1207:AD1207))=25,SUM(COUNTBLANK(D626:AD626),COUNTBLANK(D1207:AD1207))=54),0,1),0)</f>
        <v>0</v>
      </c>
      <c r="AH626" t="b">
        <f>IF(C26&gt;1,IF(COUNTA(D626:AD626,D1207:AD1207)=0,0,1))</f>
        <v>0</v>
      </c>
      <c r="AK626">
        <f t="shared" si="63"/>
        <v>0</v>
      </c>
      <c r="AL626">
        <f t="shared" si="64"/>
        <v>0</v>
      </c>
      <c r="AM626">
        <f t="shared" si="65"/>
        <v>0</v>
      </c>
      <c r="AN626">
        <f t="shared" si="66"/>
        <v>0</v>
      </c>
      <c r="AO626">
        <f t="shared" si="67"/>
        <v>0</v>
      </c>
      <c r="AP626">
        <f t="shared" si="68"/>
        <v>0</v>
      </c>
    </row>
    <row r="627" spans="1:42" ht="15" customHeight="1">
      <c r="A627" s="83"/>
      <c r="B627" s="100"/>
      <c r="C627" s="125" t="s">
        <v>1771</v>
      </c>
      <c r="D627" s="441" t="str">
        <f>IF(OR($AC$136="",$C$26&lt;&gt;1),"",IF(HLOOKUP($AC$136,Presentación!$AQ$3:$BV$574,Presentación!AP488)="","",HLOOKUP($AC$136,Presentación!$AQ$3:$BV$574,Presentación!AP488,0)))</f>
        <v/>
      </c>
      <c r="E627" s="428"/>
      <c r="F627" s="429"/>
      <c r="G627" s="396" t="str">
        <f>IF(OR($AC$136="",$C$26&lt;&gt;1),"",IF(HLOOKUP($AC$136,Presentación!$BZ$3:$DE$574,Presentación!AP488,0)="","",HLOOKUP($AC$136,Presentación!$BZ$3:$DE$574,Presentación!AP488,0)))</f>
        <v/>
      </c>
      <c r="H627" s="428"/>
      <c r="I627" s="428"/>
      <c r="J627" s="428"/>
      <c r="K627" s="428"/>
      <c r="L627" s="428"/>
      <c r="M627" s="428"/>
      <c r="N627" s="428"/>
      <c r="O627" s="428"/>
      <c r="P627" s="428"/>
      <c r="Q627" s="428"/>
      <c r="R627" s="428"/>
      <c r="S627" s="429"/>
      <c r="T627" s="379"/>
      <c r="U627" s="316"/>
      <c r="V627" s="317"/>
      <c r="W627" s="249"/>
      <c r="X627" s="249"/>
      <c r="Y627" s="249"/>
      <c r="Z627" s="249"/>
      <c r="AA627" s="249"/>
      <c r="AB627" s="249"/>
      <c r="AC627" s="249"/>
      <c r="AD627" s="249"/>
      <c r="AG627">
        <f>IF(C26=1,IF(OR(SUM(COUNTBLANK(D627:AD627),COUNTBLANK(D1208:AD1208))=25,SUM(COUNTBLANK(D627:AD627),COUNTBLANK(D1208:AD1208))=54),0,1),0)</f>
        <v>0</v>
      </c>
      <c r="AH627" t="b">
        <f>IF(C26&gt;1,IF(COUNTA(D627:AD627,D1208:AD1208)=0,0,1))</f>
        <v>0</v>
      </c>
      <c r="AK627">
        <f t="shared" si="63"/>
        <v>0</v>
      </c>
      <c r="AL627">
        <f t="shared" si="64"/>
        <v>0</v>
      </c>
      <c r="AM627">
        <f t="shared" si="65"/>
        <v>0</v>
      </c>
      <c r="AN627">
        <f t="shared" si="66"/>
        <v>0</v>
      </c>
      <c r="AO627">
        <f t="shared" si="67"/>
        <v>0</v>
      </c>
      <c r="AP627">
        <f t="shared" si="68"/>
        <v>0</v>
      </c>
    </row>
    <row r="628" spans="1:42" ht="15" customHeight="1">
      <c r="A628" s="83"/>
      <c r="B628" s="100"/>
      <c r="C628" s="125" t="s">
        <v>1772</v>
      </c>
      <c r="D628" s="441" t="str">
        <f>IF(OR($AC$136="",$C$26&lt;&gt;1),"",IF(HLOOKUP($AC$136,Presentación!$AQ$3:$BV$574,Presentación!AP489)="","",HLOOKUP($AC$136,Presentación!$AQ$3:$BV$574,Presentación!AP489,0)))</f>
        <v/>
      </c>
      <c r="E628" s="428"/>
      <c r="F628" s="429"/>
      <c r="G628" s="396" t="str">
        <f>IF(OR($AC$136="",$C$26&lt;&gt;1),"",IF(HLOOKUP($AC$136,Presentación!$BZ$3:$DE$574,Presentación!AP489,0)="","",HLOOKUP($AC$136,Presentación!$BZ$3:$DE$574,Presentación!AP489,0)))</f>
        <v/>
      </c>
      <c r="H628" s="428"/>
      <c r="I628" s="428"/>
      <c r="J628" s="428"/>
      <c r="K628" s="428"/>
      <c r="L628" s="428"/>
      <c r="M628" s="428"/>
      <c r="N628" s="428"/>
      <c r="O628" s="428"/>
      <c r="P628" s="428"/>
      <c r="Q628" s="428"/>
      <c r="R628" s="428"/>
      <c r="S628" s="429"/>
      <c r="T628" s="379"/>
      <c r="U628" s="316"/>
      <c r="V628" s="317"/>
      <c r="W628" s="249"/>
      <c r="X628" s="249"/>
      <c r="Y628" s="249"/>
      <c r="Z628" s="249"/>
      <c r="AA628" s="249"/>
      <c r="AB628" s="249"/>
      <c r="AC628" s="249"/>
      <c r="AD628" s="249"/>
      <c r="AG628">
        <f>IF(C26=1,IF(OR(SUM(COUNTBLANK(D628:AD628),COUNTBLANK(D1209:AD1209))=25,SUM(COUNTBLANK(D628:AD628),COUNTBLANK(D1209:AD1209))=54),0,1),0)</f>
        <v>0</v>
      </c>
      <c r="AH628" t="b">
        <f>IF(C26&gt;1,IF(COUNTA(D628:AD628,D1209:AD1209)=0,0,1))</f>
        <v>0</v>
      </c>
      <c r="AK628">
        <f t="shared" si="63"/>
        <v>0</v>
      </c>
      <c r="AL628">
        <f t="shared" si="64"/>
        <v>0</v>
      </c>
      <c r="AM628">
        <f t="shared" si="65"/>
        <v>0</v>
      </c>
      <c r="AN628">
        <f t="shared" si="66"/>
        <v>0</v>
      </c>
      <c r="AO628">
        <f t="shared" si="67"/>
        <v>0</v>
      </c>
      <c r="AP628">
        <f t="shared" si="68"/>
        <v>0</v>
      </c>
    </row>
    <row r="629" spans="1:42" ht="15" customHeight="1">
      <c r="A629" s="83"/>
      <c r="B629" s="100"/>
      <c r="C629" s="125" t="s">
        <v>1773</v>
      </c>
      <c r="D629" s="441" t="str">
        <f>IF(OR($AC$136="",$C$26&lt;&gt;1),"",IF(HLOOKUP($AC$136,Presentación!$AQ$3:$BV$574,Presentación!AP490)="","",HLOOKUP($AC$136,Presentación!$AQ$3:$BV$574,Presentación!AP490,0)))</f>
        <v/>
      </c>
      <c r="E629" s="428"/>
      <c r="F629" s="429"/>
      <c r="G629" s="396" t="str">
        <f>IF(OR($AC$136="",$C$26&lt;&gt;1),"",IF(HLOOKUP($AC$136,Presentación!$BZ$3:$DE$574,Presentación!AP490,0)="","",HLOOKUP($AC$136,Presentación!$BZ$3:$DE$574,Presentación!AP490,0)))</f>
        <v/>
      </c>
      <c r="H629" s="428"/>
      <c r="I629" s="428"/>
      <c r="J629" s="428"/>
      <c r="K629" s="428"/>
      <c r="L629" s="428"/>
      <c r="M629" s="428"/>
      <c r="N629" s="428"/>
      <c r="O629" s="428"/>
      <c r="P629" s="428"/>
      <c r="Q629" s="428"/>
      <c r="R629" s="428"/>
      <c r="S629" s="429"/>
      <c r="T629" s="379"/>
      <c r="U629" s="316"/>
      <c r="V629" s="317"/>
      <c r="W629" s="249"/>
      <c r="X629" s="249"/>
      <c r="Y629" s="249"/>
      <c r="Z629" s="249"/>
      <c r="AA629" s="249"/>
      <c r="AB629" s="249"/>
      <c r="AC629" s="249"/>
      <c r="AD629" s="249"/>
      <c r="AG629">
        <f>IF(C26=1,IF(OR(SUM(COUNTBLANK(D629:AD629),COUNTBLANK(D1210:AD1210))=25,SUM(COUNTBLANK(D629:AD629),COUNTBLANK(D1210:AD1210))=54),0,1),0)</f>
        <v>0</v>
      </c>
      <c r="AH629" t="b">
        <f>IF(C26&gt;1,IF(COUNTA(D629:AD629,D1210:AD1210)=0,0,1))</f>
        <v>0</v>
      </c>
      <c r="AK629">
        <f t="shared" si="63"/>
        <v>0</v>
      </c>
      <c r="AL629">
        <f t="shared" si="64"/>
        <v>0</v>
      </c>
      <c r="AM629">
        <f t="shared" si="65"/>
        <v>0</v>
      </c>
      <c r="AN629">
        <f t="shared" si="66"/>
        <v>0</v>
      </c>
      <c r="AO629">
        <f t="shared" si="67"/>
        <v>0</v>
      </c>
      <c r="AP629">
        <f t="shared" si="68"/>
        <v>0</v>
      </c>
    </row>
    <row r="630" spans="1:42" ht="15" customHeight="1">
      <c r="A630" s="83"/>
      <c r="B630" s="100"/>
      <c r="C630" s="125" t="s">
        <v>1774</v>
      </c>
      <c r="D630" s="441" t="str">
        <f>IF(OR($AC$136="",$C$26&lt;&gt;1),"",IF(HLOOKUP($AC$136,Presentación!$AQ$3:$BV$574,Presentación!AP491)="","",HLOOKUP($AC$136,Presentación!$AQ$3:$BV$574,Presentación!AP491,0)))</f>
        <v/>
      </c>
      <c r="E630" s="428"/>
      <c r="F630" s="429"/>
      <c r="G630" s="396" t="str">
        <f>IF(OR($AC$136="",$C$26&lt;&gt;1),"",IF(HLOOKUP($AC$136,Presentación!$BZ$3:$DE$574,Presentación!AP491,0)="","",HLOOKUP($AC$136,Presentación!$BZ$3:$DE$574,Presentación!AP491,0)))</f>
        <v/>
      </c>
      <c r="H630" s="428"/>
      <c r="I630" s="428"/>
      <c r="J630" s="428"/>
      <c r="K630" s="428"/>
      <c r="L630" s="428"/>
      <c r="M630" s="428"/>
      <c r="N630" s="428"/>
      <c r="O630" s="428"/>
      <c r="P630" s="428"/>
      <c r="Q630" s="428"/>
      <c r="R630" s="428"/>
      <c r="S630" s="429"/>
      <c r="T630" s="379"/>
      <c r="U630" s="316"/>
      <c r="V630" s="317"/>
      <c r="W630" s="249"/>
      <c r="X630" s="249"/>
      <c r="Y630" s="249"/>
      <c r="Z630" s="249"/>
      <c r="AA630" s="249"/>
      <c r="AB630" s="249"/>
      <c r="AC630" s="249"/>
      <c r="AD630" s="249"/>
      <c r="AG630">
        <f>IF(C26=1,IF(OR(SUM(COUNTBLANK(D630:AD630),COUNTBLANK(D1211:AD1211))=25,SUM(COUNTBLANK(D630:AD630),COUNTBLANK(D1211:AD1211))=54),0,1),0)</f>
        <v>0</v>
      </c>
      <c r="AH630" t="b">
        <f>IF(C26&gt;1,IF(COUNTA(D630:AD630,D1211:AD1211)=0,0,1))</f>
        <v>0</v>
      </c>
      <c r="AK630">
        <f t="shared" si="63"/>
        <v>0</v>
      </c>
      <c r="AL630">
        <f t="shared" si="64"/>
        <v>0</v>
      </c>
      <c r="AM630">
        <f t="shared" si="65"/>
        <v>0</v>
      </c>
      <c r="AN630">
        <f t="shared" si="66"/>
        <v>0</v>
      </c>
      <c r="AO630">
        <f t="shared" si="67"/>
        <v>0</v>
      </c>
      <c r="AP630">
        <f t="shared" si="68"/>
        <v>0</v>
      </c>
    </row>
    <row r="631" spans="1:42" ht="15" customHeight="1">
      <c r="A631" s="83"/>
      <c r="B631" s="100"/>
      <c r="C631" s="125" t="s">
        <v>1775</v>
      </c>
      <c r="D631" s="441" t="str">
        <f>IF(OR($AC$136="",$C$26&lt;&gt;1),"",IF(HLOOKUP($AC$136,Presentación!$AQ$3:$BV$574,Presentación!AP492)="","",HLOOKUP($AC$136,Presentación!$AQ$3:$BV$574,Presentación!AP492,0)))</f>
        <v/>
      </c>
      <c r="E631" s="428"/>
      <c r="F631" s="429"/>
      <c r="G631" s="396" t="str">
        <f>IF(OR($AC$136="",$C$26&lt;&gt;1),"",IF(HLOOKUP($AC$136,Presentación!$BZ$3:$DE$574,Presentación!AP492,0)="","",HLOOKUP($AC$136,Presentación!$BZ$3:$DE$574,Presentación!AP492,0)))</f>
        <v/>
      </c>
      <c r="H631" s="428"/>
      <c r="I631" s="428"/>
      <c r="J631" s="428"/>
      <c r="K631" s="428"/>
      <c r="L631" s="428"/>
      <c r="M631" s="428"/>
      <c r="N631" s="428"/>
      <c r="O631" s="428"/>
      <c r="P631" s="428"/>
      <c r="Q631" s="428"/>
      <c r="R631" s="428"/>
      <c r="S631" s="429"/>
      <c r="T631" s="379"/>
      <c r="U631" s="316"/>
      <c r="V631" s="317"/>
      <c r="W631" s="249"/>
      <c r="X631" s="249"/>
      <c r="Y631" s="249"/>
      <c r="Z631" s="249"/>
      <c r="AA631" s="249"/>
      <c r="AB631" s="249"/>
      <c r="AC631" s="249"/>
      <c r="AD631" s="249"/>
      <c r="AG631">
        <f>IF(C26=1,IF(OR(SUM(COUNTBLANK(D631:AD631),COUNTBLANK(D1212:AD1212))=25,SUM(COUNTBLANK(D631:AD631),COUNTBLANK(D1212:AD1212))=54),0,1),0)</f>
        <v>0</v>
      </c>
      <c r="AH631" t="b">
        <f>IF(C26&gt;1,IF(COUNTA(D631:AD631,D1212:AD1212)=0,0,1))</f>
        <v>0</v>
      </c>
      <c r="AK631">
        <f t="shared" si="63"/>
        <v>0</v>
      </c>
      <c r="AL631">
        <f t="shared" si="64"/>
        <v>0</v>
      </c>
      <c r="AM631">
        <f t="shared" si="65"/>
        <v>0</v>
      </c>
      <c r="AN631">
        <f t="shared" si="66"/>
        <v>0</v>
      </c>
      <c r="AO631">
        <f t="shared" si="67"/>
        <v>0</v>
      </c>
      <c r="AP631">
        <f t="shared" si="68"/>
        <v>0</v>
      </c>
    </row>
    <row r="632" spans="1:42" ht="15" customHeight="1">
      <c r="A632" s="83"/>
      <c r="B632" s="100"/>
      <c r="C632" s="125" t="s">
        <v>1776</v>
      </c>
      <c r="D632" s="441" t="str">
        <f>IF(OR($AC$136="",$C$26&lt;&gt;1),"",IF(HLOOKUP($AC$136,Presentación!$AQ$3:$BV$574,Presentación!AP493)="","",HLOOKUP($AC$136,Presentación!$AQ$3:$BV$574,Presentación!AP493,0)))</f>
        <v/>
      </c>
      <c r="E632" s="428"/>
      <c r="F632" s="429"/>
      <c r="G632" s="396" t="str">
        <f>IF(OR($AC$136="",$C$26&lt;&gt;1),"",IF(HLOOKUP($AC$136,Presentación!$BZ$3:$DE$574,Presentación!AP493,0)="","",HLOOKUP($AC$136,Presentación!$BZ$3:$DE$574,Presentación!AP493,0)))</f>
        <v/>
      </c>
      <c r="H632" s="428"/>
      <c r="I632" s="428"/>
      <c r="J632" s="428"/>
      <c r="K632" s="428"/>
      <c r="L632" s="428"/>
      <c r="M632" s="428"/>
      <c r="N632" s="428"/>
      <c r="O632" s="428"/>
      <c r="P632" s="428"/>
      <c r="Q632" s="428"/>
      <c r="R632" s="428"/>
      <c r="S632" s="429"/>
      <c r="T632" s="379"/>
      <c r="U632" s="316"/>
      <c r="V632" s="317"/>
      <c r="W632" s="249"/>
      <c r="X632" s="249"/>
      <c r="Y632" s="249"/>
      <c r="Z632" s="249"/>
      <c r="AA632" s="249"/>
      <c r="AB632" s="249"/>
      <c r="AC632" s="249"/>
      <c r="AD632" s="249"/>
      <c r="AG632">
        <f>IF(C26=1,IF(OR(SUM(COUNTBLANK(D632:AD632),COUNTBLANK(D1213:AD1213))=25,SUM(COUNTBLANK(D632:AD632),COUNTBLANK(D1213:AD1213))=54),0,1),0)</f>
        <v>0</v>
      </c>
      <c r="AH632" t="b">
        <f>IF(C26&gt;1,IF(COUNTA(D632:AD632,D1213:AD1213)=0,0,1))</f>
        <v>0</v>
      </c>
      <c r="AK632">
        <f t="shared" si="63"/>
        <v>0</v>
      </c>
      <c r="AL632">
        <f t="shared" si="64"/>
        <v>0</v>
      </c>
      <c r="AM632">
        <f t="shared" si="65"/>
        <v>0</v>
      </c>
      <c r="AN632">
        <f t="shared" si="66"/>
        <v>0</v>
      </c>
      <c r="AO632">
        <f t="shared" si="67"/>
        <v>0</v>
      </c>
      <c r="AP632">
        <f t="shared" si="68"/>
        <v>0</v>
      </c>
    </row>
    <row r="633" spans="1:42" ht="15" customHeight="1">
      <c r="A633" s="83"/>
      <c r="B633" s="100"/>
      <c r="C633" s="125" t="s">
        <v>1777</v>
      </c>
      <c r="D633" s="441" t="str">
        <f>IF(OR($AC$136="",$C$26&lt;&gt;1),"",IF(HLOOKUP($AC$136,Presentación!$AQ$3:$BV$574,Presentación!AP494)="","",HLOOKUP($AC$136,Presentación!$AQ$3:$BV$574,Presentación!AP494,0)))</f>
        <v/>
      </c>
      <c r="E633" s="428"/>
      <c r="F633" s="429"/>
      <c r="G633" s="396" t="str">
        <f>IF(OR($AC$136="",$C$26&lt;&gt;1),"",IF(HLOOKUP($AC$136,Presentación!$BZ$3:$DE$574,Presentación!AP494,0)="","",HLOOKUP($AC$136,Presentación!$BZ$3:$DE$574,Presentación!AP494,0)))</f>
        <v/>
      </c>
      <c r="H633" s="428"/>
      <c r="I633" s="428"/>
      <c r="J633" s="428"/>
      <c r="K633" s="428"/>
      <c r="L633" s="428"/>
      <c r="M633" s="428"/>
      <c r="N633" s="428"/>
      <c r="O633" s="428"/>
      <c r="P633" s="428"/>
      <c r="Q633" s="428"/>
      <c r="R633" s="428"/>
      <c r="S633" s="429"/>
      <c r="T633" s="379"/>
      <c r="U633" s="316"/>
      <c r="V633" s="317"/>
      <c r="W633" s="249"/>
      <c r="X633" s="249"/>
      <c r="Y633" s="249"/>
      <c r="Z633" s="249"/>
      <c r="AA633" s="249"/>
      <c r="AB633" s="249"/>
      <c r="AC633" s="249"/>
      <c r="AD633" s="249"/>
      <c r="AG633">
        <f>IF(C26=1,IF(OR(SUM(COUNTBLANK(D633:AD633),COUNTBLANK(D1214:AD1214))=25,SUM(COUNTBLANK(D633:AD633),COUNTBLANK(D1214:AD1214))=54),0,1),0)</f>
        <v>0</v>
      </c>
      <c r="AH633" t="b">
        <f>IF(C26&gt;1,IF(COUNTA(D633:AD633,D1214:AD1214)=0,0,1))</f>
        <v>0</v>
      </c>
      <c r="AK633">
        <f t="shared" si="63"/>
        <v>0</v>
      </c>
      <c r="AL633">
        <f t="shared" si="64"/>
        <v>0</v>
      </c>
      <c r="AM633">
        <f t="shared" si="65"/>
        <v>0</v>
      </c>
      <c r="AN633">
        <f t="shared" si="66"/>
        <v>0</v>
      </c>
      <c r="AO633">
        <f t="shared" si="67"/>
        <v>0</v>
      </c>
      <c r="AP633">
        <f t="shared" si="68"/>
        <v>0</v>
      </c>
    </row>
    <row r="634" spans="1:42" ht="15" customHeight="1">
      <c r="A634" s="83"/>
      <c r="B634" s="100"/>
      <c r="C634" s="125" t="s">
        <v>1778</v>
      </c>
      <c r="D634" s="441" t="str">
        <f>IF(OR($AC$136="",$C$26&lt;&gt;1),"",IF(HLOOKUP($AC$136,Presentación!$AQ$3:$BV$574,Presentación!AP495)="","",HLOOKUP($AC$136,Presentación!$AQ$3:$BV$574,Presentación!AP495,0)))</f>
        <v/>
      </c>
      <c r="E634" s="428"/>
      <c r="F634" s="429"/>
      <c r="G634" s="396" t="str">
        <f>IF(OR($AC$136="",$C$26&lt;&gt;1),"",IF(HLOOKUP($AC$136,Presentación!$BZ$3:$DE$574,Presentación!AP495,0)="","",HLOOKUP($AC$136,Presentación!$BZ$3:$DE$574,Presentación!AP495,0)))</f>
        <v/>
      </c>
      <c r="H634" s="428"/>
      <c r="I634" s="428"/>
      <c r="J634" s="428"/>
      <c r="K634" s="428"/>
      <c r="L634" s="428"/>
      <c r="M634" s="428"/>
      <c r="N634" s="428"/>
      <c r="O634" s="428"/>
      <c r="P634" s="428"/>
      <c r="Q634" s="428"/>
      <c r="R634" s="428"/>
      <c r="S634" s="429"/>
      <c r="T634" s="379"/>
      <c r="U634" s="316"/>
      <c r="V634" s="317"/>
      <c r="W634" s="249"/>
      <c r="X634" s="249"/>
      <c r="Y634" s="249"/>
      <c r="Z634" s="249"/>
      <c r="AA634" s="249"/>
      <c r="AB634" s="249"/>
      <c r="AC634" s="249"/>
      <c r="AD634" s="249"/>
      <c r="AG634">
        <f>IF(C26=1,IF(OR(SUM(COUNTBLANK(D634:AD634),COUNTBLANK(D1215:AD1215))=25,SUM(COUNTBLANK(D634:AD634),COUNTBLANK(D1215:AD1215))=54),0,1),0)</f>
        <v>0</v>
      </c>
      <c r="AH634" t="b">
        <f>IF(C26&gt;1,IF(COUNTA(D634:AD634,D1215:AD1215)=0,0,1))</f>
        <v>0</v>
      </c>
      <c r="AK634">
        <f t="shared" si="63"/>
        <v>0</v>
      </c>
      <c r="AL634">
        <f t="shared" si="64"/>
        <v>0</v>
      </c>
      <c r="AM634">
        <f t="shared" si="65"/>
        <v>0</v>
      </c>
      <c r="AN634">
        <f t="shared" si="66"/>
        <v>0</v>
      </c>
      <c r="AO634">
        <f t="shared" si="67"/>
        <v>0</v>
      </c>
      <c r="AP634">
        <f t="shared" si="68"/>
        <v>0</v>
      </c>
    </row>
    <row r="635" spans="1:42" ht="15" customHeight="1">
      <c r="A635" s="83"/>
      <c r="B635" s="100"/>
      <c r="C635" s="125" t="s">
        <v>1779</v>
      </c>
      <c r="D635" s="441" t="str">
        <f>IF(OR($AC$136="",$C$26&lt;&gt;1),"",IF(HLOOKUP($AC$136,Presentación!$AQ$3:$BV$574,Presentación!AP496)="","",HLOOKUP($AC$136,Presentación!$AQ$3:$BV$574,Presentación!AP496,0)))</f>
        <v/>
      </c>
      <c r="E635" s="428"/>
      <c r="F635" s="429"/>
      <c r="G635" s="396" t="str">
        <f>IF(OR($AC$136="",$C$26&lt;&gt;1),"",IF(HLOOKUP($AC$136,Presentación!$BZ$3:$DE$574,Presentación!AP496,0)="","",HLOOKUP($AC$136,Presentación!$BZ$3:$DE$574,Presentación!AP496,0)))</f>
        <v/>
      </c>
      <c r="H635" s="428"/>
      <c r="I635" s="428"/>
      <c r="J635" s="428"/>
      <c r="K635" s="428"/>
      <c r="L635" s="428"/>
      <c r="M635" s="428"/>
      <c r="N635" s="428"/>
      <c r="O635" s="428"/>
      <c r="P635" s="428"/>
      <c r="Q635" s="428"/>
      <c r="R635" s="428"/>
      <c r="S635" s="429"/>
      <c r="T635" s="379"/>
      <c r="U635" s="316"/>
      <c r="V635" s="317"/>
      <c r="W635" s="249"/>
      <c r="X635" s="249"/>
      <c r="Y635" s="249"/>
      <c r="Z635" s="249"/>
      <c r="AA635" s="249"/>
      <c r="AB635" s="249"/>
      <c r="AC635" s="249"/>
      <c r="AD635" s="249"/>
      <c r="AG635">
        <f>IF(C26=1,IF(OR(SUM(COUNTBLANK(D635:AD635),COUNTBLANK(D1216:AD1216))=25,SUM(COUNTBLANK(D635:AD635),COUNTBLANK(D1216:AD1216))=54),0,1),0)</f>
        <v>0</v>
      </c>
      <c r="AH635" t="b">
        <f>IF(C26&gt;1,IF(COUNTA(D635:AD635,D1216:AD1216)=0,0,1))</f>
        <v>0</v>
      </c>
      <c r="AK635">
        <f t="shared" si="63"/>
        <v>0</v>
      </c>
      <c r="AL635">
        <f t="shared" si="64"/>
        <v>0</v>
      </c>
      <c r="AM635">
        <f t="shared" si="65"/>
        <v>0</v>
      </c>
      <c r="AN635">
        <f t="shared" si="66"/>
        <v>0</v>
      </c>
      <c r="AO635">
        <f t="shared" si="67"/>
        <v>0</v>
      </c>
      <c r="AP635">
        <f t="shared" si="68"/>
        <v>0</v>
      </c>
    </row>
    <row r="636" spans="1:42" ht="15" customHeight="1">
      <c r="A636" s="83"/>
      <c r="B636" s="100"/>
      <c r="C636" s="125" t="s">
        <v>1780</v>
      </c>
      <c r="D636" s="441" t="str">
        <f>IF(OR($AC$136="",$C$26&lt;&gt;1),"",IF(HLOOKUP($AC$136,Presentación!$AQ$3:$BV$574,Presentación!AP497)="","",HLOOKUP($AC$136,Presentación!$AQ$3:$BV$574,Presentación!AP497,0)))</f>
        <v/>
      </c>
      <c r="E636" s="428"/>
      <c r="F636" s="429"/>
      <c r="G636" s="396" t="str">
        <f>IF(OR($AC$136="",$C$26&lt;&gt;1),"",IF(HLOOKUP($AC$136,Presentación!$BZ$3:$DE$574,Presentación!AP497,0)="","",HLOOKUP($AC$136,Presentación!$BZ$3:$DE$574,Presentación!AP497,0)))</f>
        <v/>
      </c>
      <c r="H636" s="428"/>
      <c r="I636" s="428"/>
      <c r="J636" s="428"/>
      <c r="K636" s="428"/>
      <c r="L636" s="428"/>
      <c r="M636" s="428"/>
      <c r="N636" s="428"/>
      <c r="O636" s="428"/>
      <c r="P636" s="428"/>
      <c r="Q636" s="428"/>
      <c r="R636" s="428"/>
      <c r="S636" s="429"/>
      <c r="T636" s="379"/>
      <c r="U636" s="316"/>
      <c r="V636" s="317"/>
      <c r="W636" s="249"/>
      <c r="X636" s="249"/>
      <c r="Y636" s="249"/>
      <c r="Z636" s="249"/>
      <c r="AA636" s="249"/>
      <c r="AB636" s="249"/>
      <c r="AC636" s="249"/>
      <c r="AD636" s="249"/>
      <c r="AG636">
        <f>IF(C26=1,IF(OR(SUM(COUNTBLANK(D636:AD636),COUNTBLANK(D1217:AD1217))=25,SUM(COUNTBLANK(D636:AD636),COUNTBLANK(D1217:AD1217))=54),0,1),0)</f>
        <v>0</v>
      </c>
      <c r="AH636" t="b">
        <f>IF(C26&gt;1,IF(COUNTA(D636:AD636,D1217:AD1217)=0,0,1))</f>
        <v>0</v>
      </c>
      <c r="AK636">
        <f t="shared" si="63"/>
        <v>0</v>
      </c>
      <c r="AL636">
        <f t="shared" si="64"/>
        <v>0</v>
      </c>
      <c r="AM636">
        <f t="shared" si="65"/>
        <v>0</v>
      </c>
      <c r="AN636">
        <f t="shared" si="66"/>
        <v>0</v>
      </c>
      <c r="AO636">
        <f t="shared" si="67"/>
        <v>0</v>
      </c>
      <c r="AP636">
        <f t="shared" si="68"/>
        <v>0</v>
      </c>
    </row>
    <row r="637" spans="1:42" ht="15" customHeight="1">
      <c r="A637" s="83"/>
      <c r="B637" s="100"/>
      <c r="C637" s="125" t="s">
        <v>1781</v>
      </c>
      <c r="D637" s="441" t="str">
        <f>IF(OR($AC$136="",$C$26&lt;&gt;1),"",IF(HLOOKUP($AC$136,Presentación!$AQ$3:$BV$574,Presentación!AP498)="","",HLOOKUP($AC$136,Presentación!$AQ$3:$BV$574,Presentación!AP498,0)))</f>
        <v/>
      </c>
      <c r="E637" s="428"/>
      <c r="F637" s="429"/>
      <c r="G637" s="396" t="str">
        <f>IF(OR($AC$136="",$C$26&lt;&gt;1),"",IF(HLOOKUP($AC$136,Presentación!$BZ$3:$DE$574,Presentación!AP498,0)="","",HLOOKUP($AC$136,Presentación!$BZ$3:$DE$574,Presentación!AP498,0)))</f>
        <v/>
      </c>
      <c r="H637" s="428"/>
      <c r="I637" s="428"/>
      <c r="J637" s="428"/>
      <c r="K637" s="428"/>
      <c r="L637" s="428"/>
      <c r="M637" s="428"/>
      <c r="N637" s="428"/>
      <c r="O637" s="428"/>
      <c r="P637" s="428"/>
      <c r="Q637" s="428"/>
      <c r="R637" s="428"/>
      <c r="S637" s="429"/>
      <c r="T637" s="379"/>
      <c r="U637" s="316"/>
      <c r="V637" s="317"/>
      <c r="W637" s="249"/>
      <c r="X637" s="249"/>
      <c r="Y637" s="249"/>
      <c r="Z637" s="249"/>
      <c r="AA637" s="249"/>
      <c r="AB637" s="249"/>
      <c r="AC637" s="249"/>
      <c r="AD637" s="249"/>
      <c r="AG637">
        <f>IF(C26=1,IF(OR(SUM(COUNTBLANK(D637:AD637),COUNTBLANK(D1218:AD1218))=25,SUM(COUNTBLANK(D637:AD637),COUNTBLANK(D1218:AD1218))=54),0,1),0)</f>
        <v>0</v>
      </c>
      <c r="AH637" t="b">
        <f>IF(C26&gt;1,IF(COUNTA(D637:AD637,D1218:AD1218)=0,0,1))</f>
        <v>0</v>
      </c>
      <c r="AK637">
        <f t="shared" si="63"/>
        <v>0</v>
      </c>
      <c r="AL637">
        <f t="shared" si="64"/>
        <v>0</v>
      </c>
      <c r="AM637">
        <f t="shared" si="65"/>
        <v>0</v>
      </c>
      <c r="AN637">
        <f t="shared" si="66"/>
        <v>0</v>
      </c>
      <c r="AO637">
        <f t="shared" si="67"/>
        <v>0</v>
      </c>
      <c r="AP637">
        <f t="shared" si="68"/>
        <v>0</v>
      </c>
    </row>
    <row r="638" spans="1:42" ht="15" customHeight="1">
      <c r="A638" s="83"/>
      <c r="B638" s="100"/>
      <c r="C638" s="125" t="s">
        <v>1782</v>
      </c>
      <c r="D638" s="441" t="str">
        <f>IF(OR($AC$136="",$C$26&lt;&gt;1),"",IF(HLOOKUP($AC$136,Presentación!$AQ$3:$BV$574,Presentación!AP499)="","",HLOOKUP($AC$136,Presentación!$AQ$3:$BV$574,Presentación!AP499,0)))</f>
        <v/>
      </c>
      <c r="E638" s="428"/>
      <c r="F638" s="429"/>
      <c r="G638" s="396" t="str">
        <f>IF(OR($AC$136="",$C$26&lt;&gt;1),"",IF(HLOOKUP($AC$136,Presentación!$BZ$3:$DE$574,Presentación!AP499,0)="","",HLOOKUP($AC$136,Presentación!$BZ$3:$DE$574,Presentación!AP499,0)))</f>
        <v/>
      </c>
      <c r="H638" s="428"/>
      <c r="I638" s="428"/>
      <c r="J638" s="428"/>
      <c r="K638" s="428"/>
      <c r="L638" s="428"/>
      <c r="M638" s="428"/>
      <c r="N638" s="428"/>
      <c r="O638" s="428"/>
      <c r="P638" s="428"/>
      <c r="Q638" s="428"/>
      <c r="R638" s="428"/>
      <c r="S638" s="429"/>
      <c r="T638" s="379"/>
      <c r="U638" s="316"/>
      <c r="V638" s="317"/>
      <c r="W638" s="249"/>
      <c r="X638" s="249"/>
      <c r="Y638" s="249"/>
      <c r="Z638" s="249"/>
      <c r="AA638" s="249"/>
      <c r="AB638" s="249"/>
      <c r="AC638" s="249"/>
      <c r="AD638" s="249"/>
      <c r="AG638">
        <f>IF(C26=1,IF(OR(SUM(COUNTBLANK(D638:AD638),COUNTBLANK(D1219:AD1219))=25,SUM(COUNTBLANK(D638:AD638),COUNTBLANK(D1219:AD1219))=54),0,1),0)</f>
        <v>0</v>
      </c>
      <c r="AH638" t="b">
        <f>IF(C26&gt;1,IF(COUNTA(D638:AD638,D1219:AD1219)=0,0,1))</f>
        <v>0</v>
      </c>
      <c r="AK638">
        <f t="shared" si="63"/>
        <v>0</v>
      </c>
      <c r="AL638">
        <f t="shared" si="64"/>
        <v>0</v>
      </c>
      <c r="AM638">
        <f t="shared" si="65"/>
        <v>0</v>
      </c>
      <c r="AN638">
        <f t="shared" si="66"/>
        <v>0</v>
      </c>
      <c r="AO638">
        <f t="shared" si="67"/>
        <v>0</v>
      </c>
      <c r="AP638">
        <f t="shared" si="68"/>
        <v>0</v>
      </c>
    </row>
    <row r="639" spans="1:42" ht="15" customHeight="1">
      <c r="A639" s="83"/>
      <c r="B639" s="100"/>
      <c r="C639" s="125" t="s">
        <v>1783</v>
      </c>
      <c r="D639" s="441" t="str">
        <f>IF(OR($AC$136="",$C$26&lt;&gt;1),"",IF(HLOOKUP($AC$136,Presentación!$AQ$3:$BV$574,Presentación!AP500)="","",HLOOKUP($AC$136,Presentación!$AQ$3:$BV$574,Presentación!AP500,0)))</f>
        <v/>
      </c>
      <c r="E639" s="428"/>
      <c r="F639" s="429"/>
      <c r="G639" s="396" t="str">
        <f>IF(OR($AC$136="",$C$26&lt;&gt;1),"",IF(HLOOKUP($AC$136,Presentación!$BZ$3:$DE$574,Presentación!AP500,0)="","",HLOOKUP($AC$136,Presentación!$BZ$3:$DE$574,Presentación!AP500,0)))</f>
        <v/>
      </c>
      <c r="H639" s="428"/>
      <c r="I639" s="428"/>
      <c r="J639" s="428"/>
      <c r="K639" s="428"/>
      <c r="L639" s="428"/>
      <c r="M639" s="428"/>
      <c r="N639" s="428"/>
      <c r="O639" s="428"/>
      <c r="P639" s="428"/>
      <c r="Q639" s="428"/>
      <c r="R639" s="428"/>
      <c r="S639" s="429"/>
      <c r="T639" s="379"/>
      <c r="U639" s="316"/>
      <c r="V639" s="317"/>
      <c r="W639" s="249"/>
      <c r="X639" s="249"/>
      <c r="Y639" s="249"/>
      <c r="Z639" s="249"/>
      <c r="AA639" s="249"/>
      <c r="AB639" s="249"/>
      <c r="AC639" s="249"/>
      <c r="AD639" s="249"/>
      <c r="AG639">
        <f>IF(C26=1,IF(OR(SUM(COUNTBLANK(D639:AD639),COUNTBLANK(D1220:AD1220))=25,SUM(COUNTBLANK(D639:AD639),COUNTBLANK(D1220:AD1220))=54),0,1),0)</f>
        <v>0</v>
      </c>
      <c r="AH639" t="b">
        <f>IF(C26&gt;1,IF(COUNTA(D639:AD639,D1220:AD1220)=0,0,1))</f>
        <v>0</v>
      </c>
      <c r="AK639">
        <f t="shared" si="63"/>
        <v>0</v>
      </c>
      <c r="AL639">
        <f t="shared" si="64"/>
        <v>0</v>
      </c>
      <c r="AM639">
        <f t="shared" si="65"/>
        <v>0</v>
      </c>
      <c r="AN639">
        <f t="shared" si="66"/>
        <v>0</v>
      </c>
      <c r="AO639">
        <f t="shared" si="67"/>
        <v>0</v>
      </c>
      <c r="AP639">
        <f t="shared" si="68"/>
        <v>0</v>
      </c>
    </row>
    <row r="640" spans="1:42" ht="15" customHeight="1">
      <c r="A640" s="83"/>
      <c r="B640" s="100"/>
      <c r="C640" s="125" t="s">
        <v>1784</v>
      </c>
      <c r="D640" s="441" t="str">
        <f>IF(OR($AC$136="",$C$26&lt;&gt;1),"",IF(HLOOKUP($AC$136,Presentación!$AQ$3:$BV$574,Presentación!AP501)="","",HLOOKUP($AC$136,Presentación!$AQ$3:$BV$574,Presentación!AP501,0)))</f>
        <v/>
      </c>
      <c r="E640" s="428"/>
      <c r="F640" s="429"/>
      <c r="G640" s="396" t="str">
        <f>IF(OR($AC$136="",$C$26&lt;&gt;1),"",IF(HLOOKUP($AC$136,Presentación!$BZ$3:$DE$574,Presentación!AP501,0)="","",HLOOKUP($AC$136,Presentación!$BZ$3:$DE$574,Presentación!AP501,0)))</f>
        <v/>
      </c>
      <c r="H640" s="428"/>
      <c r="I640" s="428"/>
      <c r="J640" s="428"/>
      <c r="K640" s="428"/>
      <c r="L640" s="428"/>
      <c r="M640" s="428"/>
      <c r="N640" s="428"/>
      <c r="O640" s="428"/>
      <c r="P640" s="428"/>
      <c r="Q640" s="428"/>
      <c r="R640" s="428"/>
      <c r="S640" s="429"/>
      <c r="T640" s="379"/>
      <c r="U640" s="316"/>
      <c r="V640" s="317"/>
      <c r="W640" s="249"/>
      <c r="X640" s="249"/>
      <c r="Y640" s="249"/>
      <c r="Z640" s="249"/>
      <c r="AA640" s="249"/>
      <c r="AB640" s="249"/>
      <c r="AC640" s="249"/>
      <c r="AD640" s="249"/>
      <c r="AG640">
        <f>IF(C26=1,IF(OR(SUM(COUNTBLANK(D640:AD640),COUNTBLANK(D1221:AD1221))=25,SUM(COUNTBLANK(D640:AD640),COUNTBLANK(D1221:AD1221))=54),0,1),0)</f>
        <v>0</v>
      </c>
      <c r="AH640" t="b">
        <f>IF(C26&gt;1,IF(COUNTA(D640:AD640,D1221:AD1221)=0,0,1))</f>
        <v>0</v>
      </c>
      <c r="AK640">
        <f t="shared" si="63"/>
        <v>0</v>
      </c>
      <c r="AL640">
        <f t="shared" si="64"/>
        <v>0</v>
      </c>
      <c r="AM640">
        <f t="shared" si="65"/>
        <v>0</v>
      </c>
      <c r="AN640">
        <f t="shared" si="66"/>
        <v>0</v>
      </c>
      <c r="AO640">
        <f t="shared" si="67"/>
        <v>0</v>
      </c>
      <c r="AP640">
        <f t="shared" si="68"/>
        <v>0</v>
      </c>
    </row>
    <row r="641" spans="1:42" ht="15" customHeight="1">
      <c r="A641" s="83"/>
      <c r="B641" s="100"/>
      <c r="C641" s="125" t="s">
        <v>1785</v>
      </c>
      <c r="D641" s="441" t="str">
        <f>IF(OR($AC$136="",$C$26&lt;&gt;1),"",IF(HLOOKUP($AC$136,Presentación!$AQ$3:$BV$574,Presentación!AP502)="","",HLOOKUP($AC$136,Presentación!$AQ$3:$BV$574,Presentación!AP502,0)))</f>
        <v/>
      </c>
      <c r="E641" s="428"/>
      <c r="F641" s="429"/>
      <c r="G641" s="396" t="str">
        <f>IF(OR($AC$136="",$C$26&lt;&gt;1),"",IF(HLOOKUP($AC$136,Presentación!$BZ$3:$DE$574,Presentación!AP502,0)="","",HLOOKUP($AC$136,Presentación!$BZ$3:$DE$574,Presentación!AP502,0)))</f>
        <v/>
      </c>
      <c r="H641" s="428"/>
      <c r="I641" s="428"/>
      <c r="J641" s="428"/>
      <c r="K641" s="428"/>
      <c r="L641" s="428"/>
      <c r="M641" s="428"/>
      <c r="N641" s="428"/>
      <c r="O641" s="428"/>
      <c r="P641" s="428"/>
      <c r="Q641" s="428"/>
      <c r="R641" s="428"/>
      <c r="S641" s="429"/>
      <c r="T641" s="379"/>
      <c r="U641" s="316"/>
      <c r="V641" s="317"/>
      <c r="W641" s="249"/>
      <c r="X641" s="249"/>
      <c r="Y641" s="249"/>
      <c r="Z641" s="249"/>
      <c r="AA641" s="249"/>
      <c r="AB641" s="249"/>
      <c r="AC641" s="249"/>
      <c r="AD641" s="249"/>
      <c r="AG641">
        <f>IF(C26=1,IF(OR(SUM(COUNTBLANK(D641:AD641),COUNTBLANK(D1222:AD1222))=25,SUM(COUNTBLANK(D641:AD641),COUNTBLANK(D1222:AD1222))=54),0,1),0)</f>
        <v>0</v>
      </c>
      <c r="AH641" t="b">
        <f>IF(C26&gt;1,IF(COUNTA(D641:AD641,D1222:AD1222)=0,0,1))</f>
        <v>0</v>
      </c>
      <c r="AK641">
        <f t="shared" si="63"/>
        <v>0</v>
      </c>
      <c r="AL641">
        <f t="shared" si="64"/>
        <v>0</v>
      </c>
      <c r="AM641">
        <f t="shared" si="65"/>
        <v>0</v>
      </c>
      <c r="AN641">
        <f t="shared" si="66"/>
        <v>0</v>
      </c>
      <c r="AO641">
        <f t="shared" si="67"/>
        <v>0</v>
      </c>
      <c r="AP641">
        <f t="shared" si="68"/>
        <v>0</v>
      </c>
    </row>
    <row r="642" spans="1:42" ht="15" customHeight="1">
      <c r="A642" s="83"/>
      <c r="B642" s="100"/>
      <c r="C642" s="125" t="s">
        <v>1786</v>
      </c>
      <c r="D642" s="441" t="str">
        <f>IF(OR($AC$136="",$C$26&lt;&gt;1),"",IF(HLOOKUP($AC$136,Presentación!$AQ$3:$BV$574,Presentación!AP503)="","",HLOOKUP($AC$136,Presentación!$AQ$3:$BV$574,Presentación!AP503,0)))</f>
        <v/>
      </c>
      <c r="E642" s="428"/>
      <c r="F642" s="429"/>
      <c r="G642" s="396" t="str">
        <f>IF(OR($AC$136="",$C$26&lt;&gt;1),"",IF(HLOOKUP($AC$136,Presentación!$BZ$3:$DE$574,Presentación!AP503,0)="","",HLOOKUP($AC$136,Presentación!$BZ$3:$DE$574,Presentación!AP503,0)))</f>
        <v/>
      </c>
      <c r="H642" s="428"/>
      <c r="I642" s="428"/>
      <c r="J642" s="428"/>
      <c r="K642" s="428"/>
      <c r="L642" s="428"/>
      <c r="M642" s="428"/>
      <c r="N642" s="428"/>
      <c r="O642" s="428"/>
      <c r="P642" s="428"/>
      <c r="Q642" s="428"/>
      <c r="R642" s="428"/>
      <c r="S642" s="429"/>
      <c r="T642" s="379"/>
      <c r="U642" s="316"/>
      <c r="V642" s="317"/>
      <c r="W642" s="249"/>
      <c r="X642" s="249"/>
      <c r="Y642" s="249"/>
      <c r="Z642" s="249"/>
      <c r="AA642" s="249"/>
      <c r="AB642" s="249"/>
      <c r="AC642" s="249"/>
      <c r="AD642" s="249"/>
      <c r="AG642">
        <f>IF(C26=1,IF(OR(SUM(COUNTBLANK(D642:AD642),COUNTBLANK(D1223:AD1223))=25,SUM(COUNTBLANK(D642:AD642),COUNTBLANK(D1223:AD1223))=54),0,1),0)</f>
        <v>0</v>
      </c>
      <c r="AH642" t="b">
        <f>IF(C26&gt;1,IF(COUNTA(D642:AD642,D1223:AD1223)=0,0,1))</f>
        <v>0</v>
      </c>
      <c r="AK642">
        <f t="shared" si="63"/>
        <v>0</v>
      </c>
      <c r="AL642">
        <f t="shared" si="64"/>
        <v>0</v>
      </c>
      <c r="AM642">
        <f t="shared" si="65"/>
        <v>0</v>
      </c>
      <c r="AN642">
        <f t="shared" si="66"/>
        <v>0</v>
      </c>
      <c r="AO642">
        <f t="shared" si="67"/>
        <v>0</v>
      </c>
      <c r="AP642">
        <f t="shared" si="68"/>
        <v>0</v>
      </c>
    </row>
    <row r="643" spans="1:42" ht="15" customHeight="1">
      <c r="A643" s="83"/>
      <c r="B643" s="100"/>
      <c r="C643" s="125" t="s">
        <v>1787</v>
      </c>
      <c r="D643" s="441" t="str">
        <f>IF(OR($AC$136="",$C$26&lt;&gt;1),"",IF(HLOOKUP($AC$136,Presentación!$AQ$3:$BV$574,Presentación!AP504)="","",HLOOKUP($AC$136,Presentación!$AQ$3:$BV$574,Presentación!AP504,0)))</f>
        <v/>
      </c>
      <c r="E643" s="428"/>
      <c r="F643" s="429"/>
      <c r="G643" s="396" t="str">
        <f>IF(OR($AC$136="",$C$26&lt;&gt;1),"",IF(HLOOKUP($AC$136,Presentación!$BZ$3:$DE$574,Presentación!AP504,0)="","",HLOOKUP($AC$136,Presentación!$BZ$3:$DE$574,Presentación!AP504,0)))</f>
        <v/>
      </c>
      <c r="H643" s="428"/>
      <c r="I643" s="428"/>
      <c r="J643" s="428"/>
      <c r="K643" s="428"/>
      <c r="L643" s="428"/>
      <c r="M643" s="428"/>
      <c r="N643" s="428"/>
      <c r="O643" s="428"/>
      <c r="P643" s="428"/>
      <c r="Q643" s="428"/>
      <c r="R643" s="428"/>
      <c r="S643" s="429"/>
      <c r="T643" s="379"/>
      <c r="U643" s="316"/>
      <c r="V643" s="317"/>
      <c r="W643" s="249"/>
      <c r="X643" s="249"/>
      <c r="Y643" s="249"/>
      <c r="Z643" s="249"/>
      <c r="AA643" s="249"/>
      <c r="AB643" s="249"/>
      <c r="AC643" s="249"/>
      <c r="AD643" s="249"/>
      <c r="AG643">
        <f>IF(C26=1,IF(OR(SUM(COUNTBLANK(D643:AD643),COUNTBLANK(D1224:AD1224))=25,SUM(COUNTBLANK(D643:AD643),COUNTBLANK(D1224:AD1224))=54),0,1),0)</f>
        <v>0</v>
      </c>
      <c r="AH643" t="b">
        <f>IF(C26&gt;1,IF(COUNTA(D643:AD643,D1224:AD1224)=0,0,1))</f>
        <v>0</v>
      </c>
      <c r="AK643">
        <f t="shared" si="63"/>
        <v>0</v>
      </c>
      <c r="AL643">
        <f t="shared" si="64"/>
        <v>0</v>
      </c>
      <c r="AM643">
        <f t="shared" si="65"/>
        <v>0</v>
      </c>
      <c r="AN643">
        <f t="shared" si="66"/>
        <v>0</v>
      </c>
      <c r="AO643">
        <f t="shared" si="67"/>
        <v>0</v>
      </c>
      <c r="AP643">
        <f t="shared" si="68"/>
        <v>0</v>
      </c>
    </row>
    <row r="644" spans="1:42" ht="15" customHeight="1">
      <c r="A644" s="83"/>
      <c r="B644" s="100"/>
      <c r="C644" s="125" t="s">
        <v>1788</v>
      </c>
      <c r="D644" s="441" t="str">
        <f>IF(OR($AC$136="",$C$26&lt;&gt;1),"",IF(HLOOKUP($AC$136,Presentación!$AQ$3:$BV$574,Presentación!AP505)="","",HLOOKUP($AC$136,Presentación!$AQ$3:$BV$574,Presentación!AP505,0)))</f>
        <v/>
      </c>
      <c r="E644" s="428"/>
      <c r="F644" s="429"/>
      <c r="G644" s="396" t="str">
        <f>IF(OR($AC$136="",$C$26&lt;&gt;1),"",IF(HLOOKUP($AC$136,Presentación!$BZ$3:$DE$574,Presentación!AP505,0)="","",HLOOKUP($AC$136,Presentación!$BZ$3:$DE$574,Presentación!AP505,0)))</f>
        <v/>
      </c>
      <c r="H644" s="428"/>
      <c r="I644" s="428"/>
      <c r="J644" s="428"/>
      <c r="K644" s="428"/>
      <c r="L644" s="428"/>
      <c r="M644" s="428"/>
      <c r="N644" s="428"/>
      <c r="O644" s="428"/>
      <c r="P644" s="428"/>
      <c r="Q644" s="428"/>
      <c r="R644" s="428"/>
      <c r="S644" s="429"/>
      <c r="T644" s="379"/>
      <c r="U644" s="316"/>
      <c r="V644" s="317"/>
      <c r="W644" s="249"/>
      <c r="X644" s="249"/>
      <c r="Y644" s="249"/>
      <c r="Z644" s="249"/>
      <c r="AA644" s="249"/>
      <c r="AB644" s="249"/>
      <c r="AC644" s="249"/>
      <c r="AD644" s="249"/>
      <c r="AG644">
        <f>IF(C26=1,IF(OR(SUM(COUNTBLANK(D644:AD644),COUNTBLANK(D1225:AD1225))=25,SUM(COUNTBLANK(D644:AD644),COUNTBLANK(D1225:AD1225))=54),0,1),0)</f>
        <v>0</v>
      </c>
      <c r="AH644" t="b">
        <f>IF(C26&gt;1,IF(COUNTA(D644:AD644,D1225:AD1225)=0,0,1))</f>
        <v>0</v>
      </c>
      <c r="AK644">
        <f t="shared" si="63"/>
        <v>0</v>
      </c>
      <c r="AL644">
        <f t="shared" si="64"/>
        <v>0</v>
      </c>
      <c r="AM644">
        <f t="shared" si="65"/>
        <v>0</v>
      </c>
      <c r="AN644">
        <f t="shared" si="66"/>
        <v>0</v>
      </c>
      <c r="AO644">
        <f t="shared" si="67"/>
        <v>0</v>
      </c>
      <c r="AP644">
        <f t="shared" si="68"/>
        <v>0</v>
      </c>
    </row>
    <row r="645" spans="1:42" ht="15" customHeight="1">
      <c r="A645" s="83"/>
      <c r="B645" s="100"/>
      <c r="C645" s="125" t="s">
        <v>1789</v>
      </c>
      <c r="D645" s="441" t="str">
        <f>IF(OR($AC$136="",$C$26&lt;&gt;1),"",IF(HLOOKUP($AC$136,Presentación!$AQ$3:$BV$574,Presentación!AP506)="","",HLOOKUP($AC$136,Presentación!$AQ$3:$BV$574,Presentación!AP506,0)))</f>
        <v/>
      </c>
      <c r="E645" s="428"/>
      <c r="F645" s="429"/>
      <c r="G645" s="396" t="str">
        <f>IF(OR($AC$136="",$C$26&lt;&gt;1),"",IF(HLOOKUP($AC$136,Presentación!$BZ$3:$DE$574,Presentación!AP506,0)="","",HLOOKUP($AC$136,Presentación!$BZ$3:$DE$574,Presentación!AP506,0)))</f>
        <v/>
      </c>
      <c r="H645" s="428"/>
      <c r="I645" s="428"/>
      <c r="J645" s="428"/>
      <c r="K645" s="428"/>
      <c r="L645" s="428"/>
      <c r="M645" s="428"/>
      <c r="N645" s="428"/>
      <c r="O645" s="428"/>
      <c r="P645" s="428"/>
      <c r="Q645" s="428"/>
      <c r="R645" s="428"/>
      <c r="S645" s="429"/>
      <c r="T645" s="379"/>
      <c r="U645" s="316"/>
      <c r="V645" s="317"/>
      <c r="W645" s="249"/>
      <c r="X645" s="249"/>
      <c r="Y645" s="249"/>
      <c r="Z645" s="249"/>
      <c r="AA645" s="249"/>
      <c r="AB645" s="249"/>
      <c r="AC645" s="249"/>
      <c r="AD645" s="249"/>
      <c r="AG645">
        <f>IF(C26=1,IF(OR(SUM(COUNTBLANK(D645:AD645),COUNTBLANK(D1226:AD1226))=25,SUM(COUNTBLANK(D645:AD645),COUNTBLANK(D1226:AD1226))=54),0,1),0)</f>
        <v>0</v>
      </c>
      <c r="AH645" t="b">
        <f>IF(C26&gt;1,IF(COUNTA(D645:AD645,D1226:AD1226)=0,0,1))</f>
        <v>0</v>
      </c>
      <c r="AK645">
        <f t="shared" si="63"/>
        <v>0</v>
      </c>
      <c r="AL645">
        <f t="shared" si="64"/>
        <v>0</v>
      </c>
      <c r="AM645">
        <f t="shared" si="65"/>
        <v>0</v>
      </c>
      <c r="AN645">
        <f t="shared" si="66"/>
        <v>0</v>
      </c>
      <c r="AO645">
        <f t="shared" si="67"/>
        <v>0</v>
      </c>
      <c r="AP645">
        <f t="shared" si="68"/>
        <v>0</v>
      </c>
    </row>
    <row r="646" spans="1:42" ht="15" customHeight="1">
      <c r="A646" s="83"/>
      <c r="B646" s="100"/>
      <c r="C646" s="125" t="s">
        <v>1790</v>
      </c>
      <c r="D646" s="441" t="str">
        <f>IF(OR($AC$136="",$C$26&lt;&gt;1),"",IF(HLOOKUP($AC$136,Presentación!$AQ$3:$BV$574,Presentación!AP507)="","",HLOOKUP($AC$136,Presentación!$AQ$3:$BV$574,Presentación!AP507,0)))</f>
        <v/>
      </c>
      <c r="E646" s="428"/>
      <c r="F646" s="429"/>
      <c r="G646" s="396" t="str">
        <f>IF(OR($AC$136="",$C$26&lt;&gt;1),"",IF(HLOOKUP($AC$136,Presentación!$BZ$3:$DE$574,Presentación!AP507,0)="","",HLOOKUP($AC$136,Presentación!$BZ$3:$DE$574,Presentación!AP507,0)))</f>
        <v/>
      </c>
      <c r="H646" s="428"/>
      <c r="I646" s="428"/>
      <c r="J646" s="428"/>
      <c r="K646" s="428"/>
      <c r="L646" s="428"/>
      <c r="M646" s="428"/>
      <c r="N646" s="428"/>
      <c r="O646" s="428"/>
      <c r="P646" s="428"/>
      <c r="Q646" s="428"/>
      <c r="R646" s="428"/>
      <c r="S646" s="429"/>
      <c r="T646" s="379"/>
      <c r="U646" s="316"/>
      <c r="V646" s="317"/>
      <c r="W646" s="249"/>
      <c r="X646" s="249"/>
      <c r="Y646" s="249"/>
      <c r="Z646" s="249"/>
      <c r="AA646" s="249"/>
      <c r="AB646" s="249"/>
      <c r="AC646" s="249"/>
      <c r="AD646" s="249"/>
      <c r="AG646">
        <f>IF(C26=1,IF(OR(SUM(COUNTBLANK(D646:AD646),COUNTBLANK(D1227:AD1227))=25,SUM(COUNTBLANK(D646:AD646),COUNTBLANK(D1227:AD1227))=54),0,1),0)</f>
        <v>0</v>
      </c>
      <c r="AH646" t="b">
        <f>IF(C26&gt;1,IF(COUNTA(D646:AD646,D1227:AD1227)=0,0,1))</f>
        <v>0</v>
      </c>
      <c r="AK646">
        <f t="shared" si="63"/>
        <v>0</v>
      </c>
      <c r="AL646">
        <f t="shared" si="64"/>
        <v>0</v>
      </c>
      <c r="AM646">
        <f t="shared" si="65"/>
        <v>0</v>
      </c>
      <c r="AN646">
        <f t="shared" si="66"/>
        <v>0</v>
      </c>
      <c r="AO646">
        <f t="shared" si="67"/>
        <v>0</v>
      </c>
      <c r="AP646">
        <f t="shared" si="68"/>
        <v>0</v>
      </c>
    </row>
    <row r="647" spans="1:42" ht="15" customHeight="1">
      <c r="A647" s="83"/>
      <c r="B647" s="100"/>
      <c r="C647" s="125" t="s">
        <v>1791</v>
      </c>
      <c r="D647" s="441" t="str">
        <f>IF(OR($AC$136="",$C$26&lt;&gt;1),"",IF(HLOOKUP($AC$136,Presentación!$AQ$3:$BV$574,Presentación!AP508)="","",HLOOKUP($AC$136,Presentación!$AQ$3:$BV$574,Presentación!AP508,0)))</f>
        <v/>
      </c>
      <c r="E647" s="428"/>
      <c r="F647" s="429"/>
      <c r="G647" s="396" t="str">
        <f>IF(OR($AC$136="",$C$26&lt;&gt;1),"",IF(HLOOKUP($AC$136,Presentación!$BZ$3:$DE$574,Presentación!AP508,0)="","",HLOOKUP($AC$136,Presentación!$BZ$3:$DE$574,Presentación!AP508,0)))</f>
        <v/>
      </c>
      <c r="H647" s="428"/>
      <c r="I647" s="428"/>
      <c r="J647" s="428"/>
      <c r="K647" s="428"/>
      <c r="L647" s="428"/>
      <c r="M647" s="428"/>
      <c r="N647" s="428"/>
      <c r="O647" s="428"/>
      <c r="P647" s="428"/>
      <c r="Q647" s="428"/>
      <c r="R647" s="428"/>
      <c r="S647" s="429"/>
      <c r="T647" s="379"/>
      <c r="U647" s="316"/>
      <c r="V647" s="317"/>
      <c r="W647" s="249"/>
      <c r="X647" s="249"/>
      <c r="Y647" s="249"/>
      <c r="Z647" s="249"/>
      <c r="AA647" s="249"/>
      <c r="AB647" s="249"/>
      <c r="AC647" s="249"/>
      <c r="AD647" s="249"/>
      <c r="AG647">
        <f>IF(C26=1,IF(OR(SUM(COUNTBLANK(D647:AD647),COUNTBLANK(D1228:AD1228))=25,SUM(COUNTBLANK(D647:AD647),COUNTBLANK(D1228:AD1228))=54),0,1),0)</f>
        <v>0</v>
      </c>
      <c r="AH647" t="b">
        <f>IF(C26&gt;1,IF(COUNTA(D647:AD647,D1228:AD1228)=0,0,1))</f>
        <v>0</v>
      </c>
      <c r="AK647">
        <f t="shared" si="63"/>
        <v>0</v>
      </c>
      <c r="AL647">
        <f t="shared" si="64"/>
        <v>0</v>
      </c>
      <c r="AM647">
        <f t="shared" si="65"/>
        <v>0</v>
      </c>
      <c r="AN647">
        <f t="shared" si="66"/>
        <v>0</v>
      </c>
      <c r="AO647">
        <f t="shared" si="67"/>
        <v>0</v>
      </c>
      <c r="AP647">
        <f t="shared" si="68"/>
        <v>0</v>
      </c>
    </row>
    <row r="648" spans="1:42" ht="15" customHeight="1">
      <c r="A648" s="83"/>
      <c r="B648" s="100"/>
      <c r="C648" s="125" t="s">
        <v>1792</v>
      </c>
      <c r="D648" s="441" t="str">
        <f>IF(OR($AC$136="",$C$26&lt;&gt;1),"",IF(HLOOKUP($AC$136,Presentación!$AQ$3:$BV$574,Presentación!AP509)="","",HLOOKUP($AC$136,Presentación!$AQ$3:$BV$574,Presentación!AP509,0)))</f>
        <v/>
      </c>
      <c r="E648" s="428"/>
      <c r="F648" s="429"/>
      <c r="G648" s="396" t="str">
        <f>IF(OR($AC$136="",$C$26&lt;&gt;1),"",IF(HLOOKUP($AC$136,Presentación!$BZ$3:$DE$574,Presentación!AP509,0)="","",HLOOKUP($AC$136,Presentación!$BZ$3:$DE$574,Presentación!AP509,0)))</f>
        <v/>
      </c>
      <c r="H648" s="428"/>
      <c r="I648" s="428"/>
      <c r="J648" s="428"/>
      <c r="K648" s="428"/>
      <c r="L648" s="428"/>
      <c r="M648" s="428"/>
      <c r="N648" s="428"/>
      <c r="O648" s="428"/>
      <c r="P648" s="428"/>
      <c r="Q648" s="428"/>
      <c r="R648" s="428"/>
      <c r="S648" s="429"/>
      <c r="T648" s="379"/>
      <c r="U648" s="316"/>
      <c r="V648" s="317"/>
      <c r="W648" s="249"/>
      <c r="X648" s="249"/>
      <c r="Y648" s="249"/>
      <c r="Z648" s="249"/>
      <c r="AA648" s="249"/>
      <c r="AB648" s="249"/>
      <c r="AC648" s="249"/>
      <c r="AD648" s="249"/>
      <c r="AG648">
        <f>IF(C26=1,IF(OR(SUM(COUNTBLANK(D648:AD648),COUNTBLANK(D1229:AD1229))=25,SUM(COUNTBLANK(D648:AD648),COUNTBLANK(D1229:AD1229))=54),0,1),0)</f>
        <v>0</v>
      </c>
      <c r="AH648" t="b">
        <f>IF(C26&gt;1,IF(COUNTA(D648:AD648,D1229:AD1229)=0,0,1))</f>
        <v>0</v>
      </c>
      <c r="AK648">
        <f t="shared" si="63"/>
        <v>0</v>
      </c>
      <c r="AL648">
        <f t="shared" si="64"/>
        <v>0</v>
      </c>
      <c r="AM648">
        <f t="shared" si="65"/>
        <v>0</v>
      </c>
      <c r="AN648">
        <f t="shared" si="66"/>
        <v>0</v>
      </c>
      <c r="AO648">
        <f t="shared" si="67"/>
        <v>0</v>
      </c>
      <c r="AP648">
        <f t="shared" si="68"/>
        <v>0</v>
      </c>
    </row>
    <row r="649" spans="1:42" ht="15" customHeight="1">
      <c r="A649" s="83"/>
      <c r="B649" s="100"/>
      <c r="C649" s="125" t="s">
        <v>1793</v>
      </c>
      <c r="D649" s="441" t="str">
        <f>IF(OR($AC$136="",$C$26&lt;&gt;1),"",IF(HLOOKUP($AC$136,Presentación!$AQ$3:$BV$574,Presentación!AP510)="","",HLOOKUP($AC$136,Presentación!$AQ$3:$BV$574,Presentación!AP510,0)))</f>
        <v/>
      </c>
      <c r="E649" s="428"/>
      <c r="F649" s="429"/>
      <c r="G649" s="396" t="str">
        <f>IF(OR($AC$136="",$C$26&lt;&gt;1),"",IF(HLOOKUP($AC$136,Presentación!$BZ$3:$DE$574,Presentación!AP510,0)="","",HLOOKUP($AC$136,Presentación!$BZ$3:$DE$574,Presentación!AP510,0)))</f>
        <v/>
      </c>
      <c r="H649" s="428"/>
      <c r="I649" s="428"/>
      <c r="J649" s="428"/>
      <c r="K649" s="428"/>
      <c r="L649" s="428"/>
      <c r="M649" s="428"/>
      <c r="N649" s="428"/>
      <c r="O649" s="428"/>
      <c r="P649" s="428"/>
      <c r="Q649" s="428"/>
      <c r="R649" s="428"/>
      <c r="S649" s="429"/>
      <c r="T649" s="379"/>
      <c r="U649" s="316"/>
      <c r="V649" s="317"/>
      <c r="W649" s="249"/>
      <c r="X649" s="249"/>
      <c r="Y649" s="249"/>
      <c r="Z649" s="249"/>
      <c r="AA649" s="249"/>
      <c r="AB649" s="249"/>
      <c r="AC649" s="249"/>
      <c r="AD649" s="249"/>
      <c r="AG649">
        <f>IF(C26=1,IF(OR(SUM(COUNTBLANK(D649:AD649),COUNTBLANK(D1230:AD1230))=25,SUM(COUNTBLANK(D649:AD649),COUNTBLANK(D1230:AD1230))=54),0,1),0)</f>
        <v>0</v>
      </c>
      <c r="AH649" t="b">
        <f>IF(C26&gt;1,IF(COUNTA(D649:AD649,D1230:AD1230)=0,0,1))</f>
        <v>0</v>
      </c>
      <c r="AK649">
        <f t="shared" si="63"/>
        <v>0</v>
      </c>
      <c r="AL649">
        <f t="shared" si="64"/>
        <v>0</v>
      </c>
      <c r="AM649">
        <f t="shared" si="65"/>
        <v>0</v>
      </c>
      <c r="AN649">
        <f t="shared" si="66"/>
        <v>0</v>
      </c>
      <c r="AO649">
        <f t="shared" si="67"/>
        <v>0</v>
      </c>
      <c r="AP649">
        <f t="shared" si="68"/>
        <v>0</v>
      </c>
    </row>
    <row r="650" spans="1:42" ht="15" customHeight="1">
      <c r="A650" s="83"/>
      <c r="B650" s="100"/>
      <c r="C650" s="125" t="s">
        <v>1794</v>
      </c>
      <c r="D650" s="441" t="str">
        <f>IF(OR($AC$136="",$C$26&lt;&gt;1),"",IF(HLOOKUP($AC$136,Presentación!$AQ$3:$BV$574,Presentación!AP511)="","",HLOOKUP($AC$136,Presentación!$AQ$3:$BV$574,Presentación!AP511,0)))</f>
        <v/>
      </c>
      <c r="E650" s="428"/>
      <c r="F650" s="429"/>
      <c r="G650" s="396" t="str">
        <f>IF(OR($AC$136="",$C$26&lt;&gt;1),"",IF(HLOOKUP($AC$136,Presentación!$BZ$3:$DE$574,Presentación!AP511,0)="","",HLOOKUP($AC$136,Presentación!$BZ$3:$DE$574,Presentación!AP511,0)))</f>
        <v/>
      </c>
      <c r="H650" s="428"/>
      <c r="I650" s="428"/>
      <c r="J650" s="428"/>
      <c r="K650" s="428"/>
      <c r="L650" s="428"/>
      <c r="M650" s="428"/>
      <c r="N650" s="428"/>
      <c r="O650" s="428"/>
      <c r="P650" s="428"/>
      <c r="Q650" s="428"/>
      <c r="R650" s="428"/>
      <c r="S650" s="429"/>
      <c r="T650" s="379"/>
      <c r="U650" s="316"/>
      <c r="V650" s="317"/>
      <c r="W650" s="249"/>
      <c r="X650" s="249"/>
      <c r="Y650" s="249"/>
      <c r="Z650" s="249"/>
      <c r="AA650" s="249"/>
      <c r="AB650" s="249"/>
      <c r="AC650" s="249"/>
      <c r="AD650" s="249"/>
      <c r="AG650">
        <f>IF(C26=1,IF(OR(SUM(COUNTBLANK(D650:AD650),COUNTBLANK(D1231:AD1231))=25,SUM(COUNTBLANK(D650:AD650),COUNTBLANK(D1231:AD1231))=54),0,1),0)</f>
        <v>0</v>
      </c>
      <c r="AH650" t="b">
        <f>IF(C26&gt;1,IF(COUNTA(D650:AD650,D1231:AD1231)=0,0,1))</f>
        <v>0</v>
      </c>
      <c r="AK650">
        <f t="shared" si="63"/>
        <v>0</v>
      </c>
      <c r="AL650">
        <f t="shared" si="64"/>
        <v>0</v>
      </c>
      <c r="AM650">
        <f t="shared" si="65"/>
        <v>0</v>
      </c>
      <c r="AN650">
        <f t="shared" si="66"/>
        <v>0</v>
      </c>
      <c r="AO650">
        <f t="shared" si="67"/>
        <v>0</v>
      </c>
      <c r="AP650">
        <f t="shared" si="68"/>
        <v>0</v>
      </c>
    </row>
    <row r="651" spans="1:42" ht="15" customHeight="1">
      <c r="A651" s="83"/>
      <c r="B651" s="100"/>
      <c r="C651" s="125" t="s">
        <v>1795</v>
      </c>
      <c r="D651" s="441" t="str">
        <f>IF(OR($AC$136="",$C$26&lt;&gt;1),"",IF(HLOOKUP($AC$136,Presentación!$AQ$3:$BV$574,Presentación!AP512)="","",HLOOKUP($AC$136,Presentación!$AQ$3:$BV$574,Presentación!AP512,0)))</f>
        <v/>
      </c>
      <c r="E651" s="428"/>
      <c r="F651" s="429"/>
      <c r="G651" s="396" t="str">
        <f>IF(OR($AC$136="",$C$26&lt;&gt;1),"",IF(HLOOKUP($AC$136,Presentación!$BZ$3:$DE$574,Presentación!AP512,0)="","",HLOOKUP($AC$136,Presentación!$BZ$3:$DE$574,Presentación!AP512,0)))</f>
        <v/>
      </c>
      <c r="H651" s="428"/>
      <c r="I651" s="428"/>
      <c r="J651" s="428"/>
      <c r="K651" s="428"/>
      <c r="L651" s="428"/>
      <c r="M651" s="428"/>
      <c r="N651" s="428"/>
      <c r="O651" s="428"/>
      <c r="P651" s="428"/>
      <c r="Q651" s="428"/>
      <c r="R651" s="428"/>
      <c r="S651" s="429"/>
      <c r="T651" s="379"/>
      <c r="U651" s="316"/>
      <c r="V651" s="317"/>
      <c r="W651" s="249"/>
      <c r="X651" s="249"/>
      <c r="Y651" s="249"/>
      <c r="Z651" s="249"/>
      <c r="AA651" s="249"/>
      <c r="AB651" s="249"/>
      <c r="AC651" s="249"/>
      <c r="AD651" s="249"/>
      <c r="AG651">
        <f>IF(C26=1,IF(OR(SUM(COUNTBLANK(D651:AD651),COUNTBLANK(D1232:AD1232))=25,SUM(COUNTBLANK(D651:AD651),COUNTBLANK(D1232:AD1232))=54),0,1),0)</f>
        <v>0</v>
      </c>
      <c r="AH651" t="b">
        <f>IF(C26&gt;1,IF(COUNTA(D651:AD651,D1232:AD1232)=0,0,1))</f>
        <v>0</v>
      </c>
      <c r="AK651">
        <f t="shared" si="63"/>
        <v>0</v>
      </c>
      <c r="AL651">
        <f t="shared" si="64"/>
        <v>0</v>
      </c>
      <c r="AM651">
        <f t="shared" si="65"/>
        <v>0</v>
      </c>
      <c r="AN651">
        <f t="shared" si="66"/>
        <v>0</v>
      </c>
      <c r="AO651">
        <f t="shared" si="67"/>
        <v>0</v>
      </c>
      <c r="AP651">
        <f t="shared" si="68"/>
        <v>0</v>
      </c>
    </row>
    <row r="652" spans="1:42" ht="15" customHeight="1">
      <c r="A652" s="83"/>
      <c r="B652" s="100"/>
      <c r="C652" s="125" t="s">
        <v>1796</v>
      </c>
      <c r="D652" s="441" t="str">
        <f>IF(OR($AC$136="",$C$26&lt;&gt;1),"",IF(HLOOKUP($AC$136,Presentación!$AQ$3:$BV$574,Presentación!AP513)="","",HLOOKUP($AC$136,Presentación!$AQ$3:$BV$574,Presentación!AP513,0)))</f>
        <v/>
      </c>
      <c r="E652" s="428"/>
      <c r="F652" s="429"/>
      <c r="G652" s="396" t="str">
        <f>IF(OR($AC$136="",$C$26&lt;&gt;1),"",IF(HLOOKUP($AC$136,Presentación!$BZ$3:$DE$574,Presentación!AP513,0)="","",HLOOKUP($AC$136,Presentación!$BZ$3:$DE$574,Presentación!AP513,0)))</f>
        <v/>
      </c>
      <c r="H652" s="428"/>
      <c r="I652" s="428"/>
      <c r="J652" s="428"/>
      <c r="K652" s="428"/>
      <c r="L652" s="428"/>
      <c r="M652" s="428"/>
      <c r="N652" s="428"/>
      <c r="O652" s="428"/>
      <c r="P652" s="428"/>
      <c r="Q652" s="428"/>
      <c r="R652" s="428"/>
      <c r="S652" s="429"/>
      <c r="T652" s="379"/>
      <c r="U652" s="316"/>
      <c r="V652" s="317"/>
      <c r="W652" s="249"/>
      <c r="X652" s="249"/>
      <c r="Y652" s="249"/>
      <c r="Z652" s="249"/>
      <c r="AA652" s="249"/>
      <c r="AB652" s="249"/>
      <c r="AC652" s="249"/>
      <c r="AD652" s="249"/>
      <c r="AG652">
        <f>IF(C26=1,IF(OR(SUM(COUNTBLANK(D652:AD652),COUNTBLANK(D1233:AD1233))=25,SUM(COUNTBLANK(D652:AD652),COUNTBLANK(D1233:AD1233))=54),0,1),0)</f>
        <v>0</v>
      </c>
      <c r="AH652" t="b">
        <f>IF(C26&gt;1,IF(COUNTA(D652:AD652,D1233:AD1233)=0,0,1))</f>
        <v>0</v>
      </c>
      <c r="AK652">
        <f t="shared" si="63"/>
        <v>0</v>
      </c>
      <c r="AL652">
        <f t="shared" si="64"/>
        <v>0</v>
      </c>
      <c r="AM652">
        <f t="shared" si="65"/>
        <v>0</v>
      </c>
      <c r="AN652">
        <f t="shared" si="66"/>
        <v>0</v>
      </c>
      <c r="AO652">
        <f t="shared" si="67"/>
        <v>0</v>
      </c>
      <c r="AP652">
        <f t="shared" si="68"/>
        <v>0</v>
      </c>
    </row>
    <row r="653" spans="1:42" ht="15" customHeight="1">
      <c r="A653" s="83"/>
      <c r="B653" s="100"/>
      <c r="C653" s="125" t="s">
        <v>1797</v>
      </c>
      <c r="D653" s="441" t="str">
        <f>IF(OR($AC$136="",$C$26&lt;&gt;1),"",IF(HLOOKUP($AC$136,Presentación!$AQ$3:$BV$574,Presentación!AP514)="","",HLOOKUP($AC$136,Presentación!$AQ$3:$BV$574,Presentación!AP514,0)))</f>
        <v/>
      </c>
      <c r="E653" s="428"/>
      <c r="F653" s="429"/>
      <c r="G653" s="396" t="str">
        <f>IF(OR($AC$136="",$C$26&lt;&gt;1),"",IF(HLOOKUP($AC$136,Presentación!$BZ$3:$DE$574,Presentación!AP514,0)="","",HLOOKUP($AC$136,Presentación!$BZ$3:$DE$574,Presentación!AP514,0)))</f>
        <v/>
      </c>
      <c r="H653" s="428"/>
      <c r="I653" s="428"/>
      <c r="J653" s="428"/>
      <c r="K653" s="428"/>
      <c r="L653" s="428"/>
      <c r="M653" s="428"/>
      <c r="N653" s="428"/>
      <c r="O653" s="428"/>
      <c r="P653" s="428"/>
      <c r="Q653" s="428"/>
      <c r="R653" s="428"/>
      <c r="S653" s="429"/>
      <c r="T653" s="379"/>
      <c r="U653" s="316"/>
      <c r="V653" s="317"/>
      <c r="W653" s="249"/>
      <c r="X653" s="249"/>
      <c r="Y653" s="249"/>
      <c r="Z653" s="249"/>
      <c r="AA653" s="249"/>
      <c r="AB653" s="249"/>
      <c r="AC653" s="249"/>
      <c r="AD653" s="249"/>
      <c r="AG653">
        <f>IF(C26=1,IF(OR(SUM(COUNTBLANK(D653:AD653),COUNTBLANK(D1234:AD1234))=25,SUM(COUNTBLANK(D653:AD653),COUNTBLANK(D1234:AD1234))=54),0,1),0)</f>
        <v>0</v>
      </c>
      <c r="AH653" t="b">
        <f>IF(C26&gt;1,IF(COUNTA(D653:AD653,D1234:AD1234)=0,0,1))</f>
        <v>0</v>
      </c>
      <c r="AK653">
        <f t="shared" si="63"/>
        <v>0</v>
      </c>
      <c r="AL653">
        <f t="shared" si="64"/>
        <v>0</v>
      </c>
      <c r="AM653">
        <f t="shared" si="65"/>
        <v>0</v>
      </c>
      <c r="AN653">
        <f t="shared" si="66"/>
        <v>0</v>
      </c>
      <c r="AO653">
        <f t="shared" si="67"/>
        <v>0</v>
      </c>
      <c r="AP653">
        <f t="shared" si="68"/>
        <v>0</v>
      </c>
    </row>
    <row r="654" spans="1:42" ht="15" customHeight="1">
      <c r="A654" s="83"/>
      <c r="B654" s="100"/>
      <c r="C654" s="125" t="s">
        <v>1798</v>
      </c>
      <c r="D654" s="441" t="str">
        <f>IF(OR($AC$136="",$C$26&lt;&gt;1),"",IF(HLOOKUP($AC$136,Presentación!$AQ$3:$BV$574,Presentación!AP515)="","",HLOOKUP($AC$136,Presentación!$AQ$3:$BV$574,Presentación!AP515,0)))</f>
        <v/>
      </c>
      <c r="E654" s="428"/>
      <c r="F654" s="429"/>
      <c r="G654" s="396" t="str">
        <f>IF(OR($AC$136="",$C$26&lt;&gt;1),"",IF(HLOOKUP($AC$136,Presentación!$BZ$3:$DE$574,Presentación!AP515,0)="","",HLOOKUP($AC$136,Presentación!$BZ$3:$DE$574,Presentación!AP515,0)))</f>
        <v/>
      </c>
      <c r="H654" s="428"/>
      <c r="I654" s="428"/>
      <c r="J654" s="428"/>
      <c r="K654" s="428"/>
      <c r="L654" s="428"/>
      <c r="M654" s="428"/>
      <c r="N654" s="428"/>
      <c r="O654" s="428"/>
      <c r="P654" s="428"/>
      <c r="Q654" s="428"/>
      <c r="R654" s="428"/>
      <c r="S654" s="429"/>
      <c r="T654" s="379"/>
      <c r="U654" s="316"/>
      <c r="V654" s="317"/>
      <c r="W654" s="249"/>
      <c r="X654" s="249"/>
      <c r="Y654" s="249"/>
      <c r="Z654" s="249"/>
      <c r="AA654" s="249"/>
      <c r="AB654" s="249"/>
      <c r="AC654" s="249"/>
      <c r="AD654" s="249"/>
      <c r="AG654">
        <f>IF(C26=1,IF(OR(SUM(COUNTBLANK(D654:AD654),COUNTBLANK(D1235:AD1235))=25,SUM(COUNTBLANK(D654:AD654),COUNTBLANK(D1235:AD1235))=54),0,1),0)</f>
        <v>0</v>
      </c>
      <c r="AH654" t="b">
        <f>IF(C26&gt;1,IF(COUNTA(D654:AD654,D1235:AD1235)=0,0,1))</f>
        <v>0</v>
      </c>
      <c r="AK654">
        <f t="shared" ref="AK654:AK717" si="69">COUNTIF(X654:Z654,"NS")</f>
        <v>0</v>
      </c>
      <c r="AL654">
        <f t="shared" ref="AL654:AL717" si="70">SUM(X654:Z654)</f>
        <v>0</v>
      </c>
      <c r="AM654">
        <f t="shared" ref="AM654:AM717" si="71">IF(COUNTA(W654:Z654)=0,0,IF(OR(AND(W654=0,AK654&gt;0),AND(W654="ns",AL654&gt;0),AND(W654="ns",AK654=0,AL654=0)),1,IF(OR(AND(AK654&gt;=2,W654&gt;AL654),AND(W654="ns",AL654=0,AK654&gt;0),W654=AL654),0,1)))</f>
        <v>0</v>
      </c>
      <c r="AN654">
        <f t="shared" ref="AN654:AN717" si="72">COUNTIF(AB654:AD654,"NS")</f>
        <v>0</v>
      </c>
      <c r="AO654">
        <f t="shared" ref="AO654:AO717" si="73">SUM(AB654:AD654)</f>
        <v>0</v>
      </c>
      <c r="AP654">
        <f t="shared" ref="AP654:AP717" si="74">IF(COUNTA(AA654:AD654)=0,0,IF(OR(AND(AA654=0,AN654&gt;0),AND(AA654="ns",AO654&gt;0),AND(AA654="ns",AN654=0,AO654=0)),1,IF(OR(AND(AN654&gt;=2,AA654&gt;AO654),AND(AA654="ns",AO654=0,AN654&gt;0),AA654=AO654),0,1)))</f>
        <v>0</v>
      </c>
    </row>
    <row r="655" spans="1:42" ht="15" customHeight="1">
      <c r="A655" s="83"/>
      <c r="B655" s="100"/>
      <c r="C655" s="125" t="s">
        <v>1799</v>
      </c>
      <c r="D655" s="441" t="str">
        <f>IF(OR($AC$136="",$C$26&lt;&gt;1),"",IF(HLOOKUP($AC$136,Presentación!$AQ$3:$BV$574,Presentación!AP516)="","",HLOOKUP($AC$136,Presentación!$AQ$3:$BV$574,Presentación!AP516,0)))</f>
        <v/>
      </c>
      <c r="E655" s="428"/>
      <c r="F655" s="429"/>
      <c r="G655" s="396" t="str">
        <f>IF(OR($AC$136="",$C$26&lt;&gt;1),"",IF(HLOOKUP($AC$136,Presentación!$BZ$3:$DE$574,Presentación!AP516,0)="","",HLOOKUP($AC$136,Presentación!$BZ$3:$DE$574,Presentación!AP516,0)))</f>
        <v/>
      </c>
      <c r="H655" s="428"/>
      <c r="I655" s="428"/>
      <c r="J655" s="428"/>
      <c r="K655" s="428"/>
      <c r="L655" s="428"/>
      <c r="M655" s="428"/>
      <c r="N655" s="428"/>
      <c r="O655" s="428"/>
      <c r="P655" s="428"/>
      <c r="Q655" s="428"/>
      <c r="R655" s="428"/>
      <c r="S655" s="429"/>
      <c r="T655" s="379"/>
      <c r="U655" s="316"/>
      <c r="V655" s="317"/>
      <c r="W655" s="249"/>
      <c r="X655" s="249"/>
      <c r="Y655" s="249"/>
      <c r="Z655" s="249"/>
      <c r="AA655" s="249"/>
      <c r="AB655" s="249"/>
      <c r="AC655" s="249"/>
      <c r="AD655" s="249"/>
      <c r="AG655">
        <f>IF(C26=1,IF(OR(SUM(COUNTBLANK(D655:AD655),COUNTBLANK(D1236:AD1236))=25,SUM(COUNTBLANK(D655:AD655),COUNTBLANK(D1236:AD1236))=54),0,1),0)</f>
        <v>0</v>
      </c>
      <c r="AH655" t="b">
        <f>IF(C26&gt;1,IF(COUNTA(D655:AD655,D1236:AD1236)=0,0,1))</f>
        <v>0</v>
      </c>
      <c r="AK655">
        <f t="shared" si="69"/>
        <v>0</v>
      </c>
      <c r="AL655">
        <f t="shared" si="70"/>
        <v>0</v>
      </c>
      <c r="AM655">
        <f t="shared" si="71"/>
        <v>0</v>
      </c>
      <c r="AN655">
        <f t="shared" si="72"/>
        <v>0</v>
      </c>
      <c r="AO655">
        <f t="shared" si="73"/>
        <v>0</v>
      </c>
      <c r="AP655">
        <f t="shared" si="74"/>
        <v>0</v>
      </c>
    </row>
    <row r="656" spans="1:42" ht="15" customHeight="1">
      <c r="A656" s="83"/>
      <c r="B656" s="100"/>
      <c r="C656" s="125" t="s">
        <v>1800</v>
      </c>
      <c r="D656" s="441" t="str">
        <f>IF(OR($AC$136="",$C$26&lt;&gt;1),"",IF(HLOOKUP($AC$136,Presentación!$AQ$3:$BV$574,Presentación!AP517)="","",HLOOKUP($AC$136,Presentación!$AQ$3:$BV$574,Presentación!AP517,0)))</f>
        <v/>
      </c>
      <c r="E656" s="428"/>
      <c r="F656" s="429"/>
      <c r="G656" s="396" t="str">
        <f>IF(OR($AC$136="",$C$26&lt;&gt;1),"",IF(HLOOKUP($AC$136,Presentación!$BZ$3:$DE$574,Presentación!AP517,0)="","",HLOOKUP($AC$136,Presentación!$BZ$3:$DE$574,Presentación!AP517,0)))</f>
        <v/>
      </c>
      <c r="H656" s="428"/>
      <c r="I656" s="428"/>
      <c r="J656" s="428"/>
      <c r="K656" s="428"/>
      <c r="L656" s="428"/>
      <c r="M656" s="428"/>
      <c r="N656" s="428"/>
      <c r="O656" s="428"/>
      <c r="P656" s="428"/>
      <c r="Q656" s="428"/>
      <c r="R656" s="428"/>
      <c r="S656" s="429"/>
      <c r="T656" s="379"/>
      <c r="U656" s="316"/>
      <c r="V656" s="317"/>
      <c r="W656" s="249"/>
      <c r="X656" s="249"/>
      <c r="Y656" s="249"/>
      <c r="Z656" s="249"/>
      <c r="AA656" s="249"/>
      <c r="AB656" s="249"/>
      <c r="AC656" s="249"/>
      <c r="AD656" s="249"/>
      <c r="AG656">
        <f>IF(C26=1,IF(OR(SUM(COUNTBLANK(D656:AD656),COUNTBLANK(D1237:AD1237))=25,SUM(COUNTBLANK(D656:AD656),COUNTBLANK(D1237:AD1237))=54),0,1),0)</f>
        <v>0</v>
      </c>
      <c r="AH656" t="b">
        <f>IF(C26&gt;1,IF(COUNTA(D656:AD656,D1237:AD1237)=0,0,1))</f>
        <v>0</v>
      </c>
      <c r="AK656">
        <f t="shared" si="69"/>
        <v>0</v>
      </c>
      <c r="AL656">
        <f t="shared" si="70"/>
        <v>0</v>
      </c>
      <c r="AM656">
        <f t="shared" si="71"/>
        <v>0</v>
      </c>
      <c r="AN656">
        <f t="shared" si="72"/>
        <v>0</v>
      </c>
      <c r="AO656">
        <f t="shared" si="73"/>
        <v>0</v>
      </c>
      <c r="AP656">
        <f t="shared" si="74"/>
        <v>0</v>
      </c>
    </row>
    <row r="657" spans="1:42" ht="15" customHeight="1">
      <c r="A657" s="83"/>
      <c r="B657" s="100"/>
      <c r="C657" s="125" t="s">
        <v>1801</v>
      </c>
      <c r="D657" s="441" t="str">
        <f>IF(OR($AC$136="",$C$26&lt;&gt;1),"",IF(HLOOKUP($AC$136,Presentación!$AQ$3:$BV$574,Presentación!AP518)="","",HLOOKUP($AC$136,Presentación!$AQ$3:$BV$574,Presentación!AP518,0)))</f>
        <v/>
      </c>
      <c r="E657" s="428"/>
      <c r="F657" s="429"/>
      <c r="G657" s="396" t="str">
        <f>IF(OR($AC$136="",$C$26&lt;&gt;1),"",IF(HLOOKUP($AC$136,Presentación!$BZ$3:$DE$574,Presentación!AP518,0)="","",HLOOKUP($AC$136,Presentación!$BZ$3:$DE$574,Presentación!AP518,0)))</f>
        <v/>
      </c>
      <c r="H657" s="428"/>
      <c r="I657" s="428"/>
      <c r="J657" s="428"/>
      <c r="K657" s="428"/>
      <c r="L657" s="428"/>
      <c r="M657" s="428"/>
      <c r="N657" s="428"/>
      <c r="O657" s="428"/>
      <c r="P657" s="428"/>
      <c r="Q657" s="428"/>
      <c r="R657" s="428"/>
      <c r="S657" s="429"/>
      <c r="T657" s="379"/>
      <c r="U657" s="316"/>
      <c r="V657" s="317"/>
      <c r="W657" s="249"/>
      <c r="X657" s="249"/>
      <c r="Y657" s="249"/>
      <c r="Z657" s="249"/>
      <c r="AA657" s="249"/>
      <c r="AB657" s="249"/>
      <c r="AC657" s="249"/>
      <c r="AD657" s="249"/>
      <c r="AG657">
        <f>IF(C26=1,IF(OR(SUM(COUNTBLANK(D657:AD657),COUNTBLANK(D1238:AD1238))=25,SUM(COUNTBLANK(D657:AD657),COUNTBLANK(D1238:AD1238))=54),0,1),0)</f>
        <v>0</v>
      </c>
      <c r="AH657" t="b">
        <f>IF(C26&gt;1,IF(COUNTA(D657:AD657,D1238:AD1238)=0,0,1))</f>
        <v>0</v>
      </c>
      <c r="AK657">
        <f t="shared" si="69"/>
        <v>0</v>
      </c>
      <c r="AL657">
        <f t="shared" si="70"/>
        <v>0</v>
      </c>
      <c r="AM657">
        <f t="shared" si="71"/>
        <v>0</v>
      </c>
      <c r="AN657">
        <f t="shared" si="72"/>
        <v>0</v>
      </c>
      <c r="AO657">
        <f t="shared" si="73"/>
        <v>0</v>
      </c>
      <c r="AP657">
        <f t="shared" si="74"/>
        <v>0</v>
      </c>
    </row>
    <row r="658" spans="1:42" ht="15" customHeight="1">
      <c r="A658" s="83"/>
      <c r="B658" s="100"/>
      <c r="C658" s="125" t="s">
        <v>1802</v>
      </c>
      <c r="D658" s="441" t="str">
        <f>IF(OR($AC$136="",$C$26&lt;&gt;1),"",IF(HLOOKUP($AC$136,Presentación!$AQ$3:$BV$574,Presentación!AP519)="","",HLOOKUP($AC$136,Presentación!$AQ$3:$BV$574,Presentación!AP519,0)))</f>
        <v/>
      </c>
      <c r="E658" s="428"/>
      <c r="F658" s="429"/>
      <c r="G658" s="396" t="str">
        <f>IF(OR($AC$136="",$C$26&lt;&gt;1),"",IF(HLOOKUP($AC$136,Presentación!$BZ$3:$DE$574,Presentación!AP519,0)="","",HLOOKUP($AC$136,Presentación!$BZ$3:$DE$574,Presentación!AP519,0)))</f>
        <v/>
      </c>
      <c r="H658" s="428"/>
      <c r="I658" s="428"/>
      <c r="J658" s="428"/>
      <c r="K658" s="428"/>
      <c r="L658" s="428"/>
      <c r="M658" s="428"/>
      <c r="N658" s="428"/>
      <c r="O658" s="428"/>
      <c r="P658" s="428"/>
      <c r="Q658" s="428"/>
      <c r="R658" s="428"/>
      <c r="S658" s="429"/>
      <c r="T658" s="379"/>
      <c r="U658" s="316"/>
      <c r="V658" s="317"/>
      <c r="W658" s="249"/>
      <c r="X658" s="249"/>
      <c r="Y658" s="249"/>
      <c r="Z658" s="249"/>
      <c r="AA658" s="249"/>
      <c r="AB658" s="249"/>
      <c r="AC658" s="249"/>
      <c r="AD658" s="249"/>
      <c r="AG658">
        <f>IF(C26=1,IF(OR(SUM(COUNTBLANK(D658:AD658),COUNTBLANK(D1239:AD1239))=25,SUM(COUNTBLANK(D658:AD658),COUNTBLANK(D1239:AD1239))=54),0,1),0)</f>
        <v>0</v>
      </c>
      <c r="AH658" t="b">
        <f>IF(C26&gt;1,IF(COUNTA(D658:AD658,D1239:AD1239)=0,0,1))</f>
        <v>0</v>
      </c>
      <c r="AK658">
        <f t="shared" si="69"/>
        <v>0</v>
      </c>
      <c r="AL658">
        <f t="shared" si="70"/>
        <v>0</v>
      </c>
      <c r="AM658">
        <f t="shared" si="71"/>
        <v>0</v>
      </c>
      <c r="AN658">
        <f t="shared" si="72"/>
        <v>0</v>
      </c>
      <c r="AO658">
        <f t="shared" si="73"/>
        <v>0</v>
      </c>
      <c r="AP658">
        <f t="shared" si="74"/>
        <v>0</v>
      </c>
    </row>
    <row r="659" spans="1:42" ht="15" customHeight="1">
      <c r="A659" s="83"/>
      <c r="B659" s="100"/>
      <c r="C659" s="125" t="s">
        <v>1803</v>
      </c>
      <c r="D659" s="441" t="str">
        <f>IF(OR($AC$136="",$C$26&lt;&gt;1),"",IF(HLOOKUP($AC$136,Presentación!$AQ$3:$BV$574,Presentación!AP520)="","",HLOOKUP($AC$136,Presentación!$AQ$3:$BV$574,Presentación!AP520,0)))</f>
        <v/>
      </c>
      <c r="E659" s="428"/>
      <c r="F659" s="429"/>
      <c r="G659" s="396" t="str">
        <f>IF(OR($AC$136="",$C$26&lt;&gt;1),"",IF(HLOOKUP($AC$136,Presentación!$BZ$3:$DE$574,Presentación!AP520,0)="","",HLOOKUP($AC$136,Presentación!$BZ$3:$DE$574,Presentación!AP520,0)))</f>
        <v/>
      </c>
      <c r="H659" s="428"/>
      <c r="I659" s="428"/>
      <c r="J659" s="428"/>
      <c r="K659" s="428"/>
      <c r="L659" s="428"/>
      <c r="M659" s="428"/>
      <c r="N659" s="428"/>
      <c r="O659" s="428"/>
      <c r="P659" s="428"/>
      <c r="Q659" s="428"/>
      <c r="R659" s="428"/>
      <c r="S659" s="429"/>
      <c r="T659" s="379"/>
      <c r="U659" s="316"/>
      <c r="V659" s="317"/>
      <c r="W659" s="249"/>
      <c r="X659" s="249"/>
      <c r="Y659" s="249"/>
      <c r="Z659" s="249"/>
      <c r="AA659" s="249"/>
      <c r="AB659" s="249"/>
      <c r="AC659" s="249"/>
      <c r="AD659" s="249"/>
      <c r="AG659">
        <f>IF(C26=1,IF(OR(SUM(COUNTBLANK(D659:AD659),COUNTBLANK(D1240:AD1240))=25,SUM(COUNTBLANK(D659:AD659),COUNTBLANK(D1240:AD1240))=54),0,1),0)</f>
        <v>0</v>
      </c>
      <c r="AH659" t="b">
        <f>IF(C26&gt;1,IF(COUNTA(D659:AD659,D1240:AD1240)=0,0,1))</f>
        <v>0</v>
      </c>
      <c r="AK659">
        <f t="shared" si="69"/>
        <v>0</v>
      </c>
      <c r="AL659">
        <f t="shared" si="70"/>
        <v>0</v>
      </c>
      <c r="AM659">
        <f t="shared" si="71"/>
        <v>0</v>
      </c>
      <c r="AN659">
        <f t="shared" si="72"/>
        <v>0</v>
      </c>
      <c r="AO659">
        <f t="shared" si="73"/>
        <v>0</v>
      </c>
      <c r="AP659">
        <f t="shared" si="74"/>
        <v>0</v>
      </c>
    </row>
    <row r="660" spans="1:42" ht="15" customHeight="1">
      <c r="A660" s="83"/>
      <c r="B660" s="100"/>
      <c r="C660" s="125" t="s">
        <v>1804</v>
      </c>
      <c r="D660" s="441" t="str">
        <f>IF(OR($AC$136="",$C$26&lt;&gt;1),"",IF(HLOOKUP($AC$136,Presentación!$AQ$3:$BV$574,Presentación!AP521)="","",HLOOKUP($AC$136,Presentación!$AQ$3:$BV$574,Presentación!AP521,0)))</f>
        <v/>
      </c>
      <c r="E660" s="428"/>
      <c r="F660" s="429"/>
      <c r="G660" s="396" t="str">
        <f>IF(OR($AC$136="",$C$26&lt;&gt;1),"",IF(HLOOKUP($AC$136,Presentación!$BZ$3:$DE$574,Presentación!AP521,0)="","",HLOOKUP($AC$136,Presentación!$BZ$3:$DE$574,Presentación!AP521,0)))</f>
        <v/>
      </c>
      <c r="H660" s="428"/>
      <c r="I660" s="428"/>
      <c r="J660" s="428"/>
      <c r="K660" s="428"/>
      <c r="L660" s="428"/>
      <c r="M660" s="428"/>
      <c r="N660" s="428"/>
      <c r="O660" s="428"/>
      <c r="P660" s="428"/>
      <c r="Q660" s="428"/>
      <c r="R660" s="428"/>
      <c r="S660" s="429"/>
      <c r="T660" s="379"/>
      <c r="U660" s="316"/>
      <c r="V660" s="317"/>
      <c r="W660" s="249"/>
      <c r="X660" s="249"/>
      <c r="Y660" s="249"/>
      <c r="Z660" s="249"/>
      <c r="AA660" s="249"/>
      <c r="AB660" s="249"/>
      <c r="AC660" s="249"/>
      <c r="AD660" s="249"/>
      <c r="AG660">
        <f>IF(C26=1,IF(OR(SUM(COUNTBLANK(D660:AD660),COUNTBLANK(D1241:AD1241))=25,SUM(COUNTBLANK(D660:AD660),COUNTBLANK(D1241:AD1241))=54),0,1),0)</f>
        <v>0</v>
      </c>
      <c r="AH660" t="b">
        <f>IF(C26&gt;1,IF(COUNTA(D660:AD660,D1241:AD1241)=0,0,1))</f>
        <v>0</v>
      </c>
      <c r="AK660">
        <f t="shared" si="69"/>
        <v>0</v>
      </c>
      <c r="AL660">
        <f t="shared" si="70"/>
        <v>0</v>
      </c>
      <c r="AM660">
        <f t="shared" si="71"/>
        <v>0</v>
      </c>
      <c r="AN660">
        <f t="shared" si="72"/>
        <v>0</v>
      </c>
      <c r="AO660">
        <f t="shared" si="73"/>
        <v>0</v>
      </c>
      <c r="AP660">
        <f t="shared" si="74"/>
        <v>0</v>
      </c>
    </row>
    <row r="661" spans="1:42" ht="15" customHeight="1">
      <c r="A661" s="83"/>
      <c r="B661" s="100"/>
      <c r="C661" s="125" t="s">
        <v>1805</v>
      </c>
      <c r="D661" s="441" t="str">
        <f>IF(OR($AC$136="",$C$26&lt;&gt;1),"",IF(HLOOKUP($AC$136,Presentación!$AQ$3:$BV$574,Presentación!AP522)="","",HLOOKUP($AC$136,Presentación!$AQ$3:$BV$574,Presentación!AP522,0)))</f>
        <v/>
      </c>
      <c r="E661" s="428"/>
      <c r="F661" s="429"/>
      <c r="G661" s="396" t="str">
        <f>IF(OR($AC$136="",$C$26&lt;&gt;1),"",IF(HLOOKUP($AC$136,Presentación!$BZ$3:$DE$574,Presentación!AP522,0)="","",HLOOKUP($AC$136,Presentación!$BZ$3:$DE$574,Presentación!AP522,0)))</f>
        <v/>
      </c>
      <c r="H661" s="428"/>
      <c r="I661" s="428"/>
      <c r="J661" s="428"/>
      <c r="K661" s="428"/>
      <c r="L661" s="428"/>
      <c r="M661" s="428"/>
      <c r="N661" s="428"/>
      <c r="O661" s="428"/>
      <c r="P661" s="428"/>
      <c r="Q661" s="428"/>
      <c r="R661" s="428"/>
      <c r="S661" s="429"/>
      <c r="T661" s="379"/>
      <c r="U661" s="316"/>
      <c r="V661" s="317"/>
      <c r="W661" s="249"/>
      <c r="X661" s="249"/>
      <c r="Y661" s="249"/>
      <c r="Z661" s="249"/>
      <c r="AA661" s="249"/>
      <c r="AB661" s="249"/>
      <c r="AC661" s="249"/>
      <c r="AD661" s="249"/>
      <c r="AG661">
        <f>IF(C26=1,IF(OR(SUM(COUNTBLANK(D661:AD661),COUNTBLANK(D1242:AD1242))=25,SUM(COUNTBLANK(D661:AD661),COUNTBLANK(D1242:AD1242))=54),0,1),0)</f>
        <v>0</v>
      </c>
      <c r="AH661" t="b">
        <f>IF(C26&gt;1,IF(COUNTA(D661:AD661,D1242:AD1242)=0,0,1))</f>
        <v>0</v>
      </c>
      <c r="AK661">
        <f t="shared" si="69"/>
        <v>0</v>
      </c>
      <c r="AL661">
        <f t="shared" si="70"/>
        <v>0</v>
      </c>
      <c r="AM661">
        <f t="shared" si="71"/>
        <v>0</v>
      </c>
      <c r="AN661">
        <f t="shared" si="72"/>
        <v>0</v>
      </c>
      <c r="AO661">
        <f t="shared" si="73"/>
        <v>0</v>
      </c>
      <c r="AP661">
        <f t="shared" si="74"/>
        <v>0</v>
      </c>
    </row>
    <row r="662" spans="1:42" ht="15" customHeight="1">
      <c r="A662" s="83"/>
      <c r="B662" s="100"/>
      <c r="C662" s="125" t="s">
        <v>1806</v>
      </c>
      <c r="D662" s="441" t="str">
        <f>IF(OR($AC$136="",$C$26&lt;&gt;1),"",IF(HLOOKUP($AC$136,Presentación!$AQ$3:$BV$574,Presentación!AP523)="","",HLOOKUP($AC$136,Presentación!$AQ$3:$BV$574,Presentación!AP523,0)))</f>
        <v/>
      </c>
      <c r="E662" s="428"/>
      <c r="F662" s="429"/>
      <c r="G662" s="396" t="str">
        <f>IF(OR($AC$136="",$C$26&lt;&gt;1),"",IF(HLOOKUP($AC$136,Presentación!$BZ$3:$DE$574,Presentación!AP523,0)="","",HLOOKUP($AC$136,Presentación!$BZ$3:$DE$574,Presentación!AP523,0)))</f>
        <v/>
      </c>
      <c r="H662" s="428"/>
      <c r="I662" s="428"/>
      <c r="J662" s="428"/>
      <c r="K662" s="428"/>
      <c r="L662" s="428"/>
      <c r="M662" s="428"/>
      <c r="N662" s="428"/>
      <c r="O662" s="428"/>
      <c r="P662" s="428"/>
      <c r="Q662" s="428"/>
      <c r="R662" s="428"/>
      <c r="S662" s="429"/>
      <c r="T662" s="379"/>
      <c r="U662" s="316"/>
      <c r="V662" s="317"/>
      <c r="W662" s="249"/>
      <c r="X662" s="249"/>
      <c r="Y662" s="249"/>
      <c r="Z662" s="249"/>
      <c r="AA662" s="249"/>
      <c r="AB662" s="249"/>
      <c r="AC662" s="249"/>
      <c r="AD662" s="249"/>
      <c r="AG662">
        <f>IF(C26=1,IF(OR(SUM(COUNTBLANK(D662:AD662),COUNTBLANK(D1243:AD1243))=25,SUM(COUNTBLANK(D662:AD662),COUNTBLANK(D1243:AD1243))=54),0,1),0)</f>
        <v>0</v>
      </c>
      <c r="AH662" t="b">
        <f>IF(C26&gt;1,IF(COUNTA(D662:AD662,D1243:AD1243)=0,0,1))</f>
        <v>0</v>
      </c>
      <c r="AK662">
        <f t="shared" si="69"/>
        <v>0</v>
      </c>
      <c r="AL662">
        <f t="shared" si="70"/>
        <v>0</v>
      </c>
      <c r="AM662">
        <f t="shared" si="71"/>
        <v>0</v>
      </c>
      <c r="AN662">
        <f t="shared" si="72"/>
        <v>0</v>
      </c>
      <c r="AO662">
        <f t="shared" si="73"/>
        <v>0</v>
      </c>
      <c r="AP662">
        <f t="shared" si="74"/>
        <v>0</v>
      </c>
    </row>
    <row r="663" spans="1:42" ht="15" customHeight="1">
      <c r="A663" s="83"/>
      <c r="B663" s="100"/>
      <c r="C663" s="125" t="s">
        <v>1807</v>
      </c>
      <c r="D663" s="441" t="str">
        <f>IF(OR($AC$136="",$C$26&lt;&gt;1),"",IF(HLOOKUP($AC$136,Presentación!$AQ$3:$BV$574,Presentación!AP524)="","",HLOOKUP($AC$136,Presentación!$AQ$3:$BV$574,Presentación!AP524,0)))</f>
        <v/>
      </c>
      <c r="E663" s="428"/>
      <c r="F663" s="429"/>
      <c r="G663" s="396" t="str">
        <f>IF(OR($AC$136="",$C$26&lt;&gt;1),"",IF(HLOOKUP($AC$136,Presentación!$BZ$3:$DE$574,Presentación!AP524,0)="","",HLOOKUP($AC$136,Presentación!$BZ$3:$DE$574,Presentación!AP524,0)))</f>
        <v/>
      </c>
      <c r="H663" s="428"/>
      <c r="I663" s="428"/>
      <c r="J663" s="428"/>
      <c r="K663" s="428"/>
      <c r="L663" s="428"/>
      <c r="M663" s="428"/>
      <c r="N663" s="428"/>
      <c r="O663" s="428"/>
      <c r="P663" s="428"/>
      <c r="Q663" s="428"/>
      <c r="R663" s="428"/>
      <c r="S663" s="429"/>
      <c r="T663" s="379"/>
      <c r="U663" s="316"/>
      <c r="V663" s="317"/>
      <c r="W663" s="249"/>
      <c r="X663" s="249"/>
      <c r="Y663" s="249"/>
      <c r="Z663" s="249"/>
      <c r="AA663" s="249"/>
      <c r="AB663" s="249"/>
      <c r="AC663" s="249"/>
      <c r="AD663" s="249"/>
      <c r="AG663">
        <f>IF(C26=1,IF(OR(SUM(COUNTBLANK(D663:AD663),COUNTBLANK(D1244:AD1244))=25,SUM(COUNTBLANK(D663:AD663),COUNTBLANK(D1244:AD1244))=54),0,1),0)</f>
        <v>0</v>
      </c>
      <c r="AH663" t="b">
        <f>IF(C26&gt;1,IF(COUNTA(D663:AD663,D1244:AD1244)=0,0,1))</f>
        <v>0</v>
      </c>
      <c r="AK663">
        <f t="shared" si="69"/>
        <v>0</v>
      </c>
      <c r="AL663">
        <f t="shared" si="70"/>
        <v>0</v>
      </c>
      <c r="AM663">
        <f t="shared" si="71"/>
        <v>0</v>
      </c>
      <c r="AN663">
        <f t="shared" si="72"/>
        <v>0</v>
      </c>
      <c r="AO663">
        <f t="shared" si="73"/>
        <v>0</v>
      </c>
      <c r="AP663">
        <f t="shared" si="74"/>
        <v>0</v>
      </c>
    </row>
    <row r="664" spans="1:42" ht="15" customHeight="1">
      <c r="A664" s="83"/>
      <c r="B664" s="100"/>
      <c r="C664" s="125" t="s">
        <v>1808</v>
      </c>
      <c r="D664" s="441" t="str">
        <f>IF(OR($AC$136="",$C$26&lt;&gt;1),"",IF(HLOOKUP($AC$136,Presentación!$AQ$3:$BV$574,Presentación!AP525)="","",HLOOKUP($AC$136,Presentación!$AQ$3:$BV$574,Presentación!AP525,0)))</f>
        <v/>
      </c>
      <c r="E664" s="428"/>
      <c r="F664" s="429"/>
      <c r="G664" s="396" t="str">
        <f>IF(OR($AC$136="",$C$26&lt;&gt;1),"",IF(HLOOKUP($AC$136,Presentación!$BZ$3:$DE$574,Presentación!AP525,0)="","",HLOOKUP($AC$136,Presentación!$BZ$3:$DE$574,Presentación!AP525,0)))</f>
        <v/>
      </c>
      <c r="H664" s="428"/>
      <c r="I664" s="428"/>
      <c r="J664" s="428"/>
      <c r="K664" s="428"/>
      <c r="L664" s="428"/>
      <c r="M664" s="428"/>
      <c r="N664" s="428"/>
      <c r="O664" s="428"/>
      <c r="P664" s="428"/>
      <c r="Q664" s="428"/>
      <c r="R664" s="428"/>
      <c r="S664" s="429"/>
      <c r="T664" s="379"/>
      <c r="U664" s="316"/>
      <c r="V664" s="317"/>
      <c r="W664" s="249"/>
      <c r="X664" s="249"/>
      <c r="Y664" s="249"/>
      <c r="Z664" s="249"/>
      <c r="AA664" s="249"/>
      <c r="AB664" s="249"/>
      <c r="AC664" s="249"/>
      <c r="AD664" s="249"/>
      <c r="AG664">
        <f>IF(C26=1,IF(OR(SUM(COUNTBLANK(D664:AD664),COUNTBLANK(D1245:AD1245))=25,SUM(COUNTBLANK(D664:AD664),COUNTBLANK(D1245:AD1245))=54),0,1),0)</f>
        <v>0</v>
      </c>
      <c r="AH664" t="b">
        <f>IF(C26&gt;1,IF(COUNTA(D664:AD664,D1245:AD1245)=0,0,1))</f>
        <v>0</v>
      </c>
      <c r="AK664">
        <f t="shared" si="69"/>
        <v>0</v>
      </c>
      <c r="AL664">
        <f t="shared" si="70"/>
        <v>0</v>
      </c>
      <c r="AM664">
        <f t="shared" si="71"/>
        <v>0</v>
      </c>
      <c r="AN664">
        <f t="shared" si="72"/>
        <v>0</v>
      </c>
      <c r="AO664">
        <f t="shared" si="73"/>
        <v>0</v>
      </c>
      <c r="AP664">
        <f t="shared" si="74"/>
        <v>0</v>
      </c>
    </row>
    <row r="665" spans="1:42" ht="15" customHeight="1">
      <c r="A665" s="83"/>
      <c r="B665" s="100"/>
      <c r="C665" s="125" t="s">
        <v>1809</v>
      </c>
      <c r="D665" s="441" t="str">
        <f>IF(OR($AC$136="",$C$26&lt;&gt;1),"",IF(HLOOKUP($AC$136,Presentación!$AQ$3:$BV$574,Presentación!AP526)="","",HLOOKUP($AC$136,Presentación!$AQ$3:$BV$574,Presentación!AP526,0)))</f>
        <v/>
      </c>
      <c r="E665" s="428"/>
      <c r="F665" s="429"/>
      <c r="G665" s="396" t="str">
        <f>IF(OR($AC$136="",$C$26&lt;&gt;1),"",IF(HLOOKUP($AC$136,Presentación!$BZ$3:$DE$574,Presentación!AP526,0)="","",HLOOKUP($AC$136,Presentación!$BZ$3:$DE$574,Presentación!AP526,0)))</f>
        <v/>
      </c>
      <c r="H665" s="428"/>
      <c r="I665" s="428"/>
      <c r="J665" s="428"/>
      <c r="K665" s="428"/>
      <c r="L665" s="428"/>
      <c r="M665" s="428"/>
      <c r="N665" s="428"/>
      <c r="O665" s="428"/>
      <c r="P665" s="428"/>
      <c r="Q665" s="428"/>
      <c r="R665" s="428"/>
      <c r="S665" s="429"/>
      <c r="T665" s="379"/>
      <c r="U665" s="316"/>
      <c r="V665" s="317"/>
      <c r="W665" s="249"/>
      <c r="X665" s="249"/>
      <c r="Y665" s="249"/>
      <c r="Z665" s="249"/>
      <c r="AA665" s="249"/>
      <c r="AB665" s="249"/>
      <c r="AC665" s="249"/>
      <c r="AD665" s="249"/>
      <c r="AG665">
        <f>IF(C26=1,IF(OR(SUM(COUNTBLANK(D665:AD665),COUNTBLANK(D1246:AD1246))=25,SUM(COUNTBLANK(D665:AD665),COUNTBLANK(D1246:AD1246))=54),0,1),0)</f>
        <v>0</v>
      </c>
      <c r="AH665" t="b">
        <f>IF(C26&gt;1,IF(COUNTA(D665:AD665,D1246:AD1246)=0,0,1))</f>
        <v>0</v>
      </c>
      <c r="AK665">
        <f t="shared" si="69"/>
        <v>0</v>
      </c>
      <c r="AL665">
        <f t="shared" si="70"/>
        <v>0</v>
      </c>
      <c r="AM665">
        <f t="shared" si="71"/>
        <v>0</v>
      </c>
      <c r="AN665">
        <f t="shared" si="72"/>
        <v>0</v>
      </c>
      <c r="AO665">
        <f t="shared" si="73"/>
        <v>0</v>
      </c>
      <c r="AP665">
        <f t="shared" si="74"/>
        <v>0</v>
      </c>
    </row>
    <row r="666" spans="1:42" ht="15" customHeight="1">
      <c r="A666" s="83"/>
      <c r="B666" s="100"/>
      <c r="C666" s="125" t="s">
        <v>1810</v>
      </c>
      <c r="D666" s="441" t="str">
        <f>IF(OR($AC$136="",$C$26&lt;&gt;1),"",IF(HLOOKUP($AC$136,Presentación!$AQ$3:$BV$574,Presentación!AP527)="","",HLOOKUP($AC$136,Presentación!$AQ$3:$BV$574,Presentación!AP527,0)))</f>
        <v/>
      </c>
      <c r="E666" s="428"/>
      <c r="F666" s="429"/>
      <c r="G666" s="396" t="str">
        <f>IF(OR($AC$136="",$C$26&lt;&gt;1),"",IF(HLOOKUP($AC$136,Presentación!$BZ$3:$DE$574,Presentación!AP527,0)="","",HLOOKUP($AC$136,Presentación!$BZ$3:$DE$574,Presentación!AP527,0)))</f>
        <v/>
      </c>
      <c r="H666" s="428"/>
      <c r="I666" s="428"/>
      <c r="J666" s="428"/>
      <c r="K666" s="428"/>
      <c r="L666" s="428"/>
      <c r="M666" s="428"/>
      <c r="N666" s="428"/>
      <c r="O666" s="428"/>
      <c r="P666" s="428"/>
      <c r="Q666" s="428"/>
      <c r="R666" s="428"/>
      <c r="S666" s="429"/>
      <c r="T666" s="379"/>
      <c r="U666" s="316"/>
      <c r="V666" s="317"/>
      <c r="W666" s="249"/>
      <c r="X666" s="249"/>
      <c r="Y666" s="249"/>
      <c r="Z666" s="249"/>
      <c r="AA666" s="249"/>
      <c r="AB666" s="249"/>
      <c r="AC666" s="249"/>
      <c r="AD666" s="249"/>
      <c r="AG666">
        <f>IF(C26=1,IF(OR(SUM(COUNTBLANK(D666:AD666),COUNTBLANK(D1247:AD1247))=25,SUM(COUNTBLANK(D666:AD666),COUNTBLANK(D1247:AD1247))=54),0,1),0)</f>
        <v>0</v>
      </c>
      <c r="AH666" t="b">
        <f>IF(C26&gt;1,IF(COUNTA(D666:AD666,D1247:AD1247)=0,0,1))</f>
        <v>0</v>
      </c>
      <c r="AK666">
        <f t="shared" si="69"/>
        <v>0</v>
      </c>
      <c r="AL666">
        <f t="shared" si="70"/>
        <v>0</v>
      </c>
      <c r="AM666">
        <f t="shared" si="71"/>
        <v>0</v>
      </c>
      <c r="AN666">
        <f t="shared" si="72"/>
        <v>0</v>
      </c>
      <c r="AO666">
        <f t="shared" si="73"/>
        <v>0</v>
      </c>
      <c r="AP666">
        <f t="shared" si="74"/>
        <v>0</v>
      </c>
    </row>
    <row r="667" spans="1:42" ht="15" customHeight="1">
      <c r="A667" s="83"/>
      <c r="B667" s="100"/>
      <c r="C667" s="125" t="s">
        <v>1811</v>
      </c>
      <c r="D667" s="441" t="str">
        <f>IF(OR($AC$136="",$C$26&lt;&gt;1),"",IF(HLOOKUP($AC$136,Presentación!$AQ$3:$BV$574,Presentación!AP528)="","",HLOOKUP($AC$136,Presentación!$AQ$3:$BV$574,Presentación!AP528,0)))</f>
        <v/>
      </c>
      <c r="E667" s="428"/>
      <c r="F667" s="429"/>
      <c r="G667" s="396" t="str">
        <f>IF(OR($AC$136="",$C$26&lt;&gt;1),"",IF(HLOOKUP($AC$136,Presentación!$BZ$3:$DE$574,Presentación!AP528,0)="","",HLOOKUP($AC$136,Presentación!$BZ$3:$DE$574,Presentación!AP528,0)))</f>
        <v/>
      </c>
      <c r="H667" s="428"/>
      <c r="I667" s="428"/>
      <c r="J667" s="428"/>
      <c r="K667" s="428"/>
      <c r="L667" s="428"/>
      <c r="M667" s="428"/>
      <c r="N667" s="428"/>
      <c r="O667" s="428"/>
      <c r="P667" s="428"/>
      <c r="Q667" s="428"/>
      <c r="R667" s="428"/>
      <c r="S667" s="429"/>
      <c r="T667" s="379"/>
      <c r="U667" s="316"/>
      <c r="V667" s="317"/>
      <c r="W667" s="249"/>
      <c r="X667" s="249"/>
      <c r="Y667" s="249"/>
      <c r="Z667" s="249"/>
      <c r="AA667" s="249"/>
      <c r="AB667" s="249"/>
      <c r="AC667" s="249"/>
      <c r="AD667" s="249"/>
      <c r="AG667">
        <f>IF(C26=1,IF(OR(SUM(COUNTBLANK(D667:AD667),COUNTBLANK(D1248:AD1248))=25,SUM(COUNTBLANK(D667:AD667),COUNTBLANK(D1248:AD1248))=54),0,1),0)</f>
        <v>0</v>
      </c>
      <c r="AH667" t="b">
        <f>IF(C26&gt;1,IF(COUNTA(D667:AD667,D1248:AD1248)=0,0,1))</f>
        <v>0</v>
      </c>
      <c r="AK667">
        <f t="shared" si="69"/>
        <v>0</v>
      </c>
      <c r="AL667">
        <f t="shared" si="70"/>
        <v>0</v>
      </c>
      <c r="AM667">
        <f t="shared" si="71"/>
        <v>0</v>
      </c>
      <c r="AN667">
        <f t="shared" si="72"/>
        <v>0</v>
      </c>
      <c r="AO667">
        <f t="shared" si="73"/>
        <v>0</v>
      </c>
      <c r="AP667">
        <f t="shared" si="74"/>
        <v>0</v>
      </c>
    </row>
    <row r="668" spans="1:42" ht="15" customHeight="1">
      <c r="A668" s="83"/>
      <c r="B668" s="100"/>
      <c r="C668" s="125" t="s">
        <v>1812</v>
      </c>
      <c r="D668" s="441" t="str">
        <f>IF(OR($AC$136="",$C$26&lt;&gt;1),"",IF(HLOOKUP($AC$136,Presentación!$AQ$3:$BV$574,Presentación!AP529)="","",HLOOKUP($AC$136,Presentación!$AQ$3:$BV$574,Presentación!AP529,0)))</f>
        <v/>
      </c>
      <c r="E668" s="428"/>
      <c r="F668" s="429"/>
      <c r="G668" s="396" t="str">
        <f>IF(OR($AC$136="",$C$26&lt;&gt;1),"",IF(HLOOKUP($AC$136,Presentación!$BZ$3:$DE$574,Presentación!AP529,0)="","",HLOOKUP($AC$136,Presentación!$BZ$3:$DE$574,Presentación!AP529,0)))</f>
        <v/>
      </c>
      <c r="H668" s="428"/>
      <c r="I668" s="428"/>
      <c r="J668" s="428"/>
      <c r="K668" s="428"/>
      <c r="L668" s="428"/>
      <c r="M668" s="428"/>
      <c r="N668" s="428"/>
      <c r="O668" s="428"/>
      <c r="P668" s="428"/>
      <c r="Q668" s="428"/>
      <c r="R668" s="428"/>
      <c r="S668" s="429"/>
      <c r="T668" s="379"/>
      <c r="U668" s="316"/>
      <c r="V668" s="317"/>
      <c r="W668" s="249"/>
      <c r="X668" s="249"/>
      <c r="Y668" s="249"/>
      <c r="Z668" s="249"/>
      <c r="AA668" s="249"/>
      <c r="AB668" s="249"/>
      <c r="AC668" s="249"/>
      <c r="AD668" s="249"/>
      <c r="AG668">
        <f>IF(C26=1,IF(OR(SUM(COUNTBLANK(D668:AD668),COUNTBLANK(D1249:AD1249))=25,SUM(COUNTBLANK(D668:AD668),COUNTBLANK(D1249:AD1249))=54),0,1),0)</f>
        <v>0</v>
      </c>
      <c r="AH668" t="b">
        <f>IF(C26&gt;1,IF(COUNTA(D668:AD668,D1249:AD1249)=0,0,1))</f>
        <v>0</v>
      </c>
      <c r="AK668">
        <f t="shared" si="69"/>
        <v>0</v>
      </c>
      <c r="AL668">
        <f t="shared" si="70"/>
        <v>0</v>
      </c>
      <c r="AM668">
        <f t="shared" si="71"/>
        <v>0</v>
      </c>
      <c r="AN668">
        <f t="shared" si="72"/>
        <v>0</v>
      </c>
      <c r="AO668">
        <f t="shared" si="73"/>
        <v>0</v>
      </c>
      <c r="AP668">
        <f t="shared" si="74"/>
        <v>0</v>
      </c>
    </row>
    <row r="669" spans="1:42" ht="15" customHeight="1">
      <c r="A669" s="83"/>
      <c r="B669" s="100"/>
      <c r="C669" s="125" t="s">
        <v>1813</v>
      </c>
      <c r="D669" s="441" t="str">
        <f>IF(OR($AC$136="",$C$26&lt;&gt;1),"",IF(HLOOKUP($AC$136,Presentación!$AQ$3:$BV$574,Presentación!AP530)="","",HLOOKUP($AC$136,Presentación!$AQ$3:$BV$574,Presentación!AP530,0)))</f>
        <v/>
      </c>
      <c r="E669" s="428"/>
      <c r="F669" s="429"/>
      <c r="G669" s="396" t="str">
        <f>IF(OR($AC$136="",$C$26&lt;&gt;1),"",IF(HLOOKUP($AC$136,Presentación!$BZ$3:$DE$574,Presentación!AP530,0)="","",HLOOKUP($AC$136,Presentación!$BZ$3:$DE$574,Presentación!AP530,0)))</f>
        <v/>
      </c>
      <c r="H669" s="428"/>
      <c r="I669" s="428"/>
      <c r="J669" s="428"/>
      <c r="K669" s="428"/>
      <c r="L669" s="428"/>
      <c r="M669" s="428"/>
      <c r="N669" s="428"/>
      <c r="O669" s="428"/>
      <c r="P669" s="428"/>
      <c r="Q669" s="428"/>
      <c r="R669" s="428"/>
      <c r="S669" s="429"/>
      <c r="T669" s="379"/>
      <c r="U669" s="316"/>
      <c r="V669" s="317"/>
      <c r="W669" s="249"/>
      <c r="X669" s="249"/>
      <c r="Y669" s="249"/>
      <c r="Z669" s="249"/>
      <c r="AA669" s="249"/>
      <c r="AB669" s="249"/>
      <c r="AC669" s="249"/>
      <c r="AD669" s="249"/>
      <c r="AG669">
        <f>IF(C26=1,IF(OR(SUM(COUNTBLANK(D669:AD669),COUNTBLANK(D1250:AD1250))=25,SUM(COUNTBLANK(D669:AD669),COUNTBLANK(D1250:AD1250))=54),0,1),0)</f>
        <v>0</v>
      </c>
      <c r="AH669" t="b">
        <f>IF(C26&gt;1,IF(COUNTA(D669:AD669,D1250:AD1250)=0,0,1))</f>
        <v>0</v>
      </c>
      <c r="AK669">
        <f t="shared" si="69"/>
        <v>0</v>
      </c>
      <c r="AL669">
        <f t="shared" si="70"/>
        <v>0</v>
      </c>
      <c r="AM669">
        <f t="shared" si="71"/>
        <v>0</v>
      </c>
      <c r="AN669">
        <f t="shared" si="72"/>
        <v>0</v>
      </c>
      <c r="AO669">
        <f t="shared" si="73"/>
        <v>0</v>
      </c>
      <c r="AP669">
        <f t="shared" si="74"/>
        <v>0</v>
      </c>
    </row>
    <row r="670" spans="1:42" ht="15" customHeight="1">
      <c r="A670" s="83"/>
      <c r="B670" s="100"/>
      <c r="C670" s="125" t="s">
        <v>1814</v>
      </c>
      <c r="D670" s="441" t="str">
        <f>IF(OR($AC$136="",$C$26&lt;&gt;1),"",IF(HLOOKUP($AC$136,Presentación!$AQ$3:$BV$574,Presentación!AP531)="","",HLOOKUP($AC$136,Presentación!$AQ$3:$BV$574,Presentación!AP531,0)))</f>
        <v/>
      </c>
      <c r="E670" s="428"/>
      <c r="F670" s="429"/>
      <c r="G670" s="396" t="str">
        <f>IF(OR($AC$136="",$C$26&lt;&gt;1),"",IF(HLOOKUP($AC$136,Presentación!$BZ$3:$DE$574,Presentación!AP531,0)="","",HLOOKUP($AC$136,Presentación!$BZ$3:$DE$574,Presentación!AP531,0)))</f>
        <v/>
      </c>
      <c r="H670" s="428"/>
      <c r="I670" s="428"/>
      <c r="J670" s="428"/>
      <c r="K670" s="428"/>
      <c r="L670" s="428"/>
      <c r="M670" s="428"/>
      <c r="N670" s="428"/>
      <c r="O670" s="428"/>
      <c r="P670" s="428"/>
      <c r="Q670" s="428"/>
      <c r="R670" s="428"/>
      <c r="S670" s="429"/>
      <c r="T670" s="379"/>
      <c r="U670" s="316"/>
      <c r="V670" s="317"/>
      <c r="W670" s="249"/>
      <c r="X670" s="249"/>
      <c r="Y670" s="249"/>
      <c r="Z670" s="249"/>
      <c r="AA670" s="249"/>
      <c r="AB670" s="249"/>
      <c r="AC670" s="249"/>
      <c r="AD670" s="249"/>
      <c r="AG670">
        <f>IF(C26=1,IF(OR(SUM(COUNTBLANK(D670:AD670),COUNTBLANK(D1251:AD1251))=25,SUM(COUNTBLANK(D670:AD670),COUNTBLANK(D1251:AD1251))=54),0,1),0)</f>
        <v>0</v>
      </c>
      <c r="AH670" t="b">
        <f>IF(C26&gt;1,IF(COUNTA(D670:AD670,D1251:AD1251)=0,0,1))</f>
        <v>0</v>
      </c>
      <c r="AK670">
        <f t="shared" si="69"/>
        <v>0</v>
      </c>
      <c r="AL670">
        <f t="shared" si="70"/>
        <v>0</v>
      </c>
      <c r="AM670">
        <f t="shared" si="71"/>
        <v>0</v>
      </c>
      <c r="AN670">
        <f t="shared" si="72"/>
        <v>0</v>
      </c>
      <c r="AO670">
        <f t="shared" si="73"/>
        <v>0</v>
      </c>
      <c r="AP670">
        <f t="shared" si="74"/>
        <v>0</v>
      </c>
    </row>
    <row r="671" spans="1:42" ht="15" customHeight="1">
      <c r="A671" s="83"/>
      <c r="B671" s="100"/>
      <c r="C671" s="125" t="s">
        <v>1815</v>
      </c>
      <c r="D671" s="441" t="str">
        <f>IF(OR($AC$136="",$C$26&lt;&gt;1),"",IF(HLOOKUP($AC$136,Presentación!$AQ$3:$BV$574,Presentación!AP532)="","",HLOOKUP($AC$136,Presentación!$AQ$3:$BV$574,Presentación!AP532,0)))</f>
        <v/>
      </c>
      <c r="E671" s="428"/>
      <c r="F671" s="429"/>
      <c r="G671" s="396" t="str">
        <f>IF(OR($AC$136="",$C$26&lt;&gt;1),"",IF(HLOOKUP($AC$136,Presentación!$BZ$3:$DE$574,Presentación!AP532,0)="","",HLOOKUP($AC$136,Presentación!$BZ$3:$DE$574,Presentación!AP532,0)))</f>
        <v/>
      </c>
      <c r="H671" s="428"/>
      <c r="I671" s="428"/>
      <c r="J671" s="428"/>
      <c r="K671" s="428"/>
      <c r="L671" s="428"/>
      <c r="M671" s="428"/>
      <c r="N671" s="428"/>
      <c r="O671" s="428"/>
      <c r="P671" s="428"/>
      <c r="Q671" s="428"/>
      <c r="R671" s="428"/>
      <c r="S671" s="429"/>
      <c r="T671" s="379"/>
      <c r="U671" s="316"/>
      <c r="V671" s="317"/>
      <c r="W671" s="249"/>
      <c r="X671" s="249"/>
      <c r="Y671" s="249"/>
      <c r="Z671" s="249"/>
      <c r="AA671" s="249"/>
      <c r="AB671" s="249"/>
      <c r="AC671" s="249"/>
      <c r="AD671" s="249"/>
      <c r="AG671">
        <f>IF(C26=1,IF(OR(SUM(COUNTBLANK(D671:AD671),COUNTBLANK(D1252:AD1252))=25,SUM(COUNTBLANK(D671:AD671),COUNTBLANK(D1252:AD1252))=54),0,1),0)</f>
        <v>0</v>
      </c>
      <c r="AH671" t="b">
        <f>IF(C26&gt;1,IF(COUNTA(D671:AD671,D1252:AD1252)=0,0,1))</f>
        <v>0</v>
      </c>
      <c r="AK671">
        <f t="shared" si="69"/>
        <v>0</v>
      </c>
      <c r="AL671">
        <f t="shared" si="70"/>
        <v>0</v>
      </c>
      <c r="AM671">
        <f t="shared" si="71"/>
        <v>0</v>
      </c>
      <c r="AN671">
        <f t="shared" si="72"/>
        <v>0</v>
      </c>
      <c r="AO671">
        <f t="shared" si="73"/>
        <v>0</v>
      </c>
      <c r="AP671">
        <f t="shared" si="74"/>
        <v>0</v>
      </c>
    </row>
    <row r="672" spans="1:42" ht="15" customHeight="1">
      <c r="A672" s="83"/>
      <c r="B672" s="100"/>
      <c r="C672" s="125" t="s">
        <v>1816</v>
      </c>
      <c r="D672" s="441" t="str">
        <f>IF(OR($AC$136="",$C$26&lt;&gt;1),"",IF(HLOOKUP($AC$136,Presentación!$AQ$3:$BV$574,Presentación!AP533)="","",HLOOKUP($AC$136,Presentación!$AQ$3:$BV$574,Presentación!AP533,0)))</f>
        <v/>
      </c>
      <c r="E672" s="428"/>
      <c r="F672" s="429"/>
      <c r="G672" s="396" t="str">
        <f>IF(OR($AC$136="",$C$26&lt;&gt;1),"",IF(HLOOKUP($AC$136,Presentación!$BZ$3:$DE$574,Presentación!AP533,0)="","",HLOOKUP($AC$136,Presentación!$BZ$3:$DE$574,Presentación!AP533,0)))</f>
        <v/>
      </c>
      <c r="H672" s="428"/>
      <c r="I672" s="428"/>
      <c r="J672" s="428"/>
      <c r="K672" s="428"/>
      <c r="L672" s="428"/>
      <c r="M672" s="428"/>
      <c r="N672" s="428"/>
      <c r="O672" s="428"/>
      <c r="P672" s="428"/>
      <c r="Q672" s="428"/>
      <c r="R672" s="428"/>
      <c r="S672" s="429"/>
      <c r="T672" s="379"/>
      <c r="U672" s="316"/>
      <c r="V672" s="317"/>
      <c r="W672" s="249"/>
      <c r="X672" s="249"/>
      <c r="Y672" s="249"/>
      <c r="Z672" s="249"/>
      <c r="AA672" s="249"/>
      <c r="AB672" s="249"/>
      <c r="AC672" s="249"/>
      <c r="AD672" s="249"/>
      <c r="AG672">
        <f>IF(C26=1,IF(OR(SUM(COUNTBLANK(D672:AD672),COUNTBLANK(D1253:AD1253))=25,SUM(COUNTBLANK(D672:AD672),COUNTBLANK(D1253:AD1253))=54),0,1),0)</f>
        <v>0</v>
      </c>
      <c r="AH672" t="b">
        <f>IF(C26&gt;1,IF(COUNTA(D672:AD672,D1253:AD1253)=0,0,1))</f>
        <v>0</v>
      </c>
      <c r="AK672">
        <f t="shared" si="69"/>
        <v>0</v>
      </c>
      <c r="AL672">
        <f t="shared" si="70"/>
        <v>0</v>
      </c>
      <c r="AM672">
        <f t="shared" si="71"/>
        <v>0</v>
      </c>
      <c r="AN672">
        <f t="shared" si="72"/>
        <v>0</v>
      </c>
      <c r="AO672">
        <f t="shared" si="73"/>
        <v>0</v>
      </c>
      <c r="AP672">
        <f t="shared" si="74"/>
        <v>0</v>
      </c>
    </row>
    <row r="673" spans="1:42" ht="15" customHeight="1">
      <c r="A673" s="83"/>
      <c r="B673" s="100"/>
      <c r="C673" s="125" t="s">
        <v>1817</v>
      </c>
      <c r="D673" s="441" t="str">
        <f>IF(OR($AC$136="",$C$26&lt;&gt;1),"",IF(HLOOKUP($AC$136,Presentación!$AQ$3:$BV$574,Presentación!AP534)="","",HLOOKUP($AC$136,Presentación!$AQ$3:$BV$574,Presentación!AP534,0)))</f>
        <v/>
      </c>
      <c r="E673" s="428"/>
      <c r="F673" s="429"/>
      <c r="G673" s="396" t="str">
        <f>IF(OR($AC$136="",$C$26&lt;&gt;1),"",IF(HLOOKUP($AC$136,Presentación!$BZ$3:$DE$574,Presentación!AP534,0)="","",HLOOKUP($AC$136,Presentación!$BZ$3:$DE$574,Presentación!AP534,0)))</f>
        <v/>
      </c>
      <c r="H673" s="428"/>
      <c r="I673" s="428"/>
      <c r="J673" s="428"/>
      <c r="K673" s="428"/>
      <c r="L673" s="428"/>
      <c r="M673" s="428"/>
      <c r="N673" s="428"/>
      <c r="O673" s="428"/>
      <c r="P673" s="428"/>
      <c r="Q673" s="428"/>
      <c r="R673" s="428"/>
      <c r="S673" s="429"/>
      <c r="T673" s="379"/>
      <c r="U673" s="316"/>
      <c r="V673" s="317"/>
      <c r="W673" s="249"/>
      <c r="X673" s="249"/>
      <c r="Y673" s="249"/>
      <c r="Z673" s="249"/>
      <c r="AA673" s="249"/>
      <c r="AB673" s="249"/>
      <c r="AC673" s="249"/>
      <c r="AD673" s="249"/>
      <c r="AG673">
        <f>IF(C26=1,IF(OR(SUM(COUNTBLANK(D673:AD673),COUNTBLANK(D1254:AD1254))=25,SUM(COUNTBLANK(D673:AD673),COUNTBLANK(D1254:AD1254))=54),0,1),0)</f>
        <v>0</v>
      </c>
      <c r="AH673" t="b">
        <f>IF(C26&gt;1,IF(COUNTA(D673:AD673,D1254:AD1254)=0,0,1))</f>
        <v>0</v>
      </c>
      <c r="AK673">
        <f t="shared" si="69"/>
        <v>0</v>
      </c>
      <c r="AL673">
        <f t="shared" si="70"/>
        <v>0</v>
      </c>
      <c r="AM673">
        <f t="shared" si="71"/>
        <v>0</v>
      </c>
      <c r="AN673">
        <f t="shared" si="72"/>
        <v>0</v>
      </c>
      <c r="AO673">
        <f t="shared" si="73"/>
        <v>0</v>
      </c>
      <c r="AP673">
        <f t="shared" si="74"/>
        <v>0</v>
      </c>
    </row>
    <row r="674" spans="1:42" ht="15" customHeight="1">
      <c r="A674" s="83"/>
      <c r="B674" s="100"/>
      <c r="C674" s="125" t="s">
        <v>1818</v>
      </c>
      <c r="D674" s="441" t="str">
        <f>IF(OR($AC$136="",$C$26&lt;&gt;1),"",IF(HLOOKUP($AC$136,Presentación!$AQ$3:$BV$574,Presentación!AP535)="","",HLOOKUP($AC$136,Presentación!$AQ$3:$BV$574,Presentación!AP535,0)))</f>
        <v/>
      </c>
      <c r="E674" s="428"/>
      <c r="F674" s="429"/>
      <c r="G674" s="396" t="str">
        <f>IF(OR($AC$136="",$C$26&lt;&gt;1),"",IF(HLOOKUP($AC$136,Presentación!$BZ$3:$DE$574,Presentación!AP535,0)="","",HLOOKUP($AC$136,Presentación!$BZ$3:$DE$574,Presentación!AP535,0)))</f>
        <v/>
      </c>
      <c r="H674" s="428"/>
      <c r="I674" s="428"/>
      <c r="J674" s="428"/>
      <c r="K674" s="428"/>
      <c r="L674" s="428"/>
      <c r="M674" s="428"/>
      <c r="N674" s="428"/>
      <c r="O674" s="428"/>
      <c r="P674" s="428"/>
      <c r="Q674" s="428"/>
      <c r="R674" s="428"/>
      <c r="S674" s="429"/>
      <c r="T674" s="379"/>
      <c r="U674" s="316"/>
      <c r="V674" s="317"/>
      <c r="W674" s="249"/>
      <c r="X674" s="249"/>
      <c r="Y674" s="249"/>
      <c r="Z674" s="249"/>
      <c r="AA674" s="249"/>
      <c r="AB674" s="249"/>
      <c r="AC674" s="249"/>
      <c r="AD674" s="249"/>
      <c r="AG674">
        <f>IF(C26=1,IF(OR(SUM(COUNTBLANK(D674:AD674),COUNTBLANK(D1255:AD1255))=25,SUM(COUNTBLANK(D674:AD674),COUNTBLANK(D1255:AD1255))=54),0,1),0)</f>
        <v>0</v>
      </c>
      <c r="AH674" t="b">
        <f>IF(C26&gt;1,IF(COUNTA(D674:AD674,D1255:AD1255)=0,0,1))</f>
        <v>0</v>
      </c>
      <c r="AK674">
        <f t="shared" si="69"/>
        <v>0</v>
      </c>
      <c r="AL674">
        <f t="shared" si="70"/>
        <v>0</v>
      </c>
      <c r="AM674">
        <f t="shared" si="71"/>
        <v>0</v>
      </c>
      <c r="AN674">
        <f t="shared" si="72"/>
        <v>0</v>
      </c>
      <c r="AO674">
        <f t="shared" si="73"/>
        <v>0</v>
      </c>
      <c r="AP674">
        <f t="shared" si="74"/>
        <v>0</v>
      </c>
    </row>
    <row r="675" spans="1:42" ht="15" customHeight="1">
      <c r="A675" s="83"/>
      <c r="B675" s="100"/>
      <c r="C675" s="125" t="s">
        <v>1819</v>
      </c>
      <c r="D675" s="441" t="str">
        <f>IF(OR($AC$136="",$C$26&lt;&gt;1),"",IF(HLOOKUP($AC$136,Presentación!$AQ$3:$BV$574,Presentación!AP536)="","",HLOOKUP($AC$136,Presentación!$AQ$3:$BV$574,Presentación!AP536,0)))</f>
        <v/>
      </c>
      <c r="E675" s="428"/>
      <c r="F675" s="429"/>
      <c r="G675" s="396" t="str">
        <f>IF(OR($AC$136="",$C$26&lt;&gt;1),"",IF(HLOOKUP($AC$136,Presentación!$BZ$3:$DE$574,Presentación!AP536,0)="","",HLOOKUP($AC$136,Presentación!$BZ$3:$DE$574,Presentación!AP536,0)))</f>
        <v/>
      </c>
      <c r="H675" s="428"/>
      <c r="I675" s="428"/>
      <c r="J675" s="428"/>
      <c r="K675" s="428"/>
      <c r="L675" s="428"/>
      <c r="M675" s="428"/>
      <c r="N675" s="428"/>
      <c r="O675" s="428"/>
      <c r="P675" s="428"/>
      <c r="Q675" s="428"/>
      <c r="R675" s="428"/>
      <c r="S675" s="429"/>
      <c r="T675" s="379"/>
      <c r="U675" s="316"/>
      <c r="V675" s="317"/>
      <c r="W675" s="249"/>
      <c r="X675" s="249"/>
      <c r="Y675" s="249"/>
      <c r="Z675" s="249"/>
      <c r="AA675" s="249"/>
      <c r="AB675" s="249"/>
      <c r="AC675" s="249"/>
      <c r="AD675" s="249"/>
      <c r="AG675">
        <f>IF(C26=1,IF(OR(SUM(COUNTBLANK(D675:AD675),COUNTBLANK(D1256:AD1256))=25,SUM(COUNTBLANK(D675:AD675),COUNTBLANK(D1256:AD1256))=54),0,1),0)</f>
        <v>0</v>
      </c>
      <c r="AH675" t="b">
        <f>IF(C26&gt;1,IF(COUNTA(D675:AD675,D1256:AD1256)=0,0,1))</f>
        <v>0</v>
      </c>
      <c r="AK675">
        <f t="shared" si="69"/>
        <v>0</v>
      </c>
      <c r="AL675">
        <f t="shared" si="70"/>
        <v>0</v>
      </c>
      <c r="AM675">
        <f t="shared" si="71"/>
        <v>0</v>
      </c>
      <c r="AN675">
        <f t="shared" si="72"/>
        <v>0</v>
      </c>
      <c r="AO675">
        <f t="shared" si="73"/>
        <v>0</v>
      </c>
      <c r="AP675">
        <f t="shared" si="74"/>
        <v>0</v>
      </c>
    </row>
    <row r="676" spans="1:42" ht="15" customHeight="1">
      <c r="A676" s="83"/>
      <c r="B676" s="100"/>
      <c r="C676" s="125" t="s">
        <v>1820</v>
      </c>
      <c r="D676" s="441" t="str">
        <f>IF(OR($AC$136="",$C$26&lt;&gt;1),"",IF(HLOOKUP($AC$136,Presentación!$AQ$3:$BV$574,Presentación!AP537)="","",HLOOKUP($AC$136,Presentación!$AQ$3:$BV$574,Presentación!AP537,0)))</f>
        <v/>
      </c>
      <c r="E676" s="428"/>
      <c r="F676" s="429"/>
      <c r="G676" s="396" t="str">
        <f>IF(OR($AC$136="",$C$26&lt;&gt;1),"",IF(HLOOKUP($AC$136,Presentación!$BZ$3:$DE$574,Presentación!AP537,0)="","",HLOOKUP($AC$136,Presentación!$BZ$3:$DE$574,Presentación!AP537,0)))</f>
        <v/>
      </c>
      <c r="H676" s="428"/>
      <c r="I676" s="428"/>
      <c r="J676" s="428"/>
      <c r="K676" s="428"/>
      <c r="L676" s="428"/>
      <c r="M676" s="428"/>
      <c r="N676" s="428"/>
      <c r="O676" s="428"/>
      <c r="P676" s="428"/>
      <c r="Q676" s="428"/>
      <c r="R676" s="428"/>
      <c r="S676" s="429"/>
      <c r="T676" s="379"/>
      <c r="U676" s="316"/>
      <c r="V676" s="317"/>
      <c r="W676" s="249"/>
      <c r="X676" s="249"/>
      <c r="Y676" s="249"/>
      <c r="Z676" s="249"/>
      <c r="AA676" s="249"/>
      <c r="AB676" s="249"/>
      <c r="AC676" s="249"/>
      <c r="AD676" s="249"/>
      <c r="AG676">
        <f>IF(C26=1,IF(OR(SUM(COUNTBLANK(D676:AD676),COUNTBLANK(D1257:AD1257))=25,SUM(COUNTBLANK(D676:AD676),COUNTBLANK(D1257:AD1257))=54),0,1),0)</f>
        <v>0</v>
      </c>
      <c r="AH676" t="b">
        <f>IF(C26&gt;1,IF(COUNTA(D676:AD676,D1257:AD1257)=0,0,1))</f>
        <v>0</v>
      </c>
      <c r="AK676">
        <f t="shared" si="69"/>
        <v>0</v>
      </c>
      <c r="AL676">
        <f t="shared" si="70"/>
        <v>0</v>
      </c>
      <c r="AM676">
        <f t="shared" si="71"/>
        <v>0</v>
      </c>
      <c r="AN676">
        <f t="shared" si="72"/>
        <v>0</v>
      </c>
      <c r="AO676">
        <f t="shared" si="73"/>
        <v>0</v>
      </c>
      <c r="AP676">
        <f t="shared" si="74"/>
        <v>0</v>
      </c>
    </row>
    <row r="677" spans="1:42" ht="15" customHeight="1">
      <c r="A677" s="83"/>
      <c r="B677" s="100"/>
      <c r="C677" s="125" t="s">
        <v>1821</v>
      </c>
      <c r="D677" s="441" t="str">
        <f>IF(OR($AC$136="",$C$26&lt;&gt;1),"",IF(HLOOKUP($AC$136,Presentación!$AQ$3:$BV$574,Presentación!AP538)="","",HLOOKUP($AC$136,Presentación!$AQ$3:$BV$574,Presentación!AP538,0)))</f>
        <v/>
      </c>
      <c r="E677" s="428"/>
      <c r="F677" s="429"/>
      <c r="G677" s="396" t="str">
        <f>IF(OR($AC$136="",$C$26&lt;&gt;1),"",IF(HLOOKUP($AC$136,Presentación!$BZ$3:$DE$574,Presentación!AP538,0)="","",HLOOKUP($AC$136,Presentación!$BZ$3:$DE$574,Presentación!AP538,0)))</f>
        <v/>
      </c>
      <c r="H677" s="428"/>
      <c r="I677" s="428"/>
      <c r="J677" s="428"/>
      <c r="K677" s="428"/>
      <c r="L677" s="428"/>
      <c r="M677" s="428"/>
      <c r="N677" s="428"/>
      <c r="O677" s="428"/>
      <c r="P677" s="428"/>
      <c r="Q677" s="428"/>
      <c r="R677" s="428"/>
      <c r="S677" s="429"/>
      <c r="T677" s="379"/>
      <c r="U677" s="316"/>
      <c r="V677" s="317"/>
      <c r="W677" s="249"/>
      <c r="X677" s="249"/>
      <c r="Y677" s="249"/>
      <c r="Z677" s="249"/>
      <c r="AA677" s="249"/>
      <c r="AB677" s="249"/>
      <c r="AC677" s="249"/>
      <c r="AD677" s="249"/>
      <c r="AG677">
        <f>IF(C26=1,IF(OR(SUM(COUNTBLANK(D677:AD677),COUNTBLANK(D1258:AD1258))=25,SUM(COUNTBLANK(D677:AD677),COUNTBLANK(D1258:AD1258))=54),0,1),0)</f>
        <v>0</v>
      </c>
      <c r="AH677" t="b">
        <f>IF(C26&gt;1,IF(COUNTA(D677:AD677,D1258:AD1258)=0,0,1))</f>
        <v>0</v>
      </c>
      <c r="AK677">
        <f t="shared" si="69"/>
        <v>0</v>
      </c>
      <c r="AL677">
        <f t="shared" si="70"/>
        <v>0</v>
      </c>
      <c r="AM677">
        <f t="shared" si="71"/>
        <v>0</v>
      </c>
      <c r="AN677">
        <f t="shared" si="72"/>
        <v>0</v>
      </c>
      <c r="AO677">
        <f t="shared" si="73"/>
        <v>0</v>
      </c>
      <c r="AP677">
        <f t="shared" si="74"/>
        <v>0</v>
      </c>
    </row>
    <row r="678" spans="1:42" ht="15" customHeight="1">
      <c r="A678" s="83"/>
      <c r="B678" s="100"/>
      <c r="C678" s="125" t="s">
        <v>1822</v>
      </c>
      <c r="D678" s="441" t="str">
        <f>IF(OR($AC$136="",$C$26&lt;&gt;1),"",IF(HLOOKUP($AC$136,Presentación!$AQ$3:$BV$574,Presentación!AP539)="","",HLOOKUP($AC$136,Presentación!$AQ$3:$BV$574,Presentación!AP539,0)))</f>
        <v/>
      </c>
      <c r="E678" s="428"/>
      <c r="F678" s="429"/>
      <c r="G678" s="396" t="str">
        <f>IF(OR($AC$136="",$C$26&lt;&gt;1),"",IF(HLOOKUP($AC$136,Presentación!$BZ$3:$DE$574,Presentación!AP539,0)="","",HLOOKUP($AC$136,Presentación!$BZ$3:$DE$574,Presentación!AP539,0)))</f>
        <v/>
      </c>
      <c r="H678" s="428"/>
      <c r="I678" s="428"/>
      <c r="J678" s="428"/>
      <c r="K678" s="428"/>
      <c r="L678" s="428"/>
      <c r="M678" s="428"/>
      <c r="N678" s="428"/>
      <c r="O678" s="428"/>
      <c r="P678" s="428"/>
      <c r="Q678" s="428"/>
      <c r="R678" s="428"/>
      <c r="S678" s="429"/>
      <c r="T678" s="379"/>
      <c r="U678" s="316"/>
      <c r="V678" s="317"/>
      <c r="W678" s="249"/>
      <c r="X678" s="249"/>
      <c r="Y678" s="249"/>
      <c r="Z678" s="249"/>
      <c r="AA678" s="249"/>
      <c r="AB678" s="249"/>
      <c r="AC678" s="249"/>
      <c r="AD678" s="249"/>
      <c r="AG678">
        <f>IF(C26=1,IF(OR(SUM(COUNTBLANK(D678:AD678),COUNTBLANK(D1259:AD1259))=25,SUM(COUNTBLANK(D678:AD678),COUNTBLANK(D1259:AD1259))=54),0,1),0)</f>
        <v>0</v>
      </c>
      <c r="AH678" t="b">
        <f>IF(C26&gt;1,IF(COUNTA(D678:AD678,D1259:AD1259)=0,0,1))</f>
        <v>0</v>
      </c>
      <c r="AK678">
        <f t="shared" si="69"/>
        <v>0</v>
      </c>
      <c r="AL678">
        <f t="shared" si="70"/>
        <v>0</v>
      </c>
      <c r="AM678">
        <f t="shared" si="71"/>
        <v>0</v>
      </c>
      <c r="AN678">
        <f t="shared" si="72"/>
        <v>0</v>
      </c>
      <c r="AO678">
        <f t="shared" si="73"/>
        <v>0</v>
      </c>
      <c r="AP678">
        <f t="shared" si="74"/>
        <v>0</v>
      </c>
    </row>
    <row r="679" spans="1:42" ht="15" customHeight="1">
      <c r="A679" s="83"/>
      <c r="B679" s="100"/>
      <c r="C679" s="125" t="s">
        <v>1823</v>
      </c>
      <c r="D679" s="441" t="str">
        <f>IF(OR($AC$136="",$C$26&lt;&gt;1),"",IF(HLOOKUP($AC$136,Presentación!$AQ$3:$BV$574,Presentación!AP540)="","",HLOOKUP($AC$136,Presentación!$AQ$3:$BV$574,Presentación!AP540,0)))</f>
        <v/>
      </c>
      <c r="E679" s="428"/>
      <c r="F679" s="429"/>
      <c r="G679" s="396" t="str">
        <f>IF(OR($AC$136="",$C$26&lt;&gt;1),"",IF(HLOOKUP($AC$136,Presentación!$BZ$3:$DE$574,Presentación!AP540,0)="","",HLOOKUP($AC$136,Presentación!$BZ$3:$DE$574,Presentación!AP540,0)))</f>
        <v/>
      </c>
      <c r="H679" s="428"/>
      <c r="I679" s="428"/>
      <c r="J679" s="428"/>
      <c r="K679" s="428"/>
      <c r="L679" s="428"/>
      <c r="M679" s="428"/>
      <c r="N679" s="428"/>
      <c r="O679" s="428"/>
      <c r="P679" s="428"/>
      <c r="Q679" s="428"/>
      <c r="R679" s="428"/>
      <c r="S679" s="429"/>
      <c r="T679" s="379"/>
      <c r="U679" s="316"/>
      <c r="V679" s="317"/>
      <c r="W679" s="249"/>
      <c r="X679" s="249"/>
      <c r="Y679" s="249"/>
      <c r="Z679" s="249"/>
      <c r="AA679" s="249"/>
      <c r="AB679" s="249"/>
      <c r="AC679" s="249"/>
      <c r="AD679" s="249"/>
      <c r="AG679">
        <f>IF(C26=1,IF(OR(SUM(COUNTBLANK(D679:AD679),COUNTBLANK(D1260:AD1260))=25,SUM(COUNTBLANK(D679:AD679),COUNTBLANK(D1260:AD1260))=54),0,1),0)</f>
        <v>0</v>
      </c>
      <c r="AH679" t="b">
        <f>IF(C26&gt;1,IF(COUNTA(D679:AD679,D1260:AD1260)=0,0,1))</f>
        <v>0</v>
      </c>
      <c r="AK679">
        <f t="shared" si="69"/>
        <v>0</v>
      </c>
      <c r="AL679">
        <f t="shared" si="70"/>
        <v>0</v>
      </c>
      <c r="AM679">
        <f t="shared" si="71"/>
        <v>0</v>
      </c>
      <c r="AN679">
        <f t="shared" si="72"/>
        <v>0</v>
      </c>
      <c r="AO679">
        <f t="shared" si="73"/>
        <v>0</v>
      </c>
      <c r="AP679">
        <f t="shared" si="74"/>
        <v>0</v>
      </c>
    </row>
    <row r="680" spans="1:42" ht="15" customHeight="1">
      <c r="A680" s="83"/>
      <c r="B680" s="100"/>
      <c r="C680" s="125" t="s">
        <v>1824</v>
      </c>
      <c r="D680" s="441" t="str">
        <f>IF(OR($AC$136="",$C$26&lt;&gt;1),"",IF(HLOOKUP($AC$136,Presentación!$AQ$3:$BV$574,Presentación!AP541)="","",HLOOKUP($AC$136,Presentación!$AQ$3:$BV$574,Presentación!AP541,0)))</f>
        <v/>
      </c>
      <c r="E680" s="428"/>
      <c r="F680" s="429"/>
      <c r="G680" s="396" t="str">
        <f>IF(OR($AC$136="",$C$26&lt;&gt;1),"",IF(HLOOKUP($AC$136,Presentación!$BZ$3:$DE$574,Presentación!AP541,0)="","",HLOOKUP($AC$136,Presentación!$BZ$3:$DE$574,Presentación!AP541,0)))</f>
        <v/>
      </c>
      <c r="H680" s="428"/>
      <c r="I680" s="428"/>
      <c r="J680" s="428"/>
      <c r="K680" s="428"/>
      <c r="L680" s="428"/>
      <c r="M680" s="428"/>
      <c r="N680" s="428"/>
      <c r="O680" s="428"/>
      <c r="P680" s="428"/>
      <c r="Q680" s="428"/>
      <c r="R680" s="428"/>
      <c r="S680" s="429"/>
      <c r="T680" s="379"/>
      <c r="U680" s="316"/>
      <c r="V680" s="317"/>
      <c r="W680" s="249"/>
      <c r="X680" s="249"/>
      <c r="Y680" s="249"/>
      <c r="Z680" s="249"/>
      <c r="AA680" s="249"/>
      <c r="AB680" s="249"/>
      <c r="AC680" s="249"/>
      <c r="AD680" s="249"/>
      <c r="AG680">
        <f>IF(C26=1,IF(OR(SUM(COUNTBLANK(D680:AD680),COUNTBLANK(D1261:AD1261))=25,SUM(COUNTBLANK(D680:AD680),COUNTBLANK(D1261:AD1261))=54),0,1),0)</f>
        <v>0</v>
      </c>
      <c r="AH680" t="b">
        <f>IF(C26&gt;1,IF(COUNTA(D680:AD680,D1261:AD1261)=0,0,1))</f>
        <v>0</v>
      </c>
      <c r="AK680">
        <f t="shared" si="69"/>
        <v>0</v>
      </c>
      <c r="AL680">
        <f t="shared" si="70"/>
        <v>0</v>
      </c>
      <c r="AM680">
        <f t="shared" si="71"/>
        <v>0</v>
      </c>
      <c r="AN680">
        <f t="shared" si="72"/>
        <v>0</v>
      </c>
      <c r="AO680">
        <f t="shared" si="73"/>
        <v>0</v>
      </c>
      <c r="AP680">
        <f t="shared" si="74"/>
        <v>0</v>
      </c>
    </row>
    <row r="681" spans="1:42" ht="15" customHeight="1">
      <c r="A681" s="83"/>
      <c r="B681" s="100"/>
      <c r="C681" s="125" t="s">
        <v>1825</v>
      </c>
      <c r="D681" s="441" t="str">
        <f>IF(OR($AC$136="",$C$26&lt;&gt;1),"",IF(HLOOKUP($AC$136,Presentación!$AQ$3:$BV$574,Presentación!AP542)="","",HLOOKUP($AC$136,Presentación!$AQ$3:$BV$574,Presentación!AP542,0)))</f>
        <v/>
      </c>
      <c r="E681" s="428"/>
      <c r="F681" s="429"/>
      <c r="G681" s="396" t="str">
        <f>IF(OR($AC$136="",$C$26&lt;&gt;1),"",IF(HLOOKUP($AC$136,Presentación!$BZ$3:$DE$574,Presentación!AP542,0)="","",HLOOKUP($AC$136,Presentación!$BZ$3:$DE$574,Presentación!AP542,0)))</f>
        <v/>
      </c>
      <c r="H681" s="428"/>
      <c r="I681" s="428"/>
      <c r="J681" s="428"/>
      <c r="K681" s="428"/>
      <c r="L681" s="428"/>
      <c r="M681" s="428"/>
      <c r="N681" s="428"/>
      <c r="O681" s="428"/>
      <c r="P681" s="428"/>
      <c r="Q681" s="428"/>
      <c r="R681" s="428"/>
      <c r="S681" s="429"/>
      <c r="T681" s="379"/>
      <c r="U681" s="316"/>
      <c r="V681" s="317"/>
      <c r="W681" s="249"/>
      <c r="X681" s="249"/>
      <c r="Y681" s="249"/>
      <c r="Z681" s="249"/>
      <c r="AA681" s="249"/>
      <c r="AB681" s="249"/>
      <c r="AC681" s="249"/>
      <c r="AD681" s="249"/>
      <c r="AG681">
        <f>IF(C26=1,IF(OR(SUM(COUNTBLANK(D681:AD681),COUNTBLANK(D1262:AD1262))=25,SUM(COUNTBLANK(D681:AD681),COUNTBLANK(D1262:AD1262))=54),0,1),0)</f>
        <v>0</v>
      </c>
      <c r="AH681" t="b">
        <f>IF(C26&gt;1,IF(COUNTA(D681:AD681,D1262:AD1262)=0,0,1))</f>
        <v>0</v>
      </c>
      <c r="AK681">
        <f t="shared" si="69"/>
        <v>0</v>
      </c>
      <c r="AL681">
        <f t="shared" si="70"/>
        <v>0</v>
      </c>
      <c r="AM681">
        <f t="shared" si="71"/>
        <v>0</v>
      </c>
      <c r="AN681">
        <f t="shared" si="72"/>
        <v>0</v>
      </c>
      <c r="AO681">
        <f t="shared" si="73"/>
        <v>0</v>
      </c>
      <c r="AP681">
        <f t="shared" si="74"/>
        <v>0</v>
      </c>
    </row>
    <row r="682" spans="1:42" ht="15" customHeight="1">
      <c r="A682" s="83"/>
      <c r="B682" s="100"/>
      <c r="C682" s="125" t="s">
        <v>1826</v>
      </c>
      <c r="D682" s="441" t="str">
        <f>IF(OR($AC$136="",$C$26&lt;&gt;1),"",IF(HLOOKUP($AC$136,Presentación!$AQ$3:$BV$574,Presentación!AP543)="","",HLOOKUP($AC$136,Presentación!$AQ$3:$BV$574,Presentación!AP543,0)))</f>
        <v/>
      </c>
      <c r="E682" s="428"/>
      <c r="F682" s="429"/>
      <c r="G682" s="396" t="str">
        <f>IF(OR($AC$136="",$C$26&lt;&gt;1),"",IF(HLOOKUP($AC$136,Presentación!$BZ$3:$DE$574,Presentación!AP543,0)="","",HLOOKUP($AC$136,Presentación!$BZ$3:$DE$574,Presentación!AP543,0)))</f>
        <v/>
      </c>
      <c r="H682" s="428"/>
      <c r="I682" s="428"/>
      <c r="J682" s="428"/>
      <c r="K682" s="428"/>
      <c r="L682" s="428"/>
      <c r="M682" s="428"/>
      <c r="N682" s="428"/>
      <c r="O682" s="428"/>
      <c r="P682" s="428"/>
      <c r="Q682" s="428"/>
      <c r="R682" s="428"/>
      <c r="S682" s="429"/>
      <c r="T682" s="379"/>
      <c r="U682" s="316"/>
      <c r="V682" s="317"/>
      <c r="W682" s="249"/>
      <c r="X682" s="249"/>
      <c r="Y682" s="249"/>
      <c r="Z682" s="249"/>
      <c r="AA682" s="249"/>
      <c r="AB682" s="249"/>
      <c r="AC682" s="249"/>
      <c r="AD682" s="249"/>
      <c r="AG682">
        <f>IF(C26=1,IF(OR(SUM(COUNTBLANK(D682:AD682),COUNTBLANK(D1263:AD1263))=25,SUM(COUNTBLANK(D682:AD682),COUNTBLANK(D1263:AD1263))=54),0,1),0)</f>
        <v>0</v>
      </c>
      <c r="AH682" t="b">
        <f>IF(C26&gt;1,IF(COUNTA(D682:AD682,D1263:AD1263)=0,0,1))</f>
        <v>0</v>
      </c>
      <c r="AK682">
        <f t="shared" si="69"/>
        <v>0</v>
      </c>
      <c r="AL682">
        <f t="shared" si="70"/>
        <v>0</v>
      </c>
      <c r="AM682">
        <f t="shared" si="71"/>
        <v>0</v>
      </c>
      <c r="AN682">
        <f t="shared" si="72"/>
        <v>0</v>
      </c>
      <c r="AO682">
        <f t="shared" si="73"/>
        <v>0</v>
      </c>
      <c r="AP682">
        <f t="shared" si="74"/>
        <v>0</v>
      </c>
    </row>
    <row r="683" spans="1:42" ht="15" customHeight="1">
      <c r="A683" s="83"/>
      <c r="B683" s="100"/>
      <c r="C683" s="125" t="s">
        <v>1827</v>
      </c>
      <c r="D683" s="441" t="str">
        <f>IF(OR($AC$136="",$C$26&lt;&gt;1),"",IF(HLOOKUP($AC$136,Presentación!$AQ$3:$BV$574,Presentación!AP544)="","",HLOOKUP($AC$136,Presentación!$AQ$3:$BV$574,Presentación!AP544,0)))</f>
        <v/>
      </c>
      <c r="E683" s="428"/>
      <c r="F683" s="429"/>
      <c r="G683" s="396" t="str">
        <f>IF(OR($AC$136="",$C$26&lt;&gt;1),"",IF(HLOOKUP($AC$136,Presentación!$BZ$3:$DE$574,Presentación!AP544,0)="","",HLOOKUP($AC$136,Presentación!$BZ$3:$DE$574,Presentación!AP544,0)))</f>
        <v/>
      </c>
      <c r="H683" s="428"/>
      <c r="I683" s="428"/>
      <c r="J683" s="428"/>
      <c r="K683" s="428"/>
      <c r="L683" s="428"/>
      <c r="M683" s="428"/>
      <c r="N683" s="428"/>
      <c r="O683" s="428"/>
      <c r="P683" s="428"/>
      <c r="Q683" s="428"/>
      <c r="R683" s="428"/>
      <c r="S683" s="429"/>
      <c r="T683" s="379"/>
      <c r="U683" s="316"/>
      <c r="V683" s="317"/>
      <c r="W683" s="249"/>
      <c r="X683" s="249"/>
      <c r="Y683" s="249"/>
      <c r="Z683" s="249"/>
      <c r="AA683" s="249"/>
      <c r="AB683" s="249"/>
      <c r="AC683" s="249"/>
      <c r="AD683" s="249"/>
      <c r="AG683">
        <f>IF(C26=1,IF(OR(SUM(COUNTBLANK(D683:AD683),COUNTBLANK(D1264:AD1264))=25,SUM(COUNTBLANK(D683:AD683),COUNTBLANK(D1264:AD1264))=54),0,1),0)</f>
        <v>0</v>
      </c>
      <c r="AH683" t="b">
        <f>IF(C26&gt;1,IF(COUNTA(D683:AD683,D1264:AD1264)=0,0,1))</f>
        <v>0</v>
      </c>
      <c r="AK683">
        <f t="shared" si="69"/>
        <v>0</v>
      </c>
      <c r="AL683">
        <f t="shared" si="70"/>
        <v>0</v>
      </c>
      <c r="AM683">
        <f t="shared" si="71"/>
        <v>0</v>
      </c>
      <c r="AN683">
        <f t="shared" si="72"/>
        <v>0</v>
      </c>
      <c r="AO683">
        <f t="shared" si="73"/>
        <v>0</v>
      </c>
      <c r="AP683">
        <f t="shared" si="74"/>
        <v>0</v>
      </c>
    </row>
    <row r="684" spans="1:42" ht="15" customHeight="1">
      <c r="A684" s="83"/>
      <c r="B684" s="100"/>
      <c r="C684" s="125" t="s">
        <v>1828</v>
      </c>
      <c r="D684" s="441" t="str">
        <f>IF(OR($AC$136="",$C$26&lt;&gt;1),"",IF(HLOOKUP($AC$136,Presentación!$AQ$3:$BV$574,Presentación!AP545)="","",HLOOKUP($AC$136,Presentación!$AQ$3:$BV$574,Presentación!AP545,0)))</f>
        <v/>
      </c>
      <c r="E684" s="428"/>
      <c r="F684" s="429"/>
      <c r="G684" s="396" t="str">
        <f>IF(OR($AC$136="",$C$26&lt;&gt;1),"",IF(HLOOKUP($AC$136,Presentación!$BZ$3:$DE$574,Presentación!AP545,0)="","",HLOOKUP($AC$136,Presentación!$BZ$3:$DE$574,Presentación!AP545,0)))</f>
        <v/>
      </c>
      <c r="H684" s="428"/>
      <c r="I684" s="428"/>
      <c r="J684" s="428"/>
      <c r="K684" s="428"/>
      <c r="L684" s="428"/>
      <c r="M684" s="428"/>
      <c r="N684" s="428"/>
      <c r="O684" s="428"/>
      <c r="P684" s="428"/>
      <c r="Q684" s="428"/>
      <c r="R684" s="428"/>
      <c r="S684" s="429"/>
      <c r="T684" s="379"/>
      <c r="U684" s="316"/>
      <c r="V684" s="317"/>
      <c r="W684" s="249"/>
      <c r="X684" s="249"/>
      <c r="Y684" s="249"/>
      <c r="Z684" s="249"/>
      <c r="AA684" s="249"/>
      <c r="AB684" s="249"/>
      <c r="AC684" s="249"/>
      <c r="AD684" s="249"/>
      <c r="AG684">
        <f>IF(C26=1,IF(OR(SUM(COUNTBLANK(D684:AD684),COUNTBLANK(D1265:AD1265))=25,SUM(COUNTBLANK(D684:AD684),COUNTBLANK(D1265:AD1265))=54),0,1),0)</f>
        <v>0</v>
      </c>
      <c r="AH684" t="b">
        <f>IF(C26&gt;1,IF(COUNTA(D684:AD684,D1265:AD1265)=0,0,1))</f>
        <v>0</v>
      </c>
      <c r="AK684">
        <f t="shared" si="69"/>
        <v>0</v>
      </c>
      <c r="AL684">
        <f t="shared" si="70"/>
        <v>0</v>
      </c>
      <c r="AM684">
        <f t="shared" si="71"/>
        <v>0</v>
      </c>
      <c r="AN684">
        <f t="shared" si="72"/>
        <v>0</v>
      </c>
      <c r="AO684">
        <f t="shared" si="73"/>
        <v>0</v>
      </c>
      <c r="AP684">
        <f t="shared" si="74"/>
        <v>0</v>
      </c>
    </row>
    <row r="685" spans="1:42" ht="15" customHeight="1">
      <c r="A685" s="83"/>
      <c r="B685" s="100"/>
      <c r="C685" s="125" t="s">
        <v>1829</v>
      </c>
      <c r="D685" s="441" t="str">
        <f>IF(OR($AC$136="",$C$26&lt;&gt;1),"",IF(HLOOKUP($AC$136,Presentación!$AQ$3:$BV$574,Presentación!AP546)="","",HLOOKUP($AC$136,Presentación!$AQ$3:$BV$574,Presentación!AP546,0)))</f>
        <v/>
      </c>
      <c r="E685" s="428"/>
      <c r="F685" s="429"/>
      <c r="G685" s="396" t="str">
        <f>IF(OR($AC$136="",$C$26&lt;&gt;1),"",IF(HLOOKUP($AC$136,Presentación!$BZ$3:$DE$574,Presentación!AP546,0)="","",HLOOKUP($AC$136,Presentación!$BZ$3:$DE$574,Presentación!AP546,0)))</f>
        <v/>
      </c>
      <c r="H685" s="428"/>
      <c r="I685" s="428"/>
      <c r="J685" s="428"/>
      <c r="K685" s="428"/>
      <c r="L685" s="428"/>
      <c r="M685" s="428"/>
      <c r="N685" s="428"/>
      <c r="O685" s="428"/>
      <c r="P685" s="428"/>
      <c r="Q685" s="428"/>
      <c r="R685" s="428"/>
      <c r="S685" s="429"/>
      <c r="T685" s="379"/>
      <c r="U685" s="316"/>
      <c r="V685" s="317"/>
      <c r="W685" s="249"/>
      <c r="X685" s="249"/>
      <c r="Y685" s="249"/>
      <c r="Z685" s="249"/>
      <c r="AA685" s="249"/>
      <c r="AB685" s="249"/>
      <c r="AC685" s="249"/>
      <c r="AD685" s="249"/>
      <c r="AG685">
        <f>IF(C26=1,IF(OR(SUM(COUNTBLANK(D685:AD685),COUNTBLANK(D1266:AD1266))=25,SUM(COUNTBLANK(D685:AD685),COUNTBLANK(D1266:AD1266))=54),0,1),0)</f>
        <v>0</v>
      </c>
      <c r="AH685" t="b">
        <f>IF(C26&gt;1,IF(COUNTA(D685:AD685,D1266:AD1266)=0,0,1))</f>
        <v>0</v>
      </c>
      <c r="AK685">
        <f t="shared" si="69"/>
        <v>0</v>
      </c>
      <c r="AL685">
        <f t="shared" si="70"/>
        <v>0</v>
      </c>
      <c r="AM685">
        <f t="shared" si="71"/>
        <v>0</v>
      </c>
      <c r="AN685">
        <f t="shared" si="72"/>
        <v>0</v>
      </c>
      <c r="AO685">
        <f t="shared" si="73"/>
        <v>0</v>
      </c>
      <c r="AP685">
        <f t="shared" si="74"/>
        <v>0</v>
      </c>
    </row>
    <row r="686" spans="1:42" ht="15" customHeight="1">
      <c r="A686" s="83"/>
      <c r="B686" s="100"/>
      <c r="C686" s="125" t="s">
        <v>1830</v>
      </c>
      <c r="D686" s="441" t="str">
        <f>IF(OR($AC$136="",$C$26&lt;&gt;1),"",IF(HLOOKUP($AC$136,Presentación!$AQ$3:$BV$574,Presentación!AP547)="","",HLOOKUP($AC$136,Presentación!$AQ$3:$BV$574,Presentación!AP547,0)))</f>
        <v/>
      </c>
      <c r="E686" s="428"/>
      <c r="F686" s="429"/>
      <c r="G686" s="396" t="str">
        <f>IF(OR($AC$136="",$C$26&lt;&gt;1),"",IF(HLOOKUP($AC$136,Presentación!$BZ$3:$DE$574,Presentación!AP547,0)="","",HLOOKUP($AC$136,Presentación!$BZ$3:$DE$574,Presentación!AP547,0)))</f>
        <v/>
      </c>
      <c r="H686" s="428"/>
      <c r="I686" s="428"/>
      <c r="J686" s="428"/>
      <c r="K686" s="428"/>
      <c r="L686" s="428"/>
      <c r="M686" s="428"/>
      <c r="N686" s="428"/>
      <c r="O686" s="428"/>
      <c r="P686" s="428"/>
      <c r="Q686" s="428"/>
      <c r="R686" s="428"/>
      <c r="S686" s="429"/>
      <c r="T686" s="379"/>
      <c r="U686" s="316"/>
      <c r="V686" s="317"/>
      <c r="W686" s="249"/>
      <c r="X686" s="249"/>
      <c r="Y686" s="249"/>
      <c r="Z686" s="249"/>
      <c r="AA686" s="249"/>
      <c r="AB686" s="249"/>
      <c r="AC686" s="249"/>
      <c r="AD686" s="249"/>
      <c r="AG686">
        <f>IF(C26=1,IF(OR(SUM(COUNTBLANK(D686:AD686),COUNTBLANK(D1267:AD1267))=25,SUM(COUNTBLANK(D686:AD686),COUNTBLANK(D1267:AD1267))=54),0,1),0)</f>
        <v>0</v>
      </c>
      <c r="AH686" t="b">
        <f>IF(C26&gt;1,IF(COUNTA(D686:AD686,D1267:AD1267)=0,0,1))</f>
        <v>0</v>
      </c>
      <c r="AK686">
        <f t="shared" si="69"/>
        <v>0</v>
      </c>
      <c r="AL686">
        <f t="shared" si="70"/>
        <v>0</v>
      </c>
      <c r="AM686">
        <f t="shared" si="71"/>
        <v>0</v>
      </c>
      <c r="AN686">
        <f t="shared" si="72"/>
        <v>0</v>
      </c>
      <c r="AO686">
        <f t="shared" si="73"/>
        <v>0</v>
      </c>
      <c r="AP686">
        <f t="shared" si="74"/>
        <v>0</v>
      </c>
    </row>
    <row r="687" spans="1:42" ht="15" customHeight="1">
      <c r="A687" s="83"/>
      <c r="B687" s="100"/>
      <c r="C687" s="125" t="s">
        <v>1831</v>
      </c>
      <c r="D687" s="441" t="str">
        <f>IF(OR($AC$136="",$C$26&lt;&gt;1),"",IF(HLOOKUP($AC$136,Presentación!$AQ$3:$BV$574,Presentación!AP548)="","",HLOOKUP($AC$136,Presentación!$AQ$3:$BV$574,Presentación!AP548,0)))</f>
        <v/>
      </c>
      <c r="E687" s="428"/>
      <c r="F687" s="429"/>
      <c r="G687" s="396" t="str">
        <f>IF(OR($AC$136="",$C$26&lt;&gt;1),"",IF(HLOOKUP($AC$136,Presentación!$BZ$3:$DE$574,Presentación!AP548,0)="","",HLOOKUP($AC$136,Presentación!$BZ$3:$DE$574,Presentación!AP548,0)))</f>
        <v/>
      </c>
      <c r="H687" s="428"/>
      <c r="I687" s="428"/>
      <c r="J687" s="428"/>
      <c r="K687" s="428"/>
      <c r="L687" s="428"/>
      <c r="M687" s="428"/>
      <c r="N687" s="428"/>
      <c r="O687" s="428"/>
      <c r="P687" s="428"/>
      <c r="Q687" s="428"/>
      <c r="R687" s="428"/>
      <c r="S687" s="429"/>
      <c r="T687" s="379"/>
      <c r="U687" s="316"/>
      <c r="V687" s="317"/>
      <c r="W687" s="249"/>
      <c r="X687" s="249"/>
      <c r="Y687" s="249"/>
      <c r="Z687" s="249"/>
      <c r="AA687" s="249"/>
      <c r="AB687" s="249"/>
      <c r="AC687" s="249"/>
      <c r="AD687" s="249"/>
      <c r="AG687">
        <f>IF(C26=1,IF(OR(SUM(COUNTBLANK(D687:AD687),COUNTBLANK(D1268:AD1268))=25,SUM(COUNTBLANK(D687:AD687),COUNTBLANK(D1268:AD1268))=54),0,1),0)</f>
        <v>0</v>
      </c>
      <c r="AH687" t="b">
        <f>IF(C26&gt;1,IF(COUNTA(D687:AD687,D1268:AD1268)=0,0,1))</f>
        <v>0</v>
      </c>
      <c r="AK687">
        <f t="shared" si="69"/>
        <v>0</v>
      </c>
      <c r="AL687">
        <f t="shared" si="70"/>
        <v>0</v>
      </c>
      <c r="AM687">
        <f t="shared" si="71"/>
        <v>0</v>
      </c>
      <c r="AN687">
        <f t="shared" si="72"/>
        <v>0</v>
      </c>
      <c r="AO687">
        <f t="shared" si="73"/>
        <v>0</v>
      </c>
      <c r="AP687">
        <f t="shared" si="74"/>
        <v>0</v>
      </c>
    </row>
    <row r="688" spans="1:42" ht="15" customHeight="1">
      <c r="A688" s="83"/>
      <c r="B688" s="100"/>
      <c r="C688" s="125" t="s">
        <v>1832</v>
      </c>
      <c r="D688" s="441" t="str">
        <f>IF(OR($AC$136="",$C$26&lt;&gt;1),"",IF(HLOOKUP($AC$136,Presentación!$AQ$3:$BV$574,Presentación!AP549)="","",HLOOKUP($AC$136,Presentación!$AQ$3:$BV$574,Presentación!AP549,0)))</f>
        <v/>
      </c>
      <c r="E688" s="428"/>
      <c r="F688" s="429"/>
      <c r="G688" s="396" t="str">
        <f>IF(OR($AC$136="",$C$26&lt;&gt;1),"",IF(HLOOKUP($AC$136,Presentación!$BZ$3:$DE$574,Presentación!AP549,0)="","",HLOOKUP($AC$136,Presentación!$BZ$3:$DE$574,Presentación!AP549,0)))</f>
        <v/>
      </c>
      <c r="H688" s="428"/>
      <c r="I688" s="428"/>
      <c r="J688" s="428"/>
      <c r="K688" s="428"/>
      <c r="L688" s="428"/>
      <c r="M688" s="428"/>
      <c r="N688" s="428"/>
      <c r="O688" s="428"/>
      <c r="P688" s="428"/>
      <c r="Q688" s="428"/>
      <c r="R688" s="428"/>
      <c r="S688" s="429"/>
      <c r="T688" s="379"/>
      <c r="U688" s="316"/>
      <c r="V688" s="317"/>
      <c r="W688" s="249"/>
      <c r="X688" s="249"/>
      <c r="Y688" s="249"/>
      <c r="Z688" s="249"/>
      <c r="AA688" s="249"/>
      <c r="AB688" s="249"/>
      <c r="AC688" s="249"/>
      <c r="AD688" s="249"/>
      <c r="AG688">
        <f>IF(C26=1,IF(OR(SUM(COUNTBLANK(D688:AD688),COUNTBLANK(D1269:AD1269))=25,SUM(COUNTBLANK(D688:AD688),COUNTBLANK(D1269:AD1269))=54),0,1),0)</f>
        <v>0</v>
      </c>
      <c r="AH688" t="b">
        <f>IF(C26&gt;1,IF(COUNTA(D688:AD688,D1269:AD1269)=0,0,1))</f>
        <v>0</v>
      </c>
      <c r="AK688">
        <f t="shared" si="69"/>
        <v>0</v>
      </c>
      <c r="AL688">
        <f t="shared" si="70"/>
        <v>0</v>
      </c>
      <c r="AM688">
        <f t="shared" si="71"/>
        <v>0</v>
      </c>
      <c r="AN688">
        <f t="shared" si="72"/>
        <v>0</v>
      </c>
      <c r="AO688">
        <f t="shared" si="73"/>
        <v>0</v>
      </c>
      <c r="AP688">
        <f t="shared" si="74"/>
        <v>0</v>
      </c>
    </row>
    <row r="689" spans="1:42" ht="15" customHeight="1">
      <c r="A689" s="83"/>
      <c r="B689" s="100"/>
      <c r="C689" s="125" t="s">
        <v>1833</v>
      </c>
      <c r="D689" s="441" t="str">
        <f>IF(OR($AC$136="",$C$26&lt;&gt;1),"",IF(HLOOKUP($AC$136,Presentación!$AQ$3:$BV$574,Presentación!AP550)="","",HLOOKUP($AC$136,Presentación!$AQ$3:$BV$574,Presentación!AP550,0)))</f>
        <v/>
      </c>
      <c r="E689" s="428"/>
      <c r="F689" s="429"/>
      <c r="G689" s="396" t="str">
        <f>IF(OR($AC$136="",$C$26&lt;&gt;1),"",IF(HLOOKUP($AC$136,Presentación!$BZ$3:$DE$574,Presentación!AP550,0)="","",HLOOKUP($AC$136,Presentación!$BZ$3:$DE$574,Presentación!AP550,0)))</f>
        <v/>
      </c>
      <c r="H689" s="428"/>
      <c r="I689" s="428"/>
      <c r="J689" s="428"/>
      <c r="K689" s="428"/>
      <c r="L689" s="428"/>
      <c r="M689" s="428"/>
      <c r="N689" s="428"/>
      <c r="O689" s="428"/>
      <c r="P689" s="428"/>
      <c r="Q689" s="428"/>
      <c r="R689" s="428"/>
      <c r="S689" s="429"/>
      <c r="T689" s="379"/>
      <c r="U689" s="316"/>
      <c r="V689" s="317"/>
      <c r="W689" s="249"/>
      <c r="X689" s="249"/>
      <c r="Y689" s="249"/>
      <c r="Z689" s="249"/>
      <c r="AA689" s="249"/>
      <c r="AB689" s="249"/>
      <c r="AC689" s="249"/>
      <c r="AD689" s="249"/>
      <c r="AG689">
        <f>IF(C26=1,IF(OR(SUM(COUNTBLANK(D689:AD689),COUNTBLANK(D1270:AD1270))=25,SUM(COUNTBLANK(D689:AD689),COUNTBLANK(D1270:AD1270))=54),0,1),0)</f>
        <v>0</v>
      </c>
      <c r="AH689" t="b">
        <f>IF(C26&gt;1,IF(COUNTA(D689:AD689,D1270:AD1270)=0,0,1))</f>
        <v>0</v>
      </c>
      <c r="AK689">
        <f t="shared" si="69"/>
        <v>0</v>
      </c>
      <c r="AL689">
        <f t="shared" si="70"/>
        <v>0</v>
      </c>
      <c r="AM689">
        <f t="shared" si="71"/>
        <v>0</v>
      </c>
      <c r="AN689">
        <f t="shared" si="72"/>
        <v>0</v>
      </c>
      <c r="AO689">
        <f t="shared" si="73"/>
        <v>0</v>
      </c>
      <c r="AP689">
        <f t="shared" si="74"/>
        <v>0</v>
      </c>
    </row>
    <row r="690" spans="1:42" ht="15" customHeight="1">
      <c r="A690" s="83"/>
      <c r="B690" s="100"/>
      <c r="C690" s="125" t="s">
        <v>1834</v>
      </c>
      <c r="D690" s="441" t="str">
        <f>IF(OR($AC$136="",$C$26&lt;&gt;1),"",IF(HLOOKUP($AC$136,Presentación!$AQ$3:$BV$574,Presentación!AP551)="","",HLOOKUP($AC$136,Presentación!$AQ$3:$BV$574,Presentación!AP551,0)))</f>
        <v/>
      </c>
      <c r="E690" s="428"/>
      <c r="F690" s="429"/>
      <c r="G690" s="396" t="str">
        <f>IF(OR($AC$136="",$C$26&lt;&gt;1),"",IF(HLOOKUP($AC$136,Presentación!$BZ$3:$DE$574,Presentación!AP551,0)="","",HLOOKUP($AC$136,Presentación!$BZ$3:$DE$574,Presentación!AP551,0)))</f>
        <v/>
      </c>
      <c r="H690" s="428"/>
      <c r="I690" s="428"/>
      <c r="J690" s="428"/>
      <c r="K690" s="428"/>
      <c r="L690" s="428"/>
      <c r="M690" s="428"/>
      <c r="N690" s="428"/>
      <c r="O690" s="428"/>
      <c r="P690" s="428"/>
      <c r="Q690" s="428"/>
      <c r="R690" s="428"/>
      <c r="S690" s="429"/>
      <c r="T690" s="379"/>
      <c r="U690" s="316"/>
      <c r="V690" s="317"/>
      <c r="W690" s="249"/>
      <c r="X690" s="249"/>
      <c r="Y690" s="249"/>
      <c r="Z690" s="249"/>
      <c r="AA690" s="249"/>
      <c r="AB690" s="249"/>
      <c r="AC690" s="249"/>
      <c r="AD690" s="249"/>
      <c r="AG690">
        <f>IF(C26=1,IF(OR(SUM(COUNTBLANK(D690:AD690),COUNTBLANK(D1271:AD1271))=25,SUM(COUNTBLANK(D690:AD690),COUNTBLANK(D1271:AD1271))=54),0,1),0)</f>
        <v>0</v>
      </c>
      <c r="AH690" t="b">
        <f>IF(C26&gt;1,IF(COUNTA(D690:AD690,D1271:AD1271)=0,0,1))</f>
        <v>0</v>
      </c>
      <c r="AK690">
        <f t="shared" si="69"/>
        <v>0</v>
      </c>
      <c r="AL690">
        <f t="shared" si="70"/>
        <v>0</v>
      </c>
      <c r="AM690">
        <f t="shared" si="71"/>
        <v>0</v>
      </c>
      <c r="AN690">
        <f t="shared" si="72"/>
        <v>0</v>
      </c>
      <c r="AO690">
        <f t="shared" si="73"/>
        <v>0</v>
      </c>
      <c r="AP690">
        <f t="shared" si="74"/>
        <v>0</v>
      </c>
    </row>
    <row r="691" spans="1:42" ht="15" customHeight="1">
      <c r="A691" s="83"/>
      <c r="B691" s="100"/>
      <c r="C691" s="125" t="s">
        <v>1835</v>
      </c>
      <c r="D691" s="441" t="str">
        <f>IF(OR($AC$136="",$C$26&lt;&gt;1),"",IF(HLOOKUP($AC$136,Presentación!$AQ$3:$BV$574,Presentación!AP552)="","",HLOOKUP($AC$136,Presentación!$AQ$3:$BV$574,Presentación!AP552,0)))</f>
        <v/>
      </c>
      <c r="E691" s="428"/>
      <c r="F691" s="429"/>
      <c r="G691" s="396" t="str">
        <f>IF(OR($AC$136="",$C$26&lt;&gt;1),"",IF(HLOOKUP($AC$136,Presentación!$BZ$3:$DE$574,Presentación!AP552,0)="","",HLOOKUP($AC$136,Presentación!$BZ$3:$DE$574,Presentación!AP552,0)))</f>
        <v/>
      </c>
      <c r="H691" s="428"/>
      <c r="I691" s="428"/>
      <c r="J691" s="428"/>
      <c r="K691" s="428"/>
      <c r="L691" s="428"/>
      <c r="M691" s="428"/>
      <c r="N691" s="428"/>
      <c r="O691" s="428"/>
      <c r="P691" s="428"/>
      <c r="Q691" s="428"/>
      <c r="R691" s="428"/>
      <c r="S691" s="429"/>
      <c r="T691" s="379"/>
      <c r="U691" s="316"/>
      <c r="V691" s="317"/>
      <c r="W691" s="249"/>
      <c r="X691" s="249"/>
      <c r="Y691" s="249"/>
      <c r="Z691" s="249"/>
      <c r="AA691" s="249"/>
      <c r="AB691" s="249"/>
      <c r="AC691" s="249"/>
      <c r="AD691" s="249"/>
      <c r="AG691">
        <f>IF(C26=1,IF(OR(SUM(COUNTBLANK(D691:AD691),COUNTBLANK(D1272:AD1272))=25,SUM(COUNTBLANK(D691:AD691),COUNTBLANK(D1272:AD1272))=54),0,1),0)</f>
        <v>0</v>
      </c>
      <c r="AH691" t="b">
        <f>IF(C26&gt;1,IF(COUNTA(D691:AD691,D1272:AD1272)=0,0,1))</f>
        <v>0</v>
      </c>
      <c r="AK691">
        <f t="shared" si="69"/>
        <v>0</v>
      </c>
      <c r="AL691">
        <f t="shared" si="70"/>
        <v>0</v>
      </c>
      <c r="AM691">
        <f t="shared" si="71"/>
        <v>0</v>
      </c>
      <c r="AN691">
        <f t="shared" si="72"/>
        <v>0</v>
      </c>
      <c r="AO691">
        <f t="shared" si="73"/>
        <v>0</v>
      </c>
      <c r="AP691">
        <f t="shared" si="74"/>
        <v>0</v>
      </c>
    </row>
    <row r="692" spans="1:42" ht="15" customHeight="1">
      <c r="A692" s="83"/>
      <c r="B692" s="100"/>
      <c r="C692" s="125" t="s">
        <v>1836</v>
      </c>
      <c r="D692" s="441" t="str">
        <f>IF(OR($AC$136="",$C$26&lt;&gt;1),"",IF(HLOOKUP($AC$136,Presentación!$AQ$3:$BV$574,Presentación!AP553)="","",HLOOKUP($AC$136,Presentación!$AQ$3:$BV$574,Presentación!AP553,0)))</f>
        <v/>
      </c>
      <c r="E692" s="428"/>
      <c r="F692" s="429"/>
      <c r="G692" s="396" t="str">
        <f>IF(OR($AC$136="",$C$26&lt;&gt;1),"",IF(HLOOKUP($AC$136,Presentación!$BZ$3:$DE$574,Presentación!AP553,0)="","",HLOOKUP($AC$136,Presentación!$BZ$3:$DE$574,Presentación!AP553,0)))</f>
        <v/>
      </c>
      <c r="H692" s="428"/>
      <c r="I692" s="428"/>
      <c r="J692" s="428"/>
      <c r="K692" s="428"/>
      <c r="L692" s="428"/>
      <c r="M692" s="428"/>
      <c r="N692" s="428"/>
      <c r="O692" s="428"/>
      <c r="P692" s="428"/>
      <c r="Q692" s="428"/>
      <c r="R692" s="428"/>
      <c r="S692" s="429"/>
      <c r="T692" s="379"/>
      <c r="U692" s="316"/>
      <c r="V692" s="317"/>
      <c r="W692" s="249"/>
      <c r="X692" s="249"/>
      <c r="Y692" s="249"/>
      <c r="Z692" s="249"/>
      <c r="AA692" s="249"/>
      <c r="AB692" s="249"/>
      <c r="AC692" s="249"/>
      <c r="AD692" s="249"/>
      <c r="AG692">
        <f>IF(C26=1,IF(OR(SUM(COUNTBLANK(D692:AD692),COUNTBLANK(D1273:AD1273))=25,SUM(COUNTBLANK(D692:AD692),COUNTBLANK(D1273:AD1273))=54),0,1),0)</f>
        <v>0</v>
      </c>
      <c r="AH692" t="b">
        <f>IF(C26&gt;1,IF(COUNTA(D692:AD692,D1273:AD1273)=0,0,1))</f>
        <v>0</v>
      </c>
      <c r="AK692">
        <f t="shared" si="69"/>
        <v>0</v>
      </c>
      <c r="AL692">
        <f t="shared" si="70"/>
        <v>0</v>
      </c>
      <c r="AM692">
        <f t="shared" si="71"/>
        <v>0</v>
      </c>
      <c r="AN692">
        <f t="shared" si="72"/>
        <v>0</v>
      </c>
      <c r="AO692">
        <f t="shared" si="73"/>
        <v>0</v>
      </c>
      <c r="AP692">
        <f t="shared" si="74"/>
        <v>0</v>
      </c>
    </row>
    <row r="693" spans="1:42" ht="15" customHeight="1">
      <c r="A693" s="83"/>
      <c r="B693" s="100"/>
      <c r="C693" s="125" t="s">
        <v>1837</v>
      </c>
      <c r="D693" s="441" t="str">
        <f>IF(OR($AC$136="",$C$26&lt;&gt;1),"",IF(HLOOKUP($AC$136,Presentación!$AQ$3:$BV$574,Presentación!AP554)="","",HLOOKUP($AC$136,Presentación!$AQ$3:$BV$574,Presentación!AP554,0)))</f>
        <v/>
      </c>
      <c r="E693" s="428"/>
      <c r="F693" s="429"/>
      <c r="G693" s="396" t="str">
        <f>IF(OR($AC$136="",$C$26&lt;&gt;1),"",IF(HLOOKUP($AC$136,Presentación!$BZ$3:$DE$574,Presentación!AP554,0)="","",HLOOKUP($AC$136,Presentación!$BZ$3:$DE$574,Presentación!AP554,0)))</f>
        <v/>
      </c>
      <c r="H693" s="428"/>
      <c r="I693" s="428"/>
      <c r="J693" s="428"/>
      <c r="K693" s="428"/>
      <c r="L693" s="428"/>
      <c r="M693" s="428"/>
      <c r="N693" s="428"/>
      <c r="O693" s="428"/>
      <c r="P693" s="428"/>
      <c r="Q693" s="428"/>
      <c r="R693" s="428"/>
      <c r="S693" s="429"/>
      <c r="T693" s="379"/>
      <c r="U693" s="316"/>
      <c r="V693" s="317"/>
      <c r="W693" s="249"/>
      <c r="X693" s="249"/>
      <c r="Y693" s="249"/>
      <c r="Z693" s="249"/>
      <c r="AA693" s="249"/>
      <c r="AB693" s="249"/>
      <c r="AC693" s="249"/>
      <c r="AD693" s="249"/>
      <c r="AG693">
        <f>IF(C26=1,IF(OR(SUM(COUNTBLANK(D693:AD693),COUNTBLANK(D1274:AD1274))=25,SUM(COUNTBLANK(D693:AD693),COUNTBLANK(D1274:AD1274))=54),0,1),0)</f>
        <v>0</v>
      </c>
      <c r="AH693" t="b">
        <f>IF(C26&gt;1,IF(COUNTA(D693:AD693,D1274:AD1274)=0,0,1))</f>
        <v>0</v>
      </c>
      <c r="AK693">
        <f t="shared" si="69"/>
        <v>0</v>
      </c>
      <c r="AL693">
        <f t="shared" si="70"/>
        <v>0</v>
      </c>
      <c r="AM693">
        <f t="shared" si="71"/>
        <v>0</v>
      </c>
      <c r="AN693">
        <f t="shared" si="72"/>
        <v>0</v>
      </c>
      <c r="AO693">
        <f t="shared" si="73"/>
        <v>0</v>
      </c>
      <c r="AP693">
        <f t="shared" si="74"/>
        <v>0</v>
      </c>
    </row>
    <row r="694" spans="1:42" ht="15" customHeight="1">
      <c r="A694" s="83"/>
      <c r="B694" s="100"/>
      <c r="C694" s="125" t="s">
        <v>1838</v>
      </c>
      <c r="D694" s="441" t="str">
        <f>IF(OR($AC$136="",$C$26&lt;&gt;1),"",IF(HLOOKUP($AC$136,Presentación!$AQ$3:$BV$574,Presentación!AP555)="","",HLOOKUP($AC$136,Presentación!$AQ$3:$BV$574,Presentación!AP555,0)))</f>
        <v/>
      </c>
      <c r="E694" s="428"/>
      <c r="F694" s="429"/>
      <c r="G694" s="396" t="str">
        <f>IF(OR($AC$136="",$C$26&lt;&gt;1),"",IF(HLOOKUP($AC$136,Presentación!$BZ$3:$DE$574,Presentación!AP555,0)="","",HLOOKUP($AC$136,Presentación!$BZ$3:$DE$574,Presentación!AP555,0)))</f>
        <v/>
      </c>
      <c r="H694" s="428"/>
      <c r="I694" s="428"/>
      <c r="J694" s="428"/>
      <c r="K694" s="428"/>
      <c r="L694" s="428"/>
      <c r="M694" s="428"/>
      <c r="N694" s="428"/>
      <c r="O694" s="428"/>
      <c r="P694" s="428"/>
      <c r="Q694" s="428"/>
      <c r="R694" s="428"/>
      <c r="S694" s="429"/>
      <c r="T694" s="379"/>
      <c r="U694" s="316"/>
      <c r="V694" s="317"/>
      <c r="W694" s="249"/>
      <c r="X694" s="249"/>
      <c r="Y694" s="249"/>
      <c r="Z694" s="249"/>
      <c r="AA694" s="249"/>
      <c r="AB694" s="249"/>
      <c r="AC694" s="249"/>
      <c r="AD694" s="249"/>
      <c r="AG694">
        <f>IF(C26=1,IF(OR(SUM(COUNTBLANK(D694:AD694),COUNTBLANK(D1275:AD1275))=25,SUM(COUNTBLANK(D694:AD694),COUNTBLANK(D1275:AD1275))=54),0,1),0)</f>
        <v>0</v>
      </c>
      <c r="AH694" t="b">
        <f>IF(C26&gt;1,IF(COUNTA(D694:AD694,D1275:AD1275)=0,0,1))</f>
        <v>0</v>
      </c>
      <c r="AK694">
        <f t="shared" si="69"/>
        <v>0</v>
      </c>
      <c r="AL694">
        <f t="shared" si="70"/>
        <v>0</v>
      </c>
      <c r="AM694">
        <f t="shared" si="71"/>
        <v>0</v>
      </c>
      <c r="AN694">
        <f t="shared" si="72"/>
        <v>0</v>
      </c>
      <c r="AO694">
        <f t="shared" si="73"/>
        <v>0</v>
      </c>
      <c r="AP694">
        <f t="shared" si="74"/>
        <v>0</v>
      </c>
    </row>
    <row r="695" spans="1:42" ht="15" customHeight="1">
      <c r="A695" s="83"/>
      <c r="B695" s="100"/>
      <c r="C695" s="125" t="s">
        <v>1839</v>
      </c>
      <c r="D695" s="441" t="str">
        <f>IF(OR($AC$136="",$C$26&lt;&gt;1),"",IF(HLOOKUP($AC$136,Presentación!$AQ$3:$BV$574,Presentación!AP556)="","",HLOOKUP($AC$136,Presentación!$AQ$3:$BV$574,Presentación!AP556,0)))</f>
        <v/>
      </c>
      <c r="E695" s="428"/>
      <c r="F695" s="429"/>
      <c r="G695" s="396" t="str">
        <f>IF(OR($AC$136="",$C$26&lt;&gt;1),"",IF(HLOOKUP($AC$136,Presentación!$BZ$3:$DE$574,Presentación!AP556,0)="","",HLOOKUP($AC$136,Presentación!$BZ$3:$DE$574,Presentación!AP556,0)))</f>
        <v/>
      </c>
      <c r="H695" s="428"/>
      <c r="I695" s="428"/>
      <c r="J695" s="428"/>
      <c r="K695" s="428"/>
      <c r="L695" s="428"/>
      <c r="M695" s="428"/>
      <c r="N695" s="428"/>
      <c r="O695" s="428"/>
      <c r="P695" s="428"/>
      <c r="Q695" s="428"/>
      <c r="R695" s="428"/>
      <c r="S695" s="429"/>
      <c r="T695" s="379"/>
      <c r="U695" s="316"/>
      <c r="V695" s="317"/>
      <c r="W695" s="249"/>
      <c r="X695" s="249"/>
      <c r="Y695" s="249"/>
      <c r="Z695" s="249"/>
      <c r="AA695" s="249"/>
      <c r="AB695" s="249"/>
      <c r="AC695" s="249"/>
      <c r="AD695" s="249"/>
      <c r="AG695">
        <f>IF(C26=1,IF(OR(SUM(COUNTBLANK(D695:AD695),COUNTBLANK(D1276:AD1276))=25,SUM(COUNTBLANK(D695:AD695),COUNTBLANK(D1276:AD1276))=54),0,1),0)</f>
        <v>0</v>
      </c>
      <c r="AH695" t="b">
        <f>IF(C26&gt;1,IF(COUNTA(D695:AD695,D1276:AD1276)=0,0,1))</f>
        <v>0</v>
      </c>
      <c r="AK695">
        <f t="shared" si="69"/>
        <v>0</v>
      </c>
      <c r="AL695">
        <f t="shared" si="70"/>
        <v>0</v>
      </c>
      <c r="AM695">
        <f t="shared" si="71"/>
        <v>0</v>
      </c>
      <c r="AN695">
        <f t="shared" si="72"/>
        <v>0</v>
      </c>
      <c r="AO695">
        <f t="shared" si="73"/>
        <v>0</v>
      </c>
      <c r="AP695">
        <f t="shared" si="74"/>
        <v>0</v>
      </c>
    </row>
    <row r="696" spans="1:42" ht="15" customHeight="1">
      <c r="A696" s="83"/>
      <c r="B696" s="100"/>
      <c r="C696" s="125" t="s">
        <v>1840</v>
      </c>
      <c r="D696" s="441" t="str">
        <f>IF(OR($AC$136="",$C$26&lt;&gt;1),"",IF(HLOOKUP($AC$136,Presentación!$AQ$3:$BV$574,Presentación!AP557)="","",HLOOKUP($AC$136,Presentación!$AQ$3:$BV$574,Presentación!AP557,0)))</f>
        <v/>
      </c>
      <c r="E696" s="428"/>
      <c r="F696" s="429"/>
      <c r="G696" s="396" t="str">
        <f>IF(OR($AC$136="",$C$26&lt;&gt;1),"",IF(HLOOKUP($AC$136,Presentación!$BZ$3:$DE$574,Presentación!AP557,0)="","",HLOOKUP($AC$136,Presentación!$BZ$3:$DE$574,Presentación!AP557,0)))</f>
        <v/>
      </c>
      <c r="H696" s="428"/>
      <c r="I696" s="428"/>
      <c r="J696" s="428"/>
      <c r="K696" s="428"/>
      <c r="L696" s="428"/>
      <c r="M696" s="428"/>
      <c r="N696" s="428"/>
      <c r="O696" s="428"/>
      <c r="P696" s="428"/>
      <c r="Q696" s="428"/>
      <c r="R696" s="428"/>
      <c r="S696" s="429"/>
      <c r="T696" s="379"/>
      <c r="U696" s="316"/>
      <c r="V696" s="317"/>
      <c r="W696" s="249"/>
      <c r="X696" s="249"/>
      <c r="Y696" s="249"/>
      <c r="Z696" s="249"/>
      <c r="AA696" s="249"/>
      <c r="AB696" s="249"/>
      <c r="AC696" s="249"/>
      <c r="AD696" s="249"/>
      <c r="AG696">
        <f>IF(C26=1,IF(OR(SUM(COUNTBLANK(D696:AD696),COUNTBLANK(D1277:AD1277))=25,SUM(COUNTBLANK(D696:AD696),COUNTBLANK(D1277:AD1277))=54),0,1),0)</f>
        <v>0</v>
      </c>
      <c r="AH696" t="b">
        <f>IF(C26&gt;1,IF(COUNTA(D696:AD696,D1277:AD1277)=0,0,1))</f>
        <v>0</v>
      </c>
      <c r="AK696">
        <f t="shared" si="69"/>
        <v>0</v>
      </c>
      <c r="AL696">
        <f t="shared" si="70"/>
        <v>0</v>
      </c>
      <c r="AM696">
        <f t="shared" si="71"/>
        <v>0</v>
      </c>
      <c r="AN696">
        <f t="shared" si="72"/>
        <v>0</v>
      </c>
      <c r="AO696">
        <f t="shared" si="73"/>
        <v>0</v>
      </c>
      <c r="AP696">
        <f t="shared" si="74"/>
        <v>0</v>
      </c>
    </row>
    <row r="697" spans="1:42" ht="15" customHeight="1">
      <c r="A697" s="83"/>
      <c r="B697" s="100"/>
      <c r="C697" s="125" t="s">
        <v>1841</v>
      </c>
      <c r="D697" s="441" t="str">
        <f>IF(OR($AC$136="",$C$26&lt;&gt;1),"",IF(HLOOKUP($AC$136,Presentación!$AQ$3:$BV$574,Presentación!AP558)="","",HLOOKUP($AC$136,Presentación!$AQ$3:$BV$574,Presentación!AP558,0)))</f>
        <v/>
      </c>
      <c r="E697" s="428"/>
      <c r="F697" s="429"/>
      <c r="G697" s="396" t="str">
        <f>IF(OR($AC$136="",$C$26&lt;&gt;1),"",IF(HLOOKUP($AC$136,Presentación!$BZ$3:$DE$574,Presentación!AP558,0)="","",HLOOKUP($AC$136,Presentación!$BZ$3:$DE$574,Presentación!AP558,0)))</f>
        <v/>
      </c>
      <c r="H697" s="428"/>
      <c r="I697" s="428"/>
      <c r="J697" s="428"/>
      <c r="K697" s="428"/>
      <c r="L697" s="428"/>
      <c r="M697" s="428"/>
      <c r="N697" s="428"/>
      <c r="O697" s="428"/>
      <c r="P697" s="428"/>
      <c r="Q697" s="428"/>
      <c r="R697" s="428"/>
      <c r="S697" s="429"/>
      <c r="T697" s="379"/>
      <c r="U697" s="316"/>
      <c r="V697" s="317"/>
      <c r="W697" s="249"/>
      <c r="X697" s="249"/>
      <c r="Y697" s="249"/>
      <c r="Z697" s="249"/>
      <c r="AA697" s="249"/>
      <c r="AB697" s="249"/>
      <c r="AC697" s="249"/>
      <c r="AD697" s="249"/>
      <c r="AG697">
        <f>IF(C26=1,IF(OR(SUM(COUNTBLANK(D697:AD697),COUNTBLANK(D1278:AD1278))=25,SUM(COUNTBLANK(D697:AD697),COUNTBLANK(D1278:AD1278))=54),0,1),0)</f>
        <v>0</v>
      </c>
      <c r="AH697" t="b">
        <f>IF(C26&gt;1,IF(COUNTA(D697:AD697,D1278:AD1278)=0,0,1))</f>
        <v>0</v>
      </c>
      <c r="AK697">
        <f t="shared" si="69"/>
        <v>0</v>
      </c>
      <c r="AL697">
        <f t="shared" si="70"/>
        <v>0</v>
      </c>
      <c r="AM697">
        <f t="shared" si="71"/>
        <v>0</v>
      </c>
      <c r="AN697">
        <f t="shared" si="72"/>
        <v>0</v>
      </c>
      <c r="AO697">
        <f t="shared" si="73"/>
        <v>0</v>
      </c>
      <c r="AP697">
        <f t="shared" si="74"/>
        <v>0</v>
      </c>
    </row>
    <row r="698" spans="1:42" ht="15" customHeight="1">
      <c r="A698" s="83"/>
      <c r="B698" s="100"/>
      <c r="C698" s="125" t="s">
        <v>1842</v>
      </c>
      <c r="D698" s="441" t="str">
        <f>IF(OR($AC$136="",$C$26&lt;&gt;1),"",IF(HLOOKUP($AC$136,Presentación!$AQ$3:$BV$574,Presentación!AP559)="","",HLOOKUP($AC$136,Presentación!$AQ$3:$BV$574,Presentación!AP559,0)))</f>
        <v/>
      </c>
      <c r="E698" s="428"/>
      <c r="F698" s="429"/>
      <c r="G698" s="396" t="str">
        <f>IF(OR($AC$136="",$C$26&lt;&gt;1),"",IF(HLOOKUP($AC$136,Presentación!$BZ$3:$DE$574,Presentación!AP559,0)="","",HLOOKUP($AC$136,Presentación!$BZ$3:$DE$574,Presentación!AP559,0)))</f>
        <v/>
      </c>
      <c r="H698" s="428"/>
      <c r="I698" s="428"/>
      <c r="J698" s="428"/>
      <c r="K698" s="428"/>
      <c r="L698" s="428"/>
      <c r="M698" s="428"/>
      <c r="N698" s="428"/>
      <c r="O698" s="428"/>
      <c r="P698" s="428"/>
      <c r="Q698" s="428"/>
      <c r="R698" s="428"/>
      <c r="S698" s="429"/>
      <c r="T698" s="379"/>
      <c r="U698" s="316"/>
      <c r="V698" s="317"/>
      <c r="W698" s="249"/>
      <c r="X698" s="249"/>
      <c r="Y698" s="249"/>
      <c r="Z698" s="249"/>
      <c r="AA698" s="249"/>
      <c r="AB698" s="249"/>
      <c r="AC698" s="249"/>
      <c r="AD698" s="249"/>
      <c r="AG698">
        <f>IF(C26=1,IF(OR(SUM(COUNTBLANK(D698:AD698),COUNTBLANK(D1279:AD1279))=25,SUM(COUNTBLANK(D698:AD698),COUNTBLANK(D1279:AD1279))=54),0,1),0)</f>
        <v>0</v>
      </c>
      <c r="AH698" t="b">
        <f>IF(C26&gt;1,IF(COUNTA(D698:AD698,D1279:AD1279)=0,0,1))</f>
        <v>0</v>
      </c>
      <c r="AK698">
        <f t="shared" si="69"/>
        <v>0</v>
      </c>
      <c r="AL698">
        <f t="shared" si="70"/>
        <v>0</v>
      </c>
      <c r="AM698">
        <f t="shared" si="71"/>
        <v>0</v>
      </c>
      <c r="AN698">
        <f t="shared" si="72"/>
        <v>0</v>
      </c>
      <c r="AO698">
        <f t="shared" si="73"/>
        <v>0</v>
      </c>
      <c r="AP698">
        <f t="shared" si="74"/>
        <v>0</v>
      </c>
    </row>
    <row r="699" spans="1:42" ht="15" customHeight="1">
      <c r="A699" s="83"/>
      <c r="B699" s="100"/>
      <c r="C699" s="125" t="s">
        <v>1843</v>
      </c>
      <c r="D699" s="441" t="str">
        <f>IF(OR($AC$136="",$C$26&lt;&gt;1),"",IF(HLOOKUP($AC$136,Presentación!$AQ$3:$BV$574,Presentación!AP560)="","",HLOOKUP($AC$136,Presentación!$AQ$3:$BV$574,Presentación!AP560,0)))</f>
        <v/>
      </c>
      <c r="E699" s="428"/>
      <c r="F699" s="429"/>
      <c r="G699" s="396" t="str">
        <f>IF(OR($AC$136="",$C$26&lt;&gt;1),"",IF(HLOOKUP($AC$136,Presentación!$BZ$3:$DE$574,Presentación!AP560,0)="","",HLOOKUP($AC$136,Presentación!$BZ$3:$DE$574,Presentación!AP560,0)))</f>
        <v/>
      </c>
      <c r="H699" s="428"/>
      <c r="I699" s="428"/>
      <c r="J699" s="428"/>
      <c r="K699" s="428"/>
      <c r="L699" s="428"/>
      <c r="M699" s="428"/>
      <c r="N699" s="428"/>
      <c r="O699" s="428"/>
      <c r="P699" s="428"/>
      <c r="Q699" s="428"/>
      <c r="R699" s="428"/>
      <c r="S699" s="429"/>
      <c r="T699" s="379"/>
      <c r="U699" s="316"/>
      <c r="V699" s="317"/>
      <c r="W699" s="249"/>
      <c r="X699" s="249"/>
      <c r="Y699" s="249"/>
      <c r="Z699" s="249"/>
      <c r="AA699" s="249"/>
      <c r="AB699" s="249"/>
      <c r="AC699" s="249"/>
      <c r="AD699" s="249"/>
      <c r="AG699">
        <f>IF(C26=1,IF(OR(SUM(COUNTBLANK(D699:AD699),COUNTBLANK(D1280:AD1280))=25,SUM(COUNTBLANK(D699:AD699),COUNTBLANK(D1280:AD1280))=54),0,1),0)</f>
        <v>0</v>
      </c>
      <c r="AH699" t="b">
        <f>IF(C26&gt;1,IF(COUNTA(D699:AD699,D1280:AD1280)=0,0,1))</f>
        <v>0</v>
      </c>
      <c r="AK699">
        <f t="shared" si="69"/>
        <v>0</v>
      </c>
      <c r="AL699">
        <f t="shared" si="70"/>
        <v>0</v>
      </c>
      <c r="AM699">
        <f t="shared" si="71"/>
        <v>0</v>
      </c>
      <c r="AN699">
        <f t="shared" si="72"/>
        <v>0</v>
      </c>
      <c r="AO699">
        <f t="shared" si="73"/>
        <v>0</v>
      </c>
      <c r="AP699">
        <f t="shared" si="74"/>
        <v>0</v>
      </c>
    </row>
    <row r="700" spans="1:42" ht="15" customHeight="1">
      <c r="A700" s="83"/>
      <c r="B700" s="100"/>
      <c r="C700" s="125" t="s">
        <v>1844</v>
      </c>
      <c r="D700" s="441" t="str">
        <f>IF(OR($AC$136="",$C$26&lt;&gt;1),"",IF(HLOOKUP($AC$136,Presentación!$AQ$3:$BV$574,Presentación!AP561)="","",HLOOKUP($AC$136,Presentación!$AQ$3:$BV$574,Presentación!AP561,0)))</f>
        <v/>
      </c>
      <c r="E700" s="428"/>
      <c r="F700" s="429"/>
      <c r="G700" s="396" t="str">
        <f>IF(OR($AC$136="",$C$26&lt;&gt;1),"",IF(HLOOKUP($AC$136,Presentación!$BZ$3:$DE$574,Presentación!AP561,0)="","",HLOOKUP($AC$136,Presentación!$BZ$3:$DE$574,Presentación!AP561,0)))</f>
        <v/>
      </c>
      <c r="H700" s="428"/>
      <c r="I700" s="428"/>
      <c r="J700" s="428"/>
      <c r="K700" s="428"/>
      <c r="L700" s="428"/>
      <c r="M700" s="428"/>
      <c r="N700" s="428"/>
      <c r="O700" s="428"/>
      <c r="P700" s="428"/>
      <c r="Q700" s="428"/>
      <c r="R700" s="428"/>
      <c r="S700" s="429"/>
      <c r="T700" s="379"/>
      <c r="U700" s="316"/>
      <c r="V700" s="317"/>
      <c r="W700" s="249"/>
      <c r="X700" s="249"/>
      <c r="Y700" s="249"/>
      <c r="Z700" s="249"/>
      <c r="AA700" s="249"/>
      <c r="AB700" s="249"/>
      <c r="AC700" s="249"/>
      <c r="AD700" s="249"/>
      <c r="AG700">
        <f>IF(C26=1,IF(OR(SUM(COUNTBLANK(D700:AD700),COUNTBLANK(D1281:AD1281))=25,SUM(COUNTBLANK(D700:AD700),COUNTBLANK(D1281:AD1281))=54),0,1),0)</f>
        <v>0</v>
      </c>
      <c r="AH700" t="b">
        <f>IF(C26&gt;1,IF(COUNTA(D700:AD700,D1281:AD1281)=0,0,1))</f>
        <v>0</v>
      </c>
      <c r="AK700">
        <f t="shared" si="69"/>
        <v>0</v>
      </c>
      <c r="AL700">
        <f t="shared" si="70"/>
        <v>0</v>
      </c>
      <c r="AM700">
        <f t="shared" si="71"/>
        <v>0</v>
      </c>
      <c r="AN700">
        <f t="shared" si="72"/>
        <v>0</v>
      </c>
      <c r="AO700">
        <f t="shared" si="73"/>
        <v>0</v>
      </c>
      <c r="AP700">
        <f t="shared" si="74"/>
        <v>0</v>
      </c>
    </row>
    <row r="701" spans="1:42" ht="15" customHeight="1">
      <c r="A701" s="83"/>
      <c r="B701" s="100"/>
      <c r="C701" s="125" t="s">
        <v>1845</v>
      </c>
      <c r="D701" s="441" t="str">
        <f>IF(OR($AC$136="",$C$26&lt;&gt;1),"",IF(HLOOKUP($AC$136,Presentación!$AQ$3:$BV$574,Presentación!AP562)="","",HLOOKUP($AC$136,Presentación!$AQ$3:$BV$574,Presentación!AP562,0)))</f>
        <v/>
      </c>
      <c r="E701" s="428"/>
      <c r="F701" s="429"/>
      <c r="G701" s="396" t="str">
        <f>IF(OR($AC$136="",$C$26&lt;&gt;1),"",IF(HLOOKUP($AC$136,Presentación!$BZ$3:$DE$574,Presentación!AP562,0)="","",HLOOKUP($AC$136,Presentación!$BZ$3:$DE$574,Presentación!AP562,0)))</f>
        <v/>
      </c>
      <c r="H701" s="428"/>
      <c r="I701" s="428"/>
      <c r="J701" s="428"/>
      <c r="K701" s="428"/>
      <c r="L701" s="428"/>
      <c r="M701" s="428"/>
      <c r="N701" s="428"/>
      <c r="O701" s="428"/>
      <c r="P701" s="428"/>
      <c r="Q701" s="428"/>
      <c r="R701" s="428"/>
      <c r="S701" s="429"/>
      <c r="T701" s="379"/>
      <c r="U701" s="316"/>
      <c r="V701" s="317"/>
      <c r="W701" s="249"/>
      <c r="X701" s="249"/>
      <c r="Y701" s="249"/>
      <c r="Z701" s="249"/>
      <c r="AA701" s="249"/>
      <c r="AB701" s="249"/>
      <c r="AC701" s="249"/>
      <c r="AD701" s="249"/>
      <c r="AG701">
        <f>IF(C26=1,IF(OR(SUM(COUNTBLANK(D701:AD701),COUNTBLANK(D1282:AD1282))=25,SUM(COUNTBLANK(D701:AD701),COUNTBLANK(D1282:AD1282))=54),0,1),0)</f>
        <v>0</v>
      </c>
      <c r="AH701" t="b">
        <f>IF(C26&gt;1,IF(COUNTA(D701:AD701,D1282:AD1282)=0,0,1))</f>
        <v>0</v>
      </c>
      <c r="AK701">
        <f t="shared" si="69"/>
        <v>0</v>
      </c>
      <c r="AL701">
        <f t="shared" si="70"/>
        <v>0</v>
      </c>
      <c r="AM701">
        <f t="shared" si="71"/>
        <v>0</v>
      </c>
      <c r="AN701">
        <f t="shared" si="72"/>
        <v>0</v>
      </c>
      <c r="AO701">
        <f t="shared" si="73"/>
        <v>0</v>
      </c>
      <c r="AP701">
        <f t="shared" si="74"/>
        <v>0</v>
      </c>
    </row>
    <row r="702" spans="1:42" ht="15" customHeight="1">
      <c r="A702" s="83"/>
      <c r="B702" s="100"/>
      <c r="C702" s="125" t="s">
        <v>1846</v>
      </c>
      <c r="D702" s="441" t="str">
        <f>IF(OR($AC$136="",$C$26&lt;&gt;1),"",IF(HLOOKUP($AC$136,Presentación!$AQ$3:$BV$574,Presentación!AP563)="","",HLOOKUP($AC$136,Presentación!$AQ$3:$BV$574,Presentación!AP563,0)))</f>
        <v/>
      </c>
      <c r="E702" s="428"/>
      <c r="F702" s="429"/>
      <c r="G702" s="396" t="str">
        <f>IF(OR($AC$136="",$C$26&lt;&gt;1),"",IF(HLOOKUP($AC$136,Presentación!$BZ$3:$DE$574,Presentación!AP563,0)="","",HLOOKUP($AC$136,Presentación!$BZ$3:$DE$574,Presentación!AP563,0)))</f>
        <v/>
      </c>
      <c r="H702" s="428"/>
      <c r="I702" s="428"/>
      <c r="J702" s="428"/>
      <c r="K702" s="428"/>
      <c r="L702" s="428"/>
      <c r="M702" s="428"/>
      <c r="N702" s="428"/>
      <c r="O702" s="428"/>
      <c r="P702" s="428"/>
      <c r="Q702" s="428"/>
      <c r="R702" s="428"/>
      <c r="S702" s="429"/>
      <c r="T702" s="379"/>
      <c r="U702" s="316"/>
      <c r="V702" s="317"/>
      <c r="W702" s="249"/>
      <c r="X702" s="249"/>
      <c r="Y702" s="249"/>
      <c r="Z702" s="249"/>
      <c r="AA702" s="249"/>
      <c r="AB702" s="249"/>
      <c r="AC702" s="249"/>
      <c r="AD702" s="249"/>
      <c r="AG702">
        <f>IF(C26=1,IF(OR(SUM(COUNTBLANK(D702:AD702),COUNTBLANK(D1283:AD1283))=25,SUM(COUNTBLANK(D702:AD702),COUNTBLANK(D1283:AD1283))=54),0,1),0)</f>
        <v>0</v>
      </c>
      <c r="AH702" t="b">
        <f>IF(C26&gt;1,IF(COUNTA(D702:AD702,D1283:AD1283)=0,0,1))</f>
        <v>0</v>
      </c>
      <c r="AK702">
        <f t="shared" si="69"/>
        <v>0</v>
      </c>
      <c r="AL702">
        <f t="shared" si="70"/>
        <v>0</v>
      </c>
      <c r="AM702">
        <f t="shared" si="71"/>
        <v>0</v>
      </c>
      <c r="AN702">
        <f t="shared" si="72"/>
        <v>0</v>
      </c>
      <c r="AO702">
        <f t="shared" si="73"/>
        <v>0</v>
      </c>
      <c r="AP702">
        <f t="shared" si="74"/>
        <v>0</v>
      </c>
    </row>
    <row r="703" spans="1:42" ht="15" customHeight="1">
      <c r="A703" s="83"/>
      <c r="B703" s="100"/>
      <c r="C703" s="125" t="s">
        <v>1847</v>
      </c>
      <c r="D703" s="441" t="str">
        <f>IF(OR($AC$136="",$C$26&lt;&gt;1),"",IF(HLOOKUP($AC$136,Presentación!$AQ$3:$BV$574,Presentación!AP564)="","",HLOOKUP($AC$136,Presentación!$AQ$3:$BV$574,Presentación!AP564,0)))</f>
        <v/>
      </c>
      <c r="E703" s="428"/>
      <c r="F703" s="429"/>
      <c r="G703" s="396" t="str">
        <f>IF(OR($AC$136="",$C$26&lt;&gt;1),"",IF(HLOOKUP($AC$136,Presentación!$BZ$3:$DE$574,Presentación!AP564,0)="","",HLOOKUP($AC$136,Presentación!$BZ$3:$DE$574,Presentación!AP564,0)))</f>
        <v/>
      </c>
      <c r="H703" s="428"/>
      <c r="I703" s="428"/>
      <c r="J703" s="428"/>
      <c r="K703" s="428"/>
      <c r="L703" s="428"/>
      <c r="M703" s="428"/>
      <c r="N703" s="428"/>
      <c r="O703" s="428"/>
      <c r="P703" s="428"/>
      <c r="Q703" s="428"/>
      <c r="R703" s="428"/>
      <c r="S703" s="429"/>
      <c r="T703" s="379"/>
      <c r="U703" s="316"/>
      <c r="V703" s="317"/>
      <c r="W703" s="249"/>
      <c r="X703" s="249"/>
      <c r="Y703" s="249"/>
      <c r="Z703" s="249"/>
      <c r="AA703" s="249"/>
      <c r="AB703" s="249"/>
      <c r="AC703" s="249"/>
      <c r="AD703" s="249"/>
      <c r="AG703">
        <f>IF(C26=1,IF(OR(SUM(COUNTBLANK(D703:AD703),COUNTBLANK(D1284:AD1284))=25,SUM(COUNTBLANK(D703:AD703),COUNTBLANK(D1284:AD1284))=54),0,1),0)</f>
        <v>0</v>
      </c>
      <c r="AH703" t="b">
        <f>IF(C26&gt;1,IF(COUNTA(D703:AD703,D1284:AD1284)=0,0,1))</f>
        <v>0</v>
      </c>
      <c r="AK703">
        <f t="shared" si="69"/>
        <v>0</v>
      </c>
      <c r="AL703">
        <f t="shared" si="70"/>
        <v>0</v>
      </c>
      <c r="AM703">
        <f t="shared" si="71"/>
        <v>0</v>
      </c>
      <c r="AN703">
        <f t="shared" si="72"/>
        <v>0</v>
      </c>
      <c r="AO703">
        <f t="shared" si="73"/>
        <v>0</v>
      </c>
      <c r="AP703">
        <f t="shared" si="74"/>
        <v>0</v>
      </c>
    </row>
    <row r="704" spans="1:42" ht="15" customHeight="1">
      <c r="A704" s="83"/>
      <c r="B704" s="100"/>
      <c r="C704" s="125" t="s">
        <v>1848</v>
      </c>
      <c r="D704" s="441" t="str">
        <f>IF(OR($AC$136="",$C$26&lt;&gt;1),"",IF(HLOOKUP($AC$136,Presentación!$AQ$3:$BV$574,Presentación!AP565)="","",HLOOKUP($AC$136,Presentación!$AQ$3:$BV$574,Presentación!AP565,0)))</f>
        <v/>
      </c>
      <c r="E704" s="428"/>
      <c r="F704" s="429"/>
      <c r="G704" s="396" t="str">
        <f>IF(OR($AC$136="",$C$26&lt;&gt;1),"",IF(HLOOKUP($AC$136,Presentación!$BZ$3:$DE$574,Presentación!AP565,0)="","",HLOOKUP($AC$136,Presentación!$BZ$3:$DE$574,Presentación!AP565,0)))</f>
        <v/>
      </c>
      <c r="H704" s="428"/>
      <c r="I704" s="428"/>
      <c r="J704" s="428"/>
      <c r="K704" s="428"/>
      <c r="L704" s="428"/>
      <c r="M704" s="428"/>
      <c r="N704" s="428"/>
      <c r="O704" s="428"/>
      <c r="P704" s="428"/>
      <c r="Q704" s="428"/>
      <c r="R704" s="428"/>
      <c r="S704" s="429"/>
      <c r="T704" s="379"/>
      <c r="U704" s="316"/>
      <c r="V704" s="317"/>
      <c r="W704" s="249"/>
      <c r="X704" s="249"/>
      <c r="Y704" s="249"/>
      <c r="Z704" s="249"/>
      <c r="AA704" s="249"/>
      <c r="AB704" s="249"/>
      <c r="AC704" s="249"/>
      <c r="AD704" s="249"/>
      <c r="AG704">
        <f>IF(C26=1,IF(OR(SUM(COUNTBLANK(D704:AD704),COUNTBLANK(D1285:AD1285))=25,SUM(COUNTBLANK(D704:AD704),COUNTBLANK(D1285:AD1285))=54),0,1),0)</f>
        <v>0</v>
      </c>
      <c r="AH704" t="b">
        <f>IF(C26&gt;1,IF(COUNTA(D704:AD704,D1285:AD1285)=0,0,1))</f>
        <v>0</v>
      </c>
      <c r="AK704">
        <f t="shared" si="69"/>
        <v>0</v>
      </c>
      <c r="AL704">
        <f t="shared" si="70"/>
        <v>0</v>
      </c>
      <c r="AM704">
        <f t="shared" si="71"/>
        <v>0</v>
      </c>
      <c r="AN704">
        <f t="shared" si="72"/>
        <v>0</v>
      </c>
      <c r="AO704">
        <f t="shared" si="73"/>
        <v>0</v>
      </c>
      <c r="AP704">
        <f t="shared" si="74"/>
        <v>0</v>
      </c>
    </row>
    <row r="705" spans="1:42" ht="15" customHeight="1">
      <c r="A705" s="83"/>
      <c r="B705" s="100"/>
      <c r="C705" s="125" t="s">
        <v>1849</v>
      </c>
      <c r="D705" s="441" t="str">
        <f>IF(OR($AC$136="",$C$26&lt;&gt;1),"",IF(HLOOKUP($AC$136,Presentación!$AQ$3:$BV$574,Presentación!AP566)="","",HLOOKUP($AC$136,Presentación!$AQ$3:$BV$574,Presentación!AP566,0)))</f>
        <v/>
      </c>
      <c r="E705" s="428"/>
      <c r="F705" s="429"/>
      <c r="G705" s="396" t="str">
        <f>IF(OR($AC$136="",$C$26&lt;&gt;1),"",IF(HLOOKUP($AC$136,Presentación!$BZ$3:$DE$574,Presentación!AP566,0)="","",HLOOKUP($AC$136,Presentación!$BZ$3:$DE$574,Presentación!AP566,0)))</f>
        <v/>
      </c>
      <c r="H705" s="428"/>
      <c r="I705" s="428"/>
      <c r="J705" s="428"/>
      <c r="K705" s="428"/>
      <c r="L705" s="428"/>
      <c r="M705" s="428"/>
      <c r="N705" s="428"/>
      <c r="O705" s="428"/>
      <c r="P705" s="428"/>
      <c r="Q705" s="428"/>
      <c r="R705" s="428"/>
      <c r="S705" s="429"/>
      <c r="T705" s="379"/>
      <c r="U705" s="316"/>
      <c r="V705" s="317"/>
      <c r="W705" s="249"/>
      <c r="X705" s="249"/>
      <c r="Y705" s="249"/>
      <c r="Z705" s="249"/>
      <c r="AA705" s="249"/>
      <c r="AB705" s="249"/>
      <c r="AC705" s="249"/>
      <c r="AD705" s="249"/>
      <c r="AG705">
        <f>IF(C26=1,IF(OR(SUM(COUNTBLANK(D705:AD705),COUNTBLANK(D1286:AD1286))=25,SUM(COUNTBLANK(D705:AD705),COUNTBLANK(D1286:AD1286))=54),0,1),0)</f>
        <v>0</v>
      </c>
      <c r="AH705" t="b">
        <f>IF(C26&gt;1,IF(COUNTA(D705:AD705,D1286:AD1286)=0,0,1))</f>
        <v>0</v>
      </c>
      <c r="AK705">
        <f t="shared" si="69"/>
        <v>0</v>
      </c>
      <c r="AL705">
        <f t="shared" si="70"/>
        <v>0</v>
      </c>
      <c r="AM705">
        <f t="shared" si="71"/>
        <v>0</v>
      </c>
      <c r="AN705">
        <f t="shared" si="72"/>
        <v>0</v>
      </c>
      <c r="AO705">
        <f t="shared" si="73"/>
        <v>0</v>
      </c>
      <c r="AP705">
        <f t="shared" si="74"/>
        <v>0</v>
      </c>
    </row>
    <row r="706" spans="1:42" ht="15" customHeight="1">
      <c r="A706" s="83"/>
      <c r="B706" s="100"/>
      <c r="C706" s="125" t="s">
        <v>1850</v>
      </c>
      <c r="D706" s="441" t="str">
        <f>IF(OR($AC$136="",$C$26&lt;&gt;1),"",IF(HLOOKUP($AC$136,Presentación!$AQ$3:$BV$574,Presentación!AP567)="","",HLOOKUP($AC$136,Presentación!$AQ$3:$BV$574,Presentación!AP567,0)))</f>
        <v/>
      </c>
      <c r="E706" s="428"/>
      <c r="F706" s="429"/>
      <c r="G706" s="396" t="str">
        <f>IF(OR($AC$136="",$C$26&lt;&gt;1),"",IF(HLOOKUP($AC$136,Presentación!$BZ$3:$DE$574,Presentación!AP567,0)="","",HLOOKUP($AC$136,Presentación!$BZ$3:$DE$574,Presentación!AP567,0)))</f>
        <v/>
      </c>
      <c r="H706" s="428"/>
      <c r="I706" s="428"/>
      <c r="J706" s="428"/>
      <c r="K706" s="428"/>
      <c r="L706" s="428"/>
      <c r="M706" s="428"/>
      <c r="N706" s="428"/>
      <c r="O706" s="428"/>
      <c r="P706" s="428"/>
      <c r="Q706" s="428"/>
      <c r="R706" s="428"/>
      <c r="S706" s="429"/>
      <c r="T706" s="379"/>
      <c r="U706" s="316"/>
      <c r="V706" s="317"/>
      <c r="W706" s="249"/>
      <c r="X706" s="249"/>
      <c r="Y706" s="249"/>
      <c r="Z706" s="249"/>
      <c r="AA706" s="249"/>
      <c r="AB706" s="249"/>
      <c r="AC706" s="249"/>
      <c r="AD706" s="249"/>
      <c r="AG706">
        <f>IF(C26=1,IF(OR(SUM(COUNTBLANK(D706:AD706),COUNTBLANK(D1287:AD1287))=25,SUM(COUNTBLANK(D706:AD706),COUNTBLANK(D1287:AD1287))=54),0,1),0)</f>
        <v>0</v>
      </c>
      <c r="AH706" t="b">
        <f>IF(C26&gt;1,IF(COUNTA(D706:AD706,D1287:AD1287)=0,0,1))</f>
        <v>0</v>
      </c>
      <c r="AK706">
        <f t="shared" si="69"/>
        <v>0</v>
      </c>
      <c r="AL706">
        <f t="shared" si="70"/>
        <v>0</v>
      </c>
      <c r="AM706">
        <f t="shared" si="71"/>
        <v>0</v>
      </c>
      <c r="AN706">
        <f t="shared" si="72"/>
        <v>0</v>
      </c>
      <c r="AO706">
        <f t="shared" si="73"/>
        <v>0</v>
      </c>
      <c r="AP706">
        <f t="shared" si="74"/>
        <v>0</v>
      </c>
    </row>
    <row r="707" spans="1:42" ht="15" customHeight="1">
      <c r="A707" s="83"/>
      <c r="B707" s="100"/>
      <c r="C707" s="125" t="s">
        <v>1851</v>
      </c>
      <c r="D707" s="441" t="str">
        <f>IF(OR($AC$136="",$C$26&lt;&gt;1),"",IF(HLOOKUP($AC$136,Presentación!$AQ$3:$BV$574,Presentación!AP568)="","",HLOOKUP($AC$136,Presentación!$AQ$3:$BV$574,Presentación!AP568,0)))</f>
        <v/>
      </c>
      <c r="E707" s="428"/>
      <c r="F707" s="429"/>
      <c r="G707" s="396" t="str">
        <f>IF(OR($AC$136="",$C$26&lt;&gt;1),"",IF(HLOOKUP($AC$136,Presentación!$BZ$3:$DE$574,Presentación!AP568,0)="","",HLOOKUP($AC$136,Presentación!$BZ$3:$DE$574,Presentación!AP568,0)))</f>
        <v/>
      </c>
      <c r="H707" s="428"/>
      <c r="I707" s="428"/>
      <c r="J707" s="428"/>
      <c r="K707" s="428"/>
      <c r="L707" s="428"/>
      <c r="M707" s="428"/>
      <c r="N707" s="428"/>
      <c r="O707" s="428"/>
      <c r="P707" s="428"/>
      <c r="Q707" s="428"/>
      <c r="R707" s="428"/>
      <c r="S707" s="429"/>
      <c r="T707" s="379"/>
      <c r="U707" s="316"/>
      <c r="V707" s="317"/>
      <c r="W707" s="249"/>
      <c r="X707" s="249"/>
      <c r="Y707" s="249"/>
      <c r="Z707" s="249"/>
      <c r="AA707" s="249"/>
      <c r="AB707" s="249"/>
      <c r="AC707" s="249"/>
      <c r="AD707" s="249"/>
      <c r="AG707">
        <f>IF(C26=1,IF(OR(SUM(COUNTBLANK(D707:AD707),COUNTBLANK(D1288:AD1288))=25,SUM(COUNTBLANK(D707:AD707),COUNTBLANK(D1288:AD1288))=54),0,1),0)</f>
        <v>0</v>
      </c>
      <c r="AH707" t="b">
        <f>IF(C26&gt;1,IF(COUNTA(D707:AD707,D1288:AD1288)=0,0,1))</f>
        <v>0</v>
      </c>
      <c r="AK707">
        <f t="shared" si="69"/>
        <v>0</v>
      </c>
      <c r="AL707">
        <f t="shared" si="70"/>
        <v>0</v>
      </c>
      <c r="AM707">
        <f t="shared" si="71"/>
        <v>0</v>
      </c>
      <c r="AN707">
        <f t="shared" si="72"/>
        <v>0</v>
      </c>
      <c r="AO707">
        <f t="shared" si="73"/>
        <v>0</v>
      </c>
      <c r="AP707">
        <f t="shared" si="74"/>
        <v>0</v>
      </c>
    </row>
    <row r="708" spans="1:42" ht="15" customHeight="1">
      <c r="A708" s="83"/>
      <c r="B708" s="100"/>
      <c r="C708" s="125" t="s">
        <v>1852</v>
      </c>
      <c r="D708" s="441" t="str">
        <f>IF(OR($AC$136="",$C$26&lt;&gt;1),"",IF(HLOOKUP($AC$136,Presentación!$AQ$3:$BV$574,Presentación!AP569)="","",HLOOKUP($AC$136,Presentación!$AQ$3:$BV$574,Presentación!AP569,0)))</f>
        <v/>
      </c>
      <c r="E708" s="428"/>
      <c r="F708" s="429"/>
      <c r="G708" s="396" t="str">
        <f>IF(OR($AC$136="",$C$26&lt;&gt;1),"",IF(HLOOKUP($AC$136,Presentación!$BZ$3:$DE$574,Presentación!AP569,0)="","",HLOOKUP($AC$136,Presentación!$BZ$3:$DE$574,Presentación!AP569,0)))</f>
        <v/>
      </c>
      <c r="H708" s="428"/>
      <c r="I708" s="428"/>
      <c r="J708" s="428"/>
      <c r="K708" s="428"/>
      <c r="L708" s="428"/>
      <c r="M708" s="428"/>
      <c r="N708" s="428"/>
      <c r="O708" s="428"/>
      <c r="P708" s="428"/>
      <c r="Q708" s="428"/>
      <c r="R708" s="428"/>
      <c r="S708" s="429"/>
      <c r="T708" s="379"/>
      <c r="U708" s="316"/>
      <c r="V708" s="317"/>
      <c r="W708" s="249"/>
      <c r="X708" s="249"/>
      <c r="Y708" s="249"/>
      <c r="Z708" s="249"/>
      <c r="AA708" s="249"/>
      <c r="AB708" s="249"/>
      <c r="AC708" s="249"/>
      <c r="AD708" s="249"/>
      <c r="AG708">
        <f>IF(C26=1,IF(OR(SUM(COUNTBLANK(D708:AD708),COUNTBLANK(D1289:AD1289))=25,SUM(COUNTBLANK(D708:AD708),COUNTBLANK(D1289:AD1289))=54),0,1),0)</f>
        <v>0</v>
      </c>
      <c r="AH708" t="b">
        <f>IF(C26&gt;1,IF(COUNTA(D708:AD708,D1289:AD1289)=0,0,1))</f>
        <v>0</v>
      </c>
      <c r="AK708">
        <f t="shared" si="69"/>
        <v>0</v>
      </c>
      <c r="AL708">
        <f t="shared" si="70"/>
        <v>0</v>
      </c>
      <c r="AM708">
        <f t="shared" si="71"/>
        <v>0</v>
      </c>
      <c r="AN708">
        <f t="shared" si="72"/>
        <v>0</v>
      </c>
      <c r="AO708">
        <f t="shared" si="73"/>
        <v>0</v>
      </c>
      <c r="AP708">
        <f t="shared" si="74"/>
        <v>0</v>
      </c>
    </row>
    <row r="709" spans="1:42" ht="15" customHeight="1">
      <c r="A709" s="83"/>
      <c r="B709" s="100"/>
      <c r="C709" s="125" t="s">
        <v>1853</v>
      </c>
      <c r="D709" s="441" t="str">
        <f>IF(OR($AC$136="",$C$26&lt;&gt;1),"",IF(HLOOKUP($AC$136,Presentación!$AQ$3:$BV$574,Presentación!AP570)="","",HLOOKUP($AC$136,Presentación!$AQ$3:$BV$574,Presentación!AP570,0)))</f>
        <v/>
      </c>
      <c r="E709" s="428"/>
      <c r="F709" s="429"/>
      <c r="G709" s="396" t="str">
        <f>IF(OR($AC$136="",$C$26&lt;&gt;1),"",IF(HLOOKUP($AC$136,Presentación!$BZ$3:$DE$574,Presentación!AP570,0)="","",HLOOKUP($AC$136,Presentación!$BZ$3:$DE$574,Presentación!AP570,0)))</f>
        <v/>
      </c>
      <c r="H709" s="428"/>
      <c r="I709" s="428"/>
      <c r="J709" s="428"/>
      <c r="K709" s="428"/>
      <c r="L709" s="428"/>
      <c r="M709" s="428"/>
      <c r="N709" s="428"/>
      <c r="O709" s="428"/>
      <c r="P709" s="428"/>
      <c r="Q709" s="428"/>
      <c r="R709" s="428"/>
      <c r="S709" s="429"/>
      <c r="T709" s="379"/>
      <c r="U709" s="316"/>
      <c r="V709" s="317"/>
      <c r="W709" s="249"/>
      <c r="X709" s="249"/>
      <c r="Y709" s="249"/>
      <c r="Z709" s="249"/>
      <c r="AA709" s="249"/>
      <c r="AB709" s="249"/>
      <c r="AC709" s="249"/>
      <c r="AD709" s="249"/>
      <c r="AG709">
        <f>IF(C26=1,IF(OR(SUM(COUNTBLANK(D709:AD709),COUNTBLANK(D1290:AD1290))=25,SUM(COUNTBLANK(D709:AD709),COUNTBLANK(D1290:AD1290))=54),0,1),0)</f>
        <v>0</v>
      </c>
      <c r="AH709" t="b">
        <f>IF(C26&gt;1,IF(COUNTA(D709:AD709,D1290:AD1290)=0,0,1))</f>
        <v>0</v>
      </c>
      <c r="AK709">
        <f t="shared" si="69"/>
        <v>0</v>
      </c>
      <c r="AL709">
        <f t="shared" si="70"/>
        <v>0</v>
      </c>
      <c r="AM709">
        <f t="shared" si="71"/>
        <v>0</v>
      </c>
      <c r="AN709">
        <f t="shared" si="72"/>
        <v>0</v>
      </c>
      <c r="AO709">
        <f t="shared" si="73"/>
        <v>0</v>
      </c>
      <c r="AP709">
        <f t="shared" si="74"/>
        <v>0</v>
      </c>
    </row>
    <row r="710" spans="1:42" ht="15" customHeight="1">
      <c r="A710" s="83"/>
      <c r="B710" s="100"/>
      <c r="C710" s="125" t="s">
        <v>1854</v>
      </c>
      <c r="D710" s="441" t="str">
        <f>IF(OR($AC$136="",$C$26&lt;&gt;1),"",IF(HLOOKUP($AC$136,Presentación!$AQ$3:$BV$574,Presentación!AP571)="","",HLOOKUP($AC$136,Presentación!$AQ$3:$BV$574,Presentación!AP571,0)))</f>
        <v/>
      </c>
      <c r="E710" s="428"/>
      <c r="F710" s="429"/>
      <c r="G710" s="396" t="str">
        <f>IF(OR($AC$136="",$C$26&lt;&gt;1),"",IF(HLOOKUP($AC$136,Presentación!$BZ$3:$DE$574,Presentación!AP571,0)="","",HLOOKUP($AC$136,Presentación!$BZ$3:$DE$574,Presentación!AP571,0)))</f>
        <v/>
      </c>
      <c r="H710" s="428"/>
      <c r="I710" s="428"/>
      <c r="J710" s="428"/>
      <c r="K710" s="428"/>
      <c r="L710" s="428"/>
      <c r="M710" s="428"/>
      <c r="N710" s="428"/>
      <c r="O710" s="428"/>
      <c r="P710" s="428"/>
      <c r="Q710" s="428"/>
      <c r="R710" s="428"/>
      <c r="S710" s="429"/>
      <c r="T710" s="379"/>
      <c r="U710" s="316"/>
      <c r="V710" s="317"/>
      <c r="W710" s="249"/>
      <c r="X710" s="249"/>
      <c r="Y710" s="249"/>
      <c r="Z710" s="249"/>
      <c r="AA710" s="249"/>
      <c r="AB710" s="249"/>
      <c r="AC710" s="249"/>
      <c r="AD710" s="249"/>
      <c r="AG710">
        <f>IF(C26=1,IF(OR(SUM(COUNTBLANK(D710:AD710),COUNTBLANK(D1291:AD1291))=25,SUM(COUNTBLANK(D710:AD710),COUNTBLANK(D1291:AD1291))=54),0,1),0)</f>
        <v>0</v>
      </c>
      <c r="AH710" t="b">
        <f>IF(C26&gt;1,IF(COUNTA(D710:AD710,D1291:AD1291)=0,0,1))</f>
        <v>0</v>
      </c>
      <c r="AK710">
        <f t="shared" si="69"/>
        <v>0</v>
      </c>
      <c r="AL710">
        <f t="shared" si="70"/>
        <v>0</v>
      </c>
      <c r="AM710">
        <f t="shared" si="71"/>
        <v>0</v>
      </c>
      <c r="AN710">
        <f t="shared" si="72"/>
        <v>0</v>
      </c>
      <c r="AO710">
        <f t="shared" si="73"/>
        <v>0</v>
      </c>
      <c r="AP710">
        <f t="shared" si="74"/>
        <v>0</v>
      </c>
    </row>
    <row r="711" spans="1:42" ht="15" customHeight="1">
      <c r="A711" s="83"/>
      <c r="B711" s="100"/>
      <c r="C711" s="125" t="s">
        <v>1855</v>
      </c>
      <c r="D711" s="441" t="str">
        <f>IF(OR($AC$136="",$C$26&lt;&gt;1),"",IF(HLOOKUP($AC$136,Presentación!$AQ$3:$BV$574,Presentación!AP572)="","",HLOOKUP($AC$136,Presentación!$AQ$3:$BV$574,Presentación!AP572,0)))</f>
        <v/>
      </c>
      <c r="E711" s="428"/>
      <c r="F711" s="429"/>
      <c r="G711" s="396" t="str">
        <f>IF(OR($AC$136="",$C$26&lt;&gt;1),"",IF(HLOOKUP($AC$136,Presentación!$BZ$3:$DE$574,Presentación!AP572,0)="","",HLOOKUP($AC$136,Presentación!$BZ$3:$DE$574,Presentación!AP572,0)))</f>
        <v/>
      </c>
      <c r="H711" s="428"/>
      <c r="I711" s="428"/>
      <c r="J711" s="428"/>
      <c r="K711" s="428"/>
      <c r="L711" s="428"/>
      <c r="M711" s="428"/>
      <c r="N711" s="428"/>
      <c r="O711" s="428"/>
      <c r="P711" s="428"/>
      <c r="Q711" s="428"/>
      <c r="R711" s="428"/>
      <c r="S711" s="429"/>
      <c r="T711" s="379"/>
      <c r="U711" s="316"/>
      <c r="V711" s="317"/>
      <c r="W711" s="249"/>
      <c r="X711" s="249"/>
      <c r="Y711" s="249"/>
      <c r="Z711" s="249"/>
      <c r="AA711" s="249"/>
      <c r="AB711" s="249"/>
      <c r="AC711" s="249"/>
      <c r="AD711" s="249"/>
      <c r="AG711">
        <f>IF(C26=1,IF(OR(SUM(COUNTBLANK(D711:AD711),COUNTBLANK(D1292:AD1292))=25,SUM(COUNTBLANK(D711:AD711),COUNTBLANK(D1292:AD1292))=54),0,1),0)</f>
        <v>0</v>
      </c>
      <c r="AH711" t="b">
        <f>IF(C26&gt;1,IF(COUNTA(D711:AD711,D1292:AD1292)=0,0,1))</f>
        <v>0</v>
      </c>
      <c r="AK711">
        <f t="shared" si="69"/>
        <v>0</v>
      </c>
      <c r="AL711">
        <f t="shared" si="70"/>
        <v>0</v>
      </c>
      <c r="AM711">
        <f t="shared" si="71"/>
        <v>0</v>
      </c>
      <c r="AN711">
        <f t="shared" si="72"/>
        <v>0</v>
      </c>
      <c r="AO711">
        <f t="shared" si="73"/>
        <v>0</v>
      </c>
      <c r="AP711">
        <f t="shared" si="74"/>
        <v>0</v>
      </c>
    </row>
    <row r="712" spans="1:42" ht="15" customHeight="1">
      <c r="A712" s="83"/>
      <c r="B712" s="100"/>
      <c r="C712" s="125" t="s">
        <v>1856</v>
      </c>
      <c r="D712" s="441" t="str">
        <f>IF(OR($AC$136="",$C$26&lt;&gt;1),"",IF(HLOOKUP($AC$136,Presentación!$AQ$3:$BV$574,Presentación!AP573)="","",HLOOKUP($AC$136,Presentación!$AQ$3:$BV$574,Presentación!AP573,0)))</f>
        <v/>
      </c>
      <c r="E712" s="428"/>
      <c r="F712" s="429"/>
      <c r="G712" s="396" t="str">
        <f>IF(OR($AC$136="",$C$26&lt;&gt;1),"",IF(HLOOKUP($AC$136,Presentación!$BZ$3:$DE$574,Presentación!AP573,0)="","",HLOOKUP($AC$136,Presentación!$BZ$3:$DE$574,Presentación!AP573,0)))</f>
        <v/>
      </c>
      <c r="H712" s="428"/>
      <c r="I712" s="428"/>
      <c r="J712" s="428"/>
      <c r="K712" s="428"/>
      <c r="L712" s="428"/>
      <c r="M712" s="428"/>
      <c r="N712" s="428"/>
      <c r="O712" s="428"/>
      <c r="P712" s="428"/>
      <c r="Q712" s="428"/>
      <c r="R712" s="428"/>
      <c r="S712" s="429"/>
      <c r="T712" s="379"/>
      <c r="U712" s="316"/>
      <c r="V712" s="317"/>
      <c r="W712" s="249"/>
      <c r="X712" s="249"/>
      <c r="Y712" s="249"/>
      <c r="Z712" s="249"/>
      <c r="AA712" s="249"/>
      <c r="AB712" s="249"/>
      <c r="AC712" s="249"/>
      <c r="AD712" s="249"/>
      <c r="AG712">
        <f>IF(C26=1,IF(OR(SUM(COUNTBLANK(D712:AD712),COUNTBLANK(D1293:AD1293))=25,SUM(COUNTBLANK(D712:AD712),COUNTBLANK(D1293:AD1293))=54),0,1),0)</f>
        <v>0</v>
      </c>
      <c r="AH712" t="b">
        <f>IF(C26&gt;1,IF(COUNTA(D712:AD712,D1293:AD1293)=0,0,1))</f>
        <v>0</v>
      </c>
      <c r="AK712">
        <f t="shared" si="69"/>
        <v>0</v>
      </c>
      <c r="AL712">
        <f t="shared" si="70"/>
        <v>0</v>
      </c>
      <c r="AM712">
        <f t="shared" si="71"/>
        <v>0</v>
      </c>
      <c r="AN712">
        <f t="shared" si="72"/>
        <v>0</v>
      </c>
      <c r="AO712">
        <f t="shared" si="73"/>
        <v>0</v>
      </c>
      <c r="AP712">
        <f t="shared" si="74"/>
        <v>0</v>
      </c>
    </row>
    <row r="713" spans="1:42" ht="15" customHeight="1">
      <c r="A713" s="83"/>
      <c r="B713" s="100"/>
      <c r="C713" s="125" t="s">
        <v>1857</v>
      </c>
      <c r="D713" s="441" t="str">
        <f>IF(OR($AC$136="",$C$26&lt;&gt;1),"",IF(HLOOKUP($AC$136,Presentación!$AQ$3:$BV$574,Presentación!AP574)="","",HLOOKUP($AC$136,Presentación!$AQ$3:$BV$574,Presentación!AP574,0)))</f>
        <v/>
      </c>
      <c r="E713" s="428"/>
      <c r="F713" s="429"/>
      <c r="G713" s="396" t="str">
        <f>IF(OR($AC$136="",$C$26&lt;&gt;1),"",IF(HLOOKUP($AC$136,Presentación!$BZ$3:$DE$574,Presentación!AP574,0)="","",HLOOKUP($AC$136,Presentación!$BZ$3:$DE$574,Presentación!AP574,0)))</f>
        <v/>
      </c>
      <c r="H713" s="428"/>
      <c r="I713" s="428"/>
      <c r="J713" s="428"/>
      <c r="K713" s="428"/>
      <c r="L713" s="428"/>
      <c r="M713" s="428"/>
      <c r="N713" s="428"/>
      <c r="O713" s="428"/>
      <c r="P713" s="428"/>
      <c r="Q713" s="428"/>
      <c r="R713" s="428"/>
      <c r="S713" s="429"/>
      <c r="T713" s="379"/>
      <c r="U713" s="316"/>
      <c r="V713" s="317"/>
      <c r="W713" s="249"/>
      <c r="X713" s="249"/>
      <c r="Y713" s="249"/>
      <c r="Z713" s="249"/>
      <c r="AA713" s="249"/>
      <c r="AB713" s="249"/>
      <c r="AC713" s="249"/>
      <c r="AD713" s="249"/>
      <c r="AG713">
        <f>IF(C26=1,IF(OR(SUM(COUNTBLANK(D713:AD713),COUNTBLANK(D1294:AD1294))=25,SUM(COUNTBLANK(D713:AD713),COUNTBLANK(D1294:AD1294))=54),0,1),0)</f>
        <v>0</v>
      </c>
      <c r="AH713" t="b">
        <f>IF(C26&gt;1,IF(COUNTA(D713:AD713,D1294:AD1294)=0,0,1))</f>
        <v>0</v>
      </c>
      <c r="AK713">
        <f t="shared" si="69"/>
        <v>0</v>
      </c>
      <c r="AL713">
        <f t="shared" si="70"/>
        <v>0</v>
      </c>
      <c r="AM713">
        <f t="shared" si="71"/>
        <v>0</v>
      </c>
      <c r="AN713">
        <f t="shared" si="72"/>
        <v>0</v>
      </c>
      <c r="AO713">
        <f t="shared" si="73"/>
        <v>0</v>
      </c>
      <c r="AP713">
        <f t="shared" si="74"/>
        <v>0</v>
      </c>
    </row>
    <row r="714" spans="1:42" ht="15" customHeight="1">
      <c r="A714" s="83"/>
      <c r="B714" s="100"/>
      <c r="C714" s="125" t="s">
        <v>1858</v>
      </c>
      <c r="D714" s="441"/>
      <c r="E714" s="428"/>
      <c r="F714" s="429"/>
      <c r="G714" s="396"/>
      <c r="H714" s="428"/>
      <c r="I714" s="428"/>
      <c r="J714" s="428"/>
      <c r="K714" s="428"/>
      <c r="L714" s="428"/>
      <c r="M714" s="428"/>
      <c r="N714" s="428"/>
      <c r="O714" s="428"/>
      <c r="P714" s="428"/>
      <c r="Q714" s="428"/>
      <c r="R714" s="428"/>
      <c r="S714" s="429"/>
      <c r="T714" s="379"/>
      <c r="U714" s="316"/>
      <c r="V714" s="317"/>
      <c r="W714" s="249"/>
      <c r="X714" s="249"/>
      <c r="Y714" s="249"/>
      <c r="Z714" s="249"/>
      <c r="AA714" s="249"/>
      <c r="AB714" s="249"/>
      <c r="AC714" s="249"/>
      <c r="AD714" s="249"/>
      <c r="AG714">
        <f>IF(C26=1,IF(OR(SUM(COUNTBLANK(D714:AD714),COUNTBLANK(D1295:AD1295))=25,SUM(COUNTBLANK(D714:AD714),COUNTBLANK(D1295:AD1295))=54),0,1),0)</f>
        <v>0</v>
      </c>
      <c r="AH714" t="b">
        <f>IF(C26&gt;1,IF(COUNTA(D714:AD714,D1295:AD1295)=0,0,1))</f>
        <v>0</v>
      </c>
      <c r="AK714">
        <f t="shared" si="69"/>
        <v>0</v>
      </c>
      <c r="AL714">
        <f t="shared" si="70"/>
        <v>0</v>
      </c>
      <c r="AM714">
        <f t="shared" si="71"/>
        <v>0</v>
      </c>
      <c r="AN714">
        <f t="shared" si="72"/>
        <v>0</v>
      </c>
      <c r="AO714">
        <f t="shared" si="73"/>
        <v>0</v>
      </c>
      <c r="AP714">
        <f t="shared" si="74"/>
        <v>0</v>
      </c>
    </row>
    <row r="715" spans="1:42" ht="15" customHeight="1">
      <c r="A715" s="83"/>
      <c r="B715" s="100"/>
      <c r="C715" s="125" t="s">
        <v>1859</v>
      </c>
      <c r="D715" s="441"/>
      <c r="E715" s="428"/>
      <c r="F715" s="429"/>
      <c r="G715" s="396"/>
      <c r="H715" s="428"/>
      <c r="I715" s="428"/>
      <c r="J715" s="428"/>
      <c r="K715" s="428"/>
      <c r="L715" s="428"/>
      <c r="M715" s="428"/>
      <c r="N715" s="428"/>
      <c r="O715" s="428"/>
      <c r="P715" s="428"/>
      <c r="Q715" s="428"/>
      <c r="R715" s="428"/>
      <c r="S715" s="429"/>
      <c r="T715" s="379"/>
      <c r="U715" s="316"/>
      <c r="V715" s="317"/>
      <c r="W715" s="249"/>
      <c r="X715" s="249"/>
      <c r="Y715" s="249"/>
      <c r="Z715" s="249"/>
      <c r="AA715" s="249"/>
      <c r="AB715" s="249"/>
      <c r="AC715" s="249"/>
      <c r="AD715" s="249"/>
      <c r="AG715">
        <f>IF(C26=1,IF(OR(SUM(COUNTBLANK(D715:AD715),COUNTBLANK(D1296:AD1296))=25,SUM(COUNTBLANK(D715:AD715),COUNTBLANK(D1296:AD1296))=54),0,1),0)</f>
        <v>0</v>
      </c>
      <c r="AH715" t="b">
        <f>IF(C26&gt;1,IF(COUNTA(D715:AD715,D1296:AD1296)=0,0,1))</f>
        <v>0</v>
      </c>
      <c r="AK715">
        <f t="shared" si="69"/>
        <v>0</v>
      </c>
      <c r="AL715">
        <f t="shared" si="70"/>
        <v>0</v>
      </c>
      <c r="AM715">
        <f t="shared" si="71"/>
        <v>0</v>
      </c>
      <c r="AN715">
        <f t="shared" si="72"/>
        <v>0</v>
      </c>
      <c r="AO715">
        <f t="shared" si="73"/>
        <v>0</v>
      </c>
      <c r="AP715">
        <f t="shared" si="74"/>
        <v>0</v>
      </c>
    </row>
    <row r="716" spans="1:42" ht="15" customHeight="1">
      <c r="A716" s="83"/>
      <c r="B716" s="100"/>
      <c r="C716" s="125" t="s">
        <v>1860</v>
      </c>
      <c r="D716" s="441"/>
      <c r="E716" s="428"/>
      <c r="F716" s="429"/>
      <c r="G716" s="396"/>
      <c r="H716" s="428"/>
      <c r="I716" s="428"/>
      <c r="J716" s="428"/>
      <c r="K716" s="428"/>
      <c r="L716" s="428"/>
      <c r="M716" s="428"/>
      <c r="N716" s="428"/>
      <c r="O716" s="428"/>
      <c r="P716" s="428"/>
      <c r="Q716" s="428"/>
      <c r="R716" s="428"/>
      <c r="S716" s="429"/>
      <c r="T716" s="379"/>
      <c r="U716" s="316"/>
      <c r="V716" s="317"/>
      <c r="W716" s="249"/>
      <c r="X716" s="249"/>
      <c r="Y716" s="249"/>
      <c r="Z716" s="249"/>
      <c r="AA716" s="249"/>
      <c r="AB716" s="249"/>
      <c r="AC716" s="249"/>
      <c r="AD716" s="249"/>
      <c r="AG716">
        <f>IF(C26=1,IF(OR(SUM(COUNTBLANK(D716:AD716),COUNTBLANK(D1297:AD1297))=25,SUM(COUNTBLANK(D716:AD716),COUNTBLANK(D1297:AD1297))=54),0,1),0)</f>
        <v>0</v>
      </c>
      <c r="AH716" t="b">
        <f>IF(C26&gt;1,IF(COUNTA(D716:AD716,D1297:AD1297)=0,0,1))</f>
        <v>0</v>
      </c>
      <c r="AK716">
        <f t="shared" si="69"/>
        <v>0</v>
      </c>
      <c r="AL716">
        <f t="shared" si="70"/>
        <v>0</v>
      </c>
      <c r="AM716">
        <f t="shared" si="71"/>
        <v>0</v>
      </c>
      <c r="AN716">
        <f t="shared" si="72"/>
        <v>0</v>
      </c>
      <c r="AO716">
        <f t="shared" si="73"/>
        <v>0</v>
      </c>
      <c r="AP716">
        <f t="shared" si="74"/>
        <v>0</v>
      </c>
    </row>
    <row r="717" spans="1:42" ht="15" customHeight="1">
      <c r="A717" s="83"/>
      <c r="B717" s="100"/>
      <c r="C717" s="125" t="s">
        <v>1861</v>
      </c>
      <c r="D717" s="441"/>
      <c r="E717" s="428"/>
      <c r="F717" s="429"/>
      <c r="G717" s="396"/>
      <c r="H717" s="428"/>
      <c r="I717" s="428"/>
      <c r="J717" s="428"/>
      <c r="K717" s="428"/>
      <c r="L717" s="428"/>
      <c r="M717" s="428"/>
      <c r="N717" s="428"/>
      <c r="O717" s="428"/>
      <c r="P717" s="428"/>
      <c r="Q717" s="428"/>
      <c r="R717" s="428"/>
      <c r="S717" s="429"/>
      <c r="T717" s="379"/>
      <c r="U717" s="316"/>
      <c r="V717" s="317"/>
      <c r="W717" s="249"/>
      <c r="X717" s="249"/>
      <c r="Y717" s="249"/>
      <c r="Z717" s="249"/>
      <c r="AA717" s="249"/>
      <c r="AB717" s="249"/>
      <c r="AC717" s="249"/>
      <c r="AD717" s="249"/>
      <c r="AG717">
        <f>IF(C26=1,IF(OR(SUM(COUNTBLANK(D717:AD717),COUNTBLANK(D1298:AD1298))=25,SUM(COUNTBLANK(D717:AD717),COUNTBLANK(D1298:AD1298))=54),0,1),0)</f>
        <v>0</v>
      </c>
      <c r="AH717" t="b">
        <f>IF(C26&gt;1,IF(COUNTA(D717:AD717,D1298:AD1298)=0,0,1))</f>
        <v>0</v>
      </c>
      <c r="AK717">
        <f t="shared" si="69"/>
        <v>0</v>
      </c>
      <c r="AL717">
        <f t="shared" si="70"/>
        <v>0</v>
      </c>
      <c r="AM717">
        <f t="shared" si="71"/>
        <v>0</v>
      </c>
      <c r="AN717">
        <f t="shared" si="72"/>
        <v>0</v>
      </c>
      <c r="AO717">
        <f t="shared" si="73"/>
        <v>0</v>
      </c>
      <c r="AP717">
        <f t="shared" si="74"/>
        <v>0</v>
      </c>
    </row>
    <row r="718" spans="1:42" ht="15" customHeight="1">
      <c r="A718" s="83"/>
      <c r="B718" s="100"/>
      <c r="C718" s="126"/>
      <c r="F718" s="57"/>
      <c r="G718" s="57"/>
      <c r="H718" s="57"/>
      <c r="I718" s="95"/>
      <c r="J718" s="95"/>
      <c r="K718" s="168"/>
      <c r="L718" s="168"/>
      <c r="M718" s="168"/>
      <c r="N718" s="168"/>
      <c r="O718" s="168"/>
      <c r="P718" s="168"/>
      <c r="Q718" s="168"/>
      <c r="R718" s="168"/>
      <c r="S718" s="168"/>
      <c r="T718" s="168"/>
      <c r="U718" s="168"/>
      <c r="V718" s="168"/>
      <c r="W718" s="168"/>
      <c r="X718" s="168"/>
      <c r="Y718" s="168"/>
      <c r="Z718" s="168"/>
      <c r="AA718" s="168"/>
      <c r="AB718" s="168"/>
      <c r="AC718" s="168"/>
      <c r="AD718" s="168"/>
      <c r="AG718" s="248">
        <f>SUM(AG142:AG717)</f>
        <v>0</v>
      </c>
      <c r="AH718" s="248">
        <f>SUM(AH142:AH717)</f>
        <v>0</v>
      </c>
      <c r="AK718">
        <f>SUM(AK142:AK717)</f>
        <v>0</v>
      </c>
      <c r="AM718">
        <f>SUM(AM142:AM717)</f>
        <v>0</v>
      </c>
      <c r="AN718">
        <f>SUM(AN142:AN717)</f>
        <v>0</v>
      </c>
      <c r="AP718">
        <f>SUM(AP142:AP717)</f>
        <v>0</v>
      </c>
    </row>
    <row r="719" spans="1:42" ht="15" customHeight="1">
      <c r="A719" s="83"/>
      <c r="B719" s="100"/>
      <c r="C719" s="126"/>
      <c r="F719" s="57"/>
      <c r="G719" s="57"/>
      <c r="H719" s="57"/>
      <c r="I719" s="95"/>
      <c r="J719" s="95"/>
      <c r="K719" s="168"/>
      <c r="L719" s="168"/>
      <c r="M719" s="168"/>
      <c r="N719" s="168"/>
      <c r="O719" s="168"/>
      <c r="P719" s="168"/>
      <c r="Q719" s="168"/>
      <c r="R719" s="168"/>
      <c r="S719" s="168"/>
      <c r="T719" s="168"/>
      <c r="U719" s="168"/>
      <c r="V719" s="168"/>
      <c r="W719" s="168"/>
      <c r="X719" s="168"/>
      <c r="Y719" s="168"/>
      <c r="Z719" s="168"/>
      <c r="AA719" s="479" t="s">
        <v>502</v>
      </c>
      <c r="AB719" s="281"/>
      <c r="AC719" s="281"/>
      <c r="AD719" s="281"/>
      <c r="AK719" t="s">
        <v>775</v>
      </c>
      <c r="AL719">
        <f>SUM(AM718,AP718)</f>
        <v>0</v>
      </c>
    </row>
    <row r="720" spans="1:42" ht="48" customHeight="1">
      <c r="A720" s="83"/>
      <c r="B720" s="100"/>
      <c r="C720" s="397" t="s">
        <v>1320</v>
      </c>
      <c r="D720" s="316"/>
      <c r="E720" s="316"/>
      <c r="F720" s="316"/>
      <c r="G720" s="316"/>
      <c r="H720" s="316"/>
      <c r="I720" s="316"/>
      <c r="J720" s="316"/>
      <c r="K720" s="316"/>
      <c r="L720" s="316"/>
      <c r="M720" s="316"/>
      <c r="N720" s="317"/>
      <c r="O720" s="397" t="s">
        <v>1310</v>
      </c>
      <c r="P720" s="316"/>
      <c r="Q720" s="316"/>
      <c r="R720" s="316"/>
      <c r="S720" s="316"/>
      <c r="T720" s="316"/>
      <c r="U720" s="316"/>
      <c r="V720" s="316"/>
      <c r="W720" s="316"/>
      <c r="X720" s="316"/>
      <c r="Y720" s="316"/>
      <c r="Z720" s="316"/>
      <c r="AA720" s="316"/>
      <c r="AB720" s="316"/>
      <c r="AC720" s="316"/>
      <c r="AD720" s="317"/>
    </row>
    <row r="721" spans="1:48" ht="60" customHeight="1">
      <c r="A721" s="83"/>
      <c r="B721" s="100"/>
      <c r="C721" s="454" t="s">
        <v>1321</v>
      </c>
      <c r="D721" s="319"/>
      <c r="E721" s="319"/>
      <c r="F721" s="320"/>
      <c r="G721" s="454" t="s">
        <v>1322</v>
      </c>
      <c r="H721" s="319"/>
      <c r="I721" s="319"/>
      <c r="J721" s="319"/>
      <c r="K721" s="319"/>
      <c r="L721" s="319"/>
      <c r="M721" s="319"/>
      <c r="N721" s="320"/>
      <c r="O721" s="315" t="s">
        <v>1296</v>
      </c>
      <c r="P721" s="316"/>
      <c r="Q721" s="316"/>
      <c r="R721" s="317"/>
      <c r="S721" s="315" t="s">
        <v>1297</v>
      </c>
      <c r="T721" s="316"/>
      <c r="U721" s="316"/>
      <c r="V721" s="317"/>
      <c r="W721" s="315" t="s">
        <v>1298</v>
      </c>
      <c r="X721" s="316"/>
      <c r="Y721" s="316"/>
      <c r="Z721" s="317"/>
      <c r="AA721" s="315" t="s">
        <v>550</v>
      </c>
      <c r="AB721" s="316"/>
      <c r="AC721" s="316"/>
      <c r="AD721" s="317"/>
    </row>
    <row r="722" spans="1:48" ht="72" customHeight="1">
      <c r="A722" s="83"/>
      <c r="B722" s="100"/>
      <c r="C722" s="323"/>
      <c r="D722" s="314"/>
      <c r="E722" s="314"/>
      <c r="F722" s="324"/>
      <c r="G722" s="323"/>
      <c r="H722" s="314"/>
      <c r="I722" s="314"/>
      <c r="J722" s="314"/>
      <c r="K722" s="314"/>
      <c r="L722" s="314"/>
      <c r="M722" s="314"/>
      <c r="N722" s="324"/>
      <c r="O722" s="93" t="s">
        <v>736</v>
      </c>
      <c r="P722" s="94" t="s">
        <v>700</v>
      </c>
      <c r="Q722" s="94" t="s">
        <v>701</v>
      </c>
      <c r="R722" s="94" t="s">
        <v>550</v>
      </c>
      <c r="S722" s="93" t="s">
        <v>736</v>
      </c>
      <c r="T722" s="94" t="s">
        <v>700</v>
      </c>
      <c r="U722" s="94" t="s">
        <v>701</v>
      </c>
      <c r="V722" s="94" t="s">
        <v>550</v>
      </c>
      <c r="W722" s="93" t="s">
        <v>736</v>
      </c>
      <c r="X722" s="94" t="s">
        <v>700</v>
      </c>
      <c r="Y722" s="94" t="s">
        <v>701</v>
      </c>
      <c r="Z722" s="94" t="s">
        <v>550</v>
      </c>
      <c r="AA722" s="93" t="s">
        <v>736</v>
      </c>
      <c r="AB722" s="94" t="s">
        <v>700</v>
      </c>
      <c r="AC722" s="94" t="s">
        <v>701</v>
      </c>
      <c r="AD722" s="94" t="s">
        <v>550</v>
      </c>
      <c r="AK722" t="s">
        <v>927</v>
      </c>
      <c r="AL722" t="s">
        <v>739</v>
      </c>
      <c r="AM722" t="s">
        <v>740</v>
      </c>
      <c r="AN722" t="s">
        <v>928</v>
      </c>
      <c r="AO722" t="s">
        <v>742</v>
      </c>
      <c r="AP722" t="s">
        <v>743</v>
      </c>
      <c r="AQ722" t="s">
        <v>1311</v>
      </c>
      <c r="AR722" t="s">
        <v>745</v>
      </c>
      <c r="AS722" t="s">
        <v>746</v>
      </c>
      <c r="AT722" t="s">
        <v>1312</v>
      </c>
      <c r="AU722" t="s">
        <v>748</v>
      </c>
      <c r="AV722" t="s">
        <v>749</v>
      </c>
    </row>
    <row r="723" spans="1:48" ht="15" customHeight="1">
      <c r="A723" s="83"/>
      <c r="B723" s="100"/>
      <c r="C723" s="483" t="s">
        <v>454</v>
      </c>
      <c r="D723" s="316"/>
      <c r="E723" s="316"/>
      <c r="F723" s="316"/>
      <c r="G723" s="316"/>
      <c r="H723" s="316"/>
      <c r="I723" s="316"/>
      <c r="J723" s="316"/>
      <c r="K723" s="316"/>
      <c r="L723" s="316"/>
      <c r="M723" s="316"/>
      <c r="N723" s="316"/>
      <c r="O723" s="249"/>
      <c r="P723" s="249"/>
      <c r="Q723" s="249"/>
      <c r="R723" s="249"/>
      <c r="S723" s="249"/>
      <c r="T723" s="251"/>
      <c r="U723" s="251"/>
      <c r="V723" s="251"/>
      <c r="W723" s="251"/>
      <c r="X723" s="251"/>
      <c r="Y723" s="251"/>
      <c r="Z723" s="251"/>
      <c r="AA723" s="251"/>
      <c r="AB723" s="251"/>
      <c r="AC723" s="251"/>
      <c r="AD723" s="251"/>
      <c r="AK723">
        <f t="shared" ref="AK723:AK786" si="75">COUNTIF(P723:R723,"NS")</f>
        <v>0</v>
      </c>
      <c r="AL723">
        <f t="shared" ref="AL723:AL786" si="76">SUM(P723:R723)</f>
        <v>0</v>
      </c>
      <c r="AM723">
        <f t="shared" ref="AM723:AM786" si="77">IF(COUNTA(O723:R723)=0,0,IF(OR(AND(O723=0,AK723&gt;0),AND(O723="ns",AL723&gt;0),AND(O723="ns",AK723=0,AL723=0)),1,IF(OR(AND(AK723&gt;=2,O723&gt;AL723),AND(O723="ns",AL723=0,AK723&gt;0),O723=AL723),0,1)))</f>
        <v>0</v>
      </c>
      <c r="AN723">
        <f t="shared" ref="AN723:AN786" si="78">COUNTIF(T723:V723,"NS")</f>
        <v>0</v>
      </c>
      <c r="AO723">
        <f t="shared" ref="AO723:AO786" si="79">SUM(T723:V723)</f>
        <v>0</v>
      </c>
      <c r="AP723">
        <f t="shared" ref="AP723:AP786" si="80">IF(COUNTA(S723:V723)=0,0,IF(OR(AND(S723=0,AN723&gt;0),AND(S723="ns",AO723&gt;0),AND(S723="ns",AN723=0,AO723=0)),1,IF(OR(AND(AN723&gt;=2,S723&gt;AO723),AND(S723="ns",AO723=0,AN723&gt;0),S723=AO723),0,1)))</f>
        <v>0</v>
      </c>
      <c r="AQ723">
        <f t="shared" ref="AQ723:AQ786" si="81">COUNTIF(X723:Z723,"NS")</f>
        <v>0</v>
      </c>
      <c r="AR723">
        <f t="shared" ref="AR723:AR786" si="82">SUM(X723:Z723)</f>
        <v>0</v>
      </c>
      <c r="AS723">
        <f t="shared" ref="AS723:AS786" si="83">IF(COUNTA(W723:Z723)=0,0,IF(OR(AND(W723=0,AQ723&gt;0),AND(W723="ns",AR723&gt;0),AND(W723="ns",AQ723=0,AR723=0)),1,IF(OR(AND(AQ723&gt;=2,W723&gt;AR723),AND(W723="ns",AR723=0,AQ723&gt;0),W723=AR723),0,1)))</f>
        <v>0</v>
      </c>
      <c r="AT723">
        <f t="shared" ref="AT723:AT786" si="84">COUNTIF(AB723:AD723,"NS")</f>
        <v>0</v>
      </c>
      <c r="AU723">
        <f t="shared" ref="AU723:AU786" si="85">SUM(AB723:AD723)</f>
        <v>0</v>
      </c>
      <c r="AV723">
        <f t="shared" ref="AV723:AV786" si="86">IF(COUNTA(AA723:AD723)=0,0,IF(OR(AND(AA723=0,AT723&gt;0),AND(AA723="ns",AU723&gt;0),AND(AA723="ns",AT723=0,AU723=0)),1,IF(OR(AND(AT723&gt;=2,AA723&gt;AU723),AND(AA723="ns",AU723=0,AT723&gt;0),AA723=AU723),0,1)))</f>
        <v>0</v>
      </c>
    </row>
    <row r="724" spans="1:48" ht="15" customHeight="1">
      <c r="A724" s="83"/>
      <c r="B724" s="100"/>
      <c r="C724" s="125" t="s">
        <v>221</v>
      </c>
      <c r="D724" s="441" t="str">
        <f>IF(OR($AC$136="",$C$26&lt;&gt;1),"",IF(HLOOKUP($AC$136,Presentación!$AQ$3:$BV$574,Presentación!AP4)="","",HLOOKUP($AC$136,Presentación!$AQ$3:$BV$574,Presentación!AP4,0)))</f>
        <v/>
      </c>
      <c r="E724" s="428"/>
      <c r="F724" s="429"/>
      <c r="G724" s="396" t="str">
        <f>IF(OR($AC$136="",$C$26&lt;&gt;1),"",IF(HLOOKUP($AC$136,Presentación!$BZ$3:$DE$574,Presentación!AP4,0)="","",HLOOKUP($AC$136,Presentación!$BZ$3:$DE$574,Presentación!AP4,0)))</f>
        <v/>
      </c>
      <c r="H724" s="428"/>
      <c r="I724" s="428"/>
      <c r="J724" s="428"/>
      <c r="K724" s="428"/>
      <c r="L724" s="428"/>
      <c r="M724" s="428"/>
      <c r="N724" s="428"/>
      <c r="O724" s="249"/>
      <c r="P724" s="249"/>
      <c r="Q724" s="249"/>
      <c r="R724" s="249"/>
      <c r="S724" s="249"/>
      <c r="T724" s="251"/>
      <c r="U724" s="251"/>
      <c r="V724" s="251"/>
      <c r="W724" s="251"/>
      <c r="X724" s="251"/>
      <c r="Y724" s="251"/>
      <c r="Z724" s="251"/>
      <c r="AA724" s="251"/>
      <c r="AB724" s="251"/>
      <c r="AC724" s="251"/>
      <c r="AD724" s="251"/>
      <c r="AK724">
        <f t="shared" si="75"/>
        <v>0</v>
      </c>
      <c r="AL724">
        <f t="shared" si="76"/>
        <v>0</v>
      </c>
      <c r="AM724">
        <f t="shared" si="77"/>
        <v>0</v>
      </c>
      <c r="AN724">
        <f t="shared" si="78"/>
        <v>0</v>
      </c>
      <c r="AO724">
        <f t="shared" si="79"/>
        <v>0</v>
      </c>
      <c r="AP724">
        <f t="shared" si="80"/>
        <v>0</v>
      </c>
      <c r="AQ724">
        <f t="shared" si="81"/>
        <v>0</v>
      </c>
      <c r="AR724">
        <f t="shared" si="82"/>
        <v>0</v>
      </c>
      <c r="AS724">
        <f t="shared" si="83"/>
        <v>0</v>
      </c>
      <c r="AT724">
        <f t="shared" si="84"/>
        <v>0</v>
      </c>
      <c r="AU724">
        <f t="shared" si="85"/>
        <v>0</v>
      </c>
      <c r="AV724">
        <f t="shared" si="86"/>
        <v>0</v>
      </c>
    </row>
    <row r="725" spans="1:48" ht="15" customHeight="1">
      <c r="A725" s="83"/>
      <c r="B725" s="100"/>
      <c r="C725" s="125" t="s">
        <v>222</v>
      </c>
      <c r="D725" s="441" t="str">
        <f>IF(OR($AC$136="",$C$26&lt;&gt;1),"",IF(HLOOKUP($AC$136,Presentación!$AQ$3:$BV$574,Presentación!AP5)="","",HLOOKUP($AC$136,Presentación!$AQ$3:$BV$574,Presentación!AP5,0)))</f>
        <v/>
      </c>
      <c r="E725" s="428"/>
      <c r="F725" s="429"/>
      <c r="G725" s="396" t="str">
        <f>IF(OR($AC$136="",$C$26&lt;&gt;1),"",IF(HLOOKUP($AC$136,Presentación!$BZ$3:$DE$574,Presentación!AP5,0)="","",HLOOKUP($AC$136,Presentación!$BZ$3:$DE$574,Presentación!AP5,0)))</f>
        <v/>
      </c>
      <c r="H725" s="428"/>
      <c r="I725" s="428"/>
      <c r="J725" s="428"/>
      <c r="K725" s="428"/>
      <c r="L725" s="428"/>
      <c r="M725" s="428"/>
      <c r="N725" s="428"/>
      <c r="O725" s="249"/>
      <c r="P725" s="249"/>
      <c r="Q725" s="249"/>
      <c r="R725" s="249"/>
      <c r="S725" s="249"/>
      <c r="T725" s="251"/>
      <c r="U725" s="251"/>
      <c r="V725" s="251"/>
      <c r="W725" s="251"/>
      <c r="X725" s="251"/>
      <c r="Y725" s="251"/>
      <c r="Z725" s="251"/>
      <c r="AA725" s="251"/>
      <c r="AB725" s="251"/>
      <c r="AC725" s="251"/>
      <c r="AD725" s="251"/>
      <c r="AK725">
        <f t="shared" si="75"/>
        <v>0</v>
      </c>
      <c r="AL725">
        <f t="shared" si="76"/>
        <v>0</v>
      </c>
      <c r="AM725">
        <f t="shared" si="77"/>
        <v>0</v>
      </c>
      <c r="AN725">
        <f t="shared" si="78"/>
        <v>0</v>
      </c>
      <c r="AO725">
        <f t="shared" si="79"/>
        <v>0</v>
      </c>
      <c r="AP725">
        <f t="shared" si="80"/>
        <v>0</v>
      </c>
      <c r="AQ725">
        <f t="shared" si="81"/>
        <v>0</v>
      </c>
      <c r="AR725">
        <f t="shared" si="82"/>
        <v>0</v>
      </c>
      <c r="AS725">
        <f t="shared" si="83"/>
        <v>0</v>
      </c>
      <c r="AT725">
        <f t="shared" si="84"/>
        <v>0</v>
      </c>
      <c r="AU725">
        <f t="shared" si="85"/>
        <v>0</v>
      </c>
      <c r="AV725">
        <f t="shared" si="86"/>
        <v>0</v>
      </c>
    </row>
    <row r="726" spans="1:48" ht="15" customHeight="1">
      <c r="A726" s="83"/>
      <c r="B726" s="100"/>
      <c r="C726" s="125" t="s">
        <v>224</v>
      </c>
      <c r="D726" s="441" t="str">
        <f>IF(OR($AC$136="",$C$26&lt;&gt;1),"",IF(HLOOKUP($AC$136,Presentación!$AQ$3:$BV$574,Presentación!AP6)="","",HLOOKUP($AC$136,Presentación!$AQ$3:$BV$574,Presentación!AP6,0)))</f>
        <v/>
      </c>
      <c r="E726" s="428"/>
      <c r="F726" s="429"/>
      <c r="G726" s="396" t="str">
        <f>IF(OR($AC$136="",$C$26&lt;&gt;1),"",IF(HLOOKUP($AC$136,Presentación!$BZ$3:$DE$574,Presentación!AP6,0)="","",HLOOKUP($AC$136,Presentación!$BZ$3:$DE$574,Presentación!AP6,0)))</f>
        <v/>
      </c>
      <c r="H726" s="428"/>
      <c r="I726" s="428"/>
      <c r="J726" s="428"/>
      <c r="K726" s="428"/>
      <c r="L726" s="428"/>
      <c r="M726" s="428"/>
      <c r="N726" s="428"/>
      <c r="O726" s="249"/>
      <c r="P726" s="249"/>
      <c r="Q726" s="249"/>
      <c r="R726" s="249"/>
      <c r="S726" s="249"/>
      <c r="T726" s="251"/>
      <c r="U726" s="251"/>
      <c r="V726" s="251"/>
      <c r="W726" s="251"/>
      <c r="X726" s="251"/>
      <c r="Y726" s="251"/>
      <c r="Z726" s="251"/>
      <c r="AA726" s="251"/>
      <c r="AB726" s="251"/>
      <c r="AC726" s="251"/>
      <c r="AD726" s="251"/>
      <c r="AK726">
        <f t="shared" si="75"/>
        <v>0</v>
      </c>
      <c r="AL726">
        <f t="shared" si="76"/>
        <v>0</v>
      </c>
      <c r="AM726">
        <f t="shared" si="77"/>
        <v>0</v>
      </c>
      <c r="AN726">
        <f t="shared" si="78"/>
        <v>0</v>
      </c>
      <c r="AO726">
        <f t="shared" si="79"/>
        <v>0</v>
      </c>
      <c r="AP726">
        <f t="shared" si="80"/>
        <v>0</v>
      </c>
      <c r="AQ726">
        <f t="shared" si="81"/>
        <v>0</v>
      </c>
      <c r="AR726">
        <f t="shared" si="82"/>
        <v>0</v>
      </c>
      <c r="AS726">
        <f t="shared" si="83"/>
        <v>0</v>
      </c>
      <c r="AT726">
        <f t="shared" si="84"/>
        <v>0</v>
      </c>
      <c r="AU726">
        <f t="shared" si="85"/>
        <v>0</v>
      </c>
      <c r="AV726">
        <f t="shared" si="86"/>
        <v>0</v>
      </c>
    </row>
    <row r="727" spans="1:48" ht="15" customHeight="1">
      <c r="A727" s="83"/>
      <c r="B727" s="100"/>
      <c r="C727" s="125" t="s">
        <v>225</v>
      </c>
      <c r="D727" s="441" t="str">
        <f>IF(OR($AC$136="",$C$26&lt;&gt;1),"",IF(HLOOKUP($AC$136,Presentación!$AQ$3:$BV$574,Presentación!AP7)="","",HLOOKUP($AC$136,Presentación!$AQ$3:$BV$574,Presentación!AP7,0)))</f>
        <v/>
      </c>
      <c r="E727" s="428"/>
      <c r="F727" s="429"/>
      <c r="G727" s="396" t="str">
        <f>IF(OR($AC$136="",$C$26&lt;&gt;1),"",IF(HLOOKUP($AC$136,Presentación!$BZ$3:$DE$574,Presentación!AP7,0)="","",HLOOKUP($AC$136,Presentación!$BZ$3:$DE$574,Presentación!AP7,0)))</f>
        <v/>
      </c>
      <c r="H727" s="428"/>
      <c r="I727" s="428"/>
      <c r="J727" s="428"/>
      <c r="K727" s="428"/>
      <c r="L727" s="428"/>
      <c r="M727" s="428"/>
      <c r="N727" s="428"/>
      <c r="O727" s="249"/>
      <c r="P727" s="249"/>
      <c r="Q727" s="249"/>
      <c r="R727" s="249"/>
      <c r="S727" s="249"/>
      <c r="T727" s="251"/>
      <c r="U727" s="251"/>
      <c r="V727" s="251"/>
      <c r="W727" s="251"/>
      <c r="X727" s="251"/>
      <c r="Y727" s="251"/>
      <c r="Z727" s="251"/>
      <c r="AA727" s="251"/>
      <c r="AB727" s="251"/>
      <c r="AC727" s="251"/>
      <c r="AD727" s="251"/>
      <c r="AK727">
        <f t="shared" si="75"/>
        <v>0</v>
      </c>
      <c r="AL727">
        <f t="shared" si="76"/>
        <v>0</v>
      </c>
      <c r="AM727">
        <f t="shared" si="77"/>
        <v>0</v>
      </c>
      <c r="AN727">
        <f t="shared" si="78"/>
        <v>0</v>
      </c>
      <c r="AO727">
        <f t="shared" si="79"/>
        <v>0</v>
      </c>
      <c r="AP727">
        <f t="shared" si="80"/>
        <v>0</v>
      </c>
      <c r="AQ727">
        <f t="shared" si="81"/>
        <v>0</v>
      </c>
      <c r="AR727">
        <f t="shared" si="82"/>
        <v>0</v>
      </c>
      <c r="AS727">
        <f t="shared" si="83"/>
        <v>0</v>
      </c>
      <c r="AT727">
        <f t="shared" si="84"/>
        <v>0</v>
      </c>
      <c r="AU727">
        <f t="shared" si="85"/>
        <v>0</v>
      </c>
      <c r="AV727">
        <f t="shared" si="86"/>
        <v>0</v>
      </c>
    </row>
    <row r="728" spans="1:48" ht="15" customHeight="1">
      <c r="A728" s="83"/>
      <c r="B728" s="100"/>
      <c r="C728" s="125" t="s">
        <v>227</v>
      </c>
      <c r="D728" s="441" t="str">
        <f>IF(OR($AC$136="",$C$26&lt;&gt;1),"",IF(HLOOKUP($AC$136,Presentación!$AQ$3:$BV$574,Presentación!AP8)="","",HLOOKUP($AC$136,Presentación!$AQ$3:$BV$574,Presentación!AP8,0)))</f>
        <v/>
      </c>
      <c r="E728" s="428"/>
      <c r="F728" s="429"/>
      <c r="G728" s="396" t="str">
        <f>IF(OR($AC$136="",$C$26&lt;&gt;1),"",IF(HLOOKUP($AC$136,Presentación!$BZ$3:$DE$574,Presentación!AP8,0)="","",HLOOKUP($AC$136,Presentación!$BZ$3:$DE$574,Presentación!AP8,0)))</f>
        <v/>
      </c>
      <c r="H728" s="428"/>
      <c r="I728" s="428"/>
      <c r="J728" s="428"/>
      <c r="K728" s="428"/>
      <c r="L728" s="428"/>
      <c r="M728" s="428"/>
      <c r="N728" s="428"/>
      <c r="O728" s="249"/>
      <c r="P728" s="249"/>
      <c r="Q728" s="249"/>
      <c r="R728" s="249"/>
      <c r="S728" s="249"/>
      <c r="T728" s="251"/>
      <c r="U728" s="251"/>
      <c r="V728" s="251"/>
      <c r="W728" s="251"/>
      <c r="X728" s="251"/>
      <c r="Y728" s="251"/>
      <c r="Z728" s="251"/>
      <c r="AA728" s="251"/>
      <c r="AB728" s="251"/>
      <c r="AC728" s="251"/>
      <c r="AD728" s="251"/>
      <c r="AK728">
        <f t="shared" si="75"/>
        <v>0</v>
      </c>
      <c r="AL728">
        <f t="shared" si="76"/>
        <v>0</v>
      </c>
      <c r="AM728">
        <f t="shared" si="77"/>
        <v>0</v>
      </c>
      <c r="AN728">
        <f t="shared" si="78"/>
        <v>0</v>
      </c>
      <c r="AO728">
        <f t="shared" si="79"/>
        <v>0</v>
      </c>
      <c r="AP728">
        <f t="shared" si="80"/>
        <v>0</v>
      </c>
      <c r="AQ728">
        <f t="shared" si="81"/>
        <v>0</v>
      </c>
      <c r="AR728">
        <f t="shared" si="82"/>
        <v>0</v>
      </c>
      <c r="AS728">
        <f t="shared" si="83"/>
        <v>0</v>
      </c>
      <c r="AT728">
        <f t="shared" si="84"/>
        <v>0</v>
      </c>
      <c r="AU728">
        <f t="shared" si="85"/>
        <v>0</v>
      </c>
      <c r="AV728">
        <f t="shared" si="86"/>
        <v>0</v>
      </c>
    </row>
    <row r="729" spans="1:48" ht="15" customHeight="1">
      <c r="A729" s="83"/>
      <c r="B729" s="100"/>
      <c r="C729" s="125" t="s">
        <v>229</v>
      </c>
      <c r="D729" s="441" t="str">
        <f>IF(OR($AC$136="",$C$26&lt;&gt;1),"",IF(HLOOKUP($AC$136,Presentación!$AQ$3:$BV$574,Presentación!AP9)="","",HLOOKUP($AC$136,Presentación!$AQ$3:$BV$574,Presentación!AP9,0)))</f>
        <v/>
      </c>
      <c r="E729" s="428"/>
      <c r="F729" s="429"/>
      <c r="G729" s="396" t="str">
        <f>IF(OR($AC$136="",$C$26&lt;&gt;1),"",IF(HLOOKUP($AC$136,Presentación!$BZ$3:$DE$574,Presentación!AP9,0)="","",HLOOKUP($AC$136,Presentación!$BZ$3:$DE$574,Presentación!AP9,0)))</f>
        <v/>
      </c>
      <c r="H729" s="428"/>
      <c r="I729" s="428"/>
      <c r="J729" s="428"/>
      <c r="K729" s="428"/>
      <c r="L729" s="428"/>
      <c r="M729" s="428"/>
      <c r="N729" s="428"/>
      <c r="O729" s="249"/>
      <c r="P729" s="249"/>
      <c r="Q729" s="249"/>
      <c r="R729" s="249"/>
      <c r="S729" s="249"/>
      <c r="T729" s="251"/>
      <c r="U729" s="251"/>
      <c r="V729" s="251"/>
      <c r="W729" s="251"/>
      <c r="X729" s="251"/>
      <c r="Y729" s="251"/>
      <c r="Z729" s="251"/>
      <c r="AA729" s="251"/>
      <c r="AB729" s="251"/>
      <c r="AC729" s="251"/>
      <c r="AD729" s="251"/>
      <c r="AK729">
        <f t="shared" si="75"/>
        <v>0</v>
      </c>
      <c r="AL729">
        <f t="shared" si="76"/>
        <v>0</v>
      </c>
      <c r="AM729">
        <f t="shared" si="77"/>
        <v>0</v>
      </c>
      <c r="AN729">
        <f t="shared" si="78"/>
        <v>0</v>
      </c>
      <c r="AO729">
        <f t="shared" si="79"/>
        <v>0</v>
      </c>
      <c r="AP729">
        <f t="shared" si="80"/>
        <v>0</v>
      </c>
      <c r="AQ729">
        <f t="shared" si="81"/>
        <v>0</v>
      </c>
      <c r="AR729">
        <f t="shared" si="82"/>
        <v>0</v>
      </c>
      <c r="AS729">
        <f t="shared" si="83"/>
        <v>0</v>
      </c>
      <c r="AT729">
        <f t="shared" si="84"/>
        <v>0</v>
      </c>
      <c r="AU729">
        <f t="shared" si="85"/>
        <v>0</v>
      </c>
      <c r="AV729">
        <f t="shared" si="86"/>
        <v>0</v>
      </c>
    </row>
    <row r="730" spans="1:48" ht="15" customHeight="1">
      <c r="A730" s="83"/>
      <c r="B730" s="100"/>
      <c r="C730" s="125" t="s">
        <v>231</v>
      </c>
      <c r="D730" s="441" t="str">
        <f>IF(OR($AC$136="",$C$26&lt;&gt;1),"",IF(HLOOKUP($AC$136,Presentación!$AQ$3:$BV$574,Presentación!AP10)="","",HLOOKUP($AC$136,Presentación!$AQ$3:$BV$574,Presentación!AP10,0)))</f>
        <v/>
      </c>
      <c r="E730" s="428"/>
      <c r="F730" s="429"/>
      <c r="G730" s="396" t="str">
        <f>IF(OR($AC$136="",$C$26&lt;&gt;1),"",IF(HLOOKUP($AC$136,Presentación!$BZ$3:$DE$574,Presentación!AP10,0)="","",HLOOKUP($AC$136,Presentación!$BZ$3:$DE$574,Presentación!AP10,0)))</f>
        <v/>
      </c>
      <c r="H730" s="428"/>
      <c r="I730" s="428"/>
      <c r="J730" s="428"/>
      <c r="K730" s="428"/>
      <c r="L730" s="428"/>
      <c r="M730" s="428"/>
      <c r="N730" s="428"/>
      <c r="O730" s="249"/>
      <c r="P730" s="249"/>
      <c r="Q730" s="249"/>
      <c r="R730" s="249"/>
      <c r="S730" s="249"/>
      <c r="T730" s="251"/>
      <c r="U730" s="251"/>
      <c r="V730" s="251"/>
      <c r="W730" s="251"/>
      <c r="X730" s="251"/>
      <c r="Y730" s="251"/>
      <c r="Z730" s="251"/>
      <c r="AA730" s="251"/>
      <c r="AB730" s="251"/>
      <c r="AC730" s="251"/>
      <c r="AD730" s="251"/>
      <c r="AK730">
        <f t="shared" si="75"/>
        <v>0</v>
      </c>
      <c r="AL730">
        <f t="shared" si="76"/>
        <v>0</v>
      </c>
      <c r="AM730">
        <f t="shared" si="77"/>
        <v>0</v>
      </c>
      <c r="AN730">
        <f t="shared" si="78"/>
        <v>0</v>
      </c>
      <c r="AO730">
        <f t="shared" si="79"/>
        <v>0</v>
      </c>
      <c r="AP730">
        <f t="shared" si="80"/>
        <v>0</v>
      </c>
      <c r="AQ730">
        <f t="shared" si="81"/>
        <v>0</v>
      </c>
      <c r="AR730">
        <f t="shared" si="82"/>
        <v>0</v>
      </c>
      <c r="AS730">
        <f t="shared" si="83"/>
        <v>0</v>
      </c>
      <c r="AT730">
        <f t="shared" si="84"/>
        <v>0</v>
      </c>
      <c r="AU730">
        <f t="shared" si="85"/>
        <v>0</v>
      </c>
      <c r="AV730">
        <f t="shared" si="86"/>
        <v>0</v>
      </c>
    </row>
    <row r="731" spans="1:48" ht="15" customHeight="1">
      <c r="A731" s="83"/>
      <c r="B731" s="100"/>
      <c r="C731" s="125" t="s">
        <v>233</v>
      </c>
      <c r="D731" s="441" t="str">
        <f>IF(OR($AC$136="",$C$26&lt;&gt;1),"",IF(HLOOKUP($AC$136,Presentación!$AQ$3:$BV$574,Presentación!AP11)="","",HLOOKUP($AC$136,Presentación!$AQ$3:$BV$574,Presentación!AP11,0)))</f>
        <v/>
      </c>
      <c r="E731" s="428"/>
      <c r="F731" s="429"/>
      <c r="G731" s="396" t="str">
        <f>IF(OR($AC$136="",$C$26&lt;&gt;1),"",IF(HLOOKUP($AC$136,Presentación!$BZ$3:$DE$574,Presentación!AP11,0)="","",HLOOKUP($AC$136,Presentación!$BZ$3:$DE$574,Presentación!AP11,0)))</f>
        <v/>
      </c>
      <c r="H731" s="428"/>
      <c r="I731" s="428"/>
      <c r="J731" s="428"/>
      <c r="K731" s="428"/>
      <c r="L731" s="428"/>
      <c r="M731" s="428"/>
      <c r="N731" s="428"/>
      <c r="O731" s="249"/>
      <c r="P731" s="249"/>
      <c r="Q731" s="249"/>
      <c r="R731" s="249"/>
      <c r="S731" s="249"/>
      <c r="T731" s="251"/>
      <c r="U731" s="251"/>
      <c r="V731" s="251"/>
      <c r="W731" s="251"/>
      <c r="X731" s="251"/>
      <c r="Y731" s="251"/>
      <c r="Z731" s="251"/>
      <c r="AA731" s="251"/>
      <c r="AB731" s="251"/>
      <c r="AC731" s="251"/>
      <c r="AD731" s="251"/>
      <c r="AK731">
        <f t="shared" si="75"/>
        <v>0</v>
      </c>
      <c r="AL731">
        <f t="shared" si="76"/>
        <v>0</v>
      </c>
      <c r="AM731">
        <f t="shared" si="77"/>
        <v>0</v>
      </c>
      <c r="AN731">
        <f t="shared" si="78"/>
        <v>0</v>
      </c>
      <c r="AO731">
        <f t="shared" si="79"/>
        <v>0</v>
      </c>
      <c r="AP731">
        <f t="shared" si="80"/>
        <v>0</v>
      </c>
      <c r="AQ731">
        <f t="shared" si="81"/>
        <v>0</v>
      </c>
      <c r="AR731">
        <f t="shared" si="82"/>
        <v>0</v>
      </c>
      <c r="AS731">
        <f t="shared" si="83"/>
        <v>0</v>
      </c>
      <c r="AT731">
        <f t="shared" si="84"/>
        <v>0</v>
      </c>
      <c r="AU731">
        <f t="shared" si="85"/>
        <v>0</v>
      </c>
      <c r="AV731">
        <f t="shared" si="86"/>
        <v>0</v>
      </c>
    </row>
    <row r="732" spans="1:48" ht="15" customHeight="1">
      <c r="A732" s="83"/>
      <c r="B732" s="100"/>
      <c r="C732" s="125" t="s">
        <v>235</v>
      </c>
      <c r="D732" s="441" t="str">
        <f>IF(OR($AC$136="",$C$26&lt;&gt;1),"",IF(HLOOKUP($AC$136,Presentación!$AQ$3:$BV$574,Presentación!AP12)="","",HLOOKUP($AC$136,Presentación!$AQ$3:$BV$574,Presentación!AP12,0)))</f>
        <v/>
      </c>
      <c r="E732" s="428"/>
      <c r="F732" s="429"/>
      <c r="G732" s="396" t="str">
        <f>IF(OR($AC$136="",$C$26&lt;&gt;1),"",IF(HLOOKUP($AC$136,Presentación!$BZ$3:$DE$574,Presentación!AP12,0)="","",HLOOKUP($AC$136,Presentación!$BZ$3:$DE$574,Presentación!AP12,0)))</f>
        <v/>
      </c>
      <c r="H732" s="428"/>
      <c r="I732" s="428"/>
      <c r="J732" s="428"/>
      <c r="K732" s="428"/>
      <c r="L732" s="428"/>
      <c r="M732" s="428"/>
      <c r="N732" s="428"/>
      <c r="O732" s="249"/>
      <c r="P732" s="249"/>
      <c r="Q732" s="249"/>
      <c r="R732" s="249"/>
      <c r="S732" s="249"/>
      <c r="T732" s="251"/>
      <c r="U732" s="251"/>
      <c r="V732" s="251"/>
      <c r="W732" s="251"/>
      <c r="X732" s="251"/>
      <c r="Y732" s="251"/>
      <c r="Z732" s="251"/>
      <c r="AA732" s="251"/>
      <c r="AB732" s="251"/>
      <c r="AC732" s="251"/>
      <c r="AD732" s="251"/>
      <c r="AK732">
        <f t="shared" si="75"/>
        <v>0</v>
      </c>
      <c r="AL732">
        <f t="shared" si="76"/>
        <v>0</v>
      </c>
      <c r="AM732">
        <f t="shared" si="77"/>
        <v>0</v>
      </c>
      <c r="AN732">
        <f t="shared" si="78"/>
        <v>0</v>
      </c>
      <c r="AO732">
        <f t="shared" si="79"/>
        <v>0</v>
      </c>
      <c r="AP732">
        <f t="shared" si="80"/>
        <v>0</v>
      </c>
      <c r="AQ732">
        <f t="shared" si="81"/>
        <v>0</v>
      </c>
      <c r="AR732">
        <f t="shared" si="82"/>
        <v>0</v>
      </c>
      <c r="AS732">
        <f t="shared" si="83"/>
        <v>0</v>
      </c>
      <c r="AT732">
        <f t="shared" si="84"/>
        <v>0</v>
      </c>
      <c r="AU732">
        <f t="shared" si="85"/>
        <v>0</v>
      </c>
      <c r="AV732">
        <f t="shared" si="86"/>
        <v>0</v>
      </c>
    </row>
    <row r="733" spans="1:48" ht="15" customHeight="1">
      <c r="A733" s="83"/>
      <c r="B733" s="100"/>
      <c r="C733" s="125" t="s">
        <v>237</v>
      </c>
      <c r="D733" s="441" t="str">
        <f>IF(OR($AC$136="",$C$26&lt;&gt;1),"",IF(HLOOKUP($AC$136,Presentación!$AQ$3:$BV$574,Presentación!AP13)="","",HLOOKUP($AC$136,Presentación!$AQ$3:$BV$574,Presentación!AP13,0)))</f>
        <v/>
      </c>
      <c r="E733" s="428"/>
      <c r="F733" s="429"/>
      <c r="G733" s="396" t="str">
        <f>IF(OR($AC$136="",$C$26&lt;&gt;1),"",IF(HLOOKUP($AC$136,Presentación!$BZ$3:$DE$574,Presentación!AP13,0)="","",HLOOKUP($AC$136,Presentación!$BZ$3:$DE$574,Presentación!AP13,0)))</f>
        <v/>
      </c>
      <c r="H733" s="428"/>
      <c r="I733" s="428"/>
      <c r="J733" s="428"/>
      <c r="K733" s="428"/>
      <c r="L733" s="428"/>
      <c r="M733" s="428"/>
      <c r="N733" s="428"/>
      <c r="O733" s="249"/>
      <c r="P733" s="249"/>
      <c r="Q733" s="249"/>
      <c r="R733" s="249"/>
      <c r="S733" s="249"/>
      <c r="T733" s="251"/>
      <c r="U733" s="251"/>
      <c r="V733" s="251"/>
      <c r="W733" s="251"/>
      <c r="X733" s="251"/>
      <c r="Y733" s="251"/>
      <c r="Z733" s="251"/>
      <c r="AA733" s="251"/>
      <c r="AB733" s="251"/>
      <c r="AC733" s="251"/>
      <c r="AD733" s="251"/>
      <c r="AK733">
        <f t="shared" si="75"/>
        <v>0</v>
      </c>
      <c r="AL733">
        <f t="shared" si="76"/>
        <v>0</v>
      </c>
      <c r="AM733">
        <f t="shared" si="77"/>
        <v>0</v>
      </c>
      <c r="AN733">
        <f t="shared" si="78"/>
        <v>0</v>
      </c>
      <c r="AO733">
        <f t="shared" si="79"/>
        <v>0</v>
      </c>
      <c r="AP733">
        <f t="shared" si="80"/>
        <v>0</v>
      </c>
      <c r="AQ733">
        <f t="shared" si="81"/>
        <v>0</v>
      </c>
      <c r="AR733">
        <f t="shared" si="82"/>
        <v>0</v>
      </c>
      <c r="AS733">
        <f t="shared" si="83"/>
        <v>0</v>
      </c>
      <c r="AT733">
        <f t="shared" si="84"/>
        <v>0</v>
      </c>
      <c r="AU733">
        <f t="shared" si="85"/>
        <v>0</v>
      </c>
      <c r="AV733">
        <f t="shared" si="86"/>
        <v>0</v>
      </c>
    </row>
    <row r="734" spans="1:48" ht="15" customHeight="1">
      <c r="A734" s="83"/>
      <c r="B734" s="100"/>
      <c r="C734" s="125" t="s">
        <v>239</v>
      </c>
      <c r="D734" s="441" t="str">
        <f>IF(OR($AC$136="",$C$26&lt;&gt;1),"",IF(HLOOKUP($AC$136,Presentación!$AQ$3:$BV$574,Presentación!AP14)="","",HLOOKUP($AC$136,Presentación!$AQ$3:$BV$574,Presentación!AP14,0)))</f>
        <v/>
      </c>
      <c r="E734" s="428"/>
      <c r="F734" s="429"/>
      <c r="G734" s="396" t="str">
        <f>IF(OR($AC$136="",$C$26&lt;&gt;1),"",IF(HLOOKUP($AC$136,Presentación!$BZ$3:$DE$574,Presentación!AP14,0)="","",HLOOKUP($AC$136,Presentación!$BZ$3:$DE$574,Presentación!AP14,0)))</f>
        <v/>
      </c>
      <c r="H734" s="428"/>
      <c r="I734" s="428"/>
      <c r="J734" s="428"/>
      <c r="K734" s="428"/>
      <c r="L734" s="428"/>
      <c r="M734" s="428"/>
      <c r="N734" s="428"/>
      <c r="O734" s="249"/>
      <c r="P734" s="249"/>
      <c r="Q734" s="249"/>
      <c r="R734" s="249"/>
      <c r="S734" s="249"/>
      <c r="T734" s="251"/>
      <c r="U734" s="251"/>
      <c r="V734" s="251"/>
      <c r="W734" s="251"/>
      <c r="X734" s="251"/>
      <c r="Y734" s="251"/>
      <c r="Z734" s="251"/>
      <c r="AA734" s="251"/>
      <c r="AB734" s="251"/>
      <c r="AC734" s="251"/>
      <c r="AD734" s="251"/>
      <c r="AK734">
        <f t="shared" si="75"/>
        <v>0</v>
      </c>
      <c r="AL734">
        <f t="shared" si="76"/>
        <v>0</v>
      </c>
      <c r="AM734">
        <f t="shared" si="77"/>
        <v>0</v>
      </c>
      <c r="AN734">
        <f t="shared" si="78"/>
        <v>0</v>
      </c>
      <c r="AO734">
        <f t="shared" si="79"/>
        <v>0</v>
      </c>
      <c r="AP734">
        <f t="shared" si="80"/>
        <v>0</v>
      </c>
      <c r="AQ734">
        <f t="shared" si="81"/>
        <v>0</v>
      </c>
      <c r="AR734">
        <f t="shared" si="82"/>
        <v>0</v>
      </c>
      <c r="AS734">
        <f t="shared" si="83"/>
        <v>0</v>
      </c>
      <c r="AT734">
        <f t="shared" si="84"/>
        <v>0</v>
      </c>
      <c r="AU734">
        <f t="shared" si="85"/>
        <v>0</v>
      </c>
      <c r="AV734">
        <f t="shared" si="86"/>
        <v>0</v>
      </c>
    </row>
    <row r="735" spans="1:48" ht="15" customHeight="1">
      <c r="A735" s="83"/>
      <c r="B735" s="100"/>
      <c r="C735" s="125" t="s">
        <v>240</v>
      </c>
      <c r="D735" s="441" t="str">
        <f>IF(OR($AC$136="",$C$26&lt;&gt;1),"",IF(HLOOKUP($AC$136,Presentación!$AQ$3:$BV$574,Presentación!AP15)="","",HLOOKUP($AC$136,Presentación!$AQ$3:$BV$574,Presentación!AP15,0)))</f>
        <v/>
      </c>
      <c r="E735" s="428"/>
      <c r="F735" s="429"/>
      <c r="G735" s="396" t="str">
        <f>IF(OR($AC$136="",$C$26&lt;&gt;1),"",IF(HLOOKUP($AC$136,Presentación!$BZ$3:$DE$574,Presentación!AP15,0)="","",HLOOKUP($AC$136,Presentación!$BZ$3:$DE$574,Presentación!AP15,0)))</f>
        <v/>
      </c>
      <c r="H735" s="428"/>
      <c r="I735" s="428"/>
      <c r="J735" s="428"/>
      <c r="K735" s="428"/>
      <c r="L735" s="428"/>
      <c r="M735" s="428"/>
      <c r="N735" s="428"/>
      <c r="O735" s="249"/>
      <c r="P735" s="249"/>
      <c r="Q735" s="249"/>
      <c r="R735" s="249"/>
      <c r="S735" s="249"/>
      <c r="T735" s="251"/>
      <c r="U735" s="251"/>
      <c r="V735" s="251"/>
      <c r="W735" s="251"/>
      <c r="X735" s="251"/>
      <c r="Y735" s="251"/>
      <c r="Z735" s="251"/>
      <c r="AA735" s="251"/>
      <c r="AB735" s="251"/>
      <c r="AC735" s="251"/>
      <c r="AD735" s="251"/>
      <c r="AK735">
        <f t="shared" si="75"/>
        <v>0</v>
      </c>
      <c r="AL735">
        <f t="shared" si="76"/>
        <v>0</v>
      </c>
      <c r="AM735">
        <f t="shared" si="77"/>
        <v>0</v>
      </c>
      <c r="AN735">
        <f t="shared" si="78"/>
        <v>0</v>
      </c>
      <c r="AO735">
        <f t="shared" si="79"/>
        <v>0</v>
      </c>
      <c r="AP735">
        <f t="shared" si="80"/>
        <v>0</v>
      </c>
      <c r="AQ735">
        <f t="shared" si="81"/>
        <v>0</v>
      </c>
      <c r="AR735">
        <f t="shared" si="82"/>
        <v>0</v>
      </c>
      <c r="AS735">
        <f t="shared" si="83"/>
        <v>0</v>
      </c>
      <c r="AT735">
        <f t="shared" si="84"/>
        <v>0</v>
      </c>
      <c r="AU735">
        <f t="shared" si="85"/>
        <v>0</v>
      </c>
      <c r="AV735">
        <f t="shared" si="86"/>
        <v>0</v>
      </c>
    </row>
    <row r="736" spans="1:48" ht="15" customHeight="1">
      <c r="A736" s="83"/>
      <c r="B736" s="100"/>
      <c r="C736" s="125" t="s">
        <v>241</v>
      </c>
      <c r="D736" s="441" t="str">
        <f>IF(OR($AC$136="",$C$26&lt;&gt;1),"",IF(HLOOKUP($AC$136,Presentación!$AQ$3:$BV$574,Presentación!AP16)="","",HLOOKUP($AC$136,Presentación!$AQ$3:$BV$574,Presentación!AP16,0)))</f>
        <v/>
      </c>
      <c r="E736" s="428"/>
      <c r="F736" s="429"/>
      <c r="G736" s="396" t="str">
        <f>IF(OR($AC$136="",$C$26&lt;&gt;1),"",IF(HLOOKUP($AC$136,Presentación!$BZ$3:$DE$574,Presentación!AP16,0)="","",HLOOKUP($AC$136,Presentación!$BZ$3:$DE$574,Presentación!AP16,0)))</f>
        <v/>
      </c>
      <c r="H736" s="428"/>
      <c r="I736" s="428"/>
      <c r="J736" s="428"/>
      <c r="K736" s="428"/>
      <c r="L736" s="428"/>
      <c r="M736" s="428"/>
      <c r="N736" s="428"/>
      <c r="O736" s="249"/>
      <c r="P736" s="249"/>
      <c r="Q736" s="249"/>
      <c r="R736" s="249"/>
      <c r="S736" s="249"/>
      <c r="T736" s="251"/>
      <c r="U736" s="251"/>
      <c r="V736" s="251"/>
      <c r="W736" s="251"/>
      <c r="X736" s="251"/>
      <c r="Y736" s="251"/>
      <c r="Z736" s="251"/>
      <c r="AA736" s="251"/>
      <c r="AB736" s="251"/>
      <c r="AC736" s="251"/>
      <c r="AD736" s="251"/>
      <c r="AK736">
        <f t="shared" si="75"/>
        <v>0</v>
      </c>
      <c r="AL736">
        <f t="shared" si="76"/>
        <v>0</v>
      </c>
      <c r="AM736">
        <f t="shared" si="77"/>
        <v>0</v>
      </c>
      <c r="AN736">
        <f t="shared" si="78"/>
        <v>0</v>
      </c>
      <c r="AO736">
        <f t="shared" si="79"/>
        <v>0</v>
      </c>
      <c r="AP736">
        <f t="shared" si="80"/>
        <v>0</v>
      </c>
      <c r="AQ736">
        <f t="shared" si="81"/>
        <v>0</v>
      </c>
      <c r="AR736">
        <f t="shared" si="82"/>
        <v>0</v>
      </c>
      <c r="AS736">
        <f t="shared" si="83"/>
        <v>0</v>
      </c>
      <c r="AT736">
        <f t="shared" si="84"/>
        <v>0</v>
      </c>
      <c r="AU736">
        <f t="shared" si="85"/>
        <v>0</v>
      </c>
      <c r="AV736">
        <f t="shared" si="86"/>
        <v>0</v>
      </c>
    </row>
    <row r="737" spans="1:48" ht="15" customHeight="1">
      <c r="A737" s="83"/>
      <c r="B737" s="100"/>
      <c r="C737" s="125" t="s">
        <v>242</v>
      </c>
      <c r="D737" s="441" t="str">
        <f>IF(OR($AC$136="",$C$26&lt;&gt;1),"",IF(HLOOKUP($AC$136,Presentación!$AQ$3:$BV$574,Presentación!AP17)="","",HLOOKUP($AC$136,Presentación!$AQ$3:$BV$574,Presentación!AP17,0)))</f>
        <v/>
      </c>
      <c r="E737" s="428"/>
      <c r="F737" s="429"/>
      <c r="G737" s="396" t="str">
        <f>IF(OR($AC$136="",$C$26&lt;&gt;1),"",IF(HLOOKUP($AC$136,Presentación!$BZ$3:$DE$574,Presentación!AP17,0)="","",HLOOKUP($AC$136,Presentación!$BZ$3:$DE$574,Presentación!AP17,0)))</f>
        <v/>
      </c>
      <c r="H737" s="428"/>
      <c r="I737" s="428"/>
      <c r="J737" s="428"/>
      <c r="K737" s="428"/>
      <c r="L737" s="428"/>
      <c r="M737" s="428"/>
      <c r="N737" s="428"/>
      <c r="O737" s="249"/>
      <c r="P737" s="249"/>
      <c r="Q737" s="249"/>
      <c r="R737" s="249"/>
      <c r="S737" s="249"/>
      <c r="T737" s="251"/>
      <c r="U737" s="251"/>
      <c r="V737" s="251"/>
      <c r="W737" s="251"/>
      <c r="X737" s="251"/>
      <c r="Y737" s="251"/>
      <c r="Z737" s="251"/>
      <c r="AA737" s="251"/>
      <c r="AB737" s="251"/>
      <c r="AC737" s="251"/>
      <c r="AD737" s="251"/>
      <c r="AK737">
        <f t="shared" si="75"/>
        <v>0</v>
      </c>
      <c r="AL737">
        <f t="shared" si="76"/>
        <v>0</v>
      </c>
      <c r="AM737">
        <f t="shared" si="77"/>
        <v>0</v>
      </c>
      <c r="AN737">
        <f t="shared" si="78"/>
        <v>0</v>
      </c>
      <c r="AO737">
        <f t="shared" si="79"/>
        <v>0</v>
      </c>
      <c r="AP737">
        <f t="shared" si="80"/>
        <v>0</v>
      </c>
      <c r="AQ737">
        <f t="shared" si="81"/>
        <v>0</v>
      </c>
      <c r="AR737">
        <f t="shared" si="82"/>
        <v>0</v>
      </c>
      <c r="AS737">
        <f t="shared" si="83"/>
        <v>0</v>
      </c>
      <c r="AT737">
        <f t="shared" si="84"/>
        <v>0</v>
      </c>
      <c r="AU737">
        <f t="shared" si="85"/>
        <v>0</v>
      </c>
      <c r="AV737">
        <f t="shared" si="86"/>
        <v>0</v>
      </c>
    </row>
    <row r="738" spans="1:48" ht="15" customHeight="1">
      <c r="A738" s="83"/>
      <c r="B738" s="100"/>
      <c r="C738" s="125" t="s">
        <v>243</v>
      </c>
      <c r="D738" s="441" t="str">
        <f>IF(OR($AC$136="",$C$26&lt;&gt;1),"",IF(HLOOKUP($AC$136,Presentación!$AQ$3:$BV$574,Presentación!AP18)="","",HLOOKUP($AC$136,Presentación!$AQ$3:$BV$574,Presentación!AP18,0)))</f>
        <v/>
      </c>
      <c r="E738" s="428"/>
      <c r="F738" s="429"/>
      <c r="G738" s="396" t="str">
        <f>IF(OR($AC$136="",$C$26&lt;&gt;1),"",IF(HLOOKUP($AC$136,Presentación!$BZ$3:$DE$574,Presentación!AP18,0)="","",HLOOKUP($AC$136,Presentación!$BZ$3:$DE$574,Presentación!AP18,0)))</f>
        <v/>
      </c>
      <c r="H738" s="428"/>
      <c r="I738" s="428"/>
      <c r="J738" s="428"/>
      <c r="K738" s="428"/>
      <c r="L738" s="428"/>
      <c r="M738" s="428"/>
      <c r="N738" s="428"/>
      <c r="O738" s="249"/>
      <c r="P738" s="249"/>
      <c r="Q738" s="249"/>
      <c r="R738" s="249"/>
      <c r="S738" s="249"/>
      <c r="T738" s="251"/>
      <c r="U738" s="251"/>
      <c r="V738" s="251"/>
      <c r="W738" s="251"/>
      <c r="X738" s="251"/>
      <c r="Y738" s="251"/>
      <c r="Z738" s="251"/>
      <c r="AA738" s="251"/>
      <c r="AB738" s="251"/>
      <c r="AC738" s="251"/>
      <c r="AD738" s="251"/>
      <c r="AK738">
        <f t="shared" si="75"/>
        <v>0</v>
      </c>
      <c r="AL738">
        <f t="shared" si="76"/>
        <v>0</v>
      </c>
      <c r="AM738">
        <f t="shared" si="77"/>
        <v>0</v>
      </c>
      <c r="AN738">
        <f t="shared" si="78"/>
        <v>0</v>
      </c>
      <c r="AO738">
        <f t="shared" si="79"/>
        <v>0</v>
      </c>
      <c r="AP738">
        <f t="shared" si="80"/>
        <v>0</v>
      </c>
      <c r="AQ738">
        <f t="shared" si="81"/>
        <v>0</v>
      </c>
      <c r="AR738">
        <f t="shared" si="82"/>
        <v>0</v>
      </c>
      <c r="AS738">
        <f t="shared" si="83"/>
        <v>0</v>
      </c>
      <c r="AT738">
        <f t="shared" si="84"/>
        <v>0</v>
      </c>
      <c r="AU738">
        <f t="shared" si="85"/>
        <v>0</v>
      </c>
      <c r="AV738">
        <f t="shared" si="86"/>
        <v>0</v>
      </c>
    </row>
    <row r="739" spans="1:48" ht="15" customHeight="1">
      <c r="A739" s="83"/>
      <c r="B739" s="100"/>
      <c r="C739" s="125" t="s">
        <v>244</v>
      </c>
      <c r="D739" s="441" t="str">
        <f>IF(OR($AC$136="",$C$26&lt;&gt;1),"",IF(HLOOKUP($AC$136,Presentación!$AQ$3:$BV$574,Presentación!AP19)="","",HLOOKUP($AC$136,Presentación!$AQ$3:$BV$574,Presentación!AP19,0)))</f>
        <v/>
      </c>
      <c r="E739" s="428"/>
      <c r="F739" s="429"/>
      <c r="G739" s="396" t="str">
        <f>IF(OR($AC$136="",$C$26&lt;&gt;1),"",IF(HLOOKUP($AC$136,Presentación!$BZ$3:$DE$574,Presentación!AP19,0)="","",HLOOKUP($AC$136,Presentación!$BZ$3:$DE$574,Presentación!AP19,0)))</f>
        <v/>
      </c>
      <c r="H739" s="428"/>
      <c r="I739" s="428"/>
      <c r="J739" s="428"/>
      <c r="K739" s="428"/>
      <c r="L739" s="428"/>
      <c r="M739" s="428"/>
      <c r="N739" s="428"/>
      <c r="O739" s="249"/>
      <c r="P739" s="249"/>
      <c r="Q739" s="249"/>
      <c r="R739" s="249"/>
      <c r="S739" s="249"/>
      <c r="T739" s="251"/>
      <c r="U739" s="251"/>
      <c r="V739" s="251"/>
      <c r="W739" s="251"/>
      <c r="X739" s="251"/>
      <c r="Y739" s="251"/>
      <c r="Z739" s="251"/>
      <c r="AA739" s="251"/>
      <c r="AB739" s="251"/>
      <c r="AC739" s="251"/>
      <c r="AD739" s="251"/>
      <c r="AK739">
        <f t="shared" si="75"/>
        <v>0</v>
      </c>
      <c r="AL739">
        <f t="shared" si="76"/>
        <v>0</v>
      </c>
      <c r="AM739">
        <f t="shared" si="77"/>
        <v>0</v>
      </c>
      <c r="AN739">
        <f t="shared" si="78"/>
        <v>0</v>
      </c>
      <c r="AO739">
        <f t="shared" si="79"/>
        <v>0</v>
      </c>
      <c r="AP739">
        <f t="shared" si="80"/>
        <v>0</v>
      </c>
      <c r="AQ739">
        <f t="shared" si="81"/>
        <v>0</v>
      </c>
      <c r="AR739">
        <f t="shared" si="82"/>
        <v>0</v>
      </c>
      <c r="AS739">
        <f t="shared" si="83"/>
        <v>0</v>
      </c>
      <c r="AT739">
        <f t="shared" si="84"/>
        <v>0</v>
      </c>
      <c r="AU739">
        <f t="shared" si="85"/>
        <v>0</v>
      </c>
      <c r="AV739">
        <f t="shared" si="86"/>
        <v>0</v>
      </c>
    </row>
    <row r="740" spans="1:48" ht="15" customHeight="1">
      <c r="A740" s="83"/>
      <c r="B740" s="100"/>
      <c r="C740" s="125" t="s">
        <v>245</v>
      </c>
      <c r="D740" s="441" t="str">
        <f>IF(OR($AC$136="",$C$26&lt;&gt;1),"",IF(HLOOKUP($AC$136,Presentación!$AQ$3:$BV$574,Presentación!AP20)="","",HLOOKUP($AC$136,Presentación!$AQ$3:$BV$574,Presentación!AP20,0)))</f>
        <v/>
      </c>
      <c r="E740" s="428"/>
      <c r="F740" s="429"/>
      <c r="G740" s="396" t="str">
        <f>IF(OR($AC$136="",$C$26&lt;&gt;1),"",IF(HLOOKUP($AC$136,Presentación!$BZ$3:$DE$574,Presentación!AP20,0)="","",HLOOKUP($AC$136,Presentación!$BZ$3:$DE$574,Presentación!AP20,0)))</f>
        <v/>
      </c>
      <c r="H740" s="428"/>
      <c r="I740" s="428"/>
      <c r="J740" s="428"/>
      <c r="K740" s="428"/>
      <c r="L740" s="428"/>
      <c r="M740" s="428"/>
      <c r="N740" s="428"/>
      <c r="O740" s="249"/>
      <c r="P740" s="249"/>
      <c r="Q740" s="249"/>
      <c r="R740" s="249"/>
      <c r="S740" s="249"/>
      <c r="T740" s="251"/>
      <c r="U740" s="251"/>
      <c r="V740" s="251"/>
      <c r="W740" s="251"/>
      <c r="X740" s="251"/>
      <c r="Y740" s="251"/>
      <c r="Z740" s="251"/>
      <c r="AA740" s="251"/>
      <c r="AB740" s="251"/>
      <c r="AC740" s="251"/>
      <c r="AD740" s="251"/>
      <c r="AK740">
        <f t="shared" si="75"/>
        <v>0</v>
      </c>
      <c r="AL740">
        <f t="shared" si="76"/>
        <v>0</v>
      </c>
      <c r="AM740">
        <f t="shared" si="77"/>
        <v>0</v>
      </c>
      <c r="AN740">
        <f t="shared" si="78"/>
        <v>0</v>
      </c>
      <c r="AO740">
        <f t="shared" si="79"/>
        <v>0</v>
      </c>
      <c r="AP740">
        <f t="shared" si="80"/>
        <v>0</v>
      </c>
      <c r="AQ740">
        <f t="shared" si="81"/>
        <v>0</v>
      </c>
      <c r="AR740">
        <f t="shared" si="82"/>
        <v>0</v>
      </c>
      <c r="AS740">
        <f t="shared" si="83"/>
        <v>0</v>
      </c>
      <c r="AT740">
        <f t="shared" si="84"/>
        <v>0</v>
      </c>
      <c r="AU740">
        <f t="shared" si="85"/>
        <v>0</v>
      </c>
      <c r="AV740">
        <f t="shared" si="86"/>
        <v>0</v>
      </c>
    </row>
    <row r="741" spans="1:48" ht="15" customHeight="1">
      <c r="A741" s="83"/>
      <c r="B741" s="100"/>
      <c r="C741" s="125" t="s">
        <v>246</v>
      </c>
      <c r="D741" s="441" t="str">
        <f>IF(OR($AC$136="",$C$26&lt;&gt;1),"",IF(HLOOKUP($AC$136,Presentación!$AQ$3:$BV$574,Presentación!AP21)="","",HLOOKUP($AC$136,Presentación!$AQ$3:$BV$574,Presentación!AP21,0)))</f>
        <v/>
      </c>
      <c r="E741" s="428"/>
      <c r="F741" s="429"/>
      <c r="G741" s="396" t="str">
        <f>IF(OR($AC$136="",$C$26&lt;&gt;1),"",IF(HLOOKUP($AC$136,Presentación!$BZ$3:$DE$574,Presentación!AP21,0)="","",HLOOKUP($AC$136,Presentación!$BZ$3:$DE$574,Presentación!AP21,0)))</f>
        <v/>
      </c>
      <c r="H741" s="428"/>
      <c r="I741" s="428"/>
      <c r="J741" s="428"/>
      <c r="K741" s="428"/>
      <c r="L741" s="428"/>
      <c r="M741" s="428"/>
      <c r="N741" s="428"/>
      <c r="O741" s="249"/>
      <c r="P741" s="249"/>
      <c r="Q741" s="249"/>
      <c r="R741" s="249"/>
      <c r="S741" s="249"/>
      <c r="T741" s="251"/>
      <c r="U741" s="251"/>
      <c r="V741" s="251"/>
      <c r="W741" s="251"/>
      <c r="X741" s="251"/>
      <c r="Y741" s="251"/>
      <c r="Z741" s="251"/>
      <c r="AA741" s="251"/>
      <c r="AB741" s="251"/>
      <c r="AC741" s="251"/>
      <c r="AD741" s="251"/>
      <c r="AK741">
        <f t="shared" si="75"/>
        <v>0</v>
      </c>
      <c r="AL741">
        <f t="shared" si="76"/>
        <v>0</v>
      </c>
      <c r="AM741">
        <f t="shared" si="77"/>
        <v>0</v>
      </c>
      <c r="AN741">
        <f t="shared" si="78"/>
        <v>0</v>
      </c>
      <c r="AO741">
        <f t="shared" si="79"/>
        <v>0</v>
      </c>
      <c r="AP741">
        <f t="shared" si="80"/>
        <v>0</v>
      </c>
      <c r="AQ741">
        <f t="shared" si="81"/>
        <v>0</v>
      </c>
      <c r="AR741">
        <f t="shared" si="82"/>
        <v>0</v>
      </c>
      <c r="AS741">
        <f t="shared" si="83"/>
        <v>0</v>
      </c>
      <c r="AT741">
        <f t="shared" si="84"/>
        <v>0</v>
      </c>
      <c r="AU741">
        <f t="shared" si="85"/>
        <v>0</v>
      </c>
      <c r="AV741">
        <f t="shared" si="86"/>
        <v>0</v>
      </c>
    </row>
    <row r="742" spans="1:48" ht="15" customHeight="1">
      <c r="A742" s="83"/>
      <c r="B742" s="100"/>
      <c r="C742" s="125" t="s">
        <v>247</v>
      </c>
      <c r="D742" s="441" t="str">
        <f>IF(OR($AC$136="",$C$26&lt;&gt;1),"",IF(HLOOKUP($AC$136,Presentación!$AQ$3:$BV$574,Presentación!AP22)="","",HLOOKUP($AC$136,Presentación!$AQ$3:$BV$574,Presentación!AP22,0)))</f>
        <v/>
      </c>
      <c r="E742" s="428"/>
      <c r="F742" s="429"/>
      <c r="G742" s="396" t="str">
        <f>IF(OR($AC$136="",$C$26&lt;&gt;1),"",IF(HLOOKUP($AC$136,Presentación!$BZ$3:$DE$574,Presentación!AP22,0)="","",HLOOKUP($AC$136,Presentación!$BZ$3:$DE$574,Presentación!AP22,0)))</f>
        <v/>
      </c>
      <c r="H742" s="428"/>
      <c r="I742" s="428"/>
      <c r="J742" s="428"/>
      <c r="K742" s="428"/>
      <c r="L742" s="428"/>
      <c r="M742" s="428"/>
      <c r="N742" s="428"/>
      <c r="O742" s="249"/>
      <c r="P742" s="249"/>
      <c r="Q742" s="249"/>
      <c r="R742" s="249"/>
      <c r="S742" s="249"/>
      <c r="T742" s="251"/>
      <c r="U742" s="251"/>
      <c r="V742" s="251"/>
      <c r="W742" s="251"/>
      <c r="X742" s="251"/>
      <c r="Y742" s="251"/>
      <c r="Z742" s="251"/>
      <c r="AA742" s="251"/>
      <c r="AB742" s="251"/>
      <c r="AC742" s="251"/>
      <c r="AD742" s="251"/>
      <c r="AK742">
        <f t="shared" si="75"/>
        <v>0</v>
      </c>
      <c r="AL742">
        <f t="shared" si="76"/>
        <v>0</v>
      </c>
      <c r="AM742">
        <f t="shared" si="77"/>
        <v>0</v>
      </c>
      <c r="AN742">
        <f t="shared" si="78"/>
        <v>0</v>
      </c>
      <c r="AO742">
        <f t="shared" si="79"/>
        <v>0</v>
      </c>
      <c r="AP742">
        <f t="shared" si="80"/>
        <v>0</v>
      </c>
      <c r="AQ742">
        <f t="shared" si="81"/>
        <v>0</v>
      </c>
      <c r="AR742">
        <f t="shared" si="82"/>
        <v>0</v>
      </c>
      <c r="AS742">
        <f t="shared" si="83"/>
        <v>0</v>
      </c>
      <c r="AT742">
        <f t="shared" si="84"/>
        <v>0</v>
      </c>
      <c r="AU742">
        <f t="shared" si="85"/>
        <v>0</v>
      </c>
      <c r="AV742">
        <f t="shared" si="86"/>
        <v>0</v>
      </c>
    </row>
    <row r="743" spans="1:48" ht="15" customHeight="1">
      <c r="A743" s="83"/>
      <c r="B743" s="100"/>
      <c r="C743" s="125" t="s">
        <v>248</v>
      </c>
      <c r="D743" s="441" t="str">
        <f>IF(OR($AC$136="",$C$26&lt;&gt;1),"",IF(HLOOKUP($AC$136,Presentación!$AQ$3:$BV$574,Presentación!AP23)="","",HLOOKUP($AC$136,Presentación!$AQ$3:$BV$574,Presentación!AP23,0)))</f>
        <v/>
      </c>
      <c r="E743" s="428"/>
      <c r="F743" s="429"/>
      <c r="G743" s="396" t="str">
        <f>IF(OR($AC$136="",$C$26&lt;&gt;1),"",IF(HLOOKUP($AC$136,Presentación!$BZ$3:$DE$574,Presentación!AP23,0)="","",HLOOKUP($AC$136,Presentación!$BZ$3:$DE$574,Presentación!AP23,0)))</f>
        <v/>
      </c>
      <c r="H743" s="428"/>
      <c r="I743" s="428"/>
      <c r="J743" s="428"/>
      <c r="K743" s="428"/>
      <c r="L743" s="428"/>
      <c r="M743" s="428"/>
      <c r="N743" s="428"/>
      <c r="O743" s="249"/>
      <c r="P743" s="249"/>
      <c r="Q743" s="249"/>
      <c r="R743" s="249"/>
      <c r="S743" s="249"/>
      <c r="T743" s="251"/>
      <c r="U743" s="251"/>
      <c r="V743" s="251"/>
      <c r="W743" s="251"/>
      <c r="X743" s="251"/>
      <c r="Y743" s="251"/>
      <c r="Z743" s="251"/>
      <c r="AA743" s="251"/>
      <c r="AB743" s="251"/>
      <c r="AC743" s="251"/>
      <c r="AD743" s="251"/>
      <c r="AK743">
        <f t="shared" si="75"/>
        <v>0</v>
      </c>
      <c r="AL743">
        <f t="shared" si="76"/>
        <v>0</v>
      </c>
      <c r="AM743">
        <f t="shared" si="77"/>
        <v>0</v>
      </c>
      <c r="AN743">
        <f t="shared" si="78"/>
        <v>0</v>
      </c>
      <c r="AO743">
        <f t="shared" si="79"/>
        <v>0</v>
      </c>
      <c r="AP743">
        <f t="shared" si="80"/>
        <v>0</v>
      </c>
      <c r="AQ743">
        <f t="shared" si="81"/>
        <v>0</v>
      </c>
      <c r="AR743">
        <f t="shared" si="82"/>
        <v>0</v>
      </c>
      <c r="AS743">
        <f t="shared" si="83"/>
        <v>0</v>
      </c>
      <c r="AT743">
        <f t="shared" si="84"/>
        <v>0</v>
      </c>
      <c r="AU743">
        <f t="shared" si="85"/>
        <v>0</v>
      </c>
      <c r="AV743">
        <f t="shared" si="86"/>
        <v>0</v>
      </c>
    </row>
    <row r="744" spans="1:48" ht="15" customHeight="1">
      <c r="A744" s="83"/>
      <c r="B744" s="100"/>
      <c r="C744" s="125" t="s">
        <v>249</v>
      </c>
      <c r="D744" s="441" t="str">
        <f>IF(OR($AC$136="",$C$26&lt;&gt;1),"",IF(HLOOKUP($AC$136,Presentación!$AQ$3:$BV$574,Presentación!AP24)="","",HLOOKUP($AC$136,Presentación!$AQ$3:$BV$574,Presentación!AP24,0)))</f>
        <v/>
      </c>
      <c r="E744" s="428"/>
      <c r="F744" s="429"/>
      <c r="G744" s="396" t="str">
        <f>IF(OR($AC$136="",$C$26&lt;&gt;1),"",IF(HLOOKUP($AC$136,Presentación!$BZ$3:$DE$574,Presentación!AP24,0)="","",HLOOKUP($AC$136,Presentación!$BZ$3:$DE$574,Presentación!AP24,0)))</f>
        <v/>
      </c>
      <c r="H744" s="428"/>
      <c r="I744" s="428"/>
      <c r="J744" s="428"/>
      <c r="K744" s="428"/>
      <c r="L744" s="428"/>
      <c r="M744" s="428"/>
      <c r="N744" s="428"/>
      <c r="O744" s="249"/>
      <c r="P744" s="249"/>
      <c r="Q744" s="249"/>
      <c r="R744" s="249"/>
      <c r="S744" s="249"/>
      <c r="T744" s="251"/>
      <c r="U744" s="251"/>
      <c r="V744" s="251"/>
      <c r="W744" s="251"/>
      <c r="X744" s="251"/>
      <c r="Y744" s="251"/>
      <c r="Z744" s="251"/>
      <c r="AA744" s="251"/>
      <c r="AB744" s="251"/>
      <c r="AC744" s="251"/>
      <c r="AD744" s="251"/>
      <c r="AK744">
        <f t="shared" si="75"/>
        <v>0</v>
      </c>
      <c r="AL744">
        <f t="shared" si="76"/>
        <v>0</v>
      </c>
      <c r="AM744">
        <f t="shared" si="77"/>
        <v>0</v>
      </c>
      <c r="AN744">
        <f t="shared" si="78"/>
        <v>0</v>
      </c>
      <c r="AO744">
        <f t="shared" si="79"/>
        <v>0</v>
      </c>
      <c r="AP744">
        <f t="shared" si="80"/>
        <v>0</v>
      </c>
      <c r="AQ744">
        <f t="shared" si="81"/>
        <v>0</v>
      </c>
      <c r="AR744">
        <f t="shared" si="82"/>
        <v>0</v>
      </c>
      <c r="AS744">
        <f t="shared" si="83"/>
        <v>0</v>
      </c>
      <c r="AT744">
        <f t="shared" si="84"/>
        <v>0</v>
      </c>
      <c r="AU744">
        <f t="shared" si="85"/>
        <v>0</v>
      </c>
      <c r="AV744">
        <f t="shared" si="86"/>
        <v>0</v>
      </c>
    </row>
    <row r="745" spans="1:48" ht="15" customHeight="1">
      <c r="A745" s="83"/>
      <c r="B745" s="100"/>
      <c r="C745" s="125" t="s">
        <v>250</v>
      </c>
      <c r="D745" s="441" t="str">
        <f>IF(OR($AC$136="",$C$26&lt;&gt;1),"",IF(HLOOKUP($AC$136,Presentación!$AQ$3:$BV$574,Presentación!AP25)="","",HLOOKUP($AC$136,Presentación!$AQ$3:$BV$574,Presentación!AP25,0)))</f>
        <v/>
      </c>
      <c r="E745" s="428"/>
      <c r="F745" s="429"/>
      <c r="G745" s="396" t="str">
        <f>IF(OR($AC$136="",$C$26&lt;&gt;1),"",IF(HLOOKUP($AC$136,Presentación!$BZ$3:$DE$574,Presentación!AP25,0)="","",HLOOKUP($AC$136,Presentación!$BZ$3:$DE$574,Presentación!AP25,0)))</f>
        <v/>
      </c>
      <c r="H745" s="428"/>
      <c r="I745" s="428"/>
      <c r="J745" s="428"/>
      <c r="K745" s="428"/>
      <c r="L745" s="428"/>
      <c r="M745" s="428"/>
      <c r="N745" s="428"/>
      <c r="O745" s="249"/>
      <c r="P745" s="249"/>
      <c r="Q745" s="249"/>
      <c r="R745" s="249"/>
      <c r="S745" s="249"/>
      <c r="T745" s="251"/>
      <c r="U745" s="251"/>
      <c r="V745" s="251"/>
      <c r="W745" s="251"/>
      <c r="X745" s="251"/>
      <c r="Y745" s="251"/>
      <c r="Z745" s="251"/>
      <c r="AA745" s="251"/>
      <c r="AB745" s="251"/>
      <c r="AC745" s="251"/>
      <c r="AD745" s="251"/>
      <c r="AK745">
        <f t="shared" si="75"/>
        <v>0</v>
      </c>
      <c r="AL745">
        <f t="shared" si="76"/>
        <v>0</v>
      </c>
      <c r="AM745">
        <f t="shared" si="77"/>
        <v>0</v>
      </c>
      <c r="AN745">
        <f t="shared" si="78"/>
        <v>0</v>
      </c>
      <c r="AO745">
        <f t="shared" si="79"/>
        <v>0</v>
      </c>
      <c r="AP745">
        <f t="shared" si="80"/>
        <v>0</v>
      </c>
      <c r="AQ745">
        <f t="shared" si="81"/>
        <v>0</v>
      </c>
      <c r="AR745">
        <f t="shared" si="82"/>
        <v>0</v>
      </c>
      <c r="AS745">
        <f t="shared" si="83"/>
        <v>0</v>
      </c>
      <c r="AT745">
        <f t="shared" si="84"/>
        <v>0</v>
      </c>
      <c r="AU745">
        <f t="shared" si="85"/>
        <v>0</v>
      </c>
      <c r="AV745">
        <f t="shared" si="86"/>
        <v>0</v>
      </c>
    </row>
    <row r="746" spans="1:48" ht="15" customHeight="1">
      <c r="A746" s="83"/>
      <c r="B746" s="100"/>
      <c r="C746" s="125" t="s">
        <v>251</v>
      </c>
      <c r="D746" s="441" t="str">
        <f>IF(OR($AC$136="",$C$26&lt;&gt;1),"",IF(HLOOKUP($AC$136,Presentación!$AQ$3:$BV$574,Presentación!AP26)="","",HLOOKUP($AC$136,Presentación!$AQ$3:$BV$574,Presentación!AP26,0)))</f>
        <v/>
      </c>
      <c r="E746" s="428"/>
      <c r="F746" s="429"/>
      <c r="G746" s="396" t="str">
        <f>IF(OR($AC$136="",$C$26&lt;&gt;1),"",IF(HLOOKUP($AC$136,Presentación!$BZ$3:$DE$574,Presentación!AP26,0)="","",HLOOKUP($AC$136,Presentación!$BZ$3:$DE$574,Presentación!AP26,0)))</f>
        <v/>
      </c>
      <c r="H746" s="428"/>
      <c r="I746" s="428"/>
      <c r="J746" s="428"/>
      <c r="K746" s="428"/>
      <c r="L746" s="428"/>
      <c r="M746" s="428"/>
      <c r="N746" s="428"/>
      <c r="O746" s="249"/>
      <c r="P746" s="249"/>
      <c r="Q746" s="249"/>
      <c r="R746" s="249"/>
      <c r="S746" s="249"/>
      <c r="T746" s="251"/>
      <c r="U746" s="251"/>
      <c r="V746" s="251"/>
      <c r="W746" s="251"/>
      <c r="X746" s="251"/>
      <c r="Y746" s="251"/>
      <c r="Z746" s="251"/>
      <c r="AA746" s="251"/>
      <c r="AB746" s="251"/>
      <c r="AC746" s="251"/>
      <c r="AD746" s="251"/>
      <c r="AK746">
        <f t="shared" si="75"/>
        <v>0</v>
      </c>
      <c r="AL746">
        <f t="shared" si="76"/>
        <v>0</v>
      </c>
      <c r="AM746">
        <f t="shared" si="77"/>
        <v>0</v>
      </c>
      <c r="AN746">
        <f t="shared" si="78"/>
        <v>0</v>
      </c>
      <c r="AO746">
        <f t="shared" si="79"/>
        <v>0</v>
      </c>
      <c r="AP746">
        <f t="shared" si="80"/>
        <v>0</v>
      </c>
      <c r="AQ746">
        <f t="shared" si="81"/>
        <v>0</v>
      </c>
      <c r="AR746">
        <f t="shared" si="82"/>
        <v>0</v>
      </c>
      <c r="AS746">
        <f t="shared" si="83"/>
        <v>0</v>
      </c>
      <c r="AT746">
        <f t="shared" si="84"/>
        <v>0</v>
      </c>
      <c r="AU746">
        <f t="shared" si="85"/>
        <v>0</v>
      </c>
      <c r="AV746">
        <f t="shared" si="86"/>
        <v>0</v>
      </c>
    </row>
    <row r="747" spans="1:48" ht="15" customHeight="1">
      <c r="A747" s="83"/>
      <c r="B747" s="100"/>
      <c r="C747" s="125" t="s">
        <v>252</v>
      </c>
      <c r="D747" s="441" t="str">
        <f>IF(OR($AC$136="",$C$26&lt;&gt;1),"",IF(HLOOKUP($AC$136,Presentación!$AQ$3:$BV$574,Presentación!AP27)="","",HLOOKUP($AC$136,Presentación!$AQ$3:$BV$574,Presentación!AP27,0)))</f>
        <v/>
      </c>
      <c r="E747" s="428"/>
      <c r="F747" s="429"/>
      <c r="G747" s="396" t="str">
        <f>IF(OR($AC$136="",$C$26&lt;&gt;1),"",IF(HLOOKUP($AC$136,Presentación!$BZ$3:$DE$574,Presentación!AP27,0)="","",HLOOKUP($AC$136,Presentación!$BZ$3:$DE$574,Presentación!AP27,0)))</f>
        <v/>
      </c>
      <c r="H747" s="428"/>
      <c r="I747" s="428"/>
      <c r="J747" s="428"/>
      <c r="K747" s="428"/>
      <c r="L747" s="428"/>
      <c r="M747" s="428"/>
      <c r="N747" s="428"/>
      <c r="O747" s="249"/>
      <c r="P747" s="249"/>
      <c r="Q747" s="249"/>
      <c r="R747" s="249"/>
      <c r="S747" s="249"/>
      <c r="T747" s="251"/>
      <c r="U747" s="251"/>
      <c r="V747" s="251"/>
      <c r="W747" s="251"/>
      <c r="X747" s="251"/>
      <c r="Y747" s="251"/>
      <c r="Z747" s="251"/>
      <c r="AA747" s="251"/>
      <c r="AB747" s="251"/>
      <c r="AC747" s="251"/>
      <c r="AD747" s="251"/>
      <c r="AK747">
        <f t="shared" si="75"/>
        <v>0</v>
      </c>
      <c r="AL747">
        <f t="shared" si="76"/>
        <v>0</v>
      </c>
      <c r="AM747">
        <f t="shared" si="77"/>
        <v>0</v>
      </c>
      <c r="AN747">
        <f t="shared" si="78"/>
        <v>0</v>
      </c>
      <c r="AO747">
        <f t="shared" si="79"/>
        <v>0</v>
      </c>
      <c r="AP747">
        <f t="shared" si="80"/>
        <v>0</v>
      </c>
      <c r="AQ747">
        <f t="shared" si="81"/>
        <v>0</v>
      </c>
      <c r="AR747">
        <f t="shared" si="82"/>
        <v>0</v>
      </c>
      <c r="AS747">
        <f t="shared" si="83"/>
        <v>0</v>
      </c>
      <c r="AT747">
        <f t="shared" si="84"/>
        <v>0</v>
      </c>
      <c r="AU747">
        <f t="shared" si="85"/>
        <v>0</v>
      </c>
      <c r="AV747">
        <f t="shared" si="86"/>
        <v>0</v>
      </c>
    </row>
    <row r="748" spans="1:48" ht="15" customHeight="1">
      <c r="A748" s="83"/>
      <c r="B748" s="100"/>
      <c r="C748" s="125" t="s">
        <v>253</v>
      </c>
      <c r="D748" s="441" t="str">
        <f>IF(OR($AC$136="",$C$26&lt;&gt;1),"",IF(HLOOKUP($AC$136,Presentación!$AQ$3:$BV$574,Presentación!AP28)="","",HLOOKUP($AC$136,Presentación!$AQ$3:$BV$574,Presentación!AP28,0)))</f>
        <v/>
      </c>
      <c r="E748" s="428"/>
      <c r="F748" s="429"/>
      <c r="G748" s="396" t="str">
        <f>IF(OR($AC$136="",$C$26&lt;&gt;1),"",IF(HLOOKUP($AC$136,Presentación!$BZ$3:$DE$574,Presentación!AP28,0)="","",HLOOKUP($AC$136,Presentación!$BZ$3:$DE$574,Presentación!AP28,0)))</f>
        <v/>
      </c>
      <c r="H748" s="428"/>
      <c r="I748" s="428"/>
      <c r="J748" s="428"/>
      <c r="K748" s="428"/>
      <c r="L748" s="428"/>
      <c r="M748" s="428"/>
      <c r="N748" s="428"/>
      <c r="O748" s="249"/>
      <c r="P748" s="249"/>
      <c r="Q748" s="249"/>
      <c r="R748" s="249"/>
      <c r="S748" s="249"/>
      <c r="T748" s="251"/>
      <c r="U748" s="251"/>
      <c r="V748" s="251"/>
      <c r="W748" s="251"/>
      <c r="X748" s="251"/>
      <c r="Y748" s="251"/>
      <c r="Z748" s="251"/>
      <c r="AA748" s="251"/>
      <c r="AB748" s="251"/>
      <c r="AC748" s="251"/>
      <c r="AD748" s="251"/>
      <c r="AK748">
        <f t="shared" si="75"/>
        <v>0</v>
      </c>
      <c r="AL748">
        <f t="shared" si="76"/>
        <v>0</v>
      </c>
      <c r="AM748">
        <f t="shared" si="77"/>
        <v>0</v>
      </c>
      <c r="AN748">
        <f t="shared" si="78"/>
        <v>0</v>
      </c>
      <c r="AO748">
        <f t="shared" si="79"/>
        <v>0</v>
      </c>
      <c r="AP748">
        <f t="shared" si="80"/>
        <v>0</v>
      </c>
      <c r="AQ748">
        <f t="shared" si="81"/>
        <v>0</v>
      </c>
      <c r="AR748">
        <f t="shared" si="82"/>
        <v>0</v>
      </c>
      <c r="AS748">
        <f t="shared" si="83"/>
        <v>0</v>
      </c>
      <c r="AT748">
        <f t="shared" si="84"/>
        <v>0</v>
      </c>
      <c r="AU748">
        <f t="shared" si="85"/>
        <v>0</v>
      </c>
      <c r="AV748">
        <f t="shared" si="86"/>
        <v>0</v>
      </c>
    </row>
    <row r="749" spans="1:48" ht="15" customHeight="1">
      <c r="A749" s="83"/>
      <c r="B749" s="100"/>
      <c r="C749" s="125" t="s">
        <v>254</v>
      </c>
      <c r="D749" s="441" t="str">
        <f>IF(OR($AC$136="",$C$26&lt;&gt;1),"",IF(HLOOKUP($AC$136,Presentación!$AQ$3:$BV$574,Presentación!AP29)="","",HLOOKUP($AC$136,Presentación!$AQ$3:$BV$574,Presentación!AP29,0)))</f>
        <v/>
      </c>
      <c r="E749" s="428"/>
      <c r="F749" s="429"/>
      <c r="G749" s="396" t="str">
        <f>IF(OR($AC$136="",$C$26&lt;&gt;1),"",IF(HLOOKUP($AC$136,Presentación!$BZ$3:$DE$574,Presentación!AP29,0)="","",HLOOKUP($AC$136,Presentación!$BZ$3:$DE$574,Presentación!AP29,0)))</f>
        <v/>
      </c>
      <c r="H749" s="428"/>
      <c r="I749" s="428"/>
      <c r="J749" s="428"/>
      <c r="K749" s="428"/>
      <c r="L749" s="428"/>
      <c r="M749" s="428"/>
      <c r="N749" s="428"/>
      <c r="O749" s="249"/>
      <c r="P749" s="249"/>
      <c r="Q749" s="249"/>
      <c r="R749" s="249"/>
      <c r="S749" s="249"/>
      <c r="T749" s="251"/>
      <c r="U749" s="251"/>
      <c r="V749" s="251"/>
      <c r="W749" s="251"/>
      <c r="X749" s="251"/>
      <c r="Y749" s="251"/>
      <c r="Z749" s="251"/>
      <c r="AA749" s="251"/>
      <c r="AB749" s="251"/>
      <c r="AC749" s="251"/>
      <c r="AD749" s="251"/>
      <c r="AK749">
        <f t="shared" si="75"/>
        <v>0</v>
      </c>
      <c r="AL749">
        <f t="shared" si="76"/>
        <v>0</v>
      </c>
      <c r="AM749">
        <f t="shared" si="77"/>
        <v>0</v>
      </c>
      <c r="AN749">
        <f t="shared" si="78"/>
        <v>0</v>
      </c>
      <c r="AO749">
        <f t="shared" si="79"/>
        <v>0</v>
      </c>
      <c r="AP749">
        <f t="shared" si="80"/>
        <v>0</v>
      </c>
      <c r="AQ749">
        <f t="shared" si="81"/>
        <v>0</v>
      </c>
      <c r="AR749">
        <f t="shared" si="82"/>
        <v>0</v>
      </c>
      <c r="AS749">
        <f t="shared" si="83"/>
        <v>0</v>
      </c>
      <c r="AT749">
        <f t="shared" si="84"/>
        <v>0</v>
      </c>
      <c r="AU749">
        <f t="shared" si="85"/>
        <v>0</v>
      </c>
      <c r="AV749">
        <f t="shared" si="86"/>
        <v>0</v>
      </c>
    </row>
    <row r="750" spans="1:48" ht="15" customHeight="1">
      <c r="A750" s="83"/>
      <c r="B750" s="100"/>
      <c r="C750" s="125" t="s">
        <v>255</v>
      </c>
      <c r="D750" s="441" t="str">
        <f>IF(OR($AC$136="",$C$26&lt;&gt;1),"",IF(HLOOKUP($AC$136,Presentación!$AQ$3:$BV$574,Presentación!AP30)="","",HLOOKUP($AC$136,Presentación!$AQ$3:$BV$574,Presentación!AP30,0)))</f>
        <v/>
      </c>
      <c r="E750" s="428"/>
      <c r="F750" s="429"/>
      <c r="G750" s="396" t="str">
        <f>IF(OR($AC$136="",$C$26&lt;&gt;1),"",IF(HLOOKUP($AC$136,Presentación!$BZ$3:$DE$574,Presentación!AP30,0)="","",HLOOKUP($AC$136,Presentación!$BZ$3:$DE$574,Presentación!AP30,0)))</f>
        <v/>
      </c>
      <c r="H750" s="428"/>
      <c r="I750" s="428"/>
      <c r="J750" s="428"/>
      <c r="K750" s="428"/>
      <c r="L750" s="428"/>
      <c r="M750" s="428"/>
      <c r="N750" s="428"/>
      <c r="O750" s="249"/>
      <c r="P750" s="249"/>
      <c r="Q750" s="249"/>
      <c r="R750" s="249"/>
      <c r="S750" s="249"/>
      <c r="T750" s="251"/>
      <c r="U750" s="251"/>
      <c r="V750" s="251"/>
      <c r="W750" s="251"/>
      <c r="X750" s="251"/>
      <c r="Y750" s="251"/>
      <c r="Z750" s="251"/>
      <c r="AA750" s="251"/>
      <c r="AB750" s="251"/>
      <c r="AC750" s="251"/>
      <c r="AD750" s="251"/>
      <c r="AK750">
        <f t="shared" si="75"/>
        <v>0</v>
      </c>
      <c r="AL750">
        <f t="shared" si="76"/>
        <v>0</v>
      </c>
      <c r="AM750">
        <f t="shared" si="77"/>
        <v>0</v>
      </c>
      <c r="AN750">
        <f t="shared" si="78"/>
        <v>0</v>
      </c>
      <c r="AO750">
        <f t="shared" si="79"/>
        <v>0</v>
      </c>
      <c r="AP750">
        <f t="shared" si="80"/>
        <v>0</v>
      </c>
      <c r="AQ750">
        <f t="shared" si="81"/>
        <v>0</v>
      </c>
      <c r="AR750">
        <f t="shared" si="82"/>
        <v>0</v>
      </c>
      <c r="AS750">
        <f t="shared" si="83"/>
        <v>0</v>
      </c>
      <c r="AT750">
        <f t="shared" si="84"/>
        <v>0</v>
      </c>
      <c r="AU750">
        <f t="shared" si="85"/>
        <v>0</v>
      </c>
      <c r="AV750">
        <f t="shared" si="86"/>
        <v>0</v>
      </c>
    </row>
    <row r="751" spans="1:48" ht="15" customHeight="1">
      <c r="A751" s="83"/>
      <c r="B751" s="100"/>
      <c r="C751" s="125" t="s">
        <v>256</v>
      </c>
      <c r="D751" s="441" t="str">
        <f>IF(OR($AC$136="",$C$26&lt;&gt;1),"",IF(HLOOKUP($AC$136,Presentación!$AQ$3:$BV$574,Presentación!AP31)="","",HLOOKUP($AC$136,Presentación!$AQ$3:$BV$574,Presentación!AP31,0)))</f>
        <v/>
      </c>
      <c r="E751" s="428"/>
      <c r="F751" s="429"/>
      <c r="G751" s="396" t="str">
        <f>IF(OR($AC$136="",$C$26&lt;&gt;1),"",IF(HLOOKUP($AC$136,Presentación!$BZ$3:$DE$574,Presentación!AP31,0)="","",HLOOKUP($AC$136,Presentación!$BZ$3:$DE$574,Presentación!AP31,0)))</f>
        <v/>
      </c>
      <c r="H751" s="428"/>
      <c r="I751" s="428"/>
      <c r="J751" s="428"/>
      <c r="K751" s="428"/>
      <c r="L751" s="428"/>
      <c r="M751" s="428"/>
      <c r="N751" s="428"/>
      <c r="O751" s="249"/>
      <c r="P751" s="249"/>
      <c r="Q751" s="249"/>
      <c r="R751" s="249"/>
      <c r="S751" s="249"/>
      <c r="T751" s="251"/>
      <c r="U751" s="251"/>
      <c r="V751" s="251"/>
      <c r="W751" s="251"/>
      <c r="X751" s="251"/>
      <c r="Y751" s="251"/>
      <c r="Z751" s="251"/>
      <c r="AA751" s="251"/>
      <c r="AB751" s="251"/>
      <c r="AC751" s="251"/>
      <c r="AD751" s="251"/>
      <c r="AK751">
        <f t="shared" si="75"/>
        <v>0</v>
      </c>
      <c r="AL751">
        <f t="shared" si="76"/>
        <v>0</v>
      </c>
      <c r="AM751">
        <f t="shared" si="77"/>
        <v>0</v>
      </c>
      <c r="AN751">
        <f t="shared" si="78"/>
        <v>0</v>
      </c>
      <c r="AO751">
        <f t="shared" si="79"/>
        <v>0</v>
      </c>
      <c r="AP751">
        <f t="shared" si="80"/>
        <v>0</v>
      </c>
      <c r="AQ751">
        <f t="shared" si="81"/>
        <v>0</v>
      </c>
      <c r="AR751">
        <f t="shared" si="82"/>
        <v>0</v>
      </c>
      <c r="AS751">
        <f t="shared" si="83"/>
        <v>0</v>
      </c>
      <c r="AT751">
        <f t="shared" si="84"/>
        <v>0</v>
      </c>
      <c r="AU751">
        <f t="shared" si="85"/>
        <v>0</v>
      </c>
      <c r="AV751">
        <f t="shared" si="86"/>
        <v>0</v>
      </c>
    </row>
    <row r="752" spans="1:48" ht="15" customHeight="1">
      <c r="A752" s="83"/>
      <c r="B752" s="100"/>
      <c r="C752" s="125" t="s">
        <v>257</v>
      </c>
      <c r="D752" s="441" t="str">
        <f>IF(OR($AC$136="",$C$26&lt;&gt;1),"",IF(HLOOKUP($AC$136,Presentación!$AQ$3:$BV$574,Presentación!AP32)="","",HLOOKUP($AC$136,Presentación!$AQ$3:$BV$574,Presentación!AP32,0)))</f>
        <v/>
      </c>
      <c r="E752" s="428"/>
      <c r="F752" s="429"/>
      <c r="G752" s="396" t="str">
        <f>IF(OR($AC$136="",$C$26&lt;&gt;1),"",IF(HLOOKUP($AC$136,Presentación!$BZ$3:$DE$574,Presentación!AP32,0)="","",HLOOKUP($AC$136,Presentación!$BZ$3:$DE$574,Presentación!AP32,0)))</f>
        <v/>
      </c>
      <c r="H752" s="428"/>
      <c r="I752" s="428"/>
      <c r="J752" s="428"/>
      <c r="K752" s="428"/>
      <c r="L752" s="428"/>
      <c r="M752" s="428"/>
      <c r="N752" s="428"/>
      <c r="O752" s="249"/>
      <c r="P752" s="249"/>
      <c r="Q752" s="249"/>
      <c r="R752" s="249"/>
      <c r="S752" s="249"/>
      <c r="T752" s="251"/>
      <c r="U752" s="251"/>
      <c r="V752" s="251"/>
      <c r="W752" s="251"/>
      <c r="X752" s="251"/>
      <c r="Y752" s="251"/>
      <c r="Z752" s="251"/>
      <c r="AA752" s="251"/>
      <c r="AB752" s="251"/>
      <c r="AC752" s="251"/>
      <c r="AD752" s="251"/>
      <c r="AK752">
        <f t="shared" si="75"/>
        <v>0</v>
      </c>
      <c r="AL752">
        <f t="shared" si="76"/>
        <v>0</v>
      </c>
      <c r="AM752">
        <f t="shared" si="77"/>
        <v>0</v>
      </c>
      <c r="AN752">
        <f t="shared" si="78"/>
        <v>0</v>
      </c>
      <c r="AO752">
        <f t="shared" si="79"/>
        <v>0</v>
      </c>
      <c r="AP752">
        <f t="shared" si="80"/>
        <v>0</v>
      </c>
      <c r="AQ752">
        <f t="shared" si="81"/>
        <v>0</v>
      </c>
      <c r="AR752">
        <f t="shared" si="82"/>
        <v>0</v>
      </c>
      <c r="AS752">
        <f t="shared" si="83"/>
        <v>0</v>
      </c>
      <c r="AT752">
        <f t="shared" si="84"/>
        <v>0</v>
      </c>
      <c r="AU752">
        <f t="shared" si="85"/>
        <v>0</v>
      </c>
      <c r="AV752">
        <f t="shared" si="86"/>
        <v>0</v>
      </c>
    </row>
    <row r="753" spans="1:48" ht="15" customHeight="1">
      <c r="A753" s="83"/>
      <c r="B753" s="100"/>
      <c r="C753" s="125" t="s">
        <v>258</v>
      </c>
      <c r="D753" s="441" t="str">
        <f>IF(OR($AC$136="",$C$26&lt;&gt;1),"",IF(HLOOKUP($AC$136,Presentación!$AQ$3:$BV$574,Presentación!AP33)="","",HLOOKUP($AC$136,Presentación!$AQ$3:$BV$574,Presentación!AP33,0)))</f>
        <v/>
      </c>
      <c r="E753" s="428"/>
      <c r="F753" s="429"/>
      <c r="G753" s="396" t="str">
        <f>IF(OR($AC$136="",$C$26&lt;&gt;1),"",IF(HLOOKUP($AC$136,Presentación!$BZ$3:$DE$574,Presentación!AP33,0)="","",HLOOKUP($AC$136,Presentación!$BZ$3:$DE$574,Presentación!AP33,0)))</f>
        <v/>
      </c>
      <c r="H753" s="428"/>
      <c r="I753" s="428"/>
      <c r="J753" s="428"/>
      <c r="K753" s="428"/>
      <c r="L753" s="428"/>
      <c r="M753" s="428"/>
      <c r="N753" s="428"/>
      <c r="O753" s="249"/>
      <c r="P753" s="249"/>
      <c r="Q753" s="249"/>
      <c r="R753" s="249"/>
      <c r="S753" s="249"/>
      <c r="T753" s="251"/>
      <c r="U753" s="251"/>
      <c r="V753" s="251"/>
      <c r="W753" s="251"/>
      <c r="X753" s="251"/>
      <c r="Y753" s="251"/>
      <c r="Z753" s="251"/>
      <c r="AA753" s="251"/>
      <c r="AB753" s="251"/>
      <c r="AC753" s="251"/>
      <c r="AD753" s="251"/>
      <c r="AK753">
        <f t="shared" si="75"/>
        <v>0</v>
      </c>
      <c r="AL753">
        <f t="shared" si="76"/>
        <v>0</v>
      </c>
      <c r="AM753">
        <f t="shared" si="77"/>
        <v>0</v>
      </c>
      <c r="AN753">
        <f t="shared" si="78"/>
        <v>0</v>
      </c>
      <c r="AO753">
        <f t="shared" si="79"/>
        <v>0</v>
      </c>
      <c r="AP753">
        <f t="shared" si="80"/>
        <v>0</v>
      </c>
      <c r="AQ753">
        <f t="shared" si="81"/>
        <v>0</v>
      </c>
      <c r="AR753">
        <f t="shared" si="82"/>
        <v>0</v>
      </c>
      <c r="AS753">
        <f t="shared" si="83"/>
        <v>0</v>
      </c>
      <c r="AT753">
        <f t="shared" si="84"/>
        <v>0</v>
      </c>
      <c r="AU753">
        <f t="shared" si="85"/>
        <v>0</v>
      </c>
      <c r="AV753">
        <f t="shared" si="86"/>
        <v>0</v>
      </c>
    </row>
    <row r="754" spans="1:48" ht="15" customHeight="1">
      <c r="A754" s="83"/>
      <c r="B754" s="100"/>
      <c r="C754" s="125" t="s">
        <v>259</v>
      </c>
      <c r="D754" s="441" t="str">
        <f>IF(OR($AC$136="",$C$26&lt;&gt;1),"",IF(HLOOKUP($AC$136,Presentación!$AQ$3:$BV$574,Presentación!AP34)="","",HLOOKUP($AC$136,Presentación!$AQ$3:$BV$574,Presentación!AP34,0)))</f>
        <v/>
      </c>
      <c r="E754" s="428"/>
      <c r="F754" s="429"/>
      <c r="G754" s="396" t="str">
        <f>IF(OR($AC$136="",$C$26&lt;&gt;1),"",IF(HLOOKUP($AC$136,Presentación!$BZ$3:$DE$574,Presentación!AP34,0)="","",HLOOKUP($AC$136,Presentación!$BZ$3:$DE$574,Presentación!AP34,0)))</f>
        <v/>
      </c>
      <c r="H754" s="428"/>
      <c r="I754" s="428"/>
      <c r="J754" s="428"/>
      <c r="K754" s="428"/>
      <c r="L754" s="428"/>
      <c r="M754" s="428"/>
      <c r="N754" s="428"/>
      <c r="O754" s="249"/>
      <c r="P754" s="249"/>
      <c r="Q754" s="249"/>
      <c r="R754" s="249"/>
      <c r="S754" s="249"/>
      <c r="T754" s="251"/>
      <c r="U754" s="251"/>
      <c r="V754" s="251"/>
      <c r="W754" s="251"/>
      <c r="X754" s="251"/>
      <c r="Y754" s="251"/>
      <c r="Z754" s="251"/>
      <c r="AA754" s="251"/>
      <c r="AB754" s="251"/>
      <c r="AC754" s="251"/>
      <c r="AD754" s="251"/>
      <c r="AK754">
        <f t="shared" si="75"/>
        <v>0</v>
      </c>
      <c r="AL754">
        <f t="shared" si="76"/>
        <v>0</v>
      </c>
      <c r="AM754">
        <f t="shared" si="77"/>
        <v>0</v>
      </c>
      <c r="AN754">
        <f t="shared" si="78"/>
        <v>0</v>
      </c>
      <c r="AO754">
        <f t="shared" si="79"/>
        <v>0</v>
      </c>
      <c r="AP754">
        <f t="shared" si="80"/>
        <v>0</v>
      </c>
      <c r="AQ754">
        <f t="shared" si="81"/>
        <v>0</v>
      </c>
      <c r="AR754">
        <f t="shared" si="82"/>
        <v>0</v>
      </c>
      <c r="AS754">
        <f t="shared" si="83"/>
        <v>0</v>
      </c>
      <c r="AT754">
        <f t="shared" si="84"/>
        <v>0</v>
      </c>
      <c r="AU754">
        <f t="shared" si="85"/>
        <v>0</v>
      </c>
      <c r="AV754">
        <f t="shared" si="86"/>
        <v>0</v>
      </c>
    </row>
    <row r="755" spans="1:48" ht="15" customHeight="1">
      <c r="A755" s="83"/>
      <c r="B755" s="100"/>
      <c r="C755" s="125" t="s">
        <v>260</v>
      </c>
      <c r="D755" s="441" t="str">
        <f>IF(OR($AC$136="",$C$26&lt;&gt;1),"",IF(HLOOKUP($AC$136,Presentación!$AQ$3:$BV$574,Presentación!AP35)="","",HLOOKUP($AC$136,Presentación!$AQ$3:$BV$574,Presentación!AP35,0)))</f>
        <v/>
      </c>
      <c r="E755" s="428"/>
      <c r="F755" s="429"/>
      <c r="G755" s="396" t="str">
        <f>IF(OR($AC$136="",$C$26&lt;&gt;1),"",IF(HLOOKUP($AC$136,Presentación!$BZ$3:$DE$574,Presentación!AP35,0)="","",HLOOKUP($AC$136,Presentación!$BZ$3:$DE$574,Presentación!AP35,0)))</f>
        <v/>
      </c>
      <c r="H755" s="428"/>
      <c r="I755" s="428"/>
      <c r="J755" s="428"/>
      <c r="K755" s="428"/>
      <c r="L755" s="428"/>
      <c r="M755" s="428"/>
      <c r="N755" s="428"/>
      <c r="O755" s="249"/>
      <c r="P755" s="249"/>
      <c r="Q755" s="249"/>
      <c r="R755" s="249"/>
      <c r="S755" s="249"/>
      <c r="T755" s="251"/>
      <c r="U755" s="251"/>
      <c r="V755" s="251"/>
      <c r="W755" s="251"/>
      <c r="X755" s="251"/>
      <c r="Y755" s="251"/>
      <c r="Z755" s="251"/>
      <c r="AA755" s="251"/>
      <c r="AB755" s="251"/>
      <c r="AC755" s="251"/>
      <c r="AD755" s="251"/>
      <c r="AK755">
        <f t="shared" si="75"/>
        <v>0</v>
      </c>
      <c r="AL755">
        <f t="shared" si="76"/>
        <v>0</v>
      </c>
      <c r="AM755">
        <f t="shared" si="77"/>
        <v>0</v>
      </c>
      <c r="AN755">
        <f t="shared" si="78"/>
        <v>0</v>
      </c>
      <c r="AO755">
        <f t="shared" si="79"/>
        <v>0</v>
      </c>
      <c r="AP755">
        <f t="shared" si="80"/>
        <v>0</v>
      </c>
      <c r="AQ755">
        <f t="shared" si="81"/>
        <v>0</v>
      </c>
      <c r="AR755">
        <f t="shared" si="82"/>
        <v>0</v>
      </c>
      <c r="AS755">
        <f t="shared" si="83"/>
        <v>0</v>
      </c>
      <c r="AT755">
        <f t="shared" si="84"/>
        <v>0</v>
      </c>
      <c r="AU755">
        <f t="shared" si="85"/>
        <v>0</v>
      </c>
      <c r="AV755">
        <f t="shared" si="86"/>
        <v>0</v>
      </c>
    </row>
    <row r="756" spans="1:48" ht="15" customHeight="1">
      <c r="A756" s="83"/>
      <c r="B756" s="100"/>
      <c r="C756" s="125" t="s">
        <v>261</v>
      </c>
      <c r="D756" s="441" t="str">
        <f>IF(OR($AC$136="",$C$26&lt;&gt;1),"",IF(HLOOKUP($AC$136,Presentación!$AQ$3:$BV$574,Presentación!AP36)="","",HLOOKUP($AC$136,Presentación!$AQ$3:$BV$574,Presentación!AP36,0)))</f>
        <v/>
      </c>
      <c r="E756" s="428"/>
      <c r="F756" s="429"/>
      <c r="G756" s="396" t="str">
        <f>IF(OR($AC$136="",$C$26&lt;&gt;1),"",IF(HLOOKUP($AC$136,Presentación!$BZ$3:$DE$574,Presentación!AP36,0)="","",HLOOKUP($AC$136,Presentación!$BZ$3:$DE$574,Presentación!AP36,0)))</f>
        <v/>
      </c>
      <c r="H756" s="428"/>
      <c r="I756" s="428"/>
      <c r="J756" s="428"/>
      <c r="K756" s="428"/>
      <c r="L756" s="428"/>
      <c r="M756" s="428"/>
      <c r="N756" s="428"/>
      <c r="O756" s="249"/>
      <c r="P756" s="249"/>
      <c r="Q756" s="249"/>
      <c r="R756" s="249"/>
      <c r="S756" s="249"/>
      <c r="T756" s="251"/>
      <c r="U756" s="251"/>
      <c r="V756" s="251"/>
      <c r="W756" s="251"/>
      <c r="X756" s="251"/>
      <c r="Y756" s="251"/>
      <c r="Z756" s="251"/>
      <c r="AA756" s="251"/>
      <c r="AB756" s="251"/>
      <c r="AC756" s="251"/>
      <c r="AD756" s="251"/>
      <c r="AK756">
        <f t="shared" si="75"/>
        <v>0</v>
      </c>
      <c r="AL756">
        <f t="shared" si="76"/>
        <v>0</v>
      </c>
      <c r="AM756">
        <f t="shared" si="77"/>
        <v>0</v>
      </c>
      <c r="AN756">
        <f t="shared" si="78"/>
        <v>0</v>
      </c>
      <c r="AO756">
        <f t="shared" si="79"/>
        <v>0</v>
      </c>
      <c r="AP756">
        <f t="shared" si="80"/>
        <v>0</v>
      </c>
      <c r="AQ756">
        <f t="shared" si="81"/>
        <v>0</v>
      </c>
      <c r="AR756">
        <f t="shared" si="82"/>
        <v>0</v>
      </c>
      <c r="AS756">
        <f t="shared" si="83"/>
        <v>0</v>
      </c>
      <c r="AT756">
        <f t="shared" si="84"/>
        <v>0</v>
      </c>
      <c r="AU756">
        <f t="shared" si="85"/>
        <v>0</v>
      </c>
      <c r="AV756">
        <f t="shared" si="86"/>
        <v>0</v>
      </c>
    </row>
    <row r="757" spans="1:48" ht="15" customHeight="1">
      <c r="A757" s="83"/>
      <c r="B757" s="100"/>
      <c r="C757" s="125" t="s">
        <v>262</v>
      </c>
      <c r="D757" s="441" t="str">
        <f>IF(OR($AC$136="",$C$26&lt;&gt;1),"",IF(HLOOKUP($AC$136,Presentación!$AQ$3:$BV$574,Presentación!AP37)="","",HLOOKUP($AC$136,Presentación!$AQ$3:$BV$574,Presentación!AP37,0)))</f>
        <v/>
      </c>
      <c r="E757" s="428"/>
      <c r="F757" s="429"/>
      <c r="G757" s="396" t="str">
        <f>IF(OR($AC$136="",$C$26&lt;&gt;1),"",IF(HLOOKUP($AC$136,Presentación!$BZ$3:$DE$574,Presentación!AP37,0)="","",HLOOKUP($AC$136,Presentación!$BZ$3:$DE$574,Presentación!AP37,0)))</f>
        <v/>
      </c>
      <c r="H757" s="428"/>
      <c r="I757" s="428"/>
      <c r="J757" s="428"/>
      <c r="K757" s="428"/>
      <c r="L757" s="428"/>
      <c r="M757" s="428"/>
      <c r="N757" s="428"/>
      <c r="O757" s="249"/>
      <c r="P757" s="249"/>
      <c r="Q757" s="249"/>
      <c r="R757" s="249"/>
      <c r="S757" s="249"/>
      <c r="T757" s="251"/>
      <c r="U757" s="251"/>
      <c r="V757" s="251"/>
      <c r="W757" s="251"/>
      <c r="X757" s="251"/>
      <c r="Y757" s="251"/>
      <c r="Z757" s="251"/>
      <c r="AA757" s="251"/>
      <c r="AB757" s="251"/>
      <c r="AC757" s="251"/>
      <c r="AD757" s="251"/>
      <c r="AK757">
        <f t="shared" si="75"/>
        <v>0</v>
      </c>
      <c r="AL757">
        <f t="shared" si="76"/>
        <v>0</v>
      </c>
      <c r="AM757">
        <f t="shared" si="77"/>
        <v>0</v>
      </c>
      <c r="AN757">
        <f t="shared" si="78"/>
        <v>0</v>
      </c>
      <c r="AO757">
        <f t="shared" si="79"/>
        <v>0</v>
      </c>
      <c r="AP757">
        <f t="shared" si="80"/>
        <v>0</v>
      </c>
      <c r="AQ757">
        <f t="shared" si="81"/>
        <v>0</v>
      </c>
      <c r="AR757">
        <f t="shared" si="82"/>
        <v>0</v>
      </c>
      <c r="AS757">
        <f t="shared" si="83"/>
        <v>0</v>
      </c>
      <c r="AT757">
        <f t="shared" si="84"/>
        <v>0</v>
      </c>
      <c r="AU757">
        <f t="shared" si="85"/>
        <v>0</v>
      </c>
      <c r="AV757">
        <f t="shared" si="86"/>
        <v>0</v>
      </c>
    </row>
    <row r="758" spans="1:48" ht="15" customHeight="1">
      <c r="A758" s="83"/>
      <c r="B758" s="100"/>
      <c r="C758" s="125" t="s">
        <v>263</v>
      </c>
      <c r="D758" s="441" t="str">
        <f>IF(OR($AC$136="",$C$26&lt;&gt;1),"",IF(HLOOKUP($AC$136,Presentación!$AQ$3:$BV$574,Presentación!AP38)="","",HLOOKUP($AC$136,Presentación!$AQ$3:$BV$574,Presentación!AP38,0)))</f>
        <v/>
      </c>
      <c r="E758" s="428"/>
      <c r="F758" s="429"/>
      <c r="G758" s="396" t="str">
        <f>IF(OR($AC$136="",$C$26&lt;&gt;1),"",IF(HLOOKUP($AC$136,Presentación!$BZ$3:$DE$574,Presentación!AP38,0)="","",HLOOKUP($AC$136,Presentación!$BZ$3:$DE$574,Presentación!AP38,0)))</f>
        <v/>
      </c>
      <c r="H758" s="428"/>
      <c r="I758" s="428"/>
      <c r="J758" s="428"/>
      <c r="K758" s="428"/>
      <c r="L758" s="428"/>
      <c r="M758" s="428"/>
      <c r="N758" s="428"/>
      <c r="O758" s="249"/>
      <c r="P758" s="249"/>
      <c r="Q758" s="249"/>
      <c r="R758" s="249"/>
      <c r="S758" s="249"/>
      <c r="T758" s="251"/>
      <c r="U758" s="251"/>
      <c r="V758" s="251"/>
      <c r="W758" s="251"/>
      <c r="X758" s="251"/>
      <c r="Y758" s="251"/>
      <c r="Z758" s="251"/>
      <c r="AA758" s="251"/>
      <c r="AB758" s="251"/>
      <c r="AC758" s="251"/>
      <c r="AD758" s="251"/>
      <c r="AK758">
        <f t="shared" si="75"/>
        <v>0</v>
      </c>
      <c r="AL758">
        <f t="shared" si="76"/>
        <v>0</v>
      </c>
      <c r="AM758">
        <f t="shared" si="77"/>
        <v>0</v>
      </c>
      <c r="AN758">
        <f t="shared" si="78"/>
        <v>0</v>
      </c>
      <c r="AO758">
        <f t="shared" si="79"/>
        <v>0</v>
      </c>
      <c r="AP758">
        <f t="shared" si="80"/>
        <v>0</v>
      </c>
      <c r="AQ758">
        <f t="shared" si="81"/>
        <v>0</v>
      </c>
      <c r="AR758">
        <f t="shared" si="82"/>
        <v>0</v>
      </c>
      <c r="AS758">
        <f t="shared" si="83"/>
        <v>0</v>
      </c>
      <c r="AT758">
        <f t="shared" si="84"/>
        <v>0</v>
      </c>
      <c r="AU758">
        <f t="shared" si="85"/>
        <v>0</v>
      </c>
      <c r="AV758">
        <f t="shared" si="86"/>
        <v>0</v>
      </c>
    </row>
    <row r="759" spans="1:48" ht="15" customHeight="1">
      <c r="A759" s="83"/>
      <c r="B759" s="100"/>
      <c r="C759" s="125" t="s">
        <v>1323</v>
      </c>
      <c r="D759" s="441" t="str">
        <f>IF(OR($AC$136="",$C$26&lt;&gt;1),"",IF(HLOOKUP($AC$136,Presentación!$AQ$3:$BV$574,Presentación!AP39)="","",HLOOKUP($AC$136,Presentación!$AQ$3:$BV$574,Presentación!AP39,0)))</f>
        <v/>
      </c>
      <c r="E759" s="428"/>
      <c r="F759" s="429"/>
      <c r="G759" s="396" t="str">
        <f>IF(OR($AC$136="",$C$26&lt;&gt;1),"",IF(HLOOKUP($AC$136,Presentación!$BZ$3:$DE$574,Presentación!AP39,0)="","",HLOOKUP($AC$136,Presentación!$BZ$3:$DE$574,Presentación!AP39,0)))</f>
        <v/>
      </c>
      <c r="H759" s="428"/>
      <c r="I759" s="428"/>
      <c r="J759" s="428"/>
      <c r="K759" s="428"/>
      <c r="L759" s="428"/>
      <c r="M759" s="428"/>
      <c r="N759" s="428"/>
      <c r="O759" s="249"/>
      <c r="P759" s="249"/>
      <c r="Q759" s="249"/>
      <c r="R759" s="249"/>
      <c r="S759" s="249"/>
      <c r="T759" s="251"/>
      <c r="U759" s="251"/>
      <c r="V759" s="251"/>
      <c r="W759" s="251"/>
      <c r="X759" s="251"/>
      <c r="Y759" s="251"/>
      <c r="Z759" s="251"/>
      <c r="AA759" s="251"/>
      <c r="AB759" s="251"/>
      <c r="AC759" s="251"/>
      <c r="AD759" s="251"/>
      <c r="AK759">
        <f t="shared" si="75"/>
        <v>0</v>
      </c>
      <c r="AL759">
        <f t="shared" si="76"/>
        <v>0</v>
      </c>
      <c r="AM759">
        <f t="shared" si="77"/>
        <v>0</v>
      </c>
      <c r="AN759">
        <f t="shared" si="78"/>
        <v>0</v>
      </c>
      <c r="AO759">
        <f t="shared" si="79"/>
        <v>0</v>
      </c>
      <c r="AP759">
        <f t="shared" si="80"/>
        <v>0</v>
      </c>
      <c r="AQ759">
        <f t="shared" si="81"/>
        <v>0</v>
      </c>
      <c r="AR759">
        <f t="shared" si="82"/>
        <v>0</v>
      </c>
      <c r="AS759">
        <f t="shared" si="83"/>
        <v>0</v>
      </c>
      <c r="AT759">
        <f t="shared" si="84"/>
        <v>0</v>
      </c>
      <c r="AU759">
        <f t="shared" si="85"/>
        <v>0</v>
      </c>
      <c r="AV759">
        <f t="shared" si="86"/>
        <v>0</v>
      </c>
    </row>
    <row r="760" spans="1:48" ht="15" customHeight="1">
      <c r="A760" s="83"/>
      <c r="B760" s="100"/>
      <c r="C760" s="125" t="s">
        <v>1324</v>
      </c>
      <c r="D760" s="441" t="str">
        <f>IF(OR($AC$136="",$C$26&lt;&gt;1),"",IF(HLOOKUP($AC$136,Presentación!$AQ$3:$BV$574,Presentación!AP40)="","",HLOOKUP($AC$136,Presentación!$AQ$3:$BV$574,Presentación!AP40,0)))</f>
        <v/>
      </c>
      <c r="E760" s="428"/>
      <c r="F760" s="429"/>
      <c r="G760" s="396" t="str">
        <f>IF(OR($AC$136="",$C$26&lt;&gt;1),"",IF(HLOOKUP($AC$136,Presentación!$BZ$3:$DE$574,Presentación!AP40,0)="","",HLOOKUP($AC$136,Presentación!$BZ$3:$DE$574,Presentación!AP40,0)))</f>
        <v/>
      </c>
      <c r="H760" s="428"/>
      <c r="I760" s="428"/>
      <c r="J760" s="428"/>
      <c r="K760" s="428"/>
      <c r="L760" s="428"/>
      <c r="M760" s="428"/>
      <c r="N760" s="428"/>
      <c r="O760" s="249"/>
      <c r="P760" s="249"/>
      <c r="Q760" s="249"/>
      <c r="R760" s="249"/>
      <c r="S760" s="249"/>
      <c r="T760" s="251"/>
      <c r="U760" s="251"/>
      <c r="V760" s="251"/>
      <c r="W760" s="251"/>
      <c r="X760" s="251"/>
      <c r="Y760" s="251"/>
      <c r="Z760" s="251"/>
      <c r="AA760" s="251"/>
      <c r="AB760" s="251"/>
      <c r="AC760" s="251"/>
      <c r="AD760" s="251"/>
      <c r="AK760">
        <f t="shared" si="75"/>
        <v>0</v>
      </c>
      <c r="AL760">
        <f t="shared" si="76"/>
        <v>0</v>
      </c>
      <c r="AM760">
        <f t="shared" si="77"/>
        <v>0</v>
      </c>
      <c r="AN760">
        <f t="shared" si="78"/>
        <v>0</v>
      </c>
      <c r="AO760">
        <f t="shared" si="79"/>
        <v>0</v>
      </c>
      <c r="AP760">
        <f t="shared" si="80"/>
        <v>0</v>
      </c>
      <c r="AQ760">
        <f t="shared" si="81"/>
        <v>0</v>
      </c>
      <c r="AR760">
        <f t="shared" si="82"/>
        <v>0</v>
      </c>
      <c r="AS760">
        <f t="shared" si="83"/>
        <v>0</v>
      </c>
      <c r="AT760">
        <f t="shared" si="84"/>
        <v>0</v>
      </c>
      <c r="AU760">
        <f t="shared" si="85"/>
        <v>0</v>
      </c>
      <c r="AV760">
        <f t="shared" si="86"/>
        <v>0</v>
      </c>
    </row>
    <row r="761" spans="1:48" ht="15" customHeight="1">
      <c r="A761" s="83"/>
      <c r="B761" s="100"/>
      <c r="C761" s="125" t="s">
        <v>1325</v>
      </c>
      <c r="D761" s="441" t="str">
        <f>IF(OR($AC$136="",$C$26&lt;&gt;1),"",IF(HLOOKUP($AC$136,Presentación!$AQ$3:$BV$574,Presentación!AP41)="","",HLOOKUP($AC$136,Presentación!$AQ$3:$BV$574,Presentación!AP41,0)))</f>
        <v/>
      </c>
      <c r="E761" s="428"/>
      <c r="F761" s="429"/>
      <c r="G761" s="396" t="str">
        <f>IF(OR($AC$136="",$C$26&lt;&gt;1),"",IF(HLOOKUP($AC$136,Presentación!$BZ$3:$DE$574,Presentación!AP41,0)="","",HLOOKUP($AC$136,Presentación!$BZ$3:$DE$574,Presentación!AP41,0)))</f>
        <v/>
      </c>
      <c r="H761" s="428"/>
      <c r="I761" s="428"/>
      <c r="J761" s="428"/>
      <c r="K761" s="428"/>
      <c r="L761" s="428"/>
      <c r="M761" s="428"/>
      <c r="N761" s="428"/>
      <c r="O761" s="249"/>
      <c r="P761" s="249"/>
      <c r="Q761" s="249"/>
      <c r="R761" s="249"/>
      <c r="S761" s="249"/>
      <c r="T761" s="251"/>
      <c r="U761" s="251"/>
      <c r="V761" s="251"/>
      <c r="W761" s="251"/>
      <c r="X761" s="251"/>
      <c r="Y761" s="251"/>
      <c r="Z761" s="251"/>
      <c r="AA761" s="251"/>
      <c r="AB761" s="251"/>
      <c r="AC761" s="251"/>
      <c r="AD761" s="251"/>
      <c r="AK761">
        <f t="shared" si="75"/>
        <v>0</v>
      </c>
      <c r="AL761">
        <f t="shared" si="76"/>
        <v>0</v>
      </c>
      <c r="AM761">
        <f t="shared" si="77"/>
        <v>0</v>
      </c>
      <c r="AN761">
        <f t="shared" si="78"/>
        <v>0</v>
      </c>
      <c r="AO761">
        <f t="shared" si="79"/>
        <v>0</v>
      </c>
      <c r="AP761">
        <f t="shared" si="80"/>
        <v>0</v>
      </c>
      <c r="AQ761">
        <f t="shared" si="81"/>
        <v>0</v>
      </c>
      <c r="AR761">
        <f t="shared" si="82"/>
        <v>0</v>
      </c>
      <c r="AS761">
        <f t="shared" si="83"/>
        <v>0</v>
      </c>
      <c r="AT761">
        <f t="shared" si="84"/>
        <v>0</v>
      </c>
      <c r="AU761">
        <f t="shared" si="85"/>
        <v>0</v>
      </c>
      <c r="AV761">
        <f t="shared" si="86"/>
        <v>0</v>
      </c>
    </row>
    <row r="762" spans="1:48" ht="15" customHeight="1">
      <c r="A762" s="83"/>
      <c r="B762" s="100"/>
      <c r="C762" s="125" t="s">
        <v>1326</v>
      </c>
      <c r="D762" s="441" t="str">
        <f>IF(OR($AC$136="",$C$26&lt;&gt;1),"",IF(HLOOKUP($AC$136,Presentación!$AQ$3:$BV$574,Presentación!AP42)="","",HLOOKUP($AC$136,Presentación!$AQ$3:$BV$574,Presentación!AP42,0)))</f>
        <v/>
      </c>
      <c r="E762" s="428"/>
      <c r="F762" s="429"/>
      <c r="G762" s="396" t="str">
        <f>IF(OR($AC$136="",$C$26&lt;&gt;1),"",IF(HLOOKUP($AC$136,Presentación!$BZ$3:$DE$574,Presentación!AP42,0)="","",HLOOKUP($AC$136,Presentación!$BZ$3:$DE$574,Presentación!AP42,0)))</f>
        <v/>
      </c>
      <c r="H762" s="428"/>
      <c r="I762" s="428"/>
      <c r="J762" s="428"/>
      <c r="K762" s="428"/>
      <c r="L762" s="428"/>
      <c r="M762" s="428"/>
      <c r="N762" s="428"/>
      <c r="O762" s="249"/>
      <c r="P762" s="249"/>
      <c r="Q762" s="249"/>
      <c r="R762" s="249"/>
      <c r="S762" s="249"/>
      <c r="T762" s="251"/>
      <c r="U762" s="251"/>
      <c r="V762" s="251"/>
      <c r="W762" s="251"/>
      <c r="X762" s="251"/>
      <c r="Y762" s="251"/>
      <c r="Z762" s="251"/>
      <c r="AA762" s="251"/>
      <c r="AB762" s="251"/>
      <c r="AC762" s="251"/>
      <c r="AD762" s="251"/>
      <c r="AK762">
        <f t="shared" si="75"/>
        <v>0</v>
      </c>
      <c r="AL762">
        <f t="shared" si="76"/>
        <v>0</v>
      </c>
      <c r="AM762">
        <f t="shared" si="77"/>
        <v>0</v>
      </c>
      <c r="AN762">
        <f t="shared" si="78"/>
        <v>0</v>
      </c>
      <c r="AO762">
        <f t="shared" si="79"/>
        <v>0</v>
      </c>
      <c r="AP762">
        <f t="shared" si="80"/>
        <v>0</v>
      </c>
      <c r="AQ762">
        <f t="shared" si="81"/>
        <v>0</v>
      </c>
      <c r="AR762">
        <f t="shared" si="82"/>
        <v>0</v>
      </c>
      <c r="AS762">
        <f t="shared" si="83"/>
        <v>0</v>
      </c>
      <c r="AT762">
        <f t="shared" si="84"/>
        <v>0</v>
      </c>
      <c r="AU762">
        <f t="shared" si="85"/>
        <v>0</v>
      </c>
      <c r="AV762">
        <f t="shared" si="86"/>
        <v>0</v>
      </c>
    </row>
    <row r="763" spans="1:48" ht="15" customHeight="1">
      <c r="A763" s="83"/>
      <c r="B763" s="100"/>
      <c r="C763" s="125" t="s">
        <v>1327</v>
      </c>
      <c r="D763" s="441" t="str">
        <f>IF(OR($AC$136="",$C$26&lt;&gt;1),"",IF(HLOOKUP($AC$136,Presentación!$AQ$3:$BV$574,Presentación!AP43)="","",HLOOKUP($AC$136,Presentación!$AQ$3:$BV$574,Presentación!AP43,0)))</f>
        <v/>
      </c>
      <c r="E763" s="428"/>
      <c r="F763" s="429"/>
      <c r="G763" s="396" t="str">
        <f>IF(OR($AC$136="",$C$26&lt;&gt;1),"",IF(HLOOKUP($AC$136,Presentación!$BZ$3:$DE$574,Presentación!AP43,0)="","",HLOOKUP($AC$136,Presentación!$BZ$3:$DE$574,Presentación!AP43,0)))</f>
        <v/>
      </c>
      <c r="H763" s="428"/>
      <c r="I763" s="428"/>
      <c r="J763" s="428"/>
      <c r="K763" s="428"/>
      <c r="L763" s="428"/>
      <c r="M763" s="428"/>
      <c r="N763" s="428"/>
      <c r="O763" s="249"/>
      <c r="P763" s="249"/>
      <c r="Q763" s="249"/>
      <c r="R763" s="249"/>
      <c r="S763" s="249"/>
      <c r="T763" s="251"/>
      <c r="U763" s="251"/>
      <c r="V763" s="251"/>
      <c r="W763" s="251"/>
      <c r="X763" s="251"/>
      <c r="Y763" s="251"/>
      <c r="Z763" s="251"/>
      <c r="AA763" s="251"/>
      <c r="AB763" s="251"/>
      <c r="AC763" s="251"/>
      <c r="AD763" s="251"/>
      <c r="AK763">
        <f t="shared" si="75"/>
        <v>0</v>
      </c>
      <c r="AL763">
        <f t="shared" si="76"/>
        <v>0</v>
      </c>
      <c r="AM763">
        <f t="shared" si="77"/>
        <v>0</v>
      </c>
      <c r="AN763">
        <f t="shared" si="78"/>
        <v>0</v>
      </c>
      <c r="AO763">
        <f t="shared" si="79"/>
        <v>0</v>
      </c>
      <c r="AP763">
        <f t="shared" si="80"/>
        <v>0</v>
      </c>
      <c r="AQ763">
        <f t="shared" si="81"/>
        <v>0</v>
      </c>
      <c r="AR763">
        <f t="shared" si="82"/>
        <v>0</v>
      </c>
      <c r="AS763">
        <f t="shared" si="83"/>
        <v>0</v>
      </c>
      <c r="AT763">
        <f t="shared" si="84"/>
        <v>0</v>
      </c>
      <c r="AU763">
        <f t="shared" si="85"/>
        <v>0</v>
      </c>
      <c r="AV763">
        <f t="shared" si="86"/>
        <v>0</v>
      </c>
    </row>
    <row r="764" spans="1:48" ht="15" customHeight="1">
      <c r="A764" s="83"/>
      <c r="B764" s="100"/>
      <c r="C764" s="125" t="s">
        <v>1328</v>
      </c>
      <c r="D764" s="441" t="str">
        <f>IF(OR($AC$136="",$C$26&lt;&gt;1),"",IF(HLOOKUP($AC$136,Presentación!$AQ$3:$BV$574,Presentación!AP44)="","",HLOOKUP($AC$136,Presentación!$AQ$3:$BV$574,Presentación!AP44,0)))</f>
        <v/>
      </c>
      <c r="E764" s="428"/>
      <c r="F764" s="429"/>
      <c r="G764" s="396" t="str">
        <f>IF(OR($AC$136="",$C$26&lt;&gt;1),"",IF(HLOOKUP($AC$136,Presentación!$BZ$3:$DE$574,Presentación!AP44,0)="","",HLOOKUP($AC$136,Presentación!$BZ$3:$DE$574,Presentación!AP44,0)))</f>
        <v/>
      </c>
      <c r="H764" s="428"/>
      <c r="I764" s="428"/>
      <c r="J764" s="428"/>
      <c r="K764" s="428"/>
      <c r="L764" s="428"/>
      <c r="M764" s="428"/>
      <c r="N764" s="428"/>
      <c r="O764" s="249"/>
      <c r="P764" s="249"/>
      <c r="Q764" s="249"/>
      <c r="R764" s="249"/>
      <c r="S764" s="249"/>
      <c r="T764" s="251"/>
      <c r="U764" s="251"/>
      <c r="V764" s="251"/>
      <c r="W764" s="251"/>
      <c r="X764" s="251"/>
      <c r="Y764" s="251"/>
      <c r="Z764" s="251"/>
      <c r="AA764" s="251"/>
      <c r="AB764" s="251"/>
      <c r="AC764" s="251"/>
      <c r="AD764" s="251"/>
      <c r="AK764">
        <f t="shared" si="75"/>
        <v>0</v>
      </c>
      <c r="AL764">
        <f t="shared" si="76"/>
        <v>0</v>
      </c>
      <c r="AM764">
        <f t="shared" si="77"/>
        <v>0</v>
      </c>
      <c r="AN764">
        <f t="shared" si="78"/>
        <v>0</v>
      </c>
      <c r="AO764">
        <f t="shared" si="79"/>
        <v>0</v>
      </c>
      <c r="AP764">
        <f t="shared" si="80"/>
        <v>0</v>
      </c>
      <c r="AQ764">
        <f t="shared" si="81"/>
        <v>0</v>
      </c>
      <c r="AR764">
        <f t="shared" si="82"/>
        <v>0</v>
      </c>
      <c r="AS764">
        <f t="shared" si="83"/>
        <v>0</v>
      </c>
      <c r="AT764">
        <f t="shared" si="84"/>
        <v>0</v>
      </c>
      <c r="AU764">
        <f t="shared" si="85"/>
        <v>0</v>
      </c>
      <c r="AV764">
        <f t="shared" si="86"/>
        <v>0</v>
      </c>
    </row>
    <row r="765" spans="1:48" ht="15" customHeight="1">
      <c r="A765" s="83"/>
      <c r="B765" s="100"/>
      <c r="C765" s="125" t="s">
        <v>1329</v>
      </c>
      <c r="D765" s="441" t="str">
        <f>IF(OR($AC$136="",$C$26&lt;&gt;1),"",IF(HLOOKUP($AC$136,Presentación!$AQ$3:$BV$574,Presentación!AP45)="","",HLOOKUP($AC$136,Presentación!$AQ$3:$BV$574,Presentación!AP45,0)))</f>
        <v/>
      </c>
      <c r="E765" s="428"/>
      <c r="F765" s="429"/>
      <c r="G765" s="396" t="str">
        <f>IF(OR($AC$136="",$C$26&lt;&gt;1),"",IF(HLOOKUP($AC$136,Presentación!$BZ$3:$DE$574,Presentación!AP45,0)="","",HLOOKUP($AC$136,Presentación!$BZ$3:$DE$574,Presentación!AP45,0)))</f>
        <v/>
      </c>
      <c r="H765" s="428"/>
      <c r="I765" s="428"/>
      <c r="J765" s="428"/>
      <c r="K765" s="428"/>
      <c r="L765" s="428"/>
      <c r="M765" s="428"/>
      <c r="N765" s="428"/>
      <c r="O765" s="249"/>
      <c r="P765" s="249"/>
      <c r="Q765" s="249"/>
      <c r="R765" s="249"/>
      <c r="S765" s="249"/>
      <c r="T765" s="251"/>
      <c r="U765" s="251"/>
      <c r="V765" s="251"/>
      <c r="W765" s="251"/>
      <c r="X765" s="251"/>
      <c r="Y765" s="251"/>
      <c r="Z765" s="251"/>
      <c r="AA765" s="251"/>
      <c r="AB765" s="251"/>
      <c r="AC765" s="251"/>
      <c r="AD765" s="251"/>
      <c r="AK765">
        <f t="shared" si="75"/>
        <v>0</v>
      </c>
      <c r="AL765">
        <f t="shared" si="76"/>
        <v>0</v>
      </c>
      <c r="AM765">
        <f t="shared" si="77"/>
        <v>0</v>
      </c>
      <c r="AN765">
        <f t="shared" si="78"/>
        <v>0</v>
      </c>
      <c r="AO765">
        <f t="shared" si="79"/>
        <v>0</v>
      </c>
      <c r="AP765">
        <f t="shared" si="80"/>
        <v>0</v>
      </c>
      <c r="AQ765">
        <f t="shared" si="81"/>
        <v>0</v>
      </c>
      <c r="AR765">
        <f t="shared" si="82"/>
        <v>0</v>
      </c>
      <c r="AS765">
        <f t="shared" si="83"/>
        <v>0</v>
      </c>
      <c r="AT765">
        <f t="shared" si="84"/>
        <v>0</v>
      </c>
      <c r="AU765">
        <f t="shared" si="85"/>
        <v>0</v>
      </c>
      <c r="AV765">
        <f t="shared" si="86"/>
        <v>0</v>
      </c>
    </row>
    <row r="766" spans="1:48" ht="15" customHeight="1">
      <c r="A766" s="83"/>
      <c r="B766" s="100"/>
      <c r="C766" s="125" t="s">
        <v>1330</v>
      </c>
      <c r="D766" s="441" t="str">
        <f>IF(OR($AC$136="",$C$26&lt;&gt;1),"",IF(HLOOKUP($AC$136,Presentación!$AQ$3:$BV$574,Presentación!AP46)="","",HLOOKUP($AC$136,Presentación!$AQ$3:$BV$574,Presentación!AP46,0)))</f>
        <v/>
      </c>
      <c r="E766" s="428"/>
      <c r="F766" s="429"/>
      <c r="G766" s="396" t="str">
        <f>IF(OR($AC$136="",$C$26&lt;&gt;1),"",IF(HLOOKUP($AC$136,Presentación!$BZ$3:$DE$574,Presentación!AP46,0)="","",HLOOKUP($AC$136,Presentación!$BZ$3:$DE$574,Presentación!AP46,0)))</f>
        <v/>
      </c>
      <c r="H766" s="428"/>
      <c r="I766" s="428"/>
      <c r="J766" s="428"/>
      <c r="K766" s="428"/>
      <c r="L766" s="428"/>
      <c r="M766" s="428"/>
      <c r="N766" s="428"/>
      <c r="O766" s="249"/>
      <c r="P766" s="249"/>
      <c r="Q766" s="249"/>
      <c r="R766" s="249"/>
      <c r="S766" s="249"/>
      <c r="T766" s="251"/>
      <c r="U766" s="251"/>
      <c r="V766" s="251"/>
      <c r="W766" s="251"/>
      <c r="X766" s="251"/>
      <c r="Y766" s="251"/>
      <c r="Z766" s="251"/>
      <c r="AA766" s="251"/>
      <c r="AB766" s="251"/>
      <c r="AC766" s="251"/>
      <c r="AD766" s="251"/>
      <c r="AK766">
        <f t="shared" si="75"/>
        <v>0</v>
      </c>
      <c r="AL766">
        <f t="shared" si="76"/>
        <v>0</v>
      </c>
      <c r="AM766">
        <f t="shared" si="77"/>
        <v>0</v>
      </c>
      <c r="AN766">
        <f t="shared" si="78"/>
        <v>0</v>
      </c>
      <c r="AO766">
        <f t="shared" si="79"/>
        <v>0</v>
      </c>
      <c r="AP766">
        <f t="shared" si="80"/>
        <v>0</v>
      </c>
      <c r="AQ766">
        <f t="shared" si="81"/>
        <v>0</v>
      </c>
      <c r="AR766">
        <f t="shared" si="82"/>
        <v>0</v>
      </c>
      <c r="AS766">
        <f t="shared" si="83"/>
        <v>0</v>
      </c>
      <c r="AT766">
        <f t="shared" si="84"/>
        <v>0</v>
      </c>
      <c r="AU766">
        <f t="shared" si="85"/>
        <v>0</v>
      </c>
      <c r="AV766">
        <f t="shared" si="86"/>
        <v>0</v>
      </c>
    </row>
    <row r="767" spans="1:48" ht="15" customHeight="1">
      <c r="A767" s="83"/>
      <c r="B767" s="100"/>
      <c r="C767" s="125" t="s">
        <v>1331</v>
      </c>
      <c r="D767" s="441" t="str">
        <f>IF(OR($AC$136="",$C$26&lt;&gt;1),"",IF(HLOOKUP($AC$136,Presentación!$AQ$3:$BV$574,Presentación!AP47)="","",HLOOKUP($AC$136,Presentación!$AQ$3:$BV$574,Presentación!AP47,0)))</f>
        <v/>
      </c>
      <c r="E767" s="428"/>
      <c r="F767" s="429"/>
      <c r="G767" s="396" t="str">
        <f>IF(OR($AC$136="",$C$26&lt;&gt;1),"",IF(HLOOKUP($AC$136,Presentación!$BZ$3:$DE$574,Presentación!AP47,0)="","",HLOOKUP($AC$136,Presentación!$BZ$3:$DE$574,Presentación!AP47,0)))</f>
        <v/>
      </c>
      <c r="H767" s="428"/>
      <c r="I767" s="428"/>
      <c r="J767" s="428"/>
      <c r="K767" s="428"/>
      <c r="L767" s="428"/>
      <c r="M767" s="428"/>
      <c r="N767" s="428"/>
      <c r="O767" s="249"/>
      <c r="P767" s="249"/>
      <c r="Q767" s="249"/>
      <c r="R767" s="249"/>
      <c r="S767" s="249"/>
      <c r="T767" s="251"/>
      <c r="U767" s="251"/>
      <c r="V767" s="251"/>
      <c r="W767" s="251"/>
      <c r="X767" s="251"/>
      <c r="Y767" s="251"/>
      <c r="Z767" s="251"/>
      <c r="AA767" s="251"/>
      <c r="AB767" s="251"/>
      <c r="AC767" s="251"/>
      <c r="AD767" s="251"/>
      <c r="AK767">
        <f t="shared" si="75"/>
        <v>0</v>
      </c>
      <c r="AL767">
        <f t="shared" si="76"/>
        <v>0</v>
      </c>
      <c r="AM767">
        <f t="shared" si="77"/>
        <v>0</v>
      </c>
      <c r="AN767">
        <f t="shared" si="78"/>
        <v>0</v>
      </c>
      <c r="AO767">
        <f t="shared" si="79"/>
        <v>0</v>
      </c>
      <c r="AP767">
        <f t="shared" si="80"/>
        <v>0</v>
      </c>
      <c r="AQ767">
        <f t="shared" si="81"/>
        <v>0</v>
      </c>
      <c r="AR767">
        <f t="shared" si="82"/>
        <v>0</v>
      </c>
      <c r="AS767">
        <f t="shared" si="83"/>
        <v>0</v>
      </c>
      <c r="AT767">
        <f t="shared" si="84"/>
        <v>0</v>
      </c>
      <c r="AU767">
        <f t="shared" si="85"/>
        <v>0</v>
      </c>
      <c r="AV767">
        <f t="shared" si="86"/>
        <v>0</v>
      </c>
    </row>
    <row r="768" spans="1:48" ht="15" customHeight="1">
      <c r="A768" s="83"/>
      <c r="B768" s="100"/>
      <c r="C768" s="125" t="s">
        <v>1332</v>
      </c>
      <c r="D768" s="441" t="str">
        <f>IF(OR($AC$136="",$C$26&lt;&gt;1),"",IF(HLOOKUP($AC$136,Presentación!$AQ$3:$BV$574,Presentación!AP48)="","",HLOOKUP($AC$136,Presentación!$AQ$3:$BV$574,Presentación!AP48,0)))</f>
        <v/>
      </c>
      <c r="E768" s="428"/>
      <c r="F768" s="429"/>
      <c r="G768" s="396" t="str">
        <f>IF(OR($AC$136="",$C$26&lt;&gt;1),"",IF(HLOOKUP($AC$136,Presentación!$BZ$3:$DE$574,Presentación!AP48,0)="","",HLOOKUP($AC$136,Presentación!$BZ$3:$DE$574,Presentación!AP48,0)))</f>
        <v/>
      </c>
      <c r="H768" s="428"/>
      <c r="I768" s="428"/>
      <c r="J768" s="428"/>
      <c r="K768" s="428"/>
      <c r="L768" s="428"/>
      <c r="M768" s="428"/>
      <c r="N768" s="428"/>
      <c r="O768" s="249"/>
      <c r="P768" s="249"/>
      <c r="Q768" s="249"/>
      <c r="R768" s="249"/>
      <c r="S768" s="249"/>
      <c r="T768" s="251"/>
      <c r="U768" s="251"/>
      <c r="V768" s="251"/>
      <c r="W768" s="251"/>
      <c r="X768" s="251"/>
      <c r="Y768" s="251"/>
      <c r="Z768" s="251"/>
      <c r="AA768" s="251"/>
      <c r="AB768" s="251"/>
      <c r="AC768" s="251"/>
      <c r="AD768" s="251"/>
      <c r="AK768">
        <f t="shared" si="75"/>
        <v>0</v>
      </c>
      <c r="AL768">
        <f t="shared" si="76"/>
        <v>0</v>
      </c>
      <c r="AM768">
        <f t="shared" si="77"/>
        <v>0</v>
      </c>
      <c r="AN768">
        <f t="shared" si="78"/>
        <v>0</v>
      </c>
      <c r="AO768">
        <f t="shared" si="79"/>
        <v>0</v>
      </c>
      <c r="AP768">
        <f t="shared" si="80"/>
        <v>0</v>
      </c>
      <c r="AQ768">
        <f t="shared" si="81"/>
        <v>0</v>
      </c>
      <c r="AR768">
        <f t="shared" si="82"/>
        <v>0</v>
      </c>
      <c r="AS768">
        <f t="shared" si="83"/>
        <v>0</v>
      </c>
      <c r="AT768">
        <f t="shared" si="84"/>
        <v>0</v>
      </c>
      <c r="AU768">
        <f t="shared" si="85"/>
        <v>0</v>
      </c>
      <c r="AV768">
        <f t="shared" si="86"/>
        <v>0</v>
      </c>
    </row>
    <row r="769" spans="1:48" ht="15" customHeight="1">
      <c r="A769" s="83"/>
      <c r="B769" s="100"/>
      <c r="C769" s="125" t="s">
        <v>1333</v>
      </c>
      <c r="D769" s="441" t="str">
        <f>IF(OR($AC$136="",$C$26&lt;&gt;1),"",IF(HLOOKUP($AC$136,Presentación!$AQ$3:$BV$574,Presentación!AP49)="","",HLOOKUP($AC$136,Presentación!$AQ$3:$BV$574,Presentación!AP49,0)))</f>
        <v/>
      </c>
      <c r="E769" s="428"/>
      <c r="F769" s="429"/>
      <c r="G769" s="396" t="str">
        <f>IF(OR($AC$136="",$C$26&lt;&gt;1),"",IF(HLOOKUP($AC$136,Presentación!$BZ$3:$DE$574,Presentación!AP49,0)="","",HLOOKUP($AC$136,Presentación!$BZ$3:$DE$574,Presentación!AP49,0)))</f>
        <v/>
      </c>
      <c r="H769" s="428"/>
      <c r="I769" s="428"/>
      <c r="J769" s="428"/>
      <c r="K769" s="428"/>
      <c r="L769" s="428"/>
      <c r="M769" s="428"/>
      <c r="N769" s="428"/>
      <c r="O769" s="249"/>
      <c r="P769" s="249"/>
      <c r="Q769" s="249"/>
      <c r="R769" s="249"/>
      <c r="S769" s="249"/>
      <c r="T769" s="251"/>
      <c r="U769" s="251"/>
      <c r="V769" s="251"/>
      <c r="W769" s="251"/>
      <c r="X769" s="251"/>
      <c r="Y769" s="251"/>
      <c r="Z769" s="251"/>
      <c r="AA769" s="251"/>
      <c r="AB769" s="251"/>
      <c r="AC769" s="251"/>
      <c r="AD769" s="251"/>
      <c r="AK769">
        <f t="shared" si="75"/>
        <v>0</v>
      </c>
      <c r="AL769">
        <f t="shared" si="76"/>
        <v>0</v>
      </c>
      <c r="AM769">
        <f t="shared" si="77"/>
        <v>0</v>
      </c>
      <c r="AN769">
        <f t="shared" si="78"/>
        <v>0</v>
      </c>
      <c r="AO769">
        <f t="shared" si="79"/>
        <v>0</v>
      </c>
      <c r="AP769">
        <f t="shared" si="80"/>
        <v>0</v>
      </c>
      <c r="AQ769">
        <f t="shared" si="81"/>
        <v>0</v>
      </c>
      <c r="AR769">
        <f t="shared" si="82"/>
        <v>0</v>
      </c>
      <c r="AS769">
        <f t="shared" si="83"/>
        <v>0</v>
      </c>
      <c r="AT769">
        <f t="shared" si="84"/>
        <v>0</v>
      </c>
      <c r="AU769">
        <f t="shared" si="85"/>
        <v>0</v>
      </c>
      <c r="AV769">
        <f t="shared" si="86"/>
        <v>0</v>
      </c>
    </row>
    <row r="770" spans="1:48" ht="15" customHeight="1">
      <c r="A770" s="83"/>
      <c r="B770" s="100"/>
      <c r="C770" s="125" t="s">
        <v>1334</v>
      </c>
      <c r="D770" s="441" t="str">
        <f>IF(OR($AC$136="",$C$26&lt;&gt;1),"",IF(HLOOKUP($AC$136,Presentación!$AQ$3:$BV$574,Presentación!AP50)="","",HLOOKUP($AC$136,Presentación!$AQ$3:$BV$574,Presentación!AP50,0)))</f>
        <v/>
      </c>
      <c r="E770" s="428"/>
      <c r="F770" s="429"/>
      <c r="G770" s="396" t="str">
        <f>IF(OR($AC$136="",$C$26&lt;&gt;1),"",IF(HLOOKUP($AC$136,Presentación!$BZ$3:$DE$574,Presentación!AP50,0)="","",HLOOKUP($AC$136,Presentación!$BZ$3:$DE$574,Presentación!AP50,0)))</f>
        <v/>
      </c>
      <c r="H770" s="428"/>
      <c r="I770" s="428"/>
      <c r="J770" s="428"/>
      <c r="K770" s="428"/>
      <c r="L770" s="428"/>
      <c r="M770" s="428"/>
      <c r="N770" s="428"/>
      <c r="O770" s="249"/>
      <c r="P770" s="249"/>
      <c r="Q770" s="249"/>
      <c r="R770" s="249"/>
      <c r="S770" s="249"/>
      <c r="T770" s="251"/>
      <c r="U770" s="251"/>
      <c r="V770" s="251"/>
      <c r="W770" s="251"/>
      <c r="X770" s="251"/>
      <c r="Y770" s="251"/>
      <c r="Z770" s="251"/>
      <c r="AA770" s="251"/>
      <c r="AB770" s="251"/>
      <c r="AC770" s="251"/>
      <c r="AD770" s="251"/>
      <c r="AK770">
        <f t="shared" si="75"/>
        <v>0</v>
      </c>
      <c r="AL770">
        <f t="shared" si="76"/>
        <v>0</v>
      </c>
      <c r="AM770">
        <f t="shared" si="77"/>
        <v>0</v>
      </c>
      <c r="AN770">
        <f t="shared" si="78"/>
        <v>0</v>
      </c>
      <c r="AO770">
        <f t="shared" si="79"/>
        <v>0</v>
      </c>
      <c r="AP770">
        <f t="shared" si="80"/>
        <v>0</v>
      </c>
      <c r="AQ770">
        <f t="shared" si="81"/>
        <v>0</v>
      </c>
      <c r="AR770">
        <f t="shared" si="82"/>
        <v>0</v>
      </c>
      <c r="AS770">
        <f t="shared" si="83"/>
        <v>0</v>
      </c>
      <c r="AT770">
        <f t="shared" si="84"/>
        <v>0</v>
      </c>
      <c r="AU770">
        <f t="shared" si="85"/>
        <v>0</v>
      </c>
      <c r="AV770">
        <f t="shared" si="86"/>
        <v>0</v>
      </c>
    </row>
    <row r="771" spans="1:48" ht="15" customHeight="1">
      <c r="A771" s="83"/>
      <c r="B771" s="100"/>
      <c r="C771" s="125" t="s">
        <v>1335</v>
      </c>
      <c r="D771" s="441" t="str">
        <f>IF(OR($AC$136="",$C$26&lt;&gt;1),"",IF(HLOOKUP($AC$136,Presentación!$AQ$3:$BV$574,Presentación!AP51)="","",HLOOKUP($AC$136,Presentación!$AQ$3:$BV$574,Presentación!AP51,0)))</f>
        <v/>
      </c>
      <c r="E771" s="428"/>
      <c r="F771" s="429"/>
      <c r="G771" s="396" t="str">
        <f>IF(OR($AC$136="",$C$26&lt;&gt;1),"",IF(HLOOKUP($AC$136,Presentación!$BZ$3:$DE$574,Presentación!AP51,0)="","",HLOOKUP($AC$136,Presentación!$BZ$3:$DE$574,Presentación!AP51,0)))</f>
        <v/>
      </c>
      <c r="H771" s="428"/>
      <c r="I771" s="428"/>
      <c r="J771" s="428"/>
      <c r="K771" s="428"/>
      <c r="L771" s="428"/>
      <c r="M771" s="428"/>
      <c r="N771" s="428"/>
      <c r="O771" s="249"/>
      <c r="P771" s="249"/>
      <c r="Q771" s="249"/>
      <c r="R771" s="249"/>
      <c r="S771" s="249"/>
      <c r="T771" s="251"/>
      <c r="U771" s="251"/>
      <c r="V771" s="251"/>
      <c r="W771" s="251"/>
      <c r="X771" s="251"/>
      <c r="Y771" s="251"/>
      <c r="Z771" s="251"/>
      <c r="AA771" s="251"/>
      <c r="AB771" s="251"/>
      <c r="AC771" s="251"/>
      <c r="AD771" s="251"/>
      <c r="AK771">
        <f t="shared" si="75"/>
        <v>0</v>
      </c>
      <c r="AL771">
        <f t="shared" si="76"/>
        <v>0</v>
      </c>
      <c r="AM771">
        <f t="shared" si="77"/>
        <v>0</v>
      </c>
      <c r="AN771">
        <f t="shared" si="78"/>
        <v>0</v>
      </c>
      <c r="AO771">
        <f t="shared" si="79"/>
        <v>0</v>
      </c>
      <c r="AP771">
        <f t="shared" si="80"/>
        <v>0</v>
      </c>
      <c r="AQ771">
        <f t="shared" si="81"/>
        <v>0</v>
      </c>
      <c r="AR771">
        <f t="shared" si="82"/>
        <v>0</v>
      </c>
      <c r="AS771">
        <f t="shared" si="83"/>
        <v>0</v>
      </c>
      <c r="AT771">
        <f t="shared" si="84"/>
        <v>0</v>
      </c>
      <c r="AU771">
        <f t="shared" si="85"/>
        <v>0</v>
      </c>
      <c r="AV771">
        <f t="shared" si="86"/>
        <v>0</v>
      </c>
    </row>
    <row r="772" spans="1:48" ht="15" customHeight="1">
      <c r="A772" s="83"/>
      <c r="B772" s="100"/>
      <c r="C772" s="125" t="s">
        <v>1336</v>
      </c>
      <c r="D772" s="441" t="str">
        <f>IF(OR($AC$136="",$C$26&lt;&gt;1),"",IF(HLOOKUP($AC$136,Presentación!$AQ$3:$BV$574,Presentación!AP52)="","",HLOOKUP($AC$136,Presentación!$AQ$3:$BV$574,Presentación!AP52,0)))</f>
        <v/>
      </c>
      <c r="E772" s="428"/>
      <c r="F772" s="429"/>
      <c r="G772" s="396" t="str">
        <f>IF(OR($AC$136="",$C$26&lt;&gt;1),"",IF(HLOOKUP($AC$136,Presentación!$BZ$3:$DE$574,Presentación!AP52,0)="","",HLOOKUP($AC$136,Presentación!$BZ$3:$DE$574,Presentación!AP52,0)))</f>
        <v/>
      </c>
      <c r="H772" s="428"/>
      <c r="I772" s="428"/>
      <c r="J772" s="428"/>
      <c r="K772" s="428"/>
      <c r="L772" s="428"/>
      <c r="M772" s="428"/>
      <c r="N772" s="428"/>
      <c r="O772" s="249"/>
      <c r="P772" s="249"/>
      <c r="Q772" s="249"/>
      <c r="R772" s="249"/>
      <c r="S772" s="249"/>
      <c r="T772" s="251"/>
      <c r="U772" s="251"/>
      <c r="V772" s="251"/>
      <c r="W772" s="251"/>
      <c r="X772" s="251"/>
      <c r="Y772" s="251"/>
      <c r="Z772" s="251"/>
      <c r="AA772" s="251"/>
      <c r="AB772" s="251"/>
      <c r="AC772" s="251"/>
      <c r="AD772" s="251"/>
      <c r="AK772">
        <f t="shared" si="75"/>
        <v>0</v>
      </c>
      <c r="AL772">
        <f t="shared" si="76"/>
        <v>0</v>
      </c>
      <c r="AM772">
        <f t="shared" si="77"/>
        <v>0</v>
      </c>
      <c r="AN772">
        <f t="shared" si="78"/>
        <v>0</v>
      </c>
      <c r="AO772">
        <f t="shared" si="79"/>
        <v>0</v>
      </c>
      <c r="AP772">
        <f t="shared" si="80"/>
        <v>0</v>
      </c>
      <c r="AQ772">
        <f t="shared" si="81"/>
        <v>0</v>
      </c>
      <c r="AR772">
        <f t="shared" si="82"/>
        <v>0</v>
      </c>
      <c r="AS772">
        <f t="shared" si="83"/>
        <v>0</v>
      </c>
      <c r="AT772">
        <f t="shared" si="84"/>
        <v>0</v>
      </c>
      <c r="AU772">
        <f t="shared" si="85"/>
        <v>0</v>
      </c>
      <c r="AV772">
        <f t="shared" si="86"/>
        <v>0</v>
      </c>
    </row>
    <row r="773" spans="1:48" ht="15" customHeight="1">
      <c r="A773" s="83"/>
      <c r="B773" s="100"/>
      <c r="C773" s="125" t="s">
        <v>1337</v>
      </c>
      <c r="D773" s="441" t="str">
        <f>IF(OR($AC$136="",$C$26&lt;&gt;1),"",IF(HLOOKUP($AC$136,Presentación!$AQ$3:$BV$574,Presentación!AP53)="","",HLOOKUP($AC$136,Presentación!$AQ$3:$BV$574,Presentación!AP53,0)))</f>
        <v/>
      </c>
      <c r="E773" s="428"/>
      <c r="F773" s="429"/>
      <c r="G773" s="396" t="str">
        <f>IF(OR($AC$136="",$C$26&lt;&gt;1),"",IF(HLOOKUP($AC$136,Presentación!$BZ$3:$DE$574,Presentación!AP53,0)="","",HLOOKUP($AC$136,Presentación!$BZ$3:$DE$574,Presentación!AP53,0)))</f>
        <v/>
      </c>
      <c r="H773" s="428"/>
      <c r="I773" s="428"/>
      <c r="J773" s="428"/>
      <c r="K773" s="428"/>
      <c r="L773" s="428"/>
      <c r="M773" s="428"/>
      <c r="N773" s="428"/>
      <c r="O773" s="249"/>
      <c r="P773" s="249"/>
      <c r="Q773" s="249"/>
      <c r="R773" s="249"/>
      <c r="S773" s="249"/>
      <c r="T773" s="251"/>
      <c r="U773" s="251"/>
      <c r="V773" s="251"/>
      <c r="W773" s="251"/>
      <c r="X773" s="251"/>
      <c r="Y773" s="251"/>
      <c r="Z773" s="251"/>
      <c r="AA773" s="251"/>
      <c r="AB773" s="251"/>
      <c r="AC773" s="251"/>
      <c r="AD773" s="251"/>
      <c r="AK773">
        <f t="shared" si="75"/>
        <v>0</v>
      </c>
      <c r="AL773">
        <f t="shared" si="76"/>
        <v>0</v>
      </c>
      <c r="AM773">
        <f t="shared" si="77"/>
        <v>0</v>
      </c>
      <c r="AN773">
        <f t="shared" si="78"/>
        <v>0</v>
      </c>
      <c r="AO773">
        <f t="shared" si="79"/>
        <v>0</v>
      </c>
      <c r="AP773">
        <f t="shared" si="80"/>
        <v>0</v>
      </c>
      <c r="AQ773">
        <f t="shared" si="81"/>
        <v>0</v>
      </c>
      <c r="AR773">
        <f t="shared" si="82"/>
        <v>0</v>
      </c>
      <c r="AS773">
        <f t="shared" si="83"/>
        <v>0</v>
      </c>
      <c r="AT773">
        <f t="shared" si="84"/>
        <v>0</v>
      </c>
      <c r="AU773">
        <f t="shared" si="85"/>
        <v>0</v>
      </c>
      <c r="AV773">
        <f t="shared" si="86"/>
        <v>0</v>
      </c>
    </row>
    <row r="774" spans="1:48" ht="15" customHeight="1">
      <c r="A774" s="83"/>
      <c r="B774" s="100"/>
      <c r="C774" s="125" t="s">
        <v>1338</v>
      </c>
      <c r="D774" s="441" t="str">
        <f>IF(OR($AC$136="",$C$26&lt;&gt;1),"",IF(HLOOKUP($AC$136,Presentación!$AQ$3:$BV$574,Presentación!AP54)="","",HLOOKUP($AC$136,Presentación!$AQ$3:$BV$574,Presentación!AP54,0)))</f>
        <v/>
      </c>
      <c r="E774" s="428"/>
      <c r="F774" s="429"/>
      <c r="G774" s="396" t="str">
        <f>IF(OR($AC$136="",$C$26&lt;&gt;1),"",IF(HLOOKUP($AC$136,Presentación!$BZ$3:$DE$574,Presentación!AP54,0)="","",HLOOKUP($AC$136,Presentación!$BZ$3:$DE$574,Presentación!AP54,0)))</f>
        <v/>
      </c>
      <c r="H774" s="428"/>
      <c r="I774" s="428"/>
      <c r="J774" s="428"/>
      <c r="K774" s="428"/>
      <c r="L774" s="428"/>
      <c r="M774" s="428"/>
      <c r="N774" s="428"/>
      <c r="O774" s="249"/>
      <c r="P774" s="249"/>
      <c r="Q774" s="249"/>
      <c r="R774" s="249"/>
      <c r="S774" s="249"/>
      <c r="T774" s="251"/>
      <c r="U774" s="251"/>
      <c r="V774" s="251"/>
      <c r="W774" s="251"/>
      <c r="X774" s="251"/>
      <c r="Y774" s="251"/>
      <c r="Z774" s="251"/>
      <c r="AA774" s="251"/>
      <c r="AB774" s="251"/>
      <c r="AC774" s="251"/>
      <c r="AD774" s="251"/>
      <c r="AK774">
        <f t="shared" si="75"/>
        <v>0</v>
      </c>
      <c r="AL774">
        <f t="shared" si="76"/>
        <v>0</v>
      </c>
      <c r="AM774">
        <f t="shared" si="77"/>
        <v>0</v>
      </c>
      <c r="AN774">
        <f t="shared" si="78"/>
        <v>0</v>
      </c>
      <c r="AO774">
        <f t="shared" si="79"/>
        <v>0</v>
      </c>
      <c r="AP774">
        <f t="shared" si="80"/>
        <v>0</v>
      </c>
      <c r="AQ774">
        <f t="shared" si="81"/>
        <v>0</v>
      </c>
      <c r="AR774">
        <f t="shared" si="82"/>
        <v>0</v>
      </c>
      <c r="AS774">
        <f t="shared" si="83"/>
        <v>0</v>
      </c>
      <c r="AT774">
        <f t="shared" si="84"/>
        <v>0</v>
      </c>
      <c r="AU774">
        <f t="shared" si="85"/>
        <v>0</v>
      </c>
      <c r="AV774">
        <f t="shared" si="86"/>
        <v>0</v>
      </c>
    </row>
    <row r="775" spans="1:48" ht="15" customHeight="1">
      <c r="A775" s="83"/>
      <c r="B775" s="100"/>
      <c r="C775" s="125" t="s">
        <v>1339</v>
      </c>
      <c r="D775" s="441" t="str">
        <f>IF(OR($AC$136="",$C$26&lt;&gt;1),"",IF(HLOOKUP($AC$136,Presentación!$AQ$3:$BV$574,Presentación!AP55)="","",HLOOKUP($AC$136,Presentación!$AQ$3:$BV$574,Presentación!AP55,0)))</f>
        <v/>
      </c>
      <c r="E775" s="428"/>
      <c r="F775" s="429"/>
      <c r="G775" s="396" t="str">
        <f>IF(OR($AC$136="",$C$26&lt;&gt;1),"",IF(HLOOKUP($AC$136,Presentación!$BZ$3:$DE$574,Presentación!AP55,0)="","",HLOOKUP($AC$136,Presentación!$BZ$3:$DE$574,Presentación!AP55,0)))</f>
        <v/>
      </c>
      <c r="H775" s="428"/>
      <c r="I775" s="428"/>
      <c r="J775" s="428"/>
      <c r="K775" s="428"/>
      <c r="L775" s="428"/>
      <c r="M775" s="428"/>
      <c r="N775" s="428"/>
      <c r="O775" s="249"/>
      <c r="P775" s="249"/>
      <c r="Q775" s="249"/>
      <c r="R775" s="249"/>
      <c r="S775" s="249"/>
      <c r="T775" s="251"/>
      <c r="U775" s="251"/>
      <c r="V775" s="251"/>
      <c r="W775" s="251"/>
      <c r="X775" s="251"/>
      <c r="Y775" s="251"/>
      <c r="Z775" s="251"/>
      <c r="AA775" s="251"/>
      <c r="AB775" s="251"/>
      <c r="AC775" s="251"/>
      <c r="AD775" s="251"/>
      <c r="AK775">
        <f t="shared" si="75"/>
        <v>0</v>
      </c>
      <c r="AL775">
        <f t="shared" si="76"/>
        <v>0</v>
      </c>
      <c r="AM775">
        <f t="shared" si="77"/>
        <v>0</v>
      </c>
      <c r="AN775">
        <f t="shared" si="78"/>
        <v>0</v>
      </c>
      <c r="AO775">
        <f t="shared" si="79"/>
        <v>0</v>
      </c>
      <c r="AP775">
        <f t="shared" si="80"/>
        <v>0</v>
      </c>
      <c r="AQ775">
        <f t="shared" si="81"/>
        <v>0</v>
      </c>
      <c r="AR775">
        <f t="shared" si="82"/>
        <v>0</v>
      </c>
      <c r="AS775">
        <f t="shared" si="83"/>
        <v>0</v>
      </c>
      <c r="AT775">
        <f t="shared" si="84"/>
        <v>0</v>
      </c>
      <c r="AU775">
        <f t="shared" si="85"/>
        <v>0</v>
      </c>
      <c r="AV775">
        <f t="shared" si="86"/>
        <v>0</v>
      </c>
    </row>
    <row r="776" spans="1:48" ht="15" customHeight="1">
      <c r="A776" s="83"/>
      <c r="B776" s="100"/>
      <c r="C776" s="125" t="s">
        <v>1340</v>
      </c>
      <c r="D776" s="441" t="str">
        <f>IF(OR($AC$136="",$C$26&lt;&gt;1),"",IF(HLOOKUP($AC$136,Presentación!$AQ$3:$BV$574,Presentación!AP56)="","",HLOOKUP($AC$136,Presentación!$AQ$3:$BV$574,Presentación!AP56,0)))</f>
        <v/>
      </c>
      <c r="E776" s="428"/>
      <c r="F776" s="429"/>
      <c r="G776" s="396" t="str">
        <f>IF(OR($AC$136="",$C$26&lt;&gt;1),"",IF(HLOOKUP($AC$136,Presentación!$BZ$3:$DE$574,Presentación!AP56,0)="","",HLOOKUP($AC$136,Presentación!$BZ$3:$DE$574,Presentación!AP56,0)))</f>
        <v/>
      </c>
      <c r="H776" s="428"/>
      <c r="I776" s="428"/>
      <c r="J776" s="428"/>
      <c r="K776" s="428"/>
      <c r="L776" s="428"/>
      <c r="M776" s="428"/>
      <c r="N776" s="428"/>
      <c r="O776" s="249"/>
      <c r="P776" s="249"/>
      <c r="Q776" s="249"/>
      <c r="R776" s="249"/>
      <c r="S776" s="249"/>
      <c r="T776" s="251"/>
      <c r="U776" s="251"/>
      <c r="V776" s="251"/>
      <c r="W776" s="251"/>
      <c r="X776" s="251"/>
      <c r="Y776" s="251"/>
      <c r="Z776" s="251"/>
      <c r="AA776" s="251"/>
      <c r="AB776" s="251"/>
      <c r="AC776" s="251"/>
      <c r="AD776" s="251"/>
      <c r="AK776">
        <f t="shared" si="75"/>
        <v>0</v>
      </c>
      <c r="AL776">
        <f t="shared" si="76"/>
        <v>0</v>
      </c>
      <c r="AM776">
        <f t="shared" si="77"/>
        <v>0</v>
      </c>
      <c r="AN776">
        <f t="shared" si="78"/>
        <v>0</v>
      </c>
      <c r="AO776">
        <f t="shared" si="79"/>
        <v>0</v>
      </c>
      <c r="AP776">
        <f t="shared" si="80"/>
        <v>0</v>
      </c>
      <c r="AQ776">
        <f t="shared" si="81"/>
        <v>0</v>
      </c>
      <c r="AR776">
        <f t="shared" si="82"/>
        <v>0</v>
      </c>
      <c r="AS776">
        <f t="shared" si="83"/>
        <v>0</v>
      </c>
      <c r="AT776">
        <f t="shared" si="84"/>
        <v>0</v>
      </c>
      <c r="AU776">
        <f t="shared" si="85"/>
        <v>0</v>
      </c>
      <c r="AV776">
        <f t="shared" si="86"/>
        <v>0</v>
      </c>
    </row>
    <row r="777" spans="1:48" ht="15" customHeight="1">
      <c r="A777" s="83"/>
      <c r="B777" s="100"/>
      <c r="C777" s="125" t="s">
        <v>1341</v>
      </c>
      <c r="D777" s="441" t="str">
        <f>IF(OR($AC$136="",$C$26&lt;&gt;1),"",IF(HLOOKUP($AC$136,Presentación!$AQ$3:$BV$574,Presentación!AP57)="","",HLOOKUP($AC$136,Presentación!$AQ$3:$BV$574,Presentación!AP57,0)))</f>
        <v/>
      </c>
      <c r="E777" s="428"/>
      <c r="F777" s="429"/>
      <c r="G777" s="396" t="str">
        <f>IF(OR($AC$136="",$C$26&lt;&gt;1),"",IF(HLOOKUP($AC$136,Presentación!$BZ$3:$DE$574,Presentación!AP57,0)="","",HLOOKUP($AC$136,Presentación!$BZ$3:$DE$574,Presentación!AP57,0)))</f>
        <v/>
      </c>
      <c r="H777" s="428"/>
      <c r="I777" s="428"/>
      <c r="J777" s="428"/>
      <c r="K777" s="428"/>
      <c r="L777" s="428"/>
      <c r="M777" s="428"/>
      <c r="N777" s="428"/>
      <c r="O777" s="249"/>
      <c r="P777" s="249"/>
      <c r="Q777" s="249"/>
      <c r="R777" s="249"/>
      <c r="S777" s="249"/>
      <c r="T777" s="251"/>
      <c r="U777" s="251"/>
      <c r="V777" s="251"/>
      <c r="W777" s="251"/>
      <c r="X777" s="251"/>
      <c r="Y777" s="251"/>
      <c r="Z777" s="251"/>
      <c r="AA777" s="251"/>
      <c r="AB777" s="251"/>
      <c r="AC777" s="251"/>
      <c r="AD777" s="251"/>
      <c r="AK777">
        <f t="shared" si="75"/>
        <v>0</v>
      </c>
      <c r="AL777">
        <f t="shared" si="76"/>
        <v>0</v>
      </c>
      <c r="AM777">
        <f t="shared" si="77"/>
        <v>0</v>
      </c>
      <c r="AN777">
        <f t="shared" si="78"/>
        <v>0</v>
      </c>
      <c r="AO777">
        <f t="shared" si="79"/>
        <v>0</v>
      </c>
      <c r="AP777">
        <f t="shared" si="80"/>
        <v>0</v>
      </c>
      <c r="AQ777">
        <f t="shared" si="81"/>
        <v>0</v>
      </c>
      <c r="AR777">
        <f t="shared" si="82"/>
        <v>0</v>
      </c>
      <c r="AS777">
        <f t="shared" si="83"/>
        <v>0</v>
      </c>
      <c r="AT777">
        <f t="shared" si="84"/>
        <v>0</v>
      </c>
      <c r="AU777">
        <f t="shared" si="85"/>
        <v>0</v>
      </c>
      <c r="AV777">
        <f t="shared" si="86"/>
        <v>0</v>
      </c>
    </row>
    <row r="778" spans="1:48" ht="15" customHeight="1">
      <c r="A778" s="83"/>
      <c r="B778" s="100"/>
      <c r="C778" s="125" t="s">
        <v>1342</v>
      </c>
      <c r="D778" s="441" t="str">
        <f>IF(OR($AC$136="",$C$26&lt;&gt;1),"",IF(HLOOKUP($AC$136,Presentación!$AQ$3:$BV$574,Presentación!AP58)="","",HLOOKUP($AC$136,Presentación!$AQ$3:$BV$574,Presentación!AP58,0)))</f>
        <v/>
      </c>
      <c r="E778" s="428"/>
      <c r="F778" s="429"/>
      <c r="G778" s="396" t="str">
        <f>IF(OR($AC$136="",$C$26&lt;&gt;1),"",IF(HLOOKUP($AC$136,Presentación!$BZ$3:$DE$574,Presentación!AP58,0)="","",HLOOKUP($AC$136,Presentación!$BZ$3:$DE$574,Presentación!AP58,0)))</f>
        <v/>
      </c>
      <c r="H778" s="428"/>
      <c r="I778" s="428"/>
      <c r="J778" s="428"/>
      <c r="K778" s="428"/>
      <c r="L778" s="428"/>
      <c r="M778" s="428"/>
      <c r="N778" s="428"/>
      <c r="O778" s="249"/>
      <c r="P778" s="249"/>
      <c r="Q778" s="249"/>
      <c r="R778" s="249"/>
      <c r="S778" s="249"/>
      <c r="T778" s="251"/>
      <c r="U778" s="251"/>
      <c r="V778" s="251"/>
      <c r="W778" s="251"/>
      <c r="X778" s="251"/>
      <c r="Y778" s="251"/>
      <c r="Z778" s="251"/>
      <c r="AA778" s="251"/>
      <c r="AB778" s="251"/>
      <c r="AC778" s="251"/>
      <c r="AD778" s="251"/>
      <c r="AK778">
        <f t="shared" si="75"/>
        <v>0</v>
      </c>
      <c r="AL778">
        <f t="shared" si="76"/>
        <v>0</v>
      </c>
      <c r="AM778">
        <f t="shared" si="77"/>
        <v>0</v>
      </c>
      <c r="AN778">
        <f t="shared" si="78"/>
        <v>0</v>
      </c>
      <c r="AO778">
        <f t="shared" si="79"/>
        <v>0</v>
      </c>
      <c r="AP778">
        <f t="shared" si="80"/>
        <v>0</v>
      </c>
      <c r="AQ778">
        <f t="shared" si="81"/>
        <v>0</v>
      </c>
      <c r="AR778">
        <f t="shared" si="82"/>
        <v>0</v>
      </c>
      <c r="AS778">
        <f t="shared" si="83"/>
        <v>0</v>
      </c>
      <c r="AT778">
        <f t="shared" si="84"/>
        <v>0</v>
      </c>
      <c r="AU778">
        <f t="shared" si="85"/>
        <v>0</v>
      </c>
      <c r="AV778">
        <f t="shared" si="86"/>
        <v>0</v>
      </c>
    </row>
    <row r="779" spans="1:48" ht="15" customHeight="1">
      <c r="A779" s="83"/>
      <c r="B779" s="100"/>
      <c r="C779" s="125" t="s">
        <v>1343</v>
      </c>
      <c r="D779" s="441" t="str">
        <f>IF(OR($AC$136="",$C$26&lt;&gt;1),"",IF(HLOOKUP($AC$136,Presentación!$AQ$3:$BV$574,Presentación!AP59)="","",HLOOKUP($AC$136,Presentación!$AQ$3:$BV$574,Presentación!AP59,0)))</f>
        <v/>
      </c>
      <c r="E779" s="428"/>
      <c r="F779" s="429"/>
      <c r="G779" s="396" t="str">
        <f>IF(OR($AC$136="",$C$26&lt;&gt;1),"",IF(HLOOKUP($AC$136,Presentación!$BZ$3:$DE$574,Presentación!AP59,0)="","",HLOOKUP($AC$136,Presentación!$BZ$3:$DE$574,Presentación!AP59,0)))</f>
        <v/>
      </c>
      <c r="H779" s="428"/>
      <c r="I779" s="428"/>
      <c r="J779" s="428"/>
      <c r="K779" s="428"/>
      <c r="L779" s="428"/>
      <c r="M779" s="428"/>
      <c r="N779" s="428"/>
      <c r="O779" s="249"/>
      <c r="P779" s="249"/>
      <c r="Q779" s="249"/>
      <c r="R779" s="249"/>
      <c r="S779" s="249"/>
      <c r="T779" s="251"/>
      <c r="U779" s="251"/>
      <c r="V779" s="251"/>
      <c r="W779" s="251"/>
      <c r="X779" s="251"/>
      <c r="Y779" s="251"/>
      <c r="Z779" s="251"/>
      <c r="AA779" s="251"/>
      <c r="AB779" s="251"/>
      <c r="AC779" s="251"/>
      <c r="AD779" s="251"/>
      <c r="AK779">
        <f t="shared" si="75"/>
        <v>0</v>
      </c>
      <c r="AL779">
        <f t="shared" si="76"/>
        <v>0</v>
      </c>
      <c r="AM779">
        <f t="shared" si="77"/>
        <v>0</v>
      </c>
      <c r="AN779">
        <f t="shared" si="78"/>
        <v>0</v>
      </c>
      <c r="AO779">
        <f t="shared" si="79"/>
        <v>0</v>
      </c>
      <c r="AP779">
        <f t="shared" si="80"/>
        <v>0</v>
      </c>
      <c r="AQ779">
        <f t="shared" si="81"/>
        <v>0</v>
      </c>
      <c r="AR779">
        <f t="shared" si="82"/>
        <v>0</v>
      </c>
      <c r="AS779">
        <f t="shared" si="83"/>
        <v>0</v>
      </c>
      <c r="AT779">
        <f t="shared" si="84"/>
        <v>0</v>
      </c>
      <c r="AU779">
        <f t="shared" si="85"/>
        <v>0</v>
      </c>
      <c r="AV779">
        <f t="shared" si="86"/>
        <v>0</v>
      </c>
    </row>
    <row r="780" spans="1:48" ht="15" customHeight="1">
      <c r="A780" s="83"/>
      <c r="B780" s="100"/>
      <c r="C780" s="125" t="s">
        <v>1344</v>
      </c>
      <c r="D780" s="441" t="str">
        <f>IF(OR($AC$136="",$C$26&lt;&gt;1),"",IF(HLOOKUP($AC$136,Presentación!$AQ$3:$BV$574,Presentación!AP60)="","",HLOOKUP($AC$136,Presentación!$AQ$3:$BV$574,Presentación!AP60,0)))</f>
        <v/>
      </c>
      <c r="E780" s="428"/>
      <c r="F780" s="429"/>
      <c r="G780" s="396" t="str">
        <f>IF(OR($AC$136="",$C$26&lt;&gt;1),"",IF(HLOOKUP($AC$136,Presentación!$BZ$3:$DE$574,Presentación!AP60,0)="","",HLOOKUP($AC$136,Presentación!$BZ$3:$DE$574,Presentación!AP60,0)))</f>
        <v/>
      </c>
      <c r="H780" s="428"/>
      <c r="I780" s="428"/>
      <c r="J780" s="428"/>
      <c r="K780" s="428"/>
      <c r="L780" s="428"/>
      <c r="M780" s="428"/>
      <c r="N780" s="428"/>
      <c r="O780" s="249"/>
      <c r="P780" s="249"/>
      <c r="Q780" s="249"/>
      <c r="R780" s="249"/>
      <c r="S780" s="249"/>
      <c r="T780" s="251"/>
      <c r="U780" s="251"/>
      <c r="V780" s="251"/>
      <c r="W780" s="251"/>
      <c r="X780" s="251"/>
      <c r="Y780" s="251"/>
      <c r="Z780" s="251"/>
      <c r="AA780" s="251"/>
      <c r="AB780" s="251"/>
      <c r="AC780" s="251"/>
      <c r="AD780" s="251"/>
      <c r="AK780">
        <f t="shared" si="75"/>
        <v>0</v>
      </c>
      <c r="AL780">
        <f t="shared" si="76"/>
        <v>0</v>
      </c>
      <c r="AM780">
        <f t="shared" si="77"/>
        <v>0</v>
      </c>
      <c r="AN780">
        <f t="shared" si="78"/>
        <v>0</v>
      </c>
      <c r="AO780">
        <f t="shared" si="79"/>
        <v>0</v>
      </c>
      <c r="AP780">
        <f t="shared" si="80"/>
        <v>0</v>
      </c>
      <c r="AQ780">
        <f t="shared" si="81"/>
        <v>0</v>
      </c>
      <c r="AR780">
        <f t="shared" si="82"/>
        <v>0</v>
      </c>
      <c r="AS780">
        <f t="shared" si="83"/>
        <v>0</v>
      </c>
      <c r="AT780">
        <f t="shared" si="84"/>
        <v>0</v>
      </c>
      <c r="AU780">
        <f t="shared" si="85"/>
        <v>0</v>
      </c>
      <c r="AV780">
        <f t="shared" si="86"/>
        <v>0</v>
      </c>
    </row>
    <row r="781" spans="1:48" ht="15" customHeight="1">
      <c r="A781" s="83"/>
      <c r="B781" s="100"/>
      <c r="C781" s="125" t="s">
        <v>1345</v>
      </c>
      <c r="D781" s="441" t="str">
        <f>IF(OR($AC$136="",$C$26&lt;&gt;1),"",IF(HLOOKUP($AC$136,Presentación!$AQ$3:$BV$574,Presentación!AP61)="","",HLOOKUP($AC$136,Presentación!$AQ$3:$BV$574,Presentación!AP61,0)))</f>
        <v/>
      </c>
      <c r="E781" s="428"/>
      <c r="F781" s="429"/>
      <c r="G781" s="396" t="str">
        <f>IF(OR($AC$136="",$C$26&lt;&gt;1),"",IF(HLOOKUP($AC$136,Presentación!$BZ$3:$DE$574,Presentación!AP61,0)="","",HLOOKUP($AC$136,Presentación!$BZ$3:$DE$574,Presentación!AP61,0)))</f>
        <v/>
      </c>
      <c r="H781" s="428"/>
      <c r="I781" s="428"/>
      <c r="J781" s="428"/>
      <c r="K781" s="428"/>
      <c r="L781" s="428"/>
      <c r="M781" s="428"/>
      <c r="N781" s="428"/>
      <c r="O781" s="249"/>
      <c r="P781" s="249"/>
      <c r="Q781" s="249"/>
      <c r="R781" s="249"/>
      <c r="S781" s="249"/>
      <c r="T781" s="251"/>
      <c r="U781" s="251"/>
      <c r="V781" s="251"/>
      <c r="W781" s="251"/>
      <c r="X781" s="251"/>
      <c r="Y781" s="251"/>
      <c r="Z781" s="251"/>
      <c r="AA781" s="251"/>
      <c r="AB781" s="251"/>
      <c r="AC781" s="251"/>
      <c r="AD781" s="251"/>
      <c r="AK781">
        <f t="shared" si="75"/>
        <v>0</v>
      </c>
      <c r="AL781">
        <f t="shared" si="76"/>
        <v>0</v>
      </c>
      <c r="AM781">
        <f t="shared" si="77"/>
        <v>0</v>
      </c>
      <c r="AN781">
        <f t="shared" si="78"/>
        <v>0</v>
      </c>
      <c r="AO781">
        <f t="shared" si="79"/>
        <v>0</v>
      </c>
      <c r="AP781">
        <f t="shared" si="80"/>
        <v>0</v>
      </c>
      <c r="AQ781">
        <f t="shared" si="81"/>
        <v>0</v>
      </c>
      <c r="AR781">
        <f t="shared" si="82"/>
        <v>0</v>
      </c>
      <c r="AS781">
        <f t="shared" si="83"/>
        <v>0</v>
      </c>
      <c r="AT781">
        <f t="shared" si="84"/>
        <v>0</v>
      </c>
      <c r="AU781">
        <f t="shared" si="85"/>
        <v>0</v>
      </c>
      <c r="AV781">
        <f t="shared" si="86"/>
        <v>0</v>
      </c>
    </row>
    <row r="782" spans="1:48" ht="15" customHeight="1">
      <c r="A782" s="83"/>
      <c r="B782" s="100"/>
      <c r="C782" s="125" t="s">
        <v>1346</v>
      </c>
      <c r="D782" s="441" t="str">
        <f>IF(OR($AC$136="",$C$26&lt;&gt;1),"",IF(HLOOKUP($AC$136,Presentación!$AQ$3:$BV$574,Presentación!AP62)="","",HLOOKUP($AC$136,Presentación!$AQ$3:$BV$574,Presentación!AP62,0)))</f>
        <v/>
      </c>
      <c r="E782" s="428"/>
      <c r="F782" s="429"/>
      <c r="G782" s="396" t="str">
        <f>IF(OR($AC$136="",$C$26&lt;&gt;1),"",IF(HLOOKUP($AC$136,Presentación!$BZ$3:$DE$574,Presentación!AP62,0)="","",HLOOKUP($AC$136,Presentación!$BZ$3:$DE$574,Presentación!AP62,0)))</f>
        <v/>
      </c>
      <c r="H782" s="428"/>
      <c r="I782" s="428"/>
      <c r="J782" s="428"/>
      <c r="K782" s="428"/>
      <c r="L782" s="428"/>
      <c r="M782" s="428"/>
      <c r="N782" s="428"/>
      <c r="O782" s="249"/>
      <c r="P782" s="249"/>
      <c r="Q782" s="249"/>
      <c r="R782" s="249"/>
      <c r="S782" s="249"/>
      <c r="T782" s="251"/>
      <c r="U782" s="251"/>
      <c r="V782" s="251"/>
      <c r="W782" s="251"/>
      <c r="X782" s="251"/>
      <c r="Y782" s="251"/>
      <c r="Z782" s="251"/>
      <c r="AA782" s="251"/>
      <c r="AB782" s="251"/>
      <c r="AC782" s="251"/>
      <c r="AD782" s="251"/>
      <c r="AK782">
        <f t="shared" si="75"/>
        <v>0</v>
      </c>
      <c r="AL782">
        <f t="shared" si="76"/>
        <v>0</v>
      </c>
      <c r="AM782">
        <f t="shared" si="77"/>
        <v>0</v>
      </c>
      <c r="AN782">
        <f t="shared" si="78"/>
        <v>0</v>
      </c>
      <c r="AO782">
        <f t="shared" si="79"/>
        <v>0</v>
      </c>
      <c r="AP782">
        <f t="shared" si="80"/>
        <v>0</v>
      </c>
      <c r="AQ782">
        <f t="shared" si="81"/>
        <v>0</v>
      </c>
      <c r="AR782">
        <f t="shared" si="82"/>
        <v>0</v>
      </c>
      <c r="AS782">
        <f t="shared" si="83"/>
        <v>0</v>
      </c>
      <c r="AT782">
        <f t="shared" si="84"/>
        <v>0</v>
      </c>
      <c r="AU782">
        <f t="shared" si="85"/>
        <v>0</v>
      </c>
      <c r="AV782">
        <f t="shared" si="86"/>
        <v>0</v>
      </c>
    </row>
    <row r="783" spans="1:48" ht="15" customHeight="1">
      <c r="A783" s="83"/>
      <c r="B783" s="100"/>
      <c r="C783" s="125" t="s">
        <v>1347</v>
      </c>
      <c r="D783" s="441" t="str">
        <f>IF(OR($AC$136="",$C$26&lt;&gt;1),"",IF(HLOOKUP($AC$136,Presentación!$AQ$3:$BV$574,Presentación!AP63)="","",HLOOKUP($AC$136,Presentación!$AQ$3:$BV$574,Presentación!AP63,0)))</f>
        <v/>
      </c>
      <c r="E783" s="428"/>
      <c r="F783" s="429"/>
      <c r="G783" s="396" t="str">
        <f>IF(OR($AC$136="",$C$26&lt;&gt;1),"",IF(HLOOKUP($AC$136,Presentación!$BZ$3:$DE$574,Presentación!AP63,0)="","",HLOOKUP($AC$136,Presentación!$BZ$3:$DE$574,Presentación!AP63,0)))</f>
        <v/>
      </c>
      <c r="H783" s="428"/>
      <c r="I783" s="428"/>
      <c r="J783" s="428"/>
      <c r="K783" s="428"/>
      <c r="L783" s="428"/>
      <c r="M783" s="428"/>
      <c r="N783" s="428"/>
      <c r="O783" s="249"/>
      <c r="P783" s="249"/>
      <c r="Q783" s="249"/>
      <c r="R783" s="249"/>
      <c r="S783" s="249"/>
      <c r="T783" s="251"/>
      <c r="U783" s="251"/>
      <c r="V783" s="251"/>
      <c r="W783" s="251"/>
      <c r="X783" s="251"/>
      <c r="Y783" s="251"/>
      <c r="Z783" s="251"/>
      <c r="AA783" s="251"/>
      <c r="AB783" s="251"/>
      <c r="AC783" s="251"/>
      <c r="AD783" s="251"/>
      <c r="AK783">
        <f t="shared" si="75"/>
        <v>0</v>
      </c>
      <c r="AL783">
        <f t="shared" si="76"/>
        <v>0</v>
      </c>
      <c r="AM783">
        <f t="shared" si="77"/>
        <v>0</v>
      </c>
      <c r="AN783">
        <f t="shared" si="78"/>
        <v>0</v>
      </c>
      <c r="AO783">
        <f t="shared" si="79"/>
        <v>0</v>
      </c>
      <c r="AP783">
        <f t="shared" si="80"/>
        <v>0</v>
      </c>
      <c r="AQ783">
        <f t="shared" si="81"/>
        <v>0</v>
      </c>
      <c r="AR783">
        <f t="shared" si="82"/>
        <v>0</v>
      </c>
      <c r="AS783">
        <f t="shared" si="83"/>
        <v>0</v>
      </c>
      <c r="AT783">
        <f t="shared" si="84"/>
        <v>0</v>
      </c>
      <c r="AU783">
        <f t="shared" si="85"/>
        <v>0</v>
      </c>
      <c r="AV783">
        <f t="shared" si="86"/>
        <v>0</v>
      </c>
    </row>
    <row r="784" spans="1:48" ht="15" customHeight="1">
      <c r="A784" s="83"/>
      <c r="B784" s="100"/>
      <c r="C784" s="125" t="s">
        <v>1348</v>
      </c>
      <c r="D784" s="441" t="str">
        <f>IF(OR($AC$136="",$C$26&lt;&gt;1),"",IF(HLOOKUP($AC$136,Presentación!$AQ$3:$BV$574,Presentación!AP64)="","",HLOOKUP($AC$136,Presentación!$AQ$3:$BV$574,Presentación!AP64,0)))</f>
        <v/>
      </c>
      <c r="E784" s="428"/>
      <c r="F784" s="429"/>
      <c r="G784" s="396" t="str">
        <f>IF(OR($AC$136="",$C$26&lt;&gt;1),"",IF(HLOOKUP($AC$136,Presentación!$BZ$3:$DE$574,Presentación!AP64,0)="","",HLOOKUP($AC$136,Presentación!$BZ$3:$DE$574,Presentación!AP64,0)))</f>
        <v/>
      </c>
      <c r="H784" s="428"/>
      <c r="I784" s="428"/>
      <c r="J784" s="428"/>
      <c r="K784" s="428"/>
      <c r="L784" s="428"/>
      <c r="M784" s="428"/>
      <c r="N784" s="428"/>
      <c r="O784" s="249"/>
      <c r="P784" s="249"/>
      <c r="Q784" s="249"/>
      <c r="R784" s="249"/>
      <c r="S784" s="249"/>
      <c r="T784" s="251"/>
      <c r="U784" s="251"/>
      <c r="V784" s="251"/>
      <c r="W784" s="251"/>
      <c r="X784" s="251"/>
      <c r="Y784" s="251"/>
      <c r="Z784" s="251"/>
      <c r="AA784" s="251"/>
      <c r="AB784" s="251"/>
      <c r="AC784" s="251"/>
      <c r="AD784" s="251"/>
      <c r="AK784">
        <f t="shared" si="75"/>
        <v>0</v>
      </c>
      <c r="AL784">
        <f t="shared" si="76"/>
        <v>0</v>
      </c>
      <c r="AM784">
        <f t="shared" si="77"/>
        <v>0</v>
      </c>
      <c r="AN784">
        <f t="shared" si="78"/>
        <v>0</v>
      </c>
      <c r="AO784">
        <f t="shared" si="79"/>
        <v>0</v>
      </c>
      <c r="AP784">
        <f t="shared" si="80"/>
        <v>0</v>
      </c>
      <c r="AQ784">
        <f t="shared" si="81"/>
        <v>0</v>
      </c>
      <c r="AR784">
        <f t="shared" si="82"/>
        <v>0</v>
      </c>
      <c r="AS784">
        <f t="shared" si="83"/>
        <v>0</v>
      </c>
      <c r="AT784">
        <f t="shared" si="84"/>
        <v>0</v>
      </c>
      <c r="AU784">
        <f t="shared" si="85"/>
        <v>0</v>
      </c>
      <c r="AV784">
        <f t="shared" si="86"/>
        <v>0</v>
      </c>
    </row>
    <row r="785" spans="1:48" ht="15" customHeight="1">
      <c r="A785" s="83"/>
      <c r="B785" s="100"/>
      <c r="C785" s="125" t="s">
        <v>1349</v>
      </c>
      <c r="D785" s="441" t="str">
        <f>IF(OR($AC$136="",$C$26&lt;&gt;1),"",IF(HLOOKUP($AC$136,Presentación!$AQ$3:$BV$574,Presentación!AP65)="","",HLOOKUP($AC$136,Presentación!$AQ$3:$BV$574,Presentación!AP65,0)))</f>
        <v/>
      </c>
      <c r="E785" s="428"/>
      <c r="F785" s="429"/>
      <c r="G785" s="396" t="str">
        <f>IF(OR($AC$136="",$C$26&lt;&gt;1),"",IF(HLOOKUP($AC$136,Presentación!$BZ$3:$DE$574,Presentación!AP65,0)="","",HLOOKUP($AC$136,Presentación!$BZ$3:$DE$574,Presentación!AP65,0)))</f>
        <v/>
      </c>
      <c r="H785" s="428"/>
      <c r="I785" s="428"/>
      <c r="J785" s="428"/>
      <c r="K785" s="428"/>
      <c r="L785" s="428"/>
      <c r="M785" s="428"/>
      <c r="N785" s="428"/>
      <c r="O785" s="249"/>
      <c r="P785" s="249"/>
      <c r="Q785" s="249"/>
      <c r="R785" s="249"/>
      <c r="S785" s="249"/>
      <c r="T785" s="251"/>
      <c r="U785" s="251"/>
      <c r="V785" s="251"/>
      <c r="W785" s="251"/>
      <c r="X785" s="251"/>
      <c r="Y785" s="251"/>
      <c r="Z785" s="251"/>
      <c r="AA785" s="251"/>
      <c r="AB785" s="251"/>
      <c r="AC785" s="251"/>
      <c r="AD785" s="251"/>
      <c r="AK785">
        <f t="shared" si="75"/>
        <v>0</v>
      </c>
      <c r="AL785">
        <f t="shared" si="76"/>
        <v>0</v>
      </c>
      <c r="AM785">
        <f t="shared" si="77"/>
        <v>0</v>
      </c>
      <c r="AN785">
        <f t="shared" si="78"/>
        <v>0</v>
      </c>
      <c r="AO785">
        <f t="shared" si="79"/>
        <v>0</v>
      </c>
      <c r="AP785">
        <f t="shared" si="80"/>
        <v>0</v>
      </c>
      <c r="AQ785">
        <f t="shared" si="81"/>
        <v>0</v>
      </c>
      <c r="AR785">
        <f t="shared" si="82"/>
        <v>0</v>
      </c>
      <c r="AS785">
        <f t="shared" si="83"/>
        <v>0</v>
      </c>
      <c r="AT785">
        <f t="shared" si="84"/>
        <v>0</v>
      </c>
      <c r="AU785">
        <f t="shared" si="85"/>
        <v>0</v>
      </c>
      <c r="AV785">
        <f t="shared" si="86"/>
        <v>0</v>
      </c>
    </row>
    <row r="786" spans="1:48" ht="15" customHeight="1">
      <c r="A786" s="83"/>
      <c r="B786" s="100"/>
      <c r="C786" s="125" t="s">
        <v>1350</v>
      </c>
      <c r="D786" s="441" t="str">
        <f>IF(OR($AC$136="",$C$26&lt;&gt;1),"",IF(HLOOKUP($AC$136,Presentación!$AQ$3:$BV$574,Presentación!AP66)="","",HLOOKUP($AC$136,Presentación!$AQ$3:$BV$574,Presentación!AP66,0)))</f>
        <v/>
      </c>
      <c r="E786" s="428"/>
      <c r="F786" s="429"/>
      <c r="G786" s="396" t="str">
        <f>IF(OR($AC$136="",$C$26&lt;&gt;1),"",IF(HLOOKUP($AC$136,Presentación!$BZ$3:$DE$574,Presentación!AP66,0)="","",HLOOKUP($AC$136,Presentación!$BZ$3:$DE$574,Presentación!AP66,0)))</f>
        <v/>
      </c>
      <c r="H786" s="428"/>
      <c r="I786" s="428"/>
      <c r="J786" s="428"/>
      <c r="K786" s="428"/>
      <c r="L786" s="428"/>
      <c r="M786" s="428"/>
      <c r="N786" s="428"/>
      <c r="O786" s="249"/>
      <c r="P786" s="249"/>
      <c r="Q786" s="249"/>
      <c r="R786" s="249"/>
      <c r="S786" s="249"/>
      <c r="T786" s="251"/>
      <c r="U786" s="251"/>
      <c r="V786" s="251"/>
      <c r="W786" s="251"/>
      <c r="X786" s="251"/>
      <c r="Y786" s="251"/>
      <c r="Z786" s="251"/>
      <c r="AA786" s="251"/>
      <c r="AB786" s="251"/>
      <c r="AC786" s="251"/>
      <c r="AD786" s="251"/>
      <c r="AK786">
        <f t="shared" si="75"/>
        <v>0</v>
      </c>
      <c r="AL786">
        <f t="shared" si="76"/>
        <v>0</v>
      </c>
      <c r="AM786">
        <f t="shared" si="77"/>
        <v>0</v>
      </c>
      <c r="AN786">
        <f t="shared" si="78"/>
        <v>0</v>
      </c>
      <c r="AO786">
        <f t="shared" si="79"/>
        <v>0</v>
      </c>
      <c r="AP786">
        <f t="shared" si="80"/>
        <v>0</v>
      </c>
      <c r="AQ786">
        <f t="shared" si="81"/>
        <v>0</v>
      </c>
      <c r="AR786">
        <f t="shared" si="82"/>
        <v>0</v>
      </c>
      <c r="AS786">
        <f t="shared" si="83"/>
        <v>0</v>
      </c>
      <c r="AT786">
        <f t="shared" si="84"/>
        <v>0</v>
      </c>
      <c r="AU786">
        <f t="shared" si="85"/>
        <v>0</v>
      </c>
      <c r="AV786">
        <f t="shared" si="86"/>
        <v>0</v>
      </c>
    </row>
    <row r="787" spans="1:48" ht="15" customHeight="1">
      <c r="A787" s="83"/>
      <c r="B787" s="100"/>
      <c r="C787" s="125" t="s">
        <v>1351</v>
      </c>
      <c r="D787" s="441" t="str">
        <f>IF(OR($AC$136="",$C$26&lt;&gt;1),"",IF(HLOOKUP($AC$136,Presentación!$AQ$3:$BV$574,Presentación!AP67)="","",HLOOKUP($AC$136,Presentación!$AQ$3:$BV$574,Presentación!AP67,0)))</f>
        <v/>
      </c>
      <c r="E787" s="428"/>
      <c r="F787" s="429"/>
      <c r="G787" s="396" t="str">
        <f>IF(OR($AC$136="",$C$26&lt;&gt;1),"",IF(HLOOKUP($AC$136,Presentación!$BZ$3:$DE$574,Presentación!AP67,0)="","",HLOOKUP($AC$136,Presentación!$BZ$3:$DE$574,Presentación!AP67,0)))</f>
        <v/>
      </c>
      <c r="H787" s="428"/>
      <c r="I787" s="428"/>
      <c r="J787" s="428"/>
      <c r="K787" s="428"/>
      <c r="L787" s="428"/>
      <c r="M787" s="428"/>
      <c r="N787" s="428"/>
      <c r="O787" s="249"/>
      <c r="P787" s="249"/>
      <c r="Q787" s="249"/>
      <c r="R787" s="249"/>
      <c r="S787" s="249"/>
      <c r="T787" s="251"/>
      <c r="U787" s="251"/>
      <c r="V787" s="251"/>
      <c r="W787" s="251"/>
      <c r="X787" s="251"/>
      <c r="Y787" s="251"/>
      <c r="Z787" s="251"/>
      <c r="AA787" s="251"/>
      <c r="AB787" s="251"/>
      <c r="AC787" s="251"/>
      <c r="AD787" s="251"/>
      <c r="AK787">
        <f t="shared" ref="AK787:AK850" si="87">COUNTIF(P787:R787,"NS")</f>
        <v>0</v>
      </c>
      <c r="AL787">
        <f t="shared" ref="AL787:AL850" si="88">SUM(P787:R787)</f>
        <v>0</v>
      </c>
      <c r="AM787">
        <f t="shared" ref="AM787:AM850" si="89">IF(COUNTA(O787:R787)=0,0,IF(OR(AND(O787=0,AK787&gt;0),AND(O787="ns",AL787&gt;0),AND(O787="ns",AK787=0,AL787=0)),1,IF(OR(AND(AK787&gt;=2,O787&gt;AL787),AND(O787="ns",AL787=0,AK787&gt;0),O787=AL787),0,1)))</f>
        <v>0</v>
      </c>
      <c r="AN787">
        <f t="shared" ref="AN787:AN850" si="90">COUNTIF(T787:V787,"NS")</f>
        <v>0</v>
      </c>
      <c r="AO787">
        <f t="shared" ref="AO787:AO850" si="91">SUM(T787:V787)</f>
        <v>0</v>
      </c>
      <c r="AP787">
        <f t="shared" ref="AP787:AP850" si="92">IF(COUNTA(S787:V787)=0,0,IF(OR(AND(S787=0,AN787&gt;0),AND(S787="ns",AO787&gt;0),AND(S787="ns",AN787=0,AO787=0)),1,IF(OR(AND(AN787&gt;=2,S787&gt;AO787),AND(S787="ns",AO787=0,AN787&gt;0),S787=AO787),0,1)))</f>
        <v>0</v>
      </c>
      <c r="AQ787">
        <f t="shared" ref="AQ787:AQ850" si="93">COUNTIF(X787:Z787,"NS")</f>
        <v>0</v>
      </c>
      <c r="AR787">
        <f t="shared" ref="AR787:AR850" si="94">SUM(X787:Z787)</f>
        <v>0</v>
      </c>
      <c r="AS787">
        <f t="shared" ref="AS787:AS850" si="95">IF(COUNTA(W787:Z787)=0,0,IF(OR(AND(W787=0,AQ787&gt;0),AND(W787="ns",AR787&gt;0),AND(W787="ns",AQ787=0,AR787=0)),1,IF(OR(AND(AQ787&gt;=2,W787&gt;AR787),AND(W787="ns",AR787=0,AQ787&gt;0),W787=AR787),0,1)))</f>
        <v>0</v>
      </c>
      <c r="AT787">
        <f t="shared" ref="AT787:AT850" si="96">COUNTIF(AB787:AD787,"NS")</f>
        <v>0</v>
      </c>
      <c r="AU787">
        <f t="shared" ref="AU787:AU850" si="97">SUM(AB787:AD787)</f>
        <v>0</v>
      </c>
      <c r="AV787">
        <f t="shared" ref="AV787:AV850" si="98">IF(COUNTA(AA787:AD787)=0,0,IF(OR(AND(AA787=0,AT787&gt;0),AND(AA787="ns",AU787&gt;0),AND(AA787="ns",AT787=0,AU787=0)),1,IF(OR(AND(AT787&gt;=2,AA787&gt;AU787),AND(AA787="ns",AU787=0,AT787&gt;0),AA787=AU787),0,1)))</f>
        <v>0</v>
      </c>
    </row>
    <row r="788" spans="1:48" ht="15" customHeight="1">
      <c r="A788" s="83"/>
      <c r="B788" s="100"/>
      <c r="C788" s="125" t="s">
        <v>1352</v>
      </c>
      <c r="D788" s="441" t="str">
        <f>IF(OR($AC$136="",$C$26&lt;&gt;1),"",IF(HLOOKUP($AC$136,Presentación!$AQ$3:$BV$574,Presentación!AP68)="","",HLOOKUP($AC$136,Presentación!$AQ$3:$BV$574,Presentación!AP68,0)))</f>
        <v/>
      </c>
      <c r="E788" s="428"/>
      <c r="F788" s="429"/>
      <c r="G788" s="396" t="str">
        <f>IF(OR($AC$136="",$C$26&lt;&gt;1),"",IF(HLOOKUP($AC$136,Presentación!$BZ$3:$DE$574,Presentación!AP68,0)="","",HLOOKUP($AC$136,Presentación!$BZ$3:$DE$574,Presentación!AP68,0)))</f>
        <v/>
      </c>
      <c r="H788" s="428"/>
      <c r="I788" s="428"/>
      <c r="J788" s="428"/>
      <c r="K788" s="428"/>
      <c r="L788" s="428"/>
      <c r="M788" s="428"/>
      <c r="N788" s="428"/>
      <c r="O788" s="249"/>
      <c r="P788" s="249"/>
      <c r="Q788" s="249"/>
      <c r="R788" s="249"/>
      <c r="S788" s="249"/>
      <c r="T788" s="251"/>
      <c r="U788" s="251"/>
      <c r="V788" s="251"/>
      <c r="W788" s="251"/>
      <c r="X788" s="251"/>
      <c r="Y788" s="251"/>
      <c r="Z788" s="251"/>
      <c r="AA788" s="251"/>
      <c r="AB788" s="251"/>
      <c r="AC788" s="251"/>
      <c r="AD788" s="251"/>
      <c r="AK788">
        <f t="shared" si="87"/>
        <v>0</v>
      </c>
      <c r="AL788">
        <f t="shared" si="88"/>
        <v>0</v>
      </c>
      <c r="AM788">
        <f t="shared" si="89"/>
        <v>0</v>
      </c>
      <c r="AN788">
        <f t="shared" si="90"/>
        <v>0</v>
      </c>
      <c r="AO788">
        <f t="shared" si="91"/>
        <v>0</v>
      </c>
      <c r="AP788">
        <f t="shared" si="92"/>
        <v>0</v>
      </c>
      <c r="AQ788">
        <f t="shared" si="93"/>
        <v>0</v>
      </c>
      <c r="AR788">
        <f t="shared" si="94"/>
        <v>0</v>
      </c>
      <c r="AS788">
        <f t="shared" si="95"/>
        <v>0</v>
      </c>
      <c r="AT788">
        <f t="shared" si="96"/>
        <v>0</v>
      </c>
      <c r="AU788">
        <f t="shared" si="97"/>
        <v>0</v>
      </c>
      <c r="AV788">
        <f t="shared" si="98"/>
        <v>0</v>
      </c>
    </row>
    <row r="789" spans="1:48" ht="15" customHeight="1">
      <c r="A789" s="83"/>
      <c r="B789" s="100"/>
      <c r="C789" s="125" t="s">
        <v>1353</v>
      </c>
      <c r="D789" s="441" t="str">
        <f>IF(OR($AC$136="",$C$26&lt;&gt;1),"",IF(HLOOKUP($AC$136,Presentación!$AQ$3:$BV$574,Presentación!AP69)="","",HLOOKUP($AC$136,Presentación!$AQ$3:$BV$574,Presentación!AP69,0)))</f>
        <v/>
      </c>
      <c r="E789" s="428"/>
      <c r="F789" s="429"/>
      <c r="G789" s="396" t="str">
        <f>IF(OR($AC$136="",$C$26&lt;&gt;1),"",IF(HLOOKUP($AC$136,Presentación!$BZ$3:$DE$574,Presentación!AP69,0)="","",HLOOKUP($AC$136,Presentación!$BZ$3:$DE$574,Presentación!AP69,0)))</f>
        <v/>
      </c>
      <c r="H789" s="428"/>
      <c r="I789" s="428"/>
      <c r="J789" s="428"/>
      <c r="K789" s="428"/>
      <c r="L789" s="428"/>
      <c r="M789" s="428"/>
      <c r="N789" s="428"/>
      <c r="O789" s="249"/>
      <c r="P789" s="249"/>
      <c r="Q789" s="249"/>
      <c r="R789" s="249"/>
      <c r="S789" s="249"/>
      <c r="T789" s="251"/>
      <c r="U789" s="251"/>
      <c r="V789" s="251"/>
      <c r="W789" s="251"/>
      <c r="X789" s="251"/>
      <c r="Y789" s="251"/>
      <c r="Z789" s="251"/>
      <c r="AA789" s="251"/>
      <c r="AB789" s="251"/>
      <c r="AC789" s="251"/>
      <c r="AD789" s="251"/>
      <c r="AK789">
        <f t="shared" si="87"/>
        <v>0</v>
      </c>
      <c r="AL789">
        <f t="shared" si="88"/>
        <v>0</v>
      </c>
      <c r="AM789">
        <f t="shared" si="89"/>
        <v>0</v>
      </c>
      <c r="AN789">
        <f t="shared" si="90"/>
        <v>0</v>
      </c>
      <c r="AO789">
        <f t="shared" si="91"/>
        <v>0</v>
      </c>
      <c r="AP789">
        <f t="shared" si="92"/>
        <v>0</v>
      </c>
      <c r="AQ789">
        <f t="shared" si="93"/>
        <v>0</v>
      </c>
      <c r="AR789">
        <f t="shared" si="94"/>
        <v>0</v>
      </c>
      <c r="AS789">
        <f t="shared" si="95"/>
        <v>0</v>
      </c>
      <c r="AT789">
        <f t="shared" si="96"/>
        <v>0</v>
      </c>
      <c r="AU789">
        <f t="shared" si="97"/>
        <v>0</v>
      </c>
      <c r="AV789">
        <f t="shared" si="98"/>
        <v>0</v>
      </c>
    </row>
    <row r="790" spans="1:48" ht="15" customHeight="1">
      <c r="A790" s="83"/>
      <c r="B790" s="100"/>
      <c r="C790" s="125" t="s">
        <v>1354</v>
      </c>
      <c r="D790" s="441" t="str">
        <f>IF(OR($AC$136="",$C$26&lt;&gt;1),"",IF(HLOOKUP($AC$136,Presentación!$AQ$3:$BV$574,Presentación!AP70)="","",HLOOKUP($AC$136,Presentación!$AQ$3:$BV$574,Presentación!AP70,0)))</f>
        <v/>
      </c>
      <c r="E790" s="428"/>
      <c r="F790" s="429"/>
      <c r="G790" s="396" t="str">
        <f>IF(OR($AC$136="",$C$26&lt;&gt;1),"",IF(HLOOKUP($AC$136,Presentación!$BZ$3:$DE$574,Presentación!AP70,0)="","",HLOOKUP($AC$136,Presentación!$BZ$3:$DE$574,Presentación!AP70,0)))</f>
        <v/>
      </c>
      <c r="H790" s="428"/>
      <c r="I790" s="428"/>
      <c r="J790" s="428"/>
      <c r="K790" s="428"/>
      <c r="L790" s="428"/>
      <c r="M790" s="428"/>
      <c r="N790" s="428"/>
      <c r="O790" s="249"/>
      <c r="P790" s="249"/>
      <c r="Q790" s="249"/>
      <c r="R790" s="249"/>
      <c r="S790" s="249"/>
      <c r="T790" s="251"/>
      <c r="U790" s="251"/>
      <c r="V790" s="251"/>
      <c r="W790" s="251"/>
      <c r="X790" s="251"/>
      <c r="Y790" s="251"/>
      <c r="Z790" s="251"/>
      <c r="AA790" s="251"/>
      <c r="AB790" s="251"/>
      <c r="AC790" s="251"/>
      <c r="AD790" s="251"/>
      <c r="AK790">
        <f t="shared" si="87"/>
        <v>0</v>
      </c>
      <c r="AL790">
        <f t="shared" si="88"/>
        <v>0</v>
      </c>
      <c r="AM790">
        <f t="shared" si="89"/>
        <v>0</v>
      </c>
      <c r="AN790">
        <f t="shared" si="90"/>
        <v>0</v>
      </c>
      <c r="AO790">
        <f t="shared" si="91"/>
        <v>0</v>
      </c>
      <c r="AP790">
        <f t="shared" si="92"/>
        <v>0</v>
      </c>
      <c r="AQ790">
        <f t="shared" si="93"/>
        <v>0</v>
      </c>
      <c r="AR790">
        <f t="shared" si="94"/>
        <v>0</v>
      </c>
      <c r="AS790">
        <f t="shared" si="95"/>
        <v>0</v>
      </c>
      <c r="AT790">
        <f t="shared" si="96"/>
        <v>0</v>
      </c>
      <c r="AU790">
        <f t="shared" si="97"/>
        <v>0</v>
      </c>
      <c r="AV790">
        <f t="shared" si="98"/>
        <v>0</v>
      </c>
    </row>
    <row r="791" spans="1:48" ht="15" customHeight="1">
      <c r="A791" s="83"/>
      <c r="B791" s="100"/>
      <c r="C791" s="125" t="s">
        <v>1355</v>
      </c>
      <c r="D791" s="441" t="str">
        <f>IF(OR($AC$136="",$C$26&lt;&gt;1),"",IF(HLOOKUP($AC$136,Presentación!$AQ$3:$BV$574,Presentación!AP71)="","",HLOOKUP($AC$136,Presentación!$AQ$3:$BV$574,Presentación!AP71,0)))</f>
        <v/>
      </c>
      <c r="E791" s="428"/>
      <c r="F791" s="429"/>
      <c r="G791" s="396" t="str">
        <f>IF(OR($AC$136="",$C$26&lt;&gt;1),"",IF(HLOOKUP($AC$136,Presentación!$BZ$3:$DE$574,Presentación!AP71,0)="","",HLOOKUP($AC$136,Presentación!$BZ$3:$DE$574,Presentación!AP71,0)))</f>
        <v/>
      </c>
      <c r="H791" s="428"/>
      <c r="I791" s="428"/>
      <c r="J791" s="428"/>
      <c r="K791" s="428"/>
      <c r="L791" s="428"/>
      <c r="M791" s="428"/>
      <c r="N791" s="428"/>
      <c r="O791" s="249"/>
      <c r="P791" s="249"/>
      <c r="Q791" s="249"/>
      <c r="R791" s="249"/>
      <c r="S791" s="249"/>
      <c r="T791" s="251"/>
      <c r="U791" s="251"/>
      <c r="V791" s="251"/>
      <c r="W791" s="251"/>
      <c r="X791" s="251"/>
      <c r="Y791" s="251"/>
      <c r="Z791" s="251"/>
      <c r="AA791" s="251"/>
      <c r="AB791" s="251"/>
      <c r="AC791" s="251"/>
      <c r="AD791" s="251"/>
      <c r="AK791">
        <f t="shared" si="87"/>
        <v>0</v>
      </c>
      <c r="AL791">
        <f t="shared" si="88"/>
        <v>0</v>
      </c>
      <c r="AM791">
        <f t="shared" si="89"/>
        <v>0</v>
      </c>
      <c r="AN791">
        <f t="shared" si="90"/>
        <v>0</v>
      </c>
      <c r="AO791">
        <f t="shared" si="91"/>
        <v>0</v>
      </c>
      <c r="AP791">
        <f t="shared" si="92"/>
        <v>0</v>
      </c>
      <c r="AQ791">
        <f t="shared" si="93"/>
        <v>0</v>
      </c>
      <c r="AR791">
        <f t="shared" si="94"/>
        <v>0</v>
      </c>
      <c r="AS791">
        <f t="shared" si="95"/>
        <v>0</v>
      </c>
      <c r="AT791">
        <f t="shared" si="96"/>
        <v>0</v>
      </c>
      <c r="AU791">
        <f t="shared" si="97"/>
        <v>0</v>
      </c>
      <c r="AV791">
        <f t="shared" si="98"/>
        <v>0</v>
      </c>
    </row>
    <row r="792" spans="1:48" ht="15" customHeight="1">
      <c r="A792" s="83"/>
      <c r="B792" s="100"/>
      <c r="C792" s="125" t="s">
        <v>1356</v>
      </c>
      <c r="D792" s="441" t="str">
        <f>IF(OR($AC$136="",$C$26&lt;&gt;1),"",IF(HLOOKUP($AC$136,Presentación!$AQ$3:$BV$574,Presentación!AP72)="","",HLOOKUP($AC$136,Presentación!$AQ$3:$BV$574,Presentación!AP72,0)))</f>
        <v/>
      </c>
      <c r="E792" s="428"/>
      <c r="F792" s="429"/>
      <c r="G792" s="396" t="str">
        <f>IF(OR($AC$136="",$C$26&lt;&gt;1),"",IF(HLOOKUP($AC$136,Presentación!$BZ$3:$DE$574,Presentación!AP72,0)="","",HLOOKUP($AC$136,Presentación!$BZ$3:$DE$574,Presentación!AP72,0)))</f>
        <v/>
      </c>
      <c r="H792" s="428"/>
      <c r="I792" s="428"/>
      <c r="J792" s="428"/>
      <c r="K792" s="428"/>
      <c r="L792" s="428"/>
      <c r="M792" s="428"/>
      <c r="N792" s="428"/>
      <c r="O792" s="249"/>
      <c r="P792" s="249"/>
      <c r="Q792" s="249"/>
      <c r="R792" s="249"/>
      <c r="S792" s="249"/>
      <c r="T792" s="251"/>
      <c r="U792" s="251"/>
      <c r="V792" s="251"/>
      <c r="W792" s="251"/>
      <c r="X792" s="251"/>
      <c r="Y792" s="251"/>
      <c r="Z792" s="251"/>
      <c r="AA792" s="251"/>
      <c r="AB792" s="251"/>
      <c r="AC792" s="251"/>
      <c r="AD792" s="251"/>
      <c r="AK792">
        <f t="shared" si="87"/>
        <v>0</v>
      </c>
      <c r="AL792">
        <f t="shared" si="88"/>
        <v>0</v>
      </c>
      <c r="AM792">
        <f t="shared" si="89"/>
        <v>0</v>
      </c>
      <c r="AN792">
        <f t="shared" si="90"/>
        <v>0</v>
      </c>
      <c r="AO792">
        <f t="shared" si="91"/>
        <v>0</v>
      </c>
      <c r="AP792">
        <f t="shared" si="92"/>
        <v>0</v>
      </c>
      <c r="AQ792">
        <f t="shared" si="93"/>
        <v>0</v>
      </c>
      <c r="AR792">
        <f t="shared" si="94"/>
        <v>0</v>
      </c>
      <c r="AS792">
        <f t="shared" si="95"/>
        <v>0</v>
      </c>
      <c r="AT792">
        <f t="shared" si="96"/>
        <v>0</v>
      </c>
      <c r="AU792">
        <f t="shared" si="97"/>
        <v>0</v>
      </c>
      <c r="AV792">
        <f t="shared" si="98"/>
        <v>0</v>
      </c>
    </row>
    <row r="793" spans="1:48" ht="15" customHeight="1">
      <c r="A793" s="83"/>
      <c r="B793" s="100"/>
      <c r="C793" s="125" t="s">
        <v>1357</v>
      </c>
      <c r="D793" s="441" t="str">
        <f>IF(OR($AC$136="",$C$26&lt;&gt;1),"",IF(HLOOKUP($AC$136,Presentación!$AQ$3:$BV$574,Presentación!AP73)="","",HLOOKUP($AC$136,Presentación!$AQ$3:$BV$574,Presentación!AP73,0)))</f>
        <v/>
      </c>
      <c r="E793" s="428"/>
      <c r="F793" s="429"/>
      <c r="G793" s="396" t="str">
        <f>IF(OR($AC$136="",$C$26&lt;&gt;1),"",IF(HLOOKUP($AC$136,Presentación!$BZ$3:$DE$574,Presentación!AP73,0)="","",HLOOKUP($AC$136,Presentación!$BZ$3:$DE$574,Presentación!AP73,0)))</f>
        <v/>
      </c>
      <c r="H793" s="428"/>
      <c r="I793" s="428"/>
      <c r="J793" s="428"/>
      <c r="K793" s="428"/>
      <c r="L793" s="428"/>
      <c r="M793" s="428"/>
      <c r="N793" s="428"/>
      <c r="O793" s="249"/>
      <c r="P793" s="249"/>
      <c r="Q793" s="249"/>
      <c r="R793" s="249"/>
      <c r="S793" s="249"/>
      <c r="T793" s="251"/>
      <c r="U793" s="251"/>
      <c r="V793" s="251"/>
      <c r="W793" s="251"/>
      <c r="X793" s="251"/>
      <c r="Y793" s="251"/>
      <c r="Z793" s="251"/>
      <c r="AA793" s="251"/>
      <c r="AB793" s="251"/>
      <c r="AC793" s="251"/>
      <c r="AD793" s="251"/>
      <c r="AK793">
        <f t="shared" si="87"/>
        <v>0</v>
      </c>
      <c r="AL793">
        <f t="shared" si="88"/>
        <v>0</v>
      </c>
      <c r="AM793">
        <f t="shared" si="89"/>
        <v>0</v>
      </c>
      <c r="AN793">
        <f t="shared" si="90"/>
        <v>0</v>
      </c>
      <c r="AO793">
        <f t="shared" si="91"/>
        <v>0</v>
      </c>
      <c r="AP793">
        <f t="shared" si="92"/>
        <v>0</v>
      </c>
      <c r="AQ793">
        <f t="shared" si="93"/>
        <v>0</v>
      </c>
      <c r="AR793">
        <f t="shared" si="94"/>
        <v>0</v>
      </c>
      <c r="AS793">
        <f t="shared" si="95"/>
        <v>0</v>
      </c>
      <c r="AT793">
        <f t="shared" si="96"/>
        <v>0</v>
      </c>
      <c r="AU793">
        <f t="shared" si="97"/>
        <v>0</v>
      </c>
      <c r="AV793">
        <f t="shared" si="98"/>
        <v>0</v>
      </c>
    </row>
    <row r="794" spans="1:48" ht="15" customHeight="1">
      <c r="A794" s="83"/>
      <c r="B794" s="100"/>
      <c r="C794" s="125" t="s">
        <v>1358</v>
      </c>
      <c r="D794" s="441" t="str">
        <f>IF(OR($AC$136="",$C$26&lt;&gt;1),"",IF(HLOOKUP($AC$136,Presentación!$AQ$3:$BV$574,Presentación!AP74)="","",HLOOKUP($AC$136,Presentación!$AQ$3:$BV$574,Presentación!AP74,0)))</f>
        <v/>
      </c>
      <c r="E794" s="428"/>
      <c r="F794" s="429"/>
      <c r="G794" s="396" t="str">
        <f>IF(OR($AC$136="",$C$26&lt;&gt;1),"",IF(HLOOKUP($AC$136,Presentación!$BZ$3:$DE$574,Presentación!AP74,0)="","",HLOOKUP($AC$136,Presentación!$BZ$3:$DE$574,Presentación!AP74,0)))</f>
        <v/>
      </c>
      <c r="H794" s="428"/>
      <c r="I794" s="428"/>
      <c r="J794" s="428"/>
      <c r="K794" s="428"/>
      <c r="L794" s="428"/>
      <c r="M794" s="428"/>
      <c r="N794" s="428"/>
      <c r="O794" s="249"/>
      <c r="P794" s="249"/>
      <c r="Q794" s="249"/>
      <c r="R794" s="249"/>
      <c r="S794" s="249"/>
      <c r="T794" s="251"/>
      <c r="U794" s="251"/>
      <c r="V794" s="251"/>
      <c r="W794" s="251"/>
      <c r="X794" s="251"/>
      <c r="Y794" s="251"/>
      <c r="Z794" s="251"/>
      <c r="AA794" s="251"/>
      <c r="AB794" s="251"/>
      <c r="AC794" s="251"/>
      <c r="AD794" s="251"/>
      <c r="AK794">
        <f t="shared" si="87"/>
        <v>0</v>
      </c>
      <c r="AL794">
        <f t="shared" si="88"/>
        <v>0</v>
      </c>
      <c r="AM794">
        <f t="shared" si="89"/>
        <v>0</v>
      </c>
      <c r="AN794">
        <f t="shared" si="90"/>
        <v>0</v>
      </c>
      <c r="AO794">
        <f t="shared" si="91"/>
        <v>0</v>
      </c>
      <c r="AP794">
        <f t="shared" si="92"/>
        <v>0</v>
      </c>
      <c r="AQ794">
        <f t="shared" si="93"/>
        <v>0</v>
      </c>
      <c r="AR794">
        <f t="shared" si="94"/>
        <v>0</v>
      </c>
      <c r="AS794">
        <f t="shared" si="95"/>
        <v>0</v>
      </c>
      <c r="AT794">
        <f t="shared" si="96"/>
        <v>0</v>
      </c>
      <c r="AU794">
        <f t="shared" si="97"/>
        <v>0</v>
      </c>
      <c r="AV794">
        <f t="shared" si="98"/>
        <v>0</v>
      </c>
    </row>
    <row r="795" spans="1:48" ht="15" customHeight="1">
      <c r="A795" s="83"/>
      <c r="B795" s="100"/>
      <c r="C795" s="125" t="s">
        <v>1359</v>
      </c>
      <c r="D795" s="441" t="str">
        <f>IF(OR($AC$136="",$C$26&lt;&gt;1),"",IF(HLOOKUP($AC$136,Presentación!$AQ$3:$BV$574,Presentación!AP75)="","",HLOOKUP($AC$136,Presentación!$AQ$3:$BV$574,Presentación!AP75,0)))</f>
        <v/>
      </c>
      <c r="E795" s="428"/>
      <c r="F795" s="429"/>
      <c r="G795" s="396" t="str">
        <f>IF(OR($AC$136="",$C$26&lt;&gt;1),"",IF(HLOOKUP($AC$136,Presentación!$BZ$3:$DE$574,Presentación!AP75,0)="","",HLOOKUP($AC$136,Presentación!$BZ$3:$DE$574,Presentación!AP75,0)))</f>
        <v/>
      </c>
      <c r="H795" s="428"/>
      <c r="I795" s="428"/>
      <c r="J795" s="428"/>
      <c r="K795" s="428"/>
      <c r="L795" s="428"/>
      <c r="M795" s="428"/>
      <c r="N795" s="428"/>
      <c r="O795" s="249"/>
      <c r="P795" s="249"/>
      <c r="Q795" s="249"/>
      <c r="R795" s="249"/>
      <c r="S795" s="249"/>
      <c r="T795" s="251"/>
      <c r="U795" s="251"/>
      <c r="V795" s="251"/>
      <c r="W795" s="251"/>
      <c r="X795" s="251"/>
      <c r="Y795" s="251"/>
      <c r="Z795" s="251"/>
      <c r="AA795" s="251"/>
      <c r="AB795" s="251"/>
      <c r="AC795" s="251"/>
      <c r="AD795" s="251"/>
      <c r="AK795">
        <f t="shared" si="87"/>
        <v>0</v>
      </c>
      <c r="AL795">
        <f t="shared" si="88"/>
        <v>0</v>
      </c>
      <c r="AM795">
        <f t="shared" si="89"/>
        <v>0</v>
      </c>
      <c r="AN795">
        <f t="shared" si="90"/>
        <v>0</v>
      </c>
      <c r="AO795">
        <f t="shared" si="91"/>
        <v>0</v>
      </c>
      <c r="AP795">
        <f t="shared" si="92"/>
        <v>0</v>
      </c>
      <c r="AQ795">
        <f t="shared" si="93"/>
        <v>0</v>
      </c>
      <c r="AR795">
        <f t="shared" si="94"/>
        <v>0</v>
      </c>
      <c r="AS795">
        <f t="shared" si="95"/>
        <v>0</v>
      </c>
      <c r="AT795">
        <f t="shared" si="96"/>
        <v>0</v>
      </c>
      <c r="AU795">
        <f t="shared" si="97"/>
        <v>0</v>
      </c>
      <c r="AV795">
        <f t="shared" si="98"/>
        <v>0</v>
      </c>
    </row>
    <row r="796" spans="1:48" ht="15" customHeight="1">
      <c r="A796" s="83"/>
      <c r="B796" s="100"/>
      <c r="C796" s="125" t="s">
        <v>1360</v>
      </c>
      <c r="D796" s="441" t="str">
        <f>IF(OR($AC$136="",$C$26&lt;&gt;1),"",IF(HLOOKUP($AC$136,Presentación!$AQ$3:$BV$574,Presentación!AP76)="","",HLOOKUP($AC$136,Presentación!$AQ$3:$BV$574,Presentación!AP76,0)))</f>
        <v/>
      </c>
      <c r="E796" s="428"/>
      <c r="F796" s="429"/>
      <c r="G796" s="396" t="str">
        <f>IF(OR($AC$136="",$C$26&lt;&gt;1),"",IF(HLOOKUP($AC$136,Presentación!$BZ$3:$DE$574,Presentación!AP76,0)="","",HLOOKUP($AC$136,Presentación!$BZ$3:$DE$574,Presentación!AP76,0)))</f>
        <v/>
      </c>
      <c r="H796" s="428"/>
      <c r="I796" s="428"/>
      <c r="J796" s="428"/>
      <c r="K796" s="428"/>
      <c r="L796" s="428"/>
      <c r="M796" s="428"/>
      <c r="N796" s="428"/>
      <c r="O796" s="249"/>
      <c r="P796" s="249"/>
      <c r="Q796" s="249"/>
      <c r="R796" s="249"/>
      <c r="S796" s="249"/>
      <c r="T796" s="251"/>
      <c r="U796" s="251"/>
      <c r="V796" s="251"/>
      <c r="W796" s="251"/>
      <c r="X796" s="251"/>
      <c r="Y796" s="251"/>
      <c r="Z796" s="251"/>
      <c r="AA796" s="251"/>
      <c r="AB796" s="251"/>
      <c r="AC796" s="251"/>
      <c r="AD796" s="251"/>
      <c r="AK796">
        <f t="shared" si="87"/>
        <v>0</v>
      </c>
      <c r="AL796">
        <f t="shared" si="88"/>
        <v>0</v>
      </c>
      <c r="AM796">
        <f t="shared" si="89"/>
        <v>0</v>
      </c>
      <c r="AN796">
        <f t="shared" si="90"/>
        <v>0</v>
      </c>
      <c r="AO796">
        <f t="shared" si="91"/>
        <v>0</v>
      </c>
      <c r="AP796">
        <f t="shared" si="92"/>
        <v>0</v>
      </c>
      <c r="AQ796">
        <f t="shared" si="93"/>
        <v>0</v>
      </c>
      <c r="AR796">
        <f t="shared" si="94"/>
        <v>0</v>
      </c>
      <c r="AS796">
        <f t="shared" si="95"/>
        <v>0</v>
      </c>
      <c r="AT796">
        <f t="shared" si="96"/>
        <v>0</v>
      </c>
      <c r="AU796">
        <f t="shared" si="97"/>
        <v>0</v>
      </c>
      <c r="AV796">
        <f t="shared" si="98"/>
        <v>0</v>
      </c>
    </row>
    <row r="797" spans="1:48" ht="15" customHeight="1">
      <c r="A797" s="83"/>
      <c r="B797" s="100"/>
      <c r="C797" s="125" t="s">
        <v>1361</v>
      </c>
      <c r="D797" s="441" t="str">
        <f>IF(OR($AC$136="",$C$26&lt;&gt;1),"",IF(HLOOKUP($AC$136,Presentación!$AQ$3:$BV$574,Presentación!AP77)="","",HLOOKUP($AC$136,Presentación!$AQ$3:$BV$574,Presentación!AP77,0)))</f>
        <v/>
      </c>
      <c r="E797" s="428"/>
      <c r="F797" s="429"/>
      <c r="G797" s="396" t="str">
        <f>IF(OR($AC$136="",$C$26&lt;&gt;1),"",IF(HLOOKUP($AC$136,Presentación!$BZ$3:$DE$574,Presentación!AP77,0)="","",HLOOKUP($AC$136,Presentación!$BZ$3:$DE$574,Presentación!AP77,0)))</f>
        <v/>
      </c>
      <c r="H797" s="428"/>
      <c r="I797" s="428"/>
      <c r="J797" s="428"/>
      <c r="K797" s="428"/>
      <c r="L797" s="428"/>
      <c r="M797" s="428"/>
      <c r="N797" s="428"/>
      <c r="O797" s="249"/>
      <c r="P797" s="249"/>
      <c r="Q797" s="249"/>
      <c r="R797" s="249"/>
      <c r="S797" s="249"/>
      <c r="T797" s="251"/>
      <c r="U797" s="251"/>
      <c r="V797" s="251"/>
      <c r="W797" s="251"/>
      <c r="X797" s="251"/>
      <c r="Y797" s="251"/>
      <c r="Z797" s="251"/>
      <c r="AA797" s="251"/>
      <c r="AB797" s="251"/>
      <c r="AC797" s="251"/>
      <c r="AD797" s="251"/>
      <c r="AK797">
        <f t="shared" si="87"/>
        <v>0</v>
      </c>
      <c r="AL797">
        <f t="shared" si="88"/>
        <v>0</v>
      </c>
      <c r="AM797">
        <f t="shared" si="89"/>
        <v>0</v>
      </c>
      <c r="AN797">
        <f t="shared" si="90"/>
        <v>0</v>
      </c>
      <c r="AO797">
        <f t="shared" si="91"/>
        <v>0</v>
      </c>
      <c r="AP797">
        <f t="shared" si="92"/>
        <v>0</v>
      </c>
      <c r="AQ797">
        <f t="shared" si="93"/>
        <v>0</v>
      </c>
      <c r="AR797">
        <f t="shared" si="94"/>
        <v>0</v>
      </c>
      <c r="AS797">
        <f t="shared" si="95"/>
        <v>0</v>
      </c>
      <c r="AT797">
        <f t="shared" si="96"/>
        <v>0</v>
      </c>
      <c r="AU797">
        <f t="shared" si="97"/>
        <v>0</v>
      </c>
      <c r="AV797">
        <f t="shared" si="98"/>
        <v>0</v>
      </c>
    </row>
    <row r="798" spans="1:48" ht="15" customHeight="1">
      <c r="A798" s="83"/>
      <c r="B798" s="100"/>
      <c r="C798" s="125" t="s">
        <v>1362</v>
      </c>
      <c r="D798" s="441" t="str">
        <f>IF(OR($AC$136="",$C$26&lt;&gt;1),"",IF(HLOOKUP($AC$136,Presentación!$AQ$3:$BV$574,Presentación!AP78)="","",HLOOKUP($AC$136,Presentación!$AQ$3:$BV$574,Presentación!AP78,0)))</f>
        <v/>
      </c>
      <c r="E798" s="428"/>
      <c r="F798" s="429"/>
      <c r="G798" s="396" t="str">
        <f>IF(OR($AC$136="",$C$26&lt;&gt;1),"",IF(HLOOKUP($AC$136,Presentación!$BZ$3:$DE$574,Presentación!AP78,0)="","",HLOOKUP($AC$136,Presentación!$BZ$3:$DE$574,Presentación!AP78,0)))</f>
        <v/>
      </c>
      <c r="H798" s="428"/>
      <c r="I798" s="428"/>
      <c r="J798" s="428"/>
      <c r="K798" s="428"/>
      <c r="L798" s="428"/>
      <c r="M798" s="428"/>
      <c r="N798" s="428"/>
      <c r="O798" s="249"/>
      <c r="P798" s="249"/>
      <c r="Q798" s="249"/>
      <c r="R798" s="249"/>
      <c r="S798" s="249"/>
      <c r="T798" s="251"/>
      <c r="U798" s="251"/>
      <c r="V798" s="251"/>
      <c r="W798" s="251"/>
      <c r="X798" s="251"/>
      <c r="Y798" s="251"/>
      <c r="Z798" s="251"/>
      <c r="AA798" s="251"/>
      <c r="AB798" s="251"/>
      <c r="AC798" s="251"/>
      <c r="AD798" s="251"/>
      <c r="AK798">
        <f t="shared" si="87"/>
        <v>0</v>
      </c>
      <c r="AL798">
        <f t="shared" si="88"/>
        <v>0</v>
      </c>
      <c r="AM798">
        <f t="shared" si="89"/>
        <v>0</v>
      </c>
      <c r="AN798">
        <f t="shared" si="90"/>
        <v>0</v>
      </c>
      <c r="AO798">
        <f t="shared" si="91"/>
        <v>0</v>
      </c>
      <c r="AP798">
        <f t="shared" si="92"/>
        <v>0</v>
      </c>
      <c r="AQ798">
        <f t="shared" si="93"/>
        <v>0</v>
      </c>
      <c r="AR798">
        <f t="shared" si="94"/>
        <v>0</v>
      </c>
      <c r="AS798">
        <f t="shared" si="95"/>
        <v>0</v>
      </c>
      <c r="AT798">
        <f t="shared" si="96"/>
        <v>0</v>
      </c>
      <c r="AU798">
        <f t="shared" si="97"/>
        <v>0</v>
      </c>
      <c r="AV798">
        <f t="shared" si="98"/>
        <v>0</v>
      </c>
    </row>
    <row r="799" spans="1:48" ht="15" customHeight="1">
      <c r="A799" s="83"/>
      <c r="B799" s="100"/>
      <c r="C799" s="125" t="s">
        <v>1363</v>
      </c>
      <c r="D799" s="441" t="str">
        <f>IF(OR($AC$136="",$C$26&lt;&gt;1),"",IF(HLOOKUP($AC$136,Presentación!$AQ$3:$BV$574,Presentación!AP79)="","",HLOOKUP($AC$136,Presentación!$AQ$3:$BV$574,Presentación!AP79,0)))</f>
        <v/>
      </c>
      <c r="E799" s="428"/>
      <c r="F799" s="429"/>
      <c r="G799" s="396" t="str">
        <f>IF(OR($AC$136="",$C$26&lt;&gt;1),"",IF(HLOOKUP($AC$136,Presentación!$BZ$3:$DE$574,Presentación!AP79,0)="","",HLOOKUP($AC$136,Presentación!$BZ$3:$DE$574,Presentación!AP79,0)))</f>
        <v/>
      </c>
      <c r="H799" s="428"/>
      <c r="I799" s="428"/>
      <c r="J799" s="428"/>
      <c r="K799" s="428"/>
      <c r="L799" s="428"/>
      <c r="M799" s="428"/>
      <c r="N799" s="428"/>
      <c r="O799" s="249"/>
      <c r="P799" s="249"/>
      <c r="Q799" s="249"/>
      <c r="R799" s="249"/>
      <c r="S799" s="249"/>
      <c r="T799" s="251"/>
      <c r="U799" s="251"/>
      <c r="V799" s="251"/>
      <c r="W799" s="251"/>
      <c r="X799" s="251"/>
      <c r="Y799" s="251"/>
      <c r="Z799" s="251"/>
      <c r="AA799" s="251"/>
      <c r="AB799" s="251"/>
      <c r="AC799" s="251"/>
      <c r="AD799" s="251"/>
      <c r="AK799">
        <f t="shared" si="87"/>
        <v>0</v>
      </c>
      <c r="AL799">
        <f t="shared" si="88"/>
        <v>0</v>
      </c>
      <c r="AM799">
        <f t="shared" si="89"/>
        <v>0</v>
      </c>
      <c r="AN799">
        <f t="shared" si="90"/>
        <v>0</v>
      </c>
      <c r="AO799">
        <f t="shared" si="91"/>
        <v>0</v>
      </c>
      <c r="AP799">
        <f t="shared" si="92"/>
        <v>0</v>
      </c>
      <c r="AQ799">
        <f t="shared" si="93"/>
        <v>0</v>
      </c>
      <c r="AR799">
        <f t="shared" si="94"/>
        <v>0</v>
      </c>
      <c r="AS799">
        <f t="shared" si="95"/>
        <v>0</v>
      </c>
      <c r="AT799">
        <f t="shared" si="96"/>
        <v>0</v>
      </c>
      <c r="AU799">
        <f t="shared" si="97"/>
        <v>0</v>
      </c>
      <c r="AV799">
        <f t="shared" si="98"/>
        <v>0</v>
      </c>
    </row>
    <row r="800" spans="1:48" ht="15" customHeight="1">
      <c r="A800" s="83"/>
      <c r="B800" s="100"/>
      <c r="C800" s="125" t="s">
        <v>1364</v>
      </c>
      <c r="D800" s="441" t="str">
        <f>IF(OR($AC$136="",$C$26&lt;&gt;1),"",IF(HLOOKUP($AC$136,Presentación!$AQ$3:$BV$574,Presentación!AP80)="","",HLOOKUP($AC$136,Presentación!$AQ$3:$BV$574,Presentación!AP80,0)))</f>
        <v/>
      </c>
      <c r="E800" s="428"/>
      <c r="F800" s="429"/>
      <c r="G800" s="396" t="str">
        <f>IF(OR($AC$136="",$C$26&lt;&gt;1),"",IF(HLOOKUP($AC$136,Presentación!$BZ$3:$DE$574,Presentación!AP80,0)="","",HLOOKUP($AC$136,Presentación!$BZ$3:$DE$574,Presentación!AP80,0)))</f>
        <v/>
      </c>
      <c r="H800" s="428"/>
      <c r="I800" s="428"/>
      <c r="J800" s="428"/>
      <c r="K800" s="428"/>
      <c r="L800" s="428"/>
      <c r="M800" s="428"/>
      <c r="N800" s="428"/>
      <c r="O800" s="249"/>
      <c r="P800" s="249"/>
      <c r="Q800" s="249"/>
      <c r="R800" s="249"/>
      <c r="S800" s="249"/>
      <c r="T800" s="251"/>
      <c r="U800" s="251"/>
      <c r="V800" s="251"/>
      <c r="W800" s="251"/>
      <c r="X800" s="251"/>
      <c r="Y800" s="251"/>
      <c r="Z800" s="251"/>
      <c r="AA800" s="251"/>
      <c r="AB800" s="251"/>
      <c r="AC800" s="251"/>
      <c r="AD800" s="251"/>
      <c r="AK800">
        <f t="shared" si="87"/>
        <v>0</v>
      </c>
      <c r="AL800">
        <f t="shared" si="88"/>
        <v>0</v>
      </c>
      <c r="AM800">
        <f t="shared" si="89"/>
        <v>0</v>
      </c>
      <c r="AN800">
        <f t="shared" si="90"/>
        <v>0</v>
      </c>
      <c r="AO800">
        <f t="shared" si="91"/>
        <v>0</v>
      </c>
      <c r="AP800">
        <f t="shared" si="92"/>
        <v>0</v>
      </c>
      <c r="AQ800">
        <f t="shared" si="93"/>
        <v>0</v>
      </c>
      <c r="AR800">
        <f t="shared" si="94"/>
        <v>0</v>
      </c>
      <c r="AS800">
        <f t="shared" si="95"/>
        <v>0</v>
      </c>
      <c r="AT800">
        <f t="shared" si="96"/>
        <v>0</v>
      </c>
      <c r="AU800">
        <f t="shared" si="97"/>
        <v>0</v>
      </c>
      <c r="AV800">
        <f t="shared" si="98"/>
        <v>0</v>
      </c>
    </row>
    <row r="801" spans="1:48" ht="15" customHeight="1">
      <c r="A801" s="83"/>
      <c r="B801" s="100"/>
      <c r="C801" s="125" t="s">
        <v>1365</v>
      </c>
      <c r="D801" s="441" t="str">
        <f>IF(OR($AC$136="",$C$26&lt;&gt;1),"",IF(HLOOKUP($AC$136,Presentación!$AQ$3:$BV$574,Presentación!AP81)="","",HLOOKUP($AC$136,Presentación!$AQ$3:$BV$574,Presentación!AP81,0)))</f>
        <v/>
      </c>
      <c r="E801" s="428"/>
      <c r="F801" s="429"/>
      <c r="G801" s="396" t="str">
        <f>IF(OR($AC$136="",$C$26&lt;&gt;1),"",IF(HLOOKUP($AC$136,Presentación!$BZ$3:$DE$574,Presentación!AP81,0)="","",HLOOKUP($AC$136,Presentación!$BZ$3:$DE$574,Presentación!AP81,0)))</f>
        <v/>
      </c>
      <c r="H801" s="428"/>
      <c r="I801" s="428"/>
      <c r="J801" s="428"/>
      <c r="K801" s="428"/>
      <c r="L801" s="428"/>
      <c r="M801" s="428"/>
      <c r="N801" s="428"/>
      <c r="O801" s="249"/>
      <c r="P801" s="249"/>
      <c r="Q801" s="249"/>
      <c r="R801" s="249"/>
      <c r="S801" s="249"/>
      <c r="T801" s="251"/>
      <c r="U801" s="251"/>
      <c r="V801" s="251"/>
      <c r="W801" s="251"/>
      <c r="X801" s="251"/>
      <c r="Y801" s="251"/>
      <c r="Z801" s="251"/>
      <c r="AA801" s="251"/>
      <c r="AB801" s="251"/>
      <c r="AC801" s="251"/>
      <c r="AD801" s="251"/>
      <c r="AK801">
        <f t="shared" si="87"/>
        <v>0</v>
      </c>
      <c r="AL801">
        <f t="shared" si="88"/>
        <v>0</v>
      </c>
      <c r="AM801">
        <f t="shared" si="89"/>
        <v>0</v>
      </c>
      <c r="AN801">
        <f t="shared" si="90"/>
        <v>0</v>
      </c>
      <c r="AO801">
        <f t="shared" si="91"/>
        <v>0</v>
      </c>
      <c r="AP801">
        <f t="shared" si="92"/>
        <v>0</v>
      </c>
      <c r="AQ801">
        <f t="shared" si="93"/>
        <v>0</v>
      </c>
      <c r="AR801">
        <f t="shared" si="94"/>
        <v>0</v>
      </c>
      <c r="AS801">
        <f t="shared" si="95"/>
        <v>0</v>
      </c>
      <c r="AT801">
        <f t="shared" si="96"/>
        <v>0</v>
      </c>
      <c r="AU801">
        <f t="shared" si="97"/>
        <v>0</v>
      </c>
      <c r="AV801">
        <f t="shared" si="98"/>
        <v>0</v>
      </c>
    </row>
    <row r="802" spans="1:48" ht="15" customHeight="1">
      <c r="A802" s="83"/>
      <c r="B802" s="100"/>
      <c r="C802" s="125" t="s">
        <v>1366</v>
      </c>
      <c r="D802" s="441" t="str">
        <f>IF(OR($AC$136="",$C$26&lt;&gt;1),"",IF(HLOOKUP($AC$136,Presentación!$AQ$3:$BV$574,Presentación!AP82)="","",HLOOKUP($AC$136,Presentación!$AQ$3:$BV$574,Presentación!AP82,0)))</f>
        <v/>
      </c>
      <c r="E802" s="428"/>
      <c r="F802" s="429"/>
      <c r="G802" s="396" t="str">
        <f>IF(OR($AC$136="",$C$26&lt;&gt;1),"",IF(HLOOKUP($AC$136,Presentación!$BZ$3:$DE$574,Presentación!AP82,0)="","",HLOOKUP($AC$136,Presentación!$BZ$3:$DE$574,Presentación!AP82,0)))</f>
        <v/>
      </c>
      <c r="H802" s="428"/>
      <c r="I802" s="428"/>
      <c r="J802" s="428"/>
      <c r="K802" s="428"/>
      <c r="L802" s="428"/>
      <c r="M802" s="428"/>
      <c r="N802" s="428"/>
      <c r="O802" s="249"/>
      <c r="P802" s="249"/>
      <c r="Q802" s="249"/>
      <c r="R802" s="249"/>
      <c r="S802" s="249"/>
      <c r="T802" s="251"/>
      <c r="U802" s="251"/>
      <c r="V802" s="251"/>
      <c r="W802" s="251"/>
      <c r="X802" s="251"/>
      <c r="Y802" s="251"/>
      <c r="Z802" s="251"/>
      <c r="AA802" s="251"/>
      <c r="AB802" s="251"/>
      <c r="AC802" s="251"/>
      <c r="AD802" s="251"/>
      <c r="AK802">
        <f t="shared" si="87"/>
        <v>0</v>
      </c>
      <c r="AL802">
        <f t="shared" si="88"/>
        <v>0</v>
      </c>
      <c r="AM802">
        <f t="shared" si="89"/>
        <v>0</v>
      </c>
      <c r="AN802">
        <f t="shared" si="90"/>
        <v>0</v>
      </c>
      <c r="AO802">
        <f t="shared" si="91"/>
        <v>0</v>
      </c>
      <c r="AP802">
        <f t="shared" si="92"/>
        <v>0</v>
      </c>
      <c r="AQ802">
        <f t="shared" si="93"/>
        <v>0</v>
      </c>
      <c r="AR802">
        <f t="shared" si="94"/>
        <v>0</v>
      </c>
      <c r="AS802">
        <f t="shared" si="95"/>
        <v>0</v>
      </c>
      <c r="AT802">
        <f t="shared" si="96"/>
        <v>0</v>
      </c>
      <c r="AU802">
        <f t="shared" si="97"/>
        <v>0</v>
      </c>
      <c r="AV802">
        <f t="shared" si="98"/>
        <v>0</v>
      </c>
    </row>
    <row r="803" spans="1:48" ht="15" customHeight="1">
      <c r="A803" s="83"/>
      <c r="B803" s="100"/>
      <c r="C803" s="125" t="s">
        <v>1367</v>
      </c>
      <c r="D803" s="441" t="str">
        <f>IF(OR($AC$136="",$C$26&lt;&gt;1),"",IF(HLOOKUP($AC$136,Presentación!$AQ$3:$BV$574,Presentación!AP83)="","",HLOOKUP($AC$136,Presentación!$AQ$3:$BV$574,Presentación!AP83,0)))</f>
        <v/>
      </c>
      <c r="E803" s="428"/>
      <c r="F803" s="429"/>
      <c r="G803" s="396" t="str">
        <f>IF(OR($AC$136="",$C$26&lt;&gt;1),"",IF(HLOOKUP($AC$136,Presentación!$BZ$3:$DE$574,Presentación!AP83,0)="","",HLOOKUP($AC$136,Presentación!$BZ$3:$DE$574,Presentación!AP83,0)))</f>
        <v/>
      </c>
      <c r="H803" s="428"/>
      <c r="I803" s="428"/>
      <c r="J803" s="428"/>
      <c r="K803" s="428"/>
      <c r="L803" s="428"/>
      <c r="M803" s="428"/>
      <c r="N803" s="428"/>
      <c r="O803" s="249"/>
      <c r="P803" s="249"/>
      <c r="Q803" s="249"/>
      <c r="R803" s="249"/>
      <c r="S803" s="249"/>
      <c r="T803" s="251"/>
      <c r="U803" s="251"/>
      <c r="V803" s="251"/>
      <c r="W803" s="251"/>
      <c r="X803" s="251"/>
      <c r="Y803" s="251"/>
      <c r="Z803" s="251"/>
      <c r="AA803" s="251"/>
      <c r="AB803" s="251"/>
      <c r="AC803" s="251"/>
      <c r="AD803" s="251"/>
      <c r="AK803">
        <f t="shared" si="87"/>
        <v>0</v>
      </c>
      <c r="AL803">
        <f t="shared" si="88"/>
        <v>0</v>
      </c>
      <c r="AM803">
        <f t="shared" si="89"/>
        <v>0</v>
      </c>
      <c r="AN803">
        <f t="shared" si="90"/>
        <v>0</v>
      </c>
      <c r="AO803">
        <f t="shared" si="91"/>
        <v>0</v>
      </c>
      <c r="AP803">
        <f t="shared" si="92"/>
        <v>0</v>
      </c>
      <c r="AQ803">
        <f t="shared" si="93"/>
        <v>0</v>
      </c>
      <c r="AR803">
        <f t="shared" si="94"/>
        <v>0</v>
      </c>
      <c r="AS803">
        <f t="shared" si="95"/>
        <v>0</v>
      </c>
      <c r="AT803">
        <f t="shared" si="96"/>
        <v>0</v>
      </c>
      <c r="AU803">
        <f t="shared" si="97"/>
        <v>0</v>
      </c>
      <c r="AV803">
        <f t="shared" si="98"/>
        <v>0</v>
      </c>
    </row>
    <row r="804" spans="1:48" ht="15" customHeight="1">
      <c r="A804" s="83"/>
      <c r="B804" s="100"/>
      <c r="C804" s="125" t="s">
        <v>1368</v>
      </c>
      <c r="D804" s="441" t="str">
        <f>IF(OR($AC$136="",$C$26&lt;&gt;1),"",IF(HLOOKUP($AC$136,Presentación!$AQ$3:$BV$574,Presentación!AP84)="","",HLOOKUP($AC$136,Presentación!$AQ$3:$BV$574,Presentación!AP84,0)))</f>
        <v/>
      </c>
      <c r="E804" s="428"/>
      <c r="F804" s="429"/>
      <c r="G804" s="396" t="str">
        <f>IF(OR($AC$136="",$C$26&lt;&gt;1),"",IF(HLOOKUP($AC$136,Presentación!$BZ$3:$DE$574,Presentación!AP84,0)="","",HLOOKUP($AC$136,Presentación!$BZ$3:$DE$574,Presentación!AP84,0)))</f>
        <v/>
      </c>
      <c r="H804" s="428"/>
      <c r="I804" s="428"/>
      <c r="J804" s="428"/>
      <c r="K804" s="428"/>
      <c r="L804" s="428"/>
      <c r="M804" s="428"/>
      <c r="N804" s="428"/>
      <c r="O804" s="249"/>
      <c r="P804" s="249"/>
      <c r="Q804" s="249"/>
      <c r="R804" s="249"/>
      <c r="S804" s="249"/>
      <c r="T804" s="251"/>
      <c r="U804" s="251"/>
      <c r="V804" s="251"/>
      <c r="W804" s="251"/>
      <c r="X804" s="251"/>
      <c r="Y804" s="251"/>
      <c r="Z804" s="251"/>
      <c r="AA804" s="251"/>
      <c r="AB804" s="251"/>
      <c r="AC804" s="251"/>
      <c r="AD804" s="251"/>
      <c r="AK804">
        <f t="shared" si="87"/>
        <v>0</v>
      </c>
      <c r="AL804">
        <f t="shared" si="88"/>
        <v>0</v>
      </c>
      <c r="AM804">
        <f t="shared" si="89"/>
        <v>0</v>
      </c>
      <c r="AN804">
        <f t="shared" si="90"/>
        <v>0</v>
      </c>
      <c r="AO804">
        <f t="shared" si="91"/>
        <v>0</v>
      </c>
      <c r="AP804">
        <f t="shared" si="92"/>
        <v>0</v>
      </c>
      <c r="AQ804">
        <f t="shared" si="93"/>
        <v>0</v>
      </c>
      <c r="AR804">
        <f t="shared" si="94"/>
        <v>0</v>
      </c>
      <c r="AS804">
        <f t="shared" si="95"/>
        <v>0</v>
      </c>
      <c r="AT804">
        <f t="shared" si="96"/>
        <v>0</v>
      </c>
      <c r="AU804">
        <f t="shared" si="97"/>
        <v>0</v>
      </c>
      <c r="AV804">
        <f t="shared" si="98"/>
        <v>0</v>
      </c>
    </row>
    <row r="805" spans="1:48" ht="15" customHeight="1">
      <c r="A805" s="83"/>
      <c r="B805" s="100"/>
      <c r="C805" s="125" t="s">
        <v>1369</v>
      </c>
      <c r="D805" s="441" t="str">
        <f>IF(OR($AC$136="",$C$26&lt;&gt;1),"",IF(HLOOKUP($AC$136,Presentación!$AQ$3:$BV$574,Presentación!AP85)="","",HLOOKUP($AC$136,Presentación!$AQ$3:$BV$574,Presentación!AP85,0)))</f>
        <v/>
      </c>
      <c r="E805" s="428"/>
      <c r="F805" s="429"/>
      <c r="G805" s="396" t="str">
        <f>IF(OR($AC$136="",$C$26&lt;&gt;1),"",IF(HLOOKUP($AC$136,Presentación!$BZ$3:$DE$574,Presentación!AP85,0)="","",HLOOKUP($AC$136,Presentación!$BZ$3:$DE$574,Presentación!AP85,0)))</f>
        <v/>
      </c>
      <c r="H805" s="428"/>
      <c r="I805" s="428"/>
      <c r="J805" s="428"/>
      <c r="K805" s="428"/>
      <c r="L805" s="428"/>
      <c r="M805" s="428"/>
      <c r="N805" s="428"/>
      <c r="O805" s="249"/>
      <c r="P805" s="249"/>
      <c r="Q805" s="249"/>
      <c r="R805" s="249"/>
      <c r="S805" s="249"/>
      <c r="T805" s="251"/>
      <c r="U805" s="251"/>
      <c r="V805" s="251"/>
      <c r="W805" s="251"/>
      <c r="X805" s="251"/>
      <c r="Y805" s="251"/>
      <c r="Z805" s="251"/>
      <c r="AA805" s="251"/>
      <c r="AB805" s="251"/>
      <c r="AC805" s="251"/>
      <c r="AD805" s="251"/>
      <c r="AK805">
        <f t="shared" si="87"/>
        <v>0</v>
      </c>
      <c r="AL805">
        <f t="shared" si="88"/>
        <v>0</v>
      </c>
      <c r="AM805">
        <f t="shared" si="89"/>
        <v>0</v>
      </c>
      <c r="AN805">
        <f t="shared" si="90"/>
        <v>0</v>
      </c>
      <c r="AO805">
        <f t="shared" si="91"/>
        <v>0</v>
      </c>
      <c r="AP805">
        <f t="shared" si="92"/>
        <v>0</v>
      </c>
      <c r="AQ805">
        <f t="shared" si="93"/>
        <v>0</v>
      </c>
      <c r="AR805">
        <f t="shared" si="94"/>
        <v>0</v>
      </c>
      <c r="AS805">
        <f t="shared" si="95"/>
        <v>0</v>
      </c>
      <c r="AT805">
        <f t="shared" si="96"/>
        <v>0</v>
      </c>
      <c r="AU805">
        <f t="shared" si="97"/>
        <v>0</v>
      </c>
      <c r="AV805">
        <f t="shared" si="98"/>
        <v>0</v>
      </c>
    </row>
    <row r="806" spans="1:48" ht="15" customHeight="1">
      <c r="A806" s="83"/>
      <c r="B806" s="100"/>
      <c r="C806" s="125" t="s">
        <v>1370</v>
      </c>
      <c r="D806" s="441" t="str">
        <f>IF(OR($AC$136="",$C$26&lt;&gt;1),"",IF(HLOOKUP($AC$136,Presentación!$AQ$3:$BV$574,Presentación!AP86)="","",HLOOKUP($AC$136,Presentación!$AQ$3:$BV$574,Presentación!AP86,0)))</f>
        <v/>
      </c>
      <c r="E806" s="428"/>
      <c r="F806" s="429"/>
      <c r="G806" s="396" t="str">
        <f>IF(OR($AC$136="",$C$26&lt;&gt;1),"",IF(HLOOKUP($AC$136,Presentación!$BZ$3:$DE$574,Presentación!AP86,0)="","",HLOOKUP($AC$136,Presentación!$BZ$3:$DE$574,Presentación!AP86,0)))</f>
        <v/>
      </c>
      <c r="H806" s="428"/>
      <c r="I806" s="428"/>
      <c r="J806" s="428"/>
      <c r="K806" s="428"/>
      <c r="L806" s="428"/>
      <c r="M806" s="428"/>
      <c r="N806" s="428"/>
      <c r="O806" s="249"/>
      <c r="P806" s="249"/>
      <c r="Q806" s="249"/>
      <c r="R806" s="249"/>
      <c r="S806" s="249"/>
      <c r="T806" s="251"/>
      <c r="U806" s="251"/>
      <c r="V806" s="251"/>
      <c r="W806" s="251"/>
      <c r="X806" s="251"/>
      <c r="Y806" s="251"/>
      <c r="Z806" s="251"/>
      <c r="AA806" s="251"/>
      <c r="AB806" s="251"/>
      <c r="AC806" s="251"/>
      <c r="AD806" s="251"/>
      <c r="AK806">
        <f t="shared" si="87"/>
        <v>0</v>
      </c>
      <c r="AL806">
        <f t="shared" si="88"/>
        <v>0</v>
      </c>
      <c r="AM806">
        <f t="shared" si="89"/>
        <v>0</v>
      </c>
      <c r="AN806">
        <f t="shared" si="90"/>
        <v>0</v>
      </c>
      <c r="AO806">
        <f t="shared" si="91"/>
        <v>0</v>
      </c>
      <c r="AP806">
        <f t="shared" si="92"/>
        <v>0</v>
      </c>
      <c r="AQ806">
        <f t="shared" si="93"/>
        <v>0</v>
      </c>
      <c r="AR806">
        <f t="shared" si="94"/>
        <v>0</v>
      </c>
      <c r="AS806">
        <f t="shared" si="95"/>
        <v>0</v>
      </c>
      <c r="AT806">
        <f t="shared" si="96"/>
        <v>0</v>
      </c>
      <c r="AU806">
        <f t="shared" si="97"/>
        <v>0</v>
      </c>
      <c r="AV806">
        <f t="shared" si="98"/>
        <v>0</v>
      </c>
    </row>
    <row r="807" spans="1:48" ht="15" customHeight="1">
      <c r="A807" s="83"/>
      <c r="B807" s="100"/>
      <c r="C807" s="125" t="s">
        <v>1371</v>
      </c>
      <c r="D807" s="441" t="str">
        <f>IF(OR($AC$136="",$C$26&lt;&gt;1),"",IF(HLOOKUP($AC$136,Presentación!$AQ$3:$BV$574,Presentación!AP87)="","",HLOOKUP($AC$136,Presentación!$AQ$3:$BV$574,Presentación!AP87,0)))</f>
        <v/>
      </c>
      <c r="E807" s="428"/>
      <c r="F807" s="429"/>
      <c r="G807" s="396" t="str">
        <f>IF(OR($AC$136="",$C$26&lt;&gt;1),"",IF(HLOOKUP($AC$136,Presentación!$BZ$3:$DE$574,Presentación!AP87,0)="","",HLOOKUP($AC$136,Presentación!$BZ$3:$DE$574,Presentación!AP87,0)))</f>
        <v/>
      </c>
      <c r="H807" s="428"/>
      <c r="I807" s="428"/>
      <c r="J807" s="428"/>
      <c r="K807" s="428"/>
      <c r="L807" s="428"/>
      <c r="M807" s="428"/>
      <c r="N807" s="428"/>
      <c r="O807" s="249"/>
      <c r="P807" s="249"/>
      <c r="Q807" s="249"/>
      <c r="R807" s="249"/>
      <c r="S807" s="249"/>
      <c r="T807" s="251"/>
      <c r="U807" s="251"/>
      <c r="V807" s="251"/>
      <c r="W807" s="251"/>
      <c r="X807" s="251"/>
      <c r="Y807" s="251"/>
      <c r="Z807" s="251"/>
      <c r="AA807" s="251"/>
      <c r="AB807" s="251"/>
      <c r="AC807" s="251"/>
      <c r="AD807" s="251"/>
      <c r="AK807">
        <f t="shared" si="87"/>
        <v>0</v>
      </c>
      <c r="AL807">
        <f t="shared" si="88"/>
        <v>0</v>
      </c>
      <c r="AM807">
        <f t="shared" si="89"/>
        <v>0</v>
      </c>
      <c r="AN807">
        <f t="shared" si="90"/>
        <v>0</v>
      </c>
      <c r="AO807">
        <f t="shared" si="91"/>
        <v>0</v>
      </c>
      <c r="AP807">
        <f t="shared" si="92"/>
        <v>0</v>
      </c>
      <c r="AQ807">
        <f t="shared" si="93"/>
        <v>0</v>
      </c>
      <c r="AR807">
        <f t="shared" si="94"/>
        <v>0</v>
      </c>
      <c r="AS807">
        <f t="shared" si="95"/>
        <v>0</v>
      </c>
      <c r="AT807">
        <f t="shared" si="96"/>
        <v>0</v>
      </c>
      <c r="AU807">
        <f t="shared" si="97"/>
        <v>0</v>
      </c>
      <c r="AV807">
        <f t="shared" si="98"/>
        <v>0</v>
      </c>
    </row>
    <row r="808" spans="1:48" ht="15" customHeight="1">
      <c r="A808" s="83"/>
      <c r="B808" s="100"/>
      <c r="C808" s="125" t="s">
        <v>1372</v>
      </c>
      <c r="D808" s="441" t="str">
        <f>IF(OR($AC$136="",$C$26&lt;&gt;1),"",IF(HLOOKUP($AC$136,Presentación!$AQ$3:$BV$574,Presentación!AP88)="","",HLOOKUP($AC$136,Presentación!$AQ$3:$BV$574,Presentación!AP88,0)))</f>
        <v/>
      </c>
      <c r="E808" s="428"/>
      <c r="F808" s="429"/>
      <c r="G808" s="396" t="str">
        <f>IF(OR($AC$136="",$C$26&lt;&gt;1),"",IF(HLOOKUP($AC$136,Presentación!$BZ$3:$DE$574,Presentación!AP88,0)="","",HLOOKUP($AC$136,Presentación!$BZ$3:$DE$574,Presentación!AP88,0)))</f>
        <v/>
      </c>
      <c r="H808" s="428"/>
      <c r="I808" s="428"/>
      <c r="J808" s="428"/>
      <c r="K808" s="428"/>
      <c r="L808" s="428"/>
      <c r="M808" s="428"/>
      <c r="N808" s="428"/>
      <c r="O808" s="249"/>
      <c r="P808" s="249"/>
      <c r="Q808" s="249"/>
      <c r="R808" s="249"/>
      <c r="S808" s="249"/>
      <c r="T808" s="251"/>
      <c r="U808" s="251"/>
      <c r="V808" s="251"/>
      <c r="W808" s="251"/>
      <c r="X808" s="251"/>
      <c r="Y808" s="251"/>
      <c r="Z808" s="251"/>
      <c r="AA808" s="251"/>
      <c r="AB808" s="251"/>
      <c r="AC808" s="251"/>
      <c r="AD808" s="251"/>
      <c r="AK808">
        <f t="shared" si="87"/>
        <v>0</v>
      </c>
      <c r="AL808">
        <f t="shared" si="88"/>
        <v>0</v>
      </c>
      <c r="AM808">
        <f t="shared" si="89"/>
        <v>0</v>
      </c>
      <c r="AN808">
        <f t="shared" si="90"/>
        <v>0</v>
      </c>
      <c r="AO808">
        <f t="shared" si="91"/>
        <v>0</v>
      </c>
      <c r="AP808">
        <f t="shared" si="92"/>
        <v>0</v>
      </c>
      <c r="AQ808">
        <f t="shared" si="93"/>
        <v>0</v>
      </c>
      <c r="AR808">
        <f t="shared" si="94"/>
        <v>0</v>
      </c>
      <c r="AS808">
        <f t="shared" si="95"/>
        <v>0</v>
      </c>
      <c r="AT808">
        <f t="shared" si="96"/>
        <v>0</v>
      </c>
      <c r="AU808">
        <f t="shared" si="97"/>
        <v>0</v>
      </c>
      <c r="AV808">
        <f t="shared" si="98"/>
        <v>0</v>
      </c>
    </row>
    <row r="809" spans="1:48" ht="15" customHeight="1">
      <c r="A809" s="83"/>
      <c r="B809" s="100"/>
      <c r="C809" s="125" t="s">
        <v>1373</v>
      </c>
      <c r="D809" s="441" t="str">
        <f>IF(OR($AC$136="",$C$26&lt;&gt;1),"",IF(HLOOKUP($AC$136,Presentación!$AQ$3:$BV$574,Presentación!AP89)="","",HLOOKUP($AC$136,Presentación!$AQ$3:$BV$574,Presentación!AP89,0)))</f>
        <v/>
      </c>
      <c r="E809" s="428"/>
      <c r="F809" s="429"/>
      <c r="G809" s="396" t="str">
        <f>IF(OR($AC$136="",$C$26&lt;&gt;1),"",IF(HLOOKUP($AC$136,Presentación!$BZ$3:$DE$574,Presentación!AP89,0)="","",HLOOKUP($AC$136,Presentación!$BZ$3:$DE$574,Presentación!AP89,0)))</f>
        <v/>
      </c>
      <c r="H809" s="428"/>
      <c r="I809" s="428"/>
      <c r="J809" s="428"/>
      <c r="K809" s="428"/>
      <c r="L809" s="428"/>
      <c r="M809" s="428"/>
      <c r="N809" s="428"/>
      <c r="O809" s="249"/>
      <c r="P809" s="249"/>
      <c r="Q809" s="249"/>
      <c r="R809" s="249"/>
      <c r="S809" s="249"/>
      <c r="T809" s="251"/>
      <c r="U809" s="251"/>
      <c r="V809" s="251"/>
      <c r="W809" s="251"/>
      <c r="X809" s="251"/>
      <c r="Y809" s="251"/>
      <c r="Z809" s="251"/>
      <c r="AA809" s="251"/>
      <c r="AB809" s="251"/>
      <c r="AC809" s="251"/>
      <c r="AD809" s="251"/>
      <c r="AK809">
        <f t="shared" si="87"/>
        <v>0</v>
      </c>
      <c r="AL809">
        <f t="shared" si="88"/>
        <v>0</v>
      </c>
      <c r="AM809">
        <f t="shared" si="89"/>
        <v>0</v>
      </c>
      <c r="AN809">
        <f t="shared" si="90"/>
        <v>0</v>
      </c>
      <c r="AO809">
        <f t="shared" si="91"/>
        <v>0</v>
      </c>
      <c r="AP809">
        <f t="shared" si="92"/>
        <v>0</v>
      </c>
      <c r="AQ809">
        <f t="shared" si="93"/>
        <v>0</v>
      </c>
      <c r="AR809">
        <f t="shared" si="94"/>
        <v>0</v>
      </c>
      <c r="AS809">
        <f t="shared" si="95"/>
        <v>0</v>
      </c>
      <c r="AT809">
        <f t="shared" si="96"/>
        <v>0</v>
      </c>
      <c r="AU809">
        <f t="shared" si="97"/>
        <v>0</v>
      </c>
      <c r="AV809">
        <f t="shared" si="98"/>
        <v>0</v>
      </c>
    </row>
    <row r="810" spans="1:48" ht="15" customHeight="1">
      <c r="A810" s="83"/>
      <c r="B810" s="100"/>
      <c r="C810" s="125" t="s">
        <v>1374</v>
      </c>
      <c r="D810" s="441" t="str">
        <f>IF(OR($AC$136="",$C$26&lt;&gt;1),"",IF(HLOOKUP($AC$136,Presentación!$AQ$3:$BV$574,Presentación!AP90)="","",HLOOKUP($AC$136,Presentación!$AQ$3:$BV$574,Presentación!AP90,0)))</f>
        <v/>
      </c>
      <c r="E810" s="428"/>
      <c r="F810" s="429"/>
      <c r="G810" s="396" t="str">
        <f>IF(OR($AC$136="",$C$26&lt;&gt;1),"",IF(HLOOKUP($AC$136,Presentación!$BZ$3:$DE$574,Presentación!AP90,0)="","",HLOOKUP($AC$136,Presentación!$BZ$3:$DE$574,Presentación!AP90,0)))</f>
        <v/>
      </c>
      <c r="H810" s="428"/>
      <c r="I810" s="428"/>
      <c r="J810" s="428"/>
      <c r="K810" s="428"/>
      <c r="L810" s="428"/>
      <c r="M810" s="428"/>
      <c r="N810" s="428"/>
      <c r="O810" s="249"/>
      <c r="P810" s="249"/>
      <c r="Q810" s="249"/>
      <c r="R810" s="249"/>
      <c r="S810" s="249"/>
      <c r="T810" s="251"/>
      <c r="U810" s="251"/>
      <c r="V810" s="251"/>
      <c r="W810" s="251"/>
      <c r="X810" s="251"/>
      <c r="Y810" s="251"/>
      <c r="Z810" s="251"/>
      <c r="AA810" s="251"/>
      <c r="AB810" s="251"/>
      <c r="AC810" s="251"/>
      <c r="AD810" s="251"/>
      <c r="AK810">
        <f t="shared" si="87"/>
        <v>0</v>
      </c>
      <c r="AL810">
        <f t="shared" si="88"/>
        <v>0</v>
      </c>
      <c r="AM810">
        <f t="shared" si="89"/>
        <v>0</v>
      </c>
      <c r="AN810">
        <f t="shared" si="90"/>
        <v>0</v>
      </c>
      <c r="AO810">
        <f t="shared" si="91"/>
        <v>0</v>
      </c>
      <c r="AP810">
        <f t="shared" si="92"/>
        <v>0</v>
      </c>
      <c r="AQ810">
        <f t="shared" si="93"/>
        <v>0</v>
      </c>
      <c r="AR810">
        <f t="shared" si="94"/>
        <v>0</v>
      </c>
      <c r="AS810">
        <f t="shared" si="95"/>
        <v>0</v>
      </c>
      <c r="AT810">
        <f t="shared" si="96"/>
        <v>0</v>
      </c>
      <c r="AU810">
        <f t="shared" si="97"/>
        <v>0</v>
      </c>
      <c r="AV810">
        <f t="shared" si="98"/>
        <v>0</v>
      </c>
    </row>
    <row r="811" spans="1:48" ht="15" customHeight="1">
      <c r="A811" s="83"/>
      <c r="B811" s="100"/>
      <c r="C811" s="125" t="s">
        <v>1375</v>
      </c>
      <c r="D811" s="441" t="str">
        <f>IF(OR($AC$136="",$C$26&lt;&gt;1),"",IF(HLOOKUP($AC$136,Presentación!$AQ$3:$BV$574,Presentación!AP91)="","",HLOOKUP($AC$136,Presentación!$AQ$3:$BV$574,Presentación!AP91,0)))</f>
        <v/>
      </c>
      <c r="E811" s="428"/>
      <c r="F811" s="429"/>
      <c r="G811" s="396" t="str">
        <f>IF(OR($AC$136="",$C$26&lt;&gt;1),"",IF(HLOOKUP($AC$136,Presentación!$BZ$3:$DE$574,Presentación!AP91,0)="","",HLOOKUP($AC$136,Presentación!$BZ$3:$DE$574,Presentación!AP91,0)))</f>
        <v/>
      </c>
      <c r="H811" s="428"/>
      <c r="I811" s="428"/>
      <c r="J811" s="428"/>
      <c r="K811" s="428"/>
      <c r="L811" s="428"/>
      <c r="M811" s="428"/>
      <c r="N811" s="428"/>
      <c r="O811" s="249"/>
      <c r="P811" s="249"/>
      <c r="Q811" s="249"/>
      <c r="R811" s="249"/>
      <c r="S811" s="249"/>
      <c r="T811" s="251"/>
      <c r="U811" s="251"/>
      <c r="V811" s="251"/>
      <c r="W811" s="251"/>
      <c r="X811" s="251"/>
      <c r="Y811" s="251"/>
      <c r="Z811" s="251"/>
      <c r="AA811" s="251"/>
      <c r="AB811" s="251"/>
      <c r="AC811" s="251"/>
      <c r="AD811" s="251"/>
      <c r="AK811">
        <f t="shared" si="87"/>
        <v>0</v>
      </c>
      <c r="AL811">
        <f t="shared" si="88"/>
        <v>0</v>
      </c>
      <c r="AM811">
        <f t="shared" si="89"/>
        <v>0</v>
      </c>
      <c r="AN811">
        <f t="shared" si="90"/>
        <v>0</v>
      </c>
      <c r="AO811">
        <f t="shared" si="91"/>
        <v>0</v>
      </c>
      <c r="AP811">
        <f t="shared" si="92"/>
        <v>0</v>
      </c>
      <c r="AQ811">
        <f t="shared" si="93"/>
        <v>0</v>
      </c>
      <c r="AR811">
        <f t="shared" si="94"/>
        <v>0</v>
      </c>
      <c r="AS811">
        <f t="shared" si="95"/>
        <v>0</v>
      </c>
      <c r="AT811">
        <f t="shared" si="96"/>
        <v>0</v>
      </c>
      <c r="AU811">
        <f t="shared" si="97"/>
        <v>0</v>
      </c>
      <c r="AV811">
        <f t="shared" si="98"/>
        <v>0</v>
      </c>
    </row>
    <row r="812" spans="1:48" ht="15" customHeight="1">
      <c r="A812" s="83"/>
      <c r="B812" s="100"/>
      <c r="C812" s="125" t="s">
        <v>1376</v>
      </c>
      <c r="D812" s="441" t="str">
        <f>IF(OR($AC$136="",$C$26&lt;&gt;1),"",IF(HLOOKUP($AC$136,Presentación!$AQ$3:$BV$574,Presentación!AP92)="","",HLOOKUP($AC$136,Presentación!$AQ$3:$BV$574,Presentación!AP92,0)))</f>
        <v/>
      </c>
      <c r="E812" s="428"/>
      <c r="F812" s="429"/>
      <c r="G812" s="396" t="str">
        <f>IF(OR($AC$136="",$C$26&lt;&gt;1),"",IF(HLOOKUP($AC$136,Presentación!$BZ$3:$DE$574,Presentación!AP92,0)="","",HLOOKUP($AC$136,Presentación!$BZ$3:$DE$574,Presentación!AP92,0)))</f>
        <v/>
      </c>
      <c r="H812" s="428"/>
      <c r="I812" s="428"/>
      <c r="J812" s="428"/>
      <c r="K812" s="428"/>
      <c r="L812" s="428"/>
      <c r="M812" s="428"/>
      <c r="N812" s="428"/>
      <c r="O812" s="249"/>
      <c r="P812" s="249"/>
      <c r="Q812" s="249"/>
      <c r="R812" s="249"/>
      <c r="S812" s="249"/>
      <c r="T812" s="251"/>
      <c r="U812" s="251"/>
      <c r="V812" s="251"/>
      <c r="W812" s="251"/>
      <c r="X812" s="251"/>
      <c r="Y812" s="251"/>
      <c r="Z812" s="251"/>
      <c r="AA812" s="251"/>
      <c r="AB812" s="251"/>
      <c r="AC812" s="251"/>
      <c r="AD812" s="251"/>
      <c r="AK812">
        <f t="shared" si="87"/>
        <v>0</v>
      </c>
      <c r="AL812">
        <f t="shared" si="88"/>
        <v>0</v>
      </c>
      <c r="AM812">
        <f t="shared" si="89"/>
        <v>0</v>
      </c>
      <c r="AN812">
        <f t="shared" si="90"/>
        <v>0</v>
      </c>
      <c r="AO812">
        <f t="shared" si="91"/>
        <v>0</v>
      </c>
      <c r="AP812">
        <f t="shared" si="92"/>
        <v>0</v>
      </c>
      <c r="AQ812">
        <f t="shared" si="93"/>
        <v>0</v>
      </c>
      <c r="AR812">
        <f t="shared" si="94"/>
        <v>0</v>
      </c>
      <c r="AS812">
        <f t="shared" si="95"/>
        <v>0</v>
      </c>
      <c r="AT812">
        <f t="shared" si="96"/>
        <v>0</v>
      </c>
      <c r="AU812">
        <f t="shared" si="97"/>
        <v>0</v>
      </c>
      <c r="AV812">
        <f t="shared" si="98"/>
        <v>0</v>
      </c>
    </row>
    <row r="813" spans="1:48" ht="15" customHeight="1">
      <c r="A813" s="83"/>
      <c r="B813" s="100"/>
      <c r="C813" s="125" t="s">
        <v>1377</v>
      </c>
      <c r="D813" s="441" t="str">
        <f>IF(OR($AC$136="",$C$26&lt;&gt;1),"",IF(HLOOKUP($AC$136,Presentación!$AQ$3:$BV$574,Presentación!AP93)="","",HLOOKUP($AC$136,Presentación!$AQ$3:$BV$574,Presentación!AP93,0)))</f>
        <v/>
      </c>
      <c r="E813" s="428"/>
      <c r="F813" s="429"/>
      <c r="G813" s="396" t="str">
        <f>IF(OR($AC$136="",$C$26&lt;&gt;1),"",IF(HLOOKUP($AC$136,Presentación!$BZ$3:$DE$574,Presentación!AP93,0)="","",HLOOKUP($AC$136,Presentación!$BZ$3:$DE$574,Presentación!AP93,0)))</f>
        <v/>
      </c>
      <c r="H813" s="428"/>
      <c r="I813" s="428"/>
      <c r="J813" s="428"/>
      <c r="K813" s="428"/>
      <c r="L813" s="428"/>
      <c r="M813" s="428"/>
      <c r="N813" s="428"/>
      <c r="O813" s="249"/>
      <c r="P813" s="249"/>
      <c r="Q813" s="249"/>
      <c r="R813" s="249"/>
      <c r="S813" s="249"/>
      <c r="T813" s="251"/>
      <c r="U813" s="251"/>
      <c r="V813" s="251"/>
      <c r="W813" s="251"/>
      <c r="X813" s="251"/>
      <c r="Y813" s="251"/>
      <c r="Z813" s="251"/>
      <c r="AA813" s="251"/>
      <c r="AB813" s="251"/>
      <c r="AC813" s="251"/>
      <c r="AD813" s="251"/>
      <c r="AK813">
        <f t="shared" si="87"/>
        <v>0</v>
      </c>
      <c r="AL813">
        <f t="shared" si="88"/>
        <v>0</v>
      </c>
      <c r="AM813">
        <f t="shared" si="89"/>
        <v>0</v>
      </c>
      <c r="AN813">
        <f t="shared" si="90"/>
        <v>0</v>
      </c>
      <c r="AO813">
        <f t="shared" si="91"/>
        <v>0</v>
      </c>
      <c r="AP813">
        <f t="shared" si="92"/>
        <v>0</v>
      </c>
      <c r="AQ813">
        <f t="shared" si="93"/>
        <v>0</v>
      </c>
      <c r="AR813">
        <f t="shared" si="94"/>
        <v>0</v>
      </c>
      <c r="AS813">
        <f t="shared" si="95"/>
        <v>0</v>
      </c>
      <c r="AT813">
        <f t="shared" si="96"/>
        <v>0</v>
      </c>
      <c r="AU813">
        <f t="shared" si="97"/>
        <v>0</v>
      </c>
      <c r="AV813">
        <f t="shared" si="98"/>
        <v>0</v>
      </c>
    </row>
    <row r="814" spans="1:48" ht="15" customHeight="1">
      <c r="A814" s="83"/>
      <c r="B814" s="100"/>
      <c r="C814" s="125" t="s">
        <v>1378</v>
      </c>
      <c r="D814" s="441" t="str">
        <f>IF(OR($AC$136="",$C$26&lt;&gt;1),"",IF(HLOOKUP($AC$136,Presentación!$AQ$3:$BV$574,Presentación!AP94)="","",HLOOKUP($AC$136,Presentación!$AQ$3:$BV$574,Presentación!AP94,0)))</f>
        <v/>
      </c>
      <c r="E814" s="428"/>
      <c r="F814" s="429"/>
      <c r="G814" s="396" t="str">
        <f>IF(OR($AC$136="",$C$26&lt;&gt;1),"",IF(HLOOKUP($AC$136,Presentación!$BZ$3:$DE$574,Presentación!AP94,0)="","",HLOOKUP($AC$136,Presentación!$BZ$3:$DE$574,Presentación!AP94,0)))</f>
        <v/>
      </c>
      <c r="H814" s="428"/>
      <c r="I814" s="428"/>
      <c r="J814" s="428"/>
      <c r="K814" s="428"/>
      <c r="L814" s="428"/>
      <c r="M814" s="428"/>
      <c r="N814" s="428"/>
      <c r="O814" s="249"/>
      <c r="P814" s="249"/>
      <c r="Q814" s="249"/>
      <c r="R814" s="249"/>
      <c r="S814" s="249"/>
      <c r="T814" s="251"/>
      <c r="U814" s="251"/>
      <c r="V814" s="251"/>
      <c r="W814" s="251"/>
      <c r="X814" s="251"/>
      <c r="Y814" s="251"/>
      <c r="Z814" s="251"/>
      <c r="AA814" s="251"/>
      <c r="AB814" s="251"/>
      <c r="AC814" s="251"/>
      <c r="AD814" s="251"/>
      <c r="AK814">
        <f t="shared" si="87"/>
        <v>0</v>
      </c>
      <c r="AL814">
        <f t="shared" si="88"/>
        <v>0</v>
      </c>
      <c r="AM814">
        <f t="shared" si="89"/>
        <v>0</v>
      </c>
      <c r="AN814">
        <f t="shared" si="90"/>
        <v>0</v>
      </c>
      <c r="AO814">
        <f t="shared" si="91"/>
        <v>0</v>
      </c>
      <c r="AP814">
        <f t="shared" si="92"/>
        <v>0</v>
      </c>
      <c r="AQ814">
        <f t="shared" si="93"/>
        <v>0</v>
      </c>
      <c r="AR814">
        <f t="shared" si="94"/>
        <v>0</v>
      </c>
      <c r="AS814">
        <f t="shared" si="95"/>
        <v>0</v>
      </c>
      <c r="AT814">
        <f t="shared" si="96"/>
        <v>0</v>
      </c>
      <c r="AU814">
        <f t="shared" si="97"/>
        <v>0</v>
      </c>
      <c r="AV814">
        <f t="shared" si="98"/>
        <v>0</v>
      </c>
    </row>
    <row r="815" spans="1:48" ht="15" customHeight="1">
      <c r="A815" s="83"/>
      <c r="B815" s="100"/>
      <c r="C815" s="125" t="s">
        <v>1379</v>
      </c>
      <c r="D815" s="441" t="str">
        <f>IF(OR($AC$136="",$C$26&lt;&gt;1),"",IF(HLOOKUP($AC$136,Presentación!$AQ$3:$BV$574,Presentación!AP95)="","",HLOOKUP($AC$136,Presentación!$AQ$3:$BV$574,Presentación!AP95,0)))</f>
        <v/>
      </c>
      <c r="E815" s="428"/>
      <c r="F815" s="429"/>
      <c r="G815" s="396" t="str">
        <f>IF(OR($AC$136="",$C$26&lt;&gt;1),"",IF(HLOOKUP($AC$136,Presentación!$BZ$3:$DE$574,Presentación!AP95,0)="","",HLOOKUP($AC$136,Presentación!$BZ$3:$DE$574,Presentación!AP95,0)))</f>
        <v/>
      </c>
      <c r="H815" s="428"/>
      <c r="I815" s="428"/>
      <c r="J815" s="428"/>
      <c r="K815" s="428"/>
      <c r="L815" s="428"/>
      <c r="M815" s="428"/>
      <c r="N815" s="428"/>
      <c r="O815" s="249"/>
      <c r="P815" s="249"/>
      <c r="Q815" s="249"/>
      <c r="R815" s="249"/>
      <c r="S815" s="249"/>
      <c r="T815" s="251"/>
      <c r="U815" s="251"/>
      <c r="V815" s="251"/>
      <c r="W815" s="251"/>
      <c r="X815" s="251"/>
      <c r="Y815" s="251"/>
      <c r="Z815" s="251"/>
      <c r="AA815" s="251"/>
      <c r="AB815" s="251"/>
      <c r="AC815" s="251"/>
      <c r="AD815" s="251"/>
      <c r="AK815">
        <f t="shared" si="87"/>
        <v>0</v>
      </c>
      <c r="AL815">
        <f t="shared" si="88"/>
        <v>0</v>
      </c>
      <c r="AM815">
        <f t="shared" si="89"/>
        <v>0</v>
      </c>
      <c r="AN815">
        <f t="shared" si="90"/>
        <v>0</v>
      </c>
      <c r="AO815">
        <f t="shared" si="91"/>
        <v>0</v>
      </c>
      <c r="AP815">
        <f t="shared" si="92"/>
        <v>0</v>
      </c>
      <c r="AQ815">
        <f t="shared" si="93"/>
        <v>0</v>
      </c>
      <c r="AR815">
        <f t="shared" si="94"/>
        <v>0</v>
      </c>
      <c r="AS815">
        <f t="shared" si="95"/>
        <v>0</v>
      </c>
      <c r="AT815">
        <f t="shared" si="96"/>
        <v>0</v>
      </c>
      <c r="AU815">
        <f t="shared" si="97"/>
        <v>0</v>
      </c>
      <c r="AV815">
        <f t="shared" si="98"/>
        <v>0</v>
      </c>
    </row>
    <row r="816" spans="1:48" ht="15" customHeight="1">
      <c r="A816" s="83"/>
      <c r="B816" s="100"/>
      <c r="C816" s="125" t="s">
        <v>1380</v>
      </c>
      <c r="D816" s="441" t="str">
        <f>IF(OR($AC$136="",$C$26&lt;&gt;1),"",IF(HLOOKUP($AC$136,Presentación!$AQ$3:$BV$574,Presentación!AP96)="","",HLOOKUP($AC$136,Presentación!$AQ$3:$BV$574,Presentación!AP96,0)))</f>
        <v/>
      </c>
      <c r="E816" s="428"/>
      <c r="F816" s="429"/>
      <c r="G816" s="396" t="str">
        <f>IF(OR($AC$136="",$C$26&lt;&gt;1),"",IF(HLOOKUP($AC$136,Presentación!$BZ$3:$DE$574,Presentación!AP96,0)="","",HLOOKUP($AC$136,Presentación!$BZ$3:$DE$574,Presentación!AP96,0)))</f>
        <v/>
      </c>
      <c r="H816" s="428"/>
      <c r="I816" s="428"/>
      <c r="J816" s="428"/>
      <c r="K816" s="428"/>
      <c r="L816" s="428"/>
      <c r="M816" s="428"/>
      <c r="N816" s="428"/>
      <c r="O816" s="249"/>
      <c r="P816" s="249"/>
      <c r="Q816" s="249"/>
      <c r="R816" s="249"/>
      <c r="S816" s="249"/>
      <c r="T816" s="251"/>
      <c r="U816" s="251"/>
      <c r="V816" s="251"/>
      <c r="W816" s="251"/>
      <c r="X816" s="251"/>
      <c r="Y816" s="251"/>
      <c r="Z816" s="251"/>
      <c r="AA816" s="251"/>
      <c r="AB816" s="251"/>
      <c r="AC816" s="251"/>
      <c r="AD816" s="251"/>
      <c r="AK816">
        <f t="shared" si="87"/>
        <v>0</v>
      </c>
      <c r="AL816">
        <f t="shared" si="88"/>
        <v>0</v>
      </c>
      <c r="AM816">
        <f t="shared" si="89"/>
        <v>0</v>
      </c>
      <c r="AN816">
        <f t="shared" si="90"/>
        <v>0</v>
      </c>
      <c r="AO816">
        <f t="shared" si="91"/>
        <v>0</v>
      </c>
      <c r="AP816">
        <f t="shared" si="92"/>
        <v>0</v>
      </c>
      <c r="AQ816">
        <f t="shared" si="93"/>
        <v>0</v>
      </c>
      <c r="AR816">
        <f t="shared" si="94"/>
        <v>0</v>
      </c>
      <c r="AS816">
        <f t="shared" si="95"/>
        <v>0</v>
      </c>
      <c r="AT816">
        <f t="shared" si="96"/>
        <v>0</v>
      </c>
      <c r="AU816">
        <f t="shared" si="97"/>
        <v>0</v>
      </c>
      <c r="AV816">
        <f t="shared" si="98"/>
        <v>0</v>
      </c>
    </row>
    <row r="817" spans="1:48" ht="15" customHeight="1">
      <c r="A817" s="83"/>
      <c r="B817" s="100"/>
      <c r="C817" s="125" t="s">
        <v>1381</v>
      </c>
      <c r="D817" s="441" t="str">
        <f>IF(OR($AC$136="",$C$26&lt;&gt;1),"",IF(HLOOKUP($AC$136,Presentación!$AQ$3:$BV$574,Presentación!AP97)="","",HLOOKUP($AC$136,Presentación!$AQ$3:$BV$574,Presentación!AP97,0)))</f>
        <v/>
      </c>
      <c r="E817" s="428"/>
      <c r="F817" s="429"/>
      <c r="G817" s="396" t="str">
        <f>IF(OR($AC$136="",$C$26&lt;&gt;1),"",IF(HLOOKUP($AC$136,Presentación!$BZ$3:$DE$574,Presentación!AP97,0)="","",HLOOKUP($AC$136,Presentación!$BZ$3:$DE$574,Presentación!AP97,0)))</f>
        <v/>
      </c>
      <c r="H817" s="428"/>
      <c r="I817" s="428"/>
      <c r="J817" s="428"/>
      <c r="K817" s="428"/>
      <c r="L817" s="428"/>
      <c r="M817" s="428"/>
      <c r="N817" s="428"/>
      <c r="O817" s="249"/>
      <c r="P817" s="249"/>
      <c r="Q817" s="249"/>
      <c r="R817" s="249"/>
      <c r="S817" s="249"/>
      <c r="T817" s="251"/>
      <c r="U817" s="251"/>
      <c r="V817" s="251"/>
      <c r="W817" s="251"/>
      <c r="X817" s="251"/>
      <c r="Y817" s="251"/>
      <c r="Z817" s="251"/>
      <c r="AA817" s="251"/>
      <c r="AB817" s="251"/>
      <c r="AC817" s="251"/>
      <c r="AD817" s="251"/>
      <c r="AK817">
        <f t="shared" si="87"/>
        <v>0</v>
      </c>
      <c r="AL817">
        <f t="shared" si="88"/>
        <v>0</v>
      </c>
      <c r="AM817">
        <f t="shared" si="89"/>
        <v>0</v>
      </c>
      <c r="AN817">
        <f t="shared" si="90"/>
        <v>0</v>
      </c>
      <c r="AO817">
        <f t="shared" si="91"/>
        <v>0</v>
      </c>
      <c r="AP817">
        <f t="shared" si="92"/>
        <v>0</v>
      </c>
      <c r="AQ817">
        <f t="shared" si="93"/>
        <v>0</v>
      </c>
      <c r="AR817">
        <f t="shared" si="94"/>
        <v>0</v>
      </c>
      <c r="AS817">
        <f t="shared" si="95"/>
        <v>0</v>
      </c>
      <c r="AT817">
        <f t="shared" si="96"/>
        <v>0</v>
      </c>
      <c r="AU817">
        <f t="shared" si="97"/>
        <v>0</v>
      </c>
      <c r="AV817">
        <f t="shared" si="98"/>
        <v>0</v>
      </c>
    </row>
    <row r="818" spans="1:48" ht="15" customHeight="1">
      <c r="A818" s="83"/>
      <c r="B818" s="100"/>
      <c r="C818" s="125" t="s">
        <v>1382</v>
      </c>
      <c r="D818" s="441" t="str">
        <f>IF(OR($AC$136="",$C$26&lt;&gt;1),"",IF(HLOOKUP($AC$136,Presentación!$AQ$3:$BV$574,Presentación!AP98)="","",HLOOKUP($AC$136,Presentación!$AQ$3:$BV$574,Presentación!AP98,0)))</f>
        <v/>
      </c>
      <c r="E818" s="428"/>
      <c r="F818" s="429"/>
      <c r="G818" s="396" t="str">
        <f>IF(OR($AC$136="",$C$26&lt;&gt;1),"",IF(HLOOKUP($AC$136,Presentación!$BZ$3:$DE$574,Presentación!AP98,0)="","",HLOOKUP($AC$136,Presentación!$BZ$3:$DE$574,Presentación!AP98,0)))</f>
        <v/>
      </c>
      <c r="H818" s="428"/>
      <c r="I818" s="428"/>
      <c r="J818" s="428"/>
      <c r="K818" s="428"/>
      <c r="L818" s="428"/>
      <c r="M818" s="428"/>
      <c r="N818" s="428"/>
      <c r="O818" s="249"/>
      <c r="P818" s="249"/>
      <c r="Q818" s="249"/>
      <c r="R818" s="249"/>
      <c r="S818" s="249"/>
      <c r="T818" s="251"/>
      <c r="U818" s="251"/>
      <c r="V818" s="251"/>
      <c r="W818" s="251"/>
      <c r="X818" s="251"/>
      <c r="Y818" s="251"/>
      <c r="Z818" s="251"/>
      <c r="AA818" s="251"/>
      <c r="AB818" s="251"/>
      <c r="AC818" s="251"/>
      <c r="AD818" s="251"/>
      <c r="AK818">
        <f t="shared" si="87"/>
        <v>0</v>
      </c>
      <c r="AL818">
        <f t="shared" si="88"/>
        <v>0</v>
      </c>
      <c r="AM818">
        <f t="shared" si="89"/>
        <v>0</v>
      </c>
      <c r="AN818">
        <f t="shared" si="90"/>
        <v>0</v>
      </c>
      <c r="AO818">
        <f t="shared" si="91"/>
        <v>0</v>
      </c>
      <c r="AP818">
        <f t="shared" si="92"/>
        <v>0</v>
      </c>
      <c r="AQ818">
        <f t="shared" si="93"/>
        <v>0</v>
      </c>
      <c r="AR818">
        <f t="shared" si="94"/>
        <v>0</v>
      </c>
      <c r="AS818">
        <f t="shared" si="95"/>
        <v>0</v>
      </c>
      <c r="AT818">
        <f t="shared" si="96"/>
        <v>0</v>
      </c>
      <c r="AU818">
        <f t="shared" si="97"/>
        <v>0</v>
      </c>
      <c r="AV818">
        <f t="shared" si="98"/>
        <v>0</v>
      </c>
    </row>
    <row r="819" spans="1:48" ht="15" customHeight="1">
      <c r="A819" s="83"/>
      <c r="B819" s="100"/>
      <c r="C819" s="125" t="s">
        <v>1383</v>
      </c>
      <c r="D819" s="441" t="str">
        <f>IF(OR($AC$136="",$C$26&lt;&gt;1),"",IF(HLOOKUP($AC$136,Presentación!$AQ$3:$BV$574,Presentación!AP99)="","",HLOOKUP($AC$136,Presentación!$AQ$3:$BV$574,Presentación!AP99,0)))</f>
        <v/>
      </c>
      <c r="E819" s="428"/>
      <c r="F819" s="429"/>
      <c r="G819" s="396" t="str">
        <f>IF(OR($AC$136="",$C$26&lt;&gt;1),"",IF(HLOOKUP($AC$136,Presentación!$BZ$3:$DE$574,Presentación!AP99,0)="","",HLOOKUP($AC$136,Presentación!$BZ$3:$DE$574,Presentación!AP99,0)))</f>
        <v/>
      </c>
      <c r="H819" s="428"/>
      <c r="I819" s="428"/>
      <c r="J819" s="428"/>
      <c r="K819" s="428"/>
      <c r="L819" s="428"/>
      <c r="M819" s="428"/>
      <c r="N819" s="428"/>
      <c r="O819" s="249"/>
      <c r="P819" s="249"/>
      <c r="Q819" s="249"/>
      <c r="R819" s="249"/>
      <c r="S819" s="249"/>
      <c r="T819" s="251"/>
      <c r="U819" s="251"/>
      <c r="V819" s="251"/>
      <c r="W819" s="251"/>
      <c r="X819" s="251"/>
      <c r="Y819" s="251"/>
      <c r="Z819" s="251"/>
      <c r="AA819" s="251"/>
      <c r="AB819" s="251"/>
      <c r="AC819" s="251"/>
      <c r="AD819" s="251"/>
      <c r="AK819">
        <f t="shared" si="87"/>
        <v>0</v>
      </c>
      <c r="AL819">
        <f t="shared" si="88"/>
        <v>0</v>
      </c>
      <c r="AM819">
        <f t="shared" si="89"/>
        <v>0</v>
      </c>
      <c r="AN819">
        <f t="shared" si="90"/>
        <v>0</v>
      </c>
      <c r="AO819">
        <f t="shared" si="91"/>
        <v>0</v>
      </c>
      <c r="AP819">
        <f t="shared" si="92"/>
        <v>0</v>
      </c>
      <c r="AQ819">
        <f t="shared" si="93"/>
        <v>0</v>
      </c>
      <c r="AR819">
        <f t="shared" si="94"/>
        <v>0</v>
      </c>
      <c r="AS819">
        <f t="shared" si="95"/>
        <v>0</v>
      </c>
      <c r="AT819">
        <f t="shared" si="96"/>
        <v>0</v>
      </c>
      <c r="AU819">
        <f t="shared" si="97"/>
        <v>0</v>
      </c>
      <c r="AV819">
        <f t="shared" si="98"/>
        <v>0</v>
      </c>
    </row>
    <row r="820" spans="1:48" ht="15" customHeight="1">
      <c r="A820" s="83"/>
      <c r="B820" s="100"/>
      <c r="C820" s="125" t="s">
        <v>1384</v>
      </c>
      <c r="D820" s="441" t="str">
        <f>IF(OR($AC$136="",$C$26&lt;&gt;1),"",IF(HLOOKUP($AC$136,Presentación!$AQ$3:$BV$574,Presentación!AP100)="","",HLOOKUP($AC$136,Presentación!$AQ$3:$BV$574,Presentación!AP100,0)))</f>
        <v/>
      </c>
      <c r="E820" s="428"/>
      <c r="F820" s="429"/>
      <c r="G820" s="396" t="str">
        <f>IF(OR($AC$136="",$C$26&lt;&gt;1),"",IF(HLOOKUP($AC$136,Presentación!$BZ$3:$DE$574,Presentación!AP100,0)="","",HLOOKUP($AC$136,Presentación!$BZ$3:$DE$574,Presentación!AP100,0)))</f>
        <v/>
      </c>
      <c r="H820" s="428"/>
      <c r="I820" s="428"/>
      <c r="J820" s="428"/>
      <c r="K820" s="428"/>
      <c r="L820" s="428"/>
      <c r="M820" s="428"/>
      <c r="N820" s="428"/>
      <c r="O820" s="249"/>
      <c r="P820" s="249"/>
      <c r="Q820" s="249"/>
      <c r="R820" s="249"/>
      <c r="S820" s="249"/>
      <c r="T820" s="251"/>
      <c r="U820" s="251"/>
      <c r="V820" s="251"/>
      <c r="W820" s="251"/>
      <c r="X820" s="251"/>
      <c r="Y820" s="251"/>
      <c r="Z820" s="251"/>
      <c r="AA820" s="251"/>
      <c r="AB820" s="251"/>
      <c r="AC820" s="251"/>
      <c r="AD820" s="251"/>
      <c r="AK820">
        <f t="shared" si="87"/>
        <v>0</v>
      </c>
      <c r="AL820">
        <f t="shared" si="88"/>
        <v>0</v>
      </c>
      <c r="AM820">
        <f t="shared" si="89"/>
        <v>0</v>
      </c>
      <c r="AN820">
        <f t="shared" si="90"/>
        <v>0</v>
      </c>
      <c r="AO820">
        <f t="shared" si="91"/>
        <v>0</v>
      </c>
      <c r="AP820">
        <f t="shared" si="92"/>
        <v>0</v>
      </c>
      <c r="AQ820">
        <f t="shared" si="93"/>
        <v>0</v>
      </c>
      <c r="AR820">
        <f t="shared" si="94"/>
        <v>0</v>
      </c>
      <c r="AS820">
        <f t="shared" si="95"/>
        <v>0</v>
      </c>
      <c r="AT820">
        <f t="shared" si="96"/>
        <v>0</v>
      </c>
      <c r="AU820">
        <f t="shared" si="97"/>
        <v>0</v>
      </c>
      <c r="AV820">
        <f t="shared" si="98"/>
        <v>0</v>
      </c>
    </row>
    <row r="821" spans="1:48" ht="15" customHeight="1">
      <c r="A821" s="83"/>
      <c r="B821" s="100"/>
      <c r="C821" s="125" t="s">
        <v>1385</v>
      </c>
      <c r="D821" s="441" t="str">
        <f>IF(OR($AC$136="",$C$26&lt;&gt;1),"",IF(HLOOKUP($AC$136,Presentación!$AQ$3:$BV$574,Presentación!AP101)="","",HLOOKUP($AC$136,Presentación!$AQ$3:$BV$574,Presentación!AP101,0)))</f>
        <v/>
      </c>
      <c r="E821" s="428"/>
      <c r="F821" s="429"/>
      <c r="G821" s="396" t="str">
        <f>IF(OR($AC$136="",$C$26&lt;&gt;1),"",IF(HLOOKUP($AC$136,Presentación!$BZ$3:$DE$574,Presentación!AP101,0)="","",HLOOKUP($AC$136,Presentación!$BZ$3:$DE$574,Presentación!AP101,0)))</f>
        <v/>
      </c>
      <c r="H821" s="428"/>
      <c r="I821" s="428"/>
      <c r="J821" s="428"/>
      <c r="K821" s="428"/>
      <c r="L821" s="428"/>
      <c r="M821" s="428"/>
      <c r="N821" s="428"/>
      <c r="O821" s="249"/>
      <c r="P821" s="249"/>
      <c r="Q821" s="249"/>
      <c r="R821" s="249"/>
      <c r="S821" s="249"/>
      <c r="T821" s="251"/>
      <c r="U821" s="251"/>
      <c r="V821" s="251"/>
      <c r="W821" s="251"/>
      <c r="X821" s="251"/>
      <c r="Y821" s="251"/>
      <c r="Z821" s="251"/>
      <c r="AA821" s="251"/>
      <c r="AB821" s="251"/>
      <c r="AC821" s="251"/>
      <c r="AD821" s="251"/>
      <c r="AK821">
        <f t="shared" si="87"/>
        <v>0</v>
      </c>
      <c r="AL821">
        <f t="shared" si="88"/>
        <v>0</v>
      </c>
      <c r="AM821">
        <f t="shared" si="89"/>
        <v>0</v>
      </c>
      <c r="AN821">
        <f t="shared" si="90"/>
        <v>0</v>
      </c>
      <c r="AO821">
        <f t="shared" si="91"/>
        <v>0</v>
      </c>
      <c r="AP821">
        <f t="shared" si="92"/>
        <v>0</v>
      </c>
      <c r="AQ821">
        <f t="shared" si="93"/>
        <v>0</v>
      </c>
      <c r="AR821">
        <f t="shared" si="94"/>
        <v>0</v>
      </c>
      <c r="AS821">
        <f t="shared" si="95"/>
        <v>0</v>
      </c>
      <c r="AT821">
        <f t="shared" si="96"/>
        <v>0</v>
      </c>
      <c r="AU821">
        <f t="shared" si="97"/>
        <v>0</v>
      </c>
      <c r="AV821">
        <f t="shared" si="98"/>
        <v>0</v>
      </c>
    </row>
    <row r="822" spans="1:48" ht="15" customHeight="1">
      <c r="A822" s="83"/>
      <c r="B822" s="100"/>
      <c r="C822" s="125" t="s">
        <v>639</v>
      </c>
      <c r="D822" s="441" t="str">
        <f>IF(OR($AC$136="",$C$26&lt;&gt;1),"",IF(HLOOKUP($AC$136,Presentación!$AQ$3:$BV$574,Presentación!AP102)="","",HLOOKUP($AC$136,Presentación!$AQ$3:$BV$574,Presentación!AP102,0)))</f>
        <v/>
      </c>
      <c r="E822" s="428"/>
      <c r="F822" s="429"/>
      <c r="G822" s="396" t="str">
        <f>IF(OR($AC$136="",$C$26&lt;&gt;1),"",IF(HLOOKUP($AC$136,Presentación!$BZ$3:$DE$574,Presentación!AP102,0)="","",HLOOKUP($AC$136,Presentación!$BZ$3:$DE$574,Presentación!AP102,0)))</f>
        <v/>
      </c>
      <c r="H822" s="428"/>
      <c r="I822" s="428"/>
      <c r="J822" s="428"/>
      <c r="K822" s="428"/>
      <c r="L822" s="428"/>
      <c r="M822" s="428"/>
      <c r="N822" s="428"/>
      <c r="O822" s="249"/>
      <c r="P822" s="249"/>
      <c r="Q822" s="249"/>
      <c r="R822" s="249"/>
      <c r="S822" s="249"/>
      <c r="T822" s="251"/>
      <c r="U822" s="251"/>
      <c r="V822" s="251"/>
      <c r="W822" s="251"/>
      <c r="X822" s="251"/>
      <c r="Y822" s="251"/>
      <c r="Z822" s="251"/>
      <c r="AA822" s="251"/>
      <c r="AB822" s="251"/>
      <c r="AC822" s="251"/>
      <c r="AD822" s="251"/>
      <c r="AK822">
        <f t="shared" si="87"/>
        <v>0</v>
      </c>
      <c r="AL822">
        <f t="shared" si="88"/>
        <v>0</v>
      </c>
      <c r="AM822">
        <f t="shared" si="89"/>
        <v>0</v>
      </c>
      <c r="AN822">
        <f t="shared" si="90"/>
        <v>0</v>
      </c>
      <c r="AO822">
        <f t="shared" si="91"/>
        <v>0</v>
      </c>
      <c r="AP822">
        <f t="shared" si="92"/>
        <v>0</v>
      </c>
      <c r="AQ822">
        <f t="shared" si="93"/>
        <v>0</v>
      </c>
      <c r="AR822">
        <f t="shared" si="94"/>
        <v>0</v>
      </c>
      <c r="AS822">
        <f t="shared" si="95"/>
        <v>0</v>
      </c>
      <c r="AT822">
        <f t="shared" si="96"/>
        <v>0</v>
      </c>
      <c r="AU822">
        <f t="shared" si="97"/>
        <v>0</v>
      </c>
      <c r="AV822">
        <f t="shared" si="98"/>
        <v>0</v>
      </c>
    </row>
    <row r="823" spans="1:48" ht="15" customHeight="1">
      <c r="A823" s="83"/>
      <c r="B823" s="100"/>
      <c r="C823" s="125" t="s">
        <v>1386</v>
      </c>
      <c r="D823" s="441" t="str">
        <f>IF(OR($AC$136="",$C$26&lt;&gt;1),"",IF(HLOOKUP($AC$136,Presentación!$AQ$3:$BV$574,Presentación!AP103)="","",HLOOKUP($AC$136,Presentación!$AQ$3:$BV$574,Presentación!AP103,0)))</f>
        <v/>
      </c>
      <c r="E823" s="428"/>
      <c r="F823" s="429"/>
      <c r="G823" s="396" t="str">
        <f>IF(OR($AC$136="",$C$26&lt;&gt;1),"",IF(HLOOKUP($AC$136,Presentación!$BZ$3:$DE$574,Presentación!AP103,0)="","",HLOOKUP($AC$136,Presentación!$BZ$3:$DE$574,Presentación!AP103,0)))</f>
        <v/>
      </c>
      <c r="H823" s="428"/>
      <c r="I823" s="428"/>
      <c r="J823" s="428"/>
      <c r="K823" s="428"/>
      <c r="L823" s="428"/>
      <c r="M823" s="428"/>
      <c r="N823" s="428"/>
      <c r="O823" s="249"/>
      <c r="P823" s="249"/>
      <c r="Q823" s="249"/>
      <c r="R823" s="249"/>
      <c r="S823" s="249"/>
      <c r="T823" s="251"/>
      <c r="U823" s="251"/>
      <c r="V823" s="251"/>
      <c r="W823" s="251"/>
      <c r="X823" s="251"/>
      <c r="Y823" s="251"/>
      <c r="Z823" s="251"/>
      <c r="AA823" s="251"/>
      <c r="AB823" s="251"/>
      <c r="AC823" s="251"/>
      <c r="AD823" s="251"/>
      <c r="AK823">
        <f t="shared" si="87"/>
        <v>0</v>
      </c>
      <c r="AL823">
        <f t="shared" si="88"/>
        <v>0</v>
      </c>
      <c r="AM823">
        <f t="shared" si="89"/>
        <v>0</v>
      </c>
      <c r="AN823">
        <f t="shared" si="90"/>
        <v>0</v>
      </c>
      <c r="AO823">
        <f t="shared" si="91"/>
        <v>0</v>
      </c>
      <c r="AP823">
        <f t="shared" si="92"/>
        <v>0</v>
      </c>
      <c r="AQ823">
        <f t="shared" si="93"/>
        <v>0</v>
      </c>
      <c r="AR823">
        <f t="shared" si="94"/>
        <v>0</v>
      </c>
      <c r="AS823">
        <f t="shared" si="95"/>
        <v>0</v>
      </c>
      <c r="AT823">
        <f t="shared" si="96"/>
        <v>0</v>
      </c>
      <c r="AU823">
        <f t="shared" si="97"/>
        <v>0</v>
      </c>
      <c r="AV823">
        <f t="shared" si="98"/>
        <v>0</v>
      </c>
    </row>
    <row r="824" spans="1:48" ht="15" customHeight="1">
      <c r="A824" s="83"/>
      <c r="B824" s="100"/>
      <c r="C824" s="125" t="s">
        <v>1387</v>
      </c>
      <c r="D824" s="441" t="str">
        <f>IF(OR($AC$136="",$C$26&lt;&gt;1),"",IF(HLOOKUP($AC$136,Presentación!$AQ$3:$BV$574,Presentación!AP104)="","",HLOOKUP($AC$136,Presentación!$AQ$3:$BV$574,Presentación!AP104,0)))</f>
        <v/>
      </c>
      <c r="E824" s="428"/>
      <c r="F824" s="429"/>
      <c r="G824" s="396" t="str">
        <f>IF(OR($AC$136="",$C$26&lt;&gt;1),"",IF(HLOOKUP($AC$136,Presentación!$BZ$3:$DE$574,Presentación!AP104,0)="","",HLOOKUP($AC$136,Presentación!$BZ$3:$DE$574,Presentación!AP104,0)))</f>
        <v/>
      </c>
      <c r="H824" s="428"/>
      <c r="I824" s="428"/>
      <c r="J824" s="428"/>
      <c r="K824" s="428"/>
      <c r="L824" s="428"/>
      <c r="M824" s="428"/>
      <c r="N824" s="428"/>
      <c r="O824" s="249"/>
      <c r="P824" s="249"/>
      <c r="Q824" s="249"/>
      <c r="R824" s="249"/>
      <c r="S824" s="249"/>
      <c r="T824" s="251"/>
      <c r="U824" s="251"/>
      <c r="V824" s="251"/>
      <c r="W824" s="251"/>
      <c r="X824" s="251"/>
      <c r="Y824" s="251"/>
      <c r="Z824" s="251"/>
      <c r="AA824" s="251"/>
      <c r="AB824" s="251"/>
      <c r="AC824" s="251"/>
      <c r="AD824" s="251"/>
      <c r="AK824">
        <f t="shared" si="87"/>
        <v>0</v>
      </c>
      <c r="AL824">
        <f t="shared" si="88"/>
        <v>0</v>
      </c>
      <c r="AM824">
        <f t="shared" si="89"/>
        <v>0</v>
      </c>
      <c r="AN824">
        <f t="shared" si="90"/>
        <v>0</v>
      </c>
      <c r="AO824">
        <f t="shared" si="91"/>
        <v>0</v>
      </c>
      <c r="AP824">
        <f t="shared" si="92"/>
        <v>0</v>
      </c>
      <c r="AQ824">
        <f t="shared" si="93"/>
        <v>0</v>
      </c>
      <c r="AR824">
        <f t="shared" si="94"/>
        <v>0</v>
      </c>
      <c r="AS824">
        <f t="shared" si="95"/>
        <v>0</v>
      </c>
      <c r="AT824">
        <f t="shared" si="96"/>
        <v>0</v>
      </c>
      <c r="AU824">
        <f t="shared" si="97"/>
        <v>0</v>
      </c>
      <c r="AV824">
        <f t="shared" si="98"/>
        <v>0</v>
      </c>
    </row>
    <row r="825" spans="1:48" ht="15" customHeight="1">
      <c r="A825" s="83"/>
      <c r="B825" s="100"/>
      <c r="C825" s="125" t="s">
        <v>1388</v>
      </c>
      <c r="D825" s="441" t="str">
        <f>IF(OR($AC$136="",$C$26&lt;&gt;1),"",IF(HLOOKUP($AC$136,Presentación!$AQ$3:$BV$574,Presentación!AP105)="","",HLOOKUP($AC$136,Presentación!$AQ$3:$BV$574,Presentación!AP105,0)))</f>
        <v/>
      </c>
      <c r="E825" s="428"/>
      <c r="F825" s="429"/>
      <c r="G825" s="396" t="str">
        <f>IF(OR($AC$136="",$C$26&lt;&gt;1),"",IF(HLOOKUP($AC$136,Presentación!$BZ$3:$DE$574,Presentación!AP105,0)="","",HLOOKUP($AC$136,Presentación!$BZ$3:$DE$574,Presentación!AP105,0)))</f>
        <v/>
      </c>
      <c r="H825" s="428"/>
      <c r="I825" s="428"/>
      <c r="J825" s="428"/>
      <c r="K825" s="428"/>
      <c r="L825" s="428"/>
      <c r="M825" s="428"/>
      <c r="N825" s="428"/>
      <c r="O825" s="249"/>
      <c r="P825" s="249"/>
      <c r="Q825" s="249"/>
      <c r="R825" s="249"/>
      <c r="S825" s="249"/>
      <c r="T825" s="251"/>
      <c r="U825" s="251"/>
      <c r="V825" s="251"/>
      <c r="W825" s="251"/>
      <c r="X825" s="251"/>
      <c r="Y825" s="251"/>
      <c r="Z825" s="251"/>
      <c r="AA825" s="251"/>
      <c r="AB825" s="251"/>
      <c r="AC825" s="251"/>
      <c r="AD825" s="251"/>
      <c r="AK825">
        <f t="shared" si="87"/>
        <v>0</v>
      </c>
      <c r="AL825">
        <f t="shared" si="88"/>
        <v>0</v>
      </c>
      <c r="AM825">
        <f t="shared" si="89"/>
        <v>0</v>
      </c>
      <c r="AN825">
        <f t="shared" si="90"/>
        <v>0</v>
      </c>
      <c r="AO825">
        <f t="shared" si="91"/>
        <v>0</v>
      </c>
      <c r="AP825">
        <f t="shared" si="92"/>
        <v>0</v>
      </c>
      <c r="AQ825">
        <f t="shared" si="93"/>
        <v>0</v>
      </c>
      <c r="AR825">
        <f t="shared" si="94"/>
        <v>0</v>
      </c>
      <c r="AS825">
        <f t="shared" si="95"/>
        <v>0</v>
      </c>
      <c r="AT825">
        <f t="shared" si="96"/>
        <v>0</v>
      </c>
      <c r="AU825">
        <f t="shared" si="97"/>
        <v>0</v>
      </c>
      <c r="AV825">
        <f t="shared" si="98"/>
        <v>0</v>
      </c>
    </row>
    <row r="826" spans="1:48" ht="15" customHeight="1">
      <c r="A826" s="83"/>
      <c r="B826" s="100"/>
      <c r="C826" s="125" t="s">
        <v>1389</v>
      </c>
      <c r="D826" s="441" t="str">
        <f>IF(OR($AC$136="",$C$26&lt;&gt;1),"",IF(HLOOKUP($AC$136,Presentación!$AQ$3:$BV$574,Presentación!AP106)="","",HLOOKUP($AC$136,Presentación!$AQ$3:$BV$574,Presentación!AP106,0)))</f>
        <v/>
      </c>
      <c r="E826" s="428"/>
      <c r="F826" s="429"/>
      <c r="G826" s="396" t="str">
        <f>IF(OR($AC$136="",$C$26&lt;&gt;1),"",IF(HLOOKUP($AC$136,Presentación!$BZ$3:$DE$574,Presentación!AP106,0)="","",HLOOKUP($AC$136,Presentación!$BZ$3:$DE$574,Presentación!AP106,0)))</f>
        <v/>
      </c>
      <c r="H826" s="428"/>
      <c r="I826" s="428"/>
      <c r="J826" s="428"/>
      <c r="K826" s="428"/>
      <c r="L826" s="428"/>
      <c r="M826" s="428"/>
      <c r="N826" s="428"/>
      <c r="O826" s="249"/>
      <c r="P826" s="249"/>
      <c r="Q826" s="249"/>
      <c r="R826" s="249"/>
      <c r="S826" s="249"/>
      <c r="T826" s="251"/>
      <c r="U826" s="251"/>
      <c r="V826" s="251"/>
      <c r="W826" s="251"/>
      <c r="X826" s="251"/>
      <c r="Y826" s="251"/>
      <c r="Z826" s="251"/>
      <c r="AA826" s="251"/>
      <c r="AB826" s="251"/>
      <c r="AC826" s="251"/>
      <c r="AD826" s="251"/>
      <c r="AK826">
        <f t="shared" si="87"/>
        <v>0</v>
      </c>
      <c r="AL826">
        <f t="shared" si="88"/>
        <v>0</v>
      </c>
      <c r="AM826">
        <f t="shared" si="89"/>
        <v>0</v>
      </c>
      <c r="AN826">
        <f t="shared" si="90"/>
        <v>0</v>
      </c>
      <c r="AO826">
        <f t="shared" si="91"/>
        <v>0</v>
      </c>
      <c r="AP826">
        <f t="shared" si="92"/>
        <v>0</v>
      </c>
      <c r="AQ826">
        <f t="shared" si="93"/>
        <v>0</v>
      </c>
      <c r="AR826">
        <f t="shared" si="94"/>
        <v>0</v>
      </c>
      <c r="AS826">
        <f t="shared" si="95"/>
        <v>0</v>
      </c>
      <c r="AT826">
        <f t="shared" si="96"/>
        <v>0</v>
      </c>
      <c r="AU826">
        <f t="shared" si="97"/>
        <v>0</v>
      </c>
      <c r="AV826">
        <f t="shared" si="98"/>
        <v>0</v>
      </c>
    </row>
    <row r="827" spans="1:48" ht="15" customHeight="1">
      <c r="A827" s="83"/>
      <c r="B827" s="100"/>
      <c r="C827" s="125" t="s">
        <v>1390</v>
      </c>
      <c r="D827" s="441" t="str">
        <f>IF(OR($AC$136="",$C$26&lt;&gt;1),"",IF(HLOOKUP($AC$136,Presentación!$AQ$3:$BV$574,Presentación!AP107)="","",HLOOKUP($AC$136,Presentación!$AQ$3:$BV$574,Presentación!AP107,0)))</f>
        <v/>
      </c>
      <c r="E827" s="428"/>
      <c r="F827" s="429"/>
      <c r="G827" s="396" t="str">
        <f>IF(OR($AC$136="",$C$26&lt;&gt;1),"",IF(HLOOKUP($AC$136,Presentación!$BZ$3:$DE$574,Presentación!AP107,0)="","",HLOOKUP($AC$136,Presentación!$BZ$3:$DE$574,Presentación!AP107,0)))</f>
        <v/>
      </c>
      <c r="H827" s="428"/>
      <c r="I827" s="428"/>
      <c r="J827" s="428"/>
      <c r="K827" s="428"/>
      <c r="L827" s="428"/>
      <c r="M827" s="428"/>
      <c r="N827" s="428"/>
      <c r="O827" s="249"/>
      <c r="P827" s="249"/>
      <c r="Q827" s="249"/>
      <c r="R827" s="249"/>
      <c r="S827" s="249"/>
      <c r="T827" s="251"/>
      <c r="U827" s="251"/>
      <c r="V827" s="251"/>
      <c r="W827" s="251"/>
      <c r="X827" s="251"/>
      <c r="Y827" s="251"/>
      <c r="Z827" s="251"/>
      <c r="AA827" s="251"/>
      <c r="AB827" s="251"/>
      <c r="AC827" s="251"/>
      <c r="AD827" s="251"/>
      <c r="AK827">
        <f t="shared" si="87"/>
        <v>0</v>
      </c>
      <c r="AL827">
        <f t="shared" si="88"/>
        <v>0</v>
      </c>
      <c r="AM827">
        <f t="shared" si="89"/>
        <v>0</v>
      </c>
      <c r="AN827">
        <f t="shared" si="90"/>
        <v>0</v>
      </c>
      <c r="AO827">
        <f t="shared" si="91"/>
        <v>0</v>
      </c>
      <c r="AP827">
        <f t="shared" si="92"/>
        <v>0</v>
      </c>
      <c r="AQ827">
        <f t="shared" si="93"/>
        <v>0</v>
      </c>
      <c r="AR827">
        <f t="shared" si="94"/>
        <v>0</v>
      </c>
      <c r="AS827">
        <f t="shared" si="95"/>
        <v>0</v>
      </c>
      <c r="AT827">
        <f t="shared" si="96"/>
        <v>0</v>
      </c>
      <c r="AU827">
        <f t="shared" si="97"/>
        <v>0</v>
      </c>
      <c r="AV827">
        <f t="shared" si="98"/>
        <v>0</v>
      </c>
    </row>
    <row r="828" spans="1:48" ht="15" customHeight="1">
      <c r="A828" s="83"/>
      <c r="B828" s="100"/>
      <c r="C828" s="125" t="s">
        <v>1391</v>
      </c>
      <c r="D828" s="441" t="str">
        <f>IF(OR($AC$136="",$C$26&lt;&gt;1),"",IF(HLOOKUP($AC$136,Presentación!$AQ$3:$BV$574,Presentación!AP108)="","",HLOOKUP($AC$136,Presentación!$AQ$3:$BV$574,Presentación!AP108,0)))</f>
        <v/>
      </c>
      <c r="E828" s="428"/>
      <c r="F828" s="429"/>
      <c r="G828" s="396" t="str">
        <f>IF(OR($AC$136="",$C$26&lt;&gt;1),"",IF(HLOOKUP($AC$136,Presentación!$BZ$3:$DE$574,Presentación!AP108,0)="","",HLOOKUP($AC$136,Presentación!$BZ$3:$DE$574,Presentación!AP108,0)))</f>
        <v/>
      </c>
      <c r="H828" s="428"/>
      <c r="I828" s="428"/>
      <c r="J828" s="428"/>
      <c r="K828" s="428"/>
      <c r="L828" s="428"/>
      <c r="M828" s="428"/>
      <c r="N828" s="428"/>
      <c r="O828" s="249"/>
      <c r="P828" s="249"/>
      <c r="Q828" s="249"/>
      <c r="R828" s="249"/>
      <c r="S828" s="249"/>
      <c r="T828" s="251"/>
      <c r="U828" s="251"/>
      <c r="V828" s="251"/>
      <c r="W828" s="251"/>
      <c r="X828" s="251"/>
      <c r="Y828" s="251"/>
      <c r="Z828" s="251"/>
      <c r="AA828" s="251"/>
      <c r="AB828" s="251"/>
      <c r="AC828" s="251"/>
      <c r="AD828" s="251"/>
      <c r="AK828">
        <f t="shared" si="87"/>
        <v>0</v>
      </c>
      <c r="AL828">
        <f t="shared" si="88"/>
        <v>0</v>
      </c>
      <c r="AM828">
        <f t="shared" si="89"/>
        <v>0</v>
      </c>
      <c r="AN828">
        <f t="shared" si="90"/>
        <v>0</v>
      </c>
      <c r="AO828">
        <f t="shared" si="91"/>
        <v>0</v>
      </c>
      <c r="AP828">
        <f t="shared" si="92"/>
        <v>0</v>
      </c>
      <c r="AQ828">
        <f t="shared" si="93"/>
        <v>0</v>
      </c>
      <c r="AR828">
        <f t="shared" si="94"/>
        <v>0</v>
      </c>
      <c r="AS828">
        <f t="shared" si="95"/>
        <v>0</v>
      </c>
      <c r="AT828">
        <f t="shared" si="96"/>
        <v>0</v>
      </c>
      <c r="AU828">
        <f t="shared" si="97"/>
        <v>0</v>
      </c>
      <c r="AV828">
        <f t="shared" si="98"/>
        <v>0</v>
      </c>
    </row>
    <row r="829" spans="1:48" ht="15" customHeight="1">
      <c r="A829" s="83"/>
      <c r="B829" s="100"/>
      <c r="C829" s="125" t="s">
        <v>1392</v>
      </c>
      <c r="D829" s="441" t="str">
        <f>IF(OR($AC$136="",$C$26&lt;&gt;1),"",IF(HLOOKUP($AC$136,Presentación!$AQ$3:$BV$574,Presentación!AP109)="","",HLOOKUP($AC$136,Presentación!$AQ$3:$BV$574,Presentación!AP109,0)))</f>
        <v/>
      </c>
      <c r="E829" s="428"/>
      <c r="F829" s="429"/>
      <c r="G829" s="396" t="str">
        <f>IF(OR($AC$136="",$C$26&lt;&gt;1),"",IF(HLOOKUP($AC$136,Presentación!$BZ$3:$DE$574,Presentación!AP109,0)="","",HLOOKUP($AC$136,Presentación!$BZ$3:$DE$574,Presentación!AP109,0)))</f>
        <v/>
      </c>
      <c r="H829" s="428"/>
      <c r="I829" s="428"/>
      <c r="J829" s="428"/>
      <c r="K829" s="428"/>
      <c r="L829" s="428"/>
      <c r="M829" s="428"/>
      <c r="N829" s="428"/>
      <c r="O829" s="249"/>
      <c r="P829" s="249"/>
      <c r="Q829" s="249"/>
      <c r="R829" s="249"/>
      <c r="S829" s="249"/>
      <c r="T829" s="251"/>
      <c r="U829" s="251"/>
      <c r="V829" s="251"/>
      <c r="W829" s="251"/>
      <c r="X829" s="251"/>
      <c r="Y829" s="251"/>
      <c r="Z829" s="251"/>
      <c r="AA829" s="251"/>
      <c r="AB829" s="251"/>
      <c r="AC829" s="251"/>
      <c r="AD829" s="251"/>
      <c r="AK829">
        <f t="shared" si="87"/>
        <v>0</v>
      </c>
      <c r="AL829">
        <f t="shared" si="88"/>
        <v>0</v>
      </c>
      <c r="AM829">
        <f t="shared" si="89"/>
        <v>0</v>
      </c>
      <c r="AN829">
        <f t="shared" si="90"/>
        <v>0</v>
      </c>
      <c r="AO829">
        <f t="shared" si="91"/>
        <v>0</v>
      </c>
      <c r="AP829">
        <f t="shared" si="92"/>
        <v>0</v>
      </c>
      <c r="AQ829">
        <f t="shared" si="93"/>
        <v>0</v>
      </c>
      <c r="AR829">
        <f t="shared" si="94"/>
        <v>0</v>
      </c>
      <c r="AS829">
        <f t="shared" si="95"/>
        <v>0</v>
      </c>
      <c r="AT829">
        <f t="shared" si="96"/>
        <v>0</v>
      </c>
      <c r="AU829">
        <f t="shared" si="97"/>
        <v>0</v>
      </c>
      <c r="AV829">
        <f t="shared" si="98"/>
        <v>0</v>
      </c>
    </row>
    <row r="830" spans="1:48" ht="15" customHeight="1">
      <c r="A830" s="83"/>
      <c r="B830" s="100"/>
      <c r="C830" s="125" t="s">
        <v>1393</v>
      </c>
      <c r="D830" s="441" t="str">
        <f>IF(OR($AC$136="",$C$26&lt;&gt;1),"",IF(HLOOKUP($AC$136,Presentación!$AQ$3:$BV$574,Presentación!AP110)="","",HLOOKUP($AC$136,Presentación!$AQ$3:$BV$574,Presentación!AP110,0)))</f>
        <v/>
      </c>
      <c r="E830" s="428"/>
      <c r="F830" s="429"/>
      <c r="G830" s="396" t="str">
        <f>IF(OR($AC$136="",$C$26&lt;&gt;1),"",IF(HLOOKUP($AC$136,Presentación!$BZ$3:$DE$574,Presentación!AP110,0)="","",HLOOKUP($AC$136,Presentación!$BZ$3:$DE$574,Presentación!AP110,0)))</f>
        <v/>
      </c>
      <c r="H830" s="428"/>
      <c r="I830" s="428"/>
      <c r="J830" s="428"/>
      <c r="K830" s="428"/>
      <c r="L830" s="428"/>
      <c r="M830" s="428"/>
      <c r="N830" s="428"/>
      <c r="O830" s="249"/>
      <c r="P830" s="249"/>
      <c r="Q830" s="249"/>
      <c r="R830" s="249"/>
      <c r="S830" s="249"/>
      <c r="T830" s="251"/>
      <c r="U830" s="251"/>
      <c r="V830" s="251"/>
      <c r="W830" s="251"/>
      <c r="X830" s="251"/>
      <c r="Y830" s="251"/>
      <c r="Z830" s="251"/>
      <c r="AA830" s="251"/>
      <c r="AB830" s="251"/>
      <c r="AC830" s="251"/>
      <c r="AD830" s="251"/>
      <c r="AK830">
        <f t="shared" si="87"/>
        <v>0</v>
      </c>
      <c r="AL830">
        <f t="shared" si="88"/>
        <v>0</v>
      </c>
      <c r="AM830">
        <f t="shared" si="89"/>
        <v>0</v>
      </c>
      <c r="AN830">
        <f t="shared" si="90"/>
        <v>0</v>
      </c>
      <c r="AO830">
        <f t="shared" si="91"/>
        <v>0</v>
      </c>
      <c r="AP830">
        <f t="shared" si="92"/>
        <v>0</v>
      </c>
      <c r="AQ830">
        <f t="shared" si="93"/>
        <v>0</v>
      </c>
      <c r="AR830">
        <f t="shared" si="94"/>
        <v>0</v>
      </c>
      <c r="AS830">
        <f t="shared" si="95"/>
        <v>0</v>
      </c>
      <c r="AT830">
        <f t="shared" si="96"/>
        <v>0</v>
      </c>
      <c r="AU830">
        <f t="shared" si="97"/>
        <v>0</v>
      </c>
      <c r="AV830">
        <f t="shared" si="98"/>
        <v>0</v>
      </c>
    </row>
    <row r="831" spans="1:48" ht="15" customHeight="1">
      <c r="A831" s="83"/>
      <c r="B831" s="100"/>
      <c r="C831" s="125" t="s">
        <v>1394</v>
      </c>
      <c r="D831" s="441" t="str">
        <f>IF(OR($AC$136="",$C$26&lt;&gt;1),"",IF(HLOOKUP($AC$136,Presentación!$AQ$3:$BV$574,Presentación!AP111)="","",HLOOKUP($AC$136,Presentación!$AQ$3:$BV$574,Presentación!AP111,0)))</f>
        <v/>
      </c>
      <c r="E831" s="428"/>
      <c r="F831" s="429"/>
      <c r="G831" s="396" t="str">
        <f>IF(OR($AC$136="",$C$26&lt;&gt;1),"",IF(HLOOKUP($AC$136,Presentación!$BZ$3:$DE$574,Presentación!AP111,0)="","",HLOOKUP($AC$136,Presentación!$BZ$3:$DE$574,Presentación!AP111,0)))</f>
        <v/>
      </c>
      <c r="H831" s="428"/>
      <c r="I831" s="428"/>
      <c r="J831" s="428"/>
      <c r="K831" s="428"/>
      <c r="L831" s="428"/>
      <c r="M831" s="428"/>
      <c r="N831" s="428"/>
      <c r="O831" s="249"/>
      <c r="P831" s="249"/>
      <c r="Q831" s="249"/>
      <c r="R831" s="249"/>
      <c r="S831" s="249"/>
      <c r="T831" s="251"/>
      <c r="U831" s="251"/>
      <c r="V831" s="251"/>
      <c r="W831" s="251"/>
      <c r="X831" s="251"/>
      <c r="Y831" s="251"/>
      <c r="Z831" s="251"/>
      <c r="AA831" s="251"/>
      <c r="AB831" s="251"/>
      <c r="AC831" s="251"/>
      <c r="AD831" s="251"/>
      <c r="AK831">
        <f t="shared" si="87"/>
        <v>0</v>
      </c>
      <c r="AL831">
        <f t="shared" si="88"/>
        <v>0</v>
      </c>
      <c r="AM831">
        <f t="shared" si="89"/>
        <v>0</v>
      </c>
      <c r="AN831">
        <f t="shared" si="90"/>
        <v>0</v>
      </c>
      <c r="AO831">
        <f t="shared" si="91"/>
        <v>0</v>
      </c>
      <c r="AP831">
        <f t="shared" si="92"/>
        <v>0</v>
      </c>
      <c r="AQ831">
        <f t="shared" si="93"/>
        <v>0</v>
      </c>
      <c r="AR831">
        <f t="shared" si="94"/>
        <v>0</v>
      </c>
      <c r="AS831">
        <f t="shared" si="95"/>
        <v>0</v>
      </c>
      <c r="AT831">
        <f t="shared" si="96"/>
        <v>0</v>
      </c>
      <c r="AU831">
        <f t="shared" si="97"/>
        <v>0</v>
      </c>
      <c r="AV831">
        <f t="shared" si="98"/>
        <v>0</v>
      </c>
    </row>
    <row r="832" spans="1:48" ht="15" customHeight="1">
      <c r="A832" s="83"/>
      <c r="B832" s="100"/>
      <c r="C832" s="125" t="s">
        <v>1395</v>
      </c>
      <c r="D832" s="441" t="str">
        <f>IF(OR($AC$136="",$C$26&lt;&gt;1),"",IF(HLOOKUP($AC$136,Presentación!$AQ$3:$BV$574,Presentación!AP112)="","",HLOOKUP($AC$136,Presentación!$AQ$3:$BV$574,Presentación!AP112,0)))</f>
        <v/>
      </c>
      <c r="E832" s="428"/>
      <c r="F832" s="429"/>
      <c r="G832" s="396" t="str">
        <f>IF(OR($AC$136="",$C$26&lt;&gt;1),"",IF(HLOOKUP($AC$136,Presentación!$BZ$3:$DE$574,Presentación!AP112,0)="","",HLOOKUP($AC$136,Presentación!$BZ$3:$DE$574,Presentación!AP112,0)))</f>
        <v/>
      </c>
      <c r="H832" s="428"/>
      <c r="I832" s="428"/>
      <c r="J832" s="428"/>
      <c r="K832" s="428"/>
      <c r="L832" s="428"/>
      <c r="M832" s="428"/>
      <c r="N832" s="428"/>
      <c r="O832" s="249"/>
      <c r="P832" s="249"/>
      <c r="Q832" s="249"/>
      <c r="R832" s="249"/>
      <c r="S832" s="249"/>
      <c r="T832" s="251"/>
      <c r="U832" s="251"/>
      <c r="V832" s="251"/>
      <c r="W832" s="251"/>
      <c r="X832" s="251"/>
      <c r="Y832" s="251"/>
      <c r="Z832" s="251"/>
      <c r="AA832" s="251"/>
      <c r="AB832" s="251"/>
      <c r="AC832" s="251"/>
      <c r="AD832" s="251"/>
      <c r="AK832">
        <f t="shared" si="87"/>
        <v>0</v>
      </c>
      <c r="AL832">
        <f t="shared" si="88"/>
        <v>0</v>
      </c>
      <c r="AM832">
        <f t="shared" si="89"/>
        <v>0</v>
      </c>
      <c r="AN832">
        <f t="shared" si="90"/>
        <v>0</v>
      </c>
      <c r="AO832">
        <f t="shared" si="91"/>
        <v>0</v>
      </c>
      <c r="AP832">
        <f t="shared" si="92"/>
        <v>0</v>
      </c>
      <c r="AQ832">
        <f t="shared" si="93"/>
        <v>0</v>
      </c>
      <c r="AR832">
        <f t="shared" si="94"/>
        <v>0</v>
      </c>
      <c r="AS832">
        <f t="shared" si="95"/>
        <v>0</v>
      </c>
      <c r="AT832">
        <f t="shared" si="96"/>
        <v>0</v>
      </c>
      <c r="AU832">
        <f t="shared" si="97"/>
        <v>0</v>
      </c>
      <c r="AV832">
        <f t="shared" si="98"/>
        <v>0</v>
      </c>
    </row>
    <row r="833" spans="1:48" ht="15" customHeight="1">
      <c r="A833" s="83"/>
      <c r="B833" s="100"/>
      <c r="C833" s="125" t="s">
        <v>1396</v>
      </c>
      <c r="D833" s="441" t="str">
        <f>IF(OR($AC$136="",$C$26&lt;&gt;1),"",IF(HLOOKUP($AC$136,Presentación!$AQ$3:$BV$574,Presentación!AP113)="","",HLOOKUP($AC$136,Presentación!$AQ$3:$BV$574,Presentación!AP113,0)))</f>
        <v/>
      </c>
      <c r="E833" s="428"/>
      <c r="F833" s="429"/>
      <c r="G833" s="396" t="str">
        <f>IF(OR($AC$136="",$C$26&lt;&gt;1),"",IF(HLOOKUP($AC$136,Presentación!$BZ$3:$DE$574,Presentación!AP113,0)="","",HLOOKUP($AC$136,Presentación!$BZ$3:$DE$574,Presentación!AP113,0)))</f>
        <v/>
      </c>
      <c r="H833" s="428"/>
      <c r="I833" s="428"/>
      <c r="J833" s="428"/>
      <c r="K833" s="428"/>
      <c r="L833" s="428"/>
      <c r="M833" s="428"/>
      <c r="N833" s="428"/>
      <c r="O833" s="249"/>
      <c r="P833" s="249"/>
      <c r="Q833" s="249"/>
      <c r="R833" s="249"/>
      <c r="S833" s="249"/>
      <c r="T833" s="251"/>
      <c r="U833" s="251"/>
      <c r="V833" s="251"/>
      <c r="W833" s="251"/>
      <c r="X833" s="251"/>
      <c r="Y833" s="251"/>
      <c r="Z833" s="251"/>
      <c r="AA833" s="251"/>
      <c r="AB833" s="251"/>
      <c r="AC833" s="251"/>
      <c r="AD833" s="251"/>
      <c r="AK833">
        <f t="shared" si="87"/>
        <v>0</v>
      </c>
      <c r="AL833">
        <f t="shared" si="88"/>
        <v>0</v>
      </c>
      <c r="AM833">
        <f t="shared" si="89"/>
        <v>0</v>
      </c>
      <c r="AN833">
        <f t="shared" si="90"/>
        <v>0</v>
      </c>
      <c r="AO833">
        <f t="shared" si="91"/>
        <v>0</v>
      </c>
      <c r="AP833">
        <f t="shared" si="92"/>
        <v>0</v>
      </c>
      <c r="AQ833">
        <f t="shared" si="93"/>
        <v>0</v>
      </c>
      <c r="AR833">
        <f t="shared" si="94"/>
        <v>0</v>
      </c>
      <c r="AS833">
        <f t="shared" si="95"/>
        <v>0</v>
      </c>
      <c r="AT833">
        <f t="shared" si="96"/>
        <v>0</v>
      </c>
      <c r="AU833">
        <f t="shared" si="97"/>
        <v>0</v>
      </c>
      <c r="AV833">
        <f t="shared" si="98"/>
        <v>0</v>
      </c>
    </row>
    <row r="834" spans="1:48" ht="15" customHeight="1">
      <c r="A834" s="83"/>
      <c r="B834" s="100"/>
      <c r="C834" s="125" t="s">
        <v>1397</v>
      </c>
      <c r="D834" s="441" t="str">
        <f>IF(OR($AC$136="",$C$26&lt;&gt;1),"",IF(HLOOKUP($AC$136,Presentación!$AQ$3:$BV$574,Presentación!AP114)="","",HLOOKUP($AC$136,Presentación!$AQ$3:$BV$574,Presentación!AP114,0)))</f>
        <v/>
      </c>
      <c r="E834" s="428"/>
      <c r="F834" s="429"/>
      <c r="G834" s="396" t="str">
        <f>IF(OR($AC$136="",$C$26&lt;&gt;1),"",IF(HLOOKUP($AC$136,Presentación!$BZ$3:$DE$574,Presentación!AP114,0)="","",HLOOKUP($AC$136,Presentación!$BZ$3:$DE$574,Presentación!AP114,0)))</f>
        <v/>
      </c>
      <c r="H834" s="428"/>
      <c r="I834" s="428"/>
      <c r="J834" s="428"/>
      <c r="K834" s="428"/>
      <c r="L834" s="428"/>
      <c r="M834" s="428"/>
      <c r="N834" s="428"/>
      <c r="O834" s="249"/>
      <c r="P834" s="249"/>
      <c r="Q834" s="249"/>
      <c r="R834" s="249"/>
      <c r="S834" s="249"/>
      <c r="T834" s="251"/>
      <c r="U834" s="251"/>
      <c r="V834" s="251"/>
      <c r="W834" s="251"/>
      <c r="X834" s="251"/>
      <c r="Y834" s="251"/>
      <c r="Z834" s="251"/>
      <c r="AA834" s="251"/>
      <c r="AB834" s="251"/>
      <c r="AC834" s="251"/>
      <c r="AD834" s="251"/>
      <c r="AK834">
        <f t="shared" si="87"/>
        <v>0</v>
      </c>
      <c r="AL834">
        <f t="shared" si="88"/>
        <v>0</v>
      </c>
      <c r="AM834">
        <f t="shared" si="89"/>
        <v>0</v>
      </c>
      <c r="AN834">
        <f t="shared" si="90"/>
        <v>0</v>
      </c>
      <c r="AO834">
        <f t="shared" si="91"/>
        <v>0</v>
      </c>
      <c r="AP834">
        <f t="shared" si="92"/>
        <v>0</v>
      </c>
      <c r="AQ834">
        <f t="shared" si="93"/>
        <v>0</v>
      </c>
      <c r="AR834">
        <f t="shared" si="94"/>
        <v>0</v>
      </c>
      <c r="AS834">
        <f t="shared" si="95"/>
        <v>0</v>
      </c>
      <c r="AT834">
        <f t="shared" si="96"/>
        <v>0</v>
      </c>
      <c r="AU834">
        <f t="shared" si="97"/>
        <v>0</v>
      </c>
      <c r="AV834">
        <f t="shared" si="98"/>
        <v>0</v>
      </c>
    </row>
    <row r="835" spans="1:48" ht="15" customHeight="1">
      <c r="A835" s="83"/>
      <c r="B835" s="100"/>
      <c r="C835" s="125" t="s">
        <v>1398</v>
      </c>
      <c r="D835" s="441" t="str">
        <f>IF(OR($AC$136="",$C$26&lt;&gt;1),"",IF(HLOOKUP($AC$136,Presentación!$AQ$3:$BV$574,Presentación!AP115)="","",HLOOKUP($AC$136,Presentación!$AQ$3:$BV$574,Presentación!AP115,0)))</f>
        <v/>
      </c>
      <c r="E835" s="428"/>
      <c r="F835" s="429"/>
      <c r="G835" s="396" t="str">
        <f>IF(OR($AC$136="",$C$26&lt;&gt;1),"",IF(HLOOKUP($AC$136,Presentación!$BZ$3:$DE$574,Presentación!AP115,0)="","",HLOOKUP($AC$136,Presentación!$BZ$3:$DE$574,Presentación!AP115,0)))</f>
        <v/>
      </c>
      <c r="H835" s="428"/>
      <c r="I835" s="428"/>
      <c r="J835" s="428"/>
      <c r="K835" s="428"/>
      <c r="L835" s="428"/>
      <c r="M835" s="428"/>
      <c r="N835" s="428"/>
      <c r="O835" s="249"/>
      <c r="P835" s="249"/>
      <c r="Q835" s="249"/>
      <c r="R835" s="249"/>
      <c r="S835" s="249"/>
      <c r="T835" s="251"/>
      <c r="U835" s="251"/>
      <c r="V835" s="251"/>
      <c r="W835" s="251"/>
      <c r="X835" s="251"/>
      <c r="Y835" s="251"/>
      <c r="Z835" s="251"/>
      <c r="AA835" s="251"/>
      <c r="AB835" s="251"/>
      <c r="AC835" s="251"/>
      <c r="AD835" s="251"/>
      <c r="AK835">
        <f t="shared" si="87"/>
        <v>0</v>
      </c>
      <c r="AL835">
        <f t="shared" si="88"/>
        <v>0</v>
      </c>
      <c r="AM835">
        <f t="shared" si="89"/>
        <v>0</v>
      </c>
      <c r="AN835">
        <f t="shared" si="90"/>
        <v>0</v>
      </c>
      <c r="AO835">
        <f t="shared" si="91"/>
        <v>0</v>
      </c>
      <c r="AP835">
        <f t="shared" si="92"/>
        <v>0</v>
      </c>
      <c r="AQ835">
        <f t="shared" si="93"/>
        <v>0</v>
      </c>
      <c r="AR835">
        <f t="shared" si="94"/>
        <v>0</v>
      </c>
      <c r="AS835">
        <f t="shared" si="95"/>
        <v>0</v>
      </c>
      <c r="AT835">
        <f t="shared" si="96"/>
        <v>0</v>
      </c>
      <c r="AU835">
        <f t="shared" si="97"/>
        <v>0</v>
      </c>
      <c r="AV835">
        <f t="shared" si="98"/>
        <v>0</v>
      </c>
    </row>
    <row r="836" spans="1:48" ht="15" customHeight="1">
      <c r="A836" s="83"/>
      <c r="B836" s="100"/>
      <c r="C836" s="125" t="s">
        <v>1399</v>
      </c>
      <c r="D836" s="441" t="str">
        <f>IF(OR($AC$136="",$C$26&lt;&gt;1),"",IF(HLOOKUP($AC$136,Presentación!$AQ$3:$BV$574,Presentación!AP116)="","",HLOOKUP($AC$136,Presentación!$AQ$3:$BV$574,Presentación!AP116,0)))</f>
        <v/>
      </c>
      <c r="E836" s="428"/>
      <c r="F836" s="429"/>
      <c r="G836" s="396" t="str">
        <f>IF(OR($AC$136="",$C$26&lt;&gt;1),"",IF(HLOOKUP($AC$136,Presentación!$BZ$3:$DE$574,Presentación!AP116,0)="","",HLOOKUP($AC$136,Presentación!$BZ$3:$DE$574,Presentación!AP116,0)))</f>
        <v/>
      </c>
      <c r="H836" s="428"/>
      <c r="I836" s="428"/>
      <c r="J836" s="428"/>
      <c r="K836" s="428"/>
      <c r="L836" s="428"/>
      <c r="M836" s="428"/>
      <c r="N836" s="428"/>
      <c r="O836" s="249"/>
      <c r="P836" s="249"/>
      <c r="Q836" s="249"/>
      <c r="R836" s="249"/>
      <c r="S836" s="249"/>
      <c r="T836" s="251"/>
      <c r="U836" s="251"/>
      <c r="V836" s="251"/>
      <c r="W836" s="251"/>
      <c r="X836" s="251"/>
      <c r="Y836" s="251"/>
      <c r="Z836" s="251"/>
      <c r="AA836" s="251"/>
      <c r="AB836" s="251"/>
      <c r="AC836" s="251"/>
      <c r="AD836" s="251"/>
      <c r="AK836">
        <f t="shared" si="87"/>
        <v>0</v>
      </c>
      <c r="AL836">
        <f t="shared" si="88"/>
        <v>0</v>
      </c>
      <c r="AM836">
        <f t="shared" si="89"/>
        <v>0</v>
      </c>
      <c r="AN836">
        <f t="shared" si="90"/>
        <v>0</v>
      </c>
      <c r="AO836">
        <f t="shared" si="91"/>
        <v>0</v>
      </c>
      <c r="AP836">
        <f t="shared" si="92"/>
        <v>0</v>
      </c>
      <c r="AQ836">
        <f t="shared" si="93"/>
        <v>0</v>
      </c>
      <c r="AR836">
        <f t="shared" si="94"/>
        <v>0</v>
      </c>
      <c r="AS836">
        <f t="shared" si="95"/>
        <v>0</v>
      </c>
      <c r="AT836">
        <f t="shared" si="96"/>
        <v>0</v>
      </c>
      <c r="AU836">
        <f t="shared" si="97"/>
        <v>0</v>
      </c>
      <c r="AV836">
        <f t="shared" si="98"/>
        <v>0</v>
      </c>
    </row>
    <row r="837" spans="1:48" ht="15" customHeight="1">
      <c r="A837" s="83"/>
      <c r="B837" s="100"/>
      <c r="C837" s="125" t="s">
        <v>1400</v>
      </c>
      <c r="D837" s="441" t="str">
        <f>IF(OR($AC$136="",$C$26&lt;&gt;1),"",IF(HLOOKUP($AC$136,Presentación!$AQ$3:$BV$574,Presentación!AP117)="","",HLOOKUP($AC$136,Presentación!$AQ$3:$BV$574,Presentación!AP117,0)))</f>
        <v/>
      </c>
      <c r="E837" s="428"/>
      <c r="F837" s="429"/>
      <c r="G837" s="396" t="str">
        <f>IF(OR($AC$136="",$C$26&lt;&gt;1),"",IF(HLOOKUP($AC$136,Presentación!$BZ$3:$DE$574,Presentación!AP117,0)="","",HLOOKUP($AC$136,Presentación!$BZ$3:$DE$574,Presentación!AP117,0)))</f>
        <v/>
      </c>
      <c r="H837" s="428"/>
      <c r="I837" s="428"/>
      <c r="J837" s="428"/>
      <c r="K837" s="428"/>
      <c r="L837" s="428"/>
      <c r="M837" s="428"/>
      <c r="N837" s="428"/>
      <c r="O837" s="249"/>
      <c r="P837" s="249"/>
      <c r="Q837" s="249"/>
      <c r="R837" s="249"/>
      <c r="S837" s="249"/>
      <c r="T837" s="251"/>
      <c r="U837" s="251"/>
      <c r="V837" s="251"/>
      <c r="W837" s="251"/>
      <c r="X837" s="251"/>
      <c r="Y837" s="251"/>
      <c r="Z837" s="251"/>
      <c r="AA837" s="251"/>
      <c r="AB837" s="251"/>
      <c r="AC837" s="251"/>
      <c r="AD837" s="251"/>
      <c r="AK837">
        <f t="shared" si="87"/>
        <v>0</v>
      </c>
      <c r="AL837">
        <f t="shared" si="88"/>
        <v>0</v>
      </c>
      <c r="AM837">
        <f t="shared" si="89"/>
        <v>0</v>
      </c>
      <c r="AN837">
        <f t="shared" si="90"/>
        <v>0</v>
      </c>
      <c r="AO837">
        <f t="shared" si="91"/>
        <v>0</v>
      </c>
      <c r="AP837">
        <f t="shared" si="92"/>
        <v>0</v>
      </c>
      <c r="AQ837">
        <f t="shared" si="93"/>
        <v>0</v>
      </c>
      <c r="AR837">
        <f t="shared" si="94"/>
        <v>0</v>
      </c>
      <c r="AS837">
        <f t="shared" si="95"/>
        <v>0</v>
      </c>
      <c r="AT837">
        <f t="shared" si="96"/>
        <v>0</v>
      </c>
      <c r="AU837">
        <f t="shared" si="97"/>
        <v>0</v>
      </c>
      <c r="AV837">
        <f t="shared" si="98"/>
        <v>0</v>
      </c>
    </row>
    <row r="838" spans="1:48" ht="15" customHeight="1">
      <c r="A838" s="83"/>
      <c r="B838" s="100"/>
      <c r="C838" s="125" t="s">
        <v>1401</v>
      </c>
      <c r="D838" s="441" t="str">
        <f>IF(OR($AC$136="",$C$26&lt;&gt;1),"",IF(HLOOKUP($AC$136,Presentación!$AQ$3:$BV$574,Presentación!AP118)="","",HLOOKUP($AC$136,Presentación!$AQ$3:$BV$574,Presentación!AP118,0)))</f>
        <v/>
      </c>
      <c r="E838" s="428"/>
      <c r="F838" s="429"/>
      <c r="G838" s="396" t="str">
        <f>IF(OR($AC$136="",$C$26&lt;&gt;1),"",IF(HLOOKUP($AC$136,Presentación!$BZ$3:$DE$574,Presentación!AP118,0)="","",HLOOKUP($AC$136,Presentación!$BZ$3:$DE$574,Presentación!AP118,0)))</f>
        <v/>
      </c>
      <c r="H838" s="428"/>
      <c r="I838" s="428"/>
      <c r="J838" s="428"/>
      <c r="K838" s="428"/>
      <c r="L838" s="428"/>
      <c r="M838" s="428"/>
      <c r="N838" s="428"/>
      <c r="O838" s="249"/>
      <c r="P838" s="249"/>
      <c r="Q838" s="249"/>
      <c r="R838" s="249"/>
      <c r="S838" s="249"/>
      <c r="T838" s="251"/>
      <c r="U838" s="251"/>
      <c r="V838" s="251"/>
      <c r="W838" s="251"/>
      <c r="X838" s="251"/>
      <c r="Y838" s="251"/>
      <c r="Z838" s="251"/>
      <c r="AA838" s="251"/>
      <c r="AB838" s="251"/>
      <c r="AC838" s="251"/>
      <c r="AD838" s="251"/>
      <c r="AK838">
        <f t="shared" si="87"/>
        <v>0</v>
      </c>
      <c r="AL838">
        <f t="shared" si="88"/>
        <v>0</v>
      </c>
      <c r="AM838">
        <f t="shared" si="89"/>
        <v>0</v>
      </c>
      <c r="AN838">
        <f t="shared" si="90"/>
        <v>0</v>
      </c>
      <c r="AO838">
        <f t="shared" si="91"/>
        <v>0</v>
      </c>
      <c r="AP838">
        <f t="shared" si="92"/>
        <v>0</v>
      </c>
      <c r="AQ838">
        <f t="shared" si="93"/>
        <v>0</v>
      </c>
      <c r="AR838">
        <f t="shared" si="94"/>
        <v>0</v>
      </c>
      <c r="AS838">
        <f t="shared" si="95"/>
        <v>0</v>
      </c>
      <c r="AT838">
        <f t="shared" si="96"/>
        <v>0</v>
      </c>
      <c r="AU838">
        <f t="shared" si="97"/>
        <v>0</v>
      </c>
      <c r="AV838">
        <f t="shared" si="98"/>
        <v>0</v>
      </c>
    </row>
    <row r="839" spans="1:48" ht="15" customHeight="1">
      <c r="A839" s="83"/>
      <c r="B839" s="100"/>
      <c r="C839" s="125" t="s">
        <v>1402</v>
      </c>
      <c r="D839" s="441" t="str">
        <f>IF(OR($AC$136="",$C$26&lt;&gt;1),"",IF(HLOOKUP($AC$136,Presentación!$AQ$3:$BV$574,Presentación!AP119)="","",HLOOKUP($AC$136,Presentación!$AQ$3:$BV$574,Presentación!AP119,0)))</f>
        <v/>
      </c>
      <c r="E839" s="428"/>
      <c r="F839" s="429"/>
      <c r="G839" s="396" t="str">
        <f>IF(OR($AC$136="",$C$26&lt;&gt;1),"",IF(HLOOKUP($AC$136,Presentación!$BZ$3:$DE$574,Presentación!AP119,0)="","",HLOOKUP($AC$136,Presentación!$BZ$3:$DE$574,Presentación!AP119,0)))</f>
        <v/>
      </c>
      <c r="H839" s="428"/>
      <c r="I839" s="428"/>
      <c r="J839" s="428"/>
      <c r="K839" s="428"/>
      <c r="L839" s="428"/>
      <c r="M839" s="428"/>
      <c r="N839" s="428"/>
      <c r="O839" s="249"/>
      <c r="P839" s="249"/>
      <c r="Q839" s="249"/>
      <c r="R839" s="249"/>
      <c r="S839" s="249"/>
      <c r="T839" s="251"/>
      <c r="U839" s="251"/>
      <c r="V839" s="251"/>
      <c r="W839" s="251"/>
      <c r="X839" s="251"/>
      <c r="Y839" s="251"/>
      <c r="Z839" s="251"/>
      <c r="AA839" s="251"/>
      <c r="AB839" s="251"/>
      <c r="AC839" s="251"/>
      <c r="AD839" s="251"/>
      <c r="AK839">
        <f t="shared" si="87"/>
        <v>0</v>
      </c>
      <c r="AL839">
        <f t="shared" si="88"/>
        <v>0</v>
      </c>
      <c r="AM839">
        <f t="shared" si="89"/>
        <v>0</v>
      </c>
      <c r="AN839">
        <f t="shared" si="90"/>
        <v>0</v>
      </c>
      <c r="AO839">
        <f t="shared" si="91"/>
        <v>0</v>
      </c>
      <c r="AP839">
        <f t="shared" si="92"/>
        <v>0</v>
      </c>
      <c r="AQ839">
        <f t="shared" si="93"/>
        <v>0</v>
      </c>
      <c r="AR839">
        <f t="shared" si="94"/>
        <v>0</v>
      </c>
      <c r="AS839">
        <f t="shared" si="95"/>
        <v>0</v>
      </c>
      <c r="AT839">
        <f t="shared" si="96"/>
        <v>0</v>
      </c>
      <c r="AU839">
        <f t="shared" si="97"/>
        <v>0</v>
      </c>
      <c r="AV839">
        <f t="shared" si="98"/>
        <v>0</v>
      </c>
    </row>
    <row r="840" spans="1:48" ht="15" customHeight="1">
      <c r="A840" s="83"/>
      <c r="B840" s="100"/>
      <c r="C840" s="125" t="s">
        <v>1403</v>
      </c>
      <c r="D840" s="441" t="str">
        <f>IF(OR($AC$136="",$C$26&lt;&gt;1),"",IF(HLOOKUP($AC$136,Presentación!$AQ$3:$BV$574,Presentación!AP120)="","",HLOOKUP($AC$136,Presentación!$AQ$3:$BV$574,Presentación!AP120,0)))</f>
        <v/>
      </c>
      <c r="E840" s="428"/>
      <c r="F840" s="429"/>
      <c r="G840" s="396" t="str">
        <f>IF(OR($AC$136="",$C$26&lt;&gt;1),"",IF(HLOOKUP($AC$136,Presentación!$BZ$3:$DE$574,Presentación!AP120,0)="","",HLOOKUP($AC$136,Presentación!$BZ$3:$DE$574,Presentación!AP120,0)))</f>
        <v/>
      </c>
      <c r="H840" s="428"/>
      <c r="I840" s="428"/>
      <c r="J840" s="428"/>
      <c r="K840" s="428"/>
      <c r="L840" s="428"/>
      <c r="M840" s="428"/>
      <c r="N840" s="428"/>
      <c r="O840" s="249"/>
      <c r="P840" s="249"/>
      <c r="Q840" s="249"/>
      <c r="R840" s="249"/>
      <c r="S840" s="249"/>
      <c r="T840" s="251"/>
      <c r="U840" s="251"/>
      <c r="V840" s="251"/>
      <c r="W840" s="251"/>
      <c r="X840" s="251"/>
      <c r="Y840" s="251"/>
      <c r="Z840" s="251"/>
      <c r="AA840" s="251"/>
      <c r="AB840" s="251"/>
      <c r="AC840" s="251"/>
      <c r="AD840" s="251"/>
      <c r="AK840">
        <f t="shared" si="87"/>
        <v>0</v>
      </c>
      <c r="AL840">
        <f t="shared" si="88"/>
        <v>0</v>
      </c>
      <c r="AM840">
        <f t="shared" si="89"/>
        <v>0</v>
      </c>
      <c r="AN840">
        <f t="shared" si="90"/>
        <v>0</v>
      </c>
      <c r="AO840">
        <f t="shared" si="91"/>
        <v>0</v>
      </c>
      <c r="AP840">
        <f t="shared" si="92"/>
        <v>0</v>
      </c>
      <c r="AQ840">
        <f t="shared" si="93"/>
        <v>0</v>
      </c>
      <c r="AR840">
        <f t="shared" si="94"/>
        <v>0</v>
      </c>
      <c r="AS840">
        <f t="shared" si="95"/>
        <v>0</v>
      </c>
      <c r="AT840">
        <f t="shared" si="96"/>
        <v>0</v>
      </c>
      <c r="AU840">
        <f t="shared" si="97"/>
        <v>0</v>
      </c>
      <c r="AV840">
        <f t="shared" si="98"/>
        <v>0</v>
      </c>
    </row>
    <row r="841" spans="1:48" ht="15" customHeight="1">
      <c r="A841" s="83"/>
      <c r="B841" s="100"/>
      <c r="C841" s="125" t="s">
        <v>1404</v>
      </c>
      <c r="D841" s="441" t="str">
        <f>IF(OR($AC$136="",$C$26&lt;&gt;1),"",IF(HLOOKUP($AC$136,Presentación!$AQ$3:$BV$574,Presentación!AP121)="","",HLOOKUP($AC$136,Presentación!$AQ$3:$BV$574,Presentación!AP121,0)))</f>
        <v/>
      </c>
      <c r="E841" s="428"/>
      <c r="F841" s="429"/>
      <c r="G841" s="396" t="str">
        <f>IF(OR($AC$136="",$C$26&lt;&gt;1),"",IF(HLOOKUP($AC$136,Presentación!$BZ$3:$DE$574,Presentación!AP121,0)="","",HLOOKUP($AC$136,Presentación!$BZ$3:$DE$574,Presentación!AP121,0)))</f>
        <v/>
      </c>
      <c r="H841" s="428"/>
      <c r="I841" s="428"/>
      <c r="J841" s="428"/>
      <c r="K841" s="428"/>
      <c r="L841" s="428"/>
      <c r="M841" s="428"/>
      <c r="N841" s="428"/>
      <c r="O841" s="249"/>
      <c r="P841" s="249"/>
      <c r="Q841" s="249"/>
      <c r="R841" s="249"/>
      <c r="S841" s="249"/>
      <c r="T841" s="251"/>
      <c r="U841" s="251"/>
      <c r="V841" s="251"/>
      <c r="W841" s="251"/>
      <c r="X841" s="251"/>
      <c r="Y841" s="251"/>
      <c r="Z841" s="251"/>
      <c r="AA841" s="251"/>
      <c r="AB841" s="251"/>
      <c r="AC841" s="251"/>
      <c r="AD841" s="251"/>
      <c r="AK841">
        <f t="shared" si="87"/>
        <v>0</v>
      </c>
      <c r="AL841">
        <f t="shared" si="88"/>
        <v>0</v>
      </c>
      <c r="AM841">
        <f t="shared" si="89"/>
        <v>0</v>
      </c>
      <c r="AN841">
        <f t="shared" si="90"/>
        <v>0</v>
      </c>
      <c r="AO841">
        <f t="shared" si="91"/>
        <v>0</v>
      </c>
      <c r="AP841">
        <f t="shared" si="92"/>
        <v>0</v>
      </c>
      <c r="AQ841">
        <f t="shared" si="93"/>
        <v>0</v>
      </c>
      <c r="AR841">
        <f t="shared" si="94"/>
        <v>0</v>
      </c>
      <c r="AS841">
        <f t="shared" si="95"/>
        <v>0</v>
      </c>
      <c r="AT841">
        <f t="shared" si="96"/>
        <v>0</v>
      </c>
      <c r="AU841">
        <f t="shared" si="97"/>
        <v>0</v>
      </c>
      <c r="AV841">
        <f t="shared" si="98"/>
        <v>0</v>
      </c>
    </row>
    <row r="842" spans="1:48" ht="15" customHeight="1">
      <c r="A842" s="83"/>
      <c r="B842" s="100"/>
      <c r="C842" s="125" t="s">
        <v>1405</v>
      </c>
      <c r="D842" s="441" t="str">
        <f>IF(OR($AC$136="",$C$26&lt;&gt;1),"",IF(HLOOKUP($AC$136,Presentación!$AQ$3:$BV$574,Presentación!AP122)="","",HLOOKUP($AC$136,Presentación!$AQ$3:$BV$574,Presentación!AP122,0)))</f>
        <v/>
      </c>
      <c r="E842" s="428"/>
      <c r="F842" s="429"/>
      <c r="G842" s="396" t="str">
        <f>IF(OR($AC$136="",$C$26&lt;&gt;1),"",IF(HLOOKUP($AC$136,Presentación!$BZ$3:$DE$574,Presentación!AP122,0)="","",HLOOKUP($AC$136,Presentación!$BZ$3:$DE$574,Presentación!AP122,0)))</f>
        <v/>
      </c>
      <c r="H842" s="428"/>
      <c r="I842" s="428"/>
      <c r="J842" s="428"/>
      <c r="K842" s="428"/>
      <c r="L842" s="428"/>
      <c r="M842" s="428"/>
      <c r="N842" s="428"/>
      <c r="O842" s="249"/>
      <c r="P842" s="249"/>
      <c r="Q842" s="249"/>
      <c r="R842" s="249"/>
      <c r="S842" s="249"/>
      <c r="T842" s="251"/>
      <c r="U842" s="251"/>
      <c r="V842" s="251"/>
      <c r="W842" s="251"/>
      <c r="X842" s="251"/>
      <c r="Y842" s="251"/>
      <c r="Z842" s="251"/>
      <c r="AA842" s="251"/>
      <c r="AB842" s="251"/>
      <c r="AC842" s="251"/>
      <c r="AD842" s="251"/>
      <c r="AK842">
        <f t="shared" si="87"/>
        <v>0</v>
      </c>
      <c r="AL842">
        <f t="shared" si="88"/>
        <v>0</v>
      </c>
      <c r="AM842">
        <f t="shared" si="89"/>
        <v>0</v>
      </c>
      <c r="AN842">
        <f t="shared" si="90"/>
        <v>0</v>
      </c>
      <c r="AO842">
        <f t="shared" si="91"/>
        <v>0</v>
      </c>
      <c r="AP842">
        <f t="shared" si="92"/>
        <v>0</v>
      </c>
      <c r="AQ842">
        <f t="shared" si="93"/>
        <v>0</v>
      </c>
      <c r="AR842">
        <f t="shared" si="94"/>
        <v>0</v>
      </c>
      <c r="AS842">
        <f t="shared" si="95"/>
        <v>0</v>
      </c>
      <c r="AT842">
        <f t="shared" si="96"/>
        <v>0</v>
      </c>
      <c r="AU842">
        <f t="shared" si="97"/>
        <v>0</v>
      </c>
      <c r="AV842">
        <f t="shared" si="98"/>
        <v>0</v>
      </c>
    </row>
    <row r="843" spans="1:48" ht="15" customHeight="1">
      <c r="A843" s="83"/>
      <c r="B843" s="100"/>
      <c r="C843" s="125" t="s">
        <v>1406</v>
      </c>
      <c r="D843" s="441" t="str">
        <f>IF(OR($AC$136="",$C$26&lt;&gt;1),"",IF(HLOOKUP($AC$136,Presentación!$AQ$3:$BV$574,Presentación!AP123)="","",HLOOKUP($AC$136,Presentación!$AQ$3:$BV$574,Presentación!AP123,0)))</f>
        <v/>
      </c>
      <c r="E843" s="428"/>
      <c r="F843" s="429"/>
      <c r="G843" s="396" t="str">
        <f>IF(OR($AC$136="",$C$26&lt;&gt;1),"",IF(HLOOKUP($AC$136,Presentación!$BZ$3:$DE$574,Presentación!AP123,0)="","",HLOOKUP($AC$136,Presentación!$BZ$3:$DE$574,Presentación!AP123,0)))</f>
        <v/>
      </c>
      <c r="H843" s="428"/>
      <c r="I843" s="428"/>
      <c r="J843" s="428"/>
      <c r="K843" s="428"/>
      <c r="L843" s="428"/>
      <c r="M843" s="428"/>
      <c r="N843" s="428"/>
      <c r="O843" s="249"/>
      <c r="P843" s="249"/>
      <c r="Q843" s="249"/>
      <c r="R843" s="249"/>
      <c r="S843" s="249"/>
      <c r="T843" s="251"/>
      <c r="U843" s="251"/>
      <c r="V843" s="251"/>
      <c r="W843" s="251"/>
      <c r="X843" s="251"/>
      <c r="Y843" s="251"/>
      <c r="Z843" s="251"/>
      <c r="AA843" s="251"/>
      <c r="AB843" s="251"/>
      <c r="AC843" s="251"/>
      <c r="AD843" s="251"/>
      <c r="AK843">
        <f t="shared" si="87"/>
        <v>0</v>
      </c>
      <c r="AL843">
        <f t="shared" si="88"/>
        <v>0</v>
      </c>
      <c r="AM843">
        <f t="shared" si="89"/>
        <v>0</v>
      </c>
      <c r="AN843">
        <f t="shared" si="90"/>
        <v>0</v>
      </c>
      <c r="AO843">
        <f t="shared" si="91"/>
        <v>0</v>
      </c>
      <c r="AP843">
        <f t="shared" si="92"/>
        <v>0</v>
      </c>
      <c r="AQ843">
        <f t="shared" si="93"/>
        <v>0</v>
      </c>
      <c r="AR843">
        <f t="shared" si="94"/>
        <v>0</v>
      </c>
      <c r="AS843">
        <f t="shared" si="95"/>
        <v>0</v>
      </c>
      <c r="AT843">
        <f t="shared" si="96"/>
        <v>0</v>
      </c>
      <c r="AU843">
        <f t="shared" si="97"/>
        <v>0</v>
      </c>
      <c r="AV843">
        <f t="shared" si="98"/>
        <v>0</v>
      </c>
    </row>
    <row r="844" spans="1:48" ht="15" customHeight="1">
      <c r="A844" s="83"/>
      <c r="B844" s="100"/>
      <c r="C844" s="125" t="s">
        <v>1407</v>
      </c>
      <c r="D844" s="441" t="str">
        <f>IF(OR($AC$136="",$C$26&lt;&gt;1),"",IF(HLOOKUP($AC$136,Presentación!$AQ$3:$BV$574,Presentación!AP124)="","",HLOOKUP($AC$136,Presentación!$AQ$3:$BV$574,Presentación!AP124,0)))</f>
        <v/>
      </c>
      <c r="E844" s="428"/>
      <c r="F844" s="429"/>
      <c r="G844" s="396" t="str">
        <f>IF(OR($AC$136="",$C$26&lt;&gt;1),"",IF(HLOOKUP($AC$136,Presentación!$BZ$3:$DE$574,Presentación!AP124,0)="","",HLOOKUP($AC$136,Presentación!$BZ$3:$DE$574,Presentación!AP124,0)))</f>
        <v/>
      </c>
      <c r="H844" s="428"/>
      <c r="I844" s="428"/>
      <c r="J844" s="428"/>
      <c r="K844" s="428"/>
      <c r="L844" s="428"/>
      <c r="M844" s="428"/>
      <c r="N844" s="428"/>
      <c r="O844" s="249"/>
      <c r="P844" s="249"/>
      <c r="Q844" s="249"/>
      <c r="R844" s="249"/>
      <c r="S844" s="249"/>
      <c r="T844" s="251"/>
      <c r="U844" s="251"/>
      <c r="V844" s="251"/>
      <c r="W844" s="251"/>
      <c r="X844" s="251"/>
      <c r="Y844" s="251"/>
      <c r="Z844" s="251"/>
      <c r="AA844" s="251"/>
      <c r="AB844" s="251"/>
      <c r="AC844" s="251"/>
      <c r="AD844" s="251"/>
      <c r="AK844">
        <f t="shared" si="87"/>
        <v>0</v>
      </c>
      <c r="AL844">
        <f t="shared" si="88"/>
        <v>0</v>
      </c>
      <c r="AM844">
        <f t="shared" si="89"/>
        <v>0</v>
      </c>
      <c r="AN844">
        <f t="shared" si="90"/>
        <v>0</v>
      </c>
      <c r="AO844">
        <f t="shared" si="91"/>
        <v>0</v>
      </c>
      <c r="AP844">
        <f t="shared" si="92"/>
        <v>0</v>
      </c>
      <c r="AQ844">
        <f t="shared" si="93"/>
        <v>0</v>
      </c>
      <c r="AR844">
        <f t="shared" si="94"/>
        <v>0</v>
      </c>
      <c r="AS844">
        <f t="shared" si="95"/>
        <v>0</v>
      </c>
      <c r="AT844">
        <f t="shared" si="96"/>
        <v>0</v>
      </c>
      <c r="AU844">
        <f t="shared" si="97"/>
        <v>0</v>
      </c>
      <c r="AV844">
        <f t="shared" si="98"/>
        <v>0</v>
      </c>
    </row>
    <row r="845" spans="1:48" ht="15" customHeight="1">
      <c r="A845" s="83"/>
      <c r="B845" s="100"/>
      <c r="C845" s="125" t="s">
        <v>1408</v>
      </c>
      <c r="D845" s="441" t="str">
        <f>IF(OR($AC$136="",$C$26&lt;&gt;1),"",IF(HLOOKUP($AC$136,Presentación!$AQ$3:$BV$574,Presentación!AP125)="","",HLOOKUP($AC$136,Presentación!$AQ$3:$BV$574,Presentación!AP125,0)))</f>
        <v/>
      </c>
      <c r="E845" s="428"/>
      <c r="F845" s="429"/>
      <c r="G845" s="396" t="str">
        <f>IF(OR($AC$136="",$C$26&lt;&gt;1),"",IF(HLOOKUP($AC$136,Presentación!$BZ$3:$DE$574,Presentación!AP125,0)="","",HLOOKUP($AC$136,Presentación!$BZ$3:$DE$574,Presentación!AP125,0)))</f>
        <v/>
      </c>
      <c r="H845" s="428"/>
      <c r="I845" s="428"/>
      <c r="J845" s="428"/>
      <c r="K845" s="428"/>
      <c r="L845" s="428"/>
      <c r="M845" s="428"/>
      <c r="N845" s="428"/>
      <c r="O845" s="249"/>
      <c r="P845" s="249"/>
      <c r="Q845" s="249"/>
      <c r="R845" s="249"/>
      <c r="S845" s="249"/>
      <c r="T845" s="251"/>
      <c r="U845" s="251"/>
      <c r="V845" s="251"/>
      <c r="W845" s="251"/>
      <c r="X845" s="251"/>
      <c r="Y845" s="251"/>
      <c r="Z845" s="251"/>
      <c r="AA845" s="251"/>
      <c r="AB845" s="251"/>
      <c r="AC845" s="251"/>
      <c r="AD845" s="251"/>
      <c r="AK845">
        <f t="shared" si="87"/>
        <v>0</v>
      </c>
      <c r="AL845">
        <f t="shared" si="88"/>
        <v>0</v>
      </c>
      <c r="AM845">
        <f t="shared" si="89"/>
        <v>0</v>
      </c>
      <c r="AN845">
        <f t="shared" si="90"/>
        <v>0</v>
      </c>
      <c r="AO845">
        <f t="shared" si="91"/>
        <v>0</v>
      </c>
      <c r="AP845">
        <f t="shared" si="92"/>
        <v>0</v>
      </c>
      <c r="AQ845">
        <f t="shared" si="93"/>
        <v>0</v>
      </c>
      <c r="AR845">
        <f t="shared" si="94"/>
        <v>0</v>
      </c>
      <c r="AS845">
        <f t="shared" si="95"/>
        <v>0</v>
      </c>
      <c r="AT845">
        <f t="shared" si="96"/>
        <v>0</v>
      </c>
      <c r="AU845">
        <f t="shared" si="97"/>
        <v>0</v>
      </c>
      <c r="AV845">
        <f t="shared" si="98"/>
        <v>0</v>
      </c>
    </row>
    <row r="846" spans="1:48" ht="15" customHeight="1">
      <c r="A846" s="83"/>
      <c r="B846" s="100"/>
      <c r="C846" s="125" t="s">
        <v>1409</v>
      </c>
      <c r="D846" s="441" t="str">
        <f>IF(OR($AC$136="",$C$26&lt;&gt;1),"",IF(HLOOKUP($AC$136,Presentación!$AQ$3:$BV$574,Presentación!AP126)="","",HLOOKUP($AC$136,Presentación!$AQ$3:$BV$574,Presentación!AP126,0)))</f>
        <v/>
      </c>
      <c r="E846" s="428"/>
      <c r="F846" s="429"/>
      <c r="G846" s="396" t="str">
        <f>IF(OR($AC$136="",$C$26&lt;&gt;1),"",IF(HLOOKUP($AC$136,Presentación!$BZ$3:$DE$574,Presentación!AP126,0)="","",HLOOKUP($AC$136,Presentación!$BZ$3:$DE$574,Presentación!AP126,0)))</f>
        <v/>
      </c>
      <c r="H846" s="428"/>
      <c r="I846" s="428"/>
      <c r="J846" s="428"/>
      <c r="K846" s="428"/>
      <c r="L846" s="428"/>
      <c r="M846" s="428"/>
      <c r="N846" s="428"/>
      <c r="O846" s="249"/>
      <c r="P846" s="249"/>
      <c r="Q846" s="249"/>
      <c r="R846" s="249"/>
      <c r="S846" s="249"/>
      <c r="T846" s="251"/>
      <c r="U846" s="251"/>
      <c r="V846" s="251"/>
      <c r="W846" s="251"/>
      <c r="X846" s="251"/>
      <c r="Y846" s="251"/>
      <c r="Z846" s="251"/>
      <c r="AA846" s="251"/>
      <c r="AB846" s="251"/>
      <c r="AC846" s="251"/>
      <c r="AD846" s="251"/>
      <c r="AK846">
        <f t="shared" si="87"/>
        <v>0</v>
      </c>
      <c r="AL846">
        <f t="shared" si="88"/>
        <v>0</v>
      </c>
      <c r="AM846">
        <f t="shared" si="89"/>
        <v>0</v>
      </c>
      <c r="AN846">
        <f t="shared" si="90"/>
        <v>0</v>
      </c>
      <c r="AO846">
        <f t="shared" si="91"/>
        <v>0</v>
      </c>
      <c r="AP846">
        <f t="shared" si="92"/>
        <v>0</v>
      </c>
      <c r="AQ846">
        <f t="shared" si="93"/>
        <v>0</v>
      </c>
      <c r="AR846">
        <f t="shared" si="94"/>
        <v>0</v>
      </c>
      <c r="AS846">
        <f t="shared" si="95"/>
        <v>0</v>
      </c>
      <c r="AT846">
        <f t="shared" si="96"/>
        <v>0</v>
      </c>
      <c r="AU846">
        <f t="shared" si="97"/>
        <v>0</v>
      </c>
      <c r="AV846">
        <f t="shared" si="98"/>
        <v>0</v>
      </c>
    </row>
    <row r="847" spans="1:48" ht="15" customHeight="1">
      <c r="A847" s="83"/>
      <c r="B847" s="100"/>
      <c r="C847" s="125" t="s">
        <v>1410</v>
      </c>
      <c r="D847" s="441" t="str">
        <f>IF(OR($AC$136="",$C$26&lt;&gt;1),"",IF(HLOOKUP($AC$136,Presentación!$AQ$3:$BV$574,Presentación!AP127)="","",HLOOKUP($AC$136,Presentación!$AQ$3:$BV$574,Presentación!AP127,0)))</f>
        <v/>
      </c>
      <c r="E847" s="428"/>
      <c r="F847" s="429"/>
      <c r="G847" s="396" t="str">
        <f>IF(OR($AC$136="",$C$26&lt;&gt;1),"",IF(HLOOKUP($AC$136,Presentación!$BZ$3:$DE$574,Presentación!AP127,0)="","",HLOOKUP($AC$136,Presentación!$BZ$3:$DE$574,Presentación!AP127,0)))</f>
        <v/>
      </c>
      <c r="H847" s="428"/>
      <c r="I847" s="428"/>
      <c r="J847" s="428"/>
      <c r="K847" s="428"/>
      <c r="L847" s="428"/>
      <c r="M847" s="428"/>
      <c r="N847" s="428"/>
      <c r="O847" s="249"/>
      <c r="P847" s="249"/>
      <c r="Q847" s="249"/>
      <c r="R847" s="249"/>
      <c r="S847" s="249"/>
      <c r="T847" s="251"/>
      <c r="U847" s="251"/>
      <c r="V847" s="251"/>
      <c r="W847" s="251"/>
      <c r="X847" s="251"/>
      <c r="Y847" s="251"/>
      <c r="Z847" s="251"/>
      <c r="AA847" s="251"/>
      <c r="AB847" s="251"/>
      <c r="AC847" s="251"/>
      <c r="AD847" s="251"/>
      <c r="AK847">
        <f t="shared" si="87"/>
        <v>0</v>
      </c>
      <c r="AL847">
        <f t="shared" si="88"/>
        <v>0</v>
      </c>
      <c r="AM847">
        <f t="shared" si="89"/>
        <v>0</v>
      </c>
      <c r="AN847">
        <f t="shared" si="90"/>
        <v>0</v>
      </c>
      <c r="AO847">
        <f t="shared" si="91"/>
        <v>0</v>
      </c>
      <c r="AP847">
        <f t="shared" si="92"/>
        <v>0</v>
      </c>
      <c r="AQ847">
        <f t="shared" si="93"/>
        <v>0</v>
      </c>
      <c r="AR847">
        <f t="shared" si="94"/>
        <v>0</v>
      </c>
      <c r="AS847">
        <f t="shared" si="95"/>
        <v>0</v>
      </c>
      <c r="AT847">
        <f t="shared" si="96"/>
        <v>0</v>
      </c>
      <c r="AU847">
        <f t="shared" si="97"/>
        <v>0</v>
      </c>
      <c r="AV847">
        <f t="shared" si="98"/>
        <v>0</v>
      </c>
    </row>
    <row r="848" spans="1:48" ht="15" customHeight="1">
      <c r="A848" s="83"/>
      <c r="B848" s="100"/>
      <c r="C848" s="125" t="s">
        <v>1411</v>
      </c>
      <c r="D848" s="441" t="str">
        <f>IF(OR($AC$136="",$C$26&lt;&gt;1),"",IF(HLOOKUP($AC$136,Presentación!$AQ$3:$BV$574,Presentación!AP128)="","",HLOOKUP($AC$136,Presentación!$AQ$3:$BV$574,Presentación!AP128,0)))</f>
        <v/>
      </c>
      <c r="E848" s="428"/>
      <c r="F848" s="429"/>
      <c r="G848" s="396" t="str">
        <f>IF(OR($AC$136="",$C$26&lt;&gt;1),"",IF(HLOOKUP($AC$136,Presentación!$BZ$3:$DE$574,Presentación!AP128,0)="","",HLOOKUP($AC$136,Presentación!$BZ$3:$DE$574,Presentación!AP128,0)))</f>
        <v/>
      </c>
      <c r="H848" s="428"/>
      <c r="I848" s="428"/>
      <c r="J848" s="428"/>
      <c r="K848" s="428"/>
      <c r="L848" s="428"/>
      <c r="M848" s="428"/>
      <c r="N848" s="428"/>
      <c r="O848" s="249"/>
      <c r="P848" s="249"/>
      <c r="Q848" s="249"/>
      <c r="R848" s="249"/>
      <c r="S848" s="249"/>
      <c r="T848" s="251"/>
      <c r="U848" s="251"/>
      <c r="V848" s="251"/>
      <c r="W848" s="251"/>
      <c r="X848" s="251"/>
      <c r="Y848" s="251"/>
      <c r="Z848" s="251"/>
      <c r="AA848" s="251"/>
      <c r="AB848" s="251"/>
      <c r="AC848" s="251"/>
      <c r="AD848" s="251"/>
      <c r="AK848">
        <f t="shared" si="87"/>
        <v>0</v>
      </c>
      <c r="AL848">
        <f t="shared" si="88"/>
        <v>0</v>
      </c>
      <c r="AM848">
        <f t="shared" si="89"/>
        <v>0</v>
      </c>
      <c r="AN848">
        <f t="shared" si="90"/>
        <v>0</v>
      </c>
      <c r="AO848">
        <f t="shared" si="91"/>
        <v>0</v>
      </c>
      <c r="AP848">
        <f t="shared" si="92"/>
        <v>0</v>
      </c>
      <c r="AQ848">
        <f t="shared" si="93"/>
        <v>0</v>
      </c>
      <c r="AR848">
        <f t="shared" si="94"/>
        <v>0</v>
      </c>
      <c r="AS848">
        <f t="shared" si="95"/>
        <v>0</v>
      </c>
      <c r="AT848">
        <f t="shared" si="96"/>
        <v>0</v>
      </c>
      <c r="AU848">
        <f t="shared" si="97"/>
        <v>0</v>
      </c>
      <c r="AV848">
        <f t="shared" si="98"/>
        <v>0</v>
      </c>
    </row>
    <row r="849" spans="1:48" ht="15" customHeight="1">
      <c r="A849" s="83"/>
      <c r="B849" s="100"/>
      <c r="C849" s="125" t="s">
        <v>1412</v>
      </c>
      <c r="D849" s="441" t="str">
        <f>IF(OR($AC$136="",$C$26&lt;&gt;1),"",IF(HLOOKUP($AC$136,Presentación!$AQ$3:$BV$574,Presentación!AP129)="","",HLOOKUP($AC$136,Presentación!$AQ$3:$BV$574,Presentación!AP129,0)))</f>
        <v/>
      </c>
      <c r="E849" s="428"/>
      <c r="F849" s="429"/>
      <c r="G849" s="396" t="str">
        <f>IF(OR($AC$136="",$C$26&lt;&gt;1),"",IF(HLOOKUP($AC$136,Presentación!$BZ$3:$DE$574,Presentación!AP129,0)="","",HLOOKUP($AC$136,Presentación!$BZ$3:$DE$574,Presentación!AP129,0)))</f>
        <v/>
      </c>
      <c r="H849" s="428"/>
      <c r="I849" s="428"/>
      <c r="J849" s="428"/>
      <c r="K849" s="428"/>
      <c r="L849" s="428"/>
      <c r="M849" s="428"/>
      <c r="N849" s="428"/>
      <c r="O849" s="249"/>
      <c r="P849" s="249"/>
      <c r="Q849" s="249"/>
      <c r="R849" s="249"/>
      <c r="S849" s="249"/>
      <c r="T849" s="251"/>
      <c r="U849" s="251"/>
      <c r="V849" s="251"/>
      <c r="W849" s="251"/>
      <c r="X849" s="251"/>
      <c r="Y849" s="251"/>
      <c r="Z849" s="251"/>
      <c r="AA849" s="251"/>
      <c r="AB849" s="251"/>
      <c r="AC849" s="251"/>
      <c r="AD849" s="251"/>
      <c r="AK849">
        <f t="shared" si="87"/>
        <v>0</v>
      </c>
      <c r="AL849">
        <f t="shared" si="88"/>
        <v>0</v>
      </c>
      <c r="AM849">
        <f t="shared" si="89"/>
        <v>0</v>
      </c>
      <c r="AN849">
        <f t="shared" si="90"/>
        <v>0</v>
      </c>
      <c r="AO849">
        <f t="shared" si="91"/>
        <v>0</v>
      </c>
      <c r="AP849">
        <f t="shared" si="92"/>
        <v>0</v>
      </c>
      <c r="AQ849">
        <f t="shared" si="93"/>
        <v>0</v>
      </c>
      <c r="AR849">
        <f t="shared" si="94"/>
        <v>0</v>
      </c>
      <c r="AS849">
        <f t="shared" si="95"/>
        <v>0</v>
      </c>
      <c r="AT849">
        <f t="shared" si="96"/>
        <v>0</v>
      </c>
      <c r="AU849">
        <f t="shared" si="97"/>
        <v>0</v>
      </c>
      <c r="AV849">
        <f t="shared" si="98"/>
        <v>0</v>
      </c>
    </row>
    <row r="850" spans="1:48" ht="15" customHeight="1">
      <c r="A850" s="83"/>
      <c r="B850" s="100"/>
      <c r="C850" s="125" t="s">
        <v>1413</v>
      </c>
      <c r="D850" s="441" t="str">
        <f>IF(OR($AC$136="",$C$26&lt;&gt;1),"",IF(HLOOKUP($AC$136,Presentación!$AQ$3:$BV$574,Presentación!AP130)="","",HLOOKUP($AC$136,Presentación!$AQ$3:$BV$574,Presentación!AP130,0)))</f>
        <v/>
      </c>
      <c r="E850" s="428"/>
      <c r="F850" s="429"/>
      <c r="G850" s="396" t="str">
        <f>IF(OR($AC$136="",$C$26&lt;&gt;1),"",IF(HLOOKUP($AC$136,Presentación!$BZ$3:$DE$574,Presentación!AP130,0)="","",HLOOKUP($AC$136,Presentación!$BZ$3:$DE$574,Presentación!AP130,0)))</f>
        <v/>
      </c>
      <c r="H850" s="428"/>
      <c r="I850" s="428"/>
      <c r="J850" s="428"/>
      <c r="K850" s="428"/>
      <c r="L850" s="428"/>
      <c r="M850" s="428"/>
      <c r="N850" s="428"/>
      <c r="O850" s="249"/>
      <c r="P850" s="249"/>
      <c r="Q850" s="249"/>
      <c r="R850" s="249"/>
      <c r="S850" s="249"/>
      <c r="T850" s="251"/>
      <c r="U850" s="251"/>
      <c r="V850" s="251"/>
      <c r="W850" s="251"/>
      <c r="X850" s="251"/>
      <c r="Y850" s="251"/>
      <c r="Z850" s="251"/>
      <c r="AA850" s="251"/>
      <c r="AB850" s="251"/>
      <c r="AC850" s="251"/>
      <c r="AD850" s="251"/>
      <c r="AK850">
        <f t="shared" si="87"/>
        <v>0</v>
      </c>
      <c r="AL850">
        <f t="shared" si="88"/>
        <v>0</v>
      </c>
      <c r="AM850">
        <f t="shared" si="89"/>
        <v>0</v>
      </c>
      <c r="AN850">
        <f t="shared" si="90"/>
        <v>0</v>
      </c>
      <c r="AO850">
        <f t="shared" si="91"/>
        <v>0</v>
      </c>
      <c r="AP850">
        <f t="shared" si="92"/>
        <v>0</v>
      </c>
      <c r="AQ850">
        <f t="shared" si="93"/>
        <v>0</v>
      </c>
      <c r="AR850">
        <f t="shared" si="94"/>
        <v>0</v>
      </c>
      <c r="AS850">
        <f t="shared" si="95"/>
        <v>0</v>
      </c>
      <c r="AT850">
        <f t="shared" si="96"/>
        <v>0</v>
      </c>
      <c r="AU850">
        <f t="shared" si="97"/>
        <v>0</v>
      </c>
      <c r="AV850">
        <f t="shared" si="98"/>
        <v>0</v>
      </c>
    </row>
    <row r="851" spans="1:48" ht="15" customHeight="1">
      <c r="A851" s="83"/>
      <c r="B851" s="100"/>
      <c r="C851" s="125" t="s">
        <v>1414</v>
      </c>
      <c r="D851" s="441" t="str">
        <f>IF(OR($AC$136="",$C$26&lt;&gt;1),"",IF(HLOOKUP($AC$136,Presentación!$AQ$3:$BV$574,Presentación!AP131)="","",HLOOKUP($AC$136,Presentación!$AQ$3:$BV$574,Presentación!AP131,0)))</f>
        <v/>
      </c>
      <c r="E851" s="428"/>
      <c r="F851" s="429"/>
      <c r="G851" s="396" t="str">
        <f>IF(OR($AC$136="",$C$26&lt;&gt;1),"",IF(HLOOKUP($AC$136,Presentación!$BZ$3:$DE$574,Presentación!AP131,0)="","",HLOOKUP($AC$136,Presentación!$BZ$3:$DE$574,Presentación!AP131,0)))</f>
        <v/>
      </c>
      <c r="H851" s="428"/>
      <c r="I851" s="428"/>
      <c r="J851" s="428"/>
      <c r="K851" s="428"/>
      <c r="L851" s="428"/>
      <c r="M851" s="428"/>
      <c r="N851" s="428"/>
      <c r="O851" s="249"/>
      <c r="P851" s="249"/>
      <c r="Q851" s="249"/>
      <c r="R851" s="249"/>
      <c r="S851" s="249"/>
      <c r="T851" s="251"/>
      <c r="U851" s="251"/>
      <c r="V851" s="251"/>
      <c r="W851" s="251"/>
      <c r="X851" s="251"/>
      <c r="Y851" s="251"/>
      <c r="Z851" s="251"/>
      <c r="AA851" s="251"/>
      <c r="AB851" s="251"/>
      <c r="AC851" s="251"/>
      <c r="AD851" s="251"/>
      <c r="AK851">
        <f t="shared" ref="AK851:AK914" si="99">COUNTIF(P851:R851,"NS")</f>
        <v>0</v>
      </c>
      <c r="AL851">
        <f t="shared" ref="AL851:AL914" si="100">SUM(P851:R851)</f>
        <v>0</v>
      </c>
      <c r="AM851">
        <f t="shared" ref="AM851:AM914" si="101">IF(COUNTA(O851:R851)=0,0,IF(OR(AND(O851=0,AK851&gt;0),AND(O851="ns",AL851&gt;0),AND(O851="ns",AK851=0,AL851=0)),1,IF(OR(AND(AK851&gt;=2,O851&gt;AL851),AND(O851="ns",AL851=0,AK851&gt;0),O851=AL851),0,1)))</f>
        <v>0</v>
      </c>
      <c r="AN851">
        <f t="shared" ref="AN851:AN914" si="102">COUNTIF(T851:V851,"NS")</f>
        <v>0</v>
      </c>
      <c r="AO851">
        <f t="shared" ref="AO851:AO914" si="103">SUM(T851:V851)</f>
        <v>0</v>
      </c>
      <c r="AP851">
        <f t="shared" ref="AP851:AP914" si="104">IF(COUNTA(S851:V851)=0,0,IF(OR(AND(S851=0,AN851&gt;0),AND(S851="ns",AO851&gt;0),AND(S851="ns",AN851=0,AO851=0)),1,IF(OR(AND(AN851&gt;=2,S851&gt;AO851),AND(S851="ns",AO851=0,AN851&gt;0),S851=AO851),0,1)))</f>
        <v>0</v>
      </c>
      <c r="AQ851">
        <f t="shared" ref="AQ851:AQ914" si="105">COUNTIF(X851:Z851,"NS")</f>
        <v>0</v>
      </c>
      <c r="AR851">
        <f t="shared" ref="AR851:AR914" si="106">SUM(X851:Z851)</f>
        <v>0</v>
      </c>
      <c r="AS851">
        <f t="shared" ref="AS851:AS914" si="107">IF(COUNTA(W851:Z851)=0,0,IF(OR(AND(W851=0,AQ851&gt;0),AND(W851="ns",AR851&gt;0),AND(W851="ns",AQ851=0,AR851=0)),1,IF(OR(AND(AQ851&gt;=2,W851&gt;AR851),AND(W851="ns",AR851=0,AQ851&gt;0),W851=AR851),0,1)))</f>
        <v>0</v>
      </c>
      <c r="AT851">
        <f t="shared" ref="AT851:AT914" si="108">COUNTIF(AB851:AD851,"NS")</f>
        <v>0</v>
      </c>
      <c r="AU851">
        <f t="shared" ref="AU851:AU914" si="109">SUM(AB851:AD851)</f>
        <v>0</v>
      </c>
      <c r="AV851">
        <f t="shared" ref="AV851:AV914" si="110">IF(COUNTA(AA851:AD851)=0,0,IF(OR(AND(AA851=0,AT851&gt;0),AND(AA851="ns",AU851&gt;0),AND(AA851="ns",AT851=0,AU851=0)),1,IF(OR(AND(AT851&gt;=2,AA851&gt;AU851),AND(AA851="ns",AU851=0,AT851&gt;0),AA851=AU851),0,1)))</f>
        <v>0</v>
      </c>
    </row>
    <row r="852" spans="1:48" ht="15" customHeight="1">
      <c r="A852" s="83"/>
      <c r="B852" s="100"/>
      <c r="C852" s="125" t="s">
        <v>1415</v>
      </c>
      <c r="D852" s="441" t="str">
        <f>IF(OR($AC$136="",$C$26&lt;&gt;1),"",IF(HLOOKUP($AC$136,Presentación!$AQ$3:$BV$574,Presentación!AP132)="","",HLOOKUP($AC$136,Presentación!$AQ$3:$BV$574,Presentación!AP132,0)))</f>
        <v/>
      </c>
      <c r="E852" s="428"/>
      <c r="F852" s="429"/>
      <c r="G852" s="396" t="str">
        <f>IF(OR($AC$136="",$C$26&lt;&gt;1),"",IF(HLOOKUP($AC$136,Presentación!$BZ$3:$DE$574,Presentación!AP132,0)="","",HLOOKUP($AC$136,Presentación!$BZ$3:$DE$574,Presentación!AP132,0)))</f>
        <v/>
      </c>
      <c r="H852" s="428"/>
      <c r="I852" s="428"/>
      <c r="J852" s="428"/>
      <c r="K852" s="428"/>
      <c r="L852" s="428"/>
      <c r="M852" s="428"/>
      <c r="N852" s="428"/>
      <c r="O852" s="249"/>
      <c r="P852" s="249"/>
      <c r="Q852" s="249"/>
      <c r="R852" s="249"/>
      <c r="S852" s="249"/>
      <c r="T852" s="251"/>
      <c r="U852" s="251"/>
      <c r="V852" s="251"/>
      <c r="W852" s="251"/>
      <c r="X852" s="251"/>
      <c r="Y852" s="251"/>
      <c r="Z852" s="251"/>
      <c r="AA852" s="251"/>
      <c r="AB852" s="251"/>
      <c r="AC852" s="251"/>
      <c r="AD852" s="251"/>
      <c r="AK852">
        <f t="shared" si="99"/>
        <v>0</v>
      </c>
      <c r="AL852">
        <f t="shared" si="100"/>
        <v>0</v>
      </c>
      <c r="AM852">
        <f t="shared" si="101"/>
        <v>0</v>
      </c>
      <c r="AN852">
        <f t="shared" si="102"/>
        <v>0</v>
      </c>
      <c r="AO852">
        <f t="shared" si="103"/>
        <v>0</v>
      </c>
      <c r="AP852">
        <f t="shared" si="104"/>
        <v>0</v>
      </c>
      <c r="AQ852">
        <f t="shared" si="105"/>
        <v>0</v>
      </c>
      <c r="AR852">
        <f t="shared" si="106"/>
        <v>0</v>
      </c>
      <c r="AS852">
        <f t="shared" si="107"/>
        <v>0</v>
      </c>
      <c r="AT852">
        <f t="shared" si="108"/>
        <v>0</v>
      </c>
      <c r="AU852">
        <f t="shared" si="109"/>
        <v>0</v>
      </c>
      <c r="AV852">
        <f t="shared" si="110"/>
        <v>0</v>
      </c>
    </row>
    <row r="853" spans="1:48" ht="15" customHeight="1">
      <c r="A853" s="83"/>
      <c r="B853" s="100"/>
      <c r="C853" s="125" t="s">
        <v>1416</v>
      </c>
      <c r="D853" s="441" t="str">
        <f>IF(OR($AC$136="",$C$26&lt;&gt;1),"",IF(HLOOKUP($AC$136,Presentación!$AQ$3:$BV$574,Presentación!AP133)="","",HLOOKUP($AC$136,Presentación!$AQ$3:$BV$574,Presentación!AP133,0)))</f>
        <v/>
      </c>
      <c r="E853" s="428"/>
      <c r="F853" s="429"/>
      <c r="G853" s="396" t="str">
        <f>IF(OR($AC$136="",$C$26&lt;&gt;1),"",IF(HLOOKUP($AC$136,Presentación!$BZ$3:$DE$574,Presentación!AP133,0)="","",HLOOKUP($AC$136,Presentación!$BZ$3:$DE$574,Presentación!AP133,0)))</f>
        <v/>
      </c>
      <c r="H853" s="428"/>
      <c r="I853" s="428"/>
      <c r="J853" s="428"/>
      <c r="K853" s="428"/>
      <c r="L853" s="428"/>
      <c r="M853" s="428"/>
      <c r="N853" s="428"/>
      <c r="O853" s="249"/>
      <c r="P853" s="249"/>
      <c r="Q853" s="249"/>
      <c r="R853" s="249"/>
      <c r="S853" s="249"/>
      <c r="T853" s="251"/>
      <c r="U853" s="251"/>
      <c r="V853" s="251"/>
      <c r="W853" s="251"/>
      <c r="X853" s="251"/>
      <c r="Y853" s="251"/>
      <c r="Z853" s="251"/>
      <c r="AA853" s="251"/>
      <c r="AB853" s="251"/>
      <c r="AC853" s="251"/>
      <c r="AD853" s="251"/>
      <c r="AK853">
        <f t="shared" si="99"/>
        <v>0</v>
      </c>
      <c r="AL853">
        <f t="shared" si="100"/>
        <v>0</v>
      </c>
      <c r="AM853">
        <f t="shared" si="101"/>
        <v>0</v>
      </c>
      <c r="AN853">
        <f t="shared" si="102"/>
        <v>0</v>
      </c>
      <c r="AO853">
        <f t="shared" si="103"/>
        <v>0</v>
      </c>
      <c r="AP853">
        <f t="shared" si="104"/>
        <v>0</v>
      </c>
      <c r="AQ853">
        <f t="shared" si="105"/>
        <v>0</v>
      </c>
      <c r="AR853">
        <f t="shared" si="106"/>
        <v>0</v>
      </c>
      <c r="AS853">
        <f t="shared" si="107"/>
        <v>0</v>
      </c>
      <c r="AT853">
        <f t="shared" si="108"/>
        <v>0</v>
      </c>
      <c r="AU853">
        <f t="shared" si="109"/>
        <v>0</v>
      </c>
      <c r="AV853">
        <f t="shared" si="110"/>
        <v>0</v>
      </c>
    </row>
    <row r="854" spans="1:48" ht="15" customHeight="1">
      <c r="A854" s="83"/>
      <c r="B854" s="100"/>
      <c r="C854" s="125" t="s">
        <v>1417</v>
      </c>
      <c r="D854" s="441" t="str">
        <f>IF(OR($AC$136="",$C$26&lt;&gt;1),"",IF(HLOOKUP($AC$136,Presentación!$AQ$3:$BV$574,Presentación!AP134)="","",HLOOKUP($AC$136,Presentación!$AQ$3:$BV$574,Presentación!AP134,0)))</f>
        <v/>
      </c>
      <c r="E854" s="428"/>
      <c r="F854" s="429"/>
      <c r="G854" s="396" t="str">
        <f>IF(OR($AC$136="",$C$26&lt;&gt;1),"",IF(HLOOKUP($AC$136,Presentación!$BZ$3:$DE$574,Presentación!AP134,0)="","",HLOOKUP($AC$136,Presentación!$BZ$3:$DE$574,Presentación!AP134,0)))</f>
        <v/>
      </c>
      <c r="H854" s="428"/>
      <c r="I854" s="428"/>
      <c r="J854" s="428"/>
      <c r="K854" s="428"/>
      <c r="L854" s="428"/>
      <c r="M854" s="428"/>
      <c r="N854" s="428"/>
      <c r="O854" s="249"/>
      <c r="P854" s="249"/>
      <c r="Q854" s="249"/>
      <c r="R854" s="249"/>
      <c r="S854" s="249"/>
      <c r="T854" s="251"/>
      <c r="U854" s="251"/>
      <c r="V854" s="251"/>
      <c r="W854" s="251"/>
      <c r="X854" s="251"/>
      <c r="Y854" s="251"/>
      <c r="Z854" s="251"/>
      <c r="AA854" s="251"/>
      <c r="AB854" s="251"/>
      <c r="AC854" s="251"/>
      <c r="AD854" s="251"/>
      <c r="AK854">
        <f t="shared" si="99"/>
        <v>0</v>
      </c>
      <c r="AL854">
        <f t="shared" si="100"/>
        <v>0</v>
      </c>
      <c r="AM854">
        <f t="shared" si="101"/>
        <v>0</v>
      </c>
      <c r="AN854">
        <f t="shared" si="102"/>
        <v>0</v>
      </c>
      <c r="AO854">
        <f t="shared" si="103"/>
        <v>0</v>
      </c>
      <c r="AP854">
        <f t="shared" si="104"/>
        <v>0</v>
      </c>
      <c r="AQ854">
        <f t="shared" si="105"/>
        <v>0</v>
      </c>
      <c r="AR854">
        <f t="shared" si="106"/>
        <v>0</v>
      </c>
      <c r="AS854">
        <f t="shared" si="107"/>
        <v>0</v>
      </c>
      <c r="AT854">
        <f t="shared" si="108"/>
        <v>0</v>
      </c>
      <c r="AU854">
        <f t="shared" si="109"/>
        <v>0</v>
      </c>
      <c r="AV854">
        <f t="shared" si="110"/>
        <v>0</v>
      </c>
    </row>
    <row r="855" spans="1:48" ht="15" customHeight="1">
      <c r="A855" s="83"/>
      <c r="B855" s="100"/>
      <c r="C855" s="125" t="s">
        <v>1418</v>
      </c>
      <c r="D855" s="441" t="str">
        <f>IF(OR($AC$136="",$C$26&lt;&gt;1),"",IF(HLOOKUP($AC$136,Presentación!$AQ$3:$BV$574,Presentación!AP135)="","",HLOOKUP($AC$136,Presentación!$AQ$3:$BV$574,Presentación!AP135,0)))</f>
        <v/>
      </c>
      <c r="E855" s="428"/>
      <c r="F855" s="429"/>
      <c r="G855" s="396" t="str">
        <f>IF(OR($AC$136="",$C$26&lt;&gt;1),"",IF(HLOOKUP($AC$136,Presentación!$BZ$3:$DE$574,Presentación!AP135,0)="","",HLOOKUP($AC$136,Presentación!$BZ$3:$DE$574,Presentación!AP135,0)))</f>
        <v/>
      </c>
      <c r="H855" s="428"/>
      <c r="I855" s="428"/>
      <c r="J855" s="428"/>
      <c r="K855" s="428"/>
      <c r="L855" s="428"/>
      <c r="M855" s="428"/>
      <c r="N855" s="428"/>
      <c r="O855" s="249"/>
      <c r="P855" s="249"/>
      <c r="Q855" s="249"/>
      <c r="R855" s="249"/>
      <c r="S855" s="249"/>
      <c r="T855" s="251"/>
      <c r="U855" s="251"/>
      <c r="V855" s="251"/>
      <c r="W855" s="251"/>
      <c r="X855" s="251"/>
      <c r="Y855" s="251"/>
      <c r="Z855" s="251"/>
      <c r="AA855" s="251"/>
      <c r="AB855" s="251"/>
      <c r="AC855" s="251"/>
      <c r="AD855" s="251"/>
      <c r="AK855">
        <f t="shared" si="99"/>
        <v>0</v>
      </c>
      <c r="AL855">
        <f t="shared" si="100"/>
        <v>0</v>
      </c>
      <c r="AM855">
        <f t="shared" si="101"/>
        <v>0</v>
      </c>
      <c r="AN855">
        <f t="shared" si="102"/>
        <v>0</v>
      </c>
      <c r="AO855">
        <f t="shared" si="103"/>
        <v>0</v>
      </c>
      <c r="AP855">
        <f t="shared" si="104"/>
        <v>0</v>
      </c>
      <c r="AQ855">
        <f t="shared" si="105"/>
        <v>0</v>
      </c>
      <c r="AR855">
        <f t="shared" si="106"/>
        <v>0</v>
      </c>
      <c r="AS855">
        <f t="shared" si="107"/>
        <v>0</v>
      </c>
      <c r="AT855">
        <f t="shared" si="108"/>
        <v>0</v>
      </c>
      <c r="AU855">
        <f t="shared" si="109"/>
        <v>0</v>
      </c>
      <c r="AV855">
        <f t="shared" si="110"/>
        <v>0</v>
      </c>
    </row>
    <row r="856" spans="1:48" ht="15" customHeight="1">
      <c r="A856" s="83"/>
      <c r="B856" s="100"/>
      <c r="C856" s="125" t="s">
        <v>1419</v>
      </c>
      <c r="D856" s="441" t="str">
        <f>IF(OR($AC$136="",$C$26&lt;&gt;1),"",IF(HLOOKUP($AC$136,Presentación!$AQ$3:$BV$574,Presentación!AP136)="","",HLOOKUP($AC$136,Presentación!$AQ$3:$BV$574,Presentación!AP136,0)))</f>
        <v/>
      </c>
      <c r="E856" s="428"/>
      <c r="F856" s="429"/>
      <c r="G856" s="396" t="str">
        <f>IF(OR($AC$136="",$C$26&lt;&gt;1),"",IF(HLOOKUP($AC$136,Presentación!$BZ$3:$DE$574,Presentación!AP136,0)="","",HLOOKUP($AC$136,Presentación!$BZ$3:$DE$574,Presentación!AP136,0)))</f>
        <v/>
      </c>
      <c r="H856" s="428"/>
      <c r="I856" s="428"/>
      <c r="J856" s="428"/>
      <c r="K856" s="428"/>
      <c r="L856" s="428"/>
      <c r="M856" s="428"/>
      <c r="N856" s="428"/>
      <c r="O856" s="249"/>
      <c r="P856" s="249"/>
      <c r="Q856" s="249"/>
      <c r="R856" s="249"/>
      <c r="S856" s="249"/>
      <c r="T856" s="251"/>
      <c r="U856" s="251"/>
      <c r="V856" s="251"/>
      <c r="W856" s="251"/>
      <c r="X856" s="251"/>
      <c r="Y856" s="251"/>
      <c r="Z856" s="251"/>
      <c r="AA856" s="251"/>
      <c r="AB856" s="251"/>
      <c r="AC856" s="251"/>
      <c r="AD856" s="251"/>
      <c r="AK856">
        <f t="shared" si="99"/>
        <v>0</v>
      </c>
      <c r="AL856">
        <f t="shared" si="100"/>
        <v>0</v>
      </c>
      <c r="AM856">
        <f t="shared" si="101"/>
        <v>0</v>
      </c>
      <c r="AN856">
        <f t="shared" si="102"/>
        <v>0</v>
      </c>
      <c r="AO856">
        <f t="shared" si="103"/>
        <v>0</v>
      </c>
      <c r="AP856">
        <f t="shared" si="104"/>
        <v>0</v>
      </c>
      <c r="AQ856">
        <f t="shared" si="105"/>
        <v>0</v>
      </c>
      <c r="AR856">
        <f t="shared" si="106"/>
        <v>0</v>
      </c>
      <c r="AS856">
        <f t="shared" si="107"/>
        <v>0</v>
      </c>
      <c r="AT856">
        <f t="shared" si="108"/>
        <v>0</v>
      </c>
      <c r="AU856">
        <f t="shared" si="109"/>
        <v>0</v>
      </c>
      <c r="AV856">
        <f t="shared" si="110"/>
        <v>0</v>
      </c>
    </row>
    <row r="857" spans="1:48" ht="15" customHeight="1">
      <c r="A857" s="83"/>
      <c r="B857" s="100"/>
      <c r="C857" s="125" t="s">
        <v>1420</v>
      </c>
      <c r="D857" s="441" t="str">
        <f>IF(OR($AC$136="",$C$26&lt;&gt;1),"",IF(HLOOKUP($AC$136,Presentación!$AQ$3:$BV$574,Presentación!AP137)="","",HLOOKUP($AC$136,Presentación!$AQ$3:$BV$574,Presentación!AP137,0)))</f>
        <v/>
      </c>
      <c r="E857" s="428"/>
      <c r="F857" s="429"/>
      <c r="G857" s="396" t="str">
        <f>IF(OR($AC$136="",$C$26&lt;&gt;1),"",IF(HLOOKUP($AC$136,Presentación!$BZ$3:$DE$574,Presentación!AP137,0)="","",HLOOKUP($AC$136,Presentación!$BZ$3:$DE$574,Presentación!AP137,0)))</f>
        <v/>
      </c>
      <c r="H857" s="428"/>
      <c r="I857" s="428"/>
      <c r="J857" s="428"/>
      <c r="K857" s="428"/>
      <c r="L857" s="428"/>
      <c r="M857" s="428"/>
      <c r="N857" s="428"/>
      <c r="O857" s="249"/>
      <c r="P857" s="249"/>
      <c r="Q857" s="249"/>
      <c r="R857" s="249"/>
      <c r="S857" s="249"/>
      <c r="T857" s="251"/>
      <c r="U857" s="251"/>
      <c r="V857" s="251"/>
      <c r="W857" s="251"/>
      <c r="X857" s="251"/>
      <c r="Y857" s="251"/>
      <c r="Z857" s="251"/>
      <c r="AA857" s="251"/>
      <c r="AB857" s="251"/>
      <c r="AC857" s="251"/>
      <c r="AD857" s="251"/>
      <c r="AK857">
        <f t="shared" si="99"/>
        <v>0</v>
      </c>
      <c r="AL857">
        <f t="shared" si="100"/>
        <v>0</v>
      </c>
      <c r="AM857">
        <f t="shared" si="101"/>
        <v>0</v>
      </c>
      <c r="AN857">
        <f t="shared" si="102"/>
        <v>0</v>
      </c>
      <c r="AO857">
        <f t="shared" si="103"/>
        <v>0</v>
      </c>
      <c r="AP857">
        <f t="shared" si="104"/>
        <v>0</v>
      </c>
      <c r="AQ857">
        <f t="shared" si="105"/>
        <v>0</v>
      </c>
      <c r="AR857">
        <f t="shared" si="106"/>
        <v>0</v>
      </c>
      <c r="AS857">
        <f t="shared" si="107"/>
        <v>0</v>
      </c>
      <c r="AT857">
        <f t="shared" si="108"/>
        <v>0</v>
      </c>
      <c r="AU857">
        <f t="shared" si="109"/>
        <v>0</v>
      </c>
      <c r="AV857">
        <f t="shared" si="110"/>
        <v>0</v>
      </c>
    </row>
    <row r="858" spans="1:48" ht="15" customHeight="1">
      <c r="A858" s="83"/>
      <c r="B858" s="100"/>
      <c r="C858" s="125" t="s">
        <v>1421</v>
      </c>
      <c r="D858" s="441" t="str">
        <f>IF(OR($AC$136="",$C$26&lt;&gt;1),"",IF(HLOOKUP($AC$136,Presentación!$AQ$3:$BV$574,Presentación!AP138)="","",HLOOKUP($AC$136,Presentación!$AQ$3:$BV$574,Presentación!AP138,0)))</f>
        <v/>
      </c>
      <c r="E858" s="428"/>
      <c r="F858" s="429"/>
      <c r="G858" s="396" t="str">
        <f>IF(OR($AC$136="",$C$26&lt;&gt;1),"",IF(HLOOKUP($AC$136,Presentación!$BZ$3:$DE$574,Presentación!AP138,0)="","",HLOOKUP($AC$136,Presentación!$BZ$3:$DE$574,Presentación!AP138,0)))</f>
        <v/>
      </c>
      <c r="H858" s="428"/>
      <c r="I858" s="428"/>
      <c r="J858" s="428"/>
      <c r="K858" s="428"/>
      <c r="L858" s="428"/>
      <c r="M858" s="428"/>
      <c r="N858" s="428"/>
      <c r="O858" s="249"/>
      <c r="P858" s="249"/>
      <c r="Q858" s="249"/>
      <c r="R858" s="249"/>
      <c r="S858" s="249"/>
      <c r="T858" s="251"/>
      <c r="U858" s="251"/>
      <c r="V858" s="251"/>
      <c r="W858" s="251"/>
      <c r="X858" s="251"/>
      <c r="Y858" s="251"/>
      <c r="Z858" s="251"/>
      <c r="AA858" s="251"/>
      <c r="AB858" s="251"/>
      <c r="AC858" s="251"/>
      <c r="AD858" s="251"/>
      <c r="AK858">
        <f t="shared" si="99"/>
        <v>0</v>
      </c>
      <c r="AL858">
        <f t="shared" si="100"/>
        <v>0</v>
      </c>
      <c r="AM858">
        <f t="shared" si="101"/>
        <v>0</v>
      </c>
      <c r="AN858">
        <f t="shared" si="102"/>
        <v>0</v>
      </c>
      <c r="AO858">
        <f t="shared" si="103"/>
        <v>0</v>
      </c>
      <c r="AP858">
        <f t="shared" si="104"/>
        <v>0</v>
      </c>
      <c r="AQ858">
        <f t="shared" si="105"/>
        <v>0</v>
      </c>
      <c r="AR858">
        <f t="shared" si="106"/>
        <v>0</v>
      </c>
      <c r="AS858">
        <f t="shared" si="107"/>
        <v>0</v>
      </c>
      <c r="AT858">
        <f t="shared" si="108"/>
        <v>0</v>
      </c>
      <c r="AU858">
        <f t="shared" si="109"/>
        <v>0</v>
      </c>
      <c r="AV858">
        <f t="shared" si="110"/>
        <v>0</v>
      </c>
    </row>
    <row r="859" spans="1:48" ht="15" customHeight="1">
      <c r="A859" s="83"/>
      <c r="B859" s="100"/>
      <c r="C859" s="125" t="s">
        <v>1422</v>
      </c>
      <c r="D859" s="441" t="str">
        <f>IF(OR($AC$136="",$C$26&lt;&gt;1),"",IF(HLOOKUP($AC$136,Presentación!$AQ$3:$BV$574,Presentación!AP139)="","",HLOOKUP($AC$136,Presentación!$AQ$3:$BV$574,Presentación!AP139,0)))</f>
        <v/>
      </c>
      <c r="E859" s="428"/>
      <c r="F859" s="429"/>
      <c r="G859" s="396" t="str">
        <f>IF(OR($AC$136="",$C$26&lt;&gt;1),"",IF(HLOOKUP($AC$136,Presentación!$BZ$3:$DE$574,Presentación!AP139,0)="","",HLOOKUP($AC$136,Presentación!$BZ$3:$DE$574,Presentación!AP139,0)))</f>
        <v/>
      </c>
      <c r="H859" s="428"/>
      <c r="I859" s="428"/>
      <c r="J859" s="428"/>
      <c r="K859" s="428"/>
      <c r="L859" s="428"/>
      <c r="M859" s="428"/>
      <c r="N859" s="428"/>
      <c r="O859" s="249"/>
      <c r="P859" s="249"/>
      <c r="Q859" s="249"/>
      <c r="R859" s="249"/>
      <c r="S859" s="249"/>
      <c r="T859" s="251"/>
      <c r="U859" s="251"/>
      <c r="V859" s="251"/>
      <c r="W859" s="251"/>
      <c r="X859" s="251"/>
      <c r="Y859" s="251"/>
      <c r="Z859" s="251"/>
      <c r="AA859" s="251"/>
      <c r="AB859" s="251"/>
      <c r="AC859" s="251"/>
      <c r="AD859" s="251"/>
      <c r="AK859">
        <f t="shared" si="99"/>
        <v>0</v>
      </c>
      <c r="AL859">
        <f t="shared" si="100"/>
        <v>0</v>
      </c>
      <c r="AM859">
        <f t="shared" si="101"/>
        <v>0</v>
      </c>
      <c r="AN859">
        <f t="shared" si="102"/>
        <v>0</v>
      </c>
      <c r="AO859">
        <f t="shared" si="103"/>
        <v>0</v>
      </c>
      <c r="AP859">
        <f t="shared" si="104"/>
        <v>0</v>
      </c>
      <c r="AQ859">
        <f t="shared" si="105"/>
        <v>0</v>
      </c>
      <c r="AR859">
        <f t="shared" si="106"/>
        <v>0</v>
      </c>
      <c r="AS859">
        <f t="shared" si="107"/>
        <v>0</v>
      </c>
      <c r="AT859">
        <f t="shared" si="108"/>
        <v>0</v>
      </c>
      <c r="AU859">
        <f t="shared" si="109"/>
        <v>0</v>
      </c>
      <c r="AV859">
        <f t="shared" si="110"/>
        <v>0</v>
      </c>
    </row>
    <row r="860" spans="1:48" ht="15" customHeight="1">
      <c r="A860" s="83"/>
      <c r="B860" s="100"/>
      <c r="C860" s="125" t="s">
        <v>1423</v>
      </c>
      <c r="D860" s="441" t="str">
        <f>IF(OR($AC$136="",$C$26&lt;&gt;1),"",IF(HLOOKUP($AC$136,Presentación!$AQ$3:$BV$574,Presentación!AP140)="","",HLOOKUP($AC$136,Presentación!$AQ$3:$BV$574,Presentación!AP140,0)))</f>
        <v/>
      </c>
      <c r="E860" s="428"/>
      <c r="F860" s="429"/>
      <c r="G860" s="396" t="str">
        <f>IF(OR($AC$136="",$C$26&lt;&gt;1),"",IF(HLOOKUP($AC$136,Presentación!$BZ$3:$DE$574,Presentación!AP140,0)="","",HLOOKUP($AC$136,Presentación!$BZ$3:$DE$574,Presentación!AP140,0)))</f>
        <v/>
      </c>
      <c r="H860" s="428"/>
      <c r="I860" s="428"/>
      <c r="J860" s="428"/>
      <c r="K860" s="428"/>
      <c r="L860" s="428"/>
      <c r="M860" s="428"/>
      <c r="N860" s="428"/>
      <c r="O860" s="249"/>
      <c r="P860" s="249"/>
      <c r="Q860" s="249"/>
      <c r="R860" s="249"/>
      <c r="S860" s="249"/>
      <c r="T860" s="251"/>
      <c r="U860" s="251"/>
      <c r="V860" s="251"/>
      <c r="W860" s="251"/>
      <c r="X860" s="251"/>
      <c r="Y860" s="251"/>
      <c r="Z860" s="251"/>
      <c r="AA860" s="251"/>
      <c r="AB860" s="251"/>
      <c r="AC860" s="251"/>
      <c r="AD860" s="251"/>
      <c r="AK860">
        <f t="shared" si="99"/>
        <v>0</v>
      </c>
      <c r="AL860">
        <f t="shared" si="100"/>
        <v>0</v>
      </c>
      <c r="AM860">
        <f t="shared" si="101"/>
        <v>0</v>
      </c>
      <c r="AN860">
        <f t="shared" si="102"/>
        <v>0</v>
      </c>
      <c r="AO860">
        <f t="shared" si="103"/>
        <v>0</v>
      </c>
      <c r="AP860">
        <f t="shared" si="104"/>
        <v>0</v>
      </c>
      <c r="AQ860">
        <f t="shared" si="105"/>
        <v>0</v>
      </c>
      <c r="AR860">
        <f t="shared" si="106"/>
        <v>0</v>
      </c>
      <c r="AS860">
        <f t="shared" si="107"/>
        <v>0</v>
      </c>
      <c r="AT860">
        <f t="shared" si="108"/>
        <v>0</v>
      </c>
      <c r="AU860">
        <f t="shared" si="109"/>
        <v>0</v>
      </c>
      <c r="AV860">
        <f t="shared" si="110"/>
        <v>0</v>
      </c>
    </row>
    <row r="861" spans="1:48" ht="15" customHeight="1">
      <c r="A861" s="83"/>
      <c r="B861" s="100"/>
      <c r="C861" s="125" t="s">
        <v>1424</v>
      </c>
      <c r="D861" s="441" t="str">
        <f>IF(OR($AC$136="",$C$26&lt;&gt;1),"",IF(HLOOKUP($AC$136,Presentación!$AQ$3:$BV$574,Presentación!AP141)="","",HLOOKUP($AC$136,Presentación!$AQ$3:$BV$574,Presentación!AP141,0)))</f>
        <v/>
      </c>
      <c r="E861" s="428"/>
      <c r="F861" s="429"/>
      <c r="G861" s="396" t="str">
        <f>IF(OR($AC$136="",$C$26&lt;&gt;1),"",IF(HLOOKUP($AC$136,Presentación!$BZ$3:$DE$574,Presentación!AP141,0)="","",HLOOKUP($AC$136,Presentación!$BZ$3:$DE$574,Presentación!AP141,0)))</f>
        <v/>
      </c>
      <c r="H861" s="428"/>
      <c r="I861" s="428"/>
      <c r="J861" s="428"/>
      <c r="K861" s="428"/>
      <c r="L861" s="428"/>
      <c r="M861" s="428"/>
      <c r="N861" s="428"/>
      <c r="O861" s="249"/>
      <c r="P861" s="249"/>
      <c r="Q861" s="249"/>
      <c r="R861" s="249"/>
      <c r="S861" s="249"/>
      <c r="T861" s="251"/>
      <c r="U861" s="251"/>
      <c r="V861" s="251"/>
      <c r="W861" s="251"/>
      <c r="X861" s="251"/>
      <c r="Y861" s="251"/>
      <c r="Z861" s="251"/>
      <c r="AA861" s="251"/>
      <c r="AB861" s="251"/>
      <c r="AC861" s="251"/>
      <c r="AD861" s="251"/>
      <c r="AK861">
        <f t="shared" si="99"/>
        <v>0</v>
      </c>
      <c r="AL861">
        <f t="shared" si="100"/>
        <v>0</v>
      </c>
      <c r="AM861">
        <f t="shared" si="101"/>
        <v>0</v>
      </c>
      <c r="AN861">
        <f t="shared" si="102"/>
        <v>0</v>
      </c>
      <c r="AO861">
        <f t="shared" si="103"/>
        <v>0</v>
      </c>
      <c r="AP861">
        <f t="shared" si="104"/>
        <v>0</v>
      </c>
      <c r="AQ861">
        <f t="shared" si="105"/>
        <v>0</v>
      </c>
      <c r="AR861">
        <f t="shared" si="106"/>
        <v>0</v>
      </c>
      <c r="AS861">
        <f t="shared" si="107"/>
        <v>0</v>
      </c>
      <c r="AT861">
        <f t="shared" si="108"/>
        <v>0</v>
      </c>
      <c r="AU861">
        <f t="shared" si="109"/>
        <v>0</v>
      </c>
      <c r="AV861">
        <f t="shared" si="110"/>
        <v>0</v>
      </c>
    </row>
    <row r="862" spans="1:48" ht="15" customHeight="1">
      <c r="A862" s="83"/>
      <c r="B862" s="100"/>
      <c r="C862" s="125" t="s">
        <v>1425</v>
      </c>
      <c r="D862" s="441" t="str">
        <f>IF(OR($AC$136="",$C$26&lt;&gt;1),"",IF(HLOOKUP($AC$136,Presentación!$AQ$3:$BV$574,Presentación!AP142)="","",HLOOKUP($AC$136,Presentación!$AQ$3:$BV$574,Presentación!AP142,0)))</f>
        <v/>
      </c>
      <c r="E862" s="428"/>
      <c r="F862" s="429"/>
      <c r="G862" s="396" t="str">
        <f>IF(OR($AC$136="",$C$26&lt;&gt;1),"",IF(HLOOKUP($AC$136,Presentación!$BZ$3:$DE$574,Presentación!AP142,0)="","",HLOOKUP($AC$136,Presentación!$BZ$3:$DE$574,Presentación!AP142,0)))</f>
        <v/>
      </c>
      <c r="H862" s="428"/>
      <c r="I862" s="428"/>
      <c r="J862" s="428"/>
      <c r="K862" s="428"/>
      <c r="L862" s="428"/>
      <c r="M862" s="428"/>
      <c r="N862" s="428"/>
      <c r="O862" s="249"/>
      <c r="P862" s="249"/>
      <c r="Q862" s="249"/>
      <c r="R862" s="249"/>
      <c r="S862" s="249"/>
      <c r="T862" s="251"/>
      <c r="U862" s="251"/>
      <c r="V862" s="251"/>
      <c r="W862" s="251"/>
      <c r="X862" s="251"/>
      <c r="Y862" s="251"/>
      <c r="Z862" s="251"/>
      <c r="AA862" s="251"/>
      <c r="AB862" s="251"/>
      <c r="AC862" s="251"/>
      <c r="AD862" s="251"/>
      <c r="AK862">
        <f t="shared" si="99"/>
        <v>0</v>
      </c>
      <c r="AL862">
        <f t="shared" si="100"/>
        <v>0</v>
      </c>
      <c r="AM862">
        <f t="shared" si="101"/>
        <v>0</v>
      </c>
      <c r="AN862">
        <f t="shared" si="102"/>
        <v>0</v>
      </c>
      <c r="AO862">
        <f t="shared" si="103"/>
        <v>0</v>
      </c>
      <c r="AP862">
        <f t="shared" si="104"/>
        <v>0</v>
      </c>
      <c r="AQ862">
        <f t="shared" si="105"/>
        <v>0</v>
      </c>
      <c r="AR862">
        <f t="shared" si="106"/>
        <v>0</v>
      </c>
      <c r="AS862">
        <f t="shared" si="107"/>
        <v>0</v>
      </c>
      <c r="AT862">
        <f t="shared" si="108"/>
        <v>0</v>
      </c>
      <c r="AU862">
        <f t="shared" si="109"/>
        <v>0</v>
      </c>
      <c r="AV862">
        <f t="shared" si="110"/>
        <v>0</v>
      </c>
    </row>
    <row r="863" spans="1:48" ht="15" customHeight="1">
      <c r="A863" s="83"/>
      <c r="B863" s="100"/>
      <c r="C863" s="125" t="s">
        <v>1426</v>
      </c>
      <c r="D863" s="441" t="str">
        <f>IF(OR($AC$136="",$C$26&lt;&gt;1),"",IF(HLOOKUP($AC$136,Presentación!$AQ$3:$BV$574,Presentación!AP143)="","",HLOOKUP($AC$136,Presentación!$AQ$3:$BV$574,Presentación!AP143,0)))</f>
        <v/>
      </c>
      <c r="E863" s="428"/>
      <c r="F863" s="429"/>
      <c r="G863" s="396" t="str">
        <f>IF(OR($AC$136="",$C$26&lt;&gt;1),"",IF(HLOOKUP($AC$136,Presentación!$BZ$3:$DE$574,Presentación!AP143,0)="","",HLOOKUP($AC$136,Presentación!$BZ$3:$DE$574,Presentación!AP143,0)))</f>
        <v/>
      </c>
      <c r="H863" s="428"/>
      <c r="I863" s="428"/>
      <c r="J863" s="428"/>
      <c r="K863" s="428"/>
      <c r="L863" s="428"/>
      <c r="M863" s="428"/>
      <c r="N863" s="428"/>
      <c r="O863" s="249"/>
      <c r="P863" s="249"/>
      <c r="Q863" s="249"/>
      <c r="R863" s="249"/>
      <c r="S863" s="249"/>
      <c r="T863" s="251"/>
      <c r="U863" s="251"/>
      <c r="V863" s="251"/>
      <c r="W863" s="251"/>
      <c r="X863" s="251"/>
      <c r="Y863" s="251"/>
      <c r="Z863" s="251"/>
      <c r="AA863" s="251"/>
      <c r="AB863" s="251"/>
      <c r="AC863" s="251"/>
      <c r="AD863" s="251"/>
      <c r="AK863">
        <f t="shared" si="99"/>
        <v>0</v>
      </c>
      <c r="AL863">
        <f t="shared" si="100"/>
        <v>0</v>
      </c>
      <c r="AM863">
        <f t="shared" si="101"/>
        <v>0</v>
      </c>
      <c r="AN863">
        <f t="shared" si="102"/>
        <v>0</v>
      </c>
      <c r="AO863">
        <f t="shared" si="103"/>
        <v>0</v>
      </c>
      <c r="AP863">
        <f t="shared" si="104"/>
        <v>0</v>
      </c>
      <c r="AQ863">
        <f t="shared" si="105"/>
        <v>0</v>
      </c>
      <c r="AR863">
        <f t="shared" si="106"/>
        <v>0</v>
      </c>
      <c r="AS863">
        <f t="shared" si="107"/>
        <v>0</v>
      </c>
      <c r="AT863">
        <f t="shared" si="108"/>
        <v>0</v>
      </c>
      <c r="AU863">
        <f t="shared" si="109"/>
        <v>0</v>
      </c>
      <c r="AV863">
        <f t="shared" si="110"/>
        <v>0</v>
      </c>
    </row>
    <row r="864" spans="1:48" ht="15" customHeight="1">
      <c r="A864" s="83"/>
      <c r="B864" s="100"/>
      <c r="C864" s="125" t="s">
        <v>1427</v>
      </c>
      <c r="D864" s="441" t="str">
        <f>IF(OR($AC$136="",$C$26&lt;&gt;1),"",IF(HLOOKUP($AC$136,Presentación!$AQ$3:$BV$574,Presentación!AP144)="","",HLOOKUP($AC$136,Presentación!$AQ$3:$BV$574,Presentación!AP144,0)))</f>
        <v/>
      </c>
      <c r="E864" s="428"/>
      <c r="F864" s="429"/>
      <c r="G864" s="396" t="str">
        <f>IF(OR($AC$136="",$C$26&lt;&gt;1),"",IF(HLOOKUP($AC$136,Presentación!$BZ$3:$DE$574,Presentación!AP144,0)="","",HLOOKUP($AC$136,Presentación!$BZ$3:$DE$574,Presentación!AP144,0)))</f>
        <v/>
      </c>
      <c r="H864" s="428"/>
      <c r="I864" s="428"/>
      <c r="J864" s="428"/>
      <c r="K864" s="428"/>
      <c r="L864" s="428"/>
      <c r="M864" s="428"/>
      <c r="N864" s="428"/>
      <c r="O864" s="249"/>
      <c r="P864" s="249"/>
      <c r="Q864" s="249"/>
      <c r="R864" s="249"/>
      <c r="S864" s="249"/>
      <c r="T864" s="251"/>
      <c r="U864" s="251"/>
      <c r="V864" s="251"/>
      <c r="W864" s="251"/>
      <c r="X864" s="251"/>
      <c r="Y864" s="251"/>
      <c r="Z864" s="251"/>
      <c r="AA864" s="251"/>
      <c r="AB864" s="251"/>
      <c r="AC864" s="251"/>
      <c r="AD864" s="251"/>
      <c r="AK864">
        <f t="shared" si="99"/>
        <v>0</v>
      </c>
      <c r="AL864">
        <f t="shared" si="100"/>
        <v>0</v>
      </c>
      <c r="AM864">
        <f t="shared" si="101"/>
        <v>0</v>
      </c>
      <c r="AN864">
        <f t="shared" si="102"/>
        <v>0</v>
      </c>
      <c r="AO864">
        <f t="shared" si="103"/>
        <v>0</v>
      </c>
      <c r="AP864">
        <f t="shared" si="104"/>
        <v>0</v>
      </c>
      <c r="AQ864">
        <f t="shared" si="105"/>
        <v>0</v>
      </c>
      <c r="AR864">
        <f t="shared" si="106"/>
        <v>0</v>
      </c>
      <c r="AS864">
        <f t="shared" si="107"/>
        <v>0</v>
      </c>
      <c r="AT864">
        <f t="shared" si="108"/>
        <v>0</v>
      </c>
      <c r="AU864">
        <f t="shared" si="109"/>
        <v>0</v>
      </c>
      <c r="AV864">
        <f t="shared" si="110"/>
        <v>0</v>
      </c>
    </row>
    <row r="865" spans="1:48" ht="15" customHeight="1">
      <c r="A865" s="83"/>
      <c r="B865" s="100"/>
      <c r="C865" s="125" t="s">
        <v>1428</v>
      </c>
      <c r="D865" s="441" t="str">
        <f>IF(OR($AC$136="",$C$26&lt;&gt;1),"",IF(HLOOKUP($AC$136,Presentación!$AQ$3:$BV$574,Presentación!AP145)="","",HLOOKUP($AC$136,Presentación!$AQ$3:$BV$574,Presentación!AP145,0)))</f>
        <v/>
      </c>
      <c r="E865" s="428"/>
      <c r="F865" s="429"/>
      <c r="G865" s="396" t="str">
        <f>IF(OR($AC$136="",$C$26&lt;&gt;1),"",IF(HLOOKUP($AC$136,Presentación!$BZ$3:$DE$574,Presentación!AP145,0)="","",HLOOKUP($AC$136,Presentación!$BZ$3:$DE$574,Presentación!AP145,0)))</f>
        <v/>
      </c>
      <c r="H865" s="428"/>
      <c r="I865" s="428"/>
      <c r="J865" s="428"/>
      <c r="K865" s="428"/>
      <c r="L865" s="428"/>
      <c r="M865" s="428"/>
      <c r="N865" s="428"/>
      <c r="O865" s="249"/>
      <c r="P865" s="249"/>
      <c r="Q865" s="249"/>
      <c r="R865" s="249"/>
      <c r="S865" s="249"/>
      <c r="T865" s="251"/>
      <c r="U865" s="251"/>
      <c r="V865" s="251"/>
      <c r="W865" s="251"/>
      <c r="X865" s="251"/>
      <c r="Y865" s="251"/>
      <c r="Z865" s="251"/>
      <c r="AA865" s="251"/>
      <c r="AB865" s="251"/>
      <c r="AC865" s="251"/>
      <c r="AD865" s="251"/>
      <c r="AK865">
        <f t="shared" si="99"/>
        <v>0</v>
      </c>
      <c r="AL865">
        <f t="shared" si="100"/>
        <v>0</v>
      </c>
      <c r="AM865">
        <f t="shared" si="101"/>
        <v>0</v>
      </c>
      <c r="AN865">
        <f t="shared" si="102"/>
        <v>0</v>
      </c>
      <c r="AO865">
        <f t="shared" si="103"/>
        <v>0</v>
      </c>
      <c r="AP865">
        <f t="shared" si="104"/>
        <v>0</v>
      </c>
      <c r="AQ865">
        <f t="shared" si="105"/>
        <v>0</v>
      </c>
      <c r="AR865">
        <f t="shared" si="106"/>
        <v>0</v>
      </c>
      <c r="AS865">
        <f t="shared" si="107"/>
        <v>0</v>
      </c>
      <c r="AT865">
        <f t="shared" si="108"/>
        <v>0</v>
      </c>
      <c r="AU865">
        <f t="shared" si="109"/>
        <v>0</v>
      </c>
      <c r="AV865">
        <f t="shared" si="110"/>
        <v>0</v>
      </c>
    </row>
    <row r="866" spans="1:48" ht="15" customHeight="1">
      <c r="A866" s="83"/>
      <c r="B866" s="100"/>
      <c r="C866" s="125" t="s">
        <v>1429</v>
      </c>
      <c r="D866" s="441" t="str">
        <f>IF(OR($AC$136="",$C$26&lt;&gt;1),"",IF(HLOOKUP($AC$136,Presentación!$AQ$3:$BV$574,Presentación!AP146)="","",HLOOKUP($AC$136,Presentación!$AQ$3:$BV$574,Presentación!AP146,0)))</f>
        <v/>
      </c>
      <c r="E866" s="428"/>
      <c r="F866" s="429"/>
      <c r="G866" s="396" t="str">
        <f>IF(OR($AC$136="",$C$26&lt;&gt;1),"",IF(HLOOKUP($AC$136,Presentación!$BZ$3:$DE$574,Presentación!AP146,0)="","",HLOOKUP($AC$136,Presentación!$BZ$3:$DE$574,Presentación!AP146,0)))</f>
        <v/>
      </c>
      <c r="H866" s="428"/>
      <c r="I866" s="428"/>
      <c r="J866" s="428"/>
      <c r="K866" s="428"/>
      <c r="L866" s="428"/>
      <c r="M866" s="428"/>
      <c r="N866" s="428"/>
      <c r="O866" s="249"/>
      <c r="P866" s="249"/>
      <c r="Q866" s="249"/>
      <c r="R866" s="249"/>
      <c r="S866" s="249"/>
      <c r="T866" s="251"/>
      <c r="U866" s="251"/>
      <c r="V866" s="251"/>
      <c r="W866" s="251"/>
      <c r="X866" s="251"/>
      <c r="Y866" s="251"/>
      <c r="Z866" s="251"/>
      <c r="AA866" s="251"/>
      <c r="AB866" s="251"/>
      <c r="AC866" s="251"/>
      <c r="AD866" s="251"/>
      <c r="AK866">
        <f t="shared" si="99"/>
        <v>0</v>
      </c>
      <c r="AL866">
        <f t="shared" si="100"/>
        <v>0</v>
      </c>
      <c r="AM866">
        <f t="shared" si="101"/>
        <v>0</v>
      </c>
      <c r="AN866">
        <f t="shared" si="102"/>
        <v>0</v>
      </c>
      <c r="AO866">
        <f t="shared" si="103"/>
        <v>0</v>
      </c>
      <c r="AP866">
        <f t="shared" si="104"/>
        <v>0</v>
      </c>
      <c r="AQ866">
        <f t="shared" si="105"/>
        <v>0</v>
      </c>
      <c r="AR866">
        <f t="shared" si="106"/>
        <v>0</v>
      </c>
      <c r="AS866">
        <f t="shared" si="107"/>
        <v>0</v>
      </c>
      <c r="AT866">
        <f t="shared" si="108"/>
        <v>0</v>
      </c>
      <c r="AU866">
        <f t="shared" si="109"/>
        <v>0</v>
      </c>
      <c r="AV866">
        <f t="shared" si="110"/>
        <v>0</v>
      </c>
    </row>
    <row r="867" spans="1:48" ht="15" customHeight="1">
      <c r="A867" s="83"/>
      <c r="B867" s="100"/>
      <c r="C867" s="125" t="s">
        <v>1430</v>
      </c>
      <c r="D867" s="441" t="str">
        <f>IF(OR($AC$136="",$C$26&lt;&gt;1),"",IF(HLOOKUP($AC$136,Presentación!$AQ$3:$BV$574,Presentación!AP147)="","",HLOOKUP($AC$136,Presentación!$AQ$3:$BV$574,Presentación!AP147,0)))</f>
        <v/>
      </c>
      <c r="E867" s="428"/>
      <c r="F867" s="429"/>
      <c r="G867" s="396" t="str">
        <f>IF(OR($AC$136="",$C$26&lt;&gt;1),"",IF(HLOOKUP($AC$136,Presentación!$BZ$3:$DE$574,Presentación!AP147,0)="","",HLOOKUP($AC$136,Presentación!$BZ$3:$DE$574,Presentación!AP147,0)))</f>
        <v/>
      </c>
      <c r="H867" s="428"/>
      <c r="I867" s="428"/>
      <c r="J867" s="428"/>
      <c r="K867" s="428"/>
      <c r="L867" s="428"/>
      <c r="M867" s="428"/>
      <c r="N867" s="428"/>
      <c r="O867" s="249"/>
      <c r="P867" s="249"/>
      <c r="Q867" s="249"/>
      <c r="R867" s="249"/>
      <c r="S867" s="249"/>
      <c r="T867" s="251"/>
      <c r="U867" s="251"/>
      <c r="V867" s="251"/>
      <c r="W867" s="251"/>
      <c r="X867" s="251"/>
      <c r="Y867" s="251"/>
      <c r="Z867" s="251"/>
      <c r="AA867" s="251"/>
      <c r="AB867" s="251"/>
      <c r="AC867" s="251"/>
      <c r="AD867" s="251"/>
      <c r="AK867">
        <f t="shared" si="99"/>
        <v>0</v>
      </c>
      <c r="AL867">
        <f t="shared" si="100"/>
        <v>0</v>
      </c>
      <c r="AM867">
        <f t="shared" si="101"/>
        <v>0</v>
      </c>
      <c r="AN867">
        <f t="shared" si="102"/>
        <v>0</v>
      </c>
      <c r="AO867">
        <f t="shared" si="103"/>
        <v>0</v>
      </c>
      <c r="AP867">
        <f t="shared" si="104"/>
        <v>0</v>
      </c>
      <c r="AQ867">
        <f t="shared" si="105"/>
        <v>0</v>
      </c>
      <c r="AR867">
        <f t="shared" si="106"/>
        <v>0</v>
      </c>
      <c r="AS867">
        <f t="shared" si="107"/>
        <v>0</v>
      </c>
      <c r="AT867">
        <f t="shared" si="108"/>
        <v>0</v>
      </c>
      <c r="AU867">
        <f t="shared" si="109"/>
        <v>0</v>
      </c>
      <c r="AV867">
        <f t="shared" si="110"/>
        <v>0</v>
      </c>
    </row>
    <row r="868" spans="1:48" ht="15" customHeight="1">
      <c r="A868" s="83"/>
      <c r="B868" s="100"/>
      <c r="C868" s="125" t="s">
        <v>1431</v>
      </c>
      <c r="D868" s="441" t="str">
        <f>IF(OR($AC$136="",$C$26&lt;&gt;1),"",IF(HLOOKUP($AC$136,Presentación!$AQ$3:$BV$574,Presentación!AP148)="","",HLOOKUP($AC$136,Presentación!$AQ$3:$BV$574,Presentación!AP148,0)))</f>
        <v/>
      </c>
      <c r="E868" s="428"/>
      <c r="F868" s="429"/>
      <c r="G868" s="396" t="str">
        <f>IF(OR($AC$136="",$C$26&lt;&gt;1),"",IF(HLOOKUP($AC$136,Presentación!$BZ$3:$DE$574,Presentación!AP148,0)="","",HLOOKUP($AC$136,Presentación!$BZ$3:$DE$574,Presentación!AP148,0)))</f>
        <v/>
      </c>
      <c r="H868" s="428"/>
      <c r="I868" s="428"/>
      <c r="J868" s="428"/>
      <c r="K868" s="428"/>
      <c r="L868" s="428"/>
      <c r="M868" s="428"/>
      <c r="N868" s="428"/>
      <c r="O868" s="249"/>
      <c r="P868" s="249"/>
      <c r="Q868" s="249"/>
      <c r="R868" s="249"/>
      <c r="S868" s="249"/>
      <c r="T868" s="251"/>
      <c r="U868" s="251"/>
      <c r="V868" s="251"/>
      <c r="W868" s="251"/>
      <c r="X868" s="251"/>
      <c r="Y868" s="251"/>
      <c r="Z868" s="251"/>
      <c r="AA868" s="251"/>
      <c r="AB868" s="251"/>
      <c r="AC868" s="251"/>
      <c r="AD868" s="251"/>
      <c r="AK868">
        <f t="shared" si="99"/>
        <v>0</v>
      </c>
      <c r="AL868">
        <f t="shared" si="100"/>
        <v>0</v>
      </c>
      <c r="AM868">
        <f t="shared" si="101"/>
        <v>0</v>
      </c>
      <c r="AN868">
        <f t="shared" si="102"/>
        <v>0</v>
      </c>
      <c r="AO868">
        <f t="shared" si="103"/>
        <v>0</v>
      </c>
      <c r="AP868">
        <f t="shared" si="104"/>
        <v>0</v>
      </c>
      <c r="AQ868">
        <f t="shared" si="105"/>
        <v>0</v>
      </c>
      <c r="AR868">
        <f t="shared" si="106"/>
        <v>0</v>
      </c>
      <c r="AS868">
        <f t="shared" si="107"/>
        <v>0</v>
      </c>
      <c r="AT868">
        <f t="shared" si="108"/>
        <v>0</v>
      </c>
      <c r="AU868">
        <f t="shared" si="109"/>
        <v>0</v>
      </c>
      <c r="AV868">
        <f t="shared" si="110"/>
        <v>0</v>
      </c>
    </row>
    <row r="869" spans="1:48" ht="15" customHeight="1">
      <c r="A869" s="83"/>
      <c r="B869" s="100"/>
      <c r="C869" s="125" t="s">
        <v>1432</v>
      </c>
      <c r="D869" s="441" t="str">
        <f>IF(OR($AC$136="",$C$26&lt;&gt;1),"",IF(HLOOKUP($AC$136,Presentación!$AQ$3:$BV$574,Presentación!AP149)="","",HLOOKUP($AC$136,Presentación!$AQ$3:$BV$574,Presentación!AP149,0)))</f>
        <v/>
      </c>
      <c r="E869" s="428"/>
      <c r="F869" s="429"/>
      <c r="G869" s="396" t="str">
        <f>IF(OR($AC$136="",$C$26&lt;&gt;1),"",IF(HLOOKUP($AC$136,Presentación!$BZ$3:$DE$574,Presentación!AP149,0)="","",HLOOKUP($AC$136,Presentación!$BZ$3:$DE$574,Presentación!AP149,0)))</f>
        <v/>
      </c>
      <c r="H869" s="428"/>
      <c r="I869" s="428"/>
      <c r="J869" s="428"/>
      <c r="K869" s="428"/>
      <c r="L869" s="428"/>
      <c r="M869" s="428"/>
      <c r="N869" s="428"/>
      <c r="O869" s="249"/>
      <c r="P869" s="249"/>
      <c r="Q869" s="249"/>
      <c r="R869" s="249"/>
      <c r="S869" s="249"/>
      <c r="T869" s="251"/>
      <c r="U869" s="251"/>
      <c r="V869" s="251"/>
      <c r="W869" s="251"/>
      <c r="X869" s="251"/>
      <c r="Y869" s="251"/>
      <c r="Z869" s="251"/>
      <c r="AA869" s="251"/>
      <c r="AB869" s="251"/>
      <c r="AC869" s="251"/>
      <c r="AD869" s="251"/>
      <c r="AK869">
        <f t="shared" si="99"/>
        <v>0</v>
      </c>
      <c r="AL869">
        <f t="shared" si="100"/>
        <v>0</v>
      </c>
      <c r="AM869">
        <f t="shared" si="101"/>
        <v>0</v>
      </c>
      <c r="AN869">
        <f t="shared" si="102"/>
        <v>0</v>
      </c>
      <c r="AO869">
        <f t="shared" si="103"/>
        <v>0</v>
      </c>
      <c r="AP869">
        <f t="shared" si="104"/>
        <v>0</v>
      </c>
      <c r="AQ869">
        <f t="shared" si="105"/>
        <v>0</v>
      </c>
      <c r="AR869">
        <f t="shared" si="106"/>
        <v>0</v>
      </c>
      <c r="AS869">
        <f t="shared" si="107"/>
        <v>0</v>
      </c>
      <c r="AT869">
        <f t="shared" si="108"/>
        <v>0</v>
      </c>
      <c r="AU869">
        <f t="shared" si="109"/>
        <v>0</v>
      </c>
      <c r="AV869">
        <f t="shared" si="110"/>
        <v>0</v>
      </c>
    </row>
    <row r="870" spans="1:48" ht="15" customHeight="1">
      <c r="A870" s="83"/>
      <c r="B870" s="100"/>
      <c r="C870" s="125" t="s">
        <v>1433</v>
      </c>
      <c r="D870" s="441" t="str">
        <f>IF(OR($AC$136="",$C$26&lt;&gt;1),"",IF(HLOOKUP($AC$136,Presentación!$AQ$3:$BV$574,Presentación!AP150)="","",HLOOKUP($AC$136,Presentación!$AQ$3:$BV$574,Presentación!AP150,0)))</f>
        <v/>
      </c>
      <c r="E870" s="428"/>
      <c r="F870" s="429"/>
      <c r="G870" s="396" t="str">
        <f>IF(OR($AC$136="",$C$26&lt;&gt;1),"",IF(HLOOKUP($AC$136,Presentación!$BZ$3:$DE$574,Presentación!AP150,0)="","",HLOOKUP($AC$136,Presentación!$BZ$3:$DE$574,Presentación!AP150,0)))</f>
        <v/>
      </c>
      <c r="H870" s="428"/>
      <c r="I870" s="428"/>
      <c r="J870" s="428"/>
      <c r="K870" s="428"/>
      <c r="L870" s="428"/>
      <c r="M870" s="428"/>
      <c r="N870" s="428"/>
      <c r="O870" s="249"/>
      <c r="P870" s="249"/>
      <c r="Q870" s="249"/>
      <c r="R870" s="249"/>
      <c r="S870" s="249"/>
      <c r="T870" s="251"/>
      <c r="U870" s="251"/>
      <c r="V870" s="251"/>
      <c r="W870" s="251"/>
      <c r="X870" s="251"/>
      <c r="Y870" s="251"/>
      <c r="Z870" s="251"/>
      <c r="AA870" s="251"/>
      <c r="AB870" s="251"/>
      <c r="AC870" s="251"/>
      <c r="AD870" s="251"/>
      <c r="AK870">
        <f t="shared" si="99"/>
        <v>0</v>
      </c>
      <c r="AL870">
        <f t="shared" si="100"/>
        <v>0</v>
      </c>
      <c r="AM870">
        <f t="shared" si="101"/>
        <v>0</v>
      </c>
      <c r="AN870">
        <f t="shared" si="102"/>
        <v>0</v>
      </c>
      <c r="AO870">
        <f t="shared" si="103"/>
        <v>0</v>
      </c>
      <c r="AP870">
        <f t="shared" si="104"/>
        <v>0</v>
      </c>
      <c r="AQ870">
        <f t="shared" si="105"/>
        <v>0</v>
      </c>
      <c r="AR870">
        <f t="shared" si="106"/>
        <v>0</v>
      </c>
      <c r="AS870">
        <f t="shared" si="107"/>
        <v>0</v>
      </c>
      <c r="AT870">
        <f t="shared" si="108"/>
        <v>0</v>
      </c>
      <c r="AU870">
        <f t="shared" si="109"/>
        <v>0</v>
      </c>
      <c r="AV870">
        <f t="shared" si="110"/>
        <v>0</v>
      </c>
    </row>
    <row r="871" spans="1:48" ht="15" customHeight="1">
      <c r="A871" s="83"/>
      <c r="B871" s="100"/>
      <c r="C871" s="125" t="s">
        <v>1434</v>
      </c>
      <c r="D871" s="441" t="str">
        <f>IF(OR($AC$136="",$C$26&lt;&gt;1),"",IF(HLOOKUP($AC$136,Presentación!$AQ$3:$BV$574,Presentación!AP151)="","",HLOOKUP($AC$136,Presentación!$AQ$3:$BV$574,Presentación!AP151,0)))</f>
        <v/>
      </c>
      <c r="E871" s="428"/>
      <c r="F871" s="429"/>
      <c r="G871" s="396" t="str">
        <f>IF(OR($AC$136="",$C$26&lt;&gt;1),"",IF(HLOOKUP($AC$136,Presentación!$BZ$3:$DE$574,Presentación!AP151,0)="","",HLOOKUP($AC$136,Presentación!$BZ$3:$DE$574,Presentación!AP151,0)))</f>
        <v/>
      </c>
      <c r="H871" s="428"/>
      <c r="I871" s="428"/>
      <c r="J871" s="428"/>
      <c r="K871" s="428"/>
      <c r="L871" s="428"/>
      <c r="M871" s="428"/>
      <c r="N871" s="428"/>
      <c r="O871" s="249"/>
      <c r="P871" s="249"/>
      <c r="Q871" s="249"/>
      <c r="R871" s="249"/>
      <c r="S871" s="249"/>
      <c r="T871" s="251"/>
      <c r="U871" s="251"/>
      <c r="V871" s="251"/>
      <c r="W871" s="251"/>
      <c r="X871" s="251"/>
      <c r="Y871" s="251"/>
      <c r="Z871" s="251"/>
      <c r="AA871" s="251"/>
      <c r="AB871" s="251"/>
      <c r="AC871" s="251"/>
      <c r="AD871" s="251"/>
      <c r="AK871">
        <f t="shared" si="99"/>
        <v>0</v>
      </c>
      <c r="AL871">
        <f t="shared" si="100"/>
        <v>0</v>
      </c>
      <c r="AM871">
        <f t="shared" si="101"/>
        <v>0</v>
      </c>
      <c r="AN871">
        <f t="shared" si="102"/>
        <v>0</v>
      </c>
      <c r="AO871">
        <f t="shared" si="103"/>
        <v>0</v>
      </c>
      <c r="AP871">
        <f t="shared" si="104"/>
        <v>0</v>
      </c>
      <c r="AQ871">
        <f t="shared" si="105"/>
        <v>0</v>
      </c>
      <c r="AR871">
        <f t="shared" si="106"/>
        <v>0</v>
      </c>
      <c r="AS871">
        <f t="shared" si="107"/>
        <v>0</v>
      </c>
      <c r="AT871">
        <f t="shared" si="108"/>
        <v>0</v>
      </c>
      <c r="AU871">
        <f t="shared" si="109"/>
        <v>0</v>
      </c>
      <c r="AV871">
        <f t="shared" si="110"/>
        <v>0</v>
      </c>
    </row>
    <row r="872" spans="1:48" ht="15" customHeight="1">
      <c r="A872" s="83"/>
      <c r="B872" s="100"/>
      <c r="C872" s="125" t="s">
        <v>1435</v>
      </c>
      <c r="D872" s="441" t="str">
        <f>IF(OR($AC$136="",$C$26&lt;&gt;1),"",IF(HLOOKUP($AC$136,Presentación!$AQ$3:$BV$574,Presentación!AP152)="","",HLOOKUP($AC$136,Presentación!$AQ$3:$BV$574,Presentación!AP152,0)))</f>
        <v/>
      </c>
      <c r="E872" s="428"/>
      <c r="F872" s="429"/>
      <c r="G872" s="396" t="str">
        <f>IF(OR($AC$136="",$C$26&lt;&gt;1),"",IF(HLOOKUP($AC$136,Presentación!$BZ$3:$DE$574,Presentación!AP152,0)="","",HLOOKUP($AC$136,Presentación!$BZ$3:$DE$574,Presentación!AP152,0)))</f>
        <v/>
      </c>
      <c r="H872" s="428"/>
      <c r="I872" s="428"/>
      <c r="J872" s="428"/>
      <c r="K872" s="428"/>
      <c r="L872" s="428"/>
      <c r="M872" s="428"/>
      <c r="N872" s="428"/>
      <c r="O872" s="249"/>
      <c r="P872" s="249"/>
      <c r="Q872" s="249"/>
      <c r="R872" s="249"/>
      <c r="S872" s="249"/>
      <c r="T872" s="251"/>
      <c r="U872" s="251"/>
      <c r="V872" s="251"/>
      <c r="W872" s="251"/>
      <c r="X872" s="251"/>
      <c r="Y872" s="251"/>
      <c r="Z872" s="251"/>
      <c r="AA872" s="251"/>
      <c r="AB872" s="251"/>
      <c r="AC872" s="251"/>
      <c r="AD872" s="251"/>
      <c r="AK872">
        <f t="shared" si="99"/>
        <v>0</v>
      </c>
      <c r="AL872">
        <f t="shared" si="100"/>
        <v>0</v>
      </c>
      <c r="AM872">
        <f t="shared" si="101"/>
        <v>0</v>
      </c>
      <c r="AN872">
        <f t="shared" si="102"/>
        <v>0</v>
      </c>
      <c r="AO872">
        <f t="shared" si="103"/>
        <v>0</v>
      </c>
      <c r="AP872">
        <f t="shared" si="104"/>
        <v>0</v>
      </c>
      <c r="AQ872">
        <f t="shared" si="105"/>
        <v>0</v>
      </c>
      <c r="AR872">
        <f t="shared" si="106"/>
        <v>0</v>
      </c>
      <c r="AS872">
        <f t="shared" si="107"/>
        <v>0</v>
      </c>
      <c r="AT872">
        <f t="shared" si="108"/>
        <v>0</v>
      </c>
      <c r="AU872">
        <f t="shared" si="109"/>
        <v>0</v>
      </c>
      <c r="AV872">
        <f t="shared" si="110"/>
        <v>0</v>
      </c>
    </row>
    <row r="873" spans="1:48" ht="15" customHeight="1">
      <c r="A873" s="83"/>
      <c r="B873" s="100"/>
      <c r="C873" s="125" t="s">
        <v>1436</v>
      </c>
      <c r="D873" s="441" t="str">
        <f>IF(OR($AC$136="",$C$26&lt;&gt;1),"",IF(HLOOKUP($AC$136,Presentación!$AQ$3:$BV$574,Presentación!AP153)="","",HLOOKUP($AC$136,Presentación!$AQ$3:$BV$574,Presentación!AP153,0)))</f>
        <v/>
      </c>
      <c r="E873" s="428"/>
      <c r="F873" s="429"/>
      <c r="G873" s="396" t="str">
        <f>IF(OR($AC$136="",$C$26&lt;&gt;1),"",IF(HLOOKUP($AC$136,Presentación!$BZ$3:$DE$574,Presentación!AP153,0)="","",HLOOKUP($AC$136,Presentación!$BZ$3:$DE$574,Presentación!AP153,0)))</f>
        <v/>
      </c>
      <c r="H873" s="428"/>
      <c r="I873" s="428"/>
      <c r="J873" s="428"/>
      <c r="K873" s="428"/>
      <c r="L873" s="428"/>
      <c r="M873" s="428"/>
      <c r="N873" s="428"/>
      <c r="O873" s="249"/>
      <c r="P873" s="249"/>
      <c r="Q873" s="249"/>
      <c r="R873" s="249"/>
      <c r="S873" s="249"/>
      <c r="T873" s="251"/>
      <c r="U873" s="251"/>
      <c r="V873" s="251"/>
      <c r="W873" s="251"/>
      <c r="X873" s="251"/>
      <c r="Y873" s="251"/>
      <c r="Z873" s="251"/>
      <c r="AA873" s="251"/>
      <c r="AB873" s="251"/>
      <c r="AC873" s="251"/>
      <c r="AD873" s="251"/>
      <c r="AK873">
        <f t="shared" si="99"/>
        <v>0</v>
      </c>
      <c r="AL873">
        <f t="shared" si="100"/>
        <v>0</v>
      </c>
      <c r="AM873">
        <f t="shared" si="101"/>
        <v>0</v>
      </c>
      <c r="AN873">
        <f t="shared" si="102"/>
        <v>0</v>
      </c>
      <c r="AO873">
        <f t="shared" si="103"/>
        <v>0</v>
      </c>
      <c r="AP873">
        <f t="shared" si="104"/>
        <v>0</v>
      </c>
      <c r="AQ873">
        <f t="shared" si="105"/>
        <v>0</v>
      </c>
      <c r="AR873">
        <f t="shared" si="106"/>
        <v>0</v>
      </c>
      <c r="AS873">
        <f t="shared" si="107"/>
        <v>0</v>
      </c>
      <c r="AT873">
        <f t="shared" si="108"/>
        <v>0</v>
      </c>
      <c r="AU873">
        <f t="shared" si="109"/>
        <v>0</v>
      </c>
      <c r="AV873">
        <f t="shared" si="110"/>
        <v>0</v>
      </c>
    </row>
    <row r="874" spans="1:48" ht="15" customHeight="1">
      <c r="A874" s="83"/>
      <c r="B874" s="100"/>
      <c r="C874" s="125" t="s">
        <v>1437</v>
      </c>
      <c r="D874" s="441" t="str">
        <f>IF(OR($AC$136="",$C$26&lt;&gt;1),"",IF(HLOOKUP($AC$136,Presentación!$AQ$3:$BV$574,Presentación!AP154)="","",HLOOKUP($AC$136,Presentación!$AQ$3:$BV$574,Presentación!AP154,0)))</f>
        <v/>
      </c>
      <c r="E874" s="428"/>
      <c r="F874" s="429"/>
      <c r="G874" s="396" t="str">
        <f>IF(OR($AC$136="",$C$26&lt;&gt;1),"",IF(HLOOKUP($AC$136,Presentación!$BZ$3:$DE$574,Presentación!AP154,0)="","",HLOOKUP($AC$136,Presentación!$BZ$3:$DE$574,Presentación!AP154,0)))</f>
        <v/>
      </c>
      <c r="H874" s="428"/>
      <c r="I874" s="428"/>
      <c r="J874" s="428"/>
      <c r="K874" s="428"/>
      <c r="L874" s="428"/>
      <c r="M874" s="428"/>
      <c r="N874" s="428"/>
      <c r="O874" s="249"/>
      <c r="P874" s="249"/>
      <c r="Q874" s="249"/>
      <c r="R874" s="249"/>
      <c r="S874" s="249"/>
      <c r="T874" s="251"/>
      <c r="U874" s="251"/>
      <c r="V874" s="251"/>
      <c r="W874" s="251"/>
      <c r="X874" s="251"/>
      <c r="Y874" s="251"/>
      <c r="Z874" s="251"/>
      <c r="AA874" s="251"/>
      <c r="AB874" s="251"/>
      <c r="AC874" s="251"/>
      <c r="AD874" s="251"/>
      <c r="AK874">
        <f t="shared" si="99"/>
        <v>0</v>
      </c>
      <c r="AL874">
        <f t="shared" si="100"/>
        <v>0</v>
      </c>
      <c r="AM874">
        <f t="shared" si="101"/>
        <v>0</v>
      </c>
      <c r="AN874">
        <f t="shared" si="102"/>
        <v>0</v>
      </c>
      <c r="AO874">
        <f t="shared" si="103"/>
        <v>0</v>
      </c>
      <c r="AP874">
        <f t="shared" si="104"/>
        <v>0</v>
      </c>
      <c r="AQ874">
        <f t="shared" si="105"/>
        <v>0</v>
      </c>
      <c r="AR874">
        <f t="shared" si="106"/>
        <v>0</v>
      </c>
      <c r="AS874">
        <f t="shared" si="107"/>
        <v>0</v>
      </c>
      <c r="AT874">
        <f t="shared" si="108"/>
        <v>0</v>
      </c>
      <c r="AU874">
        <f t="shared" si="109"/>
        <v>0</v>
      </c>
      <c r="AV874">
        <f t="shared" si="110"/>
        <v>0</v>
      </c>
    </row>
    <row r="875" spans="1:48" ht="15" customHeight="1">
      <c r="A875" s="83"/>
      <c r="B875" s="100"/>
      <c r="C875" s="125" t="s">
        <v>1438</v>
      </c>
      <c r="D875" s="441" t="str">
        <f>IF(OR($AC$136="",$C$26&lt;&gt;1),"",IF(HLOOKUP($AC$136,Presentación!$AQ$3:$BV$574,Presentación!AP155)="","",HLOOKUP($AC$136,Presentación!$AQ$3:$BV$574,Presentación!AP155,0)))</f>
        <v/>
      </c>
      <c r="E875" s="428"/>
      <c r="F875" s="429"/>
      <c r="G875" s="396" t="str">
        <f>IF(OR($AC$136="",$C$26&lt;&gt;1),"",IF(HLOOKUP($AC$136,Presentación!$BZ$3:$DE$574,Presentación!AP155,0)="","",HLOOKUP($AC$136,Presentación!$BZ$3:$DE$574,Presentación!AP155,0)))</f>
        <v/>
      </c>
      <c r="H875" s="428"/>
      <c r="I875" s="428"/>
      <c r="J875" s="428"/>
      <c r="K875" s="428"/>
      <c r="L875" s="428"/>
      <c r="M875" s="428"/>
      <c r="N875" s="428"/>
      <c r="O875" s="249"/>
      <c r="P875" s="249"/>
      <c r="Q875" s="249"/>
      <c r="R875" s="249"/>
      <c r="S875" s="249"/>
      <c r="T875" s="251"/>
      <c r="U875" s="251"/>
      <c r="V875" s="251"/>
      <c r="W875" s="251"/>
      <c r="X875" s="251"/>
      <c r="Y875" s="251"/>
      <c r="Z875" s="251"/>
      <c r="AA875" s="251"/>
      <c r="AB875" s="251"/>
      <c r="AC875" s="251"/>
      <c r="AD875" s="251"/>
      <c r="AK875">
        <f t="shared" si="99"/>
        <v>0</v>
      </c>
      <c r="AL875">
        <f t="shared" si="100"/>
        <v>0</v>
      </c>
      <c r="AM875">
        <f t="shared" si="101"/>
        <v>0</v>
      </c>
      <c r="AN875">
        <f t="shared" si="102"/>
        <v>0</v>
      </c>
      <c r="AO875">
        <f t="shared" si="103"/>
        <v>0</v>
      </c>
      <c r="AP875">
        <f t="shared" si="104"/>
        <v>0</v>
      </c>
      <c r="AQ875">
        <f t="shared" si="105"/>
        <v>0</v>
      </c>
      <c r="AR875">
        <f t="shared" si="106"/>
        <v>0</v>
      </c>
      <c r="AS875">
        <f t="shared" si="107"/>
        <v>0</v>
      </c>
      <c r="AT875">
        <f t="shared" si="108"/>
        <v>0</v>
      </c>
      <c r="AU875">
        <f t="shared" si="109"/>
        <v>0</v>
      </c>
      <c r="AV875">
        <f t="shared" si="110"/>
        <v>0</v>
      </c>
    </row>
    <row r="876" spans="1:48" ht="15" customHeight="1">
      <c r="A876" s="83"/>
      <c r="B876" s="100"/>
      <c r="C876" s="125" t="s">
        <v>1439</v>
      </c>
      <c r="D876" s="441" t="str">
        <f>IF(OR($AC$136="",$C$26&lt;&gt;1),"",IF(HLOOKUP($AC$136,Presentación!$AQ$3:$BV$574,Presentación!AP156)="","",HLOOKUP($AC$136,Presentación!$AQ$3:$BV$574,Presentación!AP156,0)))</f>
        <v/>
      </c>
      <c r="E876" s="428"/>
      <c r="F876" s="429"/>
      <c r="G876" s="396" t="str">
        <f>IF(OR($AC$136="",$C$26&lt;&gt;1),"",IF(HLOOKUP($AC$136,Presentación!$BZ$3:$DE$574,Presentación!AP156,0)="","",HLOOKUP($AC$136,Presentación!$BZ$3:$DE$574,Presentación!AP156,0)))</f>
        <v/>
      </c>
      <c r="H876" s="428"/>
      <c r="I876" s="428"/>
      <c r="J876" s="428"/>
      <c r="K876" s="428"/>
      <c r="L876" s="428"/>
      <c r="M876" s="428"/>
      <c r="N876" s="428"/>
      <c r="O876" s="249"/>
      <c r="P876" s="249"/>
      <c r="Q876" s="249"/>
      <c r="R876" s="249"/>
      <c r="S876" s="249"/>
      <c r="T876" s="251"/>
      <c r="U876" s="251"/>
      <c r="V876" s="251"/>
      <c r="W876" s="251"/>
      <c r="X876" s="251"/>
      <c r="Y876" s="251"/>
      <c r="Z876" s="251"/>
      <c r="AA876" s="251"/>
      <c r="AB876" s="251"/>
      <c r="AC876" s="251"/>
      <c r="AD876" s="251"/>
      <c r="AK876">
        <f t="shared" si="99"/>
        <v>0</v>
      </c>
      <c r="AL876">
        <f t="shared" si="100"/>
        <v>0</v>
      </c>
      <c r="AM876">
        <f t="shared" si="101"/>
        <v>0</v>
      </c>
      <c r="AN876">
        <f t="shared" si="102"/>
        <v>0</v>
      </c>
      <c r="AO876">
        <f t="shared" si="103"/>
        <v>0</v>
      </c>
      <c r="AP876">
        <f t="shared" si="104"/>
        <v>0</v>
      </c>
      <c r="AQ876">
        <f t="shared" si="105"/>
        <v>0</v>
      </c>
      <c r="AR876">
        <f t="shared" si="106"/>
        <v>0</v>
      </c>
      <c r="AS876">
        <f t="shared" si="107"/>
        <v>0</v>
      </c>
      <c r="AT876">
        <f t="shared" si="108"/>
        <v>0</v>
      </c>
      <c r="AU876">
        <f t="shared" si="109"/>
        <v>0</v>
      </c>
      <c r="AV876">
        <f t="shared" si="110"/>
        <v>0</v>
      </c>
    </row>
    <row r="877" spans="1:48" ht="15" customHeight="1">
      <c r="A877" s="83"/>
      <c r="B877" s="100"/>
      <c r="C877" s="125" t="s">
        <v>1440</v>
      </c>
      <c r="D877" s="441" t="str">
        <f>IF(OR($AC$136="",$C$26&lt;&gt;1),"",IF(HLOOKUP($AC$136,Presentación!$AQ$3:$BV$574,Presentación!AP157)="","",HLOOKUP($AC$136,Presentación!$AQ$3:$BV$574,Presentación!AP157,0)))</f>
        <v/>
      </c>
      <c r="E877" s="428"/>
      <c r="F877" s="429"/>
      <c r="G877" s="396" t="str">
        <f>IF(OR($AC$136="",$C$26&lt;&gt;1),"",IF(HLOOKUP($AC$136,Presentación!$BZ$3:$DE$574,Presentación!AP157,0)="","",HLOOKUP($AC$136,Presentación!$BZ$3:$DE$574,Presentación!AP157,0)))</f>
        <v/>
      </c>
      <c r="H877" s="428"/>
      <c r="I877" s="428"/>
      <c r="J877" s="428"/>
      <c r="K877" s="428"/>
      <c r="L877" s="428"/>
      <c r="M877" s="428"/>
      <c r="N877" s="428"/>
      <c r="O877" s="249"/>
      <c r="P877" s="249"/>
      <c r="Q877" s="249"/>
      <c r="R877" s="249"/>
      <c r="S877" s="249"/>
      <c r="T877" s="251"/>
      <c r="U877" s="251"/>
      <c r="V877" s="251"/>
      <c r="W877" s="251"/>
      <c r="X877" s="251"/>
      <c r="Y877" s="251"/>
      <c r="Z877" s="251"/>
      <c r="AA877" s="251"/>
      <c r="AB877" s="251"/>
      <c r="AC877" s="251"/>
      <c r="AD877" s="251"/>
      <c r="AK877">
        <f t="shared" si="99"/>
        <v>0</v>
      </c>
      <c r="AL877">
        <f t="shared" si="100"/>
        <v>0</v>
      </c>
      <c r="AM877">
        <f t="shared" si="101"/>
        <v>0</v>
      </c>
      <c r="AN877">
        <f t="shared" si="102"/>
        <v>0</v>
      </c>
      <c r="AO877">
        <f t="shared" si="103"/>
        <v>0</v>
      </c>
      <c r="AP877">
        <f t="shared" si="104"/>
        <v>0</v>
      </c>
      <c r="AQ877">
        <f t="shared" si="105"/>
        <v>0</v>
      </c>
      <c r="AR877">
        <f t="shared" si="106"/>
        <v>0</v>
      </c>
      <c r="AS877">
        <f t="shared" si="107"/>
        <v>0</v>
      </c>
      <c r="AT877">
        <f t="shared" si="108"/>
        <v>0</v>
      </c>
      <c r="AU877">
        <f t="shared" si="109"/>
        <v>0</v>
      </c>
      <c r="AV877">
        <f t="shared" si="110"/>
        <v>0</v>
      </c>
    </row>
    <row r="878" spans="1:48" ht="15" customHeight="1">
      <c r="A878" s="83"/>
      <c r="B878" s="100"/>
      <c r="C878" s="125" t="s">
        <v>1441</v>
      </c>
      <c r="D878" s="441" t="str">
        <f>IF(OR($AC$136="",$C$26&lt;&gt;1),"",IF(HLOOKUP($AC$136,Presentación!$AQ$3:$BV$574,Presentación!AP158)="","",HLOOKUP($AC$136,Presentación!$AQ$3:$BV$574,Presentación!AP158,0)))</f>
        <v/>
      </c>
      <c r="E878" s="428"/>
      <c r="F878" s="429"/>
      <c r="G878" s="396" t="str">
        <f>IF(OR($AC$136="",$C$26&lt;&gt;1),"",IF(HLOOKUP($AC$136,Presentación!$BZ$3:$DE$574,Presentación!AP158,0)="","",HLOOKUP($AC$136,Presentación!$BZ$3:$DE$574,Presentación!AP158,0)))</f>
        <v/>
      </c>
      <c r="H878" s="428"/>
      <c r="I878" s="428"/>
      <c r="J878" s="428"/>
      <c r="K878" s="428"/>
      <c r="L878" s="428"/>
      <c r="M878" s="428"/>
      <c r="N878" s="428"/>
      <c r="O878" s="249"/>
      <c r="P878" s="249"/>
      <c r="Q878" s="249"/>
      <c r="R878" s="249"/>
      <c r="S878" s="249"/>
      <c r="T878" s="251"/>
      <c r="U878" s="251"/>
      <c r="V878" s="251"/>
      <c r="W878" s="251"/>
      <c r="X878" s="251"/>
      <c r="Y878" s="251"/>
      <c r="Z878" s="251"/>
      <c r="AA878" s="251"/>
      <c r="AB878" s="251"/>
      <c r="AC878" s="251"/>
      <c r="AD878" s="251"/>
      <c r="AK878">
        <f t="shared" si="99"/>
        <v>0</v>
      </c>
      <c r="AL878">
        <f t="shared" si="100"/>
        <v>0</v>
      </c>
      <c r="AM878">
        <f t="shared" si="101"/>
        <v>0</v>
      </c>
      <c r="AN878">
        <f t="shared" si="102"/>
        <v>0</v>
      </c>
      <c r="AO878">
        <f t="shared" si="103"/>
        <v>0</v>
      </c>
      <c r="AP878">
        <f t="shared" si="104"/>
        <v>0</v>
      </c>
      <c r="AQ878">
        <f t="shared" si="105"/>
        <v>0</v>
      </c>
      <c r="AR878">
        <f t="shared" si="106"/>
        <v>0</v>
      </c>
      <c r="AS878">
        <f t="shared" si="107"/>
        <v>0</v>
      </c>
      <c r="AT878">
        <f t="shared" si="108"/>
        <v>0</v>
      </c>
      <c r="AU878">
        <f t="shared" si="109"/>
        <v>0</v>
      </c>
      <c r="AV878">
        <f t="shared" si="110"/>
        <v>0</v>
      </c>
    </row>
    <row r="879" spans="1:48" ht="15" customHeight="1">
      <c r="A879" s="83"/>
      <c r="B879" s="100"/>
      <c r="C879" s="125" t="s">
        <v>1442</v>
      </c>
      <c r="D879" s="441" t="str">
        <f>IF(OR($AC$136="",$C$26&lt;&gt;1),"",IF(HLOOKUP($AC$136,Presentación!$AQ$3:$BV$574,Presentación!AP159)="","",HLOOKUP($AC$136,Presentación!$AQ$3:$BV$574,Presentación!AP159,0)))</f>
        <v/>
      </c>
      <c r="E879" s="428"/>
      <c r="F879" s="429"/>
      <c r="G879" s="396" t="str">
        <f>IF(OR($AC$136="",$C$26&lt;&gt;1),"",IF(HLOOKUP($AC$136,Presentación!$BZ$3:$DE$574,Presentación!AP159,0)="","",HLOOKUP($AC$136,Presentación!$BZ$3:$DE$574,Presentación!AP159,0)))</f>
        <v/>
      </c>
      <c r="H879" s="428"/>
      <c r="I879" s="428"/>
      <c r="J879" s="428"/>
      <c r="K879" s="428"/>
      <c r="L879" s="428"/>
      <c r="M879" s="428"/>
      <c r="N879" s="428"/>
      <c r="O879" s="249"/>
      <c r="P879" s="249"/>
      <c r="Q879" s="249"/>
      <c r="R879" s="249"/>
      <c r="S879" s="249"/>
      <c r="T879" s="251"/>
      <c r="U879" s="251"/>
      <c r="V879" s="251"/>
      <c r="W879" s="251"/>
      <c r="X879" s="251"/>
      <c r="Y879" s="251"/>
      <c r="Z879" s="251"/>
      <c r="AA879" s="251"/>
      <c r="AB879" s="251"/>
      <c r="AC879" s="251"/>
      <c r="AD879" s="251"/>
      <c r="AK879">
        <f t="shared" si="99"/>
        <v>0</v>
      </c>
      <c r="AL879">
        <f t="shared" si="100"/>
        <v>0</v>
      </c>
      <c r="AM879">
        <f t="shared" si="101"/>
        <v>0</v>
      </c>
      <c r="AN879">
        <f t="shared" si="102"/>
        <v>0</v>
      </c>
      <c r="AO879">
        <f t="shared" si="103"/>
        <v>0</v>
      </c>
      <c r="AP879">
        <f t="shared" si="104"/>
        <v>0</v>
      </c>
      <c r="AQ879">
        <f t="shared" si="105"/>
        <v>0</v>
      </c>
      <c r="AR879">
        <f t="shared" si="106"/>
        <v>0</v>
      </c>
      <c r="AS879">
        <f t="shared" si="107"/>
        <v>0</v>
      </c>
      <c r="AT879">
        <f t="shared" si="108"/>
        <v>0</v>
      </c>
      <c r="AU879">
        <f t="shared" si="109"/>
        <v>0</v>
      </c>
      <c r="AV879">
        <f t="shared" si="110"/>
        <v>0</v>
      </c>
    </row>
    <row r="880" spans="1:48" ht="15" customHeight="1">
      <c r="A880" s="83"/>
      <c r="B880" s="100"/>
      <c r="C880" s="125" t="s">
        <v>1443</v>
      </c>
      <c r="D880" s="441" t="str">
        <f>IF(OR($AC$136="",$C$26&lt;&gt;1),"",IF(HLOOKUP($AC$136,Presentación!$AQ$3:$BV$574,Presentación!AP160)="","",HLOOKUP($AC$136,Presentación!$AQ$3:$BV$574,Presentación!AP160,0)))</f>
        <v/>
      </c>
      <c r="E880" s="428"/>
      <c r="F880" s="429"/>
      <c r="G880" s="396" t="str">
        <f>IF(OR($AC$136="",$C$26&lt;&gt;1),"",IF(HLOOKUP($AC$136,Presentación!$BZ$3:$DE$574,Presentación!AP160,0)="","",HLOOKUP($AC$136,Presentación!$BZ$3:$DE$574,Presentación!AP160,0)))</f>
        <v/>
      </c>
      <c r="H880" s="428"/>
      <c r="I880" s="428"/>
      <c r="J880" s="428"/>
      <c r="K880" s="428"/>
      <c r="L880" s="428"/>
      <c r="M880" s="428"/>
      <c r="N880" s="428"/>
      <c r="O880" s="249"/>
      <c r="P880" s="249"/>
      <c r="Q880" s="249"/>
      <c r="R880" s="249"/>
      <c r="S880" s="249"/>
      <c r="T880" s="251"/>
      <c r="U880" s="251"/>
      <c r="V880" s="251"/>
      <c r="W880" s="251"/>
      <c r="X880" s="251"/>
      <c r="Y880" s="251"/>
      <c r="Z880" s="251"/>
      <c r="AA880" s="251"/>
      <c r="AB880" s="251"/>
      <c r="AC880" s="251"/>
      <c r="AD880" s="251"/>
      <c r="AK880">
        <f t="shared" si="99"/>
        <v>0</v>
      </c>
      <c r="AL880">
        <f t="shared" si="100"/>
        <v>0</v>
      </c>
      <c r="AM880">
        <f t="shared" si="101"/>
        <v>0</v>
      </c>
      <c r="AN880">
        <f t="shared" si="102"/>
        <v>0</v>
      </c>
      <c r="AO880">
        <f t="shared" si="103"/>
        <v>0</v>
      </c>
      <c r="AP880">
        <f t="shared" si="104"/>
        <v>0</v>
      </c>
      <c r="AQ880">
        <f t="shared" si="105"/>
        <v>0</v>
      </c>
      <c r="AR880">
        <f t="shared" si="106"/>
        <v>0</v>
      </c>
      <c r="AS880">
        <f t="shared" si="107"/>
        <v>0</v>
      </c>
      <c r="AT880">
        <f t="shared" si="108"/>
        <v>0</v>
      </c>
      <c r="AU880">
        <f t="shared" si="109"/>
        <v>0</v>
      </c>
      <c r="AV880">
        <f t="shared" si="110"/>
        <v>0</v>
      </c>
    </row>
    <row r="881" spans="1:48" ht="15" customHeight="1">
      <c r="A881" s="83"/>
      <c r="B881" s="100"/>
      <c r="C881" s="125" t="s">
        <v>1444</v>
      </c>
      <c r="D881" s="441" t="str">
        <f>IF(OR($AC$136="",$C$26&lt;&gt;1),"",IF(HLOOKUP($AC$136,Presentación!$AQ$3:$BV$574,Presentación!AP161)="","",HLOOKUP($AC$136,Presentación!$AQ$3:$BV$574,Presentación!AP161,0)))</f>
        <v/>
      </c>
      <c r="E881" s="428"/>
      <c r="F881" s="429"/>
      <c r="G881" s="396" t="str">
        <f>IF(OR($AC$136="",$C$26&lt;&gt;1),"",IF(HLOOKUP($AC$136,Presentación!$BZ$3:$DE$574,Presentación!AP161,0)="","",HLOOKUP($AC$136,Presentación!$BZ$3:$DE$574,Presentación!AP161,0)))</f>
        <v/>
      </c>
      <c r="H881" s="428"/>
      <c r="I881" s="428"/>
      <c r="J881" s="428"/>
      <c r="K881" s="428"/>
      <c r="L881" s="428"/>
      <c r="M881" s="428"/>
      <c r="N881" s="428"/>
      <c r="O881" s="249"/>
      <c r="P881" s="249"/>
      <c r="Q881" s="249"/>
      <c r="R881" s="249"/>
      <c r="S881" s="249"/>
      <c r="T881" s="251"/>
      <c r="U881" s="251"/>
      <c r="V881" s="251"/>
      <c r="W881" s="251"/>
      <c r="X881" s="251"/>
      <c r="Y881" s="251"/>
      <c r="Z881" s="251"/>
      <c r="AA881" s="251"/>
      <c r="AB881" s="251"/>
      <c r="AC881" s="251"/>
      <c r="AD881" s="251"/>
      <c r="AK881">
        <f t="shared" si="99"/>
        <v>0</v>
      </c>
      <c r="AL881">
        <f t="shared" si="100"/>
        <v>0</v>
      </c>
      <c r="AM881">
        <f t="shared" si="101"/>
        <v>0</v>
      </c>
      <c r="AN881">
        <f t="shared" si="102"/>
        <v>0</v>
      </c>
      <c r="AO881">
        <f t="shared" si="103"/>
        <v>0</v>
      </c>
      <c r="AP881">
        <f t="shared" si="104"/>
        <v>0</v>
      </c>
      <c r="AQ881">
        <f t="shared" si="105"/>
        <v>0</v>
      </c>
      <c r="AR881">
        <f t="shared" si="106"/>
        <v>0</v>
      </c>
      <c r="AS881">
        <f t="shared" si="107"/>
        <v>0</v>
      </c>
      <c r="AT881">
        <f t="shared" si="108"/>
        <v>0</v>
      </c>
      <c r="AU881">
        <f t="shared" si="109"/>
        <v>0</v>
      </c>
      <c r="AV881">
        <f t="shared" si="110"/>
        <v>0</v>
      </c>
    </row>
    <row r="882" spans="1:48" ht="15" customHeight="1">
      <c r="A882" s="83"/>
      <c r="B882" s="100"/>
      <c r="C882" s="125" t="s">
        <v>1445</v>
      </c>
      <c r="D882" s="441" t="str">
        <f>IF(OR($AC$136="",$C$26&lt;&gt;1),"",IF(HLOOKUP($AC$136,Presentación!$AQ$3:$BV$574,Presentación!AP162)="","",HLOOKUP($AC$136,Presentación!$AQ$3:$BV$574,Presentación!AP162,0)))</f>
        <v/>
      </c>
      <c r="E882" s="428"/>
      <c r="F882" s="429"/>
      <c r="G882" s="396" t="str">
        <f>IF(OR($AC$136="",$C$26&lt;&gt;1),"",IF(HLOOKUP($AC$136,Presentación!$BZ$3:$DE$574,Presentación!AP162,0)="","",HLOOKUP($AC$136,Presentación!$BZ$3:$DE$574,Presentación!AP162,0)))</f>
        <v/>
      </c>
      <c r="H882" s="428"/>
      <c r="I882" s="428"/>
      <c r="J882" s="428"/>
      <c r="K882" s="428"/>
      <c r="L882" s="428"/>
      <c r="M882" s="428"/>
      <c r="N882" s="428"/>
      <c r="O882" s="249"/>
      <c r="P882" s="249"/>
      <c r="Q882" s="249"/>
      <c r="R882" s="249"/>
      <c r="S882" s="249"/>
      <c r="T882" s="251"/>
      <c r="U882" s="251"/>
      <c r="V882" s="251"/>
      <c r="W882" s="251"/>
      <c r="X882" s="251"/>
      <c r="Y882" s="251"/>
      <c r="Z882" s="251"/>
      <c r="AA882" s="251"/>
      <c r="AB882" s="251"/>
      <c r="AC882" s="251"/>
      <c r="AD882" s="251"/>
      <c r="AK882">
        <f t="shared" si="99"/>
        <v>0</v>
      </c>
      <c r="AL882">
        <f t="shared" si="100"/>
        <v>0</v>
      </c>
      <c r="AM882">
        <f t="shared" si="101"/>
        <v>0</v>
      </c>
      <c r="AN882">
        <f t="shared" si="102"/>
        <v>0</v>
      </c>
      <c r="AO882">
        <f t="shared" si="103"/>
        <v>0</v>
      </c>
      <c r="AP882">
        <f t="shared" si="104"/>
        <v>0</v>
      </c>
      <c r="AQ882">
        <f t="shared" si="105"/>
        <v>0</v>
      </c>
      <c r="AR882">
        <f t="shared" si="106"/>
        <v>0</v>
      </c>
      <c r="AS882">
        <f t="shared" si="107"/>
        <v>0</v>
      </c>
      <c r="AT882">
        <f t="shared" si="108"/>
        <v>0</v>
      </c>
      <c r="AU882">
        <f t="shared" si="109"/>
        <v>0</v>
      </c>
      <c r="AV882">
        <f t="shared" si="110"/>
        <v>0</v>
      </c>
    </row>
    <row r="883" spans="1:48" ht="15" customHeight="1">
      <c r="A883" s="83"/>
      <c r="B883" s="100"/>
      <c r="C883" s="125" t="s">
        <v>1446</v>
      </c>
      <c r="D883" s="441" t="str">
        <f>IF(OR($AC$136="",$C$26&lt;&gt;1),"",IF(HLOOKUP($AC$136,Presentación!$AQ$3:$BV$574,Presentación!AP163)="","",HLOOKUP($AC$136,Presentación!$AQ$3:$BV$574,Presentación!AP163,0)))</f>
        <v/>
      </c>
      <c r="E883" s="428"/>
      <c r="F883" s="429"/>
      <c r="G883" s="396" t="str">
        <f>IF(OR($AC$136="",$C$26&lt;&gt;1),"",IF(HLOOKUP($AC$136,Presentación!$BZ$3:$DE$574,Presentación!AP163,0)="","",HLOOKUP($AC$136,Presentación!$BZ$3:$DE$574,Presentación!AP163,0)))</f>
        <v/>
      </c>
      <c r="H883" s="428"/>
      <c r="I883" s="428"/>
      <c r="J883" s="428"/>
      <c r="K883" s="428"/>
      <c r="L883" s="428"/>
      <c r="M883" s="428"/>
      <c r="N883" s="428"/>
      <c r="O883" s="249"/>
      <c r="P883" s="249"/>
      <c r="Q883" s="249"/>
      <c r="R883" s="249"/>
      <c r="S883" s="249"/>
      <c r="T883" s="251"/>
      <c r="U883" s="251"/>
      <c r="V883" s="251"/>
      <c r="W883" s="251"/>
      <c r="X883" s="251"/>
      <c r="Y883" s="251"/>
      <c r="Z883" s="251"/>
      <c r="AA883" s="251"/>
      <c r="AB883" s="251"/>
      <c r="AC883" s="251"/>
      <c r="AD883" s="251"/>
      <c r="AK883">
        <f t="shared" si="99"/>
        <v>0</v>
      </c>
      <c r="AL883">
        <f t="shared" si="100"/>
        <v>0</v>
      </c>
      <c r="AM883">
        <f t="shared" si="101"/>
        <v>0</v>
      </c>
      <c r="AN883">
        <f t="shared" si="102"/>
        <v>0</v>
      </c>
      <c r="AO883">
        <f t="shared" si="103"/>
        <v>0</v>
      </c>
      <c r="AP883">
        <f t="shared" si="104"/>
        <v>0</v>
      </c>
      <c r="AQ883">
        <f t="shared" si="105"/>
        <v>0</v>
      </c>
      <c r="AR883">
        <f t="shared" si="106"/>
        <v>0</v>
      </c>
      <c r="AS883">
        <f t="shared" si="107"/>
        <v>0</v>
      </c>
      <c r="AT883">
        <f t="shared" si="108"/>
        <v>0</v>
      </c>
      <c r="AU883">
        <f t="shared" si="109"/>
        <v>0</v>
      </c>
      <c r="AV883">
        <f t="shared" si="110"/>
        <v>0</v>
      </c>
    </row>
    <row r="884" spans="1:48" ht="15" customHeight="1">
      <c r="A884" s="83"/>
      <c r="B884" s="100"/>
      <c r="C884" s="125" t="s">
        <v>1447</v>
      </c>
      <c r="D884" s="441" t="str">
        <f>IF(OR($AC$136="",$C$26&lt;&gt;1),"",IF(HLOOKUP($AC$136,Presentación!$AQ$3:$BV$574,Presentación!AP164)="","",HLOOKUP($AC$136,Presentación!$AQ$3:$BV$574,Presentación!AP164,0)))</f>
        <v/>
      </c>
      <c r="E884" s="428"/>
      <c r="F884" s="429"/>
      <c r="G884" s="396" t="str">
        <f>IF(OR($AC$136="",$C$26&lt;&gt;1),"",IF(HLOOKUP($AC$136,Presentación!$BZ$3:$DE$574,Presentación!AP164,0)="","",HLOOKUP($AC$136,Presentación!$BZ$3:$DE$574,Presentación!AP164,0)))</f>
        <v/>
      </c>
      <c r="H884" s="428"/>
      <c r="I884" s="428"/>
      <c r="J884" s="428"/>
      <c r="K884" s="428"/>
      <c r="L884" s="428"/>
      <c r="M884" s="428"/>
      <c r="N884" s="428"/>
      <c r="O884" s="249"/>
      <c r="P884" s="249"/>
      <c r="Q884" s="249"/>
      <c r="R884" s="249"/>
      <c r="S884" s="249"/>
      <c r="T884" s="251"/>
      <c r="U884" s="251"/>
      <c r="V884" s="251"/>
      <c r="W884" s="251"/>
      <c r="X884" s="251"/>
      <c r="Y884" s="251"/>
      <c r="Z884" s="251"/>
      <c r="AA884" s="251"/>
      <c r="AB884" s="251"/>
      <c r="AC884" s="251"/>
      <c r="AD884" s="251"/>
      <c r="AK884">
        <f t="shared" si="99"/>
        <v>0</v>
      </c>
      <c r="AL884">
        <f t="shared" si="100"/>
        <v>0</v>
      </c>
      <c r="AM884">
        <f t="shared" si="101"/>
        <v>0</v>
      </c>
      <c r="AN884">
        <f t="shared" si="102"/>
        <v>0</v>
      </c>
      <c r="AO884">
        <f t="shared" si="103"/>
        <v>0</v>
      </c>
      <c r="AP884">
        <f t="shared" si="104"/>
        <v>0</v>
      </c>
      <c r="AQ884">
        <f t="shared" si="105"/>
        <v>0</v>
      </c>
      <c r="AR884">
        <f t="shared" si="106"/>
        <v>0</v>
      </c>
      <c r="AS884">
        <f t="shared" si="107"/>
        <v>0</v>
      </c>
      <c r="AT884">
        <f t="shared" si="108"/>
        <v>0</v>
      </c>
      <c r="AU884">
        <f t="shared" si="109"/>
        <v>0</v>
      </c>
      <c r="AV884">
        <f t="shared" si="110"/>
        <v>0</v>
      </c>
    </row>
    <row r="885" spans="1:48" ht="15" customHeight="1">
      <c r="A885" s="83"/>
      <c r="B885" s="100"/>
      <c r="C885" s="125" t="s">
        <v>1448</v>
      </c>
      <c r="D885" s="441" t="str">
        <f>IF(OR($AC$136="",$C$26&lt;&gt;1),"",IF(HLOOKUP($AC$136,Presentación!$AQ$3:$BV$574,Presentación!AP165)="","",HLOOKUP($AC$136,Presentación!$AQ$3:$BV$574,Presentación!AP165,0)))</f>
        <v/>
      </c>
      <c r="E885" s="428"/>
      <c r="F885" s="429"/>
      <c r="G885" s="396" t="str">
        <f>IF(OR($AC$136="",$C$26&lt;&gt;1),"",IF(HLOOKUP($AC$136,Presentación!$BZ$3:$DE$574,Presentación!AP165,0)="","",HLOOKUP($AC$136,Presentación!$BZ$3:$DE$574,Presentación!AP165,0)))</f>
        <v/>
      </c>
      <c r="H885" s="428"/>
      <c r="I885" s="428"/>
      <c r="J885" s="428"/>
      <c r="K885" s="428"/>
      <c r="L885" s="428"/>
      <c r="M885" s="428"/>
      <c r="N885" s="428"/>
      <c r="O885" s="249"/>
      <c r="P885" s="249"/>
      <c r="Q885" s="249"/>
      <c r="R885" s="249"/>
      <c r="S885" s="249"/>
      <c r="T885" s="251"/>
      <c r="U885" s="251"/>
      <c r="V885" s="251"/>
      <c r="W885" s="251"/>
      <c r="X885" s="251"/>
      <c r="Y885" s="251"/>
      <c r="Z885" s="251"/>
      <c r="AA885" s="251"/>
      <c r="AB885" s="251"/>
      <c r="AC885" s="251"/>
      <c r="AD885" s="251"/>
      <c r="AK885">
        <f t="shared" si="99"/>
        <v>0</v>
      </c>
      <c r="AL885">
        <f t="shared" si="100"/>
        <v>0</v>
      </c>
      <c r="AM885">
        <f t="shared" si="101"/>
        <v>0</v>
      </c>
      <c r="AN885">
        <f t="shared" si="102"/>
        <v>0</v>
      </c>
      <c r="AO885">
        <f t="shared" si="103"/>
        <v>0</v>
      </c>
      <c r="AP885">
        <f t="shared" si="104"/>
        <v>0</v>
      </c>
      <c r="AQ885">
        <f t="shared" si="105"/>
        <v>0</v>
      </c>
      <c r="AR885">
        <f t="shared" si="106"/>
        <v>0</v>
      </c>
      <c r="AS885">
        <f t="shared" si="107"/>
        <v>0</v>
      </c>
      <c r="AT885">
        <f t="shared" si="108"/>
        <v>0</v>
      </c>
      <c r="AU885">
        <f t="shared" si="109"/>
        <v>0</v>
      </c>
      <c r="AV885">
        <f t="shared" si="110"/>
        <v>0</v>
      </c>
    </row>
    <row r="886" spans="1:48" ht="15" customHeight="1">
      <c r="A886" s="83"/>
      <c r="B886" s="100"/>
      <c r="C886" s="125" t="s">
        <v>1449</v>
      </c>
      <c r="D886" s="441" t="str">
        <f>IF(OR($AC$136="",$C$26&lt;&gt;1),"",IF(HLOOKUP($AC$136,Presentación!$AQ$3:$BV$574,Presentación!AP166)="","",HLOOKUP($AC$136,Presentación!$AQ$3:$BV$574,Presentación!AP166,0)))</f>
        <v/>
      </c>
      <c r="E886" s="428"/>
      <c r="F886" s="429"/>
      <c r="G886" s="396" t="str">
        <f>IF(OR($AC$136="",$C$26&lt;&gt;1),"",IF(HLOOKUP($AC$136,Presentación!$BZ$3:$DE$574,Presentación!AP166,0)="","",HLOOKUP($AC$136,Presentación!$BZ$3:$DE$574,Presentación!AP166,0)))</f>
        <v/>
      </c>
      <c r="H886" s="428"/>
      <c r="I886" s="428"/>
      <c r="J886" s="428"/>
      <c r="K886" s="428"/>
      <c r="L886" s="428"/>
      <c r="M886" s="428"/>
      <c r="N886" s="428"/>
      <c r="O886" s="249"/>
      <c r="P886" s="249"/>
      <c r="Q886" s="249"/>
      <c r="R886" s="249"/>
      <c r="S886" s="249"/>
      <c r="T886" s="251"/>
      <c r="U886" s="251"/>
      <c r="V886" s="251"/>
      <c r="W886" s="251"/>
      <c r="X886" s="251"/>
      <c r="Y886" s="251"/>
      <c r="Z886" s="251"/>
      <c r="AA886" s="251"/>
      <c r="AB886" s="251"/>
      <c r="AC886" s="251"/>
      <c r="AD886" s="251"/>
      <c r="AK886">
        <f t="shared" si="99"/>
        <v>0</v>
      </c>
      <c r="AL886">
        <f t="shared" si="100"/>
        <v>0</v>
      </c>
      <c r="AM886">
        <f t="shared" si="101"/>
        <v>0</v>
      </c>
      <c r="AN886">
        <f t="shared" si="102"/>
        <v>0</v>
      </c>
      <c r="AO886">
        <f t="shared" si="103"/>
        <v>0</v>
      </c>
      <c r="AP886">
        <f t="shared" si="104"/>
        <v>0</v>
      </c>
      <c r="AQ886">
        <f t="shared" si="105"/>
        <v>0</v>
      </c>
      <c r="AR886">
        <f t="shared" si="106"/>
        <v>0</v>
      </c>
      <c r="AS886">
        <f t="shared" si="107"/>
        <v>0</v>
      </c>
      <c r="AT886">
        <f t="shared" si="108"/>
        <v>0</v>
      </c>
      <c r="AU886">
        <f t="shared" si="109"/>
        <v>0</v>
      </c>
      <c r="AV886">
        <f t="shared" si="110"/>
        <v>0</v>
      </c>
    </row>
    <row r="887" spans="1:48" ht="15" customHeight="1">
      <c r="A887" s="83"/>
      <c r="B887" s="100"/>
      <c r="C887" s="125" t="s">
        <v>1450</v>
      </c>
      <c r="D887" s="441" t="str">
        <f>IF(OR($AC$136="",$C$26&lt;&gt;1),"",IF(HLOOKUP($AC$136,Presentación!$AQ$3:$BV$574,Presentación!AP167)="","",HLOOKUP($AC$136,Presentación!$AQ$3:$BV$574,Presentación!AP167,0)))</f>
        <v/>
      </c>
      <c r="E887" s="428"/>
      <c r="F887" s="429"/>
      <c r="G887" s="396" t="str">
        <f>IF(OR($AC$136="",$C$26&lt;&gt;1),"",IF(HLOOKUP($AC$136,Presentación!$BZ$3:$DE$574,Presentación!AP167,0)="","",HLOOKUP($AC$136,Presentación!$BZ$3:$DE$574,Presentación!AP167,0)))</f>
        <v/>
      </c>
      <c r="H887" s="428"/>
      <c r="I887" s="428"/>
      <c r="J887" s="428"/>
      <c r="K887" s="428"/>
      <c r="L887" s="428"/>
      <c r="M887" s="428"/>
      <c r="N887" s="428"/>
      <c r="O887" s="249"/>
      <c r="P887" s="249"/>
      <c r="Q887" s="249"/>
      <c r="R887" s="249"/>
      <c r="S887" s="249"/>
      <c r="T887" s="251"/>
      <c r="U887" s="251"/>
      <c r="V887" s="251"/>
      <c r="W887" s="251"/>
      <c r="X887" s="251"/>
      <c r="Y887" s="251"/>
      <c r="Z887" s="251"/>
      <c r="AA887" s="251"/>
      <c r="AB887" s="251"/>
      <c r="AC887" s="251"/>
      <c r="AD887" s="251"/>
      <c r="AK887">
        <f t="shared" si="99"/>
        <v>0</v>
      </c>
      <c r="AL887">
        <f t="shared" si="100"/>
        <v>0</v>
      </c>
      <c r="AM887">
        <f t="shared" si="101"/>
        <v>0</v>
      </c>
      <c r="AN887">
        <f t="shared" si="102"/>
        <v>0</v>
      </c>
      <c r="AO887">
        <f t="shared" si="103"/>
        <v>0</v>
      </c>
      <c r="AP887">
        <f t="shared" si="104"/>
        <v>0</v>
      </c>
      <c r="AQ887">
        <f t="shared" si="105"/>
        <v>0</v>
      </c>
      <c r="AR887">
        <f t="shared" si="106"/>
        <v>0</v>
      </c>
      <c r="AS887">
        <f t="shared" si="107"/>
        <v>0</v>
      </c>
      <c r="AT887">
        <f t="shared" si="108"/>
        <v>0</v>
      </c>
      <c r="AU887">
        <f t="shared" si="109"/>
        <v>0</v>
      </c>
      <c r="AV887">
        <f t="shared" si="110"/>
        <v>0</v>
      </c>
    </row>
    <row r="888" spans="1:48" ht="15" customHeight="1">
      <c r="A888" s="83"/>
      <c r="B888" s="100"/>
      <c r="C888" s="125" t="s">
        <v>1451</v>
      </c>
      <c r="D888" s="441" t="str">
        <f>IF(OR($AC$136="",$C$26&lt;&gt;1),"",IF(HLOOKUP($AC$136,Presentación!$AQ$3:$BV$574,Presentación!AP168)="","",HLOOKUP($AC$136,Presentación!$AQ$3:$BV$574,Presentación!AP168,0)))</f>
        <v/>
      </c>
      <c r="E888" s="428"/>
      <c r="F888" s="429"/>
      <c r="G888" s="396" t="str">
        <f>IF(OR($AC$136="",$C$26&lt;&gt;1),"",IF(HLOOKUP($AC$136,Presentación!$BZ$3:$DE$574,Presentación!AP168,0)="","",HLOOKUP($AC$136,Presentación!$BZ$3:$DE$574,Presentación!AP168,0)))</f>
        <v/>
      </c>
      <c r="H888" s="428"/>
      <c r="I888" s="428"/>
      <c r="J888" s="428"/>
      <c r="K888" s="428"/>
      <c r="L888" s="428"/>
      <c r="M888" s="428"/>
      <c r="N888" s="428"/>
      <c r="O888" s="249"/>
      <c r="P888" s="249"/>
      <c r="Q888" s="249"/>
      <c r="R888" s="249"/>
      <c r="S888" s="249"/>
      <c r="T888" s="251"/>
      <c r="U888" s="251"/>
      <c r="V888" s="251"/>
      <c r="W888" s="251"/>
      <c r="X888" s="251"/>
      <c r="Y888" s="251"/>
      <c r="Z888" s="251"/>
      <c r="AA888" s="251"/>
      <c r="AB888" s="251"/>
      <c r="AC888" s="251"/>
      <c r="AD888" s="251"/>
      <c r="AK888">
        <f t="shared" si="99"/>
        <v>0</v>
      </c>
      <c r="AL888">
        <f t="shared" si="100"/>
        <v>0</v>
      </c>
      <c r="AM888">
        <f t="shared" si="101"/>
        <v>0</v>
      </c>
      <c r="AN888">
        <f t="shared" si="102"/>
        <v>0</v>
      </c>
      <c r="AO888">
        <f t="shared" si="103"/>
        <v>0</v>
      </c>
      <c r="AP888">
        <f t="shared" si="104"/>
        <v>0</v>
      </c>
      <c r="AQ888">
        <f t="shared" si="105"/>
        <v>0</v>
      </c>
      <c r="AR888">
        <f t="shared" si="106"/>
        <v>0</v>
      </c>
      <c r="AS888">
        <f t="shared" si="107"/>
        <v>0</v>
      </c>
      <c r="AT888">
        <f t="shared" si="108"/>
        <v>0</v>
      </c>
      <c r="AU888">
        <f t="shared" si="109"/>
        <v>0</v>
      </c>
      <c r="AV888">
        <f t="shared" si="110"/>
        <v>0</v>
      </c>
    </row>
    <row r="889" spans="1:48" ht="15" customHeight="1">
      <c r="A889" s="83"/>
      <c r="B889" s="100"/>
      <c r="C889" s="125" t="s">
        <v>1452</v>
      </c>
      <c r="D889" s="441" t="str">
        <f>IF(OR($AC$136="",$C$26&lt;&gt;1),"",IF(HLOOKUP($AC$136,Presentación!$AQ$3:$BV$574,Presentación!AP169)="","",HLOOKUP($AC$136,Presentación!$AQ$3:$BV$574,Presentación!AP169,0)))</f>
        <v/>
      </c>
      <c r="E889" s="428"/>
      <c r="F889" s="429"/>
      <c r="G889" s="396" t="str">
        <f>IF(OR($AC$136="",$C$26&lt;&gt;1),"",IF(HLOOKUP($AC$136,Presentación!$BZ$3:$DE$574,Presentación!AP169,0)="","",HLOOKUP($AC$136,Presentación!$BZ$3:$DE$574,Presentación!AP169,0)))</f>
        <v/>
      </c>
      <c r="H889" s="428"/>
      <c r="I889" s="428"/>
      <c r="J889" s="428"/>
      <c r="K889" s="428"/>
      <c r="L889" s="428"/>
      <c r="M889" s="428"/>
      <c r="N889" s="428"/>
      <c r="O889" s="249"/>
      <c r="P889" s="249"/>
      <c r="Q889" s="249"/>
      <c r="R889" s="249"/>
      <c r="S889" s="249"/>
      <c r="T889" s="251"/>
      <c r="U889" s="251"/>
      <c r="V889" s="251"/>
      <c r="W889" s="251"/>
      <c r="X889" s="251"/>
      <c r="Y889" s="251"/>
      <c r="Z889" s="251"/>
      <c r="AA889" s="251"/>
      <c r="AB889" s="251"/>
      <c r="AC889" s="251"/>
      <c r="AD889" s="251"/>
      <c r="AK889">
        <f t="shared" si="99"/>
        <v>0</v>
      </c>
      <c r="AL889">
        <f t="shared" si="100"/>
        <v>0</v>
      </c>
      <c r="AM889">
        <f t="shared" si="101"/>
        <v>0</v>
      </c>
      <c r="AN889">
        <f t="shared" si="102"/>
        <v>0</v>
      </c>
      <c r="AO889">
        <f t="shared" si="103"/>
        <v>0</v>
      </c>
      <c r="AP889">
        <f t="shared" si="104"/>
        <v>0</v>
      </c>
      <c r="AQ889">
        <f t="shared" si="105"/>
        <v>0</v>
      </c>
      <c r="AR889">
        <f t="shared" si="106"/>
        <v>0</v>
      </c>
      <c r="AS889">
        <f t="shared" si="107"/>
        <v>0</v>
      </c>
      <c r="AT889">
        <f t="shared" si="108"/>
        <v>0</v>
      </c>
      <c r="AU889">
        <f t="shared" si="109"/>
        <v>0</v>
      </c>
      <c r="AV889">
        <f t="shared" si="110"/>
        <v>0</v>
      </c>
    </row>
    <row r="890" spans="1:48" ht="15" customHeight="1">
      <c r="A890" s="83"/>
      <c r="B890" s="100"/>
      <c r="C890" s="125" t="s">
        <v>1453</v>
      </c>
      <c r="D890" s="441" t="str">
        <f>IF(OR($AC$136="",$C$26&lt;&gt;1),"",IF(HLOOKUP($AC$136,Presentación!$AQ$3:$BV$574,Presentación!AP170)="","",HLOOKUP($AC$136,Presentación!$AQ$3:$BV$574,Presentación!AP170,0)))</f>
        <v/>
      </c>
      <c r="E890" s="428"/>
      <c r="F890" s="429"/>
      <c r="G890" s="396" t="str">
        <f>IF(OR($AC$136="",$C$26&lt;&gt;1),"",IF(HLOOKUP($AC$136,Presentación!$BZ$3:$DE$574,Presentación!AP170,0)="","",HLOOKUP($AC$136,Presentación!$BZ$3:$DE$574,Presentación!AP170,0)))</f>
        <v/>
      </c>
      <c r="H890" s="428"/>
      <c r="I890" s="428"/>
      <c r="J890" s="428"/>
      <c r="K890" s="428"/>
      <c r="L890" s="428"/>
      <c r="M890" s="428"/>
      <c r="N890" s="428"/>
      <c r="O890" s="249"/>
      <c r="P890" s="249"/>
      <c r="Q890" s="249"/>
      <c r="R890" s="249"/>
      <c r="S890" s="249"/>
      <c r="T890" s="251"/>
      <c r="U890" s="251"/>
      <c r="V890" s="251"/>
      <c r="W890" s="251"/>
      <c r="X890" s="251"/>
      <c r="Y890" s="251"/>
      <c r="Z890" s="251"/>
      <c r="AA890" s="251"/>
      <c r="AB890" s="251"/>
      <c r="AC890" s="251"/>
      <c r="AD890" s="251"/>
      <c r="AK890">
        <f t="shared" si="99"/>
        <v>0</v>
      </c>
      <c r="AL890">
        <f t="shared" si="100"/>
        <v>0</v>
      </c>
      <c r="AM890">
        <f t="shared" si="101"/>
        <v>0</v>
      </c>
      <c r="AN890">
        <f t="shared" si="102"/>
        <v>0</v>
      </c>
      <c r="AO890">
        <f t="shared" si="103"/>
        <v>0</v>
      </c>
      <c r="AP890">
        <f t="shared" si="104"/>
        <v>0</v>
      </c>
      <c r="AQ890">
        <f t="shared" si="105"/>
        <v>0</v>
      </c>
      <c r="AR890">
        <f t="shared" si="106"/>
        <v>0</v>
      </c>
      <c r="AS890">
        <f t="shared" si="107"/>
        <v>0</v>
      </c>
      <c r="AT890">
        <f t="shared" si="108"/>
        <v>0</v>
      </c>
      <c r="AU890">
        <f t="shared" si="109"/>
        <v>0</v>
      </c>
      <c r="AV890">
        <f t="shared" si="110"/>
        <v>0</v>
      </c>
    </row>
    <row r="891" spans="1:48" ht="15" customHeight="1">
      <c r="A891" s="83"/>
      <c r="B891" s="100"/>
      <c r="C891" s="125" t="s">
        <v>1454</v>
      </c>
      <c r="D891" s="441" t="str">
        <f>IF(OR($AC$136="",$C$26&lt;&gt;1),"",IF(HLOOKUP($AC$136,Presentación!$AQ$3:$BV$574,Presentación!AP171)="","",HLOOKUP($AC$136,Presentación!$AQ$3:$BV$574,Presentación!AP171,0)))</f>
        <v/>
      </c>
      <c r="E891" s="428"/>
      <c r="F891" s="429"/>
      <c r="G891" s="396" t="str">
        <f>IF(OR($AC$136="",$C$26&lt;&gt;1),"",IF(HLOOKUP($AC$136,Presentación!$BZ$3:$DE$574,Presentación!AP171,0)="","",HLOOKUP($AC$136,Presentación!$BZ$3:$DE$574,Presentación!AP171,0)))</f>
        <v/>
      </c>
      <c r="H891" s="428"/>
      <c r="I891" s="428"/>
      <c r="J891" s="428"/>
      <c r="K891" s="428"/>
      <c r="L891" s="428"/>
      <c r="M891" s="428"/>
      <c r="N891" s="428"/>
      <c r="O891" s="249"/>
      <c r="P891" s="249"/>
      <c r="Q891" s="249"/>
      <c r="R891" s="249"/>
      <c r="S891" s="249"/>
      <c r="T891" s="251"/>
      <c r="U891" s="251"/>
      <c r="V891" s="251"/>
      <c r="W891" s="251"/>
      <c r="X891" s="251"/>
      <c r="Y891" s="251"/>
      <c r="Z891" s="251"/>
      <c r="AA891" s="251"/>
      <c r="AB891" s="251"/>
      <c r="AC891" s="251"/>
      <c r="AD891" s="251"/>
      <c r="AK891">
        <f t="shared" si="99"/>
        <v>0</v>
      </c>
      <c r="AL891">
        <f t="shared" si="100"/>
        <v>0</v>
      </c>
      <c r="AM891">
        <f t="shared" si="101"/>
        <v>0</v>
      </c>
      <c r="AN891">
        <f t="shared" si="102"/>
        <v>0</v>
      </c>
      <c r="AO891">
        <f t="shared" si="103"/>
        <v>0</v>
      </c>
      <c r="AP891">
        <f t="shared" si="104"/>
        <v>0</v>
      </c>
      <c r="AQ891">
        <f t="shared" si="105"/>
        <v>0</v>
      </c>
      <c r="AR891">
        <f t="shared" si="106"/>
        <v>0</v>
      </c>
      <c r="AS891">
        <f t="shared" si="107"/>
        <v>0</v>
      </c>
      <c r="AT891">
        <f t="shared" si="108"/>
        <v>0</v>
      </c>
      <c r="AU891">
        <f t="shared" si="109"/>
        <v>0</v>
      </c>
      <c r="AV891">
        <f t="shared" si="110"/>
        <v>0</v>
      </c>
    </row>
    <row r="892" spans="1:48" ht="15" customHeight="1">
      <c r="A892" s="83"/>
      <c r="B892" s="100"/>
      <c r="C892" s="125" t="s">
        <v>1455</v>
      </c>
      <c r="D892" s="441" t="str">
        <f>IF(OR($AC$136="",$C$26&lt;&gt;1),"",IF(HLOOKUP($AC$136,Presentación!$AQ$3:$BV$574,Presentación!AP172)="","",HLOOKUP($AC$136,Presentación!$AQ$3:$BV$574,Presentación!AP172,0)))</f>
        <v/>
      </c>
      <c r="E892" s="428"/>
      <c r="F892" s="429"/>
      <c r="G892" s="396" t="str">
        <f>IF(OR($AC$136="",$C$26&lt;&gt;1),"",IF(HLOOKUP($AC$136,Presentación!$BZ$3:$DE$574,Presentación!AP172,0)="","",HLOOKUP($AC$136,Presentación!$BZ$3:$DE$574,Presentación!AP172,0)))</f>
        <v/>
      </c>
      <c r="H892" s="428"/>
      <c r="I892" s="428"/>
      <c r="J892" s="428"/>
      <c r="K892" s="428"/>
      <c r="L892" s="428"/>
      <c r="M892" s="428"/>
      <c r="N892" s="428"/>
      <c r="O892" s="249"/>
      <c r="P892" s="249"/>
      <c r="Q892" s="249"/>
      <c r="R892" s="249"/>
      <c r="S892" s="249"/>
      <c r="T892" s="251"/>
      <c r="U892" s="251"/>
      <c r="V892" s="251"/>
      <c r="W892" s="251"/>
      <c r="X892" s="251"/>
      <c r="Y892" s="251"/>
      <c r="Z892" s="251"/>
      <c r="AA892" s="251"/>
      <c r="AB892" s="251"/>
      <c r="AC892" s="251"/>
      <c r="AD892" s="251"/>
      <c r="AK892">
        <f t="shared" si="99"/>
        <v>0</v>
      </c>
      <c r="AL892">
        <f t="shared" si="100"/>
        <v>0</v>
      </c>
      <c r="AM892">
        <f t="shared" si="101"/>
        <v>0</v>
      </c>
      <c r="AN892">
        <f t="shared" si="102"/>
        <v>0</v>
      </c>
      <c r="AO892">
        <f t="shared" si="103"/>
        <v>0</v>
      </c>
      <c r="AP892">
        <f t="shared" si="104"/>
        <v>0</v>
      </c>
      <c r="AQ892">
        <f t="shared" si="105"/>
        <v>0</v>
      </c>
      <c r="AR892">
        <f t="shared" si="106"/>
        <v>0</v>
      </c>
      <c r="AS892">
        <f t="shared" si="107"/>
        <v>0</v>
      </c>
      <c r="AT892">
        <f t="shared" si="108"/>
        <v>0</v>
      </c>
      <c r="AU892">
        <f t="shared" si="109"/>
        <v>0</v>
      </c>
      <c r="AV892">
        <f t="shared" si="110"/>
        <v>0</v>
      </c>
    </row>
    <row r="893" spans="1:48" ht="15" customHeight="1">
      <c r="A893" s="83"/>
      <c r="B893" s="100"/>
      <c r="C893" s="125" t="s">
        <v>1456</v>
      </c>
      <c r="D893" s="441" t="str">
        <f>IF(OR($AC$136="",$C$26&lt;&gt;1),"",IF(HLOOKUP($AC$136,Presentación!$AQ$3:$BV$574,Presentación!AP173)="","",HLOOKUP($AC$136,Presentación!$AQ$3:$BV$574,Presentación!AP173,0)))</f>
        <v/>
      </c>
      <c r="E893" s="428"/>
      <c r="F893" s="429"/>
      <c r="G893" s="396" t="str">
        <f>IF(OR($AC$136="",$C$26&lt;&gt;1),"",IF(HLOOKUP($AC$136,Presentación!$BZ$3:$DE$574,Presentación!AP173,0)="","",HLOOKUP($AC$136,Presentación!$BZ$3:$DE$574,Presentación!AP173,0)))</f>
        <v/>
      </c>
      <c r="H893" s="428"/>
      <c r="I893" s="428"/>
      <c r="J893" s="428"/>
      <c r="K893" s="428"/>
      <c r="L893" s="428"/>
      <c r="M893" s="428"/>
      <c r="N893" s="428"/>
      <c r="O893" s="249"/>
      <c r="P893" s="249"/>
      <c r="Q893" s="249"/>
      <c r="R893" s="249"/>
      <c r="S893" s="249"/>
      <c r="T893" s="251"/>
      <c r="U893" s="251"/>
      <c r="V893" s="251"/>
      <c r="W893" s="251"/>
      <c r="X893" s="251"/>
      <c r="Y893" s="251"/>
      <c r="Z893" s="251"/>
      <c r="AA893" s="251"/>
      <c r="AB893" s="251"/>
      <c r="AC893" s="251"/>
      <c r="AD893" s="251"/>
      <c r="AK893">
        <f t="shared" si="99"/>
        <v>0</v>
      </c>
      <c r="AL893">
        <f t="shared" si="100"/>
        <v>0</v>
      </c>
      <c r="AM893">
        <f t="shared" si="101"/>
        <v>0</v>
      </c>
      <c r="AN893">
        <f t="shared" si="102"/>
        <v>0</v>
      </c>
      <c r="AO893">
        <f t="shared" si="103"/>
        <v>0</v>
      </c>
      <c r="AP893">
        <f t="shared" si="104"/>
        <v>0</v>
      </c>
      <c r="AQ893">
        <f t="shared" si="105"/>
        <v>0</v>
      </c>
      <c r="AR893">
        <f t="shared" si="106"/>
        <v>0</v>
      </c>
      <c r="AS893">
        <f t="shared" si="107"/>
        <v>0</v>
      </c>
      <c r="AT893">
        <f t="shared" si="108"/>
        <v>0</v>
      </c>
      <c r="AU893">
        <f t="shared" si="109"/>
        <v>0</v>
      </c>
      <c r="AV893">
        <f t="shared" si="110"/>
        <v>0</v>
      </c>
    </row>
    <row r="894" spans="1:48" ht="15" customHeight="1">
      <c r="A894" s="83"/>
      <c r="B894" s="100"/>
      <c r="C894" s="125" t="s">
        <v>1457</v>
      </c>
      <c r="D894" s="441" t="str">
        <f>IF(OR($AC$136="",$C$26&lt;&gt;1),"",IF(HLOOKUP($AC$136,Presentación!$AQ$3:$BV$574,Presentación!AP174)="","",HLOOKUP($AC$136,Presentación!$AQ$3:$BV$574,Presentación!AP174,0)))</f>
        <v/>
      </c>
      <c r="E894" s="428"/>
      <c r="F894" s="429"/>
      <c r="G894" s="396" t="str">
        <f>IF(OR($AC$136="",$C$26&lt;&gt;1),"",IF(HLOOKUP($AC$136,Presentación!$BZ$3:$DE$574,Presentación!AP174,0)="","",HLOOKUP($AC$136,Presentación!$BZ$3:$DE$574,Presentación!AP174,0)))</f>
        <v/>
      </c>
      <c r="H894" s="428"/>
      <c r="I894" s="428"/>
      <c r="J894" s="428"/>
      <c r="K894" s="428"/>
      <c r="L894" s="428"/>
      <c r="M894" s="428"/>
      <c r="N894" s="428"/>
      <c r="O894" s="249"/>
      <c r="P894" s="249"/>
      <c r="Q894" s="249"/>
      <c r="R894" s="249"/>
      <c r="S894" s="249"/>
      <c r="T894" s="251"/>
      <c r="U894" s="251"/>
      <c r="V894" s="251"/>
      <c r="W894" s="251"/>
      <c r="X894" s="251"/>
      <c r="Y894" s="251"/>
      <c r="Z894" s="251"/>
      <c r="AA894" s="251"/>
      <c r="AB894" s="251"/>
      <c r="AC894" s="251"/>
      <c r="AD894" s="251"/>
      <c r="AK894">
        <f t="shared" si="99"/>
        <v>0</v>
      </c>
      <c r="AL894">
        <f t="shared" si="100"/>
        <v>0</v>
      </c>
      <c r="AM894">
        <f t="shared" si="101"/>
        <v>0</v>
      </c>
      <c r="AN894">
        <f t="shared" si="102"/>
        <v>0</v>
      </c>
      <c r="AO894">
        <f t="shared" si="103"/>
        <v>0</v>
      </c>
      <c r="AP894">
        <f t="shared" si="104"/>
        <v>0</v>
      </c>
      <c r="AQ894">
        <f t="shared" si="105"/>
        <v>0</v>
      </c>
      <c r="AR894">
        <f t="shared" si="106"/>
        <v>0</v>
      </c>
      <c r="AS894">
        <f t="shared" si="107"/>
        <v>0</v>
      </c>
      <c r="AT894">
        <f t="shared" si="108"/>
        <v>0</v>
      </c>
      <c r="AU894">
        <f t="shared" si="109"/>
        <v>0</v>
      </c>
      <c r="AV894">
        <f t="shared" si="110"/>
        <v>0</v>
      </c>
    </row>
    <row r="895" spans="1:48" ht="15" customHeight="1">
      <c r="A895" s="83"/>
      <c r="B895" s="100"/>
      <c r="C895" s="125" t="s">
        <v>1458</v>
      </c>
      <c r="D895" s="441" t="str">
        <f>IF(OR($AC$136="",$C$26&lt;&gt;1),"",IF(HLOOKUP($AC$136,Presentación!$AQ$3:$BV$574,Presentación!AP175)="","",HLOOKUP($AC$136,Presentación!$AQ$3:$BV$574,Presentación!AP175,0)))</f>
        <v/>
      </c>
      <c r="E895" s="428"/>
      <c r="F895" s="429"/>
      <c r="G895" s="396" t="str">
        <f>IF(OR($AC$136="",$C$26&lt;&gt;1),"",IF(HLOOKUP($AC$136,Presentación!$BZ$3:$DE$574,Presentación!AP175,0)="","",HLOOKUP($AC$136,Presentación!$BZ$3:$DE$574,Presentación!AP175,0)))</f>
        <v/>
      </c>
      <c r="H895" s="428"/>
      <c r="I895" s="428"/>
      <c r="J895" s="428"/>
      <c r="K895" s="428"/>
      <c r="L895" s="428"/>
      <c r="M895" s="428"/>
      <c r="N895" s="428"/>
      <c r="O895" s="249"/>
      <c r="P895" s="249"/>
      <c r="Q895" s="249"/>
      <c r="R895" s="249"/>
      <c r="S895" s="249"/>
      <c r="T895" s="251"/>
      <c r="U895" s="251"/>
      <c r="V895" s="251"/>
      <c r="W895" s="251"/>
      <c r="X895" s="251"/>
      <c r="Y895" s="251"/>
      <c r="Z895" s="251"/>
      <c r="AA895" s="251"/>
      <c r="AB895" s="251"/>
      <c r="AC895" s="251"/>
      <c r="AD895" s="251"/>
      <c r="AK895">
        <f t="shared" si="99"/>
        <v>0</v>
      </c>
      <c r="AL895">
        <f t="shared" si="100"/>
        <v>0</v>
      </c>
      <c r="AM895">
        <f t="shared" si="101"/>
        <v>0</v>
      </c>
      <c r="AN895">
        <f t="shared" si="102"/>
        <v>0</v>
      </c>
      <c r="AO895">
        <f t="shared" si="103"/>
        <v>0</v>
      </c>
      <c r="AP895">
        <f t="shared" si="104"/>
        <v>0</v>
      </c>
      <c r="AQ895">
        <f t="shared" si="105"/>
        <v>0</v>
      </c>
      <c r="AR895">
        <f t="shared" si="106"/>
        <v>0</v>
      </c>
      <c r="AS895">
        <f t="shared" si="107"/>
        <v>0</v>
      </c>
      <c r="AT895">
        <f t="shared" si="108"/>
        <v>0</v>
      </c>
      <c r="AU895">
        <f t="shared" si="109"/>
        <v>0</v>
      </c>
      <c r="AV895">
        <f t="shared" si="110"/>
        <v>0</v>
      </c>
    </row>
    <row r="896" spans="1:48" ht="15" customHeight="1">
      <c r="A896" s="83"/>
      <c r="B896" s="100"/>
      <c r="C896" s="125" t="s">
        <v>1459</v>
      </c>
      <c r="D896" s="441" t="str">
        <f>IF(OR($AC$136="",$C$26&lt;&gt;1),"",IF(HLOOKUP($AC$136,Presentación!$AQ$3:$BV$574,Presentación!AP176)="","",HLOOKUP($AC$136,Presentación!$AQ$3:$BV$574,Presentación!AP176,0)))</f>
        <v/>
      </c>
      <c r="E896" s="428"/>
      <c r="F896" s="429"/>
      <c r="G896" s="396" t="str">
        <f>IF(OR($AC$136="",$C$26&lt;&gt;1),"",IF(HLOOKUP($AC$136,Presentación!$BZ$3:$DE$574,Presentación!AP176,0)="","",HLOOKUP($AC$136,Presentación!$BZ$3:$DE$574,Presentación!AP176,0)))</f>
        <v/>
      </c>
      <c r="H896" s="428"/>
      <c r="I896" s="428"/>
      <c r="J896" s="428"/>
      <c r="K896" s="428"/>
      <c r="L896" s="428"/>
      <c r="M896" s="428"/>
      <c r="N896" s="428"/>
      <c r="O896" s="249"/>
      <c r="P896" s="249"/>
      <c r="Q896" s="249"/>
      <c r="R896" s="249"/>
      <c r="S896" s="249"/>
      <c r="T896" s="251"/>
      <c r="U896" s="251"/>
      <c r="V896" s="251"/>
      <c r="W896" s="251"/>
      <c r="X896" s="251"/>
      <c r="Y896" s="251"/>
      <c r="Z896" s="251"/>
      <c r="AA896" s="251"/>
      <c r="AB896" s="251"/>
      <c r="AC896" s="251"/>
      <c r="AD896" s="251"/>
      <c r="AK896">
        <f t="shared" si="99"/>
        <v>0</v>
      </c>
      <c r="AL896">
        <f t="shared" si="100"/>
        <v>0</v>
      </c>
      <c r="AM896">
        <f t="shared" si="101"/>
        <v>0</v>
      </c>
      <c r="AN896">
        <f t="shared" si="102"/>
        <v>0</v>
      </c>
      <c r="AO896">
        <f t="shared" si="103"/>
        <v>0</v>
      </c>
      <c r="AP896">
        <f t="shared" si="104"/>
        <v>0</v>
      </c>
      <c r="AQ896">
        <f t="shared" si="105"/>
        <v>0</v>
      </c>
      <c r="AR896">
        <f t="shared" si="106"/>
        <v>0</v>
      </c>
      <c r="AS896">
        <f t="shared" si="107"/>
        <v>0</v>
      </c>
      <c r="AT896">
        <f t="shared" si="108"/>
        <v>0</v>
      </c>
      <c r="AU896">
        <f t="shared" si="109"/>
        <v>0</v>
      </c>
      <c r="AV896">
        <f t="shared" si="110"/>
        <v>0</v>
      </c>
    </row>
    <row r="897" spans="1:48" ht="15" customHeight="1">
      <c r="A897" s="83"/>
      <c r="B897" s="100"/>
      <c r="C897" s="125" t="s">
        <v>1460</v>
      </c>
      <c r="D897" s="441" t="str">
        <f>IF(OR($AC$136="",$C$26&lt;&gt;1),"",IF(HLOOKUP($AC$136,Presentación!$AQ$3:$BV$574,Presentación!AP177)="","",HLOOKUP($AC$136,Presentación!$AQ$3:$BV$574,Presentación!AP177,0)))</f>
        <v/>
      </c>
      <c r="E897" s="428"/>
      <c r="F897" s="429"/>
      <c r="G897" s="396" t="str">
        <f>IF(OR($AC$136="",$C$26&lt;&gt;1),"",IF(HLOOKUP($AC$136,Presentación!$BZ$3:$DE$574,Presentación!AP177,0)="","",HLOOKUP($AC$136,Presentación!$BZ$3:$DE$574,Presentación!AP177,0)))</f>
        <v/>
      </c>
      <c r="H897" s="428"/>
      <c r="I897" s="428"/>
      <c r="J897" s="428"/>
      <c r="K897" s="428"/>
      <c r="L897" s="428"/>
      <c r="M897" s="428"/>
      <c r="N897" s="428"/>
      <c r="O897" s="249"/>
      <c r="P897" s="249"/>
      <c r="Q897" s="249"/>
      <c r="R897" s="249"/>
      <c r="S897" s="249"/>
      <c r="T897" s="251"/>
      <c r="U897" s="251"/>
      <c r="V897" s="251"/>
      <c r="W897" s="251"/>
      <c r="X897" s="251"/>
      <c r="Y897" s="251"/>
      <c r="Z897" s="251"/>
      <c r="AA897" s="251"/>
      <c r="AB897" s="251"/>
      <c r="AC897" s="251"/>
      <c r="AD897" s="251"/>
      <c r="AK897">
        <f t="shared" si="99"/>
        <v>0</v>
      </c>
      <c r="AL897">
        <f t="shared" si="100"/>
        <v>0</v>
      </c>
      <c r="AM897">
        <f t="shared" si="101"/>
        <v>0</v>
      </c>
      <c r="AN897">
        <f t="shared" si="102"/>
        <v>0</v>
      </c>
      <c r="AO897">
        <f t="shared" si="103"/>
        <v>0</v>
      </c>
      <c r="AP897">
        <f t="shared" si="104"/>
        <v>0</v>
      </c>
      <c r="AQ897">
        <f t="shared" si="105"/>
        <v>0</v>
      </c>
      <c r="AR897">
        <f t="shared" si="106"/>
        <v>0</v>
      </c>
      <c r="AS897">
        <f t="shared" si="107"/>
        <v>0</v>
      </c>
      <c r="AT897">
        <f t="shared" si="108"/>
        <v>0</v>
      </c>
      <c r="AU897">
        <f t="shared" si="109"/>
        <v>0</v>
      </c>
      <c r="AV897">
        <f t="shared" si="110"/>
        <v>0</v>
      </c>
    </row>
    <row r="898" spans="1:48" ht="15" customHeight="1">
      <c r="A898" s="83"/>
      <c r="B898" s="100"/>
      <c r="C898" s="125" t="s">
        <v>1461</v>
      </c>
      <c r="D898" s="441" t="str">
        <f>IF(OR($AC$136="",$C$26&lt;&gt;1),"",IF(HLOOKUP($AC$136,Presentación!$AQ$3:$BV$574,Presentación!AP178)="","",HLOOKUP($AC$136,Presentación!$AQ$3:$BV$574,Presentación!AP178,0)))</f>
        <v/>
      </c>
      <c r="E898" s="428"/>
      <c r="F898" s="429"/>
      <c r="G898" s="396" t="str">
        <f>IF(OR($AC$136="",$C$26&lt;&gt;1),"",IF(HLOOKUP($AC$136,Presentación!$BZ$3:$DE$574,Presentación!AP178,0)="","",HLOOKUP($AC$136,Presentación!$BZ$3:$DE$574,Presentación!AP178,0)))</f>
        <v/>
      </c>
      <c r="H898" s="428"/>
      <c r="I898" s="428"/>
      <c r="J898" s="428"/>
      <c r="K898" s="428"/>
      <c r="L898" s="428"/>
      <c r="M898" s="428"/>
      <c r="N898" s="428"/>
      <c r="O898" s="249"/>
      <c r="P898" s="249"/>
      <c r="Q898" s="249"/>
      <c r="R898" s="249"/>
      <c r="S898" s="249"/>
      <c r="T898" s="251"/>
      <c r="U898" s="251"/>
      <c r="V898" s="251"/>
      <c r="W898" s="251"/>
      <c r="X898" s="251"/>
      <c r="Y898" s="251"/>
      <c r="Z898" s="251"/>
      <c r="AA898" s="251"/>
      <c r="AB898" s="251"/>
      <c r="AC898" s="251"/>
      <c r="AD898" s="251"/>
      <c r="AK898">
        <f t="shared" si="99"/>
        <v>0</v>
      </c>
      <c r="AL898">
        <f t="shared" si="100"/>
        <v>0</v>
      </c>
      <c r="AM898">
        <f t="shared" si="101"/>
        <v>0</v>
      </c>
      <c r="AN898">
        <f t="shared" si="102"/>
        <v>0</v>
      </c>
      <c r="AO898">
        <f t="shared" si="103"/>
        <v>0</v>
      </c>
      <c r="AP898">
        <f t="shared" si="104"/>
        <v>0</v>
      </c>
      <c r="AQ898">
        <f t="shared" si="105"/>
        <v>0</v>
      </c>
      <c r="AR898">
        <f t="shared" si="106"/>
        <v>0</v>
      </c>
      <c r="AS898">
        <f t="shared" si="107"/>
        <v>0</v>
      </c>
      <c r="AT898">
        <f t="shared" si="108"/>
        <v>0</v>
      </c>
      <c r="AU898">
        <f t="shared" si="109"/>
        <v>0</v>
      </c>
      <c r="AV898">
        <f t="shared" si="110"/>
        <v>0</v>
      </c>
    </row>
    <row r="899" spans="1:48" ht="15" customHeight="1">
      <c r="A899" s="83"/>
      <c r="B899" s="100"/>
      <c r="C899" s="125" t="s">
        <v>1462</v>
      </c>
      <c r="D899" s="441" t="str">
        <f>IF(OR($AC$136="",$C$26&lt;&gt;1),"",IF(HLOOKUP($AC$136,Presentación!$AQ$3:$BV$574,Presentación!AP179)="","",HLOOKUP($AC$136,Presentación!$AQ$3:$BV$574,Presentación!AP179,0)))</f>
        <v/>
      </c>
      <c r="E899" s="428"/>
      <c r="F899" s="429"/>
      <c r="G899" s="396" t="str">
        <f>IF(OR($AC$136="",$C$26&lt;&gt;1),"",IF(HLOOKUP($AC$136,Presentación!$BZ$3:$DE$574,Presentación!AP179,0)="","",HLOOKUP($AC$136,Presentación!$BZ$3:$DE$574,Presentación!AP179,0)))</f>
        <v/>
      </c>
      <c r="H899" s="428"/>
      <c r="I899" s="428"/>
      <c r="J899" s="428"/>
      <c r="K899" s="428"/>
      <c r="L899" s="428"/>
      <c r="M899" s="428"/>
      <c r="N899" s="428"/>
      <c r="O899" s="249"/>
      <c r="P899" s="249"/>
      <c r="Q899" s="249"/>
      <c r="R899" s="249"/>
      <c r="S899" s="249"/>
      <c r="T899" s="251"/>
      <c r="U899" s="251"/>
      <c r="V899" s="251"/>
      <c r="W899" s="251"/>
      <c r="X899" s="251"/>
      <c r="Y899" s="251"/>
      <c r="Z899" s="251"/>
      <c r="AA899" s="251"/>
      <c r="AB899" s="251"/>
      <c r="AC899" s="251"/>
      <c r="AD899" s="251"/>
      <c r="AK899">
        <f t="shared" si="99"/>
        <v>0</v>
      </c>
      <c r="AL899">
        <f t="shared" si="100"/>
        <v>0</v>
      </c>
      <c r="AM899">
        <f t="shared" si="101"/>
        <v>0</v>
      </c>
      <c r="AN899">
        <f t="shared" si="102"/>
        <v>0</v>
      </c>
      <c r="AO899">
        <f t="shared" si="103"/>
        <v>0</v>
      </c>
      <c r="AP899">
        <f t="shared" si="104"/>
        <v>0</v>
      </c>
      <c r="AQ899">
        <f t="shared" si="105"/>
        <v>0</v>
      </c>
      <c r="AR899">
        <f t="shared" si="106"/>
        <v>0</v>
      </c>
      <c r="AS899">
        <f t="shared" si="107"/>
        <v>0</v>
      </c>
      <c r="AT899">
        <f t="shared" si="108"/>
        <v>0</v>
      </c>
      <c r="AU899">
        <f t="shared" si="109"/>
        <v>0</v>
      </c>
      <c r="AV899">
        <f t="shared" si="110"/>
        <v>0</v>
      </c>
    </row>
    <row r="900" spans="1:48" ht="15" customHeight="1">
      <c r="A900" s="83"/>
      <c r="B900" s="100"/>
      <c r="C900" s="125" t="s">
        <v>1463</v>
      </c>
      <c r="D900" s="441" t="str">
        <f>IF(OR($AC$136="",$C$26&lt;&gt;1),"",IF(HLOOKUP($AC$136,Presentación!$AQ$3:$BV$574,Presentación!AP180)="","",HLOOKUP($AC$136,Presentación!$AQ$3:$BV$574,Presentación!AP180,0)))</f>
        <v/>
      </c>
      <c r="E900" s="428"/>
      <c r="F900" s="429"/>
      <c r="G900" s="396" t="str">
        <f>IF(OR($AC$136="",$C$26&lt;&gt;1),"",IF(HLOOKUP($AC$136,Presentación!$BZ$3:$DE$574,Presentación!AP180,0)="","",HLOOKUP($AC$136,Presentación!$BZ$3:$DE$574,Presentación!AP180,0)))</f>
        <v/>
      </c>
      <c r="H900" s="428"/>
      <c r="I900" s="428"/>
      <c r="J900" s="428"/>
      <c r="K900" s="428"/>
      <c r="L900" s="428"/>
      <c r="M900" s="428"/>
      <c r="N900" s="428"/>
      <c r="O900" s="249"/>
      <c r="P900" s="249"/>
      <c r="Q900" s="249"/>
      <c r="R900" s="249"/>
      <c r="S900" s="249"/>
      <c r="T900" s="251"/>
      <c r="U900" s="251"/>
      <c r="V900" s="251"/>
      <c r="W900" s="251"/>
      <c r="X900" s="251"/>
      <c r="Y900" s="251"/>
      <c r="Z900" s="251"/>
      <c r="AA900" s="251"/>
      <c r="AB900" s="251"/>
      <c r="AC900" s="251"/>
      <c r="AD900" s="251"/>
      <c r="AK900">
        <f t="shared" si="99"/>
        <v>0</v>
      </c>
      <c r="AL900">
        <f t="shared" si="100"/>
        <v>0</v>
      </c>
      <c r="AM900">
        <f t="shared" si="101"/>
        <v>0</v>
      </c>
      <c r="AN900">
        <f t="shared" si="102"/>
        <v>0</v>
      </c>
      <c r="AO900">
        <f t="shared" si="103"/>
        <v>0</v>
      </c>
      <c r="AP900">
        <f t="shared" si="104"/>
        <v>0</v>
      </c>
      <c r="AQ900">
        <f t="shared" si="105"/>
        <v>0</v>
      </c>
      <c r="AR900">
        <f t="shared" si="106"/>
        <v>0</v>
      </c>
      <c r="AS900">
        <f t="shared" si="107"/>
        <v>0</v>
      </c>
      <c r="AT900">
        <f t="shared" si="108"/>
        <v>0</v>
      </c>
      <c r="AU900">
        <f t="shared" si="109"/>
        <v>0</v>
      </c>
      <c r="AV900">
        <f t="shared" si="110"/>
        <v>0</v>
      </c>
    </row>
    <row r="901" spans="1:48" ht="15" customHeight="1">
      <c r="A901" s="83"/>
      <c r="B901" s="100"/>
      <c r="C901" s="125" t="s">
        <v>1464</v>
      </c>
      <c r="D901" s="441" t="str">
        <f>IF(OR($AC$136="",$C$26&lt;&gt;1),"",IF(HLOOKUP($AC$136,Presentación!$AQ$3:$BV$574,Presentación!AP181)="","",HLOOKUP($AC$136,Presentación!$AQ$3:$BV$574,Presentación!AP181,0)))</f>
        <v/>
      </c>
      <c r="E901" s="428"/>
      <c r="F901" s="429"/>
      <c r="G901" s="396" t="str">
        <f>IF(OR($AC$136="",$C$26&lt;&gt;1),"",IF(HLOOKUP($AC$136,Presentación!$BZ$3:$DE$574,Presentación!AP181,0)="","",HLOOKUP($AC$136,Presentación!$BZ$3:$DE$574,Presentación!AP181,0)))</f>
        <v/>
      </c>
      <c r="H901" s="428"/>
      <c r="I901" s="428"/>
      <c r="J901" s="428"/>
      <c r="K901" s="428"/>
      <c r="L901" s="428"/>
      <c r="M901" s="428"/>
      <c r="N901" s="428"/>
      <c r="O901" s="249"/>
      <c r="P901" s="249"/>
      <c r="Q901" s="249"/>
      <c r="R901" s="249"/>
      <c r="S901" s="249"/>
      <c r="T901" s="251"/>
      <c r="U901" s="251"/>
      <c r="V901" s="251"/>
      <c r="W901" s="251"/>
      <c r="X901" s="251"/>
      <c r="Y901" s="251"/>
      <c r="Z901" s="251"/>
      <c r="AA901" s="251"/>
      <c r="AB901" s="251"/>
      <c r="AC901" s="251"/>
      <c r="AD901" s="251"/>
      <c r="AK901">
        <f t="shared" si="99"/>
        <v>0</v>
      </c>
      <c r="AL901">
        <f t="shared" si="100"/>
        <v>0</v>
      </c>
      <c r="AM901">
        <f t="shared" si="101"/>
        <v>0</v>
      </c>
      <c r="AN901">
        <f t="shared" si="102"/>
        <v>0</v>
      </c>
      <c r="AO901">
        <f t="shared" si="103"/>
        <v>0</v>
      </c>
      <c r="AP901">
        <f t="shared" si="104"/>
        <v>0</v>
      </c>
      <c r="AQ901">
        <f t="shared" si="105"/>
        <v>0</v>
      </c>
      <c r="AR901">
        <f t="shared" si="106"/>
        <v>0</v>
      </c>
      <c r="AS901">
        <f t="shared" si="107"/>
        <v>0</v>
      </c>
      <c r="AT901">
        <f t="shared" si="108"/>
        <v>0</v>
      </c>
      <c r="AU901">
        <f t="shared" si="109"/>
        <v>0</v>
      </c>
      <c r="AV901">
        <f t="shared" si="110"/>
        <v>0</v>
      </c>
    </row>
    <row r="902" spans="1:48" ht="15" customHeight="1">
      <c r="A902" s="83"/>
      <c r="B902" s="100"/>
      <c r="C902" s="125" t="s">
        <v>1465</v>
      </c>
      <c r="D902" s="441" t="str">
        <f>IF(OR($AC$136="",$C$26&lt;&gt;1),"",IF(HLOOKUP($AC$136,Presentación!$AQ$3:$BV$574,Presentación!AP182)="","",HLOOKUP($AC$136,Presentación!$AQ$3:$BV$574,Presentación!AP182,0)))</f>
        <v/>
      </c>
      <c r="E902" s="428"/>
      <c r="F902" s="429"/>
      <c r="G902" s="396" t="str">
        <f>IF(OR($AC$136="",$C$26&lt;&gt;1),"",IF(HLOOKUP($AC$136,Presentación!$BZ$3:$DE$574,Presentación!AP182,0)="","",HLOOKUP($AC$136,Presentación!$BZ$3:$DE$574,Presentación!AP182,0)))</f>
        <v/>
      </c>
      <c r="H902" s="428"/>
      <c r="I902" s="428"/>
      <c r="J902" s="428"/>
      <c r="K902" s="428"/>
      <c r="L902" s="428"/>
      <c r="M902" s="428"/>
      <c r="N902" s="428"/>
      <c r="O902" s="249"/>
      <c r="P902" s="249"/>
      <c r="Q902" s="249"/>
      <c r="R902" s="249"/>
      <c r="S902" s="249"/>
      <c r="T902" s="251"/>
      <c r="U902" s="251"/>
      <c r="V902" s="251"/>
      <c r="W902" s="251"/>
      <c r="X902" s="251"/>
      <c r="Y902" s="251"/>
      <c r="Z902" s="251"/>
      <c r="AA902" s="251"/>
      <c r="AB902" s="251"/>
      <c r="AC902" s="251"/>
      <c r="AD902" s="251"/>
      <c r="AK902">
        <f t="shared" si="99"/>
        <v>0</v>
      </c>
      <c r="AL902">
        <f t="shared" si="100"/>
        <v>0</v>
      </c>
      <c r="AM902">
        <f t="shared" si="101"/>
        <v>0</v>
      </c>
      <c r="AN902">
        <f t="shared" si="102"/>
        <v>0</v>
      </c>
      <c r="AO902">
        <f t="shared" si="103"/>
        <v>0</v>
      </c>
      <c r="AP902">
        <f t="shared" si="104"/>
        <v>0</v>
      </c>
      <c r="AQ902">
        <f t="shared" si="105"/>
        <v>0</v>
      </c>
      <c r="AR902">
        <f t="shared" si="106"/>
        <v>0</v>
      </c>
      <c r="AS902">
        <f t="shared" si="107"/>
        <v>0</v>
      </c>
      <c r="AT902">
        <f t="shared" si="108"/>
        <v>0</v>
      </c>
      <c r="AU902">
        <f t="shared" si="109"/>
        <v>0</v>
      </c>
      <c r="AV902">
        <f t="shared" si="110"/>
        <v>0</v>
      </c>
    </row>
    <row r="903" spans="1:48" ht="15" customHeight="1">
      <c r="A903" s="83"/>
      <c r="B903" s="100"/>
      <c r="C903" s="125" t="s">
        <v>1466</v>
      </c>
      <c r="D903" s="441" t="str">
        <f>IF(OR($AC$136="",$C$26&lt;&gt;1),"",IF(HLOOKUP($AC$136,Presentación!$AQ$3:$BV$574,Presentación!AP183)="","",HLOOKUP($AC$136,Presentación!$AQ$3:$BV$574,Presentación!AP183,0)))</f>
        <v/>
      </c>
      <c r="E903" s="428"/>
      <c r="F903" s="429"/>
      <c r="G903" s="396" t="str">
        <f>IF(OR($AC$136="",$C$26&lt;&gt;1),"",IF(HLOOKUP($AC$136,Presentación!$BZ$3:$DE$574,Presentación!AP183,0)="","",HLOOKUP($AC$136,Presentación!$BZ$3:$DE$574,Presentación!AP183,0)))</f>
        <v/>
      </c>
      <c r="H903" s="428"/>
      <c r="I903" s="428"/>
      <c r="J903" s="428"/>
      <c r="K903" s="428"/>
      <c r="L903" s="428"/>
      <c r="M903" s="428"/>
      <c r="N903" s="428"/>
      <c r="O903" s="249"/>
      <c r="P903" s="249"/>
      <c r="Q903" s="249"/>
      <c r="R903" s="249"/>
      <c r="S903" s="249"/>
      <c r="T903" s="251"/>
      <c r="U903" s="251"/>
      <c r="V903" s="251"/>
      <c r="W903" s="251"/>
      <c r="X903" s="251"/>
      <c r="Y903" s="251"/>
      <c r="Z903" s="251"/>
      <c r="AA903" s="251"/>
      <c r="AB903" s="251"/>
      <c r="AC903" s="251"/>
      <c r="AD903" s="251"/>
      <c r="AK903">
        <f t="shared" si="99"/>
        <v>0</v>
      </c>
      <c r="AL903">
        <f t="shared" si="100"/>
        <v>0</v>
      </c>
      <c r="AM903">
        <f t="shared" si="101"/>
        <v>0</v>
      </c>
      <c r="AN903">
        <f t="shared" si="102"/>
        <v>0</v>
      </c>
      <c r="AO903">
        <f t="shared" si="103"/>
        <v>0</v>
      </c>
      <c r="AP903">
        <f t="shared" si="104"/>
        <v>0</v>
      </c>
      <c r="AQ903">
        <f t="shared" si="105"/>
        <v>0</v>
      </c>
      <c r="AR903">
        <f t="shared" si="106"/>
        <v>0</v>
      </c>
      <c r="AS903">
        <f t="shared" si="107"/>
        <v>0</v>
      </c>
      <c r="AT903">
        <f t="shared" si="108"/>
        <v>0</v>
      </c>
      <c r="AU903">
        <f t="shared" si="109"/>
        <v>0</v>
      </c>
      <c r="AV903">
        <f t="shared" si="110"/>
        <v>0</v>
      </c>
    </row>
    <row r="904" spans="1:48" ht="15" customHeight="1">
      <c r="A904" s="83"/>
      <c r="B904" s="100"/>
      <c r="C904" s="125" t="s">
        <v>1467</v>
      </c>
      <c r="D904" s="441" t="str">
        <f>IF(OR($AC$136="",$C$26&lt;&gt;1),"",IF(HLOOKUP($AC$136,Presentación!$AQ$3:$BV$574,Presentación!AP184)="","",HLOOKUP($AC$136,Presentación!$AQ$3:$BV$574,Presentación!AP184,0)))</f>
        <v/>
      </c>
      <c r="E904" s="428"/>
      <c r="F904" s="429"/>
      <c r="G904" s="396" t="str">
        <f>IF(OR($AC$136="",$C$26&lt;&gt;1),"",IF(HLOOKUP($AC$136,Presentación!$BZ$3:$DE$574,Presentación!AP184,0)="","",HLOOKUP($AC$136,Presentación!$BZ$3:$DE$574,Presentación!AP184,0)))</f>
        <v/>
      </c>
      <c r="H904" s="428"/>
      <c r="I904" s="428"/>
      <c r="J904" s="428"/>
      <c r="K904" s="428"/>
      <c r="L904" s="428"/>
      <c r="M904" s="428"/>
      <c r="N904" s="428"/>
      <c r="O904" s="249"/>
      <c r="P904" s="249"/>
      <c r="Q904" s="249"/>
      <c r="R904" s="249"/>
      <c r="S904" s="249"/>
      <c r="T904" s="251"/>
      <c r="U904" s="251"/>
      <c r="V904" s="251"/>
      <c r="W904" s="251"/>
      <c r="X904" s="251"/>
      <c r="Y904" s="251"/>
      <c r="Z904" s="251"/>
      <c r="AA904" s="251"/>
      <c r="AB904" s="251"/>
      <c r="AC904" s="251"/>
      <c r="AD904" s="251"/>
      <c r="AK904">
        <f t="shared" si="99"/>
        <v>0</v>
      </c>
      <c r="AL904">
        <f t="shared" si="100"/>
        <v>0</v>
      </c>
      <c r="AM904">
        <f t="shared" si="101"/>
        <v>0</v>
      </c>
      <c r="AN904">
        <f t="shared" si="102"/>
        <v>0</v>
      </c>
      <c r="AO904">
        <f t="shared" si="103"/>
        <v>0</v>
      </c>
      <c r="AP904">
        <f t="shared" si="104"/>
        <v>0</v>
      </c>
      <c r="AQ904">
        <f t="shared" si="105"/>
        <v>0</v>
      </c>
      <c r="AR904">
        <f t="shared" si="106"/>
        <v>0</v>
      </c>
      <c r="AS904">
        <f t="shared" si="107"/>
        <v>0</v>
      </c>
      <c r="AT904">
        <f t="shared" si="108"/>
        <v>0</v>
      </c>
      <c r="AU904">
        <f t="shared" si="109"/>
        <v>0</v>
      </c>
      <c r="AV904">
        <f t="shared" si="110"/>
        <v>0</v>
      </c>
    </row>
    <row r="905" spans="1:48" ht="15" customHeight="1">
      <c r="A905" s="83"/>
      <c r="B905" s="100"/>
      <c r="C905" s="125" t="s">
        <v>1468</v>
      </c>
      <c r="D905" s="441" t="str">
        <f>IF(OR($AC$136="",$C$26&lt;&gt;1),"",IF(HLOOKUP($AC$136,Presentación!$AQ$3:$BV$574,Presentación!AP185)="","",HLOOKUP($AC$136,Presentación!$AQ$3:$BV$574,Presentación!AP185,0)))</f>
        <v/>
      </c>
      <c r="E905" s="428"/>
      <c r="F905" s="429"/>
      <c r="G905" s="396" t="str">
        <f>IF(OR($AC$136="",$C$26&lt;&gt;1),"",IF(HLOOKUP($AC$136,Presentación!$BZ$3:$DE$574,Presentación!AP185,0)="","",HLOOKUP($AC$136,Presentación!$BZ$3:$DE$574,Presentación!AP185,0)))</f>
        <v/>
      </c>
      <c r="H905" s="428"/>
      <c r="I905" s="428"/>
      <c r="J905" s="428"/>
      <c r="K905" s="428"/>
      <c r="L905" s="428"/>
      <c r="M905" s="428"/>
      <c r="N905" s="428"/>
      <c r="O905" s="249"/>
      <c r="P905" s="249"/>
      <c r="Q905" s="249"/>
      <c r="R905" s="249"/>
      <c r="S905" s="249"/>
      <c r="T905" s="251"/>
      <c r="U905" s="251"/>
      <c r="V905" s="251"/>
      <c r="W905" s="251"/>
      <c r="X905" s="251"/>
      <c r="Y905" s="251"/>
      <c r="Z905" s="251"/>
      <c r="AA905" s="251"/>
      <c r="AB905" s="251"/>
      <c r="AC905" s="251"/>
      <c r="AD905" s="251"/>
      <c r="AK905">
        <f t="shared" si="99"/>
        <v>0</v>
      </c>
      <c r="AL905">
        <f t="shared" si="100"/>
        <v>0</v>
      </c>
      <c r="AM905">
        <f t="shared" si="101"/>
        <v>0</v>
      </c>
      <c r="AN905">
        <f t="shared" si="102"/>
        <v>0</v>
      </c>
      <c r="AO905">
        <f t="shared" si="103"/>
        <v>0</v>
      </c>
      <c r="AP905">
        <f t="shared" si="104"/>
        <v>0</v>
      </c>
      <c r="AQ905">
        <f t="shared" si="105"/>
        <v>0</v>
      </c>
      <c r="AR905">
        <f t="shared" si="106"/>
        <v>0</v>
      </c>
      <c r="AS905">
        <f t="shared" si="107"/>
        <v>0</v>
      </c>
      <c r="AT905">
        <f t="shared" si="108"/>
        <v>0</v>
      </c>
      <c r="AU905">
        <f t="shared" si="109"/>
        <v>0</v>
      </c>
      <c r="AV905">
        <f t="shared" si="110"/>
        <v>0</v>
      </c>
    </row>
    <row r="906" spans="1:48" ht="15" customHeight="1">
      <c r="A906" s="83"/>
      <c r="B906" s="100"/>
      <c r="C906" s="125" t="s">
        <v>1469</v>
      </c>
      <c r="D906" s="441" t="str">
        <f>IF(OR($AC$136="",$C$26&lt;&gt;1),"",IF(HLOOKUP($AC$136,Presentación!$AQ$3:$BV$574,Presentación!AP186)="","",HLOOKUP($AC$136,Presentación!$AQ$3:$BV$574,Presentación!AP186,0)))</f>
        <v/>
      </c>
      <c r="E906" s="428"/>
      <c r="F906" s="429"/>
      <c r="G906" s="396" t="str">
        <f>IF(OR($AC$136="",$C$26&lt;&gt;1),"",IF(HLOOKUP($AC$136,Presentación!$BZ$3:$DE$574,Presentación!AP186,0)="","",HLOOKUP($AC$136,Presentación!$BZ$3:$DE$574,Presentación!AP186,0)))</f>
        <v/>
      </c>
      <c r="H906" s="428"/>
      <c r="I906" s="428"/>
      <c r="J906" s="428"/>
      <c r="K906" s="428"/>
      <c r="L906" s="428"/>
      <c r="M906" s="428"/>
      <c r="N906" s="428"/>
      <c r="O906" s="249"/>
      <c r="P906" s="249"/>
      <c r="Q906" s="249"/>
      <c r="R906" s="249"/>
      <c r="S906" s="249"/>
      <c r="T906" s="251"/>
      <c r="U906" s="251"/>
      <c r="V906" s="251"/>
      <c r="W906" s="251"/>
      <c r="X906" s="251"/>
      <c r="Y906" s="251"/>
      <c r="Z906" s="251"/>
      <c r="AA906" s="251"/>
      <c r="AB906" s="251"/>
      <c r="AC906" s="251"/>
      <c r="AD906" s="251"/>
      <c r="AK906">
        <f t="shared" si="99"/>
        <v>0</v>
      </c>
      <c r="AL906">
        <f t="shared" si="100"/>
        <v>0</v>
      </c>
      <c r="AM906">
        <f t="shared" si="101"/>
        <v>0</v>
      </c>
      <c r="AN906">
        <f t="shared" si="102"/>
        <v>0</v>
      </c>
      <c r="AO906">
        <f t="shared" si="103"/>
        <v>0</v>
      </c>
      <c r="AP906">
        <f t="shared" si="104"/>
        <v>0</v>
      </c>
      <c r="AQ906">
        <f t="shared" si="105"/>
        <v>0</v>
      </c>
      <c r="AR906">
        <f t="shared" si="106"/>
        <v>0</v>
      </c>
      <c r="AS906">
        <f t="shared" si="107"/>
        <v>0</v>
      </c>
      <c r="AT906">
        <f t="shared" si="108"/>
        <v>0</v>
      </c>
      <c r="AU906">
        <f t="shared" si="109"/>
        <v>0</v>
      </c>
      <c r="AV906">
        <f t="shared" si="110"/>
        <v>0</v>
      </c>
    </row>
    <row r="907" spans="1:48" ht="15" customHeight="1">
      <c r="A907" s="83"/>
      <c r="B907" s="100"/>
      <c r="C907" s="125" t="s">
        <v>1470</v>
      </c>
      <c r="D907" s="441" t="str">
        <f>IF(OR($AC$136="",$C$26&lt;&gt;1),"",IF(HLOOKUP($AC$136,Presentación!$AQ$3:$BV$574,Presentación!AP187)="","",HLOOKUP($AC$136,Presentación!$AQ$3:$BV$574,Presentación!AP187,0)))</f>
        <v/>
      </c>
      <c r="E907" s="428"/>
      <c r="F907" s="429"/>
      <c r="G907" s="396" t="str">
        <f>IF(OR($AC$136="",$C$26&lt;&gt;1),"",IF(HLOOKUP($AC$136,Presentación!$BZ$3:$DE$574,Presentación!AP187,0)="","",HLOOKUP($AC$136,Presentación!$BZ$3:$DE$574,Presentación!AP187,0)))</f>
        <v/>
      </c>
      <c r="H907" s="428"/>
      <c r="I907" s="428"/>
      <c r="J907" s="428"/>
      <c r="K907" s="428"/>
      <c r="L907" s="428"/>
      <c r="M907" s="428"/>
      <c r="N907" s="428"/>
      <c r="O907" s="249"/>
      <c r="P907" s="249"/>
      <c r="Q907" s="249"/>
      <c r="R907" s="249"/>
      <c r="S907" s="249"/>
      <c r="T907" s="251"/>
      <c r="U907" s="251"/>
      <c r="V907" s="251"/>
      <c r="W907" s="251"/>
      <c r="X907" s="251"/>
      <c r="Y907" s="251"/>
      <c r="Z907" s="251"/>
      <c r="AA907" s="251"/>
      <c r="AB907" s="251"/>
      <c r="AC907" s="251"/>
      <c r="AD907" s="251"/>
      <c r="AK907">
        <f t="shared" si="99"/>
        <v>0</v>
      </c>
      <c r="AL907">
        <f t="shared" si="100"/>
        <v>0</v>
      </c>
      <c r="AM907">
        <f t="shared" si="101"/>
        <v>0</v>
      </c>
      <c r="AN907">
        <f t="shared" si="102"/>
        <v>0</v>
      </c>
      <c r="AO907">
        <f t="shared" si="103"/>
        <v>0</v>
      </c>
      <c r="AP907">
        <f t="shared" si="104"/>
        <v>0</v>
      </c>
      <c r="AQ907">
        <f t="shared" si="105"/>
        <v>0</v>
      </c>
      <c r="AR907">
        <f t="shared" si="106"/>
        <v>0</v>
      </c>
      <c r="AS907">
        <f t="shared" si="107"/>
        <v>0</v>
      </c>
      <c r="AT907">
        <f t="shared" si="108"/>
        <v>0</v>
      </c>
      <c r="AU907">
        <f t="shared" si="109"/>
        <v>0</v>
      </c>
      <c r="AV907">
        <f t="shared" si="110"/>
        <v>0</v>
      </c>
    </row>
    <row r="908" spans="1:48" ht="15" customHeight="1">
      <c r="A908" s="83"/>
      <c r="B908" s="100"/>
      <c r="C908" s="125" t="s">
        <v>1471</v>
      </c>
      <c r="D908" s="441" t="str">
        <f>IF(OR($AC$136="",$C$26&lt;&gt;1),"",IF(HLOOKUP($AC$136,Presentación!$AQ$3:$BV$574,Presentación!AP188)="","",HLOOKUP($AC$136,Presentación!$AQ$3:$BV$574,Presentación!AP188,0)))</f>
        <v/>
      </c>
      <c r="E908" s="428"/>
      <c r="F908" s="429"/>
      <c r="G908" s="396" t="str">
        <f>IF(OR($AC$136="",$C$26&lt;&gt;1),"",IF(HLOOKUP($AC$136,Presentación!$BZ$3:$DE$574,Presentación!AP188,0)="","",HLOOKUP($AC$136,Presentación!$BZ$3:$DE$574,Presentación!AP188,0)))</f>
        <v/>
      </c>
      <c r="H908" s="428"/>
      <c r="I908" s="428"/>
      <c r="J908" s="428"/>
      <c r="K908" s="428"/>
      <c r="L908" s="428"/>
      <c r="M908" s="428"/>
      <c r="N908" s="428"/>
      <c r="O908" s="249"/>
      <c r="P908" s="249"/>
      <c r="Q908" s="249"/>
      <c r="R908" s="249"/>
      <c r="S908" s="249"/>
      <c r="T908" s="251"/>
      <c r="U908" s="251"/>
      <c r="V908" s="251"/>
      <c r="W908" s="251"/>
      <c r="X908" s="251"/>
      <c r="Y908" s="251"/>
      <c r="Z908" s="251"/>
      <c r="AA908" s="251"/>
      <c r="AB908" s="251"/>
      <c r="AC908" s="251"/>
      <c r="AD908" s="251"/>
      <c r="AK908">
        <f t="shared" si="99"/>
        <v>0</v>
      </c>
      <c r="AL908">
        <f t="shared" si="100"/>
        <v>0</v>
      </c>
      <c r="AM908">
        <f t="shared" si="101"/>
        <v>0</v>
      </c>
      <c r="AN908">
        <f t="shared" si="102"/>
        <v>0</v>
      </c>
      <c r="AO908">
        <f t="shared" si="103"/>
        <v>0</v>
      </c>
      <c r="AP908">
        <f t="shared" si="104"/>
        <v>0</v>
      </c>
      <c r="AQ908">
        <f t="shared" si="105"/>
        <v>0</v>
      </c>
      <c r="AR908">
        <f t="shared" si="106"/>
        <v>0</v>
      </c>
      <c r="AS908">
        <f t="shared" si="107"/>
        <v>0</v>
      </c>
      <c r="AT908">
        <f t="shared" si="108"/>
        <v>0</v>
      </c>
      <c r="AU908">
        <f t="shared" si="109"/>
        <v>0</v>
      </c>
      <c r="AV908">
        <f t="shared" si="110"/>
        <v>0</v>
      </c>
    </row>
    <row r="909" spans="1:48" ht="15" customHeight="1">
      <c r="A909" s="83"/>
      <c r="B909" s="100"/>
      <c r="C909" s="125" t="s">
        <v>1472</v>
      </c>
      <c r="D909" s="441" t="str">
        <f>IF(OR($AC$136="",$C$26&lt;&gt;1),"",IF(HLOOKUP($AC$136,Presentación!$AQ$3:$BV$574,Presentación!AP189)="","",HLOOKUP($AC$136,Presentación!$AQ$3:$BV$574,Presentación!AP189,0)))</f>
        <v/>
      </c>
      <c r="E909" s="428"/>
      <c r="F909" s="429"/>
      <c r="G909" s="396" t="str">
        <f>IF(OR($AC$136="",$C$26&lt;&gt;1),"",IF(HLOOKUP($AC$136,Presentación!$BZ$3:$DE$574,Presentación!AP189,0)="","",HLOOKUP($AC$136,Presentación!$BZ$3:$DE$574,Presentación!AP189,0)))</f>
        <v/>
      </c>
      <c r="H909" s="428"/>
      <c r="I909" s="428"/>
      <c r="J909" s="428"/>
      <c r="K909" s="428"/>
      <c r="L909" s="428"/>
      <c r="M909" s="428"/>
      <c r="N909" s="428"/>
      <c r="O909" s="249"/>
      <c r="P909" s="249"/>
      <c r="Q909" s="249"/>
      <c r="R909" s="249"/>
      <c r="S909" s="249"/>
      <c r="T909" s="251"/>
      <c r="U909" s="251"/>
      <c r="V909" s="251"/>
      <c r="W909" s="251"/>
      <c r="X909" s="251"/>
      <c r="Y909" s="251"/>
      <c r="Z909" s="251"/>
      <c r="AA909" s="251"/>
      <c r="AB909" s="251"/>
      <c r="AC909" s="251"/>
      <c r="AD909" s="251"/>
      <c r="AK909">
        <f t="shared" si="99"/>
        <v>0</v>
      </c>
      <c r="AL909">
        <f t="shared" si="100"/>
        <v>0</v>
      </c>
      <c r="AM909">
        <f t="shared" si="101"/>
        <v>0</v>
      </c>
      <c r="AN909">
        <f t="shared" si="102"/>
        <v>0</v>
      </c>
      <c r="AO909">
        <f t="shared" si="103"/>
        <v>0</v>
      </c>
      <c r="AP909">
        <f t="shared" si="104"/>
        <v>0</v>
      </c>
      <c r="AQ909">
        <f t="shared" si="105"/>
        <v>0</v>
      </c>
      <c r="AR909">
        <f t="shared" si="106"/>
        <v>0</v>
      </c>
      <c r="AS909">
        <f t="shared" si="107"/>
        <v>0</v>
      </c>
      <c r="AT909">
        <f t="shared" si="108"/>
        <v>0</v>
      </c>
      <c r="AU909">
        <f t="shared" si="109"/>
        <v>0</v>
      </c>
      <c r="AV909">
        <f t="shared" si="110"/>
        <v>0</v>
      </c>
    </row>
    <row r="910" spans="1:48" ht="15" customHeight="1">
      <c r="A910" s="83"/>
      <c r="B910" s="100"/>
      <c r="C910" s="125" t="s">
        <v>1473</v>
      </c>
      <c r="D910" s="441" t="str">
        <f>IF(OR($AC$136="",$C$26&lt;&gt;1),"",IF(HLOOKUP($AC$136,Presentación!$AQ$3:$BV$574,Presentación!AP190)="","",HLOOKUP($AC$136,Presentación!$AQ$3:$BV$574,Presentación!AP190,0)))</f>
        <v/>
      </c>
      <c r="E910" s="428"/>
      <c r="F910" s="429"/>
      <c r="G910" s="396" t="str">
        <f>IF(OR($AC$136="",$C$26&lt;&gt;1),"",IF(HLOOKUP($AC$136,Presentación!$BZ$3:$DE$574,Presentación!AP190,0)="","",HLOOKUP($AC$136,Presentación!$BZ$3:$DE$574,Presentación!AP190,0)))</f>
        <v/>
      </c>
      <c r="H910" s="428"/>
      <c r="I910" s="428"/>
      <c r="J910" s="428"/>
      <c r="K910" s="428"/>
      <c r="L910" s="428"/>
      <c r="M910" s="428"/>
      <c r="N910" s="428"/>
      <c r="O910" s="249"/>
      <c r="P910" s="249"/>
      <c r="Q910" s="249"/>
      <c r="R910" s="249"/>
      <c r="S910" s="249"/>
      <c r="T910" s="251"/>
      <c r="U910" s="251"/>
      <c r="V910" s="251"/>
      <c r="W910" s="251"/>
      <c r="X910" s="251"/>
      <c r="Y910" s="251"/>
      <c r="Z910" s="251"/>
      <c r="AA910" s="251"/>
      <c r="AB910" s="251"/>
      <c r="AC910" s="251"/>
      <c r="AD910" s="251"/>
      <c r="AK910">
        <f t="shared" si="99"/>
        <v>0</v>
      </c>
      <c r="AL910">
        <f t="shared" si="100"/>
        <v>0</v>
      </c>
      <c r="AM910">
        <f t="shared" si="101"/>
        <v>0</v>
      </c>
      <c r="AN910">
        <f t="shared" si="102"/>
        <v>0</v>
      </c>
      <c r="AO910">
        <f t="shared" si="103"/>
        <v>0</v>
      </c>
      <c r="AP910">
        <f t="shared" si="104"/>
        <v>0</v>
      </c>
      <c r="AQ910">
        <f t="shared" si="105"/>
        <v>0</v>
      </c>
      <c r="AR910">
        <f t="shared" si="106"/>
        <v>0</v>
      </c>
      <c r="AS910">
        <f t="shared" si="107"/>
        <v>0</v>
      </c>
      <c r="AT910">
        <f t="shared" si="108"/>
        <v>0</v>
      </c>
      <c r="AU910">
        <f t="shared" si="109"/>
        <v>0</v>
      </c>
      <c r="AV910">
        <f t="shared" si="110"/>
        <v>0</v>
      </c>
    </row>
    <row r="911" spans="1:48" ht="15" customHeight="1">
      <c r="A911" s="83"/>
      <c r="B911" s="100"/>
      <c r="C911" s="125" t="s">
        <v>1474</v>
      </c>
      <c r="D911" s="441" t="str">
        <f>IF(OR($AC$136="",$C$26&lt;&gt;1),"",IF(HLOOKUP($AC$136,Presentación!$AQ$3:$BV$574,Presentación!AP191)="","",HLOOKUP($AC$136,Presentación!$AQ$3:$BV$574,Presentación!AP191,0)))</f>
        <v/>
      </c>
      <c r="E911" s="428"/>
      <c r="F911" s="429"/>
      <c r="G911" s="396" t="str">
        <f>IF(OR($AC$136="",$C$26&lt;&gt;1),"",IF(HLOOKUP($AC$136,Presentación!$BZ$3:$DE$574,Presentación!AP191,0)="","",HLOOKUP($AC$136,Presentación!$BZ$3:$DE$574,Presentación!AP191,0)))</f>
        <v/>
      </c>
      <c r="H911" s="428"/>
      <c r="I911" s="428"/>
      <c r="J911" s="428"/>
      <c r="K911" s="428"/>
      <c r="L911" s="428"/>
      <c r="M911" s="428"/>
      <c r="N911" s="428"/>
      <c r="O911" s="249"/>
      <c r="P911" s="249"/>
      <c r="Q911" s="249"/>
      <c r="R911" s="249"/>
      <c r="S911" s="249"/>
      <c r="T911" s="251"/>
      <c r="U911" s="251"/>
      <c r="V911" s="251"/>
      <c r="W911" s="251"/>
      <c r="X911" s="251"/>
      <c r="Y911" s="251"/>
      <c r="Z911" s="251"/>
      <c r="AA911" s="251"/>
      <c r="AB911" s="251"/>
      <c r="AC911" s="251"/>
      <c r="AD911" s="251"/>
      <c r="AK911">
        <f t="shared" si="99"/>
        <v>0</v>
      </c>
      <c r="AL911">
        <f t="shared" si="100"/>
        <v>0</v>
      </c>
      <c r="AM911">
        <f t="shared" si="101"/>
        <v>0</v>
      </c>
      <c r="AN911">
        <f t="shared" si="102"/>
        <v>0</v>
      </c>
      <c r="AO911">
        <f t="shared" si="103"/>
        <v>0</v>
      </c>
      <c r="AP911">
        <f t="shared" si="104"/>
        <v>0</v>
      </c>
      <c r="AQ911">
        <f t="shared" si="105"/>
        <v>0</v>
      </c>
      <c r="AR911">
        <f t="shared" si="106"/>
        <v>0</v>
      </c>
      <c r="AS911">
        <f t="shared" si="107"/>
        <v>0</v>
      </c>
      <c r="AT911">
        <f t="shared" si="108"/>
        <v>0</v>
      </c>
      <c r="AU911">
        <f t="shared" si="109"/>
        <v>0</v>
      </c>
      <c r="AV911">
        <f t="shared" si="110"/>
        <v>0</v>
      </c>
    </row>
    <row r="912" spans="1:48" ht="15" customHeight="1">
      <c r="A912" s="83"/>
      <c r="B912" s="100"/>
      <c r="C912" s="125" t="s">
        <v>1475</v>
      </c>
      <c r="D912" s="441" t="str">
        <f>IF(OR($AC$136="",$C$26&lt;&gt;1),"",IF(HLOOKUP($AC$136,Presentación!$AQ$3:$BV$574,Presentación!AP192)="","",HLOOKUP($AC$136,Presentación!$AQ$3:$BV$574,Presentación!AP192,0)))</f>
        <v/>
      </c>
      <c r="E912" s="428"/>
      <c r="F912" s="429"/>
      <c r="G912" s="396" t="str">
        <f>IF(OR($AC$136="",$C$26&lt;&gt;1),"",IF(HLOOKUP($AC$136,Presentación!$BZ$3:$DE$574,Presentación!AP192,0)="","",HLOOKUP($AC$136,Presentación!$BZ$3:$DE$574,Presentación!AP192,0)))</f>
        <v/>
      </c>
      <c r="H912" s="428"/>
      <c r="I912" s="428"/>
      <c r="J912" s="428"/>
      <c r="K912" s="428"/>
      <c r="L912" s="428"/>
      <c r="M912" s="428"/>
      <c r="N912" s="428"/>
      <c r="O912" s="249"/>
      <c r="P912" s="249"/>
      <c r="Q912" s="249"/>
      <c r="R912" s="249"/>
      <c r="S912" s="249"/>
      <c r="T912" s="251"/>
      <c r="U912" s="251"/>
      <c r="V912" s="251"/>
      <c r="W912" s="251"/>
      <c r="X912" s="251"/>
      <c r="Y912" s="251"/>
      <c r="Z912" s="251"/>
      <c r="AA912" s="251"/>
      <c r="AB912" s="251"/>
      <c r="AC912" s="251"/>
      <c r="AD912" s="251"/>
      <c r="AK912">
        <f t="shared" si="99"/>
        <v>0</v>
      </c>
      <c r="AL912">
        <f t="shared" si="100"/>
        <v>0</v>
      </c>
      <c r="AM912">
        <f t="shared" si="101"/>
        <v>0</v>
      </c>
      <c r="AN912">
        <f t="shared" si="102"/>
        <v>0</v>
      </c>
      <c r="AO912">
        <f t="shared" si="103"/>
        <v>0</v>
      </c>
      <c r="AP912">
        <f t="shared" si="104"/>
        <v>0</v>
      </c>
      <c r="AQ912">
        <f t="shared" si="105"/>
        <v>0</v>
      </c>
      <c r="AR912">
        <f t="shared" si="106"/>
        <v>0</v>
      </c>
      <c r="AS912">
        <f t="shared" si="107"/>
        <v>0</v>
      </c>
      <c r="AT912">
        <f t="shared" si="108"/>
        <v>0</v>
      </c>
      <c r="AU912">
        <f t="shared" si="109"/>
        <v>0</v>
      </c>
      <c r="AV912">
        <f t="shared" si="110"/>
        <v>0</v>
      </c>
    </row>
    <row r="913" spans="1:48" ht="15" customHeight="1">
      <c r="A913" s="83"/>
      <c r="B913" s="100"/>
      <c r="C913" s="125" t="s">
        <v>1476</v>
      </c>
      <c r="D913" s="441" t="str">
        <f>IF(OR($AC$136="",$C$26&lt;&gt;1),"",IF(HLOOKUP($AC$136,Presentación!$AQ$3:$BV$574,Presentación!AP193)="","",HLOOKUP($AC$136,Presentación!$AQ$3:$BV$574,Presentación!AP193,0)))</f>
        <v/>
      </c>
      <c r="E913" s="428"/>
      <c r="F913" s="429"/>
      <c r="G913" s="396" t="str">
        <f>IF(OR($AC$136="",$C$26&lt;&gt;1),"",IF(HLOOKUP($AC$136,Presentación!$BZ$3:$DE$574,Presentación!AP193,0)="","",HLOOKUP($AC$136,Presentación!$BZ$3:$DE$574,Presentación!AP193,0)))</f>
        <v/>
      </c>
      <c r="H913" s="428"/>
      <c r="I913" s="428"/>
      <c r="J913" s="428"/>
      <c r="K913" s="428"/>
      <c r="L913" s="428"/>
      <c r="M913" s="428"/>
      <c r="N913" s="428"/>
      <c r="O913" s="249"/>
      <c r="P913" s="249"/>
      <c r="Q913" s="249"/>
      <c r="R913" s="249"/>
      <c r="S913" s="249"/>
      <c r="T913" s="251"/>
      <c r="U913" s="251"/>
      <c r="V913" s="251"/>
      <c r="W913" s="251"/>
      <c r="X913" s="251"/>
      <c r="Y913" s="251"/>
      <c r="Z913" s="251"/>
      <c r="AA913" s="251"/>
      <c r="AB913" s="251"/>
      <c r="AC913" s="251"/>
      <c r="AD913" s="251"/>
      <c r="AK913">
        <f t="shared" si="99"/>
        <v>0</v>
      </c>
      <c r="AL913">
        <f t="shared" si="100"/>
        <v>0</v>
      </c>
      <c r="AM913">
        <f t="shared" si="101"/>
        <v>0</v>
      </c>
      <c r="AN913">
        <f t="shared" si="102"/>
        <v>0</v>
      </c>
      <c r="AO913">
        <f t="shared" si="103"/>
        <v>0</v>
      </c>
      <c r="AP913">
        <f t="shared" si="104"/>
        <v>0</v>
      </c>
      <c r="AQ913">
        <f t="shared" si="105"/>
        <v>0</v>
      </c>
      <c r="AR913">
        <f t="shared" si="106"/>
        <v>0</v>
      </c>
      <c r="AS913">
        <f t="shared" si="107"/>
        <v>0</v>
      </c>
      <c r="AT913">
        <f t="shared" si="108"/>
        <v>0</v>
      </c>
      <c r="AU913">
        <f t="shared" si="109"/>
        <v>0</v>
      </c>
      <c r="AV913">
        <f t="shared" si="110"/>
        <v>0</v>
      </c>
    </row>
    <row r="914" spans="1:48" ht="15" customHeight="1">
      <c r="A914" s="83"/>
      <c r="B914" s="100"/>
      <c r="C914" s="125" t="s">
        <v>1477</v>
      </c>
      <c r="D914" s="441" t="str">
        <f>IF(OR($AC$136="",$C$26&lt;&gt;1),"",IF(HLOOKUP($AC$136,Presentación!$AQ$3:$BV$574,Presentación!AP194)="","",HLOOKUP($AC$136,Presentación!$AQ$3:$BV$574,Presentación!AP194,0)))</f>
        <v/>
      </c>
      <c r="E914" s="428"/>
      <c r="F914" s="429"/>
      <c r="G914" s="396" t="str">
        <f>IF(OR($AC$136="",$C$26&lt;&gt;1),"",IF(HLOOKUP($AC$136,Presentación!$BZ$3:$DE$574,Presentación!AP194,0)="","",HLOOKUP($AC$136,Presentación!$BZ$3:$DE$574,Presentación!AP194,0)))</f>
        <v/>
      </c>
      <c r="H914" s="428"/>
      <c r="I914" s="428"/>
      <c r="J914" s="428"/>
      <c r="K914" s="428"/>
      <c r="L914" s="428"/>
      <c r="M914" s="428"/>
      <c r="N914" s="428"/>
      <c r="O914" s="249"/>
      <c r="P914" s="249"/>
      <c r="Q914" s="249"/>
      <c r="R914" s="249"/>
      <c r="S914" s="249"/>
      <c r="T914" s="251"/>
      <c r="U914" s="251"/>
      <c r="V914" s="251"/>
      <c r="W914" s="251"/>
      <c r="X914" s="251"/>
      <c r="Y914" s="251"/>
      <c r="Z914" s="251"/>
      <c r="AA914" s="251"/>
      <c r="AB914" s="251"/>
      <c r="AC914" s="251"/>
      <c r="AD914" s="251"/>
      <c r="AK914">
        <f t="shared" si="99"/>
        <v>0</v>
      </c>
      <c r="AL914">
        <f t="shared" si="100"/>
        <v>0</v>
      </c>
      <c r="AM914">
        <f t="shared" si="101"/>
        <v>0</v>
      </c>
      <c r="AN914">
        <f t="shared" si="102"/>
        <v>0</v>
      </c>
      <c r="AO914">
        <f t="shared" si="103"/>
        <v>0</v>
      </c>
      <c r="AP914">
        <f t="shared" si="104"/>
        <v>0</v>
      </c>
      <c r="AQ914">
        <f t="shared" si="105"/>
        <v>0</v>
      </c>
      <c r="AR914">
        <f t="shared" si="106"/>
        <v>0</v>
      </c>
      <c r="AS914">
        <f t="shared" si="107"/>
        <v>0</v>
      </c>
      <c r="AT914">
        <f t="shared" si="108"/>
        <v>0</v>
      </c>
      <c r="AU914">
        <f t="shared" si="109"/>
        <v>0</v>
      </c>
      <c r="AV914">
        <f t="shared" si="110"/>
        <v>0</v>
      </c>
    </row>
    <row r="915" spans="1:48" ht="15" customHeight="1">
      <c r="A915" s="83"/>
      <c r="B915" s="100"/>
      <c r="C915" s="125" t="s">
        <v>1478</v>
      </c>
      <c r="D915" s="441" t="str">
        <f>IF(OR($AC$136="",$C$26&lt;&gt;1),"",IF(HLOOKUP($AC$136,Presentación!$AQ$3:$BV$574,Presentación!AP195)="","",HLOOKUP($AC$136,Presentación!$AQ$3:$BV$574,Presentación!AP195,0)))</f>
        <v/>
      </c>
      <c r="E915" s="428"/>
      <c r="F915" s="429"/>
      <c r="G915" s="396" t="str">
        <f>IF(OR($AC$136="",$C$26&lt;&gt;1),"",IF(HLOOKUP($AC$136,Presentación!$BZ$3:$DE$574,Presentación!AP195,0)="","",HLOOKUP($AC$136,Presentación!$BZ$3:$DE$574,Presentación!AP195,0)))</f>
        <v/>
      </c>
      <c r="H915" s="428"/>
      <c r="I915" s="428"/>
      <c r="J915" s="428"/>
      <c r="K915" s="428"/>
      <c r="L915" s="428"/>
      <c r="M915" s="428"/>
      <c r="N915" s="428"/>
      <c r="O915" s="249"/>
      <c r="P915" s="249"/>
      <c r="Q915" s="249"/>
      <c r="R915" s="249"/>
      <c r="S915" s="249"/>
      <c r="T915" s="251"/>
      <c r="U915" s="251"/>
      <c r="V915" s="251"/>
      <c r="W915" s="251"/>
      <c r="X915" s="251"/>
      <c r="Y915" s="251"/>
      <c r="Z915" s="251"/>
      <c r="AA915" s="251"/>
      <c r="AB915" s="251"/>
      <c r="AC915" s="251"/>
      <c r="AD915" s="251"/>
      <c r="AK915">
        <f t="shared" ref="AK915:AK978" si="111">COUNTIF(P915:R915,"NS")</f>
        <v>0</v>
      </c>
      <c r="AL915">
        <f t="shared" ref="AL915:AL978" si="112">SUM(P915:R915)</f>
        <v>0</v>
      </c>
      <c r="AM915">
        <f t="shared" ref="AM915:AM978" si="113">IF(COUNTA(O915:R915)=0,0,IF(OR(AND(O915=0,AK915&gt;0),AND(O915="ns",AL915&gt;0),AND(O915="ns",AK915=0,AL915=0)),1,IF(OR(AND(AK915&gt;=2,O915&gt;AL915),AND(O915="ns",AL915=0,AK915&gt;0),O915=AL915),0,1)))</f>
        <v>0</v>
      </c>
      <c r="AN915">
        <f t="shared" ref="AN915:AN978" si="114">COUNTIF(T915:V915,"NS")</f>
        <v>0</v>
      </c>
      <c r="AO915">
        <f t="shared" ref="AO915:AO978" si="115">SUM(T915:V915)</f>
        <v>0</v>
      </c>
      <c r="AP915">
        <f t="shared" ref="AP915:AP978" si="116">IF(COUNTA(S915:V915)=0,0,IF(OR(AND(S915=0,AN915&gt;0),AND(S915="ns",AO915&gt;0),AND(S915="ns",AN915=0,AO915=0)),1,IF(OR(AND(AN915&gt;=2,S915&gt;AO915),AND(S915="ns",AO915=0,AN915&gt;0),S915=AO915),0,1)))</f>
        <v>0</v>
      </c>
      <c r="AQ915">
        <f t="shared" ref="AQ915:AQ978" si="117">COUNTIF(X915:Z915,"NS")</f>
        <v>0</v>
      </c>
      <c r="AR915">
        <f t="shared" ref="AR915:AR978" si="118">SUM(X915:Z915)</f>
        <v>0</v>
      </c>
      <c r="AS915">
        <f t="shared" ref="AS915:AS978" si="119">IF(COUNTA(W915:Z915)=0,0,IF(OR(AND(W915=0,AQ915&gt;0),AND(W915="ns",AR915&gt;0),AND(W915="ns",AQ915=0,AR915=0)),1,IF(OR(AND(AQ915&gt;=2,W915&gt;AR915),AND(W915="ns",AR915=0,AQ915&gt;0),W915=AR915),0,1)))</f>
        <v>0</v>
      </c>
      <c r="AT915">
        <f t="shared" ref="AT915:AT978" si="120">COUNTIF(AB915:AD915,"NS")</f>
        <v>0</v>
      </c>
      <c r="AU915">
        <f t="shared" ref="AU915:AU978" si="121">SUM(AB915:AD915)</f>
        <v>0</v>
      </c>
      <c r="AV915">
        <f t="shared" ref="AV915:AV978" si="122">IF(COUNTA(AA915:AD915)=0,0,IF(OR(AND(AA915=0,AT915&gt;0),AND(AA915="ns",AU915&gt;0),AND(AA915="ns",AT915=0,AU915=0)),1,IF(OR(AND(AT915&gt;=2,AA915&gt;AU915),AND(AA915="ns",AU915=0,AT915&gt;0),AA915=AU915),0,1)))</f>
        <v>0</v>
      </c>
    </row>
    <row r="916" spans="1:48" ht="15" customHeight="1">
      <c r="A916" s="83"/>
      <c r="B916" s="100"/>
      <c r="C916" s="125" t="s">
        <v>1479</v>
      </c>
      <c r="D916" s="441" t="str">
        <f>IF(OR($AC$136="",$C$26&lt;&gt;1),"",IF(HLOOKUP($AC$136,Presentación!$AQ$3:$BV$574,Presentación!AP196)="","",HLOOKUP($AC$136,Presentación!$AQ$3:$BV$574,Presentación!AP196,0)))</f>
        <v/>
      </c>
      <c r="E916" s="428"/>
      <c r="F916" s="429"/>
      <c r="G916" s="396" t="str">
        <f>IF(OR($AC$136="",$C$26&lt;&gt;1),"",IF(HLOOKUP($AC$136,Presentación!$BZ$3:$DE$574,Presentación!AP196,0)="","",HLOOKUP($AC$136,Presentación!$BZ$3:$DE$574,Presentación!AP196,0)))</f>
        <v/>
      </c>
      <c r="H916" s="428"/>
      <c r="I916" s="428"/>
      <c r="J916" s="428"/>
      <c r="K916" s="428"/>
      <c r="L916" s="428"/>
      <c r="M916" s="428"/>
      <c r="N916" s="428"/>
      <c r="O916" s="249"/>
      <c r="P916" s="249"/>
      <c r="Q916" s="249"/>
      <c r="R916" s="249"/>
      <c r="S916" s="249"/>
      <c r="T916" s="251"/>
      <c r="U916" s="251"/>
      <c r="V916" s="251"/>
      <c r="W916" s="251"/>
      <c r="X916" s="251"/>
      <c r="Y916" s="251"/>
      <c r="Z916" s="251"/>
      <c r="AA916" s="251"/>
      <c r="AB916" s="251"/>
      <c r="AC916" s="251"/>
      <c r="AD916" s="251"/>
      <c r="AK916">
        <f t="shared" si="111"/>
        <v>0</v>
      </c>
      <c r="AL916">
        <f t="shared" si="112"/>
        <v>0</v>
      </c>
      <c r="AM916">
        <f t="shared" si="113"/>
        <v>0</v>
      </c>
      <c r="AN916">
        <f t="shared" si="114"/>
        <v>0</v>
      </c>
      <c r="AO916">
        <f t="shared" si="115"/>
        <v>0</v>
      </c>
      <c r="AP916">
        <f t="shared" si="116"/>
        <v>0</v>
      </c>
      <c r="AQ916">
        <f t="shared" si="117"/>
        <v>0</v>
      </c>
      <c r="AR916">
        <f t="shared" si="118"/>
        <v>0</v>
      </c>
      <c r="AS916">
        <f t="shared" si="119"/>
        <v>0</v>
      </c>
      <c r="AT916">
        <f t="shared" si="120"/>
        <v>0</v>
      </c>
      <c r="AU916">
        <f t="shared" si="121"/>
        <v>0</v>
      </c>
      <c r="AV916">
        <f t="shared" si="122"/>
        <v>0</v>
      </c>
    </row>
    <row r="917" spans="1:48" ht="15" customHeight="1">
      <c r="A917" s="83"/>
      <c r="B917" s="100"/>
      <c r="C917" s="125" t="s">
        <v>1480</v>
      </c>
      <c r="D917" s="441" t="str">
        <f>IF(OR($AC$136="",$C$26&lt;&gt;1),"",IF(HLOOKUP($AC$136,Presentación!$AQ$3:$BV$574,Presentación!AP197)="","",HLOOKUP($AC$136,Presentación!$AQ$3:$BV$574,Presentación!AP197,0)))</f>
        <v/>
      </c>
      <c r="E917" s="428"/>
      <c r="F917" s="429"/>
      <c r="G917" s="396" t="str">
        <f>IF(OR($AC$136="",$C$26&lt;&gt;1),"",IF(HLOOKUP($AC$136,Presentación!$BZ$3:$DE$574,Presentación!AP197,0)="","",HLOOKUP($AC$136,Presentación!$BZ$3:$DE$574,Presentación!AP197,0)))</f>
        <v/>
      </c>
      <c r="H917" s="428"/>
      <c r="I917" s="428"/>
      <c r="J917" s="428"/>
      <c r="K917" s="428"/>
      <c r="L917" s="428"/>
      <c r="M917" s="428"/>
      <c r="N917" s="428"/>
      <c r="O917" s="249"/>
      <c r="P917" s="249"/>
      <c r="Q917" s="249"/>
      <c r="R917" s="249"/>
      <c r="S917" s="249"/>
      <c r="T917" s="251"/>
      <c r="U917" s="251"/>
      <c r="V917" s="251"/>
      <c r="W917" s="251"/>
      <c r="X917" s="251"/>
      <c r="Y917" s="251"/>
      <c r="Z917" s="251"/>
      <c r="AA917" s="251"/>
      <c r="AB917" s="251"/>
      <c r="AC917" s="251"/>
      <c r="AD917" s="251"/>
      <c r="AK917">
        <f t="shared" si="111"/>
        <v>0</v>
      </c>
      <c r="AL917">
        <f t="shared" si="112"/>
        <v>0</v>
      </c>
      <c r="AM917">
        <f t="shared" si="113"/>
        <v>0</v>
      </c>
      <c r="AN917">
        <f t="shared" si="114"/>
        <v>0</v>
      </c>
      <c r="AO917">
        <f t="shared" si="115"/>
        <v>0</v>
      </c>
      <c r="AP917">
        <f t="shared" si="116"/>
        <v>0</v>
      </c>
      <c r="AQ917">
        <f t="shared" si="117"/>
        <v>0</v>
      </c>
      <c r="AR917">
        <f t="shared" si="118"/>
        <v>0</v>
      </c>
      <c r="AS917">
        <f t="shared" si="119"/>
        <v>0</v>
      </c>
      <c r="AT917">
        <f t="shared" si="120"/>
        <v>0</v>
      </c>
      <c r="AU917">
        <f t="shared" si="121"/>
        <v>0</v>
      </c>
      <c r="AV917">
        <f t="shared" si="122"/>
        <v>0</v>
      </c>
    </row>
    <row r="918" spans="1:48" ht="15" customHeight="1">
      <c r="A918" s="83"/>
      <c r="B918" s="100"/>
      <c r="C918" s="125" t="s">
        <v>1481</v>
      </c>
      <c r="D918" s="441" t="str">
        <f>IF(OR($AC$136="",$C$26&lt;&gt;1),"",IF(HLOOKUP($AC$136,Presentación!$AQ$3:$BV$574,Presentación!AP198)="","",HLOOKUP($AC$136,Presentación!$AQ$3:$BV$574,Presentación!AP198,0)))</f>
        <v/>
      </c>
      <c r="E918" s="428"/>
      <c r="F918" s="429"/>
      <c r="G918" s="396" t="str">
        <f>IF(OR($AC$136="",$C$26&lt;&gt;1),"",IF(HLOOKUP($AC$136,Presentación!$BZ$3:$DE$574,Presentación!AP198,0)="","",HLOOKUP($AC$136,Presentación!$BZ$3:$DE$574,Presentación!AP198,0)))</f>
        <v/>
      </c>
      <c r="H918" s="428"/>
      <c r="I918" s="428"/>
      <c r="J918" s="428"/>
      <c r="K918" s="428"/>
      <c r="L918" s="428"/>
      <c r="M918" s="428"/>
      <c r="N918" s="428"/>
      <c r="O918" s="249"/>
      <c r="P918" s="249"/>
      <c r="Q918" s="249"/>
      <c r="R918" s="249"/>
      <c r="S918" s="249"/>
      <c r="T918" s="251"/>
      <c r="U918" s="251"/>
      <c r="V918" s="251"/>
      <c r="W918" s="251"/>
      <c r="X918" s="251"/>
      <c r="Y918" s="251"/>
      <c r="Z918" s="251"/>
      <c r="AA918" s="251"/>
      <c r="AB918" s="251"/>
      <c r="AC918" s="251"/>
      <c r="AD918" s="251"/>
      <c r="AK918">
        <f t="shared" si="111"/>
        <v>0</v>
      </c>
      <c r="AL918">
        <f t="shared" si="112"/>
        <v>0</v>
      </c>
      <c r="AM918">
        <f t="shared" si="113"/>
        <v>0</v>
      </c>
      <c r="AN918">
        <f t="shared" si="114"/>
        <v>0</v>
      </c>
      <c r="AO918">
        <f t="shared" si="115"/>
        <v>0</v>
      </c>
      <c r="AP918">
        <f t="shared" si="116"/>
        <v>0</v>
      </c>
      <c r="AQ918">
        <f t="shared" si="117"/>
        <v>0</v>
      </c>
      <c r="AR918">
        <f t="shared" si="118"/>
        <v>0</v>
      </c>
      <c r="AS918">
        <f t="shared" si="119"/>
        <v>0</v>
      </c>
      <c r="AT918">
        <f t="shared" si="120"/>
        <v>0</v>
      </c>
      <c r="AU918">
        <f t="shared" si="121"/>
        <v>0</v>
      </c>
      <c r="AV918">
        <f t="shared" si="122"/>
        <v>0</v>
      </c>
    </row>
    <row r="919" spans="1:48" ht="15" customHeight="1">
      <c r="A919" s="83"/>
      <c r="B919" s="100"/>
      <c r="C919" s="125" t="s">
        <v>1482</v>
      </c>
      <c r="D919" s="441" t="str">
        <f>IF(OR($AC$136="",$C$26&lt;&gt;1),"",IF(HLOOKUP($AC$136,Presentación!$AQ$3:$BV$574,Presentación!AP199)="","",HLOOKUP($AC$136,Presentación!$AQ$3:$BV$574,Presentación!AP199,0)))</f>
        <v/>
      </c>
      <c r="E919" s="428"/>
      <c r="F919" s="429"/>
      <c r="G919" s="396" t="str">
        <f>IF(OR($AC$136="",$C$26&lt;&gt;1),"",IF(HLOOKUP($AC$136,Presentación!$BZ$3:$DE$574,Presentación!AP199,0)="","",HLOOKUP($AC$136,Presentación!$BZ$3:$DE$574,Presentación!AP199,0)))</f>
        <v/>
      </c>
      <c r="H919" s="428"/>
      <c r="I919" s="428"/>
      <c r="J919" s="428"/>
      <c r="K919" s="428"/>
      <c r="L919" s="428"/>
      <c r="M919" s="428"/>
      <c r="N919" s="428"/>
      <c r="O919" s="249"/>
      <c r="P919" s="249"/>
      <c r="Q919" s="249"/>
      <c r="R919" s="249"/>
      <c r="S919" s="249"/>
      <c r="T919" s="251"/>
      <c r="U919" s="251"/>
      <c r="V919" s="251"/>
      <c r="W919" s="251"/>
      <c r="X919" s="251"/>
      <c r="Y919" s="251"/>
      <c r="Z919" s="251"/>
      <c r="AA919" s="251"/>
      <c r="AB919" s="251"/>
      <c r="AC919" s="251"/>
      <c r="AD919" s="251"/>
      <c r="AK919">
        <f t="shared" si="111"/>
        <v>0</v>
      </c>
      <c r="AL919">
        <f t="shared" si="112"/>
        <v>0</v>
      </c>
      <c r="AM919">
        <f t="shared" si="113"/>
        <v>0</v>
      </c>
      <c r="AN919">
        <f t="shared" si="114"/>
        <v>0</v>
      </c>
      <c r="AO919">
        <f t="shared" si="115"/>
        <v>0</v>
      </c>
      <c r="AP919">
        <f t="shared" si="116"/>
        <v>0</v>
      </c>
      <c r="AQ919">
        <f t="shared" si="117"/>
        <v>0</v>
      </c>
      <c r="AR919">
        <f t="shared" si="118"/>
        <v>0</v>
      </c>
      <c r="AS919">
        <f t="shared" si="119"/>
        <v>0</v>
      </c>
      <c r="AT919">
        <f t="shared" si="120"/>
        <v>0</v>
      </c>
      <c r="AU919">
        <f t="shared" si="121"/>
        <v>0</v>
      </c>
      <c r="AV919">
        <f t="shared" si="122"/>
        <v>0</v>
      </c>
    </row>
    <row r="920" spans="1:48" ht="15" customHeight="1">
      <c r="A920" s="83"/>
      <c r="B920" s="100"/>
      <c r="C920" s="125" t="s">
        <v>1483</v>
      </c>
      <c r="D920" s="441" t="str">
        <f>IF(OR($AC$136="",$C$26&lt;&gt;1),"",IF(HLOOKUP($AC$136,Presentación!$AQ$3:$BV$574,Presentación!AP200)="","",HLOOKUP($AC$136,Presentación!$AQ$3:$BV$574,Presentación!AP200,0)))</f>
        <v/>
      </c>
      <c r="E920" s="428"/>
      <c r="F920" s="429"/>
      <c r="G920" s="396" t="str">
        <f>IF(OR($AC$136="",$C$26&lt;&gt;1),"",IF(HLOOKUP($AC$136,Presentación!$BZ$3:$DE$574,Presentación!AP200,0)="","",HLOOKUP($AC$136,Presentación!$BZ$3:$DE$574,Presentación!AP200,0)))</f>
        <v/>
      </c>
      <c r="H920" s="428"/>
      <c r="I920" s="428"/>
      <c r="J920" s="428"/>
      <c r="K920" s="428"/>
      <c r="L920" s="428"/>
      <c r="M920" s="428"/>
      <c r="N920" s="428"/>
      <c r="O920" s="249"/>
      <c r="P920" s="249"/>
      <c r="Q920" s="249"/>
      <c r="R920" s="249"/>
      <c r="S920" s="249"/>
      <c r="T920" s="251"/>
      <c r="U920" s="251"/>
      <c r="V920" s="251"/>
      <c r="W920" s="251"/>
      <c r="X920" s="251"/>
      <c r="Y920" s="251"/>
      <c r="Z920" s="251"/>
      <c r="AA920" s="251"/>
      <c r="AB920" s="251"/>
      <c r="AC920" s="251"/>
      <c r="AD920" s="251"/>
      <c r="AK920">
        <f t="shared" si="111"/>
        <v>0</v>
      </c>
      <c r="AL920">
        <f t="shared" si="112"/>
        <v>0</v>
      </c>
      <c r="AM920">
        <f t="shared" si="113"/>
        <v>0</v>
      </c>
      <c r="AN920">
        <f t="shared" si="114"/>
        <v>0</v>
      </c>
      <c r="AO920">
        <f t="shared" si="115"/>
        <v>0</v>
      </c>
      <c r="AP920">
        <f t="shared" si="116"/>
        <v>0</v>
      </c>
      <c r="AQ920">
        <f t="shared" si="117"/>
        <v>0</v>
      </c>
      <c r="AR920">
        <f t="shared" si="118"/>
        <v>0</v>
      </c>
      <c r="AS920">
        <f t="shared" si="119"/>
        <v>0</v>
      </c>
      <c r="AT920">
        <f t="shared" si="120"/>
        <v>0</v>
      </c>
      <c r="AU920">
        <f t="shared" si="121"/>
        <v>0</v>
      </c>
      <c r="AV920">
        <f t="shared" si="122"/>
        <v>0</v>
      </c>
    </row>
    <row r="921" spans="1:48" ht="15" customHeight="1">
      <c r="A921" s="83"/>
      <c r="B921" s="100"/>
      <c r="C921" s="125" t="s">
        <v>1484</v>
      </c>
      <c r="D921" s="441" t="str">
        <f>IF(OR($AC$136="",$C$26&lt;&gt;1),"",IF(HLOOKUP($AC$136,Presentación!$AQ$3:$BV$574,Presentación!AP201)="","",HLOOKUP($AC$136,Presentación!$AQ$3:$BV$574,Presentación!AP201,0)))</f>
        <v/>
      </c>
      <c r="E921" s="428"/>
      <c r="F921" s="429"/>
      <c r="G921" s="396" t="str">
        <f>IF(OR($AC$136="",$C$26&lt;&gt;1),"",IF(HLOOKUP($AC$136,Presentación!$BZ$3:$DE$574,Presentación!AP201,0)="","",HLOOKUP($AC$136,Presentación!$BZ$3:$DE$574,Presentación!AP201,0)))</f>
        <v/>
      </c>
      <c r="H921" s="428"/>
      <c r="I921" s="428"/>
      <c r="J921" s="428"/>
      <c r="K921" s="428"/>
      <c r="L921" s="428"/>
      <c r="M921" s="428"/>
      <c r="N921" s="428"/>
      <c r="O921" s="249"/>
      <c r="P921" s="249"/>
      <c r="Q921" s="249"/>
      <c r="R921" s="249"/>
      <c r="S921" s="249"/>
      <c r="T921" s="251"/>
      <c r="U921" s="251"/>
      <c r="V921" s="251"/>
      <c r="W921" s="251"/>
      <c r="X921" s="251"/>
      <c r="Y921" s="251"/>
      <c r="Z921" s="251"/>
      <c r="AA921" s="251"/>
      <c r="AB921" s="251"/>
      <c r="AC921" s="251"/>
      <c r="AD921" s="251"/>
      <c r="AK921">
        <f t="shared" si="111"/>
        <v>0</v>
      </c>
      <c r="AL921">
        <f t="shared" si="112"/>
        <v>0</v>
      </c>
      <c r="AM921">
        <f t="shared" si="113"/>
        <v>0</v>
      </c>
      <c r="AN921">
        <f t="shared" si="114"/>
        <v>0</v>
      </c>
      <c r="AO921">
        <f t="shared" si="115"/>
        <v>0</v>
      </c>
      <c r="AP921">
        <f t="shared" si="116"/>
        <v>0</v>
      </c>
      <c r="AQ921">
        <f t="shared" si="117"/>
        <v>0</v>
      </c>
      <c r="AR921">
        <f t="shared" si="118"/>
        <v>0</v>
      </c>
      <c r="AS921">
        <f t="shared" si="119"/>
        <v>0</v>
      </c>
      <c r="AT921">
        <f t="shared" si="120"/>
        <v>0</v>
      </c>
      <c r="AU921">
        <f t="shared" si="121"/>
        <v>0</v>
      </c>
      <c r="AV921">
        <f t="shared" si="122"/>
        <v>0</v>
      </c>
    </row>
    <row r="922" spans="1:48" ht="15" customHeight="1">
      <c r="A922" s="83"/>
      <c r="B922" s="100"/>
      <c r="C922" s="125" t="s">
        <v>1485</v>
      </c>
      <c r="D922" s="441" t="str">
        <f>IF(OR($AC$136="",$C$26&lt;&gt;1),"",IF(HLOOKUP($AC$136,Presentación!$AQ$3:$BV$574,Presentación!AP202)="","",HLOOKUP($AC$136,Presentación!$AQ$3:$BV$574,Presentación!AP202,0)))</f>
        <v/>
      </c>
      <c r="E922" s="428"/>
      <c r="F922" s="429"/>
      <c r="G922" s="396" t="str">
        <f>IF(OR($AC$136="",$C$26&lt;&gt;1),"",IF(HLOOKUP($AC$136,Presentación!$BZ$3:$DE$574,Presentación!AP202,0)="","",HLOOKUP($AC$136,Presentación!$BZ$3:$DE$574,Presentación!AP202,0)))</f>
        <v/>
      </c>
      <c r="H922" s="428"/>
      <c r="I922" s="428"/>
      <c r="J922" s="428"/>
      <c r="K922" s="428"/>
      <c r="L922" s="428"/>
      <c r="M922" s="428"/>
      <c r="N922" s="428"/>
      <c r="O922" s="249"/>
      <c r="P922" s="249"/>
      <c r="Q922" s="249"/>
      <c r="R922" s="249"/>
      <c r="S922" s="249"/>
      <c r="T922" s="251"/>
      <c r="U922" s="251"/>
      <c r="V922" s="251"/>
      <c r="W922" s="251"/>
      <c r="X922" s="251"/>
      <c r="Y922" s="251"/>
      <c r="Z922" s="251"/>
      <c r="AA922" s="251"/>
      <c r="AB922" s="251"/>
      <c r="AC922" s="251"/>
      <c r="AD922" s="251"/>
      <c r="AK922">
        <f t="shared" si="111"/>
        <v>0</v>
      </c>
      <c r="AL922">
        <f t="shared" si="112"/>
        <v>0</v>
      </c>
      <c r="AM922">
        <f t="shared" si="113"/>
        <v>0</v>
      </c>
      <c r="AN922">
        <f t="shared" si="114"/>
        <v>0</v>
      </c>
      <c r="AO922">
        <f t="shared" si="115"/>
        <v>0</v>
      </c>
      <c r="AP922">
        <f t="shared" si="116"/>
        <v>0</v>
      </c>
      <c r="AQ922">
        <f t="shared" si="117"/>
        <v>0</v>
      </c>
      <c r="AR922">
        <f t="shared" si="118"/>
        <v>0</v>
      </c>
      <c r="AS922">
        <f t="shared" si="119"/>
        <v>0</v>
      </c>
      <c r="AT922">
        <f t="shared" si="120"/>
        <v>0</v>
      </c>
      <c r="AU922">
        <f t="shared" si="121"/>
        <v>0</v>
      </c>
      <c r="AV922">
        <f t="shared" si="122"/>
        <v>0</v>
      </c>
    </row>
    <row r="923" spans="1:48" ht="15" customHeight="1">
      <c r="A923" s="83"/>
      <c r="B923" s="100"/>
      <c r="C923" s="125" t="s">
        <v>1486</v>
      </c>
      <c r="D923" s="441" t="str">
        <f>IF(OR($AC$136="",$C$26&lt;&gt;1),"",IF(HLOOKUP($AC$136,Presentación!$AQ$3:$BV$574,Presentación!AP203)="","",HLOOKUP($AC$136,Presentación!$AQ$3:$BV$574,Presentación!AP203,0)))</f>
        <v/>
      </c>
      <c r="E923" s="428"/>
      <c r="F923" s="429"/>
      <c r="G923" s="396" t="str">
        <f>IF(OR($AC$136="",$C$26&lt;&gt;1),"",IF(HLOOKUP($AC$136,Presentación!$BZ$3:$DE$574,Presentación!AP203,0)="","",HLOOKUP($AC$136,Presentación!$BZ$3:$DE$574,Presentación!AP203,0)))</f>
        <v/>
      </c>
      <c r="H923" s="428"/>
      <c r="I923" s="428"/>
      <c r="J923" s="428"/>
      <c r="K923" s="428"/>
      <c r="L923" s="428"/>
      <c r="M923" s="428"/>
      <c r="N923" s="428"/>
      <c r="O923" s="249"/>
      <c r="P923" s="249"/>
      <c r="Q923" s="249"/>
      <c r="R923" s="249"/>
      <c r="S923" s="249"/>
      <c r="T923" s="251"/>
      <c r="U923" s="251"/>
      <c r="V923" s="251"/>
      <c r="W923" s="251"/>
      <c r="X923" s="251"/>
      <c r="Y923" s="251"/>
      <c r="Z923" s="251"/>
      <c r="AA923" s="251"/>
      <c r="AB923" s="251"/>
      <c r="AC923" s="251"/>
      <c r="AD923" s="251"/>
      <c r="AK923">
        <f t="shared" si="111"/>
        <v>0</v>
      </c>
      <c r="AL923">
        <f t="shared" si="112"/>
        <v>0</v>
      </c>
      <c r="AM923">
        <f t="shared" si="113"/>
        <v>0</v>
      </c>
      <c r="AN923">
        <f t="shared" si="114"/>
        <v>0</v>
      </c>
      <c r="AO923">
        <f t="shared" si="115"/>
        <v>0</v>
      </c>
      <c r="AP923">
        <f t="shared" si="116"/>
        <v>0</v>
      </c>
      <c r="AQ923">
        <f t="shared" si="117"/>
        <v>0</v>
      </c>
      <c r="AR923">
        <f t="shared" si="118"/>
        <v>0</v>
      </c>
      <c r="AS923">
        <f t="shared" si="119"/>
        <v>0</v>
      </c>
      <c r="AT923">
        <f t="shared" si="120"/>
        <v>0</v>
      </c>
      <c r="AU923">
        <f t="shared" si="121"/>
        <v>0</v>
      </c>
      <c r="AV923">
        <f t="shared" si="122"/>
        <v>0</v>
      </c>
    </row>
    <row r="924" spans="1:48" ht="15" customHeight="1">
      <c r="A924" s="83"/>
      <c r="B924" s="100"/>
      <c r="C924" s="125" t="s">
        <v>1487</v>
      </c>
      <c r="D924" s="441" t="str">
        <f>IF(OR($AC$136="",$C$26&lt;&gt;1),"",IF(HLOOKUP($AC$136,Presentación!$AQ$3:$BV$574,Presentación!AP204)="","",HLOOKUP($AC$136,Presentación!$AQ$3:$BV$574,Presentación!AP204,0)))</f>
        <v/>
      </c>
      <c r="E924" s="428"/>
      <c r="F924" s="429"/>
      <c r="G924" s="396" t="str">
        <f>IF(OR($AC$136="",$C$26&lt;&gt;1),"",IF(HLOOKUP($AC$136,Presentación!$BZ$3:$DE$574,Presentación!AP204,0)="","",HLOOKUP($AC$136,Presentación!$BZ$3:$DE$574,Presentación!AP204,0)))</f>
        <v/>
      </c>
      <c r="H924" s="428"/>
      <c r="I924" s="428"/>
      <c r="J924" s="428"/>
      <c r="K924" s="428"/>
      <c r="L924" s="428"/>
      <c r="M924" s="428"/>
      <c r="N924" s="428"/>
      <c r="O924" s="249"/>
      <c r="P924" s="249"/>
      <c r="Q924" s="249"/>
      <c r="R924" s="249"/>
      <c r="S924" s="249"/>
      <c r="T924" s="251"/>
      <c r="U924" s="251"/>
      <c r="V924" s="251"/>
      <c r="W924" s="251"/>
      <c r="X924" s="251"/>
      <c r="Y924" s="251"/>
      <c r="Z924" s="251"/>
      <c r="AA924" s="251"/>
      <c r="AB924" s="251"/>
      <c r="AC924" s="251"/>
      <c r="AD924" s="251"/>
      <c r="AK924">
        <f t="shared" si="111"/>
        <v>0</v>
      </c>
      <c r="AL924">
        <f t="shared" si="112"/>
        <v>0</v>
      </c>
      <c r="AM924">
        <f t="shared" si="113"/>
        <v>0</v>
      </c>
      <c r="AN924">
        <f t="shared" si="114"/>
        <v>0</v>
      </c>
      <c r="AO924">
        <f t="shared" si="115"/>
        <v>0</v>
      </c>
      <c r="AP924">
        <f t="shared" si="116"/>
        <v>0</v>
      </c>
      <c r="AQ924">
        <f t="shared" si="117"/>
        <v>0</v>
      </c>
      <c r="AR924">
        <f t="shared" si="118"/>
        <v>0</v>
      </c>
      <c r="AS924">
        <f t="shared" si="119"/>
        <v>0</v>
      </c>
      <c r="AT924">
        <f t="shared" si="120"/>
        <v>0</v>
      </c>
      <c r="AU924">
        <f t="shared" si="121"/>
        <v>0</v>
      </c>
      <c r="AV924">
        <f t="shared" si="122"/>
        <v>0</v>
      </c>
    </row>
    <row r="925" spans="1:48" ht="15" customHeight="1">
      <c r="A925" s="83"/>
      <c r="B925" s="100"/>
      <c r="C925" s="125" t="s">
        <v>1488</v>
      </c>
      <c r="D925" s="441" t="str">
        <f>IF(OR($AC$136="",$C$26&lt;&gt;1),"",IF(HLOOKUP($AC$136,Presentación!$AQ$3:$BV$574,Presentación!AP205)="","",HLOOKUP($AC$136,Presentación!$AQ$3:$BV$574,Presentación!AP205,0)))</f>
        <v/>
      </c>
      <c r="E925" s="428"/>
      <c r="F925" s="429"/>
      <c r="G925" s="396" t="str">
        <f>IF(OR($AC$136="",$C$26&lt;&gt;1),"",IF(HLOOKUP($AC$136,Presentación!$BZ$3:$DE$574,Presentación!AP205,0)="","",HLOOKUP($AC$136,Presentación!$BZ$3:$DE$574,Presentación!AP205,0)))</f>
        <v/>
      </c>
      <c r="H925" s="428"/>
      <c r="I925" s="428"/>
      <c r="J925" s="428"/>
      <c r="K925" s="428"/>
      <c r="L925" s="428"/>
      <c r="M925" s="428"/>
      <c r="N925" s="428"/>
      <c r="O925" s="249"/>
      <c r="P925" s="249"/>
      <c r="Q925" s="249"/>
      <c r="R925" s="249"/>
      <c r="S925" s="249"/>
      <c r="T925" s="251"/>
      <c r="U925" s="251"/>
      <c r="V925" s="251"/>
      <c r="W925" s="251"/>
      <c r="X925" s="251"/>
      <c r="Y925" s="251"/>
      <c r="Z925" s="251"/>
      <c r="AA925" s="251"/>
      <c r="AB925" s="251"/>
      <c r="AC925" s="251"/>
      <c r="AD925" s="251"/>
      <c r="AK925">
        <f t="shared" si="111"/>
        <v>0</v>
      </c>
      <c r="AL925">
        <f t="shared" si="112"/>
        <v>0</v>
      </c>
      <c r="AM925">
        <f t="shared" si="113"/>
        <v>0</v>
      </c>
      <c r="AN925">
        <f t="shared" si="114"/>
        <v>0</v>
      </c>
      <c r="AO925">
        <f t="shared" si="115"/>
        <v>0</v>
      </c>
      <c r="AP925">
        <f t="shared" si="116"/>
        <v>0</v>
      </c>
      <c r="AQ925">
        <f t="shared" si="117"/>
        <v>0</v>
      </c>
      <c r="AR925">
        <f t="shared" si="118"/>
        <v>0</v>
      </c>
      <c r="AS925">
        <f t="shared" si="119"/>
        <v>0</v>
      </c>
      <c r="AT925">
        <f t="shared" si="120"/>
        <v>0</v>
      </c>
      <c r="AU925">
        <f t="shared" si="121"/>
        <v>0</v>
      </c>
      <c r="AV925">
        <f t="shared" si="122"/>
        <v>0</v>
      </c>
    </row>
    <row r="926" spans="1:48" ht="15" customHeight="1">
      <c r="A926" s="83"/>
      <c r="B926" s="100"/>
      <c r="C926" s="125" t="s">
        <v>1489</v>
      </c>
      <c r="D926" s="441" t="str">
        <f>IF(OR($AC$136="",$C$26&lt;&gt;1),"",IF(HLOOKUP($AC$136,Presentación!$AQ$3:$BV$574,Presentación!AP206)="","",HLOOKUP($AC$136,Presentación!$AQ$3:$BV$574,Presentación!AP206,0)))</f>
        <v/>
      </c>
      <c r="E926" s="428"/>
      <c r="F926" s="429"/>
      <c r="G926" s="396" t="str">
        <f>IF(OR($AC$136="",$C$26&lt;&gt;1),"",IF(HLOOKUP($AC$136,Presentación!$BZ$3:$DE$574,Presentación!AP206,0)="","",HLOOKUP($AC$136,Presentación!$BZ$3:$DE$574,Presentación!AP206,0)))</f>
        <v/>
      </c>
      <c r="H926" s="428"/>
      <c r="I926" s="428"/>
      <c r="J926" s="428"/>
      <c r="K926" s="428"/>
      <c r="L926" s="428"/>
      <c r="M926" s="428"/>
      <c r="N926" s="428"/>
      <c r="O926" s="249"/>
      <c r="P926" s="249"/>
      <c r="Q926" s="249"/>
      <c r="R926" s="249"/>
      <c r="S926" s="249"/>
      <c r="T926" s="251"/>
      <c r="U926" s="251"/>
      <c r="V926" s="251"/>
      <c r="W926" s="251"/>
      <c r="X926" s="251"/>
      <c r="Y926" s="251"/>
      <c r="Z926" s="251"/>
      <c r="AA926" s="251"/>
      <c r="AB926" s="251"/>
      <c r="AC926" s="251"/>
      <c r="AD926" s="251"/>
      <c r="AK926">
        <f t="shared" si="111"/>
        <v>0</v>
      </c>
      <c r="AL926">
        <f t="shared" si="112"/>
        <v>0</v>
      </c>
      <c r="AM926">
        <f t="shared" si="113"/>
        <v>0</v>
      </c>
      <c r="AN926">
        <f t="shared" si="114"/>
        <v>0</v>
      </c>
      <c r="AO926">
        <f t="shared" si="115"/>
        <v>0</v>
      </c>
      <c r="AP926">
        <f t="shared" si="116"/>
        <v>0</v>
      </c>
      <c r="AQ926">
        <f t="shared" si="117"/>
        <v>0</v>
      </c>
      <c r="AR926">
        <f t="shared" si="118"/>
        <v>0</v>
      </c>
      <c r="AS926">
        <f t="shared" si="119"/>
        <v>0</v>
      </c>
      <c r="AT926">
        <f t="shared" si="120"/>
        <v>0</v>
      </c>
      <c r="AU926">
        <f t="shared" si="121"/>
        <v>0</v>
      </c>
      <c r="AV926">
        <f t="shared" si="122"/>
        <v>0</v>
      </c>
    </row>
    <row r="927" spans="1:48" ht="15" customHeight="1">
      <c r="A927" s="83"/>
      <c r="B927" s="100"/>
      <c r="C927" s="125" t="s">
        <v>1490</v>
      </c>
      <c r="D927" s="441" t="str">
        <f>IF(OR($AC$136="",$C$26&lt;&gt;1),"",IF(HLOOKUP($AC$136,Presentación!$AQ$3:$BV$574,Presentación!AP207)="","",HLOOKUP($AC$136,Presentación!$AQ$3:$BV$574,Presentación!AP207,0)))</f>
        <v/>
      </c>
      <c r="E927" s="428"/>
      <c r="F927" s="429"/>
      <c r="G927" s="396" t="str">
        <f>IF(OR($AC$136="",$C$26&lt;&gt;1),"",IF(HLOOKUP($AC$136,Presentación!$BZ$3:$DE$574,Presentación!AP207,0)="","",HLOOKUP($AC$136,Presentación!$BZ$3:$DE$574,Presentación!AP207,0)))</f>
        <v/>
      </c>
      <c r="H927" s="428"/>
      <c r="I927" s="428"/>
      <c r="J927" s="428"/>
      <c r="K927" s="428"/>
      <c r="L927" s="428"/>
      <c r="M927" s="428"/>
      <c r="N927" s="428"/>
      <c r="O927" s="249"/>
      <c r="P927" s="249"/>
      <c r="Q927" s="249"/>
      <c r="R927" s="249"/>
      <c r="S927" s="249"/>
      <c r="T927" s="251"/>
      <c r="U927" s="251"/>
      <c r="V927" s="251"/>
      <c r="W927" s="251"/>
      <c r="X927" s="251"/>
      <c r="Y927" s="251"/>
      <c r="Z927" s="251"/>
      <c r="AA927" s="251"/>
      <c r="AB927" s="251"/>
      <c r="AC927" s="251"/>
      <c r="AD927" s="251"/>
      <c r="AK927">
        <f t="shared" si="111"/>
        <v>0</v>
      </c>
      <c r="AL927">
        <f t="shared" si="112"/>
        <v>0</v>
      </c>
      <c r="AM927">
        <f t="shared" si="113"/>
        <v>0</v>
      </c>
      <c r="AN927">
        <f t="shared" si="114"/>
        <v>0</v>
      </c>
      <c r="AO927">
        <f t="shared" si="115"/>
        <v>0</v>
      </c>
      <c r="AP927">
        <f t="shared" si="116"/>
        <v>0</v>
      </c>
      <c r="AQ927">
        <f t="shared" si="117"/>
        <v>0</v>
      </c>
      <c r="AR927">
        <f t="shared" si="118"/>
        <v>0</v>
      </c>
      <c r="AS927">
        <f t="shared" si="119"/>
        <v>0</v>
      </c>
      <c r="AT927">
        <f t="shared" si="120"/>
        <v>0</v>
      </c>
      <c r="AU927">
        <f t="shared" si="121"/>
        <v>0</v>
      </c>
      <c r="AV927">
        <f t="shared" si="122"/>
        <v>0</v>
      </c>
    </row>
    <row r="928" spans="1:48" ht="15" customHeight="1">
      <c r="A928" s="83"/>
      <c r="B928" s="100"/>
      <c r="C928" s="125" t="s">
        <v>1491</v>
      </c>
      <c r="D928" s="441" t="str">
        <f>IF(OR($AC$136="",$C$26&lt;&gt;1),"",IF(HLOOKUP($AC$136,Presentación!$AQ$3:$BV$574,Presentación!AP208)="","",HLOOKUP($AC$136,Presentación!$AQ$3:$BV$574,Presentación!AP208,0)))</f>
        <v/>
      </c>
      <c r="E928" s="428"/>
      <c r="F928" s="429"/>
      <c r="G928" s="396" t="str">
        <f>IF(OR($AC$136="",$C$26&lt;&gt;1),"",IF(HLOOKUP($AC$136,Presentación!$BZ$3:$DE$574,Presentación!AP208,0)="","",HLOOKUP($AC$136,Presentación!$BZ$3:$DE$574,Presentación!AP208,0)))</f>
        <v/>
      </c>
      <c r="H928" s="428"/>
      <c r="I928" s="428"/>
      <c r="J928" s="428"/>
      <c r="K928" s="428"/>
      <c r="L928" s="428"/>
      <c r="M928" s="428"/>
      <c r="N928" s="428"/>
      <c r="O928" s="249"/>
      <c r="P928" s="249"/>
      <c r="Q928" s="249"/>
      <c r="R928" s="249"/>
      <c r="S928" s="249"/>
      <c r="T928" s="251"/>
      <c r="U928" s="251"/>
      <c r="V928" s="251"/>
      <c r="W928" s="251"/>
      <c r="X928" s="251"/>
      <c r="Y928" s="251"/>
      <c r="Z928" s="251"/>
      <c r="AA928" s="251"/>
      <c r="AB928" s="251"/>
      <c r="AC928" s="251"/>
      <c r="AD928" s="251"/>
      <c r="AK928">
        <f t="shared" si="111"/>
        <v>0</v>
      </c>
      <c r="AL928">
        <f t="shared" si="112"/>
        <v>0</v>
      </c>
      <c r="AM928">
        <f t="shared" si="113"/>
        <v>0</v>
      </c>
      <c r="AN928">
        <f t="shared" si="114"/>
        <v>0</v>
      </c>
      <c r="AO928">
        <f t="shared" si="115"/>
        <v>0</v>
      </c>
      <c r="AP928">
        <f t="shared" si="116"/>
        <v>0</v>
      </c>
      <c r="AQ928">
        <f t="shared" si="117"/>
        <v>0</v>
      </c>
      <c r="AR928">
        <f t="shared" si="118"/>
        <v>0</v>
      </c>
      <c r="AS928">
        <f t="shared" si="119"/>
        <v>0</v>
      </c>
      <c r="AT928">
        <f t="shared" si="120"/>
        <v>0</v>
      </c>
      <c r="AU928">
        <f t="shared" si="121"/>
        <v>0</v>
      </c>
      <c r="AV928">
        <f t="shared" si="122"/>
        <v>0</v>
      </c>
    </row>
    <row r="929" spans="1:48" ht="15" customHeight="1">
      <c r="A929" s="83"/>
      <c r="B929" s="100"/>
      <c r="C929" s="125" t="s">
        <v>1492</v>
      </c>
      <c r="D929" s="441" t="str">
        <f>IF(OR($AC$136="",$C$26&lt;&gt;1),"",IF(HLOOKUP($AC$136,Presentación!$AQ$3:$BV$574,Presentación!AP209)="","",HLOOKUP($AC$136,Presentación!$AQ$3:$BV$574,Presentación!AP209,0)))</f>
        <v/>
      </c>
      <c r="E929" s="428"/>
      <c r="F929" s="429"/>
      <c r="G929" s="396" t="str">
        <f>IF(OR($AC$136="",$C$26&lt;&gt;1),"",IF(HLOOKUP($AC$136,Presentación!$BZ$3:$DE$574,Presentación!AP209,0)="","",HLOOKUP($AC$136,Presentación!$BZ$3:$DE$574,Presentación!AP209,0)))</f>
        <v/>
      </c>
      <c r="H929" s="428"/>
      <c r="I929" s="428"/>
      <c r="J929" s="428"/>
      <c r="K929" s="428"/>
      <c r="L929" s="428"/>
      <c r="M929" s="428"/>
      <c r="N929" s="428"/>
      <c r="O929" s="249"/>
      <c r="P929" s="249"/>
      <c r="Q929" s="249"/>
      <c r="R929" s="249"/>
      <c r="S929" s="249"/>
      <c r="T929" s="251"/>
      <c r="U929" s="251"/>
      <c r="V929" s="251"/>
      <c r="W929" s="251"/>
      <c r="X929" s="251"/>
      <c r="Y929" s="251"/>
      <c r="Z929" s="251"/>
      <c r="AA929" s="251"/>
      <c r="AB929" s="251"/>
      <c r="AC929" s="251"/>
      <c r="AD929" s="251"/>
      <c r="AK929">
        <f t="shared" si="111"/>
        <v>0</v>
      </c>
      <c r="AL929">
        <f t="shared" si="112"/>
        <v>0</v>
      </c>
      <c r="AM929">
        <f t="shared" si="113"/>
        <v>0</v>
      </c>
      <c r="AN929">
        <f t="shared" si="114"/>
        <v>0</v>
      </c>
      <c r="AO929">
        <f t="shared" si="115"/>
        <v>0</v>
      </c>
      <c r="AP929">
        <f t="shared" si="116"/>
        <v>0</v>
      </c>
      <c r="AQ929">
        <f t="shared" si="117"/>
        <v>0</v>
      </c>
      <c r="AR929">
        <f t="shared" si="118"/>
        <v>0</v>
      </c>
      <c r="AS929">
        <f t="shared" si="119"/>
        <v>0</v>
      </c>
      <c r="AT929">
        <f t="shared" si="120"/>
        <v>0</v>
      </c>
      <c r="AU929">
        <f t="shared" si="121"/>
        <v>0</v>
      </c>
      <c r="AV929">
        <f t="shared" si="122"/>
        <v>0</v>
      </c>
    </row>
    <row r="930" spans="1:48" ht="15" customHeight="1">
      <c r="A930" s="83"/>
      <c r="B930" s="100"/>
      <c r="C930" s="125" t="s">
        <v>1493</v>
      </c>
      <c r="D930" s="441" t="str">
        <f>IF(OR($AC$136="",$C$26&lt;&gt;1),"",IF(HLOOKUP($AC$136,Presentación!$AQ$3:$BV$574,Presentación!AP210)="","",HLOOKUP($AC$136,Presentación!$AQ$3:$BV$574,Presentación!AP210,0)))</f>
        <v/>
      </c>
      <c r="E930" s="428"/>
      <c r="F930" s="429"/>
      <c r="G930" s="396" t="str">
        <f>IF(OR($AC$136="",$C$26&lt;&gt;1),"",IF(HLOOKUP($AC$136,Presentación!$BZ$3:$DE$574,Presentación!AP210,0)="","",HLOOKUP($AC$136,Presentación!$BZ$3:$DE$574,Presentación!AP210,0)))</f>
        <v/>
      </c>
      <c r="H930" s="428"/>
      <c r="I930" s="428"/>
      <c r="J930" s="428"/>
      <c r="K930" s="428"/>
      <c r="L930" s="428"/>
      <c r="M930" s="428"/>
      <c r="N930" s="428"/>
      <c r="O930" s="249"/>
      <c r="P930" s="249"/>
      <c r="Q930" s="249"/>
      <c r="R930" s="249"/>
      <c r="S930" s="249"/>
      <c r="T930" s="251"/>
      <c r="U930" s="251"/>
      <c r="V930" s="251"/>
      <c r="W930" s="251"/>
      <c r="X930" s="251"/>
      <c r="Y930" s="251"/>
      <c r="Z930" s="251"/>
      <c r="AA930" s="251"/>
      <c r="AB930" s="251"/>
      <c r="AC930" s="251"/>
      <c r="AD930" s="251"/>
      <c r="AK930">
        <f t="shared" si="111"/>
        <v>0</v>
      </c>
      <c r="AL930">
        <f t="shared" si="112"/>
        <v>0</v>
      </c>
      <c r="AM930">
        <f t="shared" si="113"/>
        <v>0</v>
      </c>
      <c r="AN930">
        <f t="shared" si="114"/>
        <v>0</v>
      </c>
      <c r="AO930">
        <f t="shared" si="115"/>
        <v>0</v>
      </c>
      <c r="AP930">
        <f t="shared" si="116"/>
        <v>0</v>
      </c>
      <c r="AQ930">
        <f t="shared" si="117"/>
        <v>0</v>
      </c>
      <c r="AR930">
        <f t="shared" si="118"/>
        <v>0</v>
      </c>
      <c r="AS930">
        <f t="shared" si="119"/>
        <v>0</v>
      </c>
      <c r="AT930">
        <f t="shared" si="120"/>
        <v>0</v>
      </c>
      <c r="AU930">
        <f t="shared" si="121"/>
        <v>0</v>
      </c>
      <c r="AV930">
        <f t="shared" si="122"/>
        <v>0</v>
      </c>
    </row>
    <row r="931" spans="1:48" ht="15" customHeight="1">
      <c r="A931" s="83"/>
      <c r="B931" s="100"/>
      <c r="C931" s="125" t="s">
        <v>1494</v>
      </c>
      <c r="D931" s="441" t="str">
        <f>IF(OR($AC$136="",$C$26&lt;&gt;1),"",IF(HLOOKUP($AC$136,Presentación!$AQ$3:$BV$574,Presentación!AP211)="","",HLOOKUP($AC$136,Presentación!$AQ$3:$BV$574,Presentación!AP211,0)))</f>
        <v/>
      </c>
      <c r="E931" s="428"/>
      <c r="F931" s="429"/>
      <c r="G931" s="396" t="str">
        <f>IF(OR($AC$136="",$C$26&lt;&gt;1),"",IF(HLOOKUP($AC$136,Presentación!$BZ$3:$DE$574,Presentación!AP211,0)="","",HLOOKUP($AC$136,Presentación!$BZ$3:$DE$574,Presentación!AP211,0)))</f>
        <v/>
      </c>
      <c r="H931" s="428"/>
      <c r="I931" s="428"/>
      <c r="J931" s="428"/>
      <c r="K931" s="428"/>
      <c r="L931" s="428"/>
      <c r="M931" s="428"/>
      <c r="N931" s="428"/>
      <c r="O931" s="249"/>
      <c r="P931" s="249"/>
      <c r="Q931" s="249"/>
      <c r="R931" s="249"/>
      <c r="S931" s="249"/>
      <c r="T931" s="251"/>
      <c r="U931" s="251"/>
      <c r="V931" s="251"/>
      <c r="W931" s="251"/>
      <c r="X931" s="251"/>
      <c r="Y931" s="251"/>
      <c r="Z931" s="251"/>
      <c r="AA931" s="251"/>
      <c r="AB931" s="251"/>
      <c r="AC931" s="251"/>
      <c r="AD931" s="251"/>
      <c r="AK931">
        <f t="shared" si="111"/>
        <v>0</v>
      </c>
      <c r="AL931">
        <f t="shared" si="112"/>
        <v>0</v>
      </c>
      <c r="AM931">
        <f t="shared" si="113"/>
        <v>0</v>
      </c>
      <c r="AN931">
        <f t="shared" si="114"/>
        <v>0</v>
      </c>
      <c r="AO931">
        <f t="shared" si="115"/>
        <v>0</v>
      </c>
      <c r="AP931">
        <f t="shared" si="116"/>
        <v>0</v>
      </c>
      <c r="AQ931">
        <f t="shared" si="117"/>
        <v>0</v>
      </c>
      <c r="AR931">
        <f t="shared" si="118"/>
        <v>0</v>
      </c>
      <c r="AS931">
        <f t="shared" si="119"/>
        <v>0</v>
      </c>
      <c r="AT931">
        <f t="shared" si="120"/>
        <v>0</v>
      </c>
      <c r="AU931">
        <f t="shared" si="121"/>
        <v>0</v>
      </c>
      <c r="AV931">
        <f t="shared" si="122"/>
        <v>0</v>
      </c>
    </row>
    <row r="932" spans="1:48" ht="15" customHeight="1">
      <c r="A932" s="83"/>
      <c r="B932" s="100"/>
      <c r="C932" s="125" t="s">
        <v>1495</v>
      </c>
      <c r="D932" s="441" t="str">
        <f>IF(OR($AC$136="",$C$26&lt;&gt;1),"",IF(HLOOKUP($AC$136,Presentación!$AQ$3:$BV$574,Presentación!AP212)="","",HLOOKUP($AC$136,Presentación!$AQ$3:$BV$574,Presentación!AP212,0)))</f>
        <v/>
      </c>
      <c r="E932" s="428"/>
      <c r="F932" s="429"/>
      <c r="G932" s="396" t="str">
        <f>IF(OR($AC$136="",$C$26&lt;&gt;1),"",IF(HLOOKUP($AC$136,Presentación!$BZ$3:$DE$574,Presentación!AP212,0)="","",HLOOKUP($AC$136,Presentación!$BZ$3:$DE$574,Presentación!AP212,0)))</f>
        <v/>
      </c>
      <c r="H932" s="428"/>
      <c r="I932" s="428"/>
      <c r="J932" s="428"/>
      <c r="K932" s="428"/>
      <c r="L932" s="428"/>
      <c r="M932" s="428"/>
      <c r="N932" s="428"/>
      <c r="O932" s="249"/>
      <c r="P932" s="249"/>
      <c r="Q932" s="249"/>
      <c r="R932" s="249"/>
      <c r="S932" s="249"/>
      <c r="T932" s="251"/>
      <c r="U932" s="251"/>
      <c r="V932" s="251"/>
      <c r="W932" s="251"/>
      <c r="X932" s="251"/>
      <c r="Y932" s="251"/>
      <c r="Z932" s="251"/>
      <c r="AA932" s="251"/>
      <c r="AB932" s="251"/>
      <c r="AC932" s="251"/>
      <c r="AD932" s="251"/>
      <c r="AK932">
        <f t="shared" si="111"/>
        <v>0</v>
      </c>
      <c r="AL932">
        <f t="shared" si="112"/>
        <v>0</v>
      </c>
      <c r="AM932">
        <f t="shared" si="113"/>
        <v>0</v>
      </c>
      <c r="AN932">
        <f t="shared" si="114"/>
        <v>0</v>
      </c>
      <c r="AO932">
        <f t="shared" si="115"/>
        <v>0</v>
      </c>
      <c r="AP932">
        <f t="shared" si="116"/>
        <v>0</v>
      </c>
      <c r="AQ932">
        <f t="shared" si="117"/>
        <v>0</v>
      </c>
      <c r="AR932">
        <f t="shared" si="118"/>
        <v>0</v>
      </c>
      <c r="AS932">
        <f t="shared" si="119"/>
        <v>0</v>
      </c>
      <c r="AT932">
        <f t="shared" si="120"/>
        <v>0</v>
      </c>
      <c r="AU932">
        <f t="shared" si="121"/>
        <v>0</v>
      </c>
      <c r="AV932">
        <f t="shared" si="122"/>
        <v>0</v>
      </c>
    </row>
    <row r="933" spans="1:48" ht="15" customHeight="1">
      <c r="A933" s="83"/>
      <c r="B933" s="100"/>
      <c r="C933" s="125" t="s">
        <v>1496</v>
      </c>
      <c r="D933" s="441" t="str">
        <f>IF(OR($AC$136="",$C$26&lt;&gt;1),"",IF(HLOOKUP($AC$136,Presentación!$AQ$3:$BV$574,Presentación!AP213)="","",HLOOKUP($AC$136,Presentación!$AQ$3:$BV$574,Presentación!AP213,0)))</f>
        <v/>
      </c>
      <c r="E933" s="428"/>
      <c r="F933" s="429"/>
      <c r="G933" s="396" t="str">
        <f>IF(OR($AC$136="",$C$26&lt;&gt;1),"",IF(HLOOKUP($AC$136,Presentación!$BZ$3:$DE$574,Presentación!AP213,0)="","",HLOOKUP($AC$136,Presentación!$BZ$3:$DE$574,Presentación!AP213,0)))</f>
        <v/>
      </c>
      <c r="H933" s="428"/>
      <c r="I933" s="428"/>
      <c r="J933" s="428"/>
      <c r="K933" s="428"/>
      <c r="L933" s="428"/>
      <c r="M933" s="428"/>
      <c r="N933" s="428"/>
      <c r="O933" s="249"/>
      <c r="P933" s="249"/>
      <c r="Q933" s="249"/>
      <c r="R933" s="249"/>
      <c r="S933" s="249"/>
      <c r="T933" s="251"/>
      <c r="U933" s="251"/>
      <c r="V933" s="251"/>
      <c r="W933" s="251"/>
      <c r="X933" s="251"/>
      <c r="Y933" s="251"/>
      <c r="Z933" s="251"/>
      <c r="AA933" s="251"/>
      <c r="AB933" s="251"/>
      <c r="AC933" s="251"/>
      <c r="AD933" s="251"/>
      <c r="AK933">
        <f t="shared" si="111"/>
        <v>0</v>
      </c>
      <c r="AL933">
        <f t="shared" si="112"/>
        <v>0</v>
      </c>
      <c r="AM933">
        <f t="shared" si="113"/>
        <v>0</v>
      </c>
      <c r="AN933">
        <f t="shared" si="114"/>
        <v>0</v>
      </c>
      <c r="AO933">
        <f t="shared" si="115"/>
        <v>0</v>
      </c>
      <c r="AP933">
        <f t="shared" si="116"/>
        <v>0</v>
      </c>
      <c r="AQ933">
        <f t="shared" si="117"/>
        <v>0</v>
      </c>
      <c r="AR933">
        <f t="shared" si="118"/>
        <v>0</v>
      </c>
      <c r="AS933">
        <f t="shared" si="119"/>
        <v>0</v>
      </c>
      <c r="AT933">
        <f t="shared" si="120"/>
        <v>0</v>
      </c>
      <c r="AU933">
        <f t="shared" si="121"/>
        <v>0</v>
      </c>
      <c r="AV933">
        <f t="shared" si="122"/>
        <v>0</v>
      </c>
    </row>
    <row r="934" spans="1:48" ht="15" customHeight="1">
      <c r="A934" s="83"/>
      <c r="B934" s="100"/>
      <c r="C934" s="125" t="s">
        <v>1497</v>
      </c>
      <c r="D934" s="441" t="str">
        <f>IF(OR($AC$136="",$C$26&lt;&gt;1),"",IF(HLOOKUP($AC$136,Presentación!$AQ$3:$BV$574,Presentación!AP214)="","",HLOOKUP($AC$136,Presentación!$AQ$3:$BV$574,Presentación!AP214,0)))</f>
        <v/>
      </c>
      <c r="E934" s="428"/>
      <c r="F934" s="429"/>
      <c r="G934" s="396" t="str">
        <f>IF(OR($AC$136="",$C$26&lt;&gt;1),"",IF(HLOOKUP($AC$136,Presentación!$BZ$3:$DE$574,Presentación!AP214,0)="","",HLOOKUP($AC$136,Presentación!$BZ$3:$DE$574,Presentación!AP214,0)))</f>
        <v/>
      </c>
      <c r="H934" s="428"/>
      <c r="I934" s="428"/>
      <c r="J934" s="428"/>
      <c r="K934" s="428"/>
      <c r="L934" s="428"/>
      <c r="M934" s="428"/>
      <c r="N934" s="428"/>
      <c r="O934" s="249"/>
      <c r="P934" s="249"/>
      <c r="Q934" s="249"/>
      <c r="R934" s="249"/>
      <c r="S934" s="249"/>
      <c r="T934" s="251"/>
      <c r="U934" s="251"/>
      <c r="V934" s="251"/>
      <c r="W934" s="251"/>
      <c r="X934" s="251"/>
      <c r="Y934" s="251"/>
      <c r="Z934" s="251"/>
      <c r="AA934" s="251"/>
      <c r="AB934" s="251"/>
      <c r="AC934" s="251"/>
      <c r="AD934" s="251"/>
      <c r="AK934">
        <f t="shared" si="111"/>
        <v>0</v>
      </c>
      <c r="AL934">
        <f t="shared" si="112"/>
        <v>0</v>
      </c>
      <c r="AM934">
        <f t="shared" si="113"/>
        <v>0</v>
      </c>
      <c r="AN934">
        <f t="shared" si="114"/>
        <v>0</v>
      </c>
      <c r="AO934">
        <f t="shared" si="115"/>
        <v>0</v>
      </c>
      <c r="AP934">
        <f t="shared" si="116"/>
        <v>0</v>
      </c>
      <c r="AQ934">
        <f t="shared" si="117"/>
        <v>0</v>
      </c>
      <c r="AR934">
        <f t="shared" si="118"/>
        <v>0</v>
      </c>
      <c r="AS934">
        <f t="shared" si="119"/>
        <v>0</v>
      </c>
      <c r="AT934">
        <f t="shared" si="120"/>
        <v>0</v>
      </c>
      <c r="AU934">
        <f t="shared" si="121"/>
        <v>0</v>
      </c>
      <c r="AV934">
        <f t="shared" si="122"/>
        <v>0</v>
      </c>
    </row>
    <row r="935" spans="1:48" ht="15" customHeight="1">
      <c r="A935" s="83"/>
      <c r="B935" s="100"/>
      <c r="C935" s="125" t="s">
        <v>1498</v>
      </c>
      <c r="D935" s="441" t="str">
        <f>IF(OR($AC$136="",$C$26&lt;&gt;1),"",IF(HLOOKUP($AC$136,Presentación!$AQ$3:$BV$574,Presentación!AP215)="","",HLOOKUP($AC$136,Presentación!$AQ$3:$BV$574,Presentación!AP215,0)))</f>
        <v/>
      </c>
      <c r="E935" s="428"/>
      <c r="F935" s="429"/>
      <c r="G935" s="396" t="str">
        <f>IF(OR($AC$136="",$C$26&lt;&gt;1),"",IF(HLOOKUP($AC$136,Presentación!$BZ$3:$DE$574,Presentación!AP215,0)="","",HLOOKUP($AC$136,Presentación!$BZ$3:$DE$574,Presentación!AP215,0)))</f>
        <v/>
      </c>
      <c r="H935" s="428"/>
      <c r="I935" s="428"/>
      <c r="J935" s="428"/>
      <c r="K935" s="428"/>
      <c r="L935" s="428"/>
      <c r="M935" s="428"/>
      <c r="N935" s="428"/>
      <c r="O935" s="249"/>
      <c r="P935" s="249"/>
      <c r="Q935" s="249"/>
      <c r="R935" s="249"/>
      <c r="S935" s="249"/>
      <c r="T935" s="251"/>
      <c r="U935" s="251"/>
      <c r="V935" s="251"/>
      <c r="W935" s="251"/>
      <c r="X935" s="251"/>
      <c r="Y935" s="251"/>
      <c r="Z935" s="251"/>
      <c r="AA935" s="251"/>
      <c r="AB935" s="251"/>
      <c r="AC935" s="251"/>
      <c r="AD935" s="251"/>
      <c r="AK935">
        <f t="shared" si="111"/>
        <v>0</v>
      </c>
      <c r="AL935">
        <f t="shared" si="112"/>
        <v>0</v>
      </c>
      <c r="AM935">
        <f t="shared" si="113"/>
        <v>0</v>
      </c>
      <c r="AN935">
        <f t="shared" si="114"/>
        <v>0</v>
      </c>
      <c r="AO935">
        <f t="shared" si="115"/>
        <v>0</v>
      </c>
      <c r="AP935">
        <f t="shared" si="116"/>
        <v>0</v>
      </c>
      <c r="AQ935">
        <f t="shared" si="117"/>
        <v>0</v>
      </c>
      <c r="AR935">
        <f t="shared" si="118"/>
        <v>0</v>
      </c>
      <c r="AS935">
        <f t="shared" si="119"/>
        <v>0</v>
      </c>
      <c r="AT935">
        <f t="shared" si="120"/>
        <v>0</v>
      </c>
      <c r="AU935">
        <f t="shared" si="121"/>
        <v>0</v>
      </c>
      <c r="AV935">
        <f t="shared" si="122"/>
        <v>0</v>
      </c>
    </row>
    <row r="936" spans="1:48" ht="15" customHeight="1">
      <c r="A936" s="83"/>
      <c r="B936" s="100"/>
      <c r="C936" s="125" t="s">
        <v>1499</v>
      </c>
      <c r="D936" s="441" t="str">
        <f>IF(OR($AC$136="",$C$26&lt;&gt;1),"",IF(HLOOKUP($AC$136,Presentación!$AQ$3:$BV$574,Presentación!AP216)="","",HLOOKUP($AC$136,Presentación!$AQ$3:$BV$574,Presentación!AP216,0)))</f>
        <v/>
      </c>
      <c r="E936" s="428"/>
      <c r="F936" s="429"/>
      <c r="G936" s="396" t="str">
        <f>IF(OR($AC$136="",$C$26&lt;&gt;1),"",IF(HLOOKUP($AC$136,Presentación!$BZ$3:$DE$574,Presentación!AP216,0)="","",HLOOKUP($AC$136,Presentación!$BZ$3:$DE$574,Presentación!AP216,0)))</f>
        <v/>
      </c>
      <c r="H936" s="428"/>
      <c r="I936" s="428"/>
      <c r="J936" s="428"/>
      <c r="K936" s="428"/>
      <c r="L936" s="428"/>
      <c r="M936" s="428"/>
      <c r="N936" s="428"/>
      <c r="O936" s="249"/>
      <c r="P936" s="249"/>
      <c r="Q936" s="249"/>
      <c r="R936" s="249"/>
      <c r="S936" s="249"/>
      <c r="T936" s="251"/>
      <c r="U936" s="251"/>
      <c r="V936" s="251"/>
      <c r="W936" s="251"/>
      <c r="X936" s="251"/>
      <c r="Y936" s="251"/>
      <c r="Z936" s="251"/>
      <c r="AA936" s="251"/>
      <c r="AB936" s="251"/>
      <c r="AC936" s="251"/>
      <c r="AD936" s="251"/>
      <c r="AK936">
        <f t="shared" si="111"/>
        <v>0</v>
      </c>
      <c r="AL936">
        <f t="shared" si="112"/>
        <v>0</v>
      </c>
      <c r="AM936">
        <f t="shared" si="113"/>
        <v>0</v>
      </c>
      <c r="AN936">
        <f t="shared" si="114"/>
        <v>0</v>
      </c>
      <c r="AO936">
        <f t="shared" si="115"/>
        <v>0</v>
      </c>
      <c r="AP936">
        <f t="shared" si="116"/>
        <v>0</v>
      </c>
      <c r="AQ936">
        <f t="shared" si="117"/>
        <v>0</v>
      </c>
      <c r="AR936">
        <f t="shared" si="118"/>
        <v>0</v>
      </c>
      <c r="AS936">
        <f t="shared" si="119"/>
        <v>0</v>
      </c>
      <c r="AT936">
        <f t="shared" si="120"/>
        <v>0</v>
      </c>
      <c r="AU936">
        <f t="shared" si="121"/>
        <v>0</v>
      </c>
      <c r="AV936">
        <f t="shared" si="122"/>
        <v>0</v>
      </c>
    </row>
    <row r="937" spans="1:48" ht="15" customHeight="1">
      <c r="A937" s="83"/>
      <c r="B937" s="100"/>
      <c r="C937" s="125" t="s">
        <v>1500</v>
      </c>
      <c r="D937" s="441" t="str">
        <f>IF(OR($AC$136="",$C$26&lt;&gt;1),"",IF(HLOOKUP($AC$136,Presentación!$AQ$3:$BV$574,Presentación!AP217)="","",HLOOKUP($AC$136,Presentación!$AQ$3:$BV$574,Presentación!AP217,0)))</f>
        <v/>
      </c>
      <c r="E937" s="428"/>
      <c r="F937" s="429"/>
      <c r="G937" s="396" t="str">
        <f>IF(OR($AC$136="",$C$26&lt;&gt;1),"",IF(HLOOKUP($AC$136,Presentación!$BZ$3:$DE$574,Presentación!AP217,0)="","",HLOOKUP($AC$136,Presentación!$BZ$3:$DE$574,Presentación!AP217,0)))</f>
        <v/>
      </c>
      <c r="H937" s="428"/>
      <c r="I937" s="428"/>
      <c r="J937" s="428"/>
      <c r="K937" s="428"/>
      <c r="L937" s="428"/>
      <c r="M937" s="428"/>
      <c r="N937" s="428"/>
      <c r="O937" s="249"/>
      <c r="P937" s="249"/>
      <c r="Q937" s="249"/>
      <c r="R937" s="249"/>
      <c r="S937" s="249"/>
      <c r="T937" s="251"/>
      <c r="U937" s="251"/>
      <c r="V937" s="251"/>
      <c r="W937" s="251"/>
      <c r="X937" s="251"/>
      <c r="Y937" s="251"/>
      <c r="Z937" s="251"/>
      <c r="AA937" s="251"/>
      <c r="AB937" s="251"/>
      <c r="AC937" s="251"/>
      <c r="AD937" s="251"/>
      <c r="AK937">
        <f t="shared" si="111"/>
        <v>0</v>
      </c>
      <c r="AL937">
        <f t="shared" si="112"/>
        <v>0</v>
      </c>
      <c r="AM937">
        <f t="shared" si="113"/>
        <v>0</v>
      </c>
      <c r="AN937">
        <f t="shared" si="114"/>
        <v>0</v>
      </c>
      <c r="AO937">
        <f t="shared" si="115"/>
        <v>0</v>
      </c>
      <c r="AP937">
        <f t="shared" si="116"/>
        <v>0</v>
      </c>
      <c r="AQ937">
        <f t="shared" si="117"/>
        <v>0</v>
      </c>
      <c r="AR937">
        <f t="shared" si="118"/>
        <v>0</v>
      </c>
      <c r="AS937">
        <f t="shared" si="119"/>
        <v>0</v>
      </c>
      <c r="AT937">
        <f t="shared" si="120"/>
        <v>0</v>
      </c>
      <c r="AU937">
        <f t="shared" si="121"/>
        <v>0</v>
      </c>
      <c r="AV937">
        <f t="shared" si="122"/>
        <v>0</v>
      </c>
    </row>
    <row r="938" spans="1:48" ht="15" customHeight="1">
      <c r="A938" s="83"/>
      <c r="B938" s="100"/>
      <c r="C938" s="125" t="s">
        <v>1501</v>
      </c>
      <c r="D938" s="441" t="str">
        <f>IF(OR($AC$136="",$C$26&lt;&gt;1),"",IF(HLOOKUP($AC$136,Presentación!$AQ$3:$BV$574,Presentación!AP218)="","",HLOOKUP($AC$136,Presentación!$AQ$3:$BV$574,Presentación!AP218,0)))</f>
        <v/>
      </c>
      <c r="E938" s="428"/>
      <c r="F938" s="429"/>
      <c r="G938" s="396" t="str">
        <f>IF(OR($AC$136="",$C$26&lt;&gt;1),"",IF(HLOOKUP($AC$136,Presentación!$BZ$3:$DE$574,Presentación!AP218,0)="","",HLOOKUP($AC$136,Presentación!$BZ$3:$DE$574,Presentación!AP218,0)))</f>
        <v/>
      </c>
      <c r="H938" s="428"/>
      <c r="I938" s="428"/>
      <c r="J938" s="428"/>
      <c r="K938" s="428"/>
      <c r="L938" s="428"/>
      <c r="M938" s="428"/>
      <c r="N938" s="428"/>
      <c r="O938" s="249"/>
      <c r="P938" s="249"/>
      <c r="Q938" s="249"/>
      <c r="R938" s="249"/>
      <c r="S938" s="249"/>
      <c r="T938" s="251"/>
      <c r="U938" s="251"/>
      <c r="V938" s="251"/>
      <c r="W938" s="251"/>
      <c r="X938" s="251"/>
      <c r="Y938" s="251"/>
      <c r="Z938" s="251"/>
      <c r="AA938" s="251"/>
      <c r="AB938" s="251"/>
      <c r="AC938" s="251"/>
      <c r="AD938" s="251"/>
      <c r="AK938">
        <f t="shared" si="111"/>
        <v>0</v>
      </c>
      <c r="AL938">
        <f t="shared" si="112"/>
        <v>0</v>
      </c>
      <c r="AM938">
        <f t="shared" si="113"/>
        <v>0</v>
      </c>
      <c r="AN938">
        <f t="shared" si="114"/>
        <v>0</v>
      </c>
      <c r="AO938">
        <f t="shared" si="115"/>
        <v>0</v>
      </c>
      <c r="AP938">
        <f t="shared" si="116"/>
        <v>0</v>
      </c>
      <c r="AQ938">
        <f t="shared" si="117"/>
        <v>0</v>
      </c>
      <c r="AR938">
        <f t="shared" si="118"/>
        <v>0</v>
      </c>
      <c r="AS938">
        <f t="shared" si="119"/>
        <v>0</v>
      </c>
      <c r="AT938">
        <f t="shared" si="120"/>
        <v>0</v>
      </c>
      <c r="AU938">
        <f t="shared" si="121"/>
        <v>0</v>
      </c>
      <c r="AV938">
        <f t="shared" si="122"/>
        <v>0</v>
      </c>
    </row>
    <row r="939" spans="1:48" ht="15" customHeight="1">
      <c r="A939" s="83"/>
      <c r="B939" s="100"/>
      <c r="C939" s="125" t="s">
        <v>1502</v>
      </c>
      <c r="D939" s="441" t="str">
        <f>IF(OR($AC$136="",$C$26&lt;&gt;1),"",IF(HLOOKUP($AC$136,Presentación!$AQ$3:$BV$574,Presentación!AP219)="","",HLOOKUP($AC$136,Presentación!$AQ$3:$BV$574,Presentación!AP219,0)))</f>
        <v/>
      </c>
      <c r="E939" s="428"/>
      <c r="F939" s="429"/>
      <c r="G939" s="396" t="str">
        <f>IF(OR($AC$136="",$C$26&lt;&gt;1),"",IF(HLOOKUP($AC$136,Presentación!$BZ$3:$DE$574,Presentación!AP219,0)="","",HLOOKUP($AC$136,Presentación!$BZ$3:$DE$574,Presentación!AP219,0)))</f>
        <v/>
      </c>
      <c r="H939" s="428"/>
      <c r="I939" s="428"/>
      <c r="J939" s="428"/>
      <c r="K939" s="428"/>
      <c r="L939" s="428"/>
      <c r="M939" s="428"/>
      <c r="N939" s="428"/>
      <c r="O939" s="249"/>
      <c r="P939" s="249"/>
      <c r="Q939" s="249"/>
      <c r="R939" s="249"/>
      <c r="S939" s="249"/>
      <c r="T939" s="251"/>
      <c r="U939" s="251"/>
      <c r="V939" s="251"/>
      <c r="W939" s="251"/>
      <c r="X939" s="251"/>
      <c r="Y939" s="251"/>
      <c r="Z939" s="251"/>
      <c r="AA939" s="251"/>
      <c r="AB939" s="251"/>
      <c r="AC939" s="251"/>
      <c r="AD939" s="251"/>
      <c r="AK939">
        <f t="shared" si="111"/>
        <v>0</v>
      </c>
      <c r="AL939">
        <f t="shared" si="112"/>
        <v>0</v>
      </c>
      <c r="AM939">
        <f t="shared" si="113"/>
        <v>0</v>
      </c>
      <c r="AN939">
        <f t="shared" si="114"/>
        <v>0</v>
      </c>
      <c r="AO939">
        <f t="shared" si="115"/>
        <v>0</v>
      </c>
      <c r="AP939">
        <f t="shared" si="116"/>
        <v>0</v>
      </c>
      <c r="AQ939">
        <f t="shared" si="117"/>
        <v>0</v>
      </c>
      <c r="AR939">
        <f t="shared" si="118"/>
        <v>0</v>
      </c>
      <c r="AS939">
        <f t="shared" si="119"/>
        <v>0</v>
      </c>
      <c r="AT939">
        <f t="shared" si="120"/>
        <v>0</v>
      </c>
      <c r="AU939">
        <f t="shared" si="121"/>
        <v>0</v>
      </c>
      <c r="AV939">
        <f t="shared" si="122"/>
        <v>0</v>
      </c>
    </row>
    <row r="940" spans="1:48" ht="15" customHeight="1">
      <c r="A940" s="83"/>
      <c r="B940" s="100"/>
      <c r="C940" s="125" t="s">
        <v>1503</v>
      </c>
      <c r="D940" s="441" t="str">
        <f>IF(OR($AC$136="",$C$26&lt;&gt;1),"",IF(HLOOKUP($AC$136,Presentación!$AQ$3:$BV$574,Presentación!AP220)="","",HLOOKUP($AC$136,Presentación!$AQ$3:$BV$574,Presentación!AP220,0)))</f>
        <v/>
      </c>
      <c r="E940" s="428"/>
      <c r="F940" s="429"/>
      <c r="G940" s="396" t="str">
        <f>IF(OR($AC$136="",$C$26&lt;&gt;1),"",IF(HLOOKUP($AC$136,Presentación!$BZ$3:$DE$574,Presentación!AP220,0)="","",HLOOKUP($AC$136,Presentación!$BZ$3:$DE$574,Presentación!AP220,0)))</f>
        <v/>
      </c>
      <c r="H940" s="428"/>
      <c r="I940" s="428"/>
      <c r="J940" s="428"/>
      <c r="K940" s="428"/>
      <c r="L940" s="428"/>
      <c r="M940" s="428"/>
      <c r="N940" s="428"/>
      <c r="O940" s="249"/>
      <c r="P940" s="249"/>
      <c r="Q940" s="249"/>
      <c r="R940" s="249"/>
      <c r="S940" s="249"/>
      <c r="T940" s="251"/>
      <c r="U940" s="251"/>
      <c r="V940" s="251"/>
      <c r="W940" s="251"/>
      <c r="X940" s="251"/>
      <c r="Y940" s="251"/>
      <c r="Z940" s="251"/>
      <c r="AA940" s="251"/>
      <c r="AB940" s="251"/>
      <c r="AC940" s="251"/>
      <c r="AD940" s="251"/>
      <c r="AK940">
        <f t="shared" si="111"/>
        <v>0</v>
      </c>
      <c r="AL940">
        <f t="shared" si="112"/>
        <v>0</v>
      </c>
      <c r="AM940">
        <f t="shared" si="113"/>
        <v>0</v>
      </c>
      <c r="AN940">
        <f t="shared" si="114"/>
        <v>0</v>
      </c>
      <c r="AO940">
        <f t="shared" si="115"/>
        <v>0</v>
      </c>
      <c r="AP940">
        <f t="shared" si="116"/>
        <v>0</v>
      </c>
      <c r="AQ940">
        <f t="shared" si="117"/>
        <v>0</v>
      </c>
      <c r="AR940">
        <f t="shared" si="118"/>
        <v>0</v>
      </c>
      <c r="AS940">
        <f t="shared" si="119"/>
        <v>0</v>
      </c>
      <c r="AT940">
        <f t="shared" si="120"/>
        <v>0</v>
      </c>
      <c r="AU940">
        <f t="shared" si="121"/>
        <v>0</v>
      </c>
      <c r="AV940">
        <f t="shared" si="122"/>
        <v>0</v>
      </c>
    </row>
    <row r="941" spans="1:48" ht="15" customHeight="1">
      <c r="A941" s="83"/>
      <c r="B941" s="100"/>
      <c r="C941" s="125" t="s">
        <v>1504</v>
      </c>
      <c r="D941" s="441" t="str">
        <f>IF(OR($AC$136="",$C$26&lt;&gt;1),"",IF(HLOOKUP($AC$136,Presentación!$AQ$3:$BV$574,Presentación!AP221)="","",HLOOKUP($AC$136,Presentación!$AQ$3:$BV$574,Presentación!AP221,0)))</f>
        <v/>
      </c>
      <c r="E941" s="428"/>
      <c r="F941" s="429"/>
      <c r="G941" s="396" t="str">
        <f>IF(OR($AC$136="",$C$26&lt;&gt;1),"",IF(HLOOKUP($AC$136,Presentación!$BZ$3:$DE$574,Presentación!AP221,0)="","",HLOOKUP($AC$136,Presentación!$BZ$3:$DE$574,Presentación!AP221,0)))</f>
        <v/>
      </c>
      <c r="H941" s="428"/>
      <c r="I941" s="428"/>
      <c r="J941" s="428"/>
      <c r="K941" s="428"/>
      <c r="L941" s="428"/>
      <c r="M941" s="428"/>
      <c r="N941" s="428"/>
      <c r="O941" s="249"/>
      <c r="P941" s="249"/>
      <c r="Q941" s="249"/>
      <c r="R941" s="249"/>
      <c r="S941" s="249"/>
      <c r="T941" s="251"/>
      <c r="U941" s="251"/>
      <c r="V941" s="251"/>
      <c r="W941" s="251"/>
      <c r="X941" s="251"/>
      <c r="Y941" s="251"/>
      <c r="Z941" s="251"/>
      <c r="AA941" s="251"/>
      <c r="AB941" s="251"/>
      <c r="AC941" s="251"/>
      <c r="AD941" s="251"/>
      <c r="AK941">
        <f t="shared" si="111"/>
        <v>0</v>
      </c>
      <c r="AL941">
        <f t="shared" si="112"/>
        <v>0</v>
      </c>
      <c r="AM941">
        <f t="shared" si="113"/>
        <v>0</v>
      </c>
      <c r="AN941">
        <f t="shared" si="114"/>
        <v>0</v>
      </c>
      <c r="AO941">
        <f t="shared" si="115"/>
        <v>0</v>
      </c>
      <c r="AP941">
        <f t="shared" si="116"/>
        <v>0</v>
      </c>
      <c r="AQ941">
        <f t="shared" si="117"/>
        <v>0</v>
      </c>
      <c r="AR941">
        <f t="shared" si="118"/>
        <v>0</v>
      </c>
      <c r="AS941">
        <f t="shared" si="119"/>
        <v>0</v>
      </c>
      <c r="AT941">
        <f t="shared" si="120"/>
        <v>0</v>
      </c>
      <c r="AU941">
        <f t="shared" si="121"/>
        <v>0</v>
      </c>
      <c r="AV941">
        <f t="shared" si="122"/>
        <v>0</v>
      </c>
    </row>
    <row r="942" spans="1:48" ht="15" customHeight="1">
      <c r="A942" s="83"/>
      <c r="B942" s="100"/>
      <c r="C942" s="125" t="s">
        <v>1505</v>
      </c>
      <c r="D942" s="441" t="str">
        <f>IF(OR($AC$136="",$C$26&lt;&gt;1),"",IF(HLOOKUP($AC$136,Presentación!$AQ$3:$BV$574,Presentación!AP222)="","",HLOOKUP($AC$136,Presentación!$AQ$3:$BV$574,Presentación!AP222,0)))</f>
        <v/>
      </c>
      <c r="E942" s="428"/>
      <c r="F942" s="429"/>
      <c r="G942" s="396" t="str">
        <f>IF(OR($AC$136="",$C$26&lt;&gt;1),"",IF(HLOOKUP($AC$136,Presentación!$BZ$3:$DE$574,Presentación!AP222,0)="","",HLOOKUP($AC$136,Presentación!$BZ$3:$DE$574,Presentación!AP222,0)))</f>
        <v/>
      </c>
      <c r="H942" s="428"/>
      <c r="I942" s="428"/>
      <c r="J942" s="428"/>
      <c r="K942" s="428"/>
      <c r="L942" s="428"/>
      <c r="M942" s="428"/>
      <c r="N942" s="428"/>
      <c r="O942" s="249"/>
      <c r="P942" s="249"/>
      <c r="Q942" s="249"/>
      <c r="R942" s="249"/>
      <c r="S942" s="249"/>
      <c r="T942" s="251"/>
      <c r="U942" s="251"/>
      <c r="V942" s="251"/>
      <c r="W942" s="251"/>
      <c r="X942" s="251"/>
      <c r="Y942" s="251"/>
      <c r="Z942" s="251"/>
      <c r="AA942" s="251"/>
      <c r="AB942" s="251"/>
      <c r="AC942" s="251"/>
      <c r="AD942" s="251"/>
      <c r="AK942">
        <f t="shared" si="111"/>
        <v>0</v>
      </c>
      <c r="AL942">
        <f t="shared" si="112"/>
        <v>0</v>
      </c>
      <c r="AM942">
        <f t="shared" si="113"/>
        <v>0</v>
      </c>
      <c r="AN942">
        <f t="shared" si="114"/>
        <v>0</v>
      </c>
      <c r="AO942">
        <f t="shared" si="115"/>
        <v>0</v>
      </c>
      <c r="AP942">
        <f t="shared" si="116"/>
        <v>0</v>
      </c>
      <c r="AQ942">
        <f t="shared" si="117"/>
        <v>0</v>
      </c>
      <c r="AR942">
        <f t="shared" si="118"/>
        <v>0</v>
      </c>
      <c r="AS942">
        <f t="shared" si="119"/>
        <v>0</v>
      </c>
      <c r="AT942">
        <f t="shared" si="120"/>
        <v>0</v>
      </c>
      <c r="AU942">
        <f t="shared" si="121"/>
        <v>0</v>
      </c>
      <c r="AV942">
        <f t="shared" si="122"/>
        <v>0</v>
      </c>
    </row>
    <row r="943" spans="1:48" ht="15" customHeight="1">
      <c r="A943" s="83"/>
      <c r="B943" s="100"/>
      <c r="C943" s="125" t="s">
        <v>1506</v>
      </c>
      <c r="D943" s="441" t="str">
        <f>IF(OR($AC$136="",$C$26&lt;&gt;1),"",IF(HLOOKUP($AC$136,Presentación!$AQ$3:$BV$574,Presentación!AP223)="","",HLOOKUP($AC$136,Presentación!$AQ$3:$BV$574,Presentación!AP223,0)))</f>
        <v/>
      </c>
      <c r="E943" s="428"/>
      <c r="F943" s="429"/>
      <c r="G943" s="396" t="str">
        <f>IF(OR($AC$136="",$C$26&lt;&gt;1),"",IF(HLOOKUP($AC$136,Presentación!$BZ$3:$DE$574,Presentación!AP223,0)="","",HLOOKUP($AC$136,Presentación!$BZ$3:$DE$574,Presentación!AP223,0)))</f>
        <v/>
      </c>
      <c r="H943" s="428"/>
      <c r="I943" s="428"/>
      <c r="J943" s="428"/>
      <c r="K943" s="428"/>
      <c r="L943" s="428"/>
      <c r="M943" s="428"/>
      <c r="N943" s="428"/>
      <c r="O943" s="249"/>
      <c r="P943" s="249"/>
      <c r="Q943" s="249"/>
      <c r="R943" s="249"/>
      <c r="S943" s="249"/>
      <c r="T943" s="251"/>
      <c r="U943" s="251"/>
      <c r="V943" s="251"/>
      <c r="W943" s="251"/>
      <c r="X943" s="251"/>
      <c r="Y943" s="251"/>
      <c r="Z943" s="251"/>
      <c r="AA943" s="251"/>
      <c r="AB943" s="251"/>
      <c r="AC943" s="251"/>
      <c r="AD943" s="251"/>
      <c r="AK943">
        <f t="shared" si="111"/>
        <v>0</v>
      </c>
      <c r="AL943">
        <f t="shared" si="112"/>
        <v>0</v>
      </c>
      <c r="AM943">
        <f t="shared" si="113"/>
        <v>0</v>
      </c>
      <c r="AN943">
        <f t="shared" si="114"/>
        <v>0</v>
      </c>
      <c r="AO943">
        <f t="shared" si="115"/>
        <v>0</v>
      </c>
      <c r="AP943">
        <f t="shared" si="116"/>
        <v>0</v>
      </c>
      <c r="AQ943">
        <f t="shared" si="117"/>
        <v>0</v>
      </c>
      <c r="AR943">
        <f t="shared" si="118"/>
        <v>0</v>
      </c>
      <c r="AS943">
        <f t="shared" si="119"/>
        <v>0</v>
      </c>
      <c r="AT943">
        <f t="shared" si="120"/>
        <v>0</v>
      </c>
      <c r="AU943">
        <f t="shared" si="121"/>
        <v>0</v>
      </c>
      <c r="AV943">
        <f t="shared" si="122"/>
        <v>0</v>
      </c>
    </row>
    <row r="944" spans="1:48" ht="15" customHeight="1">
      <c r="A944" s="83"/>
      <c r="B944" s="100"/>
      <c r="C944" s="125" t="s">
        <v>1507</v>
      </c>
      <c r="D944" s="441" t="str">
        <f>IF(OR($AC$136="",$C$26&lt;&gt;1),"",IF(HLOOKUP($AC$136,Presentación!$AQ$3:$BV$574,Presentación!AP224)="","",HLOOKUP($AC$136,Presentación!$AQ$3:$BV$574,Presentación!AP224,0)))</f>
        <v/>
      </c>
      <c r="E944" s="428"/>
      <c r="F944" s="429"/>
      <c r="G944" s="396" t="str">
        <f>IF(OR($AC$136="",$C$26&lt;&gt;1),"",IF(HLOOKUP($AC$136,Presentación!$BZ$3:$DE$574,Presentación!AP224,0)="","",HLOOKUP($AC$136,Presentación!$BZ$3:$DE$574,Presentación!AP224,0)))</f>
        <v/>
      </c>
      <c r="H944" s="428"/>
      <c r="I944" s="428"/>
      <c r="J944" s="428"/>
      <c r="K944" s="428"/>
      <c r="L944" s="428"/>
      <c r="M944" s="428"/>
      <c r="N944" s="428"/>
      <c r="O944" s="249"/>
      <c r="P944" s="249"/>
      <c r="Q944" s="249"/>
      <c r="R944" s="249"/>
      <c r="S944" s="249"/>
      <c r="T944" s="251"/>
      <c r="U944" s="251"/>
      <c r="V944" s="251"/>
      <c r="W944" s="251"/>
      <c r="X944" s="251"/>
      <c r="Y944" s="251"/>
      <c r="Z944" s="251"/>
      <c r="AA944" s="251"/>
      <c r="AB944" s="251"/>
      <c r="AC944" s="251"/>
      <c r="AD944" s="251"/>
      <c r="AK944">
        <f t="shared" si="111"/>
        <v>0</v>
      </c>
      <c r="AL944">
        <f t="shared" si="112"/>
        <v>0</v>
      </c>
      <c r="AM944">
        <f t="shared" si="113"/>
        <v>0</v>
      </c>
      <c r="AN944">
        <f t="shared" si="114"/>
        <v>0</v>
      </c>
      <c r="AO944">
        <f t="shared" si="115"/>
        <v>0</v>
      </c>
      <c r="AP944">
        <f t="shared" si="116"/>
        <v>0</v>
      </c>
      <c r="AQ944">
        <f t="shared" si="117"/>
        <v>0</v>
      </c>
      <c r="AR944">
        <f t="shared" si="118"/>
        <v>0</v>
      </c>
      <c r="AS944">
        <f t="shared" si="119"/>
        <v>0</v>
      </c>
      <c r="AT944">
        <f t="shared" si="120"/>
        <v>0</v>
      </c>
      <c r="AU944">
        <f t="shared" si="121"/>
        <v>0</v>
      </c>
      <c r="AV944">
        <f t="shared" si="122"/>
        <v>0</v>
      </c>
    </row>
    <row r="945" spans="1:48" ht="15" customHeight="1">
      <c r="A945" s="83"/>
      <c r="B945" s="100"/>
      <c r="C945" s="125" t="s">
        <v>1508</v>
      </c>
      <c r="D945" s="441" t="str">
        <f>IF(OR($AC$136="",$C$26&lt;&gt;1),"",IF(HLOOKUP($AC$136,Presentación!$AQ$3:$BV$574,Presentación!AP225)="","",HLOOKUP($AC$136,Presentación!$AQ$3:$BV$574,Presentación!AP225,0)))</f>
        <v/>
      </c>
      <c r="E945" s="428"/>
      <c r="F945" s="429"/>
      <c r="G945" s="396" t="str">
        <f>IF(OR($AC$136="",$C$26&lt;&gt;1),"",IF(HLOOKUP($AC$136,Presentación!$BZ$3:$DE$574,Presentación!AP225,0)="","",HLOOKUP($AC$136,Presentación!$BZ$3:$DE$574,Presentación!AP225,0)))</f>
        <v/>
      </c>
      <c r="H945" s="428"/>
      <c r="I945" s="428"/>
      <c r="J945" s="428"/>
      <c r="K945" s="428"/>
      <c r="L945" s="428"/>
      <c r="M945" s="428"/>
      <c r="N945" s="428"/>
      <c r="O945" s="249"/>
      <c r="P945" s="249"/>
      <c r="Q945" s="249"/>
      <c r="R945" s="249"/>
      <c r="S945" s="249"/>
      <c r="T945" s="251"/>
      <c r="U945" s="251"/>
      <c r="V945" s="251"/>
      <c r="W945" s="251"/>
      <c r="X945" s="251"/>
      <c r="Y945" s="251"/>
      <c r="Z945" s="251"/>
      <c r="AA945" s="251"/>
      <c r="AB945" s="251"/>
      <c r="AC945" s="251"/>
      <c r="AD945" s="251"/>
      <c r="AK945">
        <f t="shared" si="111"/>
        <v>0</v>
      </c>
      <c r="AL945">
        <f t="shared" si="112"/>
        <v>0</v>
      </c>
      <c r="AM945">
        <f t="shared" si="113"/>
        <v>0</v>
      </c>
      <c r="AN945">
        <f t="shared" si="114"/>
        <v>0</v>
      </c>
      <c r="AO945">
        <f t="shared" si="115"/>
        <v>0</v>
      </c>
      <c r="AP945">
        <f t="shared" si="116"/>
        <v>0</v>
      </c>
      <c r="AQ945">
        <f t="shared" si="117"/>
        <v>0</v>
      </c>
      <c r="AR945">
        <f t="shared" si="118"/>
        <v>0</v>
      </c>
      <c r="AS945">
        <f t="shared" si="119"/>
        <v>0</v>
      </c>
      <c r="AT945">
        <f t="shared" si="120"/>
        <v>0</v>
      </c>
      <c r="AU945">
        <f t="shared" si="121"/>
        <v>0</v>
      </c>
      <c r="AV945">
        <f t="shared" si="122"/>
        <v>0</v>
      </c>
    </row>
    <row r="946" spans="1:48" ht="15" customHeight="1">
      <c r="A946" s="83"/>
      <c r="B946" s="100"/>
      <c r="C946" s="125" t="s">
        <v>1509</v>
      </c>
      <c r="D946" s="441" t="str">
        <f>IF(OR($AC$136="",$C$26&lt;&gt;1),"",IF(HLOOKUP($AC$136,Presentación!$AQ$3:$BV$574,Presentación!AP226)="","",HLOOKUP($AC$136,Presentación!$AQ$3:$BV$574,Presentación!AP226,0)))</f>
        <v/>
      </c>
      <c r="E946" s="428"/>
      <c r="F946" s="429"/>
      <c r="G946" s="396" t="str">
        <f>IF(OR($AC$136="",$C$26&lt;&gt;1),"",IF(HLOOKUP($AC$136,Presentación!$BZ$3:$DE$574,Presentación!AP226,0)="","",HLOOKUP($AC$136,Presentación!$BZ$3:$DE$574,Presentación!AP226,0)))</f>
        <v/>
      </c>
      <c r="H946" s="428"/>
      <c r="I946" s="428"/>
      <c r="J946" s="428"/>
      <c r="K946" s="428"/>
      <c r="L946" s="428"/>
      <c r="M946" s="428"/>
      <c r="N946" s="428"/>
      <c r="O946" s="249"/>
      <c r="P946" s="249"/>
      <c r="Q946" s="249"/>
      <c r="R946" s="249"/>
      <c r="S946" s="249"/>
      <c r="T946" s="251"/>
      <c r="U946" s="251"/>
      <c r="V946" s="251"/>
      <c r="W946" s="251"/>
      <c r="X946" s="251"/>
      <c r="Y946" s="251"/>
      <c r="Z946" s="251"/>
      <c r="AA946" s="251"/>
      <c r="AB946" s="251"/>
      <c r="AC946" s="251"/>
      <c r="AD946" s="251"/>
      <c r="AK946">
        <f t="shared" si="111"/>
        <v>0</v>
      </c>
      <c r="AL946">
        <f t="shared" si="112"/>
        <v>0</v>
      </c>
      <c r="AM946">
        <f t="shared" si="113"/>
        <v>0</v>
      </c>
      <c r="AN946">
        <f t="shared" si="114"/>
        <v>0</v>
      </c>
      <c r="AO946">
        <f t="shared" si="115"/>
        <v>0</v>
      </c>
      <c r="AP946">
        <f t="shared" si="116"/>
        <v>0</v>
      </c>
      <c r="AQ946">
        <f t="shared" si="117"/>
        <v>0</v>
      </c>
      <c r="AR946">
        <f t="shared" si="118"/>
        <v>0</v>
      </c>
      <c r="AS946">
        <f t="shared" si="119"/>
        <v>0</v>
      </c>
      <c r="AT946">
        <f t="shared" si="120"/>
        <v>0</v>
      </c>
      <c r="AU946">
        <f t="shared" si="121"/>
        <v>0</v>
      </c>
      <c r="AV946">
        <f t="shared" si="122"/>
        <v>0</v>
      </c>
    </row>
    <row r="947" spans="1:48" ht="15" customHeight="1">
      <c r="A947" s="83"/>
      <c r="B947" s="100"/>
      <c r="C947" s="125" t="s">
        <v>1510</v>
      </c>
      <c r="D947" s="441" t="str">
        <f>IF(OR($AC$136="",$C$26&lt;&gt;1),"",IF(HLOOKUP($AC$136,Presentación!$AQ$3:$BV$574,Presentación!AP227)="","",HLOOKUP($AC$136,Presentación!$AQ$3:$BV$574,Presentación!AP227,0)))</f>
        <v/>
      </c>
      <c r="E947" s="428"/>
      <c r="F947" s="429"/>
      <c r="G947" s="396" t="str">
        <f>IF(OR($AC$136="",$C$26&lt;&gt;1),"",IF(HLOOKUP($AC$136,Presentación!$BZ$3:$DE$574,Presentación!AP227,0)="","",HLOOKUP($AC$136,Presentación!$BZ$3:$DE$574,Presentación!AP227,0)))</f>
        <v/>
      </c>
      <c r="H947" s="428"/>
      <c r="I947" s="428"/>
      <c r="J947" s="428"/>
      <c r="K947" s="428"/>
      <c r="L947" s="428"/>
      <c r="M947" s="428"/>
      <c r="N947" s="428"/>
      <c r="O947" s="249"/>
      <c r="P947" s="249"/>
      <c r="Q947" s="249"/>
      <c r="R947" s="249"/>
      <c r="S947" s="249"/>
      <c r="T947" s="251"/>
      <c r="U947" s="251"/>
      <c r="V947" s="251"/>
      <c r="W947" s="251"/>
      <c r="X947" s="251"/>
      <c r="Y947" s="251"/>
      <c r="Z947" s="251"/>
      <c r="AA947" s="251"/>
      <c r="AB947" s="251"/>
      <c r="AC947" s="251"/>
      <c r="AD947" s="251"/>
      <c r="AK947">
        <f t="shared" si="111"/>
        <v>0</v>
      </c>
      <c r="AL947">
        <f t="shared" si="112"/>
        <v>0</v>
      </c>
      <c r="AM947">
        <f t="shared" si="113"/>
        <v>0</v>
      </c>
      <c r="AN947">
        <f t="shared" si="114"/>
        <v>0</v>
      </c>
      <c r="AO947">
        <f t="shared" si="115"/>
        <v>0</v>
      </c>
      <c r="AP947">
        <f t="shared" si="116"/>
        <v>0</v>
      </c>
      <c r="AQ947">
        <f t="shared" si="117"/>
        <v>0</v>
      </c>
      <c r="AR947">
        <f t="shared" si="118"/>
        <v>0</v>
      </c>
      <c r="AS947">
        <f t="shared" si="119"/>
        <v>0</v>
      </c>
      <c r="AT947">
        <f t="shared" si="120"/>
        <v>0</v>
      </c>
      <c r="AU947">
        <f t="shared" si="121"/>
        <v>0</v>
      </c>
      <c r="AV947">
        <f t="shared" si="122"/>
        <v>0</v>
      </c>
    </row>
    <row r="948" spans="1:48" ht="15" customHeight="1">
      <c r="A948" s="83"/>
      <c r="B948" s="100"/>
      <c r="C948" s="125" t="s">
        <v>1511</v>
      </c>
      <c r="D948" s="441" t="str">
        <f>IF(OR($AC$136="",$C$26&lt;&gt;1),"",IF(HLOOKUP($AC$136,Presentación!$AQ$3:$BV$574,Presentación!AP228)="","",HLOOKUP($AC$136,Presentación!$AQ$3:$BV$574,Presentación!AP228,0)))</f>
        <v/>
      </c>
      <c r="E948" s="428"/>
      <c r="F948" s="429"/>
      <c r="G948" s="396" t="str">
        <f>IF(OR($AC$136="",$C$26&lt;&gt;1),"",IF(HLOOKUP($AC$136,Presentación!$BZ$3:$DE$574,Presentación!AP228,0)="","",HLOOKUP($AC$136,Presentación!$BZ$3:$DE$574,Presentación!AP228,0)))</f>
        <v/>
      </c>
      <c r="H948" s="428"/>
      <c r="I948" s="428"/>
      <c r="J948" s="428"/>
      <c r="K948" s="428"/>
      <c r="L948" s="428"/>
      <c r="M948" s="428"/>
      <c r="N948" s="428"/>
      <c r="O948" s="249"/>
      <c r="P948" s="249"/>
      <c r="Q948" s="249"/>
      <c r="R948" s="249"/>
      <c r="S948" s="249"/>
      <c r="T948" s="251"/>
      <c r="U948" s="251"/>
      <c r="V948" s="251"/>
      <c r="W948" s="251"/>
      <c r="X948" s="251"/>
      <c r="Y948" s="251"/>
      <c r="Z948" s="251"/>
      <c r="AA948" s="251"/>
      <c r="AB948" s="251"/>
      <c r="AC948" s="251"/>
      <c r="AD948" s="251"/>
      <c r="AK948">
        <f t="shared" si="111"/>
        <v>0</v>
      </c>
      <c r="AL948">
        <f t="shared" si="112"/>
        <v>0</v>
      </c>
      <c r="AM948">
        <f t="shared" si="113"/>
        <v>0</v>
      </c>
      <c r="AN948">
        <f t="shared" si="114"/>
        <v>0</v>
      </c>
      <c r="AO948">
        <f t="shared" si="115"/>
        <v>0</v>
      </c>
      <c r="AP948">
        <f t="shared" si="116"/>
        <v>0</v>
      </c>
      <c r="AQ948">
        <f t="shared" si="117"/>
        <v>0</v>
      </c>
      <c r="AR948">
        <f t="shared" si="118"/>
        <v>0</v>
      </c>
      <c r="AS948">
        <f t="shared" si="119"/>
        <v>0</v>
      </c>
      <c r="AT948">
        <f t="shared" si="120"/>
        <v>0</v>
      </c>
      <c r="AU948">
        <f t="shared" si="121"/>
        <v>0</v>
      </c>
      <c r="AV948">
        <f t="shared" si="122"/>
        <v>0</v>
      </c>
    </row>
    <row r="949" spans="1:48" ht="15" customHeight="1">
      <c r="A949" s="83"/>
      <c r="B949" s="100"/>
      <c r="C949" s="125" t="s">
        <v>1512</v>
      </c>
      <c r="D949" s="441" t="str">
        <f>IF(OR($AC$136="",$C$26&lt;&gt;1),"",IF(HLOOKUP($AC$136,Presentación!$AQ$3:$BV$574,Presentación!AP229)="","",HLOOKUP($AC$136,Presentación!$AQ$3:$BV$574,Presentación!AP229,0)))</f>
        <v/>
      </c>
      <c r="E949" s="428"/>
      <c r="F949" s="429"/>
      <c r="G949" s="396" t="str">
        <f>IF(OR($AC$136="",$C$26&lt;&gt;1),"",IF(HLOOKUP($AC$136,Presentación!$BZ$3:$DE$574,Presentación!AP229,0)="","",HLOOKUP($AC$136,Presentación!$BZ$3:$DE$574,Presentación!AP229,0)))</f>
        <v/>
      </c>
      <c r="H949" s="428"/>
      <c r="I949" s="428"/>
      <c r="J949" s="428"/>
      <c r="K949" s="428"/>
      <c r="L949" s="428"/>
      <c r="M949" s="428"/>
      <c r="N949" s="428"/>
      <c r="O949" s="249"/>
      <c r="P949" s="249"/>
      <c r="Q949" s="249"/>
      <c r="R949" s="249"/>
      <c r="S949" s="249"/>
      <c r="T949" s="251"/>
      <c r="U949" s="251"/>
      <c r="V949" s="251"/>
      <c r="W949" s="251"/>
      <c r="X949" s="251"/>
      <c r="Y949" s="251"/>
      <c r="Z949" s="251"/>
      <c r="AA949" s="251"/>
      <c r="AB949" s="251"/>
      <c r="AC949" s="251"/>
      <c r="AD949" s="251"/>
      <c r="AK949">
        <f t="shared" si="111"/>
        <v>0</v>
      </c>
      <c r="AL949">
        <f t="shared" si="112"/>
        <v>0</v>
      </c>
      <c r="AM949">
        <f t="shared" si="113"/>
        <v>0</v>
      </c>
      <c r="AN949">
        <f t="shared" si="114"/>
        <v>0</v>
      </c>
      <c r="AO949">
        <f t="shared" si="115"/>
        <v>0</v>
      </c>
      <c r="AP949">
        <f t="shared" si="116"/>
        <v>0</v>
      </c>
      <c r="AQ949">
        <f t="shared" si="117"/>
        <v>0</v>
      </c>
      <c r="AR949">
        <f t="shared" si="118"/>
        <v>0</v>
      </c>
      <c r="AS949">
        <f t="shared" si="119"/>
        <v>0</v>
      </c>
      <c r="AT949">
        <f t="shared" si="120"/>
        <v>0</v>
      </c>
      <c r="AU949">
        <f t="shared" si="121"/>
        <v>0</v>
      </c>
      <c r="AV949">
        <f t="shared" si="122"/>
        <v>0</v>
      </c>
    </row>
    <row r="950" spans="1:48" ht="15" customHeight="1">
      <c r="A950" s="83"/>
      <c r="B950" s="100"/>
      <c r="C950" s="125" t="s">
        <v>1513</v>
      </c>
      <c r="D950" s="441" t="str">
        <f>IF(OR($AC$136="",$C$26&lt;&gt;1),"",IF(HLOOKUP($AC$136,Presentación!$AQ$3:$BV$574,Presentación!AP230)="","",HLOOKUP($AC$136,Presentación!$AQ$3:$BV$574,Presentación!AP230,0)))</f>
        <v/>
      </c>
      <c r="E950" s="428"/>
      <c r="F950" s="429"/>
      <c r="G950" s="396" t="str">
        <f>IF(OR($AC$136="",$C$26&lt;&gt;1),"",IF(HLOOKUP($AC$136,Presentación!$BZ$3:$DE$574,Presentación!AP230,0)="","",HLOOKUP($AC$136,Presentación!$BZ$3:$DE$574,Presentación!AP230,0)))</f>
        <v/>
      </c>
      <c r="H950" s="428"/>
      <c r="I950" s="428"/>
      <c r="J950" s="428"/>
      <c r="K950" s="428"/>
      <c r="L950" s="428"/>
      <c r="M950" s="428"/>
      <c r="N950" s="428"/>
      <c r="O950" s="249"/>
      <c r="P950" s="249"/>
      <c r="Q950" s="249"/>
      <c r="R950" s="249"/>
      <c r="S950" s="249"/>
      <c r="T950" s="251"/>
      <c r="U950" s="251"/>
      <c r="V950" s="251"/>
      <c r="W950" s="251"/>
      <c r="X950" s="251"/>
      <c r="Y950" s="251"/>
      <c r="Z950" s="251"/>
      <c r="AA950" s="251"/>
      <c r="AB950" s="251"/>
      <c r="AC950" s="251"/>
      <c r="AD950" s="251"/>
      <c r="AK950">
        <f t="shared" si="111"/>
        <v>0</v>
      </c>
      <c r="AL950">
        <f t="shared" si="112"/>
        <v>0</v>
      </c>
      <c r="AM950">
        <f t="shared" si="113"/>
        <v>0</v>
      </c>
      <c r="AN950">
        <f t="shared" si="114"/>
        <v>0</v>
      </c>
      <c r="AO950">
        <f t="shared" si="115"/>
        <v>0</v>
      </c>
      <c r="AP950">
        <f t="shared" si="116"/>
        <v>0</v>
      </c>
      <c r="AQ950">
        <f t="shared" si="117"/>
        <v>0</v>
      </c>
      <c r="AR950">
        <f t="shared" si="118"/>
        <v>0</v>
      </c>
      <c r="AS950">
        <f t="shared" si="119"/>
        <v>0</v>
      </c>
      <c r="AT950">
        <f t="shared" si="120"/>
        <v>0</v>
      </c>
      <c r="AU950">
        <f t="shared" si="121"/>
        <v>0</v>
      </c>
      <c r="AV950">
        <f t="shared" si="122"/>
        <v>0</v>
      </c>
    </row>
    <row r="951" spans="1:48" ht="15" customHeight="1">
      <c r="A951" s="83"/>
      <c r="B951" s="100"/>
      <c r="C951" s="125" t="s">
        <v>1514</v>
      </c>
      <c r="D951" s="441" t="str">
        <f>IF(OR($AC$136="",$C$26&lt;&gt;1),"",IF(HLOOKUP($AC$136,Presentación!$AQ$3:$BV$574,Presentación!AP231)="","",HLOOKUP($AC$136,Presentación!$AQ$3:$BV$574,Presentación!AP231,0)))</f>
        <v/>
      </c>
      <c r="E951" s="428"/>
      <c r="F951" s="429"/>
      <c r="G951" s="396" t="str">
        <f>IF(OR($AC$136="",$C$26&lt;&gt;1),"",IF(HLOOKUP($AC$136,Presentación!$BZ$3:$DE$574,Presentación!AP231,0)="","",HLOOKUP($AC$136,Presentación!$BZ$3:$DE$574,Presentación!AP231,0)))</f>
        <v/>
      </c>
      <c r="H951" s="428"/>
      <c r="I951" s="428"/>
      <c r="J951" s="428"/>
      <c r="K951" s="428"/>
      <c r="L951" s="428"/>
      <c r="M951" s="428"/>
      <c r="N951" s="428"/>
      <c r="O951" s="249"/>
      <c r="P951" s="249"/>
      <c r="Q951" s="249"/>
      <c r="R951" s="249"/>
      <c r="S951" s="249"/>
      <c r="T951" s="251"/>
      <c r="U951" s="251"/>
      <c r="V951" s="251"/>
      <c r="W951" s="251"/>
      <c r="X951" s="251"/>
      <c r="Y951" s="251"/>
      <c r="Z951" s="251"/>
      <c r="AA951" s="251"/>
      <c r="AB951" s="251"/>
      <c r="AC951" s="251"/>
      <c r="AD951" s="251"/>
      <c r="AK951">
        <f t="shared" si="111"/>
        <v>0</v>
      </c>
      <c r="AL951">
        <f t="shared" si="112"/>
        <v>0</v>
      </c>
      <c r="AM951">
        <f t="shared" si="113"/>
        <v>0</v>
      </c>
      <c r="AN951">
        <f t="shared" si="114"/>
        <v>0</v>
      </c>
      <c r="AO951">
        <f t="shared" si="115"/>
        <v>0</v>
      </c>
      <c r="AP951">
        <f t="shared" si="116"/>
        <v>0</v>
      </c>
      <c r="AQ951">
        <f t="shared" si="117"/>
        <v>0</v>
      </c>
      <c r="AR951">
        <f t="shared" si="118"/>
        <v>0</v>
      </c>
      <c r="AS951">
        <f t="shared" si="119"/>
        <v>0</v>
      </c>
      <c r="AT951">
        <f t="shared" si="120"/>
        <v>0</v>
      </c>
      <c r="AU951">
        <f t="shared" si="121"/>
        <v>0</v>
      </c>
      <c r="AV951">
        <f t="shared" si="122"/>
        <v>0</v>
      </c>
    </row>
    <row r="952" spans="1:48" ht="15" customHeight="1">
      <c r="A952" s="83"/>
      <c r="B952" s="100"/>
      <c r="C952" s="125" t="s">
        <v>1515</v>
      </c>
      <c r="D952" s="441" t="str">
        <f>IF(OR($AC$136="",$C$26&lt;&gt;1),"",IF(HLOOKUP($AC$136,Presentación!$AQ$3:$BV$574,Presentación!AP232)="","",HLOOKUP($AC$136,Presentación!$AQ$3:$BV$574,Presentación!AP232,0)))</f>
        <v/>
      </c>
      <c r="E952" s="428"/>
      <c r="F952" s="429"/>
      <c r="G952" s="396" t="str">
        <f>IF(OR($AC$136="",$C$26&lt;&gt;1),"",IF(HLOOKUP($AC$136,Presentación!$BZ$3:$DE$574,Presentación!AP232,0)="","",HLOOKUP($AC$136,Presentación!$BZ$3:$DE$574,Presentación!AP232,0)))</f>
        <v/>
      </c>
      <c r="H952" s="428"/>
      <c r="I952" s="428"/>
      <c r="J952" s="428"/>
      <c r="K952" s="428"/>
      <c r="L952" s="428"/>
      <c r="M952" s="428"/>
      <c r="N952" s="428"/>
      <c r="O952" s="249"/>
      <c r="P952" s="249"/>
      <c r="Q952" s="249"/>
      <c r="R952" s="249"/>
      <c r="S952" s="249"/>
      <c r="T952" s="251"/>
      <c r="U952" s="251"/>
      <c r="V952" s="251"/>
      <c r="W952" s="251"/>
      <c r="X952" s="251"/>
      <c r="Y952" s="251"/>
      <c r="Z952" s="251"/>
      <c r="AA952" s="251"/>
      <c r="AB952" s="251"/>
      <c r="AC952" s="251"/>
      <c r="AD952" s="251"/>
      <c r="AK952">
        <f t="shared" si="111"/>
        <v>0</v>
      </c>
      <c r="AL952">
        <f t="shared" si="112"/>
        <v>0</v>
      </c>
      <c r="AM952">
        <f t="shared" si="113"/>
        <v>0</v>
      </c>
      <c r="AN952">
        <f t="shared" si="114"/>
        <v>0</v>
      </c>
      <c r="AO952">
        <f t="shared" si="115"/>
        <v>0</v>
      </c>
      <c r="AP952">
        <f t="shared" si="116"/>
        <v>0</v>
      </c>
      <c r="AQ952">
        <f t="shared" si="117"/>
        <v>0</v>
      </c>
      <c r="AR952">
        <f t="shared" si="118"/>
        <v>0</v>
      </c>
      <c r="AS952">
        <f t="shared" si="119"/>
        <v>0</v>
      </c>
      <c r="AT952">
        <f t="shared" si="120"/>
        <v>0</v>
      </c>
      <c r="AU952">
        <f t="shared" si="121"/>
        <v>0</v>
      </c>
      <c r="AV952">
        <f t="shared" si="122"/>
        <v>0</v>
      </c>
    </row>
    <row r="953" spans="1:48" ht="15" customHeight="1">
      <c r="A953" s="83"/>
      <c r="B953" s="100"/>
      <c r="C953" s="125" t="s">
        <v>1516</v>
      </c>
      <c r="D953" s="441" t="str">
        <f>IF(OR($AC$136="",$C$26&lt;&gt;1),"",IF(HLOOKUP($AC$136,Presentación!$AQ$3:$BV$574,Presentación!AP233)="","",HLOOKUP($AC$136,Presentación!$AQ$3:$BV$574,Presentación!AP233,0)))</f>
        <v/>
      </c>
      <c r="E953" s="428"/>
      <c r="F953" s="429"/>
      <c r="G953" s="396" t="str">
        <f>IF(OR($AC$136="",$C$26&lt;&gt;1),"",IF(HLOOKUP($AC$136,Presentación!$BZ$3:$DE$574,Presentación!AP233,0)="","",HLOOKUP($AC$136,Presentación!$BZ$3:$DE$574,Presentación!AP233,0)))</f>
        <v/>
      </c>
      <c r="H953" s="428"/>
      <c r="I953" s="428"/>
      <c r="J953" s="428"/>
      <c r="K953" s="428"/>
      <c r="L953" s="428"/>
      <c r="M953" s="428"/>
      <c r="N953" s="428"/>
      <c r="O953" s="249"/>
      <c r="P953" s="249"/>
      <c r="Q953" s="249"/>
      <c r="R953" s="249"/>
      <c r="S953" s="249"/>
      <c r="T953" s="251"/>
      <c r="U953" s="251"/>
      <c r="V953" s="251"/>
      <c r="W953" s="251"/>
      <c r="X953" s="251"/>
      <c r="Y953" s="251"/>
      <c r="Z953" s="251"/>
      <c r="AA953" s="251"/>
      <c r="AB953" s="251"/>
      <c r="AC953" s="251"/>
      <c r="AD953" s="251"/>
      <c r="AK953">
        <f t="shared" si="111"/>
        <v>0</v>
      </c>
      <c r="AL953">
        <f t="shared" si="112"/>
        <v>0</v>
      </c>
      <c r="AM953">
        <f t="shared" si="113"/>
        <v>0</v>
      </c>
      <c r="AN953">
        <f t="shared" si="114"/>
        <v>0</v>
      </c>
      <c r="AO953">
        <f t="shared" si="115"/>
        <v>0</v>
      </c>
      <c r="AP953">
        <f t="shared" si="116"/>
        <v>0</v>
      </c>
      <c r="AQ953">
        <f t="shared" si="117"/>
        <v>0</v>
      </c>
      <c r="AR953">
        <f t="shared" si="118"/>
        <v>0</v>
      </c>
      <c r="AS953">
        <f t="shared" si="119"/>
        <v>0</v>
      </c>
      <c r="AT953">
        <f t="shared" si="120"/>
        <v>0</v>
      </c>
      <c r="AU953">
        <f t="shared" si="121"/>
        <v>0</v>
      </c>
      <c r="AV953">
        <f t="shared" si="122"/>
        <v>0</v>
      </c>
    </row>
    <row r="954" spans="1:48" ht="15" customHeight="1">
      <c r="A954" s="83"/>
      <c r="B954" s="100"/>
      <c r="C954" s="125" t="s">
        <v>1517</v>
      </c>
      <c r="D954" s="441" t="str">
        <f>IF(OR($AC$136="",$C$26&lt;&gt;1),"",IF(HLOOKUP($AC$136,Presentación!$AQ$3:$BV$574,Presentación!AP234)="","",HLOOKUP($AC$136,Presentación!$AQ$3:$BV$574,Presentación!AP234,0)))</f>
        <v/>
      </c>
      <c r="E954" s="428"/>
      <c r="F954" s="429"/>
      <c r="G954" s="396" t="str">
        <f>IF(OR($AC$136="",$C$26&lt;&gt;1),"",IF(HLOOKUP($AC$136,Presentación!$BZ$3:$DE$574,Presentación!AP234,0)="","",HLOOKUP($AC$136,Presentación!$BZ$3:$DE$574,Presentación!AP234,0)))</f>
        <v/>
      </c>
      <c r="H954" s="428"/>
      <c r="I954" s="428"/>
      <c r="J954" s="428"/>
      <c r="K954" s="428"/>
      <c r="L954" s="428"/>
      <c r="M954" s="428"/>
      <c r="N954" s="428"/>
      <c r="O954" s="249"/>
      <c r="P954" s="249"/>
      <c r="Q954" s="249"/>
      <c r="R954" s="249"/>
      <c r="S954" s="249"/>
      <c r="T954" s="251"/>
      <c r="U954" s="251"/>
      <c r="V954" s="251"/>
      <c r="W954" s="251"/>
      <c r="X954" s="251"/>
      <c r="Y954" s="251"/>
      <c r="Z954" s="251"/>
      <c r="AA954" s="251"/>
      <c r="AB954" s="251"/>
      <c r="AC954" s="251"/>
      <c r="AD954" s="251"/>
      <c r="AK954">
        <f t="shared" si="111"/>
        <v>0</v>
      </c>
      <c r="AL954">
        <f t="shared" si="112"/>
        <v>0</v>
      </c>
      <c r="AM954">
        <f t="shared" si="113"/>
        <v>0</v>
      </c>
      <c r="AN954">
        <f t="shared" si="114"/>
        <v>0</v>
      </c>
      <c r="AO954">
        <f t="shared" si="115"/>
        <v>0</v>
      </c>
      <c r="AP954">
        <f t="shared" si="116"/>
        <v>0</v>
      </c>
      <c r="AQ954">
        <f t="shared" si="117"/>
        <v>0</v>
      </c>
      <c r="AR954">
        <f t="shared" si="118"/>
        <v>0</v>
      </c>
      <c r="AS954">
        <f t="shared" si="119"/>
        <v>0</v>
      </c>
      <c r="AT954">
        <f t="shared" si="120"/>
        <v>0</v>
      </c>
      <c r="AU954">
        <f t="shared" si="121"/>
        <v>0</v>
      </c>
      <c r="AV954">
        <f t="shared" si="122"/>
        <v>0</v>
      </c>
    </row>
    <row r="955" spans="1:48" ht="15" customHeight="1">
      <c r="A955" s="83"/>
      <c r="B955" s="100"/>
      <c r="C955" s="125" t="s">
        <v>1518</v>
      </c>
      <c r="D955" s="441" t="str">
        <f>IF(OR($AC$136="",$C$26&lt;&gt;1),"",IF(HLOOKUP($AC$136,Presentación!$AQ$3:$BV$574,Presentación!AP235)="","",HLOOKUP($AC$136,Presentación!$AQ$3:$BV$574,Presentación!AP235,0)))</f>
        <v/>
      </c>
      <c r="E955" s="428"/>
      <c r="F955" s="429"/>
      <c r="G955" s="396" t="str">
        <f>IF(OR($AC$136="",$C$26&lt;&gt;1),"",IF(HLOOKUP($AC$136,Presentación!$BZ$3:$DE$574,Presentación!AP235,0)="","",HLOOKUP($AC$136,Presentación!$BZ$3:$DE$574,Presentación!AP235,0)))</f>
        <v/>
      </c>
      <c r="H955" s="428"/>
      <c r="I955" s="428"/>
      <c r="J955" s="428"/>
      <c r="K955" s="428"/>
      <c r="L955" s="428"/>
      <c r="M955" s="428"/>
      <c r="N955" s="428"/>
      <c r="O955" s="249"/>
      <c r="P955" s="249"/>
      <c r="Q955" s="249"/>
      <c r="R955" s="249"/>
      <c r="S955" s="249"/>
      <c r="T955" s="251"/>
      <c r="U955" s="251"/>
      <c r="V955" s="251"/>
      <c r="W955" s="251"/>
      <c r="X955" s="251"/>
      <c r="Y955" s="251"/>
      <c r="Z955" s="251"/>
      <c r="AA955" s="251"/>
      <c r="AB955" s="251"/>
      <c r="AC955" s="251"/>
      <c r="AD955" s="251"/>
      <c r="AK955">
        <f t="shared" si="111"/>
        <v>0</v>
      </c>
      <c r="AL955">
        <f t="shared" si="112"/>
        <v>0</v>
      </c>
      <c r="AM955">
        <f t="shared" si="113"/>
        <v>0</v>
      </c>
      <c r="AN955">
        <f t="shared" si="114"/>
        <v>0</v>
      </c>
      <c r="AO955">
        <f t="shared" si="115"/>
        <v>0</v>
      </c>
      <c r="AP955">
        <f t="shared" si="116"/>
        <v>0</v>
      </c>
      <c r="AQ955">
        <f t="shared" si="117"/>
        <v>0</v>
      </c>
      <c r="AR955">
        <f t="shared" si="118"/>
        <v>0</v>
      </c>
      <c r="AS955">
        <f t="shared" si="119"/>
        <v>0</v>
      </c>
      <c r="AT955">
        <f t="shared" si="120"/>
        <v>0</v>
      </c>
      <c r="AU955">
        <f t="shared" si="121"/>
        <v>0</v>
      </c>
      <c r="AV955">
        <f t="shared" si="122"/>
        <v>0</v>
      </c>
    </row>
    <row r="956" spans="1:48" ht="15" customHeight="1">
      <c r="A956" s="83"/>
      <c r="B956" s="100"/>
      <c r="C956" s="125" t="s">
        <v>1519</v>
      </c>
      <c r="D956" s="441" t="str">
        <f>IF(OR($AC$136="",$C$26&lt;&gt;1),"",IF(HLOOKUP($AC$136,Presentación!$AQ$3:$BV$574,Presentación!AP236)="","",HLOOKUP($AC$136,Presentación!$AQ$3:$BV$574,Presentación!AP236,0)))</f>
        <v/>
      </c>
      <c r="E956" s="428"/>
      <c r="F956" s="429"/>
      <c r="G956" s="396" t="str">
        <f>IF(OR($AC$136="",$C$26&lt;&gt;1),"",IF(HLOOKUP($AC$136,Presentación!$BZ$3:$DE$574,Presentación!AP236,0)="","",HLOOKUP($AC$136,Presentación!$BZ$3:$DE$574,Presentación!AP236,0)))</f>
        <v/>
      </c>
      <c r="H956" s="428"/>
      <c r="I956" s="428"/>
      <c r="J956" s="428"/>
      <c r="K956" s="428"/>
      <c r="L956" s="428"/>
      <c r="M956" s="428"/>
      <c r="N956" s="428"/>
      <c r="O956" s="249"/>
      <c r="P956" s="249"/>
      <c r="Q956" s="249"/>
      <c r="R956" s="249"/>
      <c r="S956" s="249"/>
      <c r="T956" s="251"/>
      <c r="U956" s="251"/>
      <c r="V956" s="251"/>
      <c r="W956" s="251"/>
      <c r="X956" s="251"/>
      <c r="Y956" s="251"/>
      <c r="Z956" s="251"/>
      <c r="AA956" s="251"/>
      <c r="AB956" s="251"/>
      <c r="AC956" s="251"/>
      <c r="AD956" s="251"/>
      <c r="AK956">
        <f t="shared" si="111"/>
        <v>0</v>
      </c>
      <c r="AL956">
        <f t="shared" si="112"/>
        <v>0</v>
      </c>
      <c r="AM956">
        <f t="shared" si="113"/>
        <v>0</v>
      </c>
      <c r="AN956">
        <f t="shared" si="114"/>
        <v>0</v>
      </c>
      <c r="AO956">
        <f t="shared" si="115"/>
        <v>0</v>
      </c>
      <c r="AP956">
        <f t="shared" si="116"/>
        <v>0</v>
      </c>
      <c r="AQ956">
        <f t="shared" si="117"/>
        <v>0</v>
      </c>
      <c r="AR956">
        <f t="shared" si="118"/>
        <v>0</v>
      </c>
      <c r="AS956">
        <f t="shared" si="119"/>
        <v>0</v>
      </c>
      <c r="AT956">
        <f t="shared" si="120"/>
        <v>0</v>
      </c>
      <c r="AU956">
        <f t="shared" si="121"/>
        <v>0</v>
      </c>
      <c r="AV956">
        <f t="shared" si="122"/>
        <v>0</v>
      </c>
    </row>
    <row r="957" spans="1:48" ht="15" customHeight="1">
      <c r="A957" s="83"/>
      <c r="B957" s="100"/>
      <c r="C957" s="125" t="s">
        <v>1520</v>
      </c>
      <c r="D957" s="441" t="str">
        <f>IF(OR($AC$136="",$C$26&lt;&gt;1),"",IF(HLOOKUP($AC$136,Presentación!$AQ$3:$BV$574,Presentación!AP237)="","",HLOOKUP($AC$136,Presentación!$AQ$3:$BV$574,Presentación!AP237,0)))</f>
        <v/>
      </c>
      <c r="E957" s="428"/>
      <c r="F957" s="429"/>
      <c r="G957" s="396" t="str">
        <f>IF(OR($AC$136="",$C$26&lt;&gt;1),"",IF(HLOOKUP($AC$136,Presentación!$BZ$3:$DE$574,Presentación!AP237,0)="","",HLOOKUP($AC$136,Presentación!$BZ$3:$DE$574,Presentación!AP237,0)))</f>
        <v/>
      </c>
      <c r="H957" s="428"/>
      <c r="I957" s="428"/>
      <c r="J957" s="428"/>
      <c r="K957" s="428"/>
      <c r="L957" s="428"/>
      <c r="M957" s="428"/>
      <c r="N957" s="428"/>
      <c r="O957" s="249"/>
      <c r="P957" s="249"/>
      <c r="Q957" s="249"/>
      <c r="R957" s="249"/>
      <c r="S957" s="249"/>
      <c r="T957" s="251"/>
      <c r="U957" s="251"/>
      <c r="V957" s="251"/>
      <c r="W957" s="251"/>
      <c r="X957" s="251"/>
      <c r="Y957" s="251"/>
      <c r="Z957" s="251"/>
      <c r="AA957" s="251"/>
      <c r="AB957" s="251"/>
      <c r="AC957" s="251"/>
      <c r="AD957" s="251"/>
      <c r="AK957">
        <f t="shared" si="111"/>
        <v>0</v>
      </c>
      <c r="AL957">
        <f t="shared" si="112"/>
        <v>0</v>
      </c>
      <c r="AM957">
        <f t="shared" si="113"/>
        <v>0</v>
      </c>
      <c r="AN957">
        <f t="shared" si="114"/>
        <v>0</v>
      </c>
      <c r="AO957">
        <f t="shared" si="115"/>
        <v>0</v>
      </c>
      <c r="AP957">
        <f t="shared" si="116"/>
        <v>0</v>
      </c>
      <c r="AQ957">
        <f t="shared" si="117"/>
        <v>0</v>
      </c>
      <c r="AR957">
        <f t="shared" si="118"/>
        <v>0</v>
      </c>
      <c r="AS957">
        <f t="shared" si="119"/>
        <v>0</v>
      </c>
      <c r="AT957">
        <f t="shared" si="120"/>
        <v>0</v>
      </c>
      <c r="AU957">
        <f t="shared" si="121"/>
        <v>0</v>
      </c>
      <c r="AV957">
        <f t="shared" si="122"/>
        <v>0</v>
      </c>
    </row>
    <row r="958" spans="1:48" ht="15" customHeight="1">
      <c r="A958" s="83"/>
      <c r="B958" s="100"/>
      <c r="C958" s="125" t="s">
        <v>1521</v>
      </c>
      <c r="D958" s="441" t="str">
        <f>IF(OR($AC$136="",$C$26&lt;&gt;1),"",IF(HLOOKUP($AC$136,Presentación!$AQ$3:$BV$574,Presentación!AP238)="","",HLOOKUP($AC$136,Presentación!$AQ$3:$BV$574,Presentación!AP238,0)))</f>
        <v/>
      </c>
      <c r="E958" s="428"/>
      <c r="F958" s="429"/>
      <c r="G958" s="396" t="str">
        <f>IF(OR($AC$136="",$C$26&lt;&gt;1),"",IF(HLOOKUP($AC$136,Presentación!$BZ$3:$DE$574,Presentación!AP238,0)="","",HLOOKUP($AC$136,Presentación!$BZ$3:$DE$574,Presentación!AP238,0)))</f>
        <v/>
      </c>
      <c r="H958" s="428"/>
      <c r="I958" s="428"/>
      <c r="J958" s="428"/>
      <c r="K958" s="428"/>
      <c r="L958" s="428"/>
      <c r="M958" s="428"/>
      <c r="N958" s="428"/>
      <c r="O958" s="249"/>
      <c r="P958" s="249"/>
      <c r="Q958" s="249"/>
      <c r="R958" s="249"/>
      <c r="S958" s="249"/>
      <c r="T958" s="251"/>
      <c r="U958" s="251"/>
      <c r="V958" s="251"/>
      <c r="W958" s="251"/>
      <c r="X958" s="251"/>
      <c r="Y958" s="251"/>
      <c r="Z958" s="251"/>
      <c r="AA958" s="251"/>
      <c r="AB958" s="251"/>
      <c r="AC958" s="251"/>
      <c r="AD958" s="251"/>
      <c r="AK958">
        <f t="shared" si="111"/>
        <v>0</v>
      </c>
      <c r="AL958">
        <f t="shared" si="112"/>
        <v>0</v>
      </c>
      <c r="AM958">
        <f t="shared" si="113"/>
        <v>0</v>
      </c>
      <c r="AN958">
        <f t="shared" si="114"/>
        <v>0</v>
      </c>
      <c r="AO958">
        <f t="shared" si="115"/>
        <v>0</v>
      </c>
      <c r="AP958">
        <f t="shared" si="116"/>
        <v>0</v>
      </c>
      <c r="AQ958">
        <f t="shared" si="117"/>
        <v>0</v>
      </c>
      <c r="AR958">
        <f t="shared" si="118"/>
        <v>0</v>
      </c>
      <c r="AS958">
        <f t="shared" si="119"/>
        <v>0</v>
      </c>
      <c r="AT958">
        <f t="shared" si="120"/>
        <v>0</v>
      </c>
      <c r="AU958">
        <f t="shared" si="121"/>
        <v>0</v>
      </c>
      <c r="AV958">
        <f t="shared" si="122"/>
        <v>0</v>
      </c>
    </row>
    <row r="959" spans="1:48" ht="15" customHeight="1">
      <c r="A959" s="83"/>
      <c r="B959" s="100"/>
      <c r="C959" s="125" t="s">
        <v>1522</v>
      </c>
      <c r="D959" s="441" t="str">
        <f>IF(OR($AC$136="",$C$26&lt;&gt;1),"",IF(HLOOKUP($AC$136,Presentación!$AQ$3:$BV$574,Presentación!AP239)="","",HLOOKUP($AC$136,Presentación!$AQ$3:$BV$574,Presentación!AP239,0)))</f>
        <v/>
      </c>
      <c r="E959" s="428"/>
      <c r="F959" s="429"/>
      <c r="G959" s="396" t="str">
        <f>IF(OR($AC$136="",$C$26&lt;&gt;1),"",IF(HLOOKUP($AC$136,Presentación!$BZ$3:$DE$574,Presentación!AP239,0)="","",HLOOKUP($AC$136,Presentación!$BZ$3:$DE$574,Presentación!AP239,0)))</f>
        <v/>
      </c>
      <c r="H959" s="428"/>
      <c r="I959" s="428"/>
      <c r="J959" s="428"/>
      <c r="K959" s="428"/>
      <c r="L959" s="428"/>
      <c r="M959" s="428"/>
      <c r="N959" s="428"/>
      <c r="O959" s="249"/>
      <c r="P959" s="249"/>
      <c r="Q959" s="249"/>
      <c r="R959" s="249"/>
      <c r="S959" s="249"/>
      <c r="T959" s="251"/>
      <c r="U959" s="251"/>
      <c r="V959" s="251"/>
      <c r="W959" s="251"/>
      <c r="X959" s="251"/>
      <c r="Y959" s="251"/>
      <c r="Z959" s="251"/>
      <c r="AA959" s="251"/>
      <c r="AB959" s="251"/>
      <c r="AC959" s="251"/>
      <c r="AD959" s="251"/>
      <c r="AK959">
        <f t="shared" si="111"/>
        <v>0</v>
      </c>
      <c r="AL959">
        <f t="shared" si="112"/>
        <v>0</v>
      </c>
      <c r="AM959">
        <f t="shared" si="113"/>
        <v>0</v>
      </c>
      <c r="AN959">
        <f t="shared" si="114"/>
        <v>0</v>
      </c>
      <c r="AO959">
        <f t="shared" si="115"/>
        <v>0</v>
      </c>
      <c r="AP959">
        <f t="shared" si="116"/>
        <v>0</v>
      </c>
      <c r="AQ959">
        <f t="shared" si="117"/>
        <v>0</v>
      </c>
      <c r="AR959">
        <f t="shared" si="118"/>
        <v>0</v>
      </c>
      <c r="AS959">
        <f t="shared" si="119"/>
        <v>0</v>
      </c>
      <c r="AT959">
        <f t="shared" si="120"/>
        <v>0</v>
      </c>
      <c r="AU959">
        <f t="shared" si="121"/>
        <v>0</v>
      </c>
      <c r="AV959">
        <f t="shared" si="122"/>
        <v>0</v>
      </c>
    </row>
    <row r="960" spans="1:48" ht="15" customHeight="1">
      <c r="A960" s="83"/>
      <c r="B960" s="100"/>
      <c r="C960" s="125" t="s">
        <v>1523</v>
      </c>
      <c r="D960" s="441" t="str">
        <f>IF(OR($AC$136="",$C$26&lt;&gt;1),"",IF(HLOOKUP($AC$136,Presentación!$AQ$3:$BV$574,Presentación!AP240)="","",HLOOKUP($AC$136,Presentación!$AQ$3:$BV$574,Presentación!AP240,0)))</f>
        <v/>
      </c>
      <c r="E960" s="428"/>
      <c r="F960" s="429"/>
      <c r="G960" s="396" t="str">
        <f>IF(OR($AC$136="",$C$26&lt;&gt;1),"",IF(HLOOKUP($AC$136,Presentación!$BZ$3:$DE$574,Presentación!AP240,0)="","",HLOOKUP($AC$136,Presentación!$BZ$3:$DE$574,Presentación!AP240,0)))</f>
        <v/>
      </c>
      <c r="H960" s="428"/>
      <c r="I960" s="428"/>
      <c r="J960" s="428"/>
      <c r="K960" s="428"/>
      <c r="L960" s="428"/>
      <c r="M960" s="428"/>
      <c r="N960" s="428"/>
      <c r="O960" s="249"/>
      <c r="P960" s="249"/>
      <c r="Q960" s="249"/>
      <c r="R960" s="249"/>
      <c r="S960" s="249"/>
      <c r="T960" s="251"/>
      <c r="U960" s="251"/>
      <c r="V960" s="251"/>
      <c r="W960" s="251"/>
      <c r="X960" s="251"/>
      <c r="Y960" s="251"/>
      <c r="Z960" s="251"/>
      <c r="AA960" s="251"/>
      <c r="AB960" s="251"/>
      <c r="AC960" s="251"/>
      <c r="AD960" s="251"/>
      <c r="AK960">
        <f t="shared" si="111"/>
        <v>0</v>
      </c>
      <c r="AL960">
        <f t="shared" si="112"/>
        <v>0</v>
      </c>
      <c r="AM960">
        <f t="shared" si="113"/>
        <v>0</v>
      </c>
      <c r="AN960">
        <f t="shared" si="114"/>
        <v>0</v>
      </c>
      <c r="AO960">
        <f t="shared" si="115"/>
        <v>0</v>
      </c>
      <c r="AP960">
        <f t="shared" si="116"/>
        <v>0</v>
      </c>
      <c r="AQ960">
        <f t="shared" si="117"/>
        <v>0</v>
      </c>
      <c r="AR960">
        <f t="shared" si="118"/>
        <v>0</v>
      </c>
      <c r="AS960">
        <f t="shared" si="119"/>
        <v>0</v>
      </c>
      <c r="AT960">
        <f t="shared" si="120"/>
        <v>0</v>
      </c>
      <c r="AU960">
        <f t="shared" si="121"/>
        <v>0</v>
      </c>
      <c r="AV960">
        <f t="shared" si="122"/>
        <v>0</v>
      </c>
    </row>
    <row r="961" spans="1:48" ht="15" customHeight="1">
      <c r="A961" s="83"/>
      <c r="B961" s="100"/>
      <c r="C961" s="125" t="s">
        <v>1524</v>
      </c>
      <c r="D961" s="441" t="str">
        <f>IF(OR($AC$136="",$C$26&lt;&gt;1),"",IF(HLOOKUP($AC$136,Presentación!$AQ$3:$BV$574,Presentación!AP241)="","",HLOOKUP($AC$136,Presentación!$AQ$3:$BV$574,Presentación!AP241,0)))</f>
        <v/>
      </c>
      <c r="E961" s="428"/>
      <c r="F961" s="429"/>
      <c r="G961" s="396" t="str">
        <f>IF(OR($AC$136="",$C$26&lt;&gt;1),"",IF(HLOOKUP($AC$136,Presentación!$BZ$3:$DE$574,Presentación!AP241,0)="","",HLOOKUP($AC$136,Presentación!$BZ$3:$DE$574,Presentación!AP241,0)))</f>
        <v/>
      </c>
      <c r="H961" s="428"/>
      <c r="I961" s="428"/>
      <c r="J961" s="428"/>
      <c r="K961" s="428"/>
      <c r="L961" s="428"/>
      <c r="M961" s="428"/>
      <c r="N961" s="428"/>
      <c r="O961" s="249"/>
      <c r="P961" s="249"/>
      <c r="Q961" s="249"/>
      <c r="R961" s="249"/>
      <c r="S961" s="249"/>
      <c r="T961" s="251"/>
      <c r="U961" s="251"/>
      <c r="V961" s="251"/>
      <c r="W961" s="251"/>
      <c r="X961" s="251"/>
      <c r="Y961" s="251"/>
      <c r="Z961" s="251"/>
      <c r="AA961" s="251"/>
      <c r="AB961" s="251"/>
      <c r="AC961" s="251"/>
      <c r="AD961" s="251"/>
      <c r="AK961">
        <f t="shared" si="111"/>
        <v>0</v>
      </c>
      <c r="AL961">
        <f t="shared" si="112"/>
        <v>0</v>
      </c>
      <c r="AM961">
        <f t="shared" si="113"/>
        <v>0</v>
      </c>
      <c r="AN961">
        <f t="shared" si="114"/>
        <v>0</v>
      </c>
      <c r="AO961">
        <f t="shared" si="115"/>
        <v>0</v>
      </c>
      <c r="AP961">
        <f t="shared" si="116"/>
        <v>0</v>
      </c>
      <c r="AQ961">
        <f t="shared" si="117"/>
        <v>0</v>
      </c>
      <c r="AR961">
        <f t="shared" si="118"/>
        <v>0</v>
      </c>
      <c r="AS961">
        <f t="shared" si="119"/>
        <v>0</v>
      </c>
      <c r="AT961">
        <f t="shared" si="120"/>
        <v>0</v>
      </c>
      <c r="AU961">
        <f t="shared" si="121"/>
        <v>0</v>
      </c>
      <c r="AV961">
        <f t="shared" si="122"/>
        <v>0</v>
      </c>
    </row>
    <row r="962" spans="1:48" ht="15" customHeight="1">
      <c r="A962" s="83"/>
      <c r="B962" s="100"/>
      <c r="C962" s="125" t="s">
        <v>1525</v>
      </c>
      <c r="D962" s="441" t="str">
        <f>IF(OR($AC$136="",$C$26&lt;&gt;1),"",IF(HLOOKUP($AC$136,Presentación!$AQ$3:$BV$574,Presentación!AP242)="","",HLOOKUP($AC$136,Presentación!$AQ$3:$BV$574,Presentación!AP242,0)))</f>
        <v/>
      </c>
      <c r="E962" s="428"/>
      <c r="F962" s="429"/>
      <c r="G962" s="396" t="str">
        <f>IF(OR($AC$136="",$C$26&lt;&gt;1),"",IF(HLOOKUP($AC$136,Presentación!$BZ$3:$DE$574,Presentación!AP242,0)="","",HLOOKUP($AC$136,Presentación!$BZ$3:$DE$574,Presentación!AP242,0)))</f>
        <v/>
      </c>
      <c r="H962" s="428"/>
      <c r="I962" s="428"/>
      <c r="J962" s="428"/>
      <c r="K962" s="428"/>
      <c r="L962" s="428"/>
      <c r="M962" s="428"/>
      <c r="N962" s="428"/>
      <c r="O962" s="249"/>
      <c r="P962" s="249"/>
      <c r="Q962" s="249"/>
      <c r="R962" s="249"/>
      <c r="S962" s="249"/>
      <c r="T962" s="251"/>
      <c r="U962" s="251"/>
      <c r="V962" s="251"/>
      <c r="W962" s="251"/>
      <c r="X962" s="251"/>
      <c r="Y962" s="251"/>
      <c r="Z962" s="251"/>
      <c r="AA962" s="251"/>
      <c r="AB962" s="251"/>
      <c r="AC962" s="251"/>
      <c r="AD962" s="251"/>
      <c r="AK962">
        <f t="shared" si="111"/>
        <v>0</v>
      </c>
      <c r="AL962">
        <f t="shared" si="112"/>
        <v>0</v>
      </c>
      <c r="AM962">
        <f t="shared" si="113"/>
        <v>0</v>
      </c>
      <c r="AN962">
        <f t="shared" si="114"/>
        <v>0</v>
      </c>
      <c r="AO962">
        <f t="shared" si="115"/>
        <v>0</v>
      </c>
      <c r="AP962">
        <f t="shared" si="116"/>
        <v>0</v>
      </c>
      <c r="AQ962">
        <f t="shared" si="117"/>
        <v>0</v>
      </c>
      <c r="AR962">
        <f t="shared" si="118"/>
        <v>0</v>
      </c>
      <c r="AS962">
        <f t="shared" si="119"/>
        <v>0</v>
      </c>
      <c r="AT962">
        <f t="shared" si="120"/>
        <v>0</v>
      </c>
      <c r="AU962">
        <f t="shared" si="121"/>
        <v>0</v>
      </c>
      <c r="AV962">
        <f t="shared" si="122"/>
        <v>0</v>
      </c>
    </row>
    <row r="963" spans="1:48" ht="15" customHeight="1">
      <c r="A963" s="83"/>
      <c r="B963" s="100"/>
      <c r="C963" s="125" t="s">
        <v>1526</v>
      </c>
      <c r="D963" s="441" t="str">
        <f>IF(OR($AC$136="",$C$26&lt;&gt;1),"",IF(HLOOKUP($AC$136,Presentación!$AQ$3:$BV$574,Presentación!AP243)="","",HLOOKUP($AC$136,Presentación!$AQ$3:$BV$574,Presentación!AP243,0)))</f>
        <v/>
      </c>
      <c r="E963" s="428"/>
      <c r="F963" s="429"/>
      <c r="G963" s="396" t="str">
        <f>IF(OR($AC$136="",$C$26&lt;&gt;1),"",IF(HLOOKUP($AC$136,Presentación!$BZ$3:$DE$574,Presentación!AP243,0)="","",HLOOKUP($AC$136,Presentación!$BZ$3:$DE$574,Presentación!AP243,0)))</f>
        <v/>
      </c>
      <c r="H963" s="428"/>
      <c r="I963" s="428"/>
      <c r="J963" s="428"/>
      <c r="K963" s="428"/>
      <c r="L963" s="428"/>
      <c r="M963" s="428"/>
      <c r="N963" s="428"/>
      <c r="O963" s="249"/>
      <c r="P963" s="249"/>
      <c r="Q963" s="249"/>
      <c r="R963" s="249"/>
      <c r="S963" s="249"/>
      <c r="T963" s="251"/>
      <c r="U963" s="251"/>
      <c r="V963" s="251"/>
      <c r="W963" s="251"/>
      <c r="X963" s="251"/>
      <c r="Y963" s="251"/>
      <c r="Z963" s="251"/>
      <c r="AA963" s="251"/>
      <c r="AB963" s="251"/>
      <c r="AC963" s="251"/>
      <c r="AD963" s="251"/>
      <c r="AK963">
        <f t="shared" si="111"/>
        <v>0</v>
      </c>
      <c r="AL963">
        <f t="shared" si="112"/>
        <v>0</v>
      </c>
      <c r="AM963">
        <f t="shared" si="113"/>
        <v>0</v>
      </c>
      <c r="AN963">
        <f t="shared" si="114"/>
        <v>0</v>
      </c>
      <c r="AO963">
        <f t="shared" si="115"/>
        <v>0</v>
      </c>
      <c r="AP963">
        <f t="shared" si="116"/>
        <v>0</v>
      </c>
      <c r="AQ963">
        <f t="shared" si="117"/>
        <v>0</v>
      </c>
      <c r="AR963">
        <f t="shared" si="118"/>
        <v>0</v>
      </c>
      <c r="AS963">
        <f t="shared" si="119"/>
        <v>0</v>
      </c>
      <c r="AT963">
        <f t="shared" si="120"/>
        <v>0</v>
      </c>
      <c r="AU963">
        <f t="shared" si="121"/>
        <v>0</v>
      </c>
      <c r="AV963">
        <f t="shared" si="122"/>
        <v>0</v>
      </c>
    </row>
    <row r="964" spans="1:48" ht="15" customHeight="1">
      <c r="A964" s="83"/>
      <c r="B964" s="100"/>
      <c r="C964" s="125" t="s">
        <v>1527</v>
      </c>
      <c r="D964" s="441" t="str">
        <f>IF(OR($AC$136="",$C$26&lt;&gt;1),"",IF(HLOOKUP($AC$136,Presentación!$AQ$3:$BV$574,Presentación!AP244)="","",HLOOKUP($AC$136,Presentación!$AQ$3:$BV$574,Presentación!AP244,0)))</f>
        <v/>
      </c>
      <c r="E964" s="428"/>
      <c r="F964" s="429"/>
      <c r="G964" s="396" t="str">
        <f>IF(OR($AC$136="",$C$26&lt;&gt;1),"",IF(HLOOKUP($AC$136,Presentación!$BZ$3:$DE$574,Presentación!AP244,0)="","",HLOOKUP($AC$136,Presentación!$BZ$3:$DE$574,Presentación!AP244,0)))</f>
        <v/>
      </c>
      <c r="H964" s="428"/>
      <c r="I964" s="428"/>
      <c r="J964" s="428"/>
      <c r="K964" s="428"/>
      <c r="L964" s="428"/>
      <c r="M964" s="428"/>
      <c r="N964" s="428"/>
      <c r="O964" s="249"/>
      <c r="P964" s="249"/>
      <c r="Q964" s="249"/>
      <c r="R964" s="249"/>
      <c r="S964" s="249"/>
      <c r="T964" s="251"/>
      <c r="U964" s="251"/>
      <c r="V964" s="251"/>
      <c r="W964" s="251"/>
      <c r="X964" s="251"/>
      <c r="Y964" s="251"/>
      <c r="Z964" s="251"/>
      <c r="AA964" s="251"/>
      <c r="AB964" s="251"/>
      <c r="AC964" s="251"/>
      <c r="AD964" s="251"/>
      <c r="AK964">
        <f t="shared" si="111"/>
        <v>0</v>
      </c>
      <c r="AL964">
        <f t="shared" si="112"/>
        <v>0</v>
      </c>
      <c r="AM964">
        <f t="shared" si="113"/>
        <v>0</v>
      </c>
      <c r="AN964">
        <f t="shared" si="114"/>
        <v>0</v>
      </c>
      <c r="AO964">
        <f t="shared" si="115"/>
        <v>0</v>
      </c>
      <c r="AP964">
        <f t="shared" si="116"/>
        <v>0</v>
      </c>
      <c r="AQ964">
        <f t="shared" si="117"/>
        <v>0</v>
      </c>
      <c r="AR964">
        <f t="shared" si="118"/>
        <v>0</v>
      </c>
      <c r="AS964">
        <f t="shared" si="119"/>
        <v>0</v>
      </c>
      <c r="AT964">
        <f t="shared" si="120"/>
        <v>0</v>
      </c>
      <c r="AU964">
        <f t="shared" si="121"/>
        <v>0</v>
      </c>
      <c r="AV964">
        <f t="shared" si="122"/>
        <v>0</v>
      </c>
    </row>
    <row r="965" spans="1:48" ht="15" customHeight="1">
      <c r="A965" s="83"/>
      <c r="B965" s="100"/>
      <c r="C965" s="125" t="s">
        <v>1528</v>
      </c>
      <c r="D965" s="441" t="str">
        <f>IF(OR($AC$136="",$C$26&lt;&gt;1),"",IF(HLOOKUP($AC$136,Presentación!$AQ$3:$BV$574,Presentación!AP245)="","",HLOOKUP($AC$136,Presentación!$AQ$3:$BV$574,Presentación!AP245,0)))</f>
        <v/>
      </c>
      <c r="E965" s="428"/>
      <c r="F965" s="429"/>
      <c r="G965" s="396" t="str">
        <f>IF(OR($AC$136="",$C$26&lt;&gt;1),"",IF(HLOOKUP($AC$136,Presentación!$BZ$3:$DE$574,Presentación!AP245,0)="","",HLOOKUP($AC$136,Presentación!$BZ$3:$DE$574,Presentación!AP245,0)))</f>
        <v/>
      </c>
      <c r="H965" s="428"/>
      <c r="I965" s="428"/>
      <c r="J965" s="428"/>
      <c r="K965" s="428"/>
      <c r="L965" s="428"/>
      <c r="M965" s="428"/>
      <c r="N965" s="428"/>
      <c r="O965" s="249"/>
      <c r="P965" s="249"/>
      <c r="Q965" s="249"/>
      <c r="R965" s="249"/>
      <c r="S965" s="249"/>
      <c r="T965" s="251"/>
      <c r="U965" s="251"/>
      <c r="V965" s="251"/>
      <c r="W965" s="251"/>
      <c r="X965" s="251"/>
      <c r="Y965" s="251"/>
      <c r="Z965" s="251"/>
      <c r="AA965" s="251"/>
      <c r="AB965" s="251"/>
      <c r="AC965" s="251"/>
      <c r="AD965" s="251"/>
      <c r="AK965">
        <f t="shared" si="111"/>
        <v>0</v>
      </c>
      <c r="AL965">
        <f t="shared" si="112"/>
        <v>0</v>
      </c>
      <c r="AM965">
        <f t="shared" si="113"/>
        <v>0</v>
      </c>
      <c r="AN965">
        <f t="shared" si="114"/>
        <v>0</v>
      </c>
      <c r="AO965">
        <f t="shared" si="115"/>
        <v>0</v>
      </c>
      <c r="AP965">
        <f t="shared" si="116"/>
        <v>0</v>
      </c>
      <c r="AQ965">
        <f t="shared" si="117"/>
        <v>0</v>
      </c>
      <c r="AR965">
        <f t="shared" si="118"/>
        <v>0</v>
      </c>
      <c r="AS965">
        <f t="shared" si="119"/>
        <v>0</v>
      </c>
      <c r="AT965">
        <f t="shared" si="120"/>
        <v>0</v>
      </c>
      <c r="AU965">
        <f t="shared" si="121"/>
        <v>0</v>
      </c>
      <c r="AV965">
        <f t="shared" si="122"/>
        <v>0</v>
      </c>
    </row>
    <row r="966" spans="1:48" ht="15" customHeight="1">
      <c r="A966" s="83"/>
      <c r="B966" s="100"/>
      <c r="C966" s="125" t="s">
        <v>1529</v>
      </c>
      <c r="D966" s="441" t="str">
        <f>IF(OR($AC$136="",$C$26&lt;&gt;1),"",IF(HLOOKUP($AC$136,Presentación!$AQ$3:$BV$574,Presentación!AP246)="","",HLOOKUP($AC$136,Presentación!$AQ$3:$BV$574,Presentación!AP246,0)))</f>
        <v/>
      </c>
      <c r="E966" s="428"/>
      <c r="F966" s="429"/>
      <c r="G966" s="396" t="str">
        <f>IF(OR($AC$136="",$C$26&lt;&gt;1),"",IF(HLOOKUP($AC$136,Presentación!$BZ$3:$DE$574,Presentación!AP246,0)="","",HLOOKUP($AC$136,Presentación!$BZ$3:$DE$574,Presentación!AP246,0)))</f>
        <v/>
      </c>
      <c r="H966" s="428"/>
      <c r="I966" s="428"/>
      <c r="J966" s="428"/>
      <c r="K966" s="428"/>
      <c r="L966" s="428"/>
      <c r="M966" s="428"/>
      <c r="N966" s="428"/>
      <c r="O966" s="249"/>
      <c r="P966" s="249"/>
      <c r="Q966" s="249"/>
      <c r="R966" s="249"/>
      <c r="S966" s="249"/>
      <c r="T966" s="251"/>
      <c r="U966" s="251"/>
      <c r="V966" s="251"/>
      <c r="W966" s="251"/>
      <c r="X966" s="251"/>
      <c r="Y966" s="251"/>
      <c r="Z966" s="251"/>
      <c r="AA966" s="251"/>
      <c r="AB966" s="251"/>
      <c r="AC966" s="251"/>
      <c r="AD966" s="251"/>
      <c r="AK966">
        <f t="shared" si="111"/>
        <v>0</v>
      </c>
      <c r="AL966">
        <f t="shared" si="112"/>
        <v>0</v>
      </c>
      <c r="AM966">
        <f t="shared" si="113"/>
        <v>0</v>
      </c>
      <c r="AN966">
        <f t="shared" si="114"/>
        <v>0</v>
      </c>
      <c r="AO966">
        <f t="shared" si="115"/>
        <v>0</v>
      </c>
      <c r="AP966">
        <f t="shared" si="116"/>
        <v>0</v>
      </c>
      <c r="AQ966">
        <f t="shared" si="117"/>
        <v>0</v>
      </c>
      <c r="AR966">
        <f t="shared" si="118"/>
        <v>0</v>
      </c>
      <c r="AS966">
        <f t="shared" si="119"/>
        <v>0</v>
      </c>
      <c r="AT966">
        <f t="shared" si="120"/>
        <v>0</v>
      </c>
      <c r="AU966">
        <f t="shared" si="121"/>
        <v>0</v>
      </c>
      <c r="AV966">
        <f t="shared" si="122"/>
        <v>0</v>
      </c>
    </row>
    <row r="967" spans="1:48" ht="15" customHeight="1">
      <c r="A967" s="83"/>
      <c r="B967" s="100"/>
      <c r="C967" s="125" t="s">
        <v>1530</v>
      </c>
      <c r="D967" s="441" t="str">
        <f>IF(OR($AC$136="",$C$26&lt;&gt;1),"",IF(HLOOKUP($AC$136,Presentación!$AQ$3:$BV$574,Presentación!AP247)="","",HLOOKUP($AC$136,Presentación!$AQ$3:$BV$574,Presentación!AP247,0)))</f>
        <v/>
      </c>
      <c r="E967" s="428"/>
      <c r="F967" s="429"/>
      <c r="G967" s="396" t="str">
        <f>IF(OR($AC$136="",$C$26&lt;&gt;1),"",IF(HLOOKUP($AC$136,Presentación!$BZ$3:$DE$574,Presentación!AP247,0)="","",HLOOKUP($AC$136,Presentación!$BZ$3:$DE$574,Presentación!AP247,0)))</f>
        <v/>
      </c>
      <c r="H967" s="428"/>
      <c r="I967" s="428"/>
      <c r="J967" s="428"/>
      <c r="K967" s="428"/>
      <c r="L967" s="428"/>
      <c r="M967" s="428"/>
      <c r="N967" s="428"/>
      <c r="O967" s="249"/>
      <c r="P967" s="249"/>
      <c r="Q967" s="249"/>
      <c r="R967" s="249"/>
      <c r="S967" s="249"/>
      <c r="T967" s="251"/>
      <c r="U967" s="251"/>
      <c r="V967" s="251"/>
      <c r="W967" s="251"/>
      <c r="X967" s="251"/>
      <c r="Y967" s="251"/>
      <c r="Z967" s="251"/>
      <c r="AA967" s="251"/>
      <c r="AB967" s="251"/>
      <c r="AC967" s="251"/>
      <c r="AD967" s="251"/>
      <c r="AK967">
        <f t="shared" si="111"/>
        <v>0</v>
      </c>
      <c r="AL967">
        <f t="shared" si="112"/>
        <v>0</v>
      </c>
      <c r="AM967">
        <f t="shared" si="113"/>
        <v>0</v>
      </c>
      <c r="AN967">
        <f t="shared" si="114"/>
        <v>0</v>
      </c>
      <c r="AO967">
        <f t="shared" si="115"/>
        <v>0</v>
      </c>
      <c r="AP967">
        <f t="shared" si="116"/>
        <v>0</v>
      </c>
      <c r="AQ967">
        <f t="shared" si="117"/>
        <v>0</v>
      </c>
      <c r="AR967">
        <f t="shared" si="118"/>
        <v>0</v>
      </c>
      <c r="AS967">
        <f t="shared" si="119"/>
        <v>0</v>
      </c>
      <c r="AT967">
        <f t="shared" si="120"/>
        <v>0</v>
      </c>
      <c r="AU967">
        <f t="shared" si="121"/>
        <v>0</v>
      </c>
      <c r="AV967">
        <f t="shared" si="122"/>
        <v>0</v>
      </c>
    </row>
    <row r="968" spans="1:48" ht="15" customHeight="1">
      <c r="A968" s="83"/>
      <c r="B968" s="100"/>
      <c r="C968" s="125" t="s">
        <v>1531</v>
      </c>
      <c r="D968" s="441" t="str">
        <f>IF(OR($AC$136="",$C$26&lt;&gt;1),"",IF(HLOOKUP($AC$136,Presentación!$AQ$3:$BV$574,Presentación!AP248)="","",HLOOKUP($AC$136,Presentación!$AQ$3:$BV$574,Presentación!AP248,0)))</f>
        <v/>
      </c>
      <c r="E968" s="428"/>
      <c r="F968" s="429"/>
      <c r="G968" s="396" t="str">
        <f>IF(OR($AC$136="",$C$26&lt;&gt;1),"",IF(HLOOKUP($AC$136,Presentación!$BZ$3:$DE$574,Presentación!AP248,0)="","",HLOOKUP($AC$136,Presentación!$BZ$3:$DE$574,Presentación!AP248,0)))</f>
        <v/>
      </c>
      <c r="H968" s="428"/>
      <c r="I968" s="428"/>
      <c r="J968" s="428"/>
      <c r="K968" s="428"/>
      <c r="L968" s="428"/>
      <c r="M968" s="428"/>
      <c r="N968" s="428"/>
      <c r="O968" s="249"/>
      <c r="P968" s="249"/>
      <c r="Q968" s="249"/>
      <c r="R968" s="249"/>
      <c r="S968" s="249"/>
      <c r="T968" s="251"/>
      <c r="U968" s="251"/>
      <c r="V968" s="251"/>
      <c r="W968" s="251"/>
      <c r="X968" s="251"/>
      <c r="Y968" s="251"/>
      <c r="Z968" s="251"/>
      <c r="AA968" s="251"/>
      <c r="AB968" s="251"/>
      <c r="AC968" s="251"/>
      <c r="AD968" s="251"/>
      <c r="AK968">
        <f t="shared" si="111"/>
        <v>0</v>
      </c>
      <c r="AL968">
        <f t="shared" si="112"/>
        <v>0</v>
      </c>
      <c r="AM968">
        <f t="shared" si="113"/>
        <v>0</v>
      </c>
      <c r="AN968">
        <f t="shared" si="114"/>
        <v>0</v>
      </c>
      <c r="AO968">
        <f t="shared" si="115"/>
        <v>0</v>
      </c>
      <c r="AP968">
        <f t="shared" si="116"/>
        <v>0</v>
      </c>
      <c r="AQ968">
        <f t="shared" si="117"/>
        <v>0</v>
      </c>
      <c r="AR968">
        <f t="shared" si="118"/>
        <v>0</v>
      </c>
      <c r="AS968">
        <f t="shared" si="119"/>
        <v>0</v>
      </c>
      <c r="AT968">
        <f t="shared" si="120"/>
        <v>0</v>
      </c>
      <c r="AU968">
        <f t="shared" si="121"/>
        <v>0</v>
      </c>
      <c r="AV968">
        <f t="shared" si="122"/>
        <v>0</v>
      </c>
    </row>
    <row r="969" spans="1:48" ht="15" customHeight="1">
      <c r="A969" s="83"/>
      <c r="B969" s="100"/>
      <c r="C969" s="125" t="s">
        <v>1532</v>
      </c>
      <c r="D969" s="441" t="str">
        <f>IF(OR($AC$136="",$C$26&lt;&gt;1),"",IF(HLOOKUP($AC$136,Presentación!$AQ$3:$BV$574,Presentación!AP249)="","",HLOOKUP($AC$136,Presentación!$AQ$3:$BV$574,Presentación!AP249,0)))</f>
        <v/>
      </c>
      <c r="E969" s="428"/>
      <c r="F969" s="429"/>
      <c r="G969" s="396" t="str">
        <f>IF(OR($AC$136="",$C$26&lt;&gt;1),"",IF(HLOOKUP($AC$136,Presentación!$BZ$3:$DE$574,Presentación!AP249,0)="","",HLOOKUP($AC$136,Presentación!$BZ$3:$DE$574,Presentación!AP249,0)))</f>
        <v/>
      </c>
      <c r="H969" s="428"/>
      <c r="I969" s="428"/>
      <c r="J969" s="428"/>
      <c r="K969" s="428"/>
      <c r="L969" s="428"/>
      <c r="M969" s="428"/>
      <c r="N969" s="428"/>
      <c r="O969" s="249"/>
      <c r="P969" s="249"/>
      <c r="Q969" s="249"/>
      <c r="R969" s="249"/>
      <c r="S969" s="249"/>
      <c r="T969" s="251"/>
      <c r="U969" s="251"/>
      <c r="V969" s="251"/>
      <c r="W969" s="251"/>
      <c r="X969" s="251"/>
      <c r="Y969" s="251"/>
      <c r="Z969" s="251"/>
      <c r="AA969" s="251"/>
      <c r="AB969" s="251"/>
      <c r="AC969" s="251"/>
      <c r="AD969" s="251"/>
      <c r="AK969">
        <f t="shared" si="111"/>
        <v>0</v>
      </c>
      <c r="AL969">
        <f t="shared" si="112"/>
        <v>0</v>
      </c>
      <c r="AM969">
        <f t="shared" si="113"/>
        <v>0</v>
      </c>
      <c r="AN969">
        <f t="shared" si="114"/>
        <v>0</v>
      </c>
      <c r="AO969">
        <f t="shared" si="115"/>
        <v>0</v>
      </c>
      <c r="AP969">
        <f t="shared" si="116"/>
        <v>0</v>
      </c>
      <c r="AQ969">
        <f t="shared" si="117"/>
        <v>0</v>
      </c>
      <c r="AR969">
        <f t="shared" si="118"/>
        <v>0</v>
      </c>
      <c r="AS969">
        <f t="shared" si="119"/>
        <v>0</v>
      </c>
      <c r="AT969">
        <f t="shared" si="120"/>
        <v>0</v>
      </c>
      <c r="AU969">
        <f t="shared" si="121"/>
        <v>0</v>
      </c>
      <c r="AV969">
        <f t="shared" si="122"/>
        <v>0</v>
      </c>
    </row>
    <row r="970" spans="1:48" ht="15" customHeight="1">
      <c r="A970" s="83"/>
      <c r="B970" s="100"/>
      <c r="C970" s="125" t="s">
        <v>1533</v>
      </c>
      <c r="D970" s="441" t="str">
        <f>IF(OR($AC$136="",$C$26&lt;&gt;1),"",IF(HLOOKUP($AC$136,Presentación!$AQ$3:$BV$574,Presentación!AP250)="","",HLOOKUP($AC$136,Presentación!$AQ$3:$BV$574,Presentación!AP250,0)))</f>
        <v/>
      </c>
      <c r="E970" s="428"/>
      <c r="F970" s="429"/>
      <c r="G970" s="396" t="str">
        <f>IF(OR($AC$136="",$C$26&lt;&gt;1),"",IF(HLOOKUP($AC$136,Presentación!$BZ$3:$DE$574,Presentación!AP250,0)="","",HLOOKUP($AC$136,Presentación!$BZ$3:$DE$574,Presentación!AP250,0)))</f>
        <v/>
      </c>
      <c r="H970" s="428"/>
      <c r="I970" s="428"/>
      <c r="J970" s="428"/>
      <c r="K970" s="428"/>
      <c r="L970" s="428"/>
      <c r="M970" s="428"/>
      <c r="N970" s="428"/>
      <c r="O970" s="249"/>
      <c r="P970" s="249"/>
      <c r="Q970" s="249"/>
      <c r="R970" s="249"/>
      <c r="S970" s="249"/>
      <c r="T970" s="251"/>
      <c r="U970" s="251"/>
      <c r="V970" s="251"/>
      <c r="W970" s="251"/>
      <c r="X970" s="251"/>
      <c r="Y970" s="251"/>
      <c r="Z970" s="251"/>
      <c r="AA970" s="251"/>
      <c r="AB970" s="251"/>
      <c r="AC970" s="251"/>
      <c r="AD970" s="251"/>
      <c r="AK970">
        <f t="shared" si="111"/>
        <v>0</v>
      </c>
      <c r="AL970">
        <f t="shared" si="112"/>
        <v>0</v>
      </c>
      <c r="AM970">
        <f t="shared" si="113"/>
        <v>0</v>
      </c>
      <c r="AN970">
        <f t="shared" si="114"/>
        <v>0</v>
      </c>
      <c r="AO970">
        <f t="shared" si="115"/>
        <v>0</v>
      </c>
      <c r="AP970">
        <f t="shared" si="116"/>
        <v>0</v>
      </c>
      <c r="AQ970">
        <f t="shared" si="117"/>
        <v>0</v>
      </c>
      <c r="AR970">
        <f t="shared" si="118"/>
        <v>0</v>
      </c>
      <c r="AS970">
        <f t="shared" si="119"/>
        <v>0</v>
      </c>
      <c r="AT970">
        <f t="shared" si="120"/>
        <v>0</v>
      </c>
      <c r="AU970">
        <f t="shared" si="121"/>
        <v>0</v>
      </c>
      <c r="AV970">
        <f t="shared" si="122"/>
        <v>0</v>
      </c>
    </row>
    <row r="971" spans="1:48" ht="15" customHeight="1">
      <c r="A971" s="83"/>
      <c r="B971" s="100"/>
      <c r="C971" s="125" t="s">
        <v>1534</v>
      </c>
      <c r="D971" s="441" t="str">
        <f>IF(OR($AC$136="",$C$26&lt;&gt;1),"",IF(HLOOKUP($AC$136,Presentación!$AQ$3:$BV$574,Presentación!AP251)="","",HLOOKUP($AC$136,Presentación!$AQ$3:$BV$574,Presentación!AP251,0)))</f>
        <v/>
      </c>
      <c r="E971" s="428"/>
      <c r="F971" s="429"/>
      <c r="G971" s="396" t="str">
        <f>IF(OR($AC$136="",$C$26&lt;&gt;1),"",IF(HLOOKUP($AC$136,Presentación!$BZ$3:$DE$574,Presentación!AP251,0)="","",HLOOKUP($AC$136,Presentación!$BZ$3:$DE$574,Presentación!AP251,0)))</f>
        <v/>
      </c>
      <c r="H971" s="428"/>
      <c r="I971" s="428"/>
      <c r="J971" s="428"/>
      <c r="K971" s="428"/>
      <c r="L971" s="428"/>
      <c r="M971" s="428"/>
      <c r="N971" s="428"/>
      <c r="O971" s="249"/>
      <c r="P971" s="249"/>
      <c r="Q971" s="249"/>
      <c r="R971" s="249"/>
      <c r="S971" s="249"/>
      <c r="T971" s="251"/>
      <c r="U971" s="251"/>
      <c r="V971" s="251"/>
      <c r="W971" s="251"/>
      <c r="X971" s="251"/>
      <c r="Y971" s="251"/>
      <c r="Z971" s="251"/>
      <c r="AA971" s="251"/>
      <c r="AB971" s="251"/>
      <c r="AC971" s="251"/>
      <c r="AD971" s="251"/>
      <c r="AK971">
        <f t="shared" si="111"/>
        <v>0</v>
      </c>
      <c r="AL971">
        <f t="shared" si="112"/>
        <v>0</v>
      </c>
      <c r="AM971">
        <f t="shared" si="113"/>
        <v>0</v>
      </c>
      <c r="AN971">
        <f t="shared" si="114"/>
        <v>0</v>
      </c>
      <c r="AO971">
        <f t="shared" si="115"/>
        <v>0</v>
      </c>
      <c r="AP971">
        <f t="shared" si="116"/>
        <v>0</v>
      </c>
      <c r="AQ971">
        <f t="shared" si="117"/>
        <v>0</v>
      </c>
      <c r="AR971">
        <f t="shared" si="118"/>
        <v>0</v>
      </c>
      <c r="AS971">
        <f t="shared" si="119"/>
        <v>0</v>
      </c>
      <c r="AT971">
        <f t="shared" si="120"/>
        <v>0</v>
      </c>
      <c r="AU971">
        <f t="shared" si="121"/>
        <v>0</v>
      </c>
      <c r="AV971">
        <f t="shared" si="122"/>
        <v>0</v>
      </c>
    </row>
    <row r="972" spans="1:48" ht="15" customHeight="1">
      <c r="A972" s="83"/>
      <c r="B972" s="100"/>
      <c r="C972" s="125" t="s">
        <v>1535</v>
      </c>
      <c r="D972" s="441" t="str">
        <f>IF(OR($AC$136="",$C$26&lt;&gt;1),"",IF(HLOOKUP($AC$136,Presentación!$AQ$3:$BV$574,Presentación!AP252)="","",HLOOKUP($AC$136,Presentación!$AQ$3:$BV$574,Presentación!AP252,0)))</f>
        <v/>
      </c>
      <c r="E972" s="428"/>
      <c r="F972" s="429"/>
      <c r="G972" s="396" t="str">
        <f>IF(OR($AC$136="",$C$26&lt;&gt;1),"",IF(HLOOKUP($AC$136,Presentación!$BZ$3:$DE$574,Presentación!AP252,0)="","",HLOOKUP($AC$136,Presentación!$BZ$3:$DE$574,Presentación!AP252,0)))</f>
        <v/>
      </c>
      <c r="H972" s="428"/>
      <c r="I972" s="428"/>
      <c r="J972" s="428"/>
      <c r="K972" s="428"/>
      <c r="L972" s="428"/>
      <c r="M972" s="428"/>
      <c r="N972" s="428"/>
      <c r="O972" s="249"/>
      <c r="P972" s="249"/>
      <c r="Q972" s="249"/>
      <c r="R972" s="249"/>
      <c r="S972" s="249"/>
      <c r="T972" s="251"/>
      <c r="U972" s="251"/>
      <c r="V972" s="251"/>
      <c r="W972" s="251"/>
      <c r="X972" s="251"/>
      <c r="Y972" s="251"/>
      <c r="Z972" s="251"/>
      <c r="AA972" s="251"/>
      <c r="AB972" s="251"/>
      <c r="AC972" s="251"/>
      <c r="AD972" s="251"/>
      <c r="AK972">
        <f t="shared" si="111"/>
        <v>0</v>
      </c>
      <c r="AL972">
        <f t="shared" si="112"/>
        <v>0</v>
      </c>
      <c r="AM972">
        <f t="shared" si="113"/>
        <v>0</v>
      </c>
      <c r="AN972">
        <f t="shared" si="114"/>
        <v>0</v>
      </c>
      <c r="AO972">
        <f t="shared" si="115"/>
        <v>0</v>
      </c>
      <c r="AP972">
        <f t="shared" si="116"/>
        <v>0</v>
      </c>
      <c r="AQ972">
        <f t="shared" si="117"/>
        <v>0</v>
      </c>
      <c r="AR972">
        <f t="shared" si="118"/>
        <v>0</v>
      </c>
      <c r="AS972">
        <f t="shared" si="119"/>
        <v>0</v>
      </c>
      <c r="AT972">
        <f t="shared" si="120"/>
        <v>0</v>
      </c>
      <c r="AU972">
        <f t="shared" si="121"/>
        <v>0</v>
      </c>
      <c r="AV972">
        <f t="shared" si="122"/>
        <v>0</v>
      </c>
    </row>
    <row r="973" spans="1:48" ht="15" customHeight="1">
      <c r="A973" s="83"/>
      <c r="B973" s="100"/>
      <c r="C973" s="125" t="s">
        <v>1536</v>
      </c>
      <c r="D973" s="441" t="str">
        <f>IF(OR($AC$136="",$C$26&lt;&gt;1),"",IF(HLOOKUP($AC$136,Presentación!$AQ$3:$BV$574,Presentación!AP253)="","",HLOOKUP($AC$136,Presentación!$AQ$3:$BV$574,Presentación!AP253,0)))</f>
        <v/>
      </c>
      <c r="E973" s="428"/>
      <c r="F973" s="429"/>
      <c r="G973" s="396" t="str">
        <f>IF(OR($AC$136="",$C$26&lt;&gt;1),"",IF(HLOOKUP($AC$136,Presentación!$BZ$3:$DE$574,Presentación!AP253,0)="","",HLOOKUP($AC$136,Presentación!$BZ$3:$DE$574,Presentación!AP253,0)))</f>
        <v/>
      </c>
      <c r="H973" s="428"/>
      <c r="I973" s="428"/>
      <c r="J973" s="428"/>
      <c r="K973" s="428"/>
      <c r="L973" s="428"/>
      <c r="M973" s="428"/>
      <c r="N973" s="428"/>
      <c r="O973" s="249"/>
      <c r="P973" s="249"/>
      <c r="Q973" s="249"/>
      <c r="R973" s="249"/>
      <c r="S973" s="249"/>
      <c r="T973" s="251"/>
      <c r="U973" s="251"/>
      <c r="V973" s="251"/>
      <c r="W973" s="251"/>
      <c r="X973" s="251"/>
      <c r="Y973" s="251"/>
      <c r="Z973" s="251"/>
      <c r="AA973" s="251"/>
      <c r="AB973" s="251"/>
      <c r="AC973" s="251"/>
      <c r="AD973" s="251"/>
      <c r="AK973">
        <f t="shared" si="111"/>
        <v>0</v>
      </c>
      <c r="AL973">
        <f t="shared" si="112"/>
        <v>0</v>
      </c>
      <c r="AM973">
        <f t="shared" si="113"/>
        <v>0</v>
      </c>
      <c r="AN973">
        <f t="shared" si="114"/>
        <v>0</v>
      </c>
      <c r="AO973">
        <f t="shared" si="115"/>
        <v>0</v>
      </c>
      <c r="AP973">
        <f t="shared" si="116"/>
        <v>0</v>
      </c>
      <c r="AQ973">
        <f t="shared" si="117"/>
        <v>0</v>
      </c>
      <c r="AR973">
        <f t="shared" si="118"/>
        <v>0</v>
      </c>
      <c r="AS973">
        <f t="shared" si="119"/>
        <v>0</v>
      </c>
      <c r="AT973">
        <f t="shared" si="120"/>
        <v>0</v>
      </c>
      <c r="AU973">
        <f t="shared" si="121"/>
        <v>0</v>
      </c>
      <c r="AV973">
        <f t="shared" si="122"/>
        <v>0</v>
      </c>
    </row>
    <row r="974" spans="1:48" ht="15" customHeight="1">
      <c r="A974" s="83"/>
      <c r="B974" s="100"/>
      <c r="C974" s="125" t="s">
        <v>1537</v>
      </c>
      <c r="D974" s="441" t="str">
        <f>IF(OR($AC$136="",$C$26&lt;&gt;1),"",IF(HLOOKUP($AC$136,Presentación!$AQ$3:$BV$574,Presentación!AP254)="","",HLOOKUP($AC$136,Presentación!$AQ$3:$BV$574,Presentación!AP254,0)))</f>
        <v/>
      </c>
      <c r="E974" s="428"/>
      <c r="F974" s="429"/>
      <c r="G974" s="396" t="str">
        <f>IF(OR($AC$136="",$C$26&lt;&gt;1),"",IF(HLOOKUP($AC$136,Presentación!$BZ$3:$DE$574,Presentación!AP254,0)="","",HLOOKUP($AC$136,Presentación!$BZ$3:$DE$574,Presentación!AP254,0)))</f>
        <v/>
      </c>
      <c r="H974" s="428"/>
      <c r="I974" s="428"/>
      <c r="J974" s="428"/>
      <c r="K974" s="428"/>
      <c r="L974" s="428"/>
      <c r="M974" s="428"/>
      <c r="N974" s="428"/>
      <c r="O974" s="249"/>
      <c r="P974" s="249"/>
      <c r="Q974" s="249"/>
      <c r="R974" s="249"/>
      <c r="S974" s="249"/>
      <c r="T974" s="251"/>
      <c r="U974" s="251"/>
      <c r="V974" s="251"/>
      <c r="W974" s="251"/>
      <c r="X974" s="251"/>
      <c r="Y974" s="251"/>
      <c r="Z974" s="251"/>
      <c r="AA974" s="251"/>
      <c r="AB974" s="251"/>
      <c r="AC974" s="251"/>
      <c r="AD974" s="251"/>
      <c r="AK974">
        <f t="shared" si="111"/>
        <v>0</v>
      </c>
      <c r="AL974">
        <f t="shared" si="112"/>
        <v>0</v>
      </c>
      <c r="AM974">
        <f t="shared" si="113"/>
        <v>0</v>
      </c>
      <c r="AN974">
        <f t="shared" si="114"/>
        <v>0</v>
      </c>
      <c r="AO974">
        <f t="shared" si="115"/>
        <v>0</v>
      </c>
      <c r="AP974">
        <f t="shared" si="116"/>
        <v>0</v>
      </c>
      <c r="AQ974">
        <f t="shared" si="117"/>
        <v>0</v>
      </c>
      <c r="AR974">
        <f t="shared" si="118"/>
        <v>0</v>
      </c>
      <c r="AS974">
        <f t="shared" si="119"/>
        <v>0</v>
      </c>
      <c r="AT974">
        <f t="shared" si="120"/>
        <v>0</v>
      </c>
      <c r="AU974">
        <f t="shared" si="121"/>
        <v>0</v>
      </c>
      <c r="AV974">
        <f t="shared" si="122"/>
        <v>0</v>
      </c>
    </row>
    <row r="975" spans="1:48" ht="15" customHeight="1">
      <c r="A975" s="83"/>
      <c r="B975" s="100"/>
      <c r="C975" s="125" t="s">
        <v>1538</v>
      </c>
      <c r="D975" s="441" t="str">
        <f>IF(OR($AC$136="",$C$26&lt;&gt;1),"",IF(HLOOKUP($AC$136,Presentación!$AQ$3:$BV$574,Presentación!AP255)="","",HLOOKUP($AC$136,Presentación!$AQ$3:$BV$574,Presentación!AP255,0)))</f>
        <v/>
      </c>
      <c r="E975" s="428"/>
      <c r="F975" s="429"/>
      <c r="G975" s="396" t="str">
        <f>IF(OR($AC$136="",$C$26&lt;&gt;1),"",IF(HLOOKUP($AC$136,Presentación!$BZ$3:$DE$574,Presentación!AP255,0)="","",HLOOKUP($AC$136,Presentación!$BZ$3:$DE$574,Presentación!AP255,0)))</f>
        <v/>
      </c>
      <c r="H975" s="428"/>
      <c r="I975" s="428"/>
      <c r="J975" s="428"/>
      <c r="K975" s="428"/>
      <c r="L975" s="428"/>
      <c r="M975" s="428"/>
      <c r="N975" s="428"/>
      <c r="O975" s="249"/>
      <c r="P975" s="249"/>
      <c r="Q975" s="249"/>
      <c r="R975" s="249"/>
      <c r="S975" s="249"/>
      <c r="T975" s="251"/>
      <c r="U975" s="251"/>
      <c r="V975" s="251"/>
      <c r="W975" s="251"/>
      <c r="X975" s="251"/>
      <c r="Y975" s="251"/>
      <c r="Z975" s="251"/>
      <c r="AA975" s="251"/>
      <c r="AB975" s="251"/>
      <c r="AC975" s="251"/>
      <c r="AD975" s="251"/>
      <c r="AK975">
        <f t="shared" si="111"/>
        <v>0</v>
      </c>
      <c r="AL975">
        <f t="shared" si="112"/>
        <v>0</v>
      </c>
      <c r="AM975">
        <f t="shared" si="113"/>
        <v>0</v>
      </c>
      <c r="AN975">
        <f t="shared" si="114"/>
        <v>0</v>
      </c>
      <c r="AO975">
        <f t="shared" si="115"/>
        <v>0</v>
      </c>
      <c r="AP975">
        <f t="shared" si="116"/>
        <v>0</v>
      </c>
      <c r="AQ975">
        <f t="shared" si="117"/>
        <v>0</v>
      </c>
      <c r="AR975">
        <f t="shared" si="118"/>
        <v>0</v>
      </c>
      <c r="AS975">
        <f t="shared" si="119"/>
        <v>0</v>
      </c>
      <c r="AT975">
        <f t="shared" si="120"/>
        <v>0</v>
      </c>
      <c r="AU975">
        <f t="shared" si="121"/>
        <v>0</v>
      </c>
      <c r="AV975">
        <f t="shared" si="122"/>
        <v>0</v>
      </c>
    </row>
    <row r="976" spans="1:48" ht="15" customHeight="1">
      <c r="A976" s="83"/>
      <c r="B976" s="100"/>
      <c r="C976" s="125" t="s">
        <v>1539</v>
      </c>
      <c r="D976" s="441" t="str">
        <f>IF(OR($AC$136="",$C$26&lt;&gt;1),"",IF(HLOOKUP($AC$136,Presentación!$AQ$3:$BV$574,Presentación!AP256)="","",HLOOKUP($AC$136,Presentación!$AQ$3:$BV$574,Presentación!AP256,0)))</f>
        <v/>
      </c>
      <c r="E976" s="428"/>
      <c r="F976" s="429"/>
      <c r="G976" s="396" t="str">
        <f>IF(OR($AC$136="",$C$26&lt;&gt;1),"",IF(HLOOKUP($AC$136,Presentación!$BZ$3:$DE$574,Presentación!AP256,0)="","",HLOOKUP($AC$136,Presentación!$BZ$3:$DE$574,Presentación!AP256,0)))</f>
        <v/>
      </c>
      <c r="H976" s="428"/>
      <c r="I976" s="428"/>
      <c r="J976" s="428"/>
      <c r="K976" s="428"/>
      <c r="L976" s="428"/>
      <c r="M976" s="428"/>
      <c r="N976" s="428"/>
      <c r="O976" s="249"/>
      <c r="P976" s="249"/>
      <c r="Q976" s="249"/>
      <c r="R976" s="249"/>
      <c r="S976" s="249"/>
      <c r="T976" s="251"/>
      <c r="U976" s="251"/>
      <c r="V976" s="251"/>
      <c r="W976" s="251"/>
      <c r="X976" s="251"/>
      <c r="Y976" s="251"/>
      <c r="Z976" s="251"/>
      <c r="AA976" s="251"/>
      <c r="AB976" s="251"/>
      <c r="AC976" s="251"/>
      <c r="AD976" s="251"/>
      <c r="AK976">
        <f t="shared" si="111"/>
        <v>0</v>
      </c>
      <c r="AL976">
        <f t="shared" si="112"/>
        <v>0</v>
      </c>
      <c r="AM976">
        <f t="shared" si="113"/>
        <v>0</v>
      </c>
      <c r="AN976">
        <f t="shared" si="114"/>
        <v>0</v>
      </c>
      <c r="AO976">
        <f t="shared" si="115"/>
        <v>0</v>
      </c>
      <c r="AP976">
        <f t="shared" si="116"/>
        <v>0</v>
      </c>
      <c r="AQ976">
        <f t="shared" si="117"/>
        <v>0</v>
      </c>
      <c r="AR976">
        <f t="shared" si="118"/>
        <v>0</v>
      </c>
      <c r="AS976">
        <f t="shared" si="119"/>
        <v>0</v>
      </c>
      <c r="AT976">
        <f t="shared" si="120"/>
        <v>0</v>
      </c>
      <c r="AU976">
        <f t="shared" si="121"/>
        <v>0</v>
      </c>
      <c r="AV976">
        <f t="shared" si="122"/>
        <v>0</v>
      </c>
    </row>
    <row r="977" spans="1:48" ht="15" customHeight="1">
      <c r="A977" s="83"/>
      <c r="B977" s="100"/>
      <c r="C977" s="125" t="s">
        <v>1540</v>
      </c>
      <c r="D977" s="441" t="str">
        <f>IF(OR($AC$136="",$C$26&lt;&gt;1),"",IF(HLOOKUP($AC$136,Presentación!$AQ$3:$BV$574,Presentación!AP257)="","",HLOOKUP($AC$136,Presentación!$AQ$3:$BV$574,Presentación!AP257,0)))</f>
        <v/>
      </c>
      <c r="E977" s="428"/>
      <c r="F977" s="429"/>
      <c r="G977" s="396" t="str">
        <f>IF(OR($AC$136="",$C$26&lt;&gt;1),"",IF(HLOOKUP($AC$136,Presentación!$BZ$3:$DE$574,Presentación!AP257,0)="","",HLOOKUP($AC$136,Presentación!$BZ$3:$DE$574,Presentación!AP257,0)))</f>
        <v/>
      </c>
      <c r="H977" s="428"/>
      <c r="I977" s="428"/>
      <c r="J977" s="428"/>
      <c r="K977" s="428"/>
      <c r="L977" s="428"/>
      <c r="M977" s="428"/>
      <c r="N977" s="428"/>
      <c r="O977" s="249"/>
      <c r="P977" s="249"/>
      <c r="Q977" s="249"/>
      <c r="R977" s="249"/>
      <c r="S977" s="249"/>
      <c r="T977" s="251"/>
      <c r="U977" s="251"/>
      <c r="V977" s="251"/>
      <c r="W977" s="251"/>
      <c r="X977" s="251"/>
      <c r="Y977" s="251"/>
      <c r="Z977" s="251"/>
      <c r="AA977" s="251"/>
      <c r="AB977" s="251"/>
      <c r="AC977" s="251"/>
      <c r="AD977" s="251"/>
      <c r="AK977">
        <f t="shared" si="111"/>
        <v>0</v>
      </c>
      <c r="AL977">
        <f t="shared" si="112"/>
        <v>0</v>
      </c>
      <c r="AM977">
        <f t="shared" si="113"/>
        <v>0</v>
      </c>
      <c r="AN977">
        <f t="shared" si="114"/>
        <v>0</v>
      </c>
      <c r="AO977">
        <f t="shared" si="115"/>
        <v>0</v>
      </c>
      <c r="AP977">
        <f t="shared" si="116"/>
        <v>0</v>
      </c>
      <c r="AQ977">
        <f t="shared" si="117"/>
        <v>0</v>
      </c>
      <c r="AR977">
        <f t="shared" si="118"/>
        <v>0</v>
      </c>
      <c r="AS977">
        <f t="shared" si="119"/>
        <v>0</v>
      </c>
      <c r="AT977">
        <f t="shared" si="120"/>
        <v>0</v>
      </c>
      <c r="AU977">
        <f t="shared" si="121"/>
        <v>0</v>
      </c>
      <c r="AV977">
        <f t="shared" si="122"/>
        <v>0</v>
      </c>
    </row>
    <row r="978" spans="1:48" ht="15" customHeight="1">
      <c r="A978" s="83"/>
      <c r="B978" s="100"/>
      <c r="C978" s="125" t="s">
        <v>1541</v>
      </c>
      <c r="D978" s="441" t="str">
        <f>IF(OR($AC$136="",$C$26&lt;&gt;1),"",IF(HLOOKUP($AC$136,Presentación!$AQ$3:$BV$574,Presentación!AP258)="","",HLOOKUP($AC$136,Presentación!$AQ$3:$BV$574,Presentación!AP258,0)))</f>
        <v/>
      </c>
      <c r="E978" s="428"/>
      <c r="F978" s="429"/>
      <c r="G978" s="396" t="str">
        <f>IF(OR($AC$136="",$C$26&lt;&gt;1),"",IF(HLOOKUP($AC$136,Presentación!$BZ$3:$DE$574,Presentación!AP258,0)="","",HLOOKUP($AC$136,Presentación!$BZ$3:$DE$574,Presentación!AP258,0)))</f>
        <v/>
      </c>
      <c r="H978" s="428"/>
      <c r="I978" s="428"/>
      <c r="J978" s="428"/>
      <c r="K978" s="428"/>
      <c r="L978" s="428"/>
      <c r="M978" s="428"/>
      <c r="N978" s="428"/>
      <c r="O978" s="249"/>
      <c r="P978" s="249"/>
      <c r="Q978" s="249"/>
      <c r="R978" s="249"/>
      <c r="S978" s="249"/>
      <c r="T978" s="251"/>
      <c r="U978" s="251"/>
      <c r="V978" s="251"/>
      <c r="W978" s="251"/>
      <c r="X978" s="251"/>
      <c r="Y978" s="251"/>
      <c r="Z978" s="251"/>
      <c r="AA978" s="251"/>
      <c r="AB978" s="251"/>
      <c r="AC978" s="251"/>
      <c r="AD978" s="251"/>
      <c r="AK978">
        <f t="shared" si="111"/>
        <v>0</v>
      </c>
      <c r="AL978">
        <f t="shared" si="112"/>
        <v>0</v>
      </c>
      <c r="AM978">
        <f t="shared" si="113"/>
        <v>0</v>
      </c>
      <c r="AN978">
        <f t="shared" si="114"/>
        <v>0</v>
      </c>
      <c r="AO978">
        <f t="shared" si="115"/>
        <v>0</v>
      </c>
      <c r="AP978">
        <f t="shared" si="116"/>
        <v>0</v>
      </c>
      <c r="AQ978">
        <f t="shared" si="117"/>
        <v>0</v>
      </c>
      <c r="AR978">
        <f t="shared" si="118"/>
        <v>0</v>
      </c>
      <c r="AS978">
        <f t="shared" si="119"/>
        <v>0</v>
      </c>
      <c r="AT978">
        <f t="shared" si="120"/>
        <v>0</v>
      </c>
      <c r="AU978">
        <f t="shared" si="121"/>
        <v>0</v>
      </c>
      <c r="AV978">
        <f t="shared" si="122"/>
        <v>0</v>
      </c>
    </row>
    <row r="979" spans="1:48" ht="15" customHeight="1">
      <c r="A979" s="83"/>
      <c r="B979" s="100"/>
      <c r="C979" s="125" t="s">
        <v>1542</v>
      </c>
      <c r="D979" s="441" t="str">
        <f>IF(OR($AC$136="",$C$26&lt;&gt;1),"",IF(HLOOKUP($AC$136,Presentación!$AQ$3:$BV$574,Presentación!AP259)="","",HLOOKUP($AC$136,Presentación!$AQ$3:$BV$574,Presentación!AP259,0)))</f>
        <v/>
      </c>
      <c r="E979" s="428"/>
      <c r="F979" s="429"/>
      <c r="G979" s="396" t="str">
        <f>IF(OR($AC$136="",$C$26&lt;&gt;1),"",IF(HLOOKUP($AC$136,Presentación!$BZ$3:$DE$574,Presentación!AP259,0)="","",HLOOKUP($AC$136,Presentación!$BZ$3:$DE$574,Presentación!AP259,0)))</f>
        <v/>
      </c>
      <c r="H979" s="428"/>
      <c r="I979" s="428"/>
      <c r="J979" s="428"/>
      <c r="K979" s="428"/>
      <c r="L979" s="428"/>
      <c r="M979" s="428"/>
      <c r="N979" s="428"/>
      <c r="O979" s="249"/>
      <c r="P979" s="249"/>
      <c r="Q979" s="249"/>
      <c r="R979" s="249"/>
      <c r="S979" s="249"/>
      <c r="T979" s="251"/>
      <c r="U979" s="251"/>
      <c r="V979" s="251"/>
      <c r="W979" s="251"/>
      <c r="X979" s="251"/>
      <c r="Y979" s="251"/>
      <c r="Z979" s="251"/>
      <c r="AA979" s="251"/>
      <c r="AB979" s="251"/>
      <c r="AC979" s="251"/>
      <c r="AD979" s="251"/>
      <c r="AK979">
        <f t="shared" ref="AK979:AK1042" si="123">COUNTIF(P979:R979,"NS")</f>
        <v>0</v>
      </c>
      <c r="AL979">
        <f t="shared" ref="AL979:AL1042" si="124">SUM(P979:R979)</f>
        <v>0</v>
      </c>
      <c r="AM979">
        <f t="shared" ref="AM979:AM1042" si="125">IF(COUNTA(O979:R979)=0,0,IF(OR(AND(O979=0,AK979&gt;0),AND(O979="ns",AL979&gt;0),AND(O979="ns",AK979=0,AL979=0)),1,IF(OR(AND(AK979&gt;=2,O979&gt;AL979),AND(O979="ns",AL979=0,AK979&gt;0),O979=AL979),0,1)))</f>
        <v>0</v>
      </c>
      <c r="AN979">
        <f t="shared" ref="AN979:AN1042" si="126">COUNTIF(T979:V979,"NS")</f>
        <v>0</v>
      </c>
      <c r="AO979">
        <f t="shared" ref="AO979:AO1042" si="127">SUM(T979:V979)</f>
        <v>0</v>
      </c>
      <c r="AP979">
        <f t="shared" ref="AP979:AP1042" si="128">IF(COUNTA(S979:V979)=0,0,IF(OR(AND(S979=0,AN979&gt;0),AND(S979="ns",AO979&gt;0),AND(S979="ns",AN979=0,AO979=0)),1,IF(OR(AND(AN979&gt;=2,S979&gt;AO979),AND(S979="ns",AO979=0,AN979&gt;0),S979=AO979),0,1)))</f>
        <v>0</v>
      </c>
      <c r="AQ979">
        <f t="shared" ref="AQ979:AQ1042" si="129">COUNTIF(X979:Z979,"NS")</f>
        <v>0</v>
      </c>
      <c r="AR979">
        <f t="shared" ref="AR979:AR1042" si="130">SUM(X979:Z979)</f>
        <v>0</v>
      </c>
      <c r="AS979">
        <f t="shared" ref="AS979:AS1042" si="131">IF(COUNTA(W979:Z979)=0,0,IF(OR(AND(W979=0,AQ979&gt;0),AND(W979="ns",AR979&gt;0),AND(W979="ns",AQ979=0,AR979=0)),1,IF(OR(AND(AQ979&gt;=2,W979&gt;AR979),AND(W979="ns",AR979=0,AQ979&gt;0),W979=AR979),0,1)))</f>
        <v>0</v>
      </c>
      <c r="AT979">
        <f t="shared" ref="AT979:AT1042" si="132">COUNTIF(AB979:AD979,"NS")</f>
        <v>0</v>
      </c>
      <c r="AU979">
        <f t="shared" ref="AU979:AU1042" si="133">SUM(AB979:AD979)</f>
        <v>0</v>
      </c>
      <c r="AV979">
        <f t="shared" ref="AV979:AV1042" si="134">IF(COUNTA(AA979:AD979)=0,0,IF(OR(AND(AA979=0,AT979&gt;0),AND(AA979="ns",AU979&gt;0),AND(AA979="ns",AT979=0,AU979=0)),1,IF(OR(AND(AT979&gt;=2,AA979&gt;AU979),AND(AA979="ns",AU979=0,AT979&gt;0),AA979=AU979),0,1)))</f>
        <v>0</v>
      </c>
    </row>
    <row r="980" spans="1:48" ht="15" customHeight="1">
      <c r="A980" s="83"/>
      <c r="B980" s="100"/>
      <c r="C980" s="125" t="s">
        <v>1543</v>
      </c>
      <c r="D980" s="441" t="str">
        <f>IF(OR($AC$136="",$C$26&lt;&gt;1),"",IF(HLOOKUP($AC$136,Presentación!$AQ$3:$BV$574,Presentación!AP260)="","",HLOOKUP($AC$136,Presentación!$AQ$3:$BV$574,Presentación!AP260,0)))</f>
        <v/>
      </c>
      <c r="E980" s="428"/>
      <c r="F980" s="429"/>
      <c r="G980" s="396" t="str">
        <f>IF(OR($AC$136="",$C$26&lt;&gt;1),"",IF(HLOOKUP($AC$136,Presentación!$BZ$3:$DE$574,Presentación!AP260,0)="","",HLOOKUP($AC$136,Presentación!$BZ$3:$DE$574,Presentación!AP260,0)))</f>
        <v/>
      </c>
      <c r="H980" s="428"/>
      <c r="I980" s="428"/>
      <c r="J980" s="428"/>
      <c r="K980" s="428"/>
      <c r="L980" s="428"/>
      <c r="M980" s="428"/>
      <c r="N980" s="428"/>
      <c r="O980" s="249"/>
      <c r="P980" s="249"/>
      <c r="Q980" s="249"/>
      <c r="R980" s="249"/>
      <c r="S980" s="249"/>
      <c r="T980" s="251"/>
      <c r="U980" s="251"/>
      <c r="V980" s="251"/>
      <c r="W980" s="251"/>
      <c r="X980" s="251"/>
      <c r="Y980" s="251"/>
      <c r="Z980" s="251"/>
      <c r="AA980" s="251"/>
      <c r="AB980" s="251"/>
      <c r="AC980" s="251"/>
      <c r="AD980" s="251"/>
      <c r="AK980">
        <f t="shared" si="123"/>
        <v>0</v>
      </c>
      <c r="AL980">
        <f t="shared" si="124"/>
        <v>0</v>
      </c>
      <c r="AM980">
        <f t="shared" si="125"/>
        <v>0</v>
      </c>
      <c r="AN980">
        <f t="shared" si="126"/>
        <v>0</v>
      </c>
      <c r="AO980">
        <f t="shared" si="127"/>
        <v>0</v>
      </c>
      <c r="AP980">
        <f t="shared" si="128"/>
        <v>0</v>
      </c>
      <c r="AQ980">
        <f t="shared" si="129"/>
        <v>0</v>
      </c>
      <c r="AR980">
        <f t="shared" si="130"/>
        <v>0</v>
      </c>
      <c r="AS980">
        <f t="shared" si="131"/>
        <v>0</v>
      </c>
      <c r="AT980">
        <f t="shared" si="132"/>
        <v>0</v>
      </c>
      <c r="AU980">
        <f t="shared" si="133"/>
        <v>0</v>
      </c>
      <c r="AV980">
        <f t="shared" si="134"/>
        <v>0</v>
      </c>
    </row>
    <row r="981" spans="1:48" ht="15" customHeight="1">
      <c r="A981" s="83"/>
      <c r="B981" s="100"/>
      <c r="C981" s="125" t="s">
        <v>1544</v>
      </c>
      <c r="D981" s="441" t="str">
        <f>IF(OR($AC$136="",$C$26&lt;&gt;1),"",IF(HLOOKUP($AC$136,Presentación!$AQ$3:$BV$574,Presentación!AP261)="","",HLOOKUP($AC$136,Presentación!$AQ$3:$BV$574,Presentación!AP261,0)))</f>
        <v/>
      </c>
      <c r="E981" s="428"/>
      <c r="F981" s="429"/>
      <c r="G981" s="396" t="str">
        <f>IF(OR($AC$136="",$C$26&lt;&gt;1),"",IF(HLOOKUP($AC$136,Presentación!$BZ$3:$DE$574,Presentación!AP261,0)="","",HLOOKUP($AC$136,Presentación!$BZ$3:$DE$574,Presentación!AP261,0)))</f>
        <v/>
      </c>
      <c r="H981" s="428"/>
      <c r="I981" s="428"/>
      <c r="J981" s="428"/>
      <c r="K981" s="428"/>
      <c r="L981" s="428"/>
      <c r="M981" s="428"/>
      <c r="N981" s="428"/>
      <c r="O981" s="249"/>
      <c r="P981" s="249"/>
      <c r="Q981" s="249"/>
      <c r="R981" s="249"/>
      <c r="S981" s="249"/>
      <c r="T981" s="251"/>
      <c r="U981" s="251"/>
      <c r="V981" s="251"/>
      <c r="W981" s="251"/>
      <c r="X981" s="251"/>
      <c r="Y981" s="251"/>
      <c r="Z981" s="251"/>
      <c r="AA981" s="251"/>
      <c r="AB981" s="251"/>
      <c r="AC981" s="251"/>
      <c r="AD981" s="251"/>
      <c r="AK981">
        <f t="shared" si="123"/>
        <v>0</v>
      </c>
      <c r="AL981">
        <f t="shared" si="124"/>
        <v>0</v>
      </c>
      <c r="AM981">
        <f t="shared" si="125"/>
        <v>0</v>
      </c>
      <c r="AN981">
        <f t="shared" si="126"/>
        <v>0</v>
      </c>
      <c r="AO981">
        <f t="shared" si="127"/>
        <v>0</v>
      </c>
      <c r="AP981">
        <f t="shared" si="128"/>
        <v>0</v>
      </c>
      <c r="AQ981">
        <f t="shared" si="129"/>
        <v>0</v>
      </c>
      <c r="AR981">
        <f t="shared" si="130"/>
        <v>0</v>
      </c>
      <c r="AS981">
        <f t="shared" si="131"/>
        <v>0</v>
      </c>
      <c r="AT981">
        <f t="shared" si="132"/>
        <v>0</v>
      </c>
      <c r="AU981">
        <f t="shared" si="133"/>
        <v>0</v>
      </c>
      <c r="AV981">
        <f t="shared" si="134"/>
        <v>0</v>
      </c>
    </row>
    <row r="982" spans="1:48" ht="15" customHeight="1">
      <c r="A982" s="83"/>
      <c r="B982" s="100"/>
      <c r="C982" s="125" t="s">
        <v>1545</v>
      </c>
      <c r="D982" s="441" t="str">
        <f>IF(OR($AC$136="",$C$26&lt;&gt;1),"",IF(HLOOKUP($AC$136,Presentación!$AQ$3:$BV$574,Presentación!AP262)="","",HLOOKUP($AC$136,Presentación!$AQ$3:$BV$574,Presentación!AP262,0)))</f>
        <v/>
      </c>
      <c r="E982" s="428"/>
      <c r="F982" s="429"/>
      <c r="G982" s="396" t="str">
        <f>IF(OR($AC$136="",$C$26&lt;&gt;1),"",IF(HLOOKUP($AC$136,Presentación!$BZ$3:$DE$574,Presentación!AP262,0)="","",HLOOKUP($AC$136,Presentación!$BZ$3:$DE$574,Presentación!AP262,0)))</f>
        <v/>
      </c>
      <c r="H982" s="428"/>
      <c r="I982" s="428"/>
      <c r="J982" s="428"/>
      <c r="K982" s="428"/>
      <c r="L982" s="428"/>
      <c r="M982" s="428"/>
      <c r="N982" s="428"/>
      <c r="O982" s="249"/>
      <c r="P982" s="249"/>
      <c r="Q982" s="249"/>
      <c r="R982" s="249"/>
      <c r="S982" s="249"/>
      <c r="T982" s="251"/>
      <c r="U982" s="251"/>
      <c r="V982" s="251"/>
      <c r="W982" s="251"/>
      <c r="X982" s="251"/>
      <c r="Y982" s="251"/>
      <c r="Z982" s="251"/>
      <c r="AA982" s="251"/>
      <c r="AB982" s="251"/>
      <c r="AC982" s="251"/>
      <c r="AD982" s="251"/>
      <c r="AK982">
        <f t="shared" si="123"/>
        <v>0</v>
      </c>
      <c r="AL982">
        <f t="shared" si="124"/>
        <v>0</v>
      </c>
      <c r="AM982">
        <f t="shared" si="125"/>
        <v>0</v>
      </c>
      <c r="AN982">
        <f t="shared" si="126"/>
        <v>0</v>
      </c>
      <c r="AO982">
        <f t="shared" si="127"/>
        <v>0</v>
      </c>
      <c r="AP982">
        <f t="shared" si="128"/>
        <v>0</v>
      </c>
      <c r="AQ982">
        <f t="shared" si="129"/>
        <v>0</v>
      </c>
      <c r="AR982">
        <f t="shared" si="130"/>
        <v>0</v>
      </c>
      <c r="AS982">
        <f t="shared" si="131"/>
        <v>0</v>
      </c>
      <c r="AT982">
        <f t="shared" si="132"/>
        <v>0</v>
      </c>
      <c r="AU982">
        <f t="shared" si="133"/>
        <v>0</v>
      </c>
      <c r="AV982">
        <f t="shared" si="134"/>
        <v>0</v>
      </c>
    </row>
    <row r="983" spans="1:48" ht="15" customHeight="1">
      <c r="A983" s="83"/>
      <c r="B983" s="100"/>
      <c r="C983" s="125" t="s">
        <v>1546</v>
      </c>
      <c r="D983" s="441" t="str">
        <f>IF(OR($AC$136="",$C$26&lt;&gt;1),"",IF(HLOOKUP($AC$136,Presentación!$AQ$3:$BV$574,Presentación!AP263)="","",HLOOKUP($AC$136,Presentación!$AQ$3:$BV$574,Presentación!AP263,0)))</f>
        <v/>
      </c>
      <c r="E983" s="428"/>
      <c r="F983" s="429"/>
      <c r="G983" s="396" t="str">
        <f>IF(OR($AC$136="",$C$26&lt;&gt;1),"",IF(HLOOKUP($AC$136,Presentación!$BZ$3:$DE$574,Presentación!AP263,0)="","",HLOOKUP($AC$136,Presentación!$BZ$3:$DE$574,Presentación!AP263,0)))</f>
        <v/>
      </c>
      <c r="H983" s="428"/>
      <c r="I983" s="428"/>
      <c r="J983" s="428"/>
      <c r="K983" s="428"/>
      <c r="L983" s="428"/>
      <c r="M983" s="428"/>
      <c r="N983" s="428"/>
      <c r="O983" s="249"/>
      <c r="P983" s="249"/>
      <c r="Q983" s="249"/>
      <c r="R983" s="249"/>
      <c r="S983" s="249"/>
      <c r="T983" s="251"/>
      <c r="U983" s="251"/>
      <c r="V983" s="251"/>
      <c r="W983" s="251"/>
      <c r="X983" s="251"/>
      <c r="Y983" s="251"/>
      <c r="Z983" s="251"/>
      <c r="AA983" s="251"/>
      <c r="AB983" s="251"/>
      <c r="AC983" s="251"/>
      <c r="AD983" s="251"/>
      <c r="AK983">
        <f t="shared" si="123"/>
        <v>0</v>
      </c>
      <c r="AL983">
        <f t="shared" si="124"/>
        <v>0</v>
      </c>
      <c r="AM983">
        <f t="shared" si="125"/>
        <v>0</v>
      </c>
      <c r="AN983">
        <f t="shared" si="126"/>
        <v>0</v>
      </c>
      <c r="AO983">
        <f t="shared" si="127"/>
        <v>0</v>
      </c>
      <c r="AP983">
        <f t="shared" si="128"/>
        <v>0</v>
      </c>
      <c r="AQ983">
        <f t="shared" si="129"/>
        <v>0</v>
      </c>
      <c r="AR983">
        <f t="shared" si="130"/>
        <v>0</v>
      </c>
      <c r="AS983">
        <f t="shared" si="131"/>
        <v>0</v>
      </c>
      <c r="AT983">
        <f t="shared" si="132"/>
        <v>0</v>
      </c>
      <c r="AU983">
        <f t="shared" si="133"/>
        <v>0</v>
      </c>
      <c r="AV983">
        <f t="shared" si="134"/>
        <v>0</v>
      </c>
    </row>
    <row r="984" spans="1:48" ht="15" customHeight="1">
      <c r="A984" s="83"/>
      <c r="B984" s="100"/>
      <c r="C984" s="125" t="s">
        <v>1547</v>
      </c>
      <c r="D984" s="441" t="str">
        <f>IF(OR($AC$136="",$C$26&lt;&gt;1),"",IF(HLOOKUP($AC$136,Presentación!$AQ$3:$BV$574,Presentación!AP264)="","",HLOOKUP($AC$136,Presentación!$AQ$3:$BV$574,Presentación!AP264,0)))</f>
        <v/>
      </c>
      <c r="E984" s="428"/>
      <c r="F984" s="429"/>
      <c r="G984" s="396" t="str">
        <f>IF(OR($AC$136="",$C$26&lt;&gt;1),"",IF(HLOOKUP($AC$136,Presentación!$BZ$3:$DE$574,Presentación!AP264,0)="","",HLOOKUP($AC$136,Presentación!$BZ$3:$DE$574,Presentación!AP264,0)))</f>
        <v/>
      </c>
      <c r="H984" s="428"/>
      <c r="I984" s="428"/>
      <c r="J984" s="428"/>
      <c r="K984" s="428"/>
      <c r="L984" s="428"/>
      <c r="M984" s="428"/>
      <c r="N984" s="428"/>
      <c r="O984" s="249"/>
      <c r="P984" s="249"/>
      <c r="Q984" s="249"/>
      <c r="R984" s="249"/>
      <c r="S984" s="249"/>
      <c r="T984" s="251"/>
      <c r="U984" s="251"/>
      <c r="V984" s="251"/>
      <c r="W984" s="251"/>
      <c r="X984" s="251"/>
      <c r="Y984" s="251"/>
      <c r="Z984" s="251"/>
      <c r="AA984" s="251"/>
      <c r="AB984" s="251"/>
      <c r="AC984" s="251"/>
      <c r="AD984" s="251"/>
      <c r="AK984">
        <f t="shared" si="123"/>
        <v>0</v>
      </c>
      <c r="AL984">
        <f t="shared" si="124"/>
        <v>0</v>
      </c>
      <c r="AM984">
        <f t="shared" si="125"/>
        <v>0</v>
      </c>
      <c r="AN984">
        <f t="shared" si="126"/>
        <v>0</v>
      </c>
      <c r="AO984">
        <f t="shared" si="127"/>
        <v>0</v>
      </c>
      <c r="AP984">
        <f t="shared" si="128"/>
        <v>0</v>
      </c>
      <c r="AQ984">
        <f t="shared" si="129"/>
        <v>0</v>
      </c>
      <c r="AR984">
        <f t="shared" si="130"/>
        <v>0</v>
      </c>
      <c r="AS984">
        <f t="shared" si="131"/>
        <v>0</v>
      </c>
      <c r="AT984">
        <f t="shared" si="132"/>
        <v>0</v>
      </c>
      <c r="AU984">
        <f t="shared" si="133"/>
        <v>0</v>
      </c>
      <c r="AV984">
        <f t="shared" si="134"/>
        <v>0</v>
      </c>
    </row>
    <row r="985" spans="1:48" ht="15" customHeight="1">
      <c r="A985" s="83"/>
      <c r="B985" s="100"/>
      <c r="C985" s="125" t="s">
        <v>1548</v>
      </c>
      <c r="D985" s="441" t="str">
        <f>IF(OR($AC$136="",$C$26&lt;&gt;1),"",IF(HLOOKUP($AC$136,Presentación!$AQ$3:$BV$574,Presentación!AP265)="","",HLOOKUP($AC$136,Presentación!$AQ$3:$BV$574,Presentación!AP265,0)))</f>
        <v/>
      </c>
      <c r="E985" s="428"/>
      <c r="F985" s="429"/>
      <c r="G985" s="396" t="str">
        <f>IF(OR($AC$136="",$C$26&lt;&gt;1),"",IF(HLOOKUP($AC$136,Presentación!$BZ$3:$DE$574,Presentación!AP265,0)="","",HLOOKUP($AC$136,Presentación!$BZ$3:$DE$574,Presentación!AP265,0)))</f>
        <v/>
      </c>
      <c r="H985" s="428"/>
      <c r="I985" s="428"/>
      <c r="J985" s="428"/>
      <c r="K985" s="428"/>
      <c r="L985" s="428"/>
      <c r="M985" s="428"/>
      <c r="N985" s="428"/>
      <c r="O985" s="249"/>
      <c r="P985" s="249"/>
      <c r="Q985" s="249"/>
      <c r="R985" s="249"/>
      <c r="S985" s="249"/>
      <c r="T985" s="251"/>
      <c r="U985" s="251"/>
      <c r="V985" s="251"/>
      <c r="W985" s="251"/>
      <c r="X985" s="251"/>
      <c r="Y985" s="251"/>
      <c r="Z985" s="251"/>
      <c r="AA985" s="251"/>
      <c r="AB985" s="251"/>
      <c r="AC985" s="251"/>
      <c r="AD985" s="251"/>
      <c r="AK985">
        <f t="shared" si="123"/>
        <v>0</v>
      </c>
      <c r="AL985">
        <f t="shared" si="124"/>
        <v>0</v>
      </c>
      <c r="AM985">
        <f t="shared" si="125"/>
        <v>0</v>
      </c>
      <c r="AN985">
        <f t="shared" si="126"/>
        <v>0</v>
      </c>
      <c r="AO985">
        <f t="shared" si="127"/>
        <v>0</v>
      </c>
      <c r="AP985">
        <f t="shared" si="128"/>
        <v>0</v>
      </c>
      <c r="AQ985">
        <f t="shared" si="129"/>
        <v>0</v>
      </c>
      <c r="AR985">
        <f t="shared" si="130"/>
        <v>0</v>
      </c>
      <c r="AS985">
        <f t="shared" si="131"/>
        <v>0</v>
      </c>
      <c r="AT985">
        <f t="shared" si="132"/>
        <v>0</v>
      </c>
      <c r="AU985">
        <f t="shared" si="133"/>
        <v>0</v>
      </c>
      <c r="AV985">
        <f t="shared" si="134"/>
        <v>0</v>
      </c>
    </row>
    <row r="986" spans="1:48" ht="15" customHeight="1">
      <c r="A986" s="83"/>
      <c r="B986" s="100"/>
      <c r="C986" s="125" t="s">
        <v>1549</v>
      </c>
      <c r="D986" s="441" t="str">
        <f>IF(OR($AC$136="",$C$26&lt;&gt;1),"",IF(HLOOKUP($AC$136,Presentación!$AQ$3:$BV$574,Presentación!AP266)="","",HLOOKUP($AC$136,Presentación!$AQ$3:$BV$574,Presentación!AP266,0)))</f>
        <v/>
      </c>
      <c r="E986" s="428"/>
      <c r="F986" s="429"/>
      <c r="G986" s="396" t="str">
        <f>IF(OR($AC$136="",$C$26&lt;&gt;1),"",IF(HLOOKUP($AC$136,Presentación!$BZ$3:$DE$574,Presentación!AP266,0)="","",HLOOKUP($AC$136,Presentación!$BZ$3:$DE$574,Presentación!AP266,0)))</f>
        <v/>
      </c>
      <c r="H986" s="428"/>
      <c r="I986" s="428"/>
      <c r="J986" s="428"/>
      <c r="K986" s="428"/>
      <c r="L986" s="428"/>
      <c r="M986" s="428"/>
      <c r="N986" s="428"/>
      <c r="O986" s="249"/>
      <c r="P986" s="249"/>
      <c r="Q986" s="249"/>
      <c r="R986" s="249"/>
      <c r="S986" s="249"/>
      <c r="T986" s="251"/>
      <c r="U986" s="251"/>
      <c r="V986" s="251"/>
      <c r="W986" s="251"/>
      <c r="X986" s="251"/>
      <c r="Y986" s="251"/>
      <c r="Z986" s="251"/>
      <c r="AA986" s="251"/>
      <c r="AB986" s="251"/>
      <c r="AC986" s="251"/>
      <c r="AD986" s="251"/>
      <c r="AK986">
        <f t="shared" si="123"/>
        <v>0</v>
      </c>
      <c r="AL986">
        <f t="shared" si="124"/>
        <v>0</v>
      </c>
      <c r="AM986">
        <f t="shared" si="125"/>
        <v>0</v>
      </c>
      <c r="AN986">
        <f t="shared" si="126"/>
        <v>0</v>
      </c>
      <c r="AO986">
        <f t="shared" si="127"/>
        <v>0</v>
      </c>
      <c r="AP986">
        <f t="shared" si="128"/>
        <v>0</v>
      </c>
      <c r="AQ986">
        <f t="shared" si="129"/>
        <v>0</v>
      </c>
      <c r="AR986">
        <f t="shared" si="130"/>
        <v>0</v>
      </c>
      <c r="AS986">
        <f t="shared" si="131"/>
        <v>0</v>
      </c>
      <c r="AT986">
        <f t="shared" si="132"/>
        <v>0</v>
      </c>
      <c r="AU986">
        <f t="shared" si="133"/>
        <v>0</v>
      </c>
      <c r="AV986">
        <f t="shared" si="134"/>
        <v>0</v>
      </c>
    </row>
    <row r="987" spans="1:48" ht="15" customHeight="1">
      <c r="A987" s="83"/>
      <c r="B987" s="100"/>
      <c r="C987" s="125" t="s">
        <v>1550</v>
      </c>
      <c r="D987" s="441" t="str">
        <f>IF(OR($AC$136="",$C$26&lt;&gt;1),"",IF(HLOOKUP($AC$136,Presentación!$AQ$3:$BV$574,Presentación!AP267)="","",HLOOKUP($AC$136,Presentación!$AQ$3:$BV$574,Presentación!AP267,0)))</f>
        <v/>
      </c>
      <c r="E987" s="428"/>
      <c r="F987" s="429"/>
      <c r="G987" s="396" t="str">
        <f>IF(OR($AC$136="",$C$26&lt;&gt;1),"",IF(HLOOKUP($AC$136,Presentación!$BZ$3:$DE$574,Presentación!AP267,0)="","",HLOOKUP($AC$136,Presentación!$BZ$3:$DE$574,Presentación!AP267,0)))</f>
        <v/>
      </c>
      <c r="H987" s="428"/>
      <c r="I987" s="428"/>
      <c r="J987" s="428"/>
      <c r="K987" s="428"/>
      <c r="L987" s="428"/>
      <c r="M987" s="428"/>
      <c r="N987" s="428"/>
      <c r="O987" s="249"/>
      <c r="P987" s="249"/>
      <c r="Q987" s="249"/>
      <c r="R987" s="249"/>
      <c r="S987" s="249"/>
      <c r="T987" s="251"/>
      <c r="U987" s="251"/>
      <c r="V987" s="251"/>
      <c r="W987" s="251"/>
      <c r="X987" s="251"/>
      <c r="Y987" s="251"/>
      <c r="Z987" s="251"/>
      <c r="AA987" s="251"/>
      <c r="AB987" s="251"/>
      <c r="AC987" s="251"/>
      <c r="AD987" s="251"/>
      <c r="AK987">
        <f t="shared" si="123"/>
        <v>0</v>
      </c>
      <c r="AL987">
        <f t="shared" si="124"/>
        <v>0</v>
      </c>
      <c r="AM987">
        <f t="shared" si="125"/>
        <v>0</v>
      </c>
      <c r="AN987">
        <f t="shared" si="126"/>
        <v>0</v>
      </c>
      <c r="AO987">
        <f t="shared" si="127"/>
        <v>0</v>
      </c>
      <c r="AP987">
        <f t="shared" si="128"/>
        <v>0</v>
      </c>
      <c r="AQ987">
        <f t="shared" si="129"/>
        <v>0</v>
      </c>
      <c r="AR987">
        <f t="shared" si="130"/>
        <v>0</v>
      </c>
      <c r="AS987">
        <f t="shared" si="131"/>
        <v>0</v>
      </c>
      <c r="AT987">
        <f t="shared" si="132"/>
        <v>0</v>
      </c>
      <c r="AU987">
        <f t="shared" si="133"/>
        <v>0</v>
      </c>
      <c r="AV987">
        <f t="shared" si="134"/>
        <v>0</v>
      </c>
    </row>
    <row r="988" spans="1:48" ht="15" customHeight="1">
      <c r="A988" s="83"/>
      <c r="B988" s="100"/>
      <c r="C988" s="125" t="s">
        <v>1551</v>
      </c>
      <c r="D988" s="441" t="str">
        <f>IF(OR($AC$136="",$C$26&lt;&gt;1),"",IF(HLOOKUP($AC$136,Presentación!$AQ$3:$BV$574,Presentación!AP268)="","",HLOOKUP($AC$136,Presentación!$AQ$3:$BV$574,Presentación!AP268,0)))</f>
        <v/>
      </c>
      <c r="E988" s="428"/>
      <c r="F988" s="429"/>
      <c r="G988" s="396" t="str">
        <f>IF(OR($AC$136="",$C$26&lt;&gt;1),"",IF(HLOOKUP($AC$136,Presentación!$BZ$3:$DE$574,Presentación!AP268,0)="","",HLOOKUP($AC$136,Presentación!$BZ$3:$DE$574,Presentación!AP268,0)))</f>
        <v/>
      </c>
      <c r="H988" s="428"/>
      <c r="I988" s="428"/>
      <c r="J988" s="428"/>
      <c r="K988" s="428"/>
      <c r="L988" s="428"/>
      <c r="M988" s="428"/>
      <c r="N988" s="428"/>
      <c r="O988" s="249"/>
      <c r="P988" s="249"/>
      <c r="Q988" s="249"/>
      <c r="R988" s="249"/>
      <c r="S988" s="249"/>
      <c r="T988" s="251"/>
      <c r="U988" s="251"/>
      <c r="V988" s="251"/>
      <c r="W988" s="251"/>
      <c r="X988" s="251"/>
      <c r="Y988" s="251"/>
      <c r="Z988" s="251"/>
      <c r="AA988" s="251"/>
      <c r="AB988" s="251"/>
      <c r="AC988" s="251"/>
      <c r="AD988" s="251"/>
      <c r="AK988">
        <f t="shared" si="123"/>
        <v>0</v>
      </c>
      <c r="AL988">
        <f t="shared" si="124"/>
        <v>0</v>
      </c>
      <c r="AM988">
        <f t="shared" si="125"/>
        <v>0</v>
      </c>
      <c r="AN988">
        <f t="shared" si="126"/>
        <v>0</v>
      </c>
      <c r="AO988">
        <f t="shared" si="127"/>
        <v>0</v>
      </c>
      <c r="AP988">
        <f t="shared" si="128"/>
        <v>0</v>
      </c>
      <c r="AQ988">
        <f t="shared" si="129"/>
        <v>0</v>
      </c>
      <c r="AR988">
        <f t="shared" si="130"/>
        <v>0</v>
      </c>
      <c r="AS988">
        <f t="shared" si="131"/>
        <v>0</v>
      </c>
      <c r="AT988">
        <f t="shared" si="132"/>
        <v>0</v>
      </c>
      <c r="AU988">
        <f t="shared" si="133"/>
        <v>0</v>
      </c>
      <c r="AV988">
        <f t="shared" si="134"/>
        <v>0</v>
      </c>
    </row>
    <row r="989" spans="1:48" ht="15" customHeight="1">
      <c r="A989" s="83"/>
      <c r="B989" s="100"/>
      <c r="C989" s="125" t="s">
        <v>1552</v>
      </c>
      <c r="D989" s="441" t="str">
        <f>IF(OR($AC$136="",$C$26&lt;&gt;1),"",IF(HLOOKUP($AC$136,Presentación!$AQ$3:$BV$574,Presentación!AP269)="","",HLOOKUP($AC$136,Presentación!$AQ$3:$BV$574,Presentación!AP269,0)))</f>
        <v/>
      </c>
      <c r="E989" s="428"/>
      <c r="F989" s="429"/>
      <c r="G989" s="396" t="str">
        <f>IF(OR($AC$136="",$C$26&lt;&gt;1),"",IF(HLOOKUP($AC$136,Presentación!$BZ$3:$DE$574,Presentación!AP269,0)="","",HLOOKUP($AC$136,Presentación!$BZ$3:$DE$574,Presentación!AP269,0)))</f>
        <v/>
      </c>
      <c r="H989" s="428"/>
      <c r="I989" s="428"/>
      <c r="J989" s="428"/>
      <c r="K989" s="428"/>
      <c r="L989" s="428"/>
      <c r="M989" s="428"/>
      <c r="N989" s="428"/>
      <c r="O989" s="249"/>
      <c r="P989" s="249"/>
      <c r="Q989" s="249"/>
      <c r="R989" s="249"/>
      <c r="S989" s="249"/>
      <c r="T989" s="251"/>
      <c r="U989" s="251"/>
      <c r="V989" s="251"/>
      <c r="W989" s="251"/>
      <c r="X989" s="251"/>
      <c r="Y989" s="251"/>
      <c r="Z989" s="251"/>
      <c r="AA989" s="251"/>
      <c r="AB989" s="251"/>
      <c r="AC989" s="251"/>
      <c r="AD989" s="251"/>
      <c r="AK989">
        <f t="shared" si="123"/>
        <v>0</v>
      </c>
      <c r="AL989">
        <f t="shared" si="124"/>
        <v>0</v>
      </c>
      <c r="AM989">
        <f t="shared" si="125"/>
        <v>0</v>
      </c>
      <c r="AN989">
        <f t="shared" si="126"/>
        <v>0</v>
      </c>
      <c r="AO989">
        <f t="shared" si="127"/>
        <v>0</v>
      </c>
      <c r="AP989">
        <f t="shared" si="128"/>
        <v>0</v>
      </c>
      <c r="AQ989">
        <f t="shared" si="129"/>
        <v>0</v>
      </c>
      <c r="AR989">
        <f t="shared" si="130"/>
        <v>0</v>
      </c>
      <c r="AS989">
        <f t="shared" si="131"/>
        <v>0</v>
      </c>
      <c r="AT989">
        <f t="shared" si="132"/>
        <v>0</v>
      </c>
      <c r="AU989">
        <f t="shared" si="133"/>
        <v>0</v>
      </c>
      <c r="AV989">
        <f t="shared" si="134"/>
        <v>0</v>
      </c>
    </row>
    <row r="990" spans="1:48" ht="15" customHeight="1">
      <c r="A990" s="83"/>
      <c r="B990" s="100"/>
      <c r="C990" s="125" t="s">
        <v>1553</v>
      </c>
      <c r="D990" s="441" t="str">
        <f>IF(OR($AC$136="",$C$26&lt;&gt;1),"",IF(HLOOKUP($AC$136,Presentación!$AQ$3:$BV$574,Presentación!AP270)="","",HLOOKUP($AC$136,Presentación!$AQ$3:$BV$574,Presentación!AP270,0)))</f>
        <v/>
      </c>
      <c r="E990" s="428"/>
      <c r="F990" s="429"/>
      <c r="G990" s="396" t="str">
        <f>IF(OR($AC$136="",$C$26&lt;&gt;1),"",IF(HLOOKUP($AC$136,Presentación!$BZ$3:$DE$574,Presentación!AP270,0)="","",HLOOKUP($AC$136,Presentación!$BZ$3:$DE$574,Presentación!AP270,0)))</f>
        <v/>
      </c>
      <c r="H990" s="428"/>
      <c r="I990" s="428"/>
      <c r="J990" s="428"/>
      <c r="K990" s="428"/>
      <c r="L990" s="428"/>
      <c r="M990" s="428"/>
      <c r="N990" s="428"/>
      <c r="O990" s="249"/>
      <c r="P990" s="249"/>
      <c r="Q990" s="249"/>
      <c r="R990" s="249"/>
      <c r="S990" s="249"/>
      <c r="T990" s="251"/>
      <c r="U990" s="251"/>
      <c r="V990" s="251"/>
      <c r="W990" s="251"/>
      <c r="X990" s="251"/>
      <c r="Y990" s="251"/>
      <c r="Z990" s="251"/>
      <c r="AA990" s="251"/>
      <c r="AB990" s="251"/>
      <c r="AC990" s="251"/>
      <c r="AD990" s="251"/>
      <c r="AK990">
        <f t="shared" si="123"/>
        <v>0</v>
      </c>
      <c r="AL990">
        <f t="shared" si="124"/>
        <v>0</v>
      </c>
      <c r="AM990">
        <f t="shared" si="125"/>
        <v>0</v>
      </c>
      <c r="AN990">
        <f t="shared" si="126"/>
        <v>0</v>
      </c>
      <c r="AO990">
        <f t="shared" si="127"/>
        <v>0</v>
      </c>
      <c r="AP990">
        <f t="shared" si="128"/>
        <v>0</v>
      </c>
      <c r="AQ990">
        <f t="shared" si="129"/>
        <v>0</v>
      </c>
      <c r="AR990">
        <f t="shared" si="130"/>
        <v>0</v>
      </c>
      <c r="AS990">
        <f t="shared" si="131"/>
        <v>0</v>
      </c>
      <c r="AT990">
        <f t="shared" si="132"/>
        <v>0</v>
      </c>
      <c r="AU990">
        <f t="shared" si="133"/>
        <v>0</v>
      </c>
      <c r="AV990">
        <f t="shared" si="134"/>
        <v>0</v>
      </c>
    </row>
    <row r="991" spans="1:48" ht="15" customHeight="1">
      <c r="A991" s="83"/>
      <c r="B991" s="100"/>
      <c r="C991" s="125" t="s">
        <v>1554</v>
      </c>
      <c r="D991" s="441" t="str">
        <f>IF(OR($AC$136="",$C$26&lt;&gt;1),"",IF(HLOOKUP($AC$136,Presentación!$AQ$3:$BV$574,Presentación!AP271)="","",HLOOKUP($AC$136,Presentación!$AQ$3:$BV$574,Presentación!AP271,0)))</f>
        <v/>
      </c>
      <c r="E991" s="428"/>
      <c r="F991" s="429"/>
      <c r="G991" s="396" t="str">
        <f>IF(OR($AC$136="",$C$26&lt;&gt;1),"",IF(HLOOKUP($AC$136,Presentación!$BZ$3:$DE$574,Presentación!AP271,0)="","",HLOOKUP($AC$136,Presentación!$BZ$3:$DE$574,Presentación!AP271,0)))</f>
        <v/>
      </c>
      <c r="H991" s="428"/>
      <c r="I991" s="428"/>
      <c r="J991" s="428"/>
      <c r="K991" s="428"/>
      <c r="L991" s="428"/>
      <c r="M991" s="428"/>
      <c r="N991" s="428"/>
      <c r="O991" s="249"/>
      <c r="P991" s="249"/>
      <c r="Q991" s="249"/>
      <c r="R991" s="249"/>
      <c r="S991" s="249"/>
      <c r="T991" s="251"/>
      <c r="U991" s="251"/>
      <c r="V991" s="251"/>
      <c r="W991" s="251"/>
      <c r="X991" s="251"/>
      <c r="Y991" s="251"/>
      <c r="Z991" s="251"/>
      <c r="AA991" s="251"/>
      <c r="AB991" s="251"/>
      <c r="AC991" s="251"/>
      <c r="AD991" s="251"/>
      <c r="AK991">
        <f t="shared" si="123"/>
        <v>0</v>
      </c>
      <c r="AL991">
        <f t="shared" si="124"/>
        <v>0</v>
      </c>
      <c r="AM991">
        <f t="shared" si="125"/>
        <v>0</v>
      </c>
      <c r="AN991">
        <f t="shared" si="126"/>
        <v>0</v>
      </c>
      <c r="AO991">
        <f t="shared" si="127"/>
        <v>0</v>
      </c>
      <c r="AP991">
        <f t="shared" si="128"/>
        <v>0</v>
      </c>
      <c r="AQ991">
        <f t="shared" si="129"/>
        <v>0</v>
      </c>
      <c r="AR991">
        <f t="shared" si="130"/>
        <v>0</v>
      </c>
      <c r="AS991">
        <f t="shared" si="131"/>
        <v>0</v>
      </c>
      <c r="AT991">
        <f t="shared" si="132"/>
        <v>0</v>
      </c>
      <c r="AU991">
        <f t="shared" si="133"/>
        <v>0</v>
      </c>
      <c r="AV991">
        <f t="shared" si="134"/>
        <v>0</v>
      </c>
    </row>
    <row r="992" spans="1:48" ht="15" customHeight="1">
      <c r="A992" s="83"/>
      <c r="B992" s="100"/>
      <c r="C992" s="125" t="s">
        <v>1555</v>
      </c>
      <c r="D992" s="441" t="str">
        <f>IF(OR($AC$136="",$C$26&lt;&gt;1),"",IF(HLOOKUP($AC$136,Presentación!$AQ$3:$BV$574,Presentación!AP272)="","",HLOOKUP($AC$136,Presentación!$AQ$3:$BV$574,Presentación!AP272,0)))</f>
        <v/>
      </c>
      <c r="E992" s="428"/>
      <c r="F992" s="429"/>
      <c r="G992" s="396" t="str">
        <f>IF(OR($AC$136="",$C$26&lt;&gt;1),"",IF(HLOOKUP($AC$136,Presentación!$BZ$3:$DE$574,Presentación!AP272,0)="","",HLOOKUP($AC$136,Presentación!$BZ$3:$DE$574,Presentación!AP272,0)))</f>
        <v/>
      </c>
      <c r="H992" s="428"/>
      <c r="I992" s="428"/>
      <c r="J992" s="428"/>
      <c r="K992" s="428"/>
      <c r="L992" s="428"/>
      <c r="M992" s="428"/>
      <c r="N992" s="428"/>
      <c r="O992" s="249"/>
      <c r="P992" s="249"/>
      <c r="Q992" s="249"/>
      <c r="R992" s="249"/>
      <c r="S992" s="249"/>
      <c r="T992" s="251"/>
      <c r="U992" s="251"/>
      <c r="V992" s="251"/>
      <c r="W992" s="251"/>
      <c r="X992" s="251"/>
      <c r="Y992" s="251"/>
      <c r="Z992" s="251"/>
      <c r="AA992" s="251"/>
      <c r="AB992" s="251"/>
      <c r="AC992" s="251"/>
      <c r="AD992" s="251"/>
      <c r="AK992">
        <f t="shared" si="123"/>
        <v>0</v>
      </c>
      <c r="AL992">
        <f t="shared" si="124"/>
        <v>0</v>
      </c>
      <c r="AM992">
        <f t="shared" si="125"/>
        <v>0</v>
      </c>
      <c r="AN992">
        <f t="shared" si="126"/>
        <v>0</v>
      </c>
      <c r="AO992">
        <f t="shared" si="127"/>
        <v>0</v>
      </c>
      <c r="AP992">
        <f t="shared" si="128"/>
        <v>0</v>
      </c>
      <c r="AQ992">
        <f t="shared" si="129"/>
        <v>0</v>
      </c>
      <c r="AR992">
        <f t="shared" si="130"/>
        <v>0</v>
      </c>
      <c r="AS992">
        <f t="shared" si="131"/>
        <v>0</v>
      </c>
      <c r="AT992">
        <f t="shared" si="132"/>
        <v>0</v>
      </c>
      <c r="AU992">
        <f t="shared" si="133"/>
        <v>0</v>
      </c>
      <c r="AV992">
        <f t="shared" si="134"/>
        <v>0</v>
      </c>
    </row>
    <row r="993" spans="1:48" ht="15" customHeight="1">
      <c r="A993" s="83"/>
      <c r="B993" s="100"/>
      <c r="C993" s="125" t="s">
        <v>1556</v>
      </c>
      <c r="D993" s="441" t="str">
        <f>IF(OR($AC$136="",$C$26&lt;&gt;1),"",IF(HLOOKUP($AC$136,Presentación!$AQ$3:$BV$574,Presentación!AP273)="","",HLOOKUP($AC$136,Presentación!$AQ$3:$BV$574,Presentación!AP273,0)))</f>
        <v/>
      </c>
      <c r="E993" s="428"/>
      <c r="F993" s="429"/>
      <c r="G993" s="396" t="str">
        <f>IF(OR($AC$136="",$C$26&lt;&gt;1),"",IF(HLOOKUP($AC$136,Presentación!$BZ$3:$DE$574,Presentación!AP273,0)="","",HLOOKUP($AC$136,Presentación!$BZ$3:$DE$574,Presentación!AP273,0)))</f>
        <v/>
      </c>
      <c r="H993" s="428"/>
      <c r="I993" s="428"/>
      <c r="J993" s="428"/>
      <c r="K993" s="428"/>
      <c r="L993" s="428"/>
      <c r="M993" s="428"/>
      <c r="N993" s="428"/>
      <c r="O993" s="249"/>
      <c r="P993" s="249"/>
      <c r="Q993" s="249"/>
      <c r="R993" s="249"/>
      <c r="S993" s="249"/>
      <c r="T993" s="251"/>
      <c r="U993" s="251"/>
      <c r="V993" s="251"/>
      <c r="W993" s="251"/>
      <c r="X993" s="251"/>
      <c r="Y993" s="251"/>
      <c r="Z993" s="251"/>
      <c r="AA993" s="251"/>
      <c r="AB993" s="251"/>
      <c r="AC993" s="251"/>
      <c r="AD993" s="251"/>
      <c r="AK993">
        <f t="shared" si="123"/>
        <v>0</v>
      </c>
      <c r="AL993">
        <f t="shared" si="124"/>
        <v>0</v>
      </c>
      <c r="AM993">
        <f t="shared" si="125"/>
        <v>0</v>
      </c>
      <c r="AN993">
        <f t="shared" si="126"/>
        <v>0</v>
      </c>
      <c r="AO993">
        <f t="shared" si="127"/>
        <v>0</v>
      </c>
      <c r="AP993">
        <f t="shared" si="128"/>
        <v>0</v>
      </c>
      <c r="AQ993">
        <f t="shared" si="129"/>
        <v>0</v>
      </c>
      <c r="AR993">
        <f t="shared" si="130"/>
        <v>0</v>
      </c>
      <c r="AS993">
        <f t="shared" si="131"/>
        <v>0</v>
      </c>
      <c r="AT993">
        <f t="shared" si="132"/>
        <v>0</v>
      </c>
      <c r="AU993">
        <f t="shared" si="133"/>
        <v>0</v>
      </c>
      <c r="AV993">
        <f t="shared" si="134"/>
        <v>0</v>
      </c>
    </row>
    <row r="994" spans="1:48" ht="15" customHeight="1">
      <c r="A994" s="83"/>
      <c r="B994" s="100"/>
      <c r="C994" s="125" t="s">
        <v>1557</v>
      </c>
      <c r="D994" s="441" t="str">
        <f>IF(OR($AC$136="",$C$26&lt;&gt;1),"",IF(HLOOKUP($AC$136,Presentación!$AQ$3:$BV$574,Presentación!AP274)="","",HLOOKUP($AC$136,Presentación!$AQ$3:$BV$574,Presentación!AP274,0)))</f>
        <v/>
      </c>
      <c r="E994" s="428"/>
      <c r="F994" s="429"/>
      <c r="G994" s="396" t="str">
        <f>IF(OR($AC$136="",$C$26&lt;&gt;1),"",IF(HLOOKUP($AC$136,Presentación!$BZ$3:$DE$574,Presentación!AP274,0)="","",HLOOKUP($AC$136,Presentación!$BZ$3:$DE$574,Presentación!AP274,0)))</f>
        <v/>
      </c>
      <c r="H994" s="428"/>
      <c r="I994" s="428"/>
      <c r="J994" s="428"/>
      <c r="K994" s="428"/>
      <c r="L994" s="428"/>
      <c r="M994" s="428"/>
      <c r="N994" s="428"/>
      <c r="O994" s="249"/>
      <c r="P994" s="249"/>
      <c r="Q994" s="249"/>
      <c r="R994" s="249"/>
      <c r="S994" s="249"/>
      <c r="T994" s="251"/>
      <c r="U994" s="251"/>
      <c r="V994" s="251"/>
      <c r="W994" s="251"/>
      <c r="X994" s="251"/>
      <c r="Y994" s="251"/>
      <c r="Z994" s="251"/>
      <c r="AA994" s="251"/>
      <c r="AB994" s="251"/>
      <c r="AC994" s="251"/>
      <c r="AD994" s="251"/>
      <c r="AK994">
        <f t="shared" si="123"/>
        <v>0</v>
      </c>
      <c r="AL994">
        <f t="shared" si="124"/>
        <v>0</v>
      </c>
      <c r="AM994">
        <f t="shared" si="125"/>
        <v>0</v>
      </c>
      <c r="AN994">
        <f t="shared" si="126"/>
        <v>0</v>
      </c>
      <c r="AO994">
        <f t="shared" si="127"/>
        <v>0</v>
      </c>
      <c r="AP994">
        <f t="shared" si="128"/>
        <v>0</v>
      </c>
      <c r="AQ994">
        <f t="shared" si="129"/>
        <v>0</v>
      </c>
      <c r="AR994">
        <f t="shared" si="130"/>
        <v>0</v>
      </c>
      <c r="AS994">
        <f t="shared" si="131"/>
        <v>0</v>
      </c>
      <c r="AT994">
        <f t="shared" si="132"/>
        <v>0</v>
      </c>
      <c r="AU994">
        <f t="shared" si="133"/>
        <v>0</v>
      </c>
      <c r="AV994">
        <f t="shared" si="134"/>
        <v>0</v>
      </c>
    </row>
    <row r="995" spans="1:48" ht="15" customHeight="1">
      <c r="A995" s="83"/>
      <c r="B995" s="100"/>
      <c r="C995" s="125" t="s">
        <v>1558</v>
      </c>
      <c r="D995" s="441" t="str">
        <f>IF(OR($AC$136="",$C$26&lt;&gt;1),"",IF(HLOOKUP($AC$136,Presentación!$AQ$3:$BV$574,Presentación!AP275)="","",HLOOKUP($AC$136,Presentación!$AQ$3:$BV$574,Presentación!AP275,0)))</f>
        <v/>
      </c>
      <c r="E995" s="428"/>
      <c r="F995" s="429"/>
      <c r="G995" s="396" t="str">
        <f>IF(OR($AC$136="",$C$26&lt;&gt;1),"",IF(HLOOKUP($AC$136,Presentación!$BZ$3:$DE$574,Presentación!AP275,0)="","",HLOOKUP($AC$136,Presentación!$BZ$3:$DE$574,Presentación!AP275,0)))</f>
        <v/>
      </c>
      <c r="H995" s="428"/>
      <c r="I995" s="428"/>
      <c r="J995" s="428"/>
      <c r="K995" s="428"/>
      <c r="L995" s="428"/>
      <c r="M995" s="428"/>
      <c r="N995" s="428"/>
      <c r="O995" s="249"/>
      <c r="P995" s="249"/>
      <c r="Q995" s="249"/>
      <c r="R995" s="249"/>
      <c r="S995" s="249"/>
      <c r="T995" s="251"/>
      <c r="U995" s="251"/>
      <c r="V995" s="251"/>
      <c r="W995" s="251"/>
      <c r="X995" s="251"/>
      <c r="Y995" s="251"/>
      <c r="Z995" s="251"/>
      <c r="AA995" s="251"/>
      <c r="AB995" s="251"/>
      <c r="AC995" s="251"/>
      <c r="AD995" s="251"/>
      <c r="AK995">
        <f t="shared" si="123"/>
        <v>0</v>
      </c>
      <c r="AL995">
        <f t="shared" si="124"/>
        <v>0</v>
      </c>
      <c r="AM995">
        <f t="shared" si="125"/>
        <v>0</v>
      </c>
      <c r="AN995">
        <f t="shared" si="126"/>
        <v>0</v>
      </c>
      <c r="AO995">
        <f t="shared" si="127"/>
        <v>0</v>
      </c>
      <c r="AP995">
        <f t="shared" si="128"/>
        <v>0</v>
      </c>
      <c r="AQ995">
        <f t="shared" si="129"/>
        <v>0</v>
      </c>
      <c r="AR995">
        <f t="shared" si="130"/>
        <v>0</v>
      </c>
      <c r="AS995">
        <f t="shared" si="131"/>
        <v>0</v>
      </c>
      <c r="AT995">
        <f t="shared" si="132"/>
        <v>0</v>
      </c>
      <c r="AU995">
        <f t="shared" si="133"/>
        <v>0</v>
      </c>
      <c r="AV995">
        <f t="shared" si="134"/>
        <v>0</v>
      </c>
    </row>
    <row r="996" spans="1:48" ht="15" customHeight="1">
      <c r="A996" s="83"/>
      <c r="B996" s="100"/>
      <c r="C996" s="125" t="s">
        <v>1559</v>
      </c>
      <c r="D996" s="441" t="str">
        <f>IF(OR($AC$136="",$C$26&lt;&gt;1),"",IF(HLOOKUP($AC$136,Presentación!$AQ$3:$BV$574,Presentación!AP276)="","",HLOOKUP($AC$136,Presentación!$AQ$3:$BV$574,Presentación!AP276,0)))</f>
        <v/>
      </c>
      <c r="E996" s="428"/>
      <c r="F996" s="429"/>
      <c r="G996" s="396" t="str">
        <f>IF(OR($AC$136="",$C$26&lt;&gt;1),"",IF(HLOOKUP($AC$136,Presentación!$BZ$3:$DE$574,Presentación!AP276,0)="","",HLOOKUP($AC$136,Presentación!$BZ$3:$DE$574,Presentación!AP276,0)))</f>
        <v/>
      </c>
      <c r="H996" s="428"/>
      <c r="I996" s="428"/>
      <c r="J996" s="428"/>
      <c r="K996" s="428"/>
      <c r="L996" s="428"/>
      <c r="M996" s="428"/>
      <c r="N996" s="428"/>
      <c r="O996" s="249"/>
      <c r="P996" s="249"/>
      <c r="Q996" s="249"/>
      <c r="R996" s="249"/>
      <c r="S996" s="249"/>
      <c r="T996" s="251"/>
      <c r="U996" s="251"/>
      <c r="V996" s="251"/>
      <c r="W996" s="251"/>
      <c r="X996" s="251"/>
      <c r="Y996" s="251"/>
      <c r="Z996" s="251"/>
      <c r="AA996" s="251"/>
      <c r="AB996" s="251"/>
      <c r="AC996" s="251"/>
      <c r="AD996" s="251"/>
      <c r="AK996">
        <f t="shared" si="123"/>
        <v>0</v>
      </c>
      <c r="AL996">
        <f t="shared" si="124"/>
        <v>0</v>
      </c>
      <c r="AM996">
        <f t="shared" si="125"/>
        <v>0</v>
      </c>
      <c r="AN996">
        <f t="shared" si="126"/>
        <v>0</v>
      </c>
      <c r="AO996">
        <f t="shared" si="127"/>
        <v>0</v>
      </c>
      <c r="AP996">
        <f t="shared" si="128"/>
        <v>0</v>
      </c>
      <c r="AQ996">
        <f t="shared" si="129"/>
        <v>0</v>
      </c>
      <c r="AR996">
        <f t="shared" si="130"/>
        <v>0</v>
      </c>
      <c r="AS996">
        <f t="shared" si="131"/>
        <v>0</v>
      </c>
      <c r="AT996">
        <f t="shared" si="132"/>
        <v>0</v>
      </c>
      <c r="AU996">
        <f t="shared" si="133"/>
        <v>0</v>
      </c>
      <c r="AV996">
        <f t="shared" si="134"/>
        <v>0</v>
      </c>
    </row>
    <row r="997" spans="1:48" ht="15" customHeight="1">
      <c r="A997" s="83"/>
      <c r="B997" s="100"/>
      <c r="C997" s="125" t="s">
        <v>1560</v>
      </c>
      <c r="D997" s="441" t="str">
        <f>IF(OR($AC$136="",$C$26&lt;&gt;1),"",IF(HLOOKUP($AC$136,Presentación!$AQ$3:$BV$574,Presentación!AP277)="","",HLOOKUP($AC$136,Presentación!$AQ$3:$BV$574,Presentación!AP277,0)))</f>
        <v/>
      </c>
      <c r="E997" s="428"/>
      <c r="F997" s="429"/>
      <c r="G997" s="396" t="str">
        <f>IF(OR($AC$136="",$C$26&lt;&gt;1),"",IF(HLOOKUP($AC$136,Presentación!$BZ$3:$DE$574,Presentación!AP277,0)="","",HLOOKUP($AC$136,Presentación!$BZ$3:$DE$574,Presentación!AP277,0)))</f>
        <v/>
      </c>
      <c r="H997" s="428"/>
      <c r="I997" s="428"/>
      <c r="J997" s="428"/>
      <c r="K997" s="428"/>
      <c r="L997" s="428"/>
      <c r="M997" s="428"/>
      <c r="N997" s="428"/>
      <c r="O997" s="249"/>
      <c r="P997" s="249"/>
      <c r="Q997" s="249"/>
      <c r="R997" s="249"/>
      <c r="S997" s="249"/>
      <c r="T997" s="251"/>
      <c r="U997" s="251"/>
      <c r="V997" s="251"/>
      <c r="W997" s="251"/>
      <c r="X997" s="251"/>
      <c r="Y997" s="251"/>
      <c r="Z997" s="251"/>
      <c r="AA997" s="251"/>
      <c r="AB997" s="251"/>
      <c r="AC997" s="251"/>
      <c r="AD997" s="251"/>
      <c r="AK997">
        <f t="shared" si="123"/>
        <v>0</v>
      </c>
      <c r="AL997">
        <f t="shared" si="124"/>
        <v>0</v>
      </c>
      <c r="AM997">
        <f t="shared" si="125"/>
        <v>0</v>
      </c>
      <c r="AN997">
        <f t="shared" si="126"/>
        <v>0</v>
      </c>
      <c r="AO997">
        <f t="shared" si="127"/>
        <v>0</v>
      </c>
      <c r="AP997">
        <f t="shared" si="128"/>
        <v>0</v>
      </c>
      <c r="AQ997">
        <f t="shared" si="129"/>
        <v>0</v>
      </c>
      <c r="AR997">
        <f t="shared" si="130"/>
        <v>0</v>
      </c>
      <c r="AS997">
        <f t="shared" si="131"/>
        <v>0</v>
      </c>
      <c r="AT997">
        <f t="shared" si="132"/>
        <v>0</v>
      </c>
      <c r="AU997">
        <f t="shared" si="133"/>
        <v>0</v>
      </c>
      <c r="AV997">
        <f t="shared" si="134"/>
        <v>0</v>
      </c>
    </row>
    <row r="998" spans="1:48" ht="15" customHeight="1">
      <c r="A998" s="83"/>
      <c r="B998" s="100"/>
      <c r="C998" s="125" t="s">
        <v>1561</v>
      </c>
      <c r="D998" s="441" t="str">
        <f>IF(OR($AC$136="",$C$26&lt;&gt;1),"",IF(HLOOKUP($AC$136,Presentación!$AQ$3:$BV$574,Presentación!AP278)="","",HLOOKUP($AC$136,Presentación!$AQ$3:$BV$574,Presentación!AP278,0)))</f>
        <v/>
      </c>
      <c r="E998" s="428"/>
      <c r="F998" s="429"/>
      <c r="G998" s="396" t="str">
        <f>IF(OR($AC$136="",$C$26&lt;&gt;1),"",IF(HLOOKUP($AC$136,Presentación!$BZ$3:$DE$574,Presentación!AP278,0)="","",HLOOKUP($AC$136,Presentación!$BZ$3:$DE$574,Presentación!AP278,0)))</f>
        <v/>
      </c>
      <c r="H998" s="428"/>
      <c r="I998" s="428"/>
      <c r="J998" s="428"/>
      <c r="K998" s="428"/>
      <c r="L998" s="428"/>
      <c r="M998" s="428"/>
      <c r="N998" s="428"/>
      <c r="O998" s="249"/>
      <c r="P998" s="249"/>
      <c r="Q998" s="249"/>
      <c r="R998" s="249"/>
      <c r="S998" s="249"/>
      <c r="T998" s="251"/>
      <c r="U998" s="251"/>
      <c r="V998" s="251"/>
      <c r="W998" s="251"/>
      <c r="X998" s="251"/>
      <c r="Y998" s="251"/>
      <c r="Z998" s="251"/>
      <c r="AA998" s="251"/>
      <c r="AB998" s="251"/>
      <c r="AC998" s="251"/>
      <c r="AD998" s="251"/>
      <c r="AK998">
        <f t="shared" si="123"/>
        <v>0</v>
      </c>
      <c r="AL998">
        <f t="shared" si="124"/>
        <v>0</v>
      </c>
      <c r="AM998">
        <f t="shared" si="125"/>
        <v>0</v>
      </c>
      <c r="AN998">
        <f t="shared" si="126"/>
        <v>0</v>
      </c>
      <c r="AO998">
        <f t="shared" si="127"/>
        <v>0</v>
      </c>
      <c r="AP998">
        <f t="shared" si="128"/>
        <v>0</v>
      </c>
      <c r="AQ998">
        <f t="shared" si="129"/>
        <v>0</v>
      </c>
      <c r="AR998">
        <f t="shared" si="130"/>
        <v>0</v>
      </c>
      <c r="AS998">
        <f t="shared" si="131"/>
        <v>0</v>
      </c>
      <c r="AT998">
        <f t="shared" si="132"/>
        <v>0</v>
      </c>
      <c r="AU998">
        <f t="shared" si="133"/>
        <v>0</v>
      </c>
      <c r="AV998">
        <f t="shared" si="134"/>
        <v>0</v>
      </c>
    </row>
    <row r="999" spans="1:48" ht="15" customHeight="1">
      <c r="A999" s="83"/>
      <c r="B999" s="100"/>
      <c r="C999" s="125" t="s">
        <v>1562</v>
      </c>
      <c r="D999" s="441" t="str">
        <f>IF(OR($AC$136="",$C$26&lt;&gt;1),"",IF(HLOOKUP($AC$136,Presentación!$AQ$3:$BV$574,Presentación!AP279)="","",HLOOKUP($AC$136,Presentación!$AQ$3:$BV$574,Presentación!AP279,0)))</f>
        <v/>
      </c>
      <c r="E999" s="428"/>
      <c r="F999" s="429"/>
      <c r="G999" s="396" t="str">
        <f>IF(OR($AC$136="",$C$26&lt;&gt;1),"",IF(HLOOKUP($AC$136,Presentación!$BZ$3:$DE$574,Presentación!AP279,0)="","",HLOOKUP($AC$136,Presentación!$BZ$3:$DE$574,Presentación!AP279,0)))</f>
        <v/>
      </c>
      <c r="H999" s="428"/>
      <c r="I999" s="428"/>
      <c r="J999" s="428"/>
      <c r="K999" s="428"/>
      <c r="L999" s="428"/>
      <c r="M999" s="428"/>
      <c r="N999" s="428"/>
      <c r="O999" s="249"/>
      <c r="P999" s="249"/>
      <c r="Q999" s="249"/>
      <c r="R999" s="249"/>
      <c r="S999" s="249"/>
      <c r="T999" s="251"/>
      <c r="U999" s="251"/>
      <c r="V999" s="251"/>
      <c r="W999" s="251"/>
      <c r="X999" s="251"/>
      <c r="Y999" s="251"/>
      <c r="Z999" s="251"/>
      <c r="AA999" s="251"/>
      <c r="AB999" s="251"/>
      <c r="AC999" s="251"/>
      <c r="AD999" s="251"/>
      <c r="AK999">
        <f t="shared" si="123"/>
        <v>0</v>
      </c>
      <c r="AL999">
        <f t="shared" si="124"/>
        <v>0</v>
      </c>
      <c r="AM999">
        <f t="shared" si="125"/>
        <v>0</v>
      </c>
      <c r="AN999">
        <f t="shared" si="126"/>
        <v>0</v>
      </c>
      <c r="AO999">
        <f t="shared" si="127"/>
        <v>0</v>
      </c>
      <c r="AP999">
        <f t="shared" si="128"/>
        <v>0</v>
      </c>
      <c r="AQ999">
        <f t="shared" si="129"/>
        <v>0</v>
      </c>
      <c r="AR999">
        <f t="shared" si="130"/>
        <v>0</v>
      </c>
      <c r="AS999">
        <f t="shared" si="131"/>
        <v>0</v>
      </c>
      <c r="AT999">
        <f t="shared" si="132"/>
        <v>0</v>
      </c>
      <c r="AU999">
        <f t="shared" si="133"/>
        <v>0</v>
      </c>
      <c r="AV999">
        <f t="shared" si="134"/>
        <v>0</v>
      </c>
    </row>
    <row r="1000" spans="1:48" ht="15" customHeight="1">
      <c r="A1000" s="83"/>
      <c r="B1000" s="100"/>
      <c r="C1000" s="125" t="s">
        <v>1563</v>
      </c>
      <c r="D1000" s="441" t="str">
        <f>IF(OR($AC$136="",$C$26&lt;&gt;1),"",IF(HLOOKUP($AC$136,Presentación!$AQ$3:$BV$574,Presentación!AP280)="","",HLOOKUP($AC$136,Presentación!$AQ$3:$BV$574,Presentación!AP280,0)))</f>
        <v/>
      </c>
      <c r="E1000" s="428"/>
      <c r="F1000" s="429"/>
      <c r="G1000" s="396" t="str">
        <f>IF(OR($AC$136="",$C$26&lt;&gt;1),"",IF(HLOOKUP($AC$136,Presentación!$BZ$3:$DE$574,Presentación!AP280,0)="","",HLOOKUP($AC$136,Presentación!$BZ$3:$DE$574,Presentación!AP280,0)))</f>
        <v/>
      </c>
      <c r="H1000" s="428"/>
      <c r="I1000" s="428"/>
      <c r="J1000" s="428"/>
      <c r="K1000" s="428"/>
      <c r="L1000" s="428"/>
      <c r="M1000" s="428"/>
      <c r="N1000" s="428"/>
      <c r="O1000" s="249"/>
      <c r="P1000" s="249"/>
      <c r="Q1000" s="249"/>
      <c r="R1000" s="249"/>
      <c r="S1000" s="249"/>
      <c r="T1000" s="251"/>
      <c r="U1000" s="251"/>
      <c r="V1000" s="251"/>
      <c r="W1000" s="251"/>
      <c r="X1000" s="251"/>
      <c r="Y1000" s="251"/>
      <c r="Z1000" s="251"/>
      <c r="AA1000" s="251"/>
      <c r="AB1000" s="251"/>
      <c r="AC1000" s="251"/>
      <c r="AD1000" s="251"/>
      <c r="AK1000">
        <f t="shared" si="123"/>
        <v>0</v>
      </c>
      <c r="AL1000">
        <f t="shared" si="124"/>
        <v>0</v>
      </c>
      <c r="AM1000">
        <f t="shared" si="125"/>
        <v>0</v>
      </c>
      <c r="AN1000">
        <f t="shared" si="126"/>
        <v>0</v>
      </c>
      <c r="AO1000">
        <f t="shared" si="127"/>
        <v>0</v>
      </c>
      <c r="AP1000">
        <f t="shared" si="128"/>
        <v>0</v>
      </c>
      <c r="AQ1000">
        <f t="shared" si="129"/>
        <v>0</v>
      </c>
      <c r="AR1000">
        <f t="shared" si="130"/>
        <v>0</v>
      </c>
      <c r="AS1000">
        <f t="shared" si="131"/>
        <v>0</v>
      </c>
      <c r="AT1000">
        <f t="shared" si="132"/>
        <v>0</v>
      </c>
      <c r="AU1000">
        <f t="shared" si="133"/>
        <v>0</v>
      </c>
      <c r="AV1000">
        <f t="shared" si="134"/>
        <v>0</v>
      </c>
    </row>
    <row r="1001" spans="1:48" ht="15" customHeight="1">
      <c r="A1001" s="83"/>
      <c r="B1001" s="100"/>
      <c r="C1001" s="125" t="s">
        <v>1564</v>
      </c>
      <c r="D1001" s="441" t="str">
        <f>IF(OR($AC$136="",$C$26&lt;&gt;1),"",IF(HLOOKUP($AC$136,Presentación!$AQ$3:$BV$574,Presentación!AP281)="","",HLOOKUP($AC$136,Presentación!$AQ$3:$BV$574,Presentación!AP281,0)))</f>
        <v/>
      </c>
      <c r="E1001" s="428"/>
      <c r="F1001" s="429"/>
      <c r="G1001" s="396" t="str">
        <f>IF(OR($AC$136="",$C$26&lt;&gt;1),"",IF(HLOOKUP($AC$136,Presentación!$BZ$3:$DE$574,Presentación!AP281,0)="","",HLOOKUP($AC$136,Presentación!$BZ$3:$DE$574,Presentación!AP281,0)))</f>
        <v/>
      </c>
      <c r="H1001" s="428"/>
      <c r="I1001" s="428"/>
      <c r="J1001" s="428"/>
      <c r="K1001" s="428"/>
      <c r="L1001" s="428"/>
      <c r="M1001" s="428"/>
      <c r="N1001" s="428"/>
      <c r="O1001" s="249"/>
      <c r="P1001" s="249"/>
      <c r="Q1001" s="249"/>
      <c r="R1001" s="249"/>
      <c r="S1001" s="249"/>
      <c r="T1001" s="251"/>
      <c r="U1001" s="251"/>
      <c r="V1001" s="251"/>
      <c r="W1001" s="251"/>
      <c r="X1001" s="251"/>
      <c r="Y1001" s="251"/>
      <c r="Z1001" s="251"/>
      <c r="AA1001" s="251"/>
      <c r="AB1001" s="251"/>
      <c r="AC1001" s="251"/>
      <c r="AD1001" s="251"/>
      <c r="AK1001">
        <f t="shared" si="123"/>
        <v>0</v>
      </c>
      <c r="AL1001">
        <f t="shared" si="124"/>
        <v>0</v>
      </c>
      <c r="AM1001">
        <f t="shared" si="125"/>
        <v>0</v>
      </c>
      <c r="AN1001">
        <f t="shared" si="126"/>
        <v>0</v>
      </c>
      <c r="AO1001">
        <f t="shared" si="127"/>
        <v>0</v>
      </c>
      <c r="AP1001">
        <f t="shared" si="128"/>
        <v>0</v>
      </c>
      <c r="AQ1001">
        <f t="shared" si="129"/>
        <v>0</v>
      </c>
      <c r="AR1001">
        <f t="shared" si="130"/>
        <v>0</v>
      </c>
      <c r="AS1001">
        <f t="shared" si="131"/>
        <v>0</v>
      </c>
      <c r="AT1001">
        <f t="shared" si="132"/>
        <v>0</v>
      </c>
      <c r="AU1001">
        <f t="shared" si="133"/>
        <v>0</v>
      </c>
      <c r="AV1001">
        <f t="shared" si="134"/>
        <v>0</v>
      </c>
    </row>
    <row r="1002" spans="1:48" ht="15" customHeight="1">
      <c r="A1002" s="83"/>
      <c r="B1002" s="100"/>
      <c r="C1002" s="125" t="s">
        <v>1565</v>
      </c>
      <c r="D1002" s="441" t="str">
        <f>IF(OR($AC$136="",$C$26&lt;&gt;1),"",IF(HLOOKUP($AC$136,Presentación!$AQ$3:$BV$574,Presentación!AP282)="","",HLOOKUP($AC$136,Presentación!$AQ$3:$BV$574,Presentación!AP282,0)))</f>
        <v/>
      </c>
      <c r="E1002" s="428"/>
      <c r="F1002" s="429"/>
      <c r="G1002" s="396" t="str">
        <f>IF(OR($AC$136="",$C$26&lt;&gt;1),"",IF(HLOOKUP($AC$136,Presentación!$BZ$3:$DE$574,Presentación!AP282,0)="","",HLOOKUP($AC$136,Presentación!$BZ$3:$DE$574,Presentación!AP282,0)))</f>
        <v/>
      </c>
      <c r="H1002" s="428"/>
      <c r="I1002" s="428"/>
      <c r="J1002" s="428"/>
      <c r="K1002" s="428"/>
      <c r="L1002" s="428"/>
      <c r="M1002" s="428"/>
      <c r="N1002" s="428"/>
      <c r="O1002" s="249"/>
      <c r="P1002" s="249"/>
      <c r="Q1002" s="249"/>
      <c r="R1002" s="249"/>
      <c r="S1002" s="249"/>
      <c r="T1002" s="251"/>
      <c r="U1002" s="251"/>
      <c r="V1002" s="251"/>
      <c r="W1002" s="251"/>
      <c r="X1002" s="251"/>
      <c r="Y1002" s="251"/>
      <c r="Z1002" s="251"/>
      <c r="AA1002" s="251"/>
      <c r="AB1002" s="251"/>
      <c r="AC1002" s="251"/>
      <c r="AD1002" s="251"/>
      <c r="AK1002">
        <f t="shared" si="123"/>
        <v>0</v>
      </c>
      <c r="AL1002">
        <f t="shared" si="124"/>
        <v>0</v>
      </c>
      <c r="AM1002">
        <f t="shared" si="125"/>
        <v>0</v>
      </c>
      <c r="AN1002">
        <f t="shared" si="126"/>
        <v>0</v>
      </c>
      <c r="AO1002">
        <f t="shared" si="127"/>
        <v>0</v>
      </c>
      <c r="AP1002">
        <f t="shared" si="128"/>
        <v>0</v>
      </c>
      <c r="AQ1002">
        <f t="shared" si="129"/>
        <v>0</v>
      </c>
      <c r="AR1002">
        <f t="shared" si="130"/>
        <v>0</v>
      </c>
      <c r="AS1002">
        <f t="shared" si="131"/>
        <v>0</v>
      </c>
      <c r="AT1002">
        <f t="shared" si="132"/>
        <v>0</v>
      </c>
      <c r="AU1002">
        <f t="shared" si="133"/>
        <v>0</v>
      </c>
      <c r="AV1002">
        <f t="shared" si="134"/>
        <v>0</v>
      </c>
    </row>
    <row r="1003" spans="1:48" ht="15" customHeight="1">
      <c r="A1003" s="83"/>
      <c r="B1003" s="100"/>
      <c r="C1003" s="125" t="s">
        <v>1566</v>
      </c>
      <c r="D1003" s="441" t="str">
        <f>IF(OR($AC$136="",$C$26&lt;&gt;1),"",IF(HLOOKUP($AC$136,Presentación!$AQ$3:$BV$574,Presentación!AP283)="","",HLOOKUP($AC$136,Presentación!$AQ$3:$BV$574,Presentación!AP283,0)))</f>
        <v/>
      </c>
      <c r="E1003" s="428"/>
      <c r="F1003" s="429"/>
      <c r="G1003" s="396" t="str">
        <f>IF(OR($AC$136="",$C$26&lt;&gt;1),"",IF(HLOOKUP($AC$136,Presentación!$BZ$3:$DE$574,Presentación!AP283,0)="","",HLOOKUP($AC$136,Presentación!$BZ$3:$DE$574,Presentación!AP283,0)))</f>
        <v/>
      </c>
      <c r="H1003" s="428"/>
      <c r="I1003" s="428"/>
      <c r="J1003" s="428"/>
      <c r="K1003" s="428"/>
      <c r="L1003" s="428"/>
      <c r="M1003" s="428"/>
      <c r="N1003" s="428"/>
      <c r="O1003" s="249"/>
      <c r="P1003" s="249"/>
      <c r="Q1003" s="249"/>
      <c r="R1003" s="249"/>
      <c r="S1003" s="249"/>
      <c r="T1003" s="251"/>
      <c r="U1003" s="251"/>
      <c r="V1003" s="251"/>
      <c r="W1003" s="251"/>
      <c r="X1003" s="251"/>
      <c r="Y1003" s="251"/>
      <c r="Z1003" s="251"/>
      <c r="AA1003" s="251"/>
      <c r="AB1003" s="251"/>
      <c r="AC1003" s="251"/>
      <c r="AD1003" s="251"/>
      <c r="AK1003">
        <f t="shared" si="123"/>
        <v>0</v>
      </c>
      <c r="AL1003">
        <f t="shared" si="124"/>
        <v>0</v>
      </c>
      <c r="AM1003">
        <f t="shared" si="125"/>
        <v>0</v>
      </c>
      <c r="AN1003">
        <f t="shared" si="126"/>
        <v>0</v>
      </c>
      <c r="AO1003">
        <f t="shared" si="127"/>
        <v>0</v>
      </c>
      <c r="AP1003">
        <f t="shared" si="128"/>
        <v>0</v>
      </c>
      <c r="AQ1003">
        <f t="shared" si="129"/>
        <v>0</v>
      </c>
      <c r="AR1003">
        <f t="shared" si="130"/>
        <v>0</v>
      </c>
      <c r="AS1003">
        <f t="shared" si="131"/>
        <v>0</v>
      </c>
      <c r="AT1003">
        <f t="shared" si="132"/>
        <v>0</v>
      </c>
      <c r="AU1003">
        <f t="shared" si="133"/>
        <v>0</v>
      </c>
      <c r="AV1003">
        <f t="shared" si="134"/>
        <v>0</v>
      </c>
    </row>
    <row r="1004" spans="1:48" ht="15" customHeight="1">
      <c r="A1004" s="83"/>
      <c r="B1004" s="100"/>
      <c r="C1004" s="125" t="s">
        <v>1567</v>
      </c>
      <c r="D1004" s="441" t="str">
        <f>IF(OR($AC$136="",$C$26&lt;&gt;1),"",IF(HLOOKUP($AC$136,Presentación!$AQ$3:$BV$574,Presentación!AP284)="","",HLOOKUP($AC$136,Presentación!$AQ$3:$BV$574,Presentación!AP284,0)))</f>
        <v/>
      </c>
      <c r="E1004" s="428"/>
      <c r="F1004" s="429"/>
      <c r="G1004" s="396" t="str">
        <f>IF(OR($AC$136="",$C$26&lt;&gt;1),"",IF(HLOOKUP($AC$136,Presentación!$BZ$3:$DE$574,Presentación!AP284,0)="","",HLOOKUP($AC$136,Presentación!$BZ$3:$DE$574,Presentación!AP284,0)))</f>
        <v/>
      </c>
      <c r="H1004" s="428"/>
      <c r="I1004" s="428"/>
      <c r="J1004" s="428"/>
      <c r="K1004" s="428"/>
      <c r="L1004" s="428"/>
      <c r="M1004" s="428"/>
      <c r="N1004" s="428"/>
      <c r="O1004" s="249"/>
      <c r="P1004" s="249"/>
      <c r="Q1004" s="249"/>
      <c r="R1004" s="249"/>
      <c r="S1004" s="249"/>
      <c r="T1004" s="251"/>
      <c r="U1004" s="251"/>
      <c r="V1004" s="251"/>
      <c r="W1004" s="251"/>
      <c r="X1004" s="251"/>
      <c r="Y1004" s="251"/>
      <c r="Z1004" s="251"/>
      <c r="AA1004" s="251"/>
      <c r="AB1004" s="251"/>
      <c r="AC1004" s="251"/>
      <c r="AD1004" s="251"/>
      <c r="AK1004">
        <f t="shared" si="123"/>
        <v>0</v>
      </c>
      <c r="AL1004">
        <f t="shared" si="124"/>
        <v>0</v>
      </c>
      <c r="AM1004">
        <f t="shared" si="125"/>
        <v>0</v>
      </c>
      <c r="AN1004">
        <f t="shared" si="126"/>
        <v>0</v>
      </c>
      <c r="AO1004">
        <f t="shared" si="127"/>
        <v>0</v>
      </c>
      <c r="AP1004">
        <f t="shared" si="128"/>
        <v>0</v>
      </c>
      <c r="AQ1004">
        <f t="shared" si="129"/>
        <v>0</v>
      </c>
      <c r="AR1004">
        <f t="shared" si="130"/>
        <v>0</v>
      </c>
      <c r="AS1004">
        <f t="shared" si="131"/>
        <v>0</v>
      </c>
      <c r="AT1004">
        <f t="shared" si="132"/>
        <v>0</v>
      </c>
      <c r="AU1004">
        <f t="shared" si="133"/>
        <v>0</v>
      </c>
      <c r="AV1004">
        <f t="shared" si="134"/>
        <v>0</v>
      </c>
    </row>
    <row r="1005" spans="1:48" ht="15" customHeight="1">
      <c r="A1005" s="83"/>
      <c r="B1005" s="100"/>
      <c r="C1005" s="125" t="s">
        <v>1568</v>
      </c>
      <c r="D1005" s="441" t="str">
        <f>IF(OR($AC$136="",$C$26&lt;&gt;1),"",IF(HLOOKUP($AC$136,Presentación!$AQ$3:$BV$574,Presentación!AP285)="","",HLOOKUP($AC$136,Presentación!$AQ$3:$BV$574,Presentación!AP285,0)))</f>
        <v/>
      </c>
      <c r="E1005" s="428"/>
      <c r="F1005" s="429"/>
      <c r="G1005" s="396" t="str">
        <f>IF(OR($AC$136="",$C$26&lt;&gt;1),"",IF(HLOOKUP($AC$136,Presentación!$BZ$3:$DE$574,Presentación!AP285,0)="","",HLOOKUP($AC$136,Presentación!$BZ$3:$DE$574,Presentación!AP285,0)))</f>
        <v/>
      </c>
      <c r="H1005" s="428"/>
      <c r="I1005" s="428"/>
      <c r="J1005" s="428"/>
      <c r="K1005" s="428"/>
      <c r="L1005" s="428"/>
      <c r="M1005" s="428"/>
      <c r="N1005" s="428"/>
      <c r="O1005" s="249"/>
      <c r="P1005" s="249"/>
      <c r="Q1005" s="249"/>
      <c r="R1005" s="249"/>
      <c r="S1005" s="249"/>
      <c r="T1005" s="251"/>
      <c r="U1005" s="251"/>
      <c r="V1005" s="251"/>
      <c r="W1005" s="251"/>
      <c r="X1005" s="251"/>
      <c r="Y1005" s="251"/>
      <c r="Z1005" s="251"/>
      <c r="AA1005" s="251"/>
      <c r="AB1005" s="251"/>
      <c r="AC1005" s="251"/>
      <c r="AD1005" s="251"/>
      <c r="AK1005">
        <f t="shared" si="123"/>
        <v>0</v>
      </c>
      <c r="AL1005">
        <f t="shared" si="124"/>
        <v>0</v>
      </c>
      <c r="AM1005">
        <f t="shared" si="125"/>
        <v>0</v>
      </c>
      <c r="AN1005">
        <f t="shared" si="126"/>
        <v>0</v>
      </c>
      <c r="AO1005">
        <f t="shared" si="127"/>
        <v>0</v>
      </c>
      <c r="AP1005">
        <f t="shared" si="128"/>
        <v>0</v>
      </c>
      <c r="AQ1005">
        <f t="shared" si="129"/>
        <v>0</v>
      </c>
      <c r="AR1005">
        <f t="shared" si="130"/>
        <v>0</v>
      </c>
      <c r="AS1005">
        <f t="shared" si="131"/>
        <v>0</v>
      </c>
      <c r="AT1005">
        <f t="shared" si="132"/>
        <v>0</v>
      </c>
      <c r="AU1005">
        <f t="shared" si="133"/>
        <v>0</v>
      </c>
      <c r="AV1005">
        <f t="shared" si="134"/>
        <v>0</v>
      </c>
    </row>
    <row r="1006" spans="1:48" ht="15" customHeight="1">
      <c r="A1006" s="83"/>
      <c r="B1006" s="100"/>
      <c r="C1006" s="125" t="s">
        <v>1569</v>
      </c>
      <c r="D1006" s="441" t="str">
        <f>IF(OR($AC$136="",$C$26&lt;&gt;1),"",IF(HLOOKUP($AC$136,Presentación!$AQ$3:$BV$574,Presentación!AP286)="","",HLOOKUP($AC$136,Presentación!$AQ$3:$BV$574,Presentación!AP286,0)))</f>
        <v/>
      </c>
      <c r="E1006" s="428"/>
      <c r="F1006" s="429"/>
      <c r="G1006" s="396" t="str">
        <f>IF(OR($AC$136="",$C$26&lt;&gt;1),"",IF(HLOOKUP($AC$136,Presentación!$BZ$3:$DE$574,Presentación!AP286,0)="","",HLOOKUP($AC$136,Presentación!$BZ$3:$DE$574,Presentación!AP286,0)))</f>
        <v/>
      </c>
      <c r="H1006" s="428"/>
      <c r="I1006" s="428"/>
      <c r="J1006" s="428"/>
      <c r="K1006" s="428"/>
      <c r="L1006" s="428"/>
      <c r="M1006" s="428"/>
      <c r="N1006" s="428"/>
      <c r="O1006" s="249"/>
      <c r="P1006" s="249"/>
      <c r="Q1006" s="249"/>
      <c r="R1006" s="249"/>
      <c r="S1006" s="249"/>
      <c r="T1006" s="251"/>
      <c r="U1006" s="251"/>
      <c r="V1006" s="251"/>
      <c r="W1006" s="251"/>
      <c r="X1006" s="251"/>
      <c r="Y1006" s="251"/>
      <c r="Z1006" s="251"/>
      <c r="AA1006" s="251"/>
      <c r="AB1006" s="251"/>
      <c r="AC1006" s="251"/>
      <c r="AD1006" s="251"/>
      <c r="AK1006">
        <f t="shared" si="123"/>
        <v>0</v>
      </c>
      <c r="AL1006">
        <f t="shared" si="124"/>
        <v>0</v>
      </c>
      <c r="AM1006">
        <f t="shared" si="125"/>
        <v>0</v>
      </c>
      <c r="AN1006">
        <f t="shared" si="126"/>
        <v>0</v>
      </c>
      <c r="AO1006">
        <f t="shared" si="127"/>
        <v>0</v>
      </c>
      <c r="AP1006">
        <f t="shared" si="128"/>
        <v>0</v>
      </c>
      <c r="AQ1006">
        <f t="shared" si="129"/>
        <v>0</v>
      </c>
      <c r="AR1006">
        <f t="shared" si="130"/>
        <v>0</v>
      </c>
      <c r="AS1006">
        <f t="shared" si="131"/>
        <v>0</v>
      </c>
      <c r="AT1006">
        <f t="shared" si="132"/>
        <v>0</v>
      </c>
      <c r="AU1006">
        <f t="shared" si="133"/>
        <v>0</v>
      </c>
      <c r="AV1006">
        <f t="shared" si="134"/>
        <v>0</v>
      </c>
    </row>
    <row r="1007" spans="1:48" ht="15" customHeight="1">
      <c r="A1007" s="83"/>
      <c r="B1007" s="100"/>
      <c r="C1007" s="125" t="s">
        <v>1570</v>
      </c>
      <c r="D1007" s="441" t="str">
        <f>IF(OR($AC$136="",$C$26&lt;&gt;1),"",IF(HLOOKUP($AC$136,Presentación!$AQ$3:$BV$574,Presentación!AP287)="","",HLOOKUP($AC$136,Presentación!$AQ$3:$BV$574,Presentación!AP287,0)))</f>
        <v/>
      </c>
      <c r="E1007" s="428"/>
      <c r="F1007" s="429"/>
      <c r="G1007" s="396" t="str">
        <f>IF(OR($AC$136="",$C$26&lt;&gt;1),"",IF(HLOOKUP($AC$136,Presentación!$BZ$3:$DE$574,Presentación!AP287,0)="","",HLOOKUP($AC$136,Presentación!$BZ$3:$DE$574,Presentación!AP287,0)))</f>
        <v/>
      </c>
      <c r="H1007" s="428"/>
      <c r="I1007" s="428"/>
      <c r="J1007" s="428"/>
      <c r="K1007" s="428"/>
      <c r="L1007" s="428"/>
      <c r="M1007" s="428"/>
      <c r="N1007" s="428"/>
      <c r="O1007" s="249"/>
      <c r="P1007" s="249"/>
      <c r="Q1007" s="249"/>
      <c r="R1007" s="249"/>
      <c r="S1007" s="249"/>
      <c r="T1007" s="251"/>
      <c r="U1007" s="251"/>
      <c r="V1007" s="251"/>
      <c r="W1007" s="251"/>
      <c r="X1007" s="251"/>
      <c r="Y1007" s="251"/>
      <c r="Z1007" s="251"/>
      <c r="AA1007" s="251"/>
      <c r="AB1007" s="251"/>
      <c r="AC1007" s="251"/>
      <c r="AD1007" s="251"/>
      <c r="AK1007">
        <f t="shared" si="123"/>
        <v>0</v>
      </c>
      <c r="AL1007">
        <f t="shared" si="124"/>
        <v>0</v>
      </c>
      <c r="AM1007">
        <f t="shared" si="125"/>
        <v>0</v>
      </c>
      <c r="AN1007">
        <f t="shared" si="126"/>
        <v>0</v>
      </c>
      <c r="AO1007">
        <f t="shared" si="127"/>
        <v>0</v>
      </c>
      <c r="AP1007">
        <f t="shared" si="128"/>
        <v>0</v>
      </c>
      <c r="AQ1007">
        <f t="shared" si="129"/>
        <v>0</v>
      </c>
      <c r="AR1007">
        <f t="shared" si="130"/>
        <v>0</v>
      </c>
      <c r="AS1007">
        <f t="shared" si="131"/>
        <v>0</v>
      </c>
      <c r="AT1007">
        <f t="shared" si="132"/>
        <v>0</v>
      </c>
      <c r="AU1007">
        <f t="shared" si="133"/>
        <v>0</v>
      </c>
      <c r="AV1007">
        <f t="shared" si="134"/>
        <v>0</v>
      </c>
    </row>
    <row r="1008" spans="1:48" ht="15" customHeight="1">
      <c r="A1008" s="83"/>
      <c r="B1008" s="100"/>
      <c r="C1008" s="125" t="s">
        <v>1571</v>
      </c>
      <c r="D1008" s="441" t="str">
        <f>IF(OR($AC$136="",$C$26&lt;&gt;1),"",IF(HLOOKUP($AC$136,Presentación!$AQ$3:$BV$574,Presentación!AP288)="","",HLOOKUP($AC$136,Presentación!$AQ$3:$BV$574,Presentación!AP288,0)))</f>
        <v/>
      </c>
      <c r="E1008" s="428"/>
      <c r="F1008" s="429"/>
      <c r="G1008" s="396" t="str">
        <f>IF(OR($AC$136="",$C$26&lt;&gt;1),"",IF(HLOOKUP($AC$136,Presentación!$BZ$3:$DE$574,Presentación!AP288,0)="","",HLOOKUP($AC$136,Presentación!$BZ$3:$DE$574,Presentación!AP288,0)))</f>
        <v/>
      </c>
      <c r="H1008" s="428"/>
      <c r="I1008" s="428"/>
      <c r="J1008" s="428"/>
      <c r="K1008" s="428"/>
      <c r="L1008" s="428"/>
      <c r="M1008" s="428"/>
      <c r="N1008" s="428"/>
      <c r="O1008" s="249"/>
      <c r="P1008" s="249"/>
      <c r="Q1008" s="249"/>
      <c r="R1008" s="249"/>
      <c r="S1008" s="249"/>
      <c r="T1008" s="251"/>
      <c r="U1008" s="251"/>
      <c r="V1008" s="251"/>
      <c r="W1008" s="251"/>
      <c r="X1008" s="251"/>
      <c r="Y1008" s="251"/>
      <c r="Z1008" s="251"/>
      <c r="AA1008" s="251"/>
      <c r="AB1008" s="251"/>
      <c r="AC1008" s="251"/>
      <c r="AD1008" s="251"/>
      <c r="AK1008">
        <f t="shared" si="123"/>
        <v>0</v>
      </c>
      <c r="AL1008">
        <f t="shared" si="124"/>
        <v>0</v>
      </c>
      <c r="AM1008">
        <f t="shared" si="125"/>
        <v>0</v>
      </c>
      <c r="AN1008">
        <f t="shared" si="126"/>
        <v>0</v>
      </c>
      <c r="AO1008">
        <f t="shared" si="127"/>
        <v>0</v>
      </c>
      <c r="AP1008">
        <f t="shared" si="128"/>
        <v>0</v>
      </c>
      <c r="AQ1008">
        <f t="shared" si="129"/>
        <v>0</v>
      </c>
      <c r="AR1008">
        <f t="shared" si="130"/>
        <v>0</v>
      </c>
      <c r="AS1008">
        <f t="shared" si="131"/>
        <v>0</v>
      </c>
      <c r="AT1008">
        <f t="shared" si="132"/>
        <v>0</v>
      </c>
      <c r="AU1008">
        <f t="shared" si="133"/>
        <v>0</v>
      </c>
      <c r="AV1008">
        <f t="shared" si="134"/>
        <v>0</v>
      </c>
    </row>
    <row r="1009" spans="1:48" ht="15" customHeight="1">
      <c r="A1009" s="83"/>
      <c r="B1009" s="100"/>
      <c r="C1009" s="125" t="s">
        <v>1572</v>
      </c>
      <c r="D1009" s="441" t="str">
        <f>IF(OR($AC$136="",$C$26&lt;&gt;1),"",IF(HLOOKUP($AC$136,Presentación!$AQ$3:$BV$574,Presentación!AP289)="","",HLOOKUP($AC$136,Presentación!$AQ$3:$BV$574,Presentación!AP289,0)))</f>
        <v/>
      </c>
      <c r="E1009" s="428"/>
      <c r="F1009" s="429"/>
      <c r="G1009" s="396" t="str">
        <f>IF(OR($AC$136="",$C$26&lt;&gt;1),"",IF(HLOOKUP($AC$136,Presentación!$BZ$3:$DE$574,Presentación!AP289,0)="","",HLOOKUP($AC$136,Presentación!$BZ$3:$DE$574,Presentación!AP289,0)))</f>
        <v/>
      </c>
      <c r="H1009" s="428"/>
      <c r="I1009" s="428"/>
      <c r="J1009" s="428"/>
      <c r="K1009" s="428"/>
      <c r="L1009" s="428"/>
      <c r="M1009" s="428"/>
      <c r="N1009" s="428"/>
      <c r="O1009" s="249"/>
      <c r="P1009" s="249"/>
      <c r="Q1009" s="249"/>
      <c r="R1009" s="249"/>
      <c r="S1009" s="249"/>
      <c r="T1009" s="251"/>
      <c r="U1009" s="251"/>
      <c r="V1009" s="251"/>
      <c r="W1009" s="251"/>
      <c r="X1009" s="251"/>
      <c r="Y1009" s="251"/>
      <c r="Z1009" s="251"/>
      <c r="AA1009" s="251"/>
      <c r="AB1009" s="251"/>
      <c r="AC1009" s="251"/>
      <c r="AD1009" s="251"/>
      <c r="AK1009">
        <f t="shared" si="123"/>
        <v>0</v>
      </c>
      <c r="AL1009">
        <f t="shared" si="124"/>
        <v>0</v>
      </c>
      <c r="AM1009">
        <f t="shared" si="125"/>
        <v>0</v>
      </c>
      <c r="AN1009">
        <f t="shared" si="126"/>
        <v>0</v>
      </c>
      <c r="AO1009">
        <f t="shared" si="127"/>
        <v>0</v>
      </c>
      <c r="AP1009">
        <f t="shared" si="128"/>
        <v>0</v>
      </c>
      <c r="AQ1009">
        <f t="shared" si="129"/>
        <v>0</v>
      </c>
      <c r="AR1009">
        <f t="shared" si="130"/>
        <v>0</v>
      </c>
      <c r="AS1009">
        <f t="shared" si="131"/>
        <v>0</v>
      </c>
      <c r="AT1009">
        <f t="shared" si="132"/>
        <v>0</v>
      </c>
      <c r="AU1009">
        <f t="shared" si="133"/>
        <v>0</v>
      </c>
      <c r="AV1009">
        <f t="shared" si="134"/>
        <v>0</v>
      </c>
    </row>
    <row r="1010" spans="1:48" ht="15" customHeight="1">
      <c r="A1010" s="83"/>
      <c r="B1010" s="100"/>
      <c r="C1010" s="125" t="s">
        <v>1573</v>
      </c>
      <c r="D1010" s="441" t="str">
        <f>IF(OR($AC$136="",$C$26&lt;&gt;1),"",IF(HLOOKUP($AC$136,Presentación!$AQ$3:$BV$574,Presentación!AP290)="","",HLOOKUP($AC$136,Presentación!$AQ$3:$BV$574,Presentación!AP290,0)))</f>
        <v/>
      </c>
      <c r="E1010" s="428"/>
      <c r="F1010" s="429"/>
      <c r="G1010" s="396" t="str">
        <f>IF(OR($AC$136="",$C$26&lt;&gt;1),"",IF(HLOOKUP($AC$136,Presentación!$BZ$3:$DE$574,Presentación!AP290,0)="","",HLOOKUP($AC$136,Presentación!$BZ$3:$DE$574,Presentación!AP290,0)))</f>
        <v/>
      </c>
      <c r="H1010" s="428"/>
      <c r="I1010" s="428"/>
      <c r="J1010" s="428"/>
      <c r="K1010" s="428"/>
      <c r="L1010" s="428"/>
      <c r="M1010" s="428"/>
      <c r="N1010" s="428"/>
      <c r="O1010" s="249"/>
      <c r="P1010" s="249"/>
      <c r="Q1010" s="249"/>
      <c r="R1010" s="249"/>
      <c r="S1010" s="249"/>
      <c r="T1010" s="251"/>
      <c r="U1010" s="251"/>
      <c r="V1010" s="251"/>
      <c r="W1010" s="251"/>
      <c r="X1010" s="251"/>
      <c r="Y1010" s="251"/>
      <c r="Z1010" s="251"/>
      <c r="AA1010" s="251"/>
      <c r="AB1010" s="251"/>
      <c r="AC1010" s="251"/>
      <c r="AD1010" s="251"/>
      <c r="AK1010">
        <f t="shared" si="123"/>
        <v>0</v>
      </c>
      <c r="AL1010">
        <f t="shared" si="124"/>
        <v>0</v>
      </c>
      <c r="AM1010">
        <f t="shared" si="125"/>
        <v>0</v>
      </c>
      <c r="AN1010">
        <f t="shared" si="126"/>
        <v>0</v>
      </c>
      <c r="AO1010">
        <f t="shared" si="127"/>
        <v>0</v>
      </c>
      <c r="AP1010">
        <f t="shared" si="128"/>
        <v>0</v>
      </c>
      <c r="AQ1010">
        <f t="shared" si="129"/>
        <v>0</v>
      </c>
      <c r="AR1010">
        <f t="shared" si="130"/>
        <v>0</v>
      </c>
      <c r="AS1010">
        <f t="shared" si="131"/>
        <v>0</v>
      </c>
      <c r="AT1010">
        <f t="shared" si="132"/>
        <v>0</v>
      </c>
      <c r="AU1010">
        <f t="shared" si="133"/>
        <v>0</v>
      </c>
      <c r="AV1010">
        <f t="shared" si="134"/>
        <v>0</v>
      </c>
    </row>
    <row r="1011" spans="1:48" ht="15" customHeight="1">
      <c r="A1011" s="83"/>
      <c r="B1011" s="100"/>
      <c r="C1011" s="125" t="s">
        <v>1574</v>
      </c>
      <c r="D1011" s="441" t="str">
        <f>IF(OR($AC$136="",$C$26&lt;&gt;1),"",IF(HLOOKUP($AC$136,Presentación!$AQ$3:$BV$574,Presentación!AP291)="","",HLOOKUP($AC$136,Presentación!$AQ$3:$BV$574,Presentación!AP291,0)))</f>
        <v/>
      </c>
      <c r="E1011" s="428"/>
      <c r="F1011" s="429"/>
      <c r="G1011" s="396" t="str">
        <f>IF(OR($AC$136="",$C$26&lt;&gt;1),"",IF(HLOOKUP($AC$136,Presentación!$BZ$3:$DE$574,Presentación!AP291,0)="","",HLOOKUP($AC$136,Presentación!$BZ$3:$DE$574,Presentación!AP291,0)))</f>
        <v/>
      </c>
      <c r="H1011" s="428"/>
      <c r="I1011" s="428"/>
      <c r="J1011" s="428"/>
      <c r="K1011" s="428"/>
      <c r="L1011" s="428"/>
      <c r="M1011" s="428"/>
      <c r="N1011" s="428"/>
      <c r="O1011" s="249"/>
      <c r="P1011" s="249"/>
      <c r="Q1011" s="249"/>
      <c r="R1011" s="249"/>
      <c r="S1011" s="249"/>
      <c r="T1011" s="251"/>
      <c r="U1011" s="251"/>
      <c r="V1011" s="251"/>
      <c r="W1011" s="251"/>
      <c r="X1011" s="251"/>
      <c r="Y1011" s="251"/>
      <c r="Z1011" s="251"/>
      <c r="AA1011" s="251"/>
      <c r="AB1011" s="251"/>
      <c r="AC1011" s="251"/>
      <c r="AD1011" s="251"/>
      <c r="AK1011">
        <f t="shared" si="123"/>
        <v>0</v>
      </c>
      <c r="AL1011">
        <f t="shared" si="124"/>
        <v>0</v>
      </c>
      <c r="AM1011">
        <f t="shared" si="125"/>
        <v>0</v>
      </c>
      <c r="AN1011">
        <f t="shared" si="126"/>
        <v>0</v>
      </c>
      <c r="AO1011">
        <f t="shared" si="127"/>
        <v>0</v>
      </c>
      <c r="AP1011">
        <f t="shared" si="128"/>
        <v>0</v>
      </c>
      <c r="AQ1011">
        <f t="shared" si="129"/>
        <v>0</v>
      </c>
      <c r="AR1011">
        <f t="shared" si="130"/>
        <v>0</v>
      </c>
      <c r="AS1011">
        <f t="shared" si="131"/>
        <v>0</v>
      </c>
      <c r="AT1011">
        <f t="shared" si="132"/>
        <v>0</v>
      </c>
      <c r="AU1011">
        <f t="shared" si="133"/>
        <v>0</v>
      </c>
      <c r="AV1011">
        <f t="shared" si="134"/>
        <v>0</v>
      </c>
    </row>
    <row r="1012" spans="1:48" ht="15" customHeight="1">
      <c r="A1012" s="83"/>
      <c r="B1012" s="100"/>
      <c r="C1012" s="125" t="s">
        <v>1575</v>
      </c>
      <c r="D1012" s="441" t="str">
        <f>IF(OR($AC$136="",$C$26&lt;&gt;1),"",IF(HLOOKUP($AC$136,Presentación!$AQ$3:$BV$574,Presentación!AP292)="","",HLOOKUP($AC$136,Presentación!$AQ$3:$BV$574,Presentación!AP292,0)))</f>
        <v/>
      </c>
      <c r="E1012" s="428"/>
      <c r="F1012" s="429"/>
      <c r="G1012" s="396" t="str">
        <f>IF(OR($AC$136="",$C$26&lt;&gt;1),"",IF(HLOOKUP($AC$136,Presentación!$BZ$3:$DE$574,Presentación!AP292,0)="","",HLOOKUP($AC$136,Presentación!$BZ$3:$DE$574,Presentación!AP292,0)))</f>
        <v/>
      </c>
      <c r="H1012" s="428"/>
      <c r="I1012" s="428"/>
      <c r="J1012" s="428"/>
      <c r="K1012" s="428"/>
      <c r="L1012" s="428"/>
      <c r="M1012" s="428"/>
      <c r="N1012" s="428"/>
      <c r="O1012" s="249"/>
      <c r="P1012" s="249"/>
      <c r="Q1012" s="249"/>
      <c r="R1012" s="249"/>
      <c r="S1012" s="249"/>
      <c r="T1012" s="251"/>
      <c r="U1012" s="251"/>
      <c r="V1012" s="251"/>
      <c r="W1012" s="251"/>
      <c r="X1012" s="251"/>
      <c r="Y1012" s="251"/>
      <c r="Z1012" s="251"/>
      <c r="AA1012" s="251"/>
      <c r="AB1012" s="251"/>
      <c r="AC1012" s="251"/>
      <c r="AD1012" s="251"/>
      <c r="AK1012">
        <f t="shared" si="123"/>
        <v>0</v>
      </c>
      <c r="AL1012">
        <f t="shared" si="124"/>
        <v>0</v>
      </c>
      <c r="AM1012">
        <f t="shared" si="125"/>
        <v>0</v>
      </c>
      <c r="AN1012">
        <f t="shared" si="126"/>
        <v>0</v>
      </c>
      <c r="AO1012">
        <f t="shared" si="127"/>
        <v>0</v>
      </c>
      <c r="AP1012">
        <f t="shared" si="128"/>
        <v>0</v>
      </c>
      <c r="AQ1012">
        <f t="shared" si="129"/>
        <v>0</v>
      </c>
      <c r="AR1012">
        <f t="shared" si="130"/>
        <v>0</v>
      </c>
      <c r="AS1012">
        <f t="shared" si="131"/>
        <v>0</v>
      </c>
      <c r="AT1012">
        <f t="shared" si="132"/>
        <v>0</v>
      </c>
      <c r="AU1012">
        <f t="shared" si="133"/>
        <v>0</v>
      </c>
      <c r="AV1012">
        <f t="shared" si="134"/>
        <v>0</v>
      </c>
    </row>
    <row r="1013" spans="1:48" ht="15" customHeight="1">
      <c r="A1013" s="83"/>
      <c r="B1013" s="100"/>
      <c r="C1013" s="125" t="s">
        <v>1576</v>
      </c>
      <c r="D1013" s="441" t="str">
        <f>IF(OR($AC$136="",$C$26&lt;&gt;1),"",IF(HLOOKUP($AC$136,Presentación!$AQ$3:$BV$574,Presentación!AP293)="","",HLOOKUP($AC$136,Presentación!$AQ$3:$BV$574,Presentación!AP293,0)))</f>
        <v/>
      </c>
      <c r="E1013" s="428"/>
      <c r="F1013" s="429"/>
      <c r="G1013" s="396" t="str">
        <f>IF(OR($AC$136="",$C$26&lt;&gt;1),"",IF(HLOOKUP($AC$136,Presentación!$BZ$3:$DE$574,Presentación!AP293,0)="","",HLOOKUP($AC$136,Presentación!$BZ$3:$DE$574,Presentación!AP293,0)))</f>
        <v/>
      </c>
      <c r="H1013" s="428"/>
      <c r="I1013" s="428"/>
      <c r="J1013" s="428"/>
      <c r="K1013" s="428"/>
      <c r="L1013" s="428"/>
      <c r="M1013" s="428"/>
      <c r="N1013" s="428"/>
      <c r="O1013" s="249"/>
      <c r="P1013" s="249"/>
      <c r="Q1013" s="249"/>
      <c r="R1013" s="249"/>
      <c r="S1013" s="249"/>
      <c r="T1013" s="251"/>
      <c r="U1013" s="251"/>
      <c r="V1013" s="251"/>
      <c r="W1013" s="251"/>
      <c r="X1013" s="251"/>
      <c r="Y1013" s="251"/>
      <c r="Z1013" s="251"/>
      <c r="AA1013" s="251"/>
      <c r="AB1013" s="251"/>
      <c r="AC1013" s="251"/>
      <c r="AD1013" s="251"/>
      <c r="AK1013">
        <f t="shared" si="123"/>
        <v>0</v>
      </c>
      <c r="AL1013">
        <f t="shared" si="124"/>
        <v>0</v>
      </c>
      <c r="AM1013">
        <f t="shared" si="125"/>
        <v>0</v>
      </c>
      <c r="AN1013">
        <f t="shared" si="126"/>
        <v>0</v>
      </c>
      <c r="AO1013">
        <f t="shared" si="127"/>
        <v>0</v>
      </c>
      <c r="AP1013">
        <f t="shared" si="128"/>
        <v>0</v>
      </c>
      <c r="AQ1013">
        <f t="shared" si="129"/>
        <v>0</v>
      </c>
      <c r="AR1013">
        <f t="shared" si="130"/>
        <v>0</v>
      </c>
      <c r="AS1013">
        <f t="shared" si="131"/>
        <v>0</v>
      </c>
      <c r="AT1013">
        <f t="shared" si="132"/>
        <v>0</v>
      </c>
      <c r="AU1013">
        <f t="shared" si="133"/>
        <v>0</v>
      </c>
      <c r="AV1013">
        <f t="shared" si="134"/>
        <v>0</v>
      </c>
    </row>
    <row r="1014" spans="1:48" ht="15" customHeight="1">
      <c r="A1014" s="83"/>
      <c r="B1014" s="100"/>
      <c r="C1014" s="125" t="s">
        <v>1577</v>
      </c>
      <c r="D1014" s="441" t="str">
        <f>IF(OR($AC$136="",$C$26&lt;&gt;1),"",IF(HLOOKUP($AC$136,Presentación!$AQ$3:$BV$574,Presentación!AP294)="","",HLOOKUP($AC$136,Presentación!$AQ$3:$BV$574,Presentación!AP294,0)))</f>
        <v/>
      </c>
      <c r="E1014" s="428"/>
      <c r="F1014" s="429"/>
      <c r="G1014" s="396" t="str">
        <f>IF(OR($AC$136="",$C$26&lt;&gt;1),"",IF(HLOOKUP($AC$136,Presentación!$BZ$3:$DE$574,Presentación!AP294,0)="","",HLOOKUP($AC$136,Presentación!$BZ$3:$DE$574,Presentación!AP294,0)))</f>
        <v/>
      </c>
      <c r="H1014" s="428"/>
      <c r="I1014" s="428"/>
      <c r="J1014" s="428"/>
      <c r="K1014" s="428"/>
      <c r="L1014" s="428"/>
      <c r="M1014" s="428"/>
      <c r="N1014" s="428"/>
      <c r="O1014" s="249"/>
      <c r="P1014" s="249"/>
      <c r="Q1014" s="249"/>
      <c r="R1014" s="249"/>
      <c r="S1014" s="249"/>
      <c r="T1014" s="251"/>
      <c r="U1014" s="251"/>
      <c r="V1014" s="251"/>
      <c r="W1014" s="251"/>
      <c r="X1014" s="251"/>
      <c r="Y1014" s="251"/>
      <c r="Z1014" s="251"/>
      <c r="AA1014" s="251"/>
      <c r="AB1014" s="251"/>
      <c r="AC1014" s="251"/>
      <c r="AD1014" s="251"/>
      <c r="AK1014">
        <f t="shared" si="123"/>
        <v>0</v>
      </c>
      <c r="AL1014">
        <f t="shared" si="124"/>
        <v>0</v>
      </c>
      <c r="AM1014">
        <f t="shared" si="125"/>
        <v>0</v>
      </c>
      <c r="AN1014">
        <f t="shared" si="126"/>
        <v>0</v>
      </c>
      <c r="AO1014">
        <f t="shared" si="127"/>
        <v>0</v>
      </c>
      <c r="AP1014">
        <f t="shared" si="128"/>
        <v>0</v>
      </c>
      <c r="AQ1014">
        <f t="shared" si="129"/>
        <v>0</v>
      </c>
      <c r="AR1014">
        <f t="shared" si="130"/>
        <v>0</v>
      </c>
      <c r="AS1014">
        <f t="shared" si="131"/>
        <v>0</v>
      </c>
      <c r="AT1014">
        <f t="shared" si="132"/>
        <v>0</v>
      </c>
      <c r="AU1014">
        <f t="shared" si="133"/>
        <v>0</v>
      </c>
      <c r="AV1014">
        <f t="shared" si="134"/>
        <v>0</v>
      </c>
    </row>
    <row r="1015" spans="1:48" ht="15" customHeight="1">
      <c r="A1015" s="83"/>
      <c r="B1015" s="100"/>
      <c r="C1015" s="125" t="s">
        <v>1578</v>
      </c>
      <c r="D1015" s="441" t="str">
        <f>IF(OR($AC$136="",$C$26&lt;&gt;1),"",IF(HLOOKUP($AC$136,Presentación!$AQ$3:$BV$574,Presentación!AP295)="","",HLOOKUP($AC$136,Presentación!$AQ$3:$BV$574,Presentación!AP295,0)))</f>
        <v/>
      </c>
      <c r="E1015" s="428"/>
      <c r="F1015" s="429"/>
      <c r="G1015" s="396" t="str">
        <f>IF(OR($AC$136="",$C$26&lt;&gt;1),"",IF(HLOOKUP($AC$136,Presentación!$BZ$3:$DE$574,Presentación!AP295,0)="","",HLOOKUP($AC$136,Presentación!$BZ$3:$DE$574,Presentación!AP295,0)))</f>
        <v/>
      </c>
      <c r="H1015" s="428"/>
      <c r="I1015" s="428"/>
      <c r="J1015" s="428"/>
      <c r="K1015" s="428"/>
      <c r="L1015" s="428"/>
      <c r="M1015" s="428"/>
      <c r="N1015" s="428"/>
      <c r="O1015" s="249"/>
      <c r="P1015" s="249"/>
      <c r="Q1015" s="249"/>
      <c r="R1015" s="249"/>
      <c r="S1015" s="249"/>
      <c r="T1015" s="251"/>
      <c r="U1015" s="251"/>
      <c r="V1015" s="251"/>
      <c r="W1015" s="251"/>
      <c r="X1015" s="251"/>
      <c r="Y1015" s="251"/>
      <c r="Z1015" s="251"/>
      <c r="AA1015" s="251"/>
      <c r="AB1015" s="251"/>
      <c r="AC1015" s="251"/>
      <c r="AD1015" s="251"/>
      <c r="AK1015">
        <f t="shared" si="123"/>
        <v>0</v>
      </c>
      <c r="AL1015">
        <f t="shared" si="124"/>
        <v>0</v>
      </c>
      <c r="AM1015">
        <f t="shared" si="125"/>
        <v>0</v>
      </c>
      <c r="AN1015">
        <f t="shared" si="126"/>
        <v>0</v>
      </c>
      <c r="AO1015">
        <f t="shared" si="127"/>
        <v>0</v>
      </c>
      <c r="AP1015">
        <f t="shared" si="128"/>
        <v>0</v>
      </c>
      <c r="AQ1015">
        <f t="shared" si="129"/>
        <v>0</v>
      </c>
      <c r="AR1015">
        <f t="shared" si="130"/>
        <v>0</v>
      </c>
      <c r="AS1015">
        <f t="shared" si="131"/>
        <v>0</v>
      </c>
      <c r="AT1015">
        <f t="shared" si="132"/>
        <v>0</v>
      </c>
      <c r="AU1015">
        <f t="shared" si="133"/>
        <v>0</v>
      </c>
      <c r="AV1015">
        <f t="shared" si="134"/>
        <v>0</v>
      </c>
    </row>
    <row r="1016" spans="1:48" ht="15" customHeight="1">
      <c r="A1016" s="83"/>
      <c r="B1016" s="100"/>
      <c r="C1016" s="125" t="s">
        <v>1579</v>
      </c>
      <c r="D1016" s="441" t="str">
        <f>IF(OR($AC$136="",$C$26&lt;&gt;1),"",IF(HLOOKUP($AC$136,Presentación!$AQ$3:$BV$574,Presentación!AP296)="","",HLOOKUP($AC$136,Presentación!$AQ$3:$BV$574,Presentación!AP296,0)))</f>
        <v/>
      </c>
      <c r="E1016" s="428"/>
      <c r="F1016" s="429"/>
      <c r="G1016" s="396" t="str">
        <f>IF(OR($AC$136="",$C$26&lt;&gt;1),"",IF(HLOOKUP($AC$136,Presentación!$BZ$3:$DE$574,Presentación!AP296,0)="","",HLOOKUP($AC$136,Presentación!$BZ$3:$DE$574,Presentación!AP296,0)))</f>
        <v/>
      </c>
      <c r="H1016" s="428"/>
      <c r="I1016" s="428"/>
      <c r="J1016" s="428"/>
      <c r="K1016" s="428"/>
      <c r="L1016" s="428"/>
      <c r="M1016" s="428"/>
      <c r="N1016" s="428"/>
      <c r="O1016" s="249"/>
      <c r="P1016" s="249"/>
      <c r="Q1016" s="249"/>
      <c r="R1016" s="249"/>
      <c r="S1016" s="249"/>
      <c r="T1016" s="251"/>
      <c r="U1016" s="251"/>
      <c r="V1016" s="251"/>
      <c r="W1016" s="251"/>
      <c r="X1016" s="251"/>
      <c r="Y1016" s="251"/>
      <c r="Z1016" s="251"/>
      <c r="AA1016" s="251"/>
      <c r="AB1016" s="251"/>
      <c r="AC1016" s="251"/>
      <c r="AD1016" s="251"/>
      <c r="AK1016">
        <f t="shared" si="123"/>
        <v>0</v>
      </c>
      <c r="AL1016">
        <f t="shared" si="124"/>
        <v>0</v>
      </c>
      <c r="AM1016">
        <f t="shared" si="125"/>
        <v>0</v>
      </c>
      <c r="AN1016">
        <f t="shared" si="126"/>
        <v>0</v>
      </c>
      <c r="AO1016">
        <f t="shared" si="127"/>
        <v>0</v>
      </c>
      <c r="AP1016">
        <f t="shared" si="128"/>
        <v>0</v>
      </c>
      <c r="AQ1016">
        <f t="shared" si="129"/>
        <v>0</v>
      </c>
      <c r="AR1016">
        <f t="shared" si="130"/>
        <v>0</v>
      </c>
      <c r="AS1016">
        <f t="shared" si="131"/>
        <v>0</v>
      </c>
      <c r="AT1016">
        <f t="shared" si="132"/>
        <v>0</v>
      </c>
      <c r="AU1016">
        <f t="shared" si="133"/>
        <v>0</v>
      </c>
      <c r="AV1016">
        <f t="shared" si="134"/>
        <v>0</v>
      </c>
    </row>
    <row r="1017" spans="1:48" ht="15" customHeight="1">
      <c r="A1017" s="83"/>
      <c r="B1017" s="100"/>
      <c r="C1017" s="125" t="s">
        <v>1580</v>
      </c>
      <c r="D1017" s="441" t="str">
        <f>IF(OR($AC$136="",$C$26&lt;&gt;1),"",IF(HLOOKUP($AC$136,Presentación!$AQ$3:$BV$574,Presentación!AP297)="","",HLOOKUP($AC$136,Presentación!$AQ$3:$BV$574,Presentación!AP297,0)))</f>
        <v/>
      </c>
      <c r="E1017" s="428"/>
      <c r="F1017" s="429"/>
      <c r="G1017" s="396" t="str">
        <f>IF(OR($AC$136="",$C$26&lt;&gt;1),"",IF(HLOOKUP($AC$136,Presentación!$BZ$3:$DE$574,Presentación!AP297,0)="","",HLOOKUP($AC$136,Presentación!$BZ$3:$DE$574,Presentación!AP297,0)))</f>
        <v/>
      </c>
      <c r="H1017" s="428"/>
      <c r="I1017" s="428"/>
      <c r="J1017" s="428"/>
      <c r="K1017" s="428"/>
      <c r="L1017" s="428"/>
      <c r="M1017" s="428"/>
      <c r="N1017" s="428"/>
      <c r="O1017" s="249"/>
      <c r="P1017" s="249"/>
      <c r="Q1017" s="249"/>
      <c r="R1017" s="249"/>
      <c r="S1017" s="249"/>
      <c r="T1017" s="251"/>
      <c r="U1017" s="251"/>
      <c r="V1017" s="251"/>
      <c r="W1017" s="251"/>
      <c r="X1017" s="251"/>
      <c r="Y1017" s="251"/>
      <c r="Z1017" s="251"/>
      <c r="AA1017" s="251"/>
      <c r="AB1017" s="251"/>
      <c r="AC1017" s="251"/>
      <c r="AD1017" s="251"/>
      <c r="AK1017">
        <f t="shared" si="123"/>
        <v>0</v>
      </c>
      <c r="AL1017">
        <f t="shared" si="124"/>
        <v>0</v>
      </c>
      <c r="AM1017">
        <f t="shared" si="125"/>
        <v>0</v>
      </c>
      <c r="AN1017">
        <f t="shared" si="126"/>
        <v>0</v>
      </c>
      <c r="AO1017">
        <f t="shared" si="127"/>
        <v>0</v>
      </c>
      <c r="AP1017">
        <f t="shared" si="128"/>
        <v>0</v>
      </c>
      <c r="AQ1017">
        <f t="shared" si="129"/>
        <v>0</v>
      </c>
      <c r="AR1017">
        <f t="shared" si="130"/>
        <v>0</v>
      </c>
      <c r="AS1017">
        <f t="shared" si="131"/>
        <v>0</v>
      </c>
      <c r="AT1017">
        <f t="shared" si="132"/>
        <v>0</v>
      </c>
      <c r="AU1017">
        <f t="shared" si="133"/>
        <v>0</v>
      </c>
      <c r="AV1017">
        <f t="shared" si="134"/>
        <v>0</v>
      </c>
    </row>
    <row r="1018" spans="1:48" ht="15" customHeight="1">
      <c r="A1018" s="83"/>
      <c r="B1018" s="100"/>
      <c r="C1018" s="125" t="s">
        <v>1581</v>
      </c>
      <c r="D1018" s="441" t="str">
        <f>IF(OR($AC$136="",$C$26&lt;&gt;1),"",IF(HLOOKUP($AC$136,Presentación!$AQ$3:$BV$574,Presentación!AP298)="","",HLOOKUP($AC$136,Presentación!$AQ$3:$BV$574,Presentación!AP298,0)))</f>
        <v/>
      </c>
      <c r="E1018" s="428"/>
      <c r="F1018" s="429"/>
      <c r="G1018" s="396" t="str">
        <f>IF(OR($AC$136="",$C$26&lt;&gt;1),"",IF(HLOOKUP($AC$136,Presentación!$BZ$3:$DE$574,Presentación!AP298,0)="","",HLOOKUP($AC$136,Presentación!$BZ$3:$DE$574,Presentación!AP298,0)))</f>
        <v/>
      </c>
      <c r="H1018" s="428"/>
      <c r="I1018" s="428"/>
      <c r="J1018" s="428"/>
      <c r="K1018" s="428"/>
      <c r="L1018" s="428"/>
      <c r="M1018" s="428"/>
      <c r="N1018" s="428"/>
      <c r="O1018" s="249"/>
      <c r="P1018" s="249"/>
      <c r="Q1018" s="249"/>
      <c r="R1018" s="249"/>
      <c r="S1018" s="249"/>
      <c r="T1018" s="251"/>
      <c r="U1018" s="251"/>
      <c r="V1018" s="251"/>
      <c r="W1018" s="251"/>
      <c r="X1018" s="251"/>
      <c r="Y1018" s="251"/>
      <c r="Z1018" s="251"/>
      <c r="AA1018" s="251"/>
      <c r="AB1018" s="251"/>
      <c r="AC1018" s="251"/>
      <c r="AD1018" s="251"/>
      <c r="AK1018">
        <f t="shared" si="123"/>
        <v>0</v>
      </c>
      <c r="AL1018">
        <f t="shared" si="124"/>
        <v>0</v>
      </c>
      <c r="AM1018">
        <f t="shared" si="125"/>
        <v>0</v>
      </c>
      <c r="AN1018">
        <f t="shared" si="126"/>
        <v>0</v>
      </c>
      <c r="AO1018">
        <f t="shared" si="127"/>
        <v>0</v>
      </c>
      <c r="AP1018">
        <f t="shared" si="128"/>
        <v>0</v>
      </c>
      <c r="AQ1018">
        <f t="shared" si="129"/>
        <v>0</v>
      </c>
      <c r="AR1018">
        <f t="shared" si="130"/>
        <v>0</v>
      </c>
      <c r="AS1018">
        <f t="shared" si="131"/>
        <v>0</v>
      </c>
      <c r="AT1018">
        <f t="shared" si="132"/>
        <v>0</v>
      </c>
      <c r="AU1018">
        <f t="shared" si="133"/>
        <v>0</v>
      </c>
      <c r="AV1018">
        <f t="shared" si="134"/>
        <v>0</v>
      </c>
    </row>
    <row r="1019" spans="1:48" ht="15" customHeight="1">
      <c r="A1019" s="83"/>
      <c r="B1019" s="100"/>
      <c r="C1019" s="125" t="s">
        <v>1582</v>
      </c>
      <c r="D1019" s="441" t="str">
        <f>IF(OR($AC$136="",$C$26&lt;&gt;1),"",IF(HLOOKUP($AC$136,Presentación!$AQ$3:$BV$574,Presentación!AP299)="","",HLOOKUP($AC$136,Presentación!$AQ$3:$BV$574,Presentación!AP299,0)))</f>
        <v/>
      </c>
      <c r="E1019" s="428"/>
      <c r="F1019" s="429"/>
      <c r="G1019" s="396" t="str">
        <f>IF(OR($AC$136="",$C$26&lt;&gt;1),"",IF(HLOOKUP($AC$136,Presentación!$BZ$3:$DE$574,Presentación!AP299,0)="","",HLOOKUP($AC$136,Presentación!$BZ$3:$DE$574,Presentación!AP299,0)))</f>
        <v/>
      </c>
      <c r="H1019" s="428"/>
      <c r="I1019" s="428"/>
      <c r="J1019" s="428"/>
      <c r="K1019" s="428"/>
      <c r="L1019" s="428"/>
      <c r="M1019" s="428"/>
      <c r="N1019" s="428"/>
      <c r="O1019" s="249"/>
      <c r="P1019" s="249"/>
      <c r="Q1019" s="249"/>
      <c r="R1019" s="249"/>
      <c r="S1019" s="249"/>
      <c r="T1019" s="251"/>
      <c r="U1019" s="251"/>
      <c r="V1019" s="251"/>
      <c r="W1019" s="251"/>
      <c r="X1019" s="251"/>
      <c r="Y1019" s="251"/>
      <c r="Z1019" s="251"/>
      <c r="AA1019" s="251"/>
      <c r="AB1019" s="251"/>
      <c r="AC1019" s="251"/>
      <c r="AD1019" s="251"/>
      <c r="AK1019">
        <f t="shared" si="123"/>
        <v>0</v>
      </c>
      <c r="AL1019">
        <f t="shared" si="124"/>
        <v>0</v>
      </c>
      <c r="AM1019">
        <f t="shared" si="125"/>
        <v>0</v>
      </c>
      <c r="AN1019">
        <f t="shared" si="126"/>
        <v>0</v>
      </c>
      <c r="AO1019">
        <f t="shared" si="127"/>
        <v>0</v>
      </c>
      <c r="AP1019">
        <f t="shared" si="128"/>
        <v>0</v>
      </c>
      <c r="AQ1019">
        <f t="shared" si="129"/>
        <v>0</v>
      </c>
      <c r="AR1019">
        <f t="shared" si="130"/>
        <v>0</v>
      </c>
      <c r="AS1019">
        <f t="shared" si="131"/>
        <v>0</v>
      </c>
      <c r="AT1019">
        <f t="shared" si="132"/>
        <v>0</v>
      </c>
      <c r="AU1019">
        <f t="shared" si="133"/>
        <v>0</v>
      </c>
      <c r="AV1019">
        <f t="shared" si="134"/>
        <v>0</v>
      </c>
    </row>
    <row r="1020" spans="1:48" ht="15" customHeight="1">
      <c r="A1020" s="83"/>
      <c r="B1020" s="100"/>
      <c r="C1020" s="125" t="s">
        <v>1583</v>
      </c>
      <c r="D1020" s="441" t="str">
        <f>IF(OR($AC$136="",$C$26&lt;&gt;1),"",IF(HLOOKUP($AC$136,Presentación!$AQ$3:$BV$574,Presentación!AP300)="","",HLOOKUP($AC$136,Presentación!$AQ$3:$BV$574,Presentación!AP300,0)))</f>
        <v/>
      </c>
      <c r="E1020" s="428"/>
      <c r="F1020" s="429"/>
      <c r="G1020" s="396" t="str">
        <f>IF(OR($AC$136="",$C$26&lt;&gt;1),"",IF(HLOOKUP($AC$136,Presentación!$BZ$3:$DE$574,Presentación!AP300,0)="","",HLOOKUP($AC$136,Presentación!$BZ$3:$DE$574,Presentación!AP300,0)))</f>
        <v/>
      </c>
      <c r="H1020" s="428"/>
      <c r="I1020" s="428"/>
      <c r="J1020" s="428"/>
      <c r="K1020" s="428"/>
      <c r="L1020" s="428"/>
      <c r="M1020" s="428"/>
      <c r="N1020" s="428"/>
      <c r="O1020" s="249"/>
      <c r="P1020" s="249"/>
      <c r="Q1020" s="249"/>
      <c r="R1020" s="249"/>
      <c r="S1020" s="249"/>
      <c r="T1020" s="251"/>
      <c r="U1020" s="251"/>
      <c r="V1020" s="251"/>
      <c r="W1020" s="251"/>
      <c r="X1020" s="251"/>
      <c r="Y1020" s="251"/>
      <c r="Z1020" s="251"/>
      <c r="AA1020" s="251"/>
      <c r="AB1020" s="251"/>
      <c r="AC1020" s="251"/>
      <c r="AD1020" s="251"/>
      <c r="AK1020">
        <f t="shared" si="123"/>
        <v>0</v>
      </c>
      <c r="AL1020">
        <f t="shared" si="124"/>
        <v>0</v>
      </c>
      <c r="AM1020">
        <f t="shared" si="125"/>
        <v>0</v>
      </c>
      <c r="AN1020">
        <f t="shared" si="126"/>
        <v>0</v>
      </c>
      <c r="AO1020">
        <f t="shared" si="127"/>
        <v>0</v>
      </c>
      <c r="AP1020">
        <f t="shared" si="128"/>
        <v>0</v>
      </c>
      <c r="AQ1020">
        <f t="shared" si="129"/>
        <v>0</v>
      </c>
      <c r="AR1020">
        <f t="shared" si="130"/>
        <v>0</v>
      </c>
      <c r="AS1020">
        <f t="shared" si="131"/>
        <v>0</v>
      </c>
      <c r="AT1020">
        <f t="shared" si="132"/>
        <v>0</v>
      </c>
      <c r="AU1020">
        <f t="shared" si="133"/>
        <v>0</v>
      </c>
      <c r="AV1020">
        <f t="shared" si="134"/>
        <v>0</v>
      </c>
    </row>
    <row r="1021" spans="1:48" ht="15" customHeight="1">
      <c r="A1021" s="83"/>
      <c r="B1021" s="100"/>
      <c r="C1021" s="125" t="s">
        <v>1584</v>
      </c>
      <c r="D1021" s="441" t="str">
        <f>IF(OR($AC$136="",$C$26&lt;&gt;1),"",IF(HLOOKUP($AC$136,Presentación!$AQ$3:$BV$574,Presentación!AP301)="","",HLOOKUP($AC$136,Presentación!$AQ$3:$BV$574,Presentación!AP301,0)))</f>
        <v/>
      </c>
      <c r="E1021" s="428"/>
      <c r="F1021" s="429"/>
      <c r="G1021" s="396" t="str">
        <f>IF(OR($AC$136="",$C$26&lt;&gt;1),"",IF(HLOOKUP($AC$136,Presentación!$BZ$3:$DE$574,Presentación!AP301,0)="","",HLOOKUP($AC$136,Presentación!$BZ$3:$DE$574,Presentación!AP301,0)))</f>
        <v/>
      </c>
      <c r="H1021" s="428"/>
      <c r="I1021" s="428"/>
      <c r="J1021" s="428"/>
      <c r="K1021" s="428"/>
      <c r="L1021" s="428"/>
      <c r="M1021" s="428"/>
      <c r="N1021" s="428"/>
      <c r="O1021" s="249"/>
      <c r="P1021" s="249"/>
      <c r="Q1021" s="249"/>
      <c r="R1021" s="249"/>
      <c r="S1021" s="249"/>
      <c r="T1021" s="251"/>
      <c r="U1021" s="251"/>
      <c r="V1021" s="251"/>
      <c r="W1021" s="251"/>
      <c r="X1021" s="251"/>
      <c r="Y1021" s="251"/>
      <c r="Z1021" s="251"/>
      <c r="AA1021" s="251"/>
      <c r="AB1021" s="251"/>
      <c r="AC1021" s="251"/>
      <c r="AD1021" s="251"/>
      <c r="AK1021">
        <f t="shared" si="123"/>
        <v>0</v>
      </c>
      <c r="AL1021">
        <f t="shared" si="124"/>
        <v>0</v>
      </c>
      <c r="AM1021">
        <f t="shared" si="125"/>
        <v>0</v>
      </c>
      <c r="AN1021">
        <f t="shared" si="126"/>
        <v>0</v>
      </c>
      <c r="AO1021">
        <f t="shared" si="127"/>
        <v>0</v>
      </c>
      <c r="AP1021">
        <f t="shared" si="128"/>
        <v>0</v>
      </c>
      <c r="AQ1021">
        <f t="shared" si="129"/>
        <v>0</v>
      </c>
      <c r="AR1021">
        <f t="shared" si="130"/>
        <v>0</v>
      </c>
      <c r="AS1021">
        <f t="shared" si="131"/>
        <v>0</v>
      </c>
      <c r="AT1021">
        <f t="shared" si="132"/>
        <v>0</v>
      </c>
      <c r="AU1021">
        <f t="shared" si="133"/>
        <v>0</v>
      </c>
      <c r="AV1021">
        <f t="shared" si="134"/>
        <v>0</v>
      </c>
    </row>
    <row r="1022" spans="1:48" ht="15" customHeight="1">
      <c r="A1022" s="83"/>
      <c r="B1022" s="100"/>
      <c r="C1022" s="125" t="s">
        <v>1585</v>
      </c>
      <c r="D1022" s="441" t="str">
        <f>IF(OR($AC$136="",$C$26&lt;&gt;1),"",IF(HLOOKUP($AC$136,Presentación!$AQ$3:$BV$574,Presentación!AP302)="","",HLOOKUP($AC$136,Presentación!$AQ$3:$BV$574,Presentación!AP302,0)))</f>
        <v/>
      </c>
      <c r="E1022" s="428"/>
      <c r="F1022" s="429"/>
      <c r="G1022" s="396" t="str">
        <f>IF(OR($AC$136="",$C$26&lt;&gt;1),"",IF(HLOOKUP($AC$136,Presentación!$BZ$3:$DE$574,Presentación!AP302,0)="","",HLOOKUP($AC$136,Presentación!$BZ$3:$DE$574,Presentación!AP302,0)))</f>
        <v/>
      </c>
      <c r="H1022" s="428"/>
      <c r="I1022" s="428"/>
      <c r="J1022" s="428"/>
      <c r="K1022" s="428"/>
      <c r="L1022" s="428"/>
      <c r="M1022" s="428"/>
      <c r="N1022" s="428"/>
      <c r="O1022" s="249"/>
      <c r="P1022" s="249"/>
      <c r="Q1022" s="249"/>
      <c r="R1022" s="249"/>
      <c r="S1022" s="249"/>
      <c r="T1022" s="251"/>
      <c r="U1022" s="251"/>
      <c r="V1022" s="251"/>
      <c r="W1022" s="251"/>
      <c r="X1022" s="251"/>
      <c r="Y1022" s="251"/>
      <c r="Z1022" s="251"/>
      <c r="AA1022" s="251"/>
      <c r="AB1022" s="251"/>
      <c r="AC1022" s="251"/>
      <c r="AD1022" s="251"/>
      <c r="AK1022">
        <f t="shared" si="123"/>
        <v>0</v>
      </c>
      <c r="AL1022">
        <f t="shared" si="124"/>
        <v>0</v>
      </c>
      <c r="AM1022">
        <f t="shared" si="125"/>
        <v>0</v>
      </c>
      <c r="AN1022">
        <f t="shared" si="126"/>
        <v>0</v>
      </c>
      <c r="AO1022">
        <f t="shared" si="127"/>
        <v>0</v>
      </c>
      <c r="AP1022">
        <f t="shared" si="128"/>
        <v>0</v>
      </c>
      <c r="AQ1022">
        <f t="shared" si="129"/>
        <v>0</v>
      </c>
      <c r="AR1022">
        <f t="shared" si="130"/>
        <v>0</v>
      </c>
      <c r="AS1022">
        <f t="shared" si="131"/>
        <v>0</v>
      </c>
      <c r="AT1022">
        <f t="shared" si="132"/>
        <v>0</v>
      </c>
      <c r="AU1022">
        <f t="shared" si="133"/>
        <v>0</v>
      </c>
      <c r="AV1022">
        <f t="shared" si="134"/>
        <v>0</v>
      </c>
    </row>
    <row r="1023" spans="1:48" ht="15" customHeight="1">
      <c r="A1023" s="83"/>
      <c r="B1023" s="100"/>
      <c r="C1023" s="125" t="s">
        <v>1586</v>
      </c>
      <c r="D1023" s="441" t="str">
        <f>IF(OR($AC$136="",$C$26&lt;&gt;1),"",IF(HLOOKUP($AC$136,Presentación!$AQ$3:$BV$574,Presentación!AP303)="","",HLOOKUP($AC$136,Presentación!$AQ$3:$BV$574,Presentación!AP303,0)))</f>
        <v/>
      </c>
      <c r="E1023" s="428"/>
      <c r="F1023" s="429"/>
      <c r="G1023" s="396" t="str">
        <f>IF(OR($AC$136="",$C$26&lt;&gt;1),"",IF(HLOOKUP($AC$136,Presentación!$BZ$3:$DE$574,Presentación!AP303,0)="","",HLOOKUP($AC$136,Presentación!$BZ$3:$DE$574,Presentación!AP303,0)))</f>
        <v/>
      </c>
      <c r="H1023" s="428"/>
      <c r="I1023" s="428"/>
      <c r="J1023" s="428"/>
      <c r="K1023" s="428"/>
      <c r="L1023" s="428"/>
      <c r="M1023" s="428"/>
      <c r="N1023" s="428"/>
      <c r="O1023" s="249"/>
      <c r="P1023" s="249"/>
      <c r="Q1023" s="249"/>
      <c r="R1023" s="249"/>
      <c r="S1023" s="249"/>
      <c r="T1023" s="251"/>
      <c r="U1023" s="251"/>
      <c r="V1023" s="251"/>
      <c r="W1023" s="251"/>
      <c r="X1023" s="251"/>
      <c r="Y1023" s="251"/>
      <c r="Z1023" s="251"/>
      <c r="AA1023" s="251"/>
      <c r="AB1023" s="251"/>
      <c r="AC1023" s="251"/>
      <c r="AD1023" s="251"/>
      <c r="AK1023">
        <f t="shared" si="123"/>
        <v>0</v>
      </c>
      <c r="AL1023">
        <f t="shared" si="124"/>
        <v>0</v>
      </c>
      <c r="AM1023">
        <f t="shared" si="125"/>
        <v>0</v>
      </c>
      <c r="AN1023">
        <f t="shared" si="126"/>
        <v>0</v>
      </c>
      <c r="AO1023">
        <f t="shared" si="127"/>
        <v>0</v>
      </c>
      <c r="AP1023">
        <f t="shared" si="128"/>
        <v>0</v>
      </c>
      <c r="AQ1023">
        <f t="shared" si="129"/>
        <v>0</v>
      </c>
      <c r="AR1023">
        <f t="shared" si="130"/>
        <v>0</v>
      </c>
      <c r="AS1023">
        <f t="shared" si="131"/>
        <v>0</v>
      </c>
      <c r="AT1023">
        <f t="shared" si="132"/>
        <v>0</v>
      </c>
      <c r="AU1023">
        <f t="shared" si="133"/>
        <v>0</v>
      </c>
      <c r="AV1023">
        <f t="shared" si="134"/>
        <v>0</v>
      </c>
    </row>
    <row r="1024" spans="1:48" ht="15" customHeight="1">
      <c r="A1024" s="83"/>
      <c r="B1024" s="100"/>
      <c r="C1024" s="125" t="s">
        <v>1587</v>
      </c>
      <c r="D1024" s="441" t="str">
        <f>IF(OR($AC$136="",$C$26&lt;&gt;1),"",IF(HLOOKUP($AC$136,Presentación!$AQ$3:$BV$574,Presentación!AP304)="","",HLOOKUP($AC$136,Presentación!$AQ$3:$BV$574,Presentación!AP304,0)))</f>
        <v/>
      </c>
      <c r="E1024" s="428"/>
      <c r="F1024" s="429"/>
      <c r="G1024" s="396" t="str">
        <f>IF(OR($AC$136="",$C$26&lt;&gt;1),"",IF(HLOOKUP($AC$136,Presentación!$BZ$3:$DE$574,Presentación!AP304,0)="","",HLOOKUP($AC$136,Presentación!$BZ$3:$DE$574,Presentación!AP304,0)))</f>
        <v/>
      </c>
      <c r="H1024" s="428"/>
      <c r="I1024" s="428"/>
      <c r="J1024" s="428"/>
      <c r="K1024" s="428"/>
      <c r="L1024" s="428"/>
      <c r="M1024" s="428"/>
      <c r="N1024" s="428"/>
      <c r="O1024" s="249"/>
      <c r="P1024" s="249"/>
      <c r="Q1024" s="249"/>
      <c r="R1024" s="249"/>
      <c r="S1024" s="249"/>
      <c r="T1024" s="251"/>
      <c r="U1024" s="251"/>
      <c r="V1024" s="251"/>
      <c r="W1024" s="251"/>
      <c r="X1024" s="251"/>
      <c r="Y1024" s="251"/>
      <c r="Z1024" s="251"/>
      <c r="AA1024" s="251"/>
      <c r="AB1024" s="251"/>
      <c r="AC1024" s="251"/>
      <c r="AD1024" s="251"/>
      <c r="AK1024">
        <f t="shared" si="123"/>
        <v>0</v>
      </c>
      <c r="AL1024">
        <f t="shared" si="124"/>
        <v>0</v>
      </c>
      <c r="AM1024">
        <f t="shared" si="125"/>
        <v>0</v>
      </c>
      <c r="AN1024">
        <f t="shared" si="126"/>
        <v>0</v>
      </c>
      <c r="AO1024">
        <f t="shared" si="127"/>
        <v>0</v>
      </c>
      <c r="AP1024">
        <f t="shared" si="128"/>
        <v>0</v>
      </c>
      <c r="AQ1024">
        <f t="shared" si="129"/>
        <v>0</v>
      </c>
      <c r="AR1024">
        <f t="shared" si="130"/>
        <v>0</v>
      </c>
      <c r="AS1024">
        <f t="shared" si="131"/>
        <v>0</v>
      </c>
      <c r="AT1024">
        <f t="shared" si="132"/>
        <v>0</v>
      </c>
      <c r="AU1024">
        <f t="shared" si="133"/>
        <v>0</v>
      </c>
      <c r="AV1024">
        <f t="shared" si="134"/>
        <v>0</v>
      </c>
    </row>
    <row r="1025" spans="1:48" ht="15" customHeight="1">
      <c r="A1025" s="83"/>
      <c r="B1025" s="100"/>
      <c r="C1025" s="125" t="s">
        <v>1588</v>
      </c>
      <c r="D1025" s="441" t="str">
        <f>IF(OR($AC$136="",$C$26&lt;&gt;1),"",IF(HLOOKUP($AC$136,Presentación!$AQ$3:$BV$574,Presentación!AP305)="","",HLOOKUP($AC$136,Presentación!$AQ$3:$BV$574,Presentación!AP305,0)))</f>
        <v/>
      </c>
      <c r="E1025" s="428"/>
      <c r="F1025" s="429"/>
      <c r="G1025" s="396" t="str">
        <f>IF(OR($AC$136="",$C$26&lt;&gt;1),"",IF(HLOOKUP($AC$136,Presentación!$BZ$3:$DE$574,Presentación!AP305,0)="","",HLOOKUP($AC$136,Presentación!$BZ$3:$DE$574,Presentación!AP305,0)))</f>
        <v/>
      </c>
      <c r="H1025" s="428"/>
      <c r="I1025" s="428"/>
      <c r="J1025" s="428"/>
      <c r="K1025" s="428"/>
      <c r="L1025" s="428"/>
      <c r="M1025" s="428"/>
      <c r="N1025" s="428"/>
      <c r="O1025" s="249"/>
      <c r="P1025" s="249"/>
      <c r="Q1025" s="249"/>
      <c r="R1025" s="249"/>
      <c r="S1025" s="249"/>
      <c r="T1025" s="251"/>
      <c r="U1025" s="251"/>
      <c r="V1025" s="251"/>
      <c r="W1025" s="251"/>
      <c r="X1025" s="251"/>
      <c r="Y1025" s="251"/>
      <c r="Z1025" s="251"/>
      <c r="AA1025" s="251"/>
      <c r="AB1025" s="251"/>
      <c r="AC1025" s="251"/>
      <c r="AD1025" s="251"/>
      <c r="AK1025">
        <f t="shared" si="123"/>
        <v>0</v>
      </c>
      <c r="AL1025">
        <f t="shared" si="124"/>
        <v>0</v>
      </c>
      <c r="AM1025">
        <f t="shared" si="125"/>
        <v>0</v>
      </c>
      <c r="AN1025">
        <f t="shared" si="126"/>
        <v>0</v>
      </c>
      <c r="AO1025">
        <f t="shared" si="127"/>
        <v>0</v>
      </c>
      <c r="AP1025">
        <f t="shared" si="128"/>
        <v>0</v>
      </c>
      <c r="AQ1025">
        <f t="shared" si="129"/>
        <v>0</v>
      </c>
      <c r="AR1025">
        <f t="shared" si="130"/>
        <v>0</v>
      </c>
      <c r="AS1025">
        <f t="shared" si="131"/>
        <v>0</v>
      </c>
      <c r="AT1025">
        <f t="shared" si="132"/>
        <v>0</v>
      </c>
      <c r="AU1025">
        <f t="shared" si="133"/>
        <v>0</v>
      </c>
      <c r="AV1025">
        <f t="shared" si="134"/>
        <v>0</v>
      </c>
    </row>
    <row r="1026" spans="1:48" ht="15" customHeight="1">
      <c r="A1026" s="83"/>
      <c r="B1026" s="100"/>
      <c r="C1026" s="125" t="s">
        <v>1589</v>
      </c>
      <c r="D1026" s="441" t="str">
        <f>IF(OR($AC$136="",$C$26&lt;&gt;1),"",IF(HLOOKUP($AC$136,Presentación!$AQ$3:$BV$574,Presentación!AP306)="","",HLOOKUP($AC$136,Presentación!$AQ$3:$BV$574,Presentación!AP306,0)))</f>
        <v/>
      </c>
      <c r="E1026" s="428"/>
      <c r="F1026" s="429"/>
      <c r="G1026" s="396" t="str">
        <f>IF(OR($AC$136="",$C$26&lt;&gt;1),"",IF(HLOOKUP($AC$136,Presentación!$BZ$3:$DE$574,Presentación!AP306,0)="","",HLOOKUP($AC$136,Presentación!$BZ$3:$DE$574,Presentación!AP306,0)))</f>
        <v/>
      </c>
      <c r="H1026" s="428"/>
      <c r="I1026" s="428"/>
      <c r="J1026" s="428"/>
      <c r="K1026" s="428"/>
      <c r="L1026" s="428"/>
      <c r="M1026" s="428"/>
      <c r="N1026" s="428"/>
      <c r="O1026" s="249"/>
      <c r="P1026" s="249"/>
      <c r="Q1026" s="249"/>
      <c r="R1026" s="249"/>
      <c r="S1026" s="249"/>
      <c r="T1026" s="251"/>
      <c r="U1026" s="251"/>
      <c r="V1026" s="251"/>
      <c r="W1026" s="251"/>
      <c r="X1026" s="251"/>
      <c r="Y1026" s="251"/>
      <c r="Z1026" s="251"/>
      <c r="AA1026" s="251"/>
      <c r="AB1026" s="251"/>
      <c r="AC1026" s="251"/>
      <c r="AD1026" s="251"/>
      <c r="AK1026">
        <f t="shared" si="123"/>
        <v>0</v>
      </c>
      <c r="AL1026">
        <f t="shared" si="124"/>
        <v>0</v>
      </c>
      <c r="AM1026">
        <f t="shared" si="125"/>
        <v>0</v>
      </c>
      <c r="AN1026">
        <f t="shared" si="126"/>
        <v>0</v>
      </c>
      <c r="AO1026">
        <f t="shared" si="127"/>
        <v>0</v>
      </c>
      <c r="AP1026">
        <f t="shared" si="128"/>
        <v>0</v>
      </c>
      <c r="AQ1026">
        <f t="shared" si="129"/>
        <v>0</v>
      </c>
      <c r="AR1026">
        <f t="shared" si="130"/>
        <v>0</v>
      </c>
      <c r="AS1026">
        <f t="shared" si="131"/>
        <v>0</v>
      </c>
      <c r="AT1026">
        <f t="shared" si="132"/>
        <v>0</v>
      </c>
      <c r="AU1026">
        <f t="shared" si="133"/>
        <v>0</v>
      </c>
      <c r="AV1026">
        <f t="shared" si="134"/>
        <v>0</v>
      </c>
    </row>
    <row r="1027" spans="1:48" ht="15" customHeight="1">
      <c r="A1027" s="83"/>
      <c r="B1027" s="100"/>
      <c r="C1027" s="125" t="s">
        <v>1590</v>
      </c>
      <c r="D1027" s="441" t="str">
        <f>IF(OR($AC$136="",$C$26&lt;&gt;1),"",IF(HLOOKUP($AC$136,Presentación!$AQ$3:$BV$574,Presentación!AP307)="","",HLOOKUP($AC$136,Presentación!$AQ$3:$BV$574,Presentación!AP307,0)))</f>
        <v/>
      </c>
      <c r="E1027" s="428"/>
      <c r="F1027" s="429"/>
      <c r="G1027" s="396" t="str">
        <f>IF(OR($AC$136="",$C$26&lt;&gt;1),"",IF(HLOOKUP($AC$136,Presentación!$BZ$3:$DE$574,Presentación!AP307,0)="","",HLOOKUP($AC$136,Presentación!$BZ$3:$DE$574,Presentación!AP307,0)))</f>
        <v/>
      </c>
      <c r="H1027" s="428"/>
      <c r="I1027" s="428"/>
      <c r="J1027" s="428"/>
      <c r="K1027" s="428"/>
      <c r="L1027" s="428"/>
      <c r="M1027" s="428"/>
      <c r="N1027" s="428"/>
      <c r="O1027" s="249"/>
      <c r="P1027" s="249"/>
      <c r="Q1027" s="249"/>
      <c r="R1027" s="249"/>
      <c r="S1027" s="249"/>
      <c r="T1027" s="251"/>
      <c r="U1027" s="251"/>
      <c r="V1027" s="251"/>
      <c r="W1027" s="251"/>
      <c r="X1027" s="251"/>
      <c r="Y1027" s="251"/>
      <c r="Z1027" s="251"/>
      <c r="AA1027" s="251"/>
      <c r="AB1027" s="251"/>
      <c r="AC1027" s="251"/>
      <c r="AD1027" s="251"/>
      <c r="AK1027">
        <f t="shared" si="123"/>
        <v>0</v>
      </c>
      <c r="AL1027">
        <f t="shared" si="124"/>
        <v>0</v>
      </c>
      <c r="AM1027">
        <f t="shared" si="125"/>
        <v>0</v>
      </c>
      <c r="AN1027">
        <f t="shared" si="126"/>
        <v>0</v>
      </c>
      <c r="AO1027">
        <f t="shared" si="127"/>
        <v>0</v>
      </c>
      <c r="AP1027">
        <f t="shared" si="128"/>
        <v>0</v>
      </c>
      <c r="AQ1027">
        <f t="shared" si="129"/>
        <v>0</v>
      </c>
      <c r="AR1027">
        <f t="shared" si="130"/>
        <v>0</v>
      </c>
      <c r="AS1027">
        <f t="shared" si="131"/>
        <v>0</v>
      </c>
      <c r="AT1027">
        <f t="shared" si="132"/>
        <v>0</v>
      </c>
      <c r="AU1027">
        <f t="shared" si="133"/>
        <v>0</v>
      </c>
      <c r="AV1027">
        <f t="shared" si="134"/>
        <v>0</v>
      </c>
    </row>
    <row r="1028" spans="1:48" ht="15" customHeight="1">
      <c r="A1028" s="83"/>
      <c r="B1028" s="100"/>
      <c r="C1028" s="125" t="s">
        <v>1591</v>
      </c>
      <c r="D1028" s="441" t="str">
        <f>IF(OR($AC$136="",$C$26&lt;&gt;1),"",IF(HLOOKUP($AC$136,Presentación!$AQ$3:$BV$574,Presentación!AP308)="","",HLOOKUP($AC$136,Presentación!$AQ$3:$BV$574,Presentación!AP308,0)))</f>
        <v/>
      </c>
      <c r="E1028" s="428"/>
      <c r="F1028" s="429"/>
      <c r="G1028" s="396" t="str">
        <f>IF(OR($AC$136="",$C$26&lt;&gt;1),"",IF(HLOOKUP($AC$136,Presentación!$BZ$3:$DE$574,Presentación!AP308,0)="","",HLOOKUP($AC$136,Presentación!$BZ$3:$DE$574,Presentación!AP308,0)))</f>
        <v/>
      </c>
      <c r="H1028" s="428"/>
      <c r="I1028" s="428"/>
      <c r="J1028" s="428"/>
      <c r="K1028" s="428"/>
      <c r="L1028" s="428"/>
      <c r="M1028" s="428"/>
      <c r="N1028" s="428"/>
      <c r="O1028" s="249"/>
      <c r="P1028" s="249"/>
      <c r="Q1028" s="249"/>
      <c r="R1028" s="249"/>
      <c r="S1028" s="249"/>
      <c r="T1028" s="251"/>
      <c r="U1028" s="251"/>
      <c r="V1028" s="251"/>
      <c r="W1028" s="251"/>
      <c r="X1028" s="251"/>
      <c r="Y1028" s="251"/>
      <c r="Z1028" s="251"/>
      <c r="AA1028" s="251"/>
      <c r="AB1028" s="251"/>
      <c r="AC1028" s="251"/>
      <c r="AD1028" s="251"/>
      <c r="AK1028">
        <f t="shared" si="123"/>
        <v>0</v>
      </c>
      <c r="AL1028">
        <f t="shared" si="124"/>
        <v>0</v>
      </c>
      <c r="AM1028">
        <f t="shared" si="125"/>
        <v>0</v>
      </c>
      <c r="AN1028">
        <f t="shared" si="126"/>
        <v>0</v>
      </c>
      <c r="AO1028">
        <f t="shared" si="127"/>
        <v>0</v>
      </c>
      <c r="AP1028">
        <f t="shared" si="128"/>
        <v>0</v>
      </c>
      <c r="AQ1028">
        <f t="shared" si="129"/>
        <v>0</v>
      </c>
      <c r="AR1028">
        <f t="shared" si="130"/>
        <v>0</v>
      </c>
      <c r="AS1028">
        <f t="shared" si="131"/>
        <v>0</v>
      </c>
      <c r="AT1028">
        <f t="shared" si="132"/>
        <v>0</v>
      </c>
      <c r="AU1028">
        <f t="shared" si="133"/>
        <v>0</v>
      </c>
      <c r="AV1028">
        <f t="shared" si="134"/>
        <v>0</v>
      </c>
    </row>
    <row r="1029" spans="1:48" ht="15" customHeight="1">
      <c r="A1029" s="83"/>
      <c r="B1029" s="100"/>
      <c r="C1029" s="125" t="s">
        <v>1592</v>
      </c>
      <c r="D1029" s="441" t="str">
        <f>IF(OR($AC$136="",$C$26&lt;&gt;1),"",IF(HLOOKUP($AC$136,Presentación!$AQ$3:$BV$574,Presentación!AP309)="","",HLOOKUP($AC$136,Presentación!$AQ$3:$BV$574,Presentación!AP309,0)))</f>
        <v/>
      </c>
      <c r="E1029" s="428"/>
      <c r="F1029" s="429"/>
      <c r="G1029" s="396" t="str">
        <f>IF(OR($AC$136="",$C$26&lt;&gt;1),"",IF(HLOOKUP($AC$136,Presentación!$BZ$3:$DE$574,Presentación!AP309,0)="","",HLOOKUP($AC$136,Presentación!$BZ$3:$DE$574,Presentación!AP309,0)))</f>
        <v/>
      </c>
      <c r="H1029" s="428"/>
      <c r="I1029" s="428"/>
      <c r="J1029" s="428"/>
      <c r="K1029" s="428"/>
      <c r="L1029" s="428"/>
      <c r="M1029" s="428"/>
      <c r="N1029" s="428"/>
      <c r="O1029" s="249"/>
      <c r="P1029" s="249"/>
      <c r="Q1029" s="249"/>
      <c r="R1029" s="249"/>
      <c r="S1029" s="249"/>
      <c r="T1029" s="251"/>
      <c r="U1029" s="251"/>
      <c r="V1029" s="251"/>
      <c r="W1029" s="251"/>
      <c r="X1029" s="251"/>
      <c r="Y1029" s="251"/>
      <c r="Z1029" s="251"/>
      <c r="AA1029" s="251"/>
      <c r="AB1029" s="251"/>
      <c r="AC1029" s="251"/>
      <c r="AD1029" s="251"/>
      <c r="AK1029">
        <f t="shared" si="123"/>
        <v>0</v>
      </c>
      <c r="AL1029">
        <f t="shared" si="124"/>
        <v>0</v>
      </c>
      <c r="AM1029">
        <f t="shared" si="125"/>
        <v>0</v>
      </c>
      <c r="AN1029">
        <f t="shared" si="126"/>
        <v>0</v>
      </c>
      <c r="AO1029">
        <f t="shared" si="127"/>
        <v>0</v>
      </c>
      <c r="AP1029">
        <f t="shared" si="128"/>
        <v>0</v>
      </c>
      <c r="AQ1029">
        <f t="shared" si="129"/>
        <v>0</v>
      </c>
      <c r="AR1029">
        <f t="shared" si="130"/>
        <v>0</v>
      </c>
      <c r="AS1029">
        <f t="shared" si="131"/>
        <v>0</v>
      </c>
      <c r="AT1029">
        <f t="shared" si="132"/>
        <v>0</v>
      </c>
      <c r="AU1029">
        <f t="shared" si="133"/>
        <v>0</v>
      </c>
      <c r="AV1029">
        <f t="shared" si="134"/>
        <v>0</v>
      </c>
    </row>
    <row r="1030" spans="1:48" ht="15" customHeight="1">
      <c r="A1030" s="83"/>
      <c r="B1030" s="100"/>
      <c r="C1030" s="125" t="s">
        <v>1593</v>
      </c>
      <c r="D1030" s="441" t="str">
        <f>IF(OR($AC$136="",$C$26&lt;&gt;1),"",IF(HLOOKUP($AC$136,Presentación!$AQ$3:$BV$574,Presentación!AP310)="","",HLOOKUP($AC$136,Presentación!$AQ$3:$BV$574,Presentación!AP310,0)))</f>
        <v/>
      </c>
      <c r="E1030" s="428"/>
      <c r="F1030" s="429"/>
      <c r="G1030" s="396" t="str">
        <f>IF(OR($AC$136="",$C$26&lt;&gt;1),"",IF(HLOOKUP($AC$136,Presentación!$BZ$3:$DE$574,Presentación!AP310,0)="","",HLOOKUP($AC$136,Presentación!$BZ$3:$DE$574,Presentación!AP310,0)))</f>
        <v/>
      </c>
      <c r="H1030" s="428"/>
      <c r="I1030" s="428"/>
      <c r="J1030" s="428"/>
      <c r="K1030" s="428"/>
      <c r="L1030" s="428"/>
      <c r="M1030" s="428"/>
      <c r="N1030" s="428"/>
      <c r="O1030" s="249"/>
      <c r="P1030" s="249"/>
      <c r="Q1030" s="249"/>
      <c r="R1030" s="249"/>
      <c r="S1030" s="249"/>
      <c r="T1030" s="251"/>
      <c r="U1030" s="251"/>
      <c r="V1030" s="251"/>
      <c r="W1030" s="251"/>
      <c r="X1030" s="251"/>
      <c r="Y1030" s="251"/>
      <c r="Z1030" s="251"/>
      <c r="AA1030" s="251"/>
      <c r="AB1030" s="251"/>
      <c r="AC1030" s="251"/>
      <c r="AD1030" s="251"/>
      <c r="AK1030">
        <f t="shared" si="123"/>
        <v>0</v>
      </c>
      <c r="AL1030">
        <f t="shared" si="124"/>
        <v>0</v>
      </c>
      <c r="AM1030">
        <f t="shared" si="125"/>
        <v>0</v>
      </c>
      <c r="AN1030">
        <f t="shared" si="126"/>
        <v>0</v>
      </c>
      <c r="AO1030">
        <f t="shared" si="127"/>
        <v>0</v>
      </c>
      <c r="AP1030">
        <f t="shared" si="128"/>
        <v>0</v>
      </c>
      <c r="AQ1030">
        <f t="shared" si="129"/>
        <v>0</v>
      </c>
      <c r="AR1030">
        <f t="shared" si="130"/>
        <v>0</v>
      </c>
      <c r="AS1030">
        <f t="shared" si="131"/>
        <v>0</v>
      </c>
      <c r="AT1030">
        <f t="shared" si="132"/>
        <v>0</v>
      </c>
      <c r="AU1030">
        <f t="shared" si="133"/>
        <v>0</v>
      </c>
      <c r="AV1030">
        <f t="shared" si="134"/>
        <v>0</v>
      </c>
    </row>
    <row r="1031" spans="1:48" ht="15" customHeight="1">
      <c r="A1031" s="83"/>
      <c r="B1031" s="100"/>
      <c r="C1031" s="125" t="s">
        <v>1594</v>
      </c>
      <c r="D1031" s="441" t="str">
        <f>IF(OR($AC$136="",$C$26&lt;&gt;1),"",IF(HLOOKUP($AC$136,Presentación!$AQ$3:$BV$574,Presentación!AP311)="","",HLOOKUP($AC$136,Presentación!$AQ$3:$BV$574,Presentación!AP311,0)))</f>
        <v/>
      </c>
      <c r="E1031" s="428"/>
      <c r="F1031" s="429"/>
      <c r="G1031" s="396" t="str">
        <f>IF(OR($AC$136="",$C$26&lt;&gt;1),"",IF(HLOOKUP($AC$136,Presentación!$BZ$3:$DE$574,Presentación!AP311,0)="","",HLOOKUP($AC$136,Presentación!$BZ$3:$DE$574,Presentación!AP311,0)))</f>
        <v/>
      </c>
      <c r="H1031" s="428"/>
      <c r="I1031" s="428"/>
      <c r="J1031" s="428"/>
      <c r="K1031" s="428"/>
      <c r="L1031" s="428"/>
      <c r="M1031" s="428"/>
      <c r="N1031" s="428"/>
      <c r="O1031" s="249"/>
      <c r="P1031" s="249"/>
      <c r="Q1031" s="249"/>
      <c r="R1031" s="249"/>
      <c r="S1031" s="249"/>
      <c r="T1031" s="251"/>
      <c r="U1031" s="251"/>
      <c r="V1031" s="251"/>
      <c r="W1031" s="251"/>
      <c r="X1031" s="251"/>
      <c r="Y1031" s="251"/>
      <c r="Z1031" s="251"/>
      <c r="AA1031" s="251"/>
      <c r="AB1031" s="251"/>
      <c r="AC1031" s="251"/>
      <c r="AD1031" s="251"/>
      <c r="AK1031">
        <f t="shared" si="123"/>
        <v>0</v>
      </c>
      <c r="AL1031">
        <f t="shared" si="124"/>
        <v>0</v>
      </c>
      <c r="AM1031">
        <f t="shared" si="125"/>
        <v>0</v>
      </c>
      <c r="AN1031">
        <f t="shared" si="126"/>
        <v>0</v>
      </c>
      <c r="AO1031">
        <f t="shared" si="127"/>
        <v>0</v>
      </c>
      <c r="AP1031">
        <f t="shared" si="128"/>
        <v>0</v>
      </c>
      <c r="AQ1031">
        <f t="shared" si="129"/>
        <v>0</v>
      </c>
      <c r="AR1031">
        <f t="shared" si="130"/>
        <v>0</v>
      </c>
      <c r="AS1031">
        <f t="shared" si="131"/>
        <v>0</v>
      </c>
      <c r="AT1031">
        <f t="shared" si="132"/>
        <v>0</v>
      </c>
      <c r="AU1031">
        <f t="shared" si="133"/>
        <v>0</v>
      </c>
      <c r="AV1031">
        <f t="shared" si="134"/>
        <v>0</v>
      </c>
    </row>
    <row r="1032" spans="1:48" ht="15" customHeight="1">
      <c r="A1032" s="83"/>
      <c r="B1032" s="100"/>
      <c r="C1032" s="125" t="s">
        <v>1595</v>
      </c>
      <c r="D1032" s="441" t="str">
        <f>IF(OR($AC$136="",$C$26&lt;&gt;1),"",IF(HLOOKUP($AC$136,Presentación!$AQ$3:$BV$574,Presentación!AP312)="","",HLOOKUP($AC$136,Presentación!$AQ$3:$BV$574,Presentación!AP312,0)))</f>
        <v/>
      </c>
      <c r="E1032" s="428"/>
      <c r="F1032" s="429"/>
      <c r="G1032" s="396" t="str">
        <f>IF(OR($AC$136="",$C$26&lt;&gt;1),"",IF(HLOOKUP($AC$136,Presentación!$BZ$3:$DE$574,Presentación!AP312,0)="","",HLOOKUP($AC$136,Presentación!$BZ$3:$DE$574,Presentación!AP312,0)))</f>
        <v/>
      </c>
      <c r="H1032" s="428"/>
      <c r="I1032" s="428"/>
      <c r="J1032" s="428"/>
      <c r="K1032" s="428"/>
      <c r="L1032" s="428"/>
      <c r="M1032" s="428"/>
      <c r="N1032" s="428"/>
      <c r="O1032" s="249"/>
      <c r="P1032" s="249"/>
      <c r="Q1032" s="249"/>
      <c r="R1032" s="249"/>
      <c r="S1032" s="249"/>
      <c r="T1032" s="251"/>
      <c r="U1032" s="251"/>
      <c r="V1032" s="251"/>
      <c r="W1032" s="251"/>
      <c r="X1032" s="251"/>
      <c r="Y1032" s="251"/>
      <c r="Z1032" s="251"/>
      <c r="AA1032" s="251"/>
      <c r="AB1032" s="251"/>
      <c r="AC1032" s="251"/>
      <c r="AD1032" s="251"/>
      <c r="AK1032">
        <f t="shared" si="123"/>
        <v>0</v>
      </c>
      <c r="AL1032">
        <f t="shared" si="124"/>
        <v>0</v>
      </c>
      <c r="AM1032">
        <f t="shared" si="125"/>
        <v>0</v>
      </c>
      <c r="AN1032">
        <f t="shared" si="126"/>
        <v>0</v>
      </c>
      <c r="AO1032">
        <f t="shared" si="127"/>
        <v>0</v>
      </c>
      <c r="AP1032">
        <f t="shared" si="128"/>
        <v>0</v>
      </c>
      <c r="AQ1032">
        <f t="shared" si="129"/>
        <v>0</v>
      </c>
      <c r="AR1032">
        <f t="shared" si="130"/>
        <v>0</v>
      </c>
      <c r="AS1032">
        <f t="shared" si="131"/>
        <v>0</v>
      </c>
      <c r="AT1032">
        <f t="shared" si="132"/>
        <v>0</v>
      </c>
      <c r="AU1032">
        <f t="shared" si="133"/>
        <v>0</v>
      </c>
      <c r="AV1032">
        <f t="shared" si="134"/>
        <v>0</v>
      </c>
    </row>
    <row r="1033" spans="1:48" ht="15" customHeight="1">
      <c r="A1033" s="83"/>
      <c r="B1033" s="100"/>
      <c r="C1033" s="125" t="s">
        <v>1596</v>
      </c>
      <c r="D1033" s="441" t="str">
        <f>IF(OR($AC$136="",$C$26&lt;&gt;1),"",IF(HLOOKUP($AC$136,Presentación!$AQ$3:$BV$574,Presentación!AP313)="","",HLOOKUP($AC$136,Presentación!$AQ$3:$BV$574,Presentación!AP313,0)))</f>
        <v/>
      </c>
      <c r="E1033" s="428"/>
      <c r="F1033" s="429"/>
      <c r="G1033" s="396" t="str">
        <f>IF(OR($AC$136="",$C$26&lt;&gt;1),"",IF(HLOOKUP($AC$136,Presentación!$BZ$3:$DE$574,Presentación!AP313,0)="","",HLOOKUP($AC$136,Presentación!$BZ$3:$DE$574,Presentación!AP313,0)))</f>
        <v/>
      </c>
      <c r="H1033" s="428"/>
      <c r="I1033" s="428"/>
      <c r="J1033" s="428"/>
      <c r="K1033" s="428"/>
      <c r="L1033" s="428"/>
      <c r="M1033" s="428"/>
      <c r="N1033" s="428"/>
      <c r="O1033" s="249"/>
      <c r="P1033" s="249"/>
      <c r="Q1033" s="249"/>
      <c r="R1033" s="249"/>
      <c r="S1033" s="249"/>
      <c r="T1033" s="251"/>
      <c r="U1033" s="251"/>
      <c r="V1033" s="251"/>
      <c r="W1033" s="251"/>
      <c r="X1033" s="251"/>
      <c r="Y1033" s="251"/>
      <c r="Z1033" s="251"/>
      <c r="AA1033" s="251"/>
      <c r="AB1033" s="251"/>
      <c r="AC1033" s="251"/>
      <c r="AD1033" s="251"/>
      <c r="AK1033">
        <f t="shared" si="123"/>
        <v>0</v>
      </c>
      <c r="AL1033">
        <f t="shared" si="124"/>
        <v>0</v>
      </c>
      <c r="AM1033">
        <f t="shared" si="125"/>
        <v>0</v>
      </c>
      <c r="AN1033">
        <f t="shared" si="126"/>
        <v>0</v>
      </c>
      <c r="AO1033">
        <f t="shared" si="127"/>
        <v>0</v>
      </c>
      <c r="AP1033">
        <f t="shared" si="128"/>
        <v>0</v>
      </c>
      <c r="AQ1033">
        <f t="shared" si="129"/>
        <v>0</v>
      </c>
      <c r="AR1033">
        <f t="shared" si="130"/>
        <v>0</v>
      </c>
      <c r="AS1033">
        <f t="shared" si="131"/>
        <v>0</v>
      </c>
      <c r="AT1033">
        <f t="shared" si="132"/>
        <v>0</v>
      </c>
      <c r="AU1033">
        <f t="shared" si="133"/>
        <v>0</v>
      </c>
      <c r="AV1033">
        <f t="shared" si="134"/>
        <v>0</v>
      </c>
    </row>
    <row r="1034" spans="1:48" ht="15" customHeight="1">
      <c r="A1034" s="83"/>
      <c r="B1034" s="100"/>
      <c r="C1034" s="125" t="s">
        <v>1597</v>
      </c>
      <c r="D1034" s="441" t="str">
        <f>IF(OR($AC$136="",$C$26&lt;&gt;1),"",IF(HLOOKUP($AC$136,Presentación!$AQ$3:$BV$574,Presentación!AP314)="","",HLOOKUP($AC$136,Presentación!$AQ$3:$BV$574,Presentación!AP314,0)))</f>
        <v/>
      </c>
      <c r="E1034" s="428"/>
      <c r="F1034" s="429"/>
      <c r="G1034" s="396" t="str">
        <f>IF(OR($AC$136="",$C$26&lt;&gt;1),"",IF(HLOOKUP($AC$136,Presentación!$BZ$3:$DE$574,Presentación!AP314,0)="","",HLOOKUP($AC$136,Presentación!$BZ$3:$DE$574,Presentación!AP314,0)))</f>
        <v/>
      </c>
      <c r="H1034" s="428"/>
      <c r="I1034" s="428"/>
      <c r="J1034" s="428"/>
      <c r="K1034" s="428"/>
      <c r="L1034" s="428"/>
      <c r="M1034" s="428"/>
      <c r="N1034" s="428"/>
      <c r="O1034" s="249"/>
      <c r="P1034" s="249"/>
      <c r="Q1034" s="249"/>
      <c r="R1034" s="249"/>
      <c r="S1034" s="249"/>
      <c r="T1034" s="251"/>
      <c r="U1034" s="251"/>
      <c r="V1034" s="251"/>
      <c r="W1034" s="251"/>
      <c r="X1034" s="251"/>
      <c r="Y1034" s="251"/>
      <c r="Z1034" s="251"/>
      <c r="AA1034" s="251"/>
      <c r="AB1034" s="251"/>
      <c r="AC1034" s="251"/>
      <c r="AD1034" s="251"/>
      <c r="AK1034">
        <f t="shared" si="123"/>
        <v>0</v>
      </c>
      <c r="AL1034">
        <f t="shared" si="124"/>
        <v>0</v>
      </c>
      <c r="AM1034">
        <f t="shared" si="125"/>
        <v>0</v>
      </c>
      <c r="AN1034">
        <f t="shared" si="126"/>
        <v>0</v>
      </c>
      <c r="AO1034">
        <f t="shared" si="127"/>
        <v>0</v>
      </c>
      <c r="AP1034">
        <f t="shared" si="128"/>
        <v>0</v>
      </c>
      <c r="AQ1034">
        <f t="shared" si="129"/>
        <v>0</v>
      </c>
      <c r="AR1034">
        <f t="shared" si="130"/>
        <v>0</v>
      </c>
      <c r="AS1034">
        <f t="shared" si="131"/>
        <v>0</v>
      </c>
      <c r="AT1034">
        <f t="shared" si="132"/>
        <v>0</v>
      </c>
      <c r="AU1034">
        <f t="shared" si="133"/>
        <v>0</v>
      </c>
      <c r="AV1034">
        <f t="shared" si="134"/>
        <v>0</v>
      </c>
    </row>
    <row r="1035" spans="1:48" ht="15" customHeight="1">
      <c r="A1035" s="83"/>
      <c r="B1035" s="100"/>
      <c r="C1035" s="125" t="s">
        <v>1598</v>
      </c>
      <c r="D1035" s="441" t="str">
        <f>IF(OR($AC$136="",$C$26&lt;&gt;1),"",IF(HLOOKUP($AC$136,Presentación!$AQ$3:$BV$574,Presentación!AP315)="","",HLOOKUP($AC$136,Presentación!$AQ$3:$BV$574,Presentación!AP315,0)))</f>
        <v/>
      </c>
      <c r="E1035" s="428"/>
      <c r="F1035" s="429"/>
      <c r="G1035" s="396" t="str">
        <f>IF(OR($AC$136="",$C$26&lt;&gt;1),"",IF(HLOOKUP($AC$136,Presentación!$BZ$3:$DE$574,Presentación!AP315,0)="","",HLOOKUP($AC$136,Presentación!$BZ$3:$DE$574,Presentación!AP315,0)))</f>
        <v/>
      </c>
      <c r="H1035" s="428"/>
      <c r="I1035" s="428"/>
      <c r="J1035" s="428"/>
      <c r="K1035" s="428"/>
      <c r="L1035" s="428"/>
      <c r="M1035" s="428"/>
      <c r="N1035" s="428"/>
      <c r="O1035" s="249"/>
      <c r="P1035" s="249"/>
      <c r="Q1035" s="249"/>
      <c r="R1035" s="249"/>
      <c r="S1035" s="249"/>
      <c r="T1035" s="251"/>
      <c r="U1035" s="251"/>
      <c r="V1035" s="251"/>
      <c r="W1035" s="251"/>
      <c r="X1035" s="251"/>
      <c r="Y1035" s="251"/>
      <c r="Z1035" s="251"/>
      <c r="AA1035" s="251"/>
      <c r="AB1035" s="251"/>
      <c r="AC1035" s="251"/>
      <c r="AD1035" s="251"/>
      <c r="AK1035">
        <f t="shared" si="123"/>
        <v>0</v>
      </c>
      <c r="AL1035">
        <f t="shared" si="124"/>
        <v>0</v>
      </c>
      <c r="AM1035">
        <f t="shared" si="125"/>
        <v>0</v>
      </c>
      <c r="AN1035">
        <f t="shared" si="126"/>
        <v>0</v>
      </c>
      <c r="AO1035">
        <f t="shared" si="127"/>
        <v>0</v>
      </c>
      <c r="AP1035">
        <f t="shared" si="128"/>
        <v>0</v>
      </c>
      <c r="AQ1035">
        <f t="shared" si="129"/>
        <v>0</v>
      </c>
      <c r="AR1035">
        <f t="shared" si="130"/>
        <v>0</v>
      </c>
      <c r="AS1035">
        <f t="shared" si="131"/>
        <v>0</v>
      </c>
      <c r="AT1035">
        <f t="shared" si="132"/>
        <v>0</v>
      </c>
      <c r="AU1035">
        <f t="shared" si="133"/>
        <v>0</v>
      </c>
      <c r="AV1035">
        <f t="shared" si="134"/>
        <v>0</v>
      </c>
    </row>
    <row r="1036" spans="1:48" ht="15" customHeight="1">
      <c r="A1036" s="83"/>
      <c r="B1036" s="100"/>
      <c r="C1036" s="125" t="s">
        <v>1599</v>
      </c>
      <c r="D1036" s="441" t="str">
        <f>IF(OR($AC$136="",$C$26&lt;&gt;1),"",IF(HLOOKUP($AC$136,Presentación!$AQ$3:$BV$574,Presentación!AP316)="","",HLOOKUP($AC$136,Presentación!$AQ$3:$BV$574,Presentación!AP316,0)))</f>
        <v/>
      </c>
      <c r="E1036" s="428"/>
      <c r="F1036" s="429"/>
      <c r="G1036" s="396" t="str">
        <f>IF(OR($AC$136="",$C$26&lt;&gt;1),"",IF(HLOOKUP($AC$136,Presentación!$BZ$3:$DE$574,Presentación!AP316,0)="","",HLOOKUP($AC$136,Presentación!$BZ$3:$DE$574,Presentación!AP316,0)))</f>
        <v/>
      </c>
      <c r="H1036" s="428"/>
      <c r="I1036" s="428"/>
      <c r="J1036" s="428"/>
      <c r="K1036" s="428"/>
      <c r="L1036" s="428"/>
      <c r="M1036" s="428"/>
      <c r="N1036" s="428"/>
      <c r="O1036" s="249"/>
      <c r="P1036" s="249"/>
      <c r="Q1036" s="249"/>
      <c r="R1036" s="249"/>
      <c r="S1036" s="249"/>
      <c r="T1036" s="251"/>
      <c r="U1036" s="251"/>
      <c r="V1036" s="251"/>
      <c r="W1036" s="251"/>
      <c r="X1036" s="251"/>
      <c r="Y1036" s="251"/>
      <c r="Z1036" s="251"/>
      <c r="AA1036" s="251"/>
      <c r="AB1036" s="251"/>
      <c r="AC1036" s="251"/>
      <c r="AD1036" s="251"/>
      <c r="AK1036">
        <f t="shared" si="123"/>
        <v>0</v>
      </c>
      <c r="AL1036">
        <f t="shared" si="124"/>
        <v>0</v>
      </c>
      <c r="AM1036">
        <f t="shared" si="125"/>
        <v>0</v>
      </c>
      <c r="AN1036">
        <f t="shared" si="126"/>
        <v>0</v>
      </c>
      <c r="AO1036">
        <f t="shared" si="127"/>
        <v>0</v>
      </c>
      <c r="AP1036">
        <f t="shared" si="128"/>
        <v>0</v>
      </c>
      <c r="AQ1036">
        <f t="shared" si="129"/>
        <v>0</v>
      </c>
      <c r="AR1036">
        <f t="shared" si="130"/>
        <v>0</v>
      </c>
      <c r="AS1036">
        <f t="shared" si="131"/>
        <v>0</v>
      </c>
      <c r="AT1036">
        <f t="shared" si="132"/>
        <v>0</v>
      </c>
      <c r="AU1036">
        <f t="shared" si="133"/>
        <v>0</v>
      </c>
      <c r="AV1036">
        <f t="shared" si="134"/>
        <v>0</v>
      </c>
    </row>
    <row r="1037" spans="1:48" ht="15" customHeight="1">
      <c r="A1037" s="83"/>
      <c r="B1037" s="100"/>
      <c r="C1037" s="125" t="s">
        <v>1600</v>
      </c>
      <c r="D1037" s="441" t="str">
        <f>IF(OR($AC$136="",$C$26&lt;&gt;1),"",IF(HLOOKUP($AC$136,Presentación!$AQ$3:$BV$574,Presentación!AP317)="","",HLOOKUP($AC$136,Presentación!$AQ$3:$BV$574,Presentación!AP317,0)))</f>
        <v/>
      </c>
      <c r="E1037" s="428"/>
      <c r="F1037" s="429"/>
      <c r="G1037" s="396" t="str">
        <f>IF(OR($AC$136="",$C$26&lt;&gt;1),"",IF(HLOOKUP($AC$136,Presentación!$BZ$3:$DE$574,Presentación!AP317,0)="","",HLOOKUP($AC$136,Presentación!$BZ$3:$DE$574,Presentación!AP317,0)))</f>
        <v/>
      </c>
      <c r="H1037" s="428"/>
      <c r="I1037" s="428"/>
      <c r="J1037" s="428"/>
      <c r="K1037" s="428"/>
      <c r="L1037" s="428"/>
      <c r="M1037" s="428"/>
      <c r="N1037" s="428"/>
      <c r="O1037" s="249"/>
      <c r="P1037" s="249"/>
      <c r="Q1037" s="249"/>
      <c r="R1037" s="249"/>
      <c r="S1037" s="249"/>
      <c r="T1037" s="251"/>
      <c r="U1037" s="251"/>
      <c r="V1037" s="251"/>
      <c r="W1037" s="251"/>
      <c r="X1037" s="251"/>
      <c r="Y1037" s="251"/>
      <c r="Z1037" s="251"/>
      <c r="AA1037" s="251"/>
      <c r="AB1037" s="251"/>
      <c r="AC1037" s="251"/>
      <c r="AD1037" s="251"/>
      <c r="AK1037">
        <f t="shared" si="123"/>
        <v>0</v>
      </c>
      <c r="AL1037">
        <f t="shared" si="124"/>
        <v>0</v>
      </c>
      <c r="AM1037">
        <f t="shared" si="125"/>
        <v>0</v>
      </c>
      <c r="AN1037">
        <f t="shared" si="126"/>
        <v>0</v>
      </c>
      <c r="AO1037">
        <f t="shared" si="127"/>
        <v>0</v>
      </c>
      <c r="AP1037">
        <f t="shared" si="128"/>
        <v>0</v>
      </c>
      <c r="AQ1037">
        <f t="shared" si="129"/>
        <v>0</v>
      </c>
      <c r="AR1037">
        <f t="shared" si="130"/>
        <v>0</v>
      </c>
      <c r="AS1037">
        <f t="shared" si="131"/>
        <v>0</v>
      </c>
      <c r="AT1037">
        <f t="shared" si="132"/>
        <v>0</v>
      </c>
      <c r="AU1037">
        <f t="shared" si="133"/>
        <v>0</v>
      </c>
      <c r="AV1037">
        <f t="shared" si="134"/>
        <v>0</v>
      </c>
    </row>
    <row r="1038" spans="1:48" ht="15" customHeight="1">
      <c r="A1038" s="83"/>
      <c r="B1038" s="100"/>
      <c r="C1038" s="125" t="s">
        <v>1601</v>
      </c>
      <c r="D1038" s="441" t="str">
        <f>IF(OR($AC$136="",$C$26&lt;&gt;1),"",IF(HLOOKUP($AC$136,Presentación!$AQ$3:$BV$574,Presentación!AP318)="","",HLOOKUP($AC$136,Presentación!$AQ$3:$BV$574,Presentación!AP318,0)))</f>
        <v/>
      </c>
      <c r="E1038" s="428"/>
      <c r="F1038" s="429"/>
      <c r="G1038" s="396" t="str">
        <f>IF(OR($AC$136="",$C$26&lt;&gt;1),"",IF(HLOOKUP($AC$136,Presentación!$BZ$3:$DE$574,Presentación!AP318,0)="","",HLOOKUP($AC$136,Presentación!$BZ$3:$DE$574,Presentación!AP318,0)))</f>
        <v/>
      </c>
      <c r="H1038" s="428"/>
      <c r="I1038" s="428"/>
      <c r="J1038" s="428"/>
      <c r="K1038" s="428"/>
      <c r="L1038" s="428"/>
      <c r="M1038" s="428"/>
      <c r="N1038" s="428"/>
      <c r="O1038" s="249"/>
      <c r="P1038" s="249"/>
      <c r="Q1038" s="249"/>
      <c r="R1038" s="249"/>
      <c r="S1038" s="249"/>
      <c r="T1038" s="251"/>
      <c r="U1038" s="251"/>
      <c r="V1038" s="251"/>
      <c r="W1038" s="251"/>
      <c r="X1038" s="251"/>
      <c r="Y1038" s="251"/>
      <c r="Z1038" s="251"/>
      <c r="AA1038" s="251"/>
      <c r="AB1038" s="251"/>
      <c r="AC1038" s="251"/>
      <c r="AD1038" s="251"/>
      <c r="AK1038">
        <f t="shared" si="123"/>
        <v>0</v>
      </c>
      <c r="AL1038">
        <f t="shared" si="124"/>
        <v>0</v>
      </c>
      <c r="AM1038">
        <f t="shared" si="125"/>
        <v>0</v>
      </c>
      <c r="AN1038">
        <f t="shared" si="126"/>
        <v>0</v>
      </c>
      <c r="AO1038">
        <f t="shared" si="127"/>
        <v>0</v>
      </c>
      <c r="AP1038">
        <f t="shared" si="128"/>
        <v>0</v>
      </c>
      <c r="AQ1038">
        <f t="shared" si="129"/>
        <v>0</v>
      </c>
      <c r="AR1038">
        <f t="shared" si="130"/>
        <v>0</v>
      </c>
      <c r="AS1038">
        <f t="shared" si="131"/>
        <v>0</v>
      </c>
      <c r="AT1038">
        <f t="shared" si="132"/>
        <v>0</v>
      </c>
      <c r="AU1038">
        <f t="shared" si="133"/>
        <v>0</v>
      </c>
      <c r="AV1038">
        <f t="shared" si="134"/>
        <v>0</v>
      </c>
    </row>
    <row r="1039" spans="1:48" ht="15" customHeight="1">
      <c r="A1039" s="83"/>
      <c r="B1039" s="100"/>
      <c r="C1039" s="125" t="s">
        <v>1602</v>
      </c>
      <c r="D1039" s="441" t="str">
        <f>IF(OR($AC$136="",$C$26&lt;&gt;1),"",IF(HLOOKUP($AC$136,Presentación!$AQ$3:$BV$574,Presentación!AP319)="","",HLOOKUP($AC$136,Presentación!$AQ$3:$BV$574,Presentación!AP319,0)))</f>
        <v/>
      </c>
      <c r="E1039" s="428"/>
      <c r="F1039" s="429"/>
      <c r="G1039" s="396" t="str">
        <f>IF(OR($AC$136="",$C$26&lt;&gt;1),"",IF(HLOOKUP($AC$136,Presentación!$BZ$3:$DE$574,Presentación!AP319,0)="","",HLOOKUP($AC$136,Presentación!$BZ$3:$DE$574,Presentación!AP319,0)))</f>
        <v/>
      </c>
      <c r="H1039" s="428"/>
      <c r="I1039" s="428"/>
      <c r="J1039" s="428"/>
      <c r="K1039" s="428"/>
      <c r="L1039" s="428"/>
      <c r="M1039" s="428"/>
      <c r="N1039" s="428"/>
      <c r="O1039" s="249"/>
      <c r="P1039" s="249"/>
      <c r="Q1039" s="249"/>
      <c r="R1039" s="249"/>
      <c r="S1039" s="249"/>
      <c r="T1039" s="251"/>
      <c r="U1039" s="251"/>
      <c r="V1039" s="251"/>
      <c r="W1039" s="251"/>
      <c r="X1039" s="251"/>
      <c r="Y1039" s="251"/>
      <c r="Z1039" s="251"/>
      <c r="AA1039" s="251"/>
      <c r="AB1039" s="251"/>
      <c r="AC1039" s="251"/>
      <c r="AD1039" s="251"/>
      <c r="AK1039">
        <f t="shared" si="123"/>
        <v>0</v>
      </c>
      <c r="AL1039">
        <f t="shared" si="124"/>
        <v>0</v>
      </c>
      <c r="AM1039">
        <f t="shared" si="125"/>
        <v>0</v>
      </c>
      <c r="AN1039">
        <f t="shared" si="126"/>
        <v>0</v>
      </c>
      <c r="AO1039">
        <f t="shared" si="127"/>
        <v>0</v>
      </c>
      <c r="AP1039">
        <f t="shared" si="128"/>
        <v>0</v>
      </c>
      <c r="AQ1039">
        <f t="shared" si="129"/>
        <v>0</v>
      </c>
      <c r="AR1039">
        <f t="shared" si="130"/>
        <v>0</v>
      </c>
      <c r="AS1039">
        <f t="shared" si="131"/>
        <v>0</v>
      </c>
      <c r="AT1039">
        <f t="shared" si="132"/>
        <v>0</v>
      </c>
      <c r="AU1039">
        <f t="shared" si="133"/>
        <v>0</v>
      </c>
      <c r="AV1039">
        <f t="shared" si="134"/>
        <v>0</v>
      </c>
    </row>
    <row r="1040" spans="1:48" ht="15" customHeight="1">
      <c r="A1040" s="83"/>
      <c r="B1040" s="100"/>
      <c r="C1040" s="125" t="s">
        <v>1603</v>
      </c>
      <c r="D1040" s="441" t="str">
        <f>IF(OR($AC$136="",$C$26&lt;&gt;1),"",IF(HLOOKUP($AC$136,Presentación!$AQ$3:$BV$574,Presentación!AP320)="","",HLOOKUP($AC$136,Presentación!$AQ$3:$BV$574,Presentación!AP320,0)))</f>
        <v/>
      </c>
      <c r="E1040" s="428"/>
      <c r="F1040" s="429"/>
      <c r="G1040" s="396" t="str">
        <f>IF(OR($AC$136="",$C$26&lt;&gt;1),"",IF(HLOOKUP($AC$136,Presentación!$BZ$3:$DE$574,Presentación!AP320,0)="","",HLOOKUP($AC$136,Presentación!$BZ$3:$DE$574,Presentación!AP320,0)))</f>
        <v/>
      </c>
      <c r="H1040" s="428"/>
      <c r="I1040" s="428"/>
      <c r="J1040" s="428"/>
      <c r="K1040" s="428"/>
      <c r="L1040" s="428"/>
      <c r="M1040" s="428"/>
      <c r="N1040" s="428"/>
      <c r="O1040" s="249"/>
      <c r="P1040" s="249"/>
      <c r="Q1040" s="249"/>
      <c r="R1040" s="249"/>
      <c r="S1040" s="249"/>
      <c r="T1040" s="251"/>
      <c r="U1040" s="251"/>
      <c r="V1040" s="251"/>
      <c r="W1040" s="251"/>
      <c r="X1040" s="251"/>
      <c r="Y1040" s="251"/>
      <c r="Z1040" s="251"/>
      <c r="AA1040" s="251"/>
      <c r="AB1040" s="251"/>
      <c r="AC1040" s="251"/>
      <c r="AD1040" s="251"/>
      <c r="AK1040">
        <f t="shared" si="123"/>
        <v>0</v>
      </c>
      <c r="AL1040">
        <f t="shared" si="124"/>
        <v>0</v>
      </c>
      <c r="AM1040">
        <f t="shared" si="125"/>
        <v>0</v>
      </c>
      <c r="AN1040">
        <f t="shared" si="126"/>
        <v>0</v>
      </c>
      <c r="AO1040">
        <f t="shared" si="127"/>
        <v>0</v>
      </c>
      <c r="AP1040">
        <f t="shared" si="128"/>
        <v>0</v>
      </c>
      <c r="AQ1040">
        <f t="shared" si="129"/>
        <v>0</v>
      </c>
      <c r="AR1040">
        <f t="shared" si="130"/>
        <v>0</v>
      </c>
      <c r="AS1040">
        <f t="shared" si="131"/>
        <v>0</v>
      </c>
      <c r="AT1040">
        <f t="shared" si="132"/>
        <v>0</v>
      </c>
      <c r="AU1040">
        <f t="shared" si="133"/>
        <v>0</v>
      </c>
      <c r="AV1040">
        <f t="shared" si="134"/>
        <v>0</v>
      </c>
    </row>
    <row r="1041" spans="1:48" ht="15" customHeight="1">
      <c r="A1041" s="83"/>
      <c r="B1041" s="100"/>
      <c r="C1041" s="125" t="s">
        <v>1604</v>
      </c>
      <c r="D1041" s="441" t="str">
        <f>IF(OR($AC$136="",$C$26&lt;&gt;1),"",IF(HLOOKUP($AC$136,Presentación!$AQ$3:$BV$574,Presentación!AP321)="","",HLOOKUP($AC$136,Presentación!$AQ$3:$BV$574,Presentación!AP321,0)))</f>
        <v/>
      </c>
      <c r="E1041" s="428"/>
      <c r="F1041" s="429"/>
      <c r="G1041" s="396" t="str">
        <f>IF(OR($AC$136="",$C$26&lt;&gt;1),"",IF(HLOOKUP($AC$136,Presentación!$BZ$3:$DE$574,Presentación!AP321,0)="","",HLOOKUP($AC$136,Presentación!$BZ$3:$DE$574,Presentación!AP321,0)))</f>
        <v/>
      </c>
      <c r="H1041" s="428"/>
      <c r="I1041" s="428"/>
      <c r="J1041" s="428"/>
      <c r="K1041" s="428"/>
      <c r="L1041" s="428"/>
      <c r="M1041" s="428"/>
      <c r="N1041" s="428"/>
      <c r="O1041" s="249"/>
      <c r="P1041" s="249"/>
      <c r="Q1041" s="249"/>
      <c r="R1041" s="249"/>
      <c r="S1041" s="249"/>
      <c r="T1041" s="251"/>
      <c r="U1041" s="251"/>
      <c r="V1041" s="251"/>
      <c r="W1041" s="251"/>
      <c r="X1041" s="251"/>
      <c r="Y1041" s="251"/>
      <c r="Z1041" s="251"/>
      <c r="AA1041" s="251"/>
      <c r="AB1041" s="251"/>
      <c r="AC1041" s="251"/>
      <c r="AD1041" s="251"/>
      <c r="AK1041">
        <f t="shared" si="123"/>
        <v>0</v>
      </c>
      <c r="AL1041">
        <f t="shared" si="124"/>
        <v>0</v>
      </c>
      <c r="AM1041">
        <f t="shared" si="125"/>
        <v>0</v>
      </c>
      <c r="AN1041">
        <f t="shared" si="126"/>
        <v>0</v>
      </c>
      <c r="AO1041">
        <f t="shared" si="127"/>
        <v>0</v>
      </c>
      <c r="AP1041">
        <f t="shared" si="128"/>
        <v>0</v>
      </c>
      <c r="AQ1041">
        <f t="shared" si="129"/>
        <v>0</v>
      </c>
      <c r="AR1041">
        <f t="shared" si="130"/>
        <v>0</v>
      </c>
      <c r="AS1041">
        <f t="shared" si="131"/>
        <v>0</v>
      </c>
      <c r="AT1041">
        <f t="shared" si="132"/>
        <v>0</v>
      </c>
      <c r="AU1041">
        <f t="shared" si="133"/>
        <v>0</v>
      </c>
      <c r="AV1041">
        <f t="shared" si="134"/>
        <v>0</v>
      </c>
    </row>
    <row r="1042" spans="1:48" ht="15" customHeight="1">
      <c r="A1042" s="83"/>
      <c r="B1042" s="100"/>
      <c r="C1042" s="125" t="s">
        <v>1605</v>
      </c>
      <c r="D1042" s="441" t="str">
        <f>IF(OR($AC$136="",$C$26&lt;&gt;1),"",IF(HLOOKUP($AC$136,Presentación!$AQ$3:$BV$574,Presentación!AP322)="","",HLOOKUP($AC$136,Presentación!$AQ$3:$BV$574,Presentación!AP322,0)))</f>
        <v/>
      </c>
      <c r="E1042" s="428"/>
      <c r="F1042" s="429"/>
      <c r="G1042" s="396" t="str">
        <f>IF(OR($AC$136="",$C$26&lt;&gt;1),"",IF(HLOOKUP($AC$136,Presentación!$BZ$3:$DE$574,Presentación!AP322,0)="","",HLOOKUP($AC$136,Presentación!$BZ$3:$DE$574,Presentación!AP322,0)))</f>
        <v/>
      </c>
      <c r="H1042" s="428"/>
      <c r="I1042" s="428"/>
      <c r="J1042" s="428"/>
      <c r="K1042" s="428"/>
      <c r="L1042" s="428"/>
      <c r="M1042" s="428"/>
      <c r="N1042" s="428"/>
      <c r="O1042" s="249"/>
      <c r="P1042" s="249"/>
      <c r="Q1042" s="249"/>
      <c r="R1042" s="249"/>
      <c r="S1042" s="249"/>
      <c r="T1042" s="251"/>
      <c r="U1042" s="251"/>
      <c r="V1042" s="251"/>
      <c r="W1042" s="251"/>
      <c r="X1042" s="251"/>
      <c r="Y1042" s="251"/>
      <c r="Z1042" s="251"/>
      <c r="AA1042" s="251"/>
      <c r="AB1042" s="251"/>
      <c r="AC1042" s="251"/>
      <c r="AD1042" s="251"/>
      <c r="AK1042">
        <f t="shared" si="123"/>
        <v>0</v>
      </c>
      <c r="AL1042">
        <f t="shared" si="124"/>
        <v>0</v>
      </c>
      <c r="AM1042">
        <f t="shared" si="125"/>
        <v>0</v>
      </c>
      <c r="AN1042">
        <f t="shared" si="126"/>
        <v>0</v>
      </c>
      <c r="AO1042">
        <f t="shared" si="127"/>
        <v>0</v>
      </c>
      <c r="AP1042">
        <f t="shared" si="128"/>
        <v>0</v>
      </c>
      <c r="AQ1042">
        <f t="shared" si="129"/>
        <v>0</v>
      </c>
      <c r="AR1042">
        <f t="shared" si="130"/>
        <v>0</v>
      </c>
      <c r="AS1042">
        <f t="shared" si="131"/>
        <v>0</v>
      </c>
      <c r="AT1042">
        <f t="shared" si="132"/>
        <v>0</v>
      </c>
      <c r="AU1042">
        <f t="shared" si="133"/>
        <v>0</v>
      </c>
      <c r="AV1042">
        <f t="shared" si="134"/>
        <v>0</v>
      </c>
    </row>
    <row r="1043" spans="1:48" ht="15" customHeight="1">
      <c r="A1043" s="83"/>
      <c r="B1043" s="100"/>
      <c r="C1043" s="125" t="s">
        <v>1606</v>
      </c>
      <c r="D1043" s="441" t="str">
        <f>IF(OR($AC$136="",$C$26&lt;&gt;1),"",IF(HLOOKUP($AC$136,Presentación!$AQ$3:$BV$574,Presentación!AP323)="","",HLOOKUP($AC$136,Presentación!$AQ$3:$BV$574,Presentación!AP323,0)))</f>
        <v/>
      </c>
      <c r="E1043" s="428"/>
      <c r="F1043" s="429"/>
      <c r="G1043" s="396" t="str">
        <f>IF(OR($AC$136="",$C$26&lt;&gt;1),"",IF(HLOOKUP($AC$136,Presentación!$BZ$3:$DE$574,Presentación!AP323,0)="","",HLOOKUP($AC$136,Presentación!$BZ$3:$DE$574,Presentación!AP323,0)))</f>
        <v/>
      </c>
      <c r="H1043" s="428"/>
      <c r="I1043" s="428"/>
      <c r="J1043" s="428"/>
      <c r="K1043" s="428"/>
      <c r="L1043" s="428"/>
      <c r="M1043" s="428"/>
      <c r="N1043" s="428"/>
      <c r="O1043" s="249"/>
      <c r="P1043" s="249"/>
      <c r="Q1043" s="249"/>
      <c r="R1043" s="249"/>
      <c r="S1043" s="249"/>
      <c r="T1043" s="251"/>
      <c r="U1043" s="251"/>
      <c r="V1043" s="251"/>
      <c r="W1043" s="251"/>
      <c r="X1043" s="251"/>
      <c r="Y1043" s="251"/>
      <c r="Z1043" s="251"/>
      <c r="AA1043" s="251"/>
      <c r="AB1043" s="251"/>
      <c r="AC1043" s="251"/>
      <c r="AD1043" s="251"/>
      <c r="AK1043">
        <f t="shared" ref="AK1043:AK1106" si="135">COUNTIF(P1043:R1043,"NS")</f>
        <v>0</v>
      </c>
      <c r="AL1043">
        <f t="shared" ref="AL1043:AL1106" si="136">SUM(P1043:R1043)</f>
        <v>0</v>
      </c>
      <c r="AM1043">
        <f t="shared" ref="AM1043:AM1106" si="137">IF(COUNTA(O1043:R1043)=0,0,IF(OR(AND(O1043=0,AK1043&gt;0),AND(O1043="ns",AL1043&gt;0),AND(O1043="ns",AK1043=0,AL1043=0)),1,IF(OR(AND(AK1043&gt;=2,O1043&gt;AL1043),AND(O1043="ns",AL1043=0,AK1043&gt;0),O1043=AL1043),0,1)))</f>
        <v>0</v>
      </c>
      <c r="AN1043">
        <f t="shared" ref="AN1043:AN1106" si="138">COUNTIF(T1043:V1043,"NS")</f>
        <v>0</v>
      </c>
      <c r="AO1043">
        <f t="shared" ref="AO1043:AO1106" si="139">SUM(T1043:V1043)</f>
        <v>0</v>
      </c>
      <c r="AP1043">
        <f t="shared" ref="AP1043:AP1106" si="140">IF(COUNTA(S1043:V1043)=0,0,IF(OR(AND(S1043=0,AN1043&gt;0),AND(S1043="ns",AO1043&gt;0),AND(S1043="ns",AN1043=0,AO1043=0)),1,IF(OR(AND(AN1043&gt;=2,S1043&gt;AO1043),AND(S1043="ns",AO1043=0,AN1043&gt;0),S1043=AO1043),0,1)))</f>
        <v>0</v>
      </c>
      <c r="AQ1043">
        <f t="shared" ref="AQ1043:AQ1106" si="141">COUNTIF(X1043:Z1043,"NS")</f>
        <v>0</v>
      </c>
      <c r="AR1043">
        <f t="shared" ref="AR1043:AR1106" si="142">SUM(X1043:Z1043)</f>
        <v>0</v>
      </c>
      <c r="AS1043">
        <f t="shared" ref="AS1043:AS1106" si="143">IF(COUNTA(W1043:Z1043)=0,0,IF(OR(AND(W1043=0,AQ1043&gt;0),AND(W1043="ns",AR1043&gt;0),AND(W1043="ns",AQ1043=0,AR1043=0)),1,IF(OR(AND(AQ1043&gt;=2,W1043&gt;AR1043),AND(W1043="ns",AR1043=0,AQ1043&gt;0),W1043=AR1043),0,1)))</f>
        <v>0</v>
      </c>
      <c r="AT1043">
        <f t="shared" ref="AT1043:AT1106" si="144">COUNTIF(AB1043:AD1043,"NS")</f>
        <v>0</v>
      </c>
      <c r="AU1043">
        <f t="shared" ref="AU1043:AU1106" si="145">SUM(AB1043:AD1043)</f>
        <v>0</v>
      </c>
      <c r="AV1043">
        <f t="shared" ref="AV1043:AV1106" si="146">IF(COUNTA(AA1043:AD1043)=0,0,IF(OR(AND(AA1043=0,AT1043&gt;0),AND(AA1043="ns",AU1043&gt;0),AND(AA1043="ns",AT1043=0,AU1043=0)),1,IF(OR(AND(AT1043&gt;=2,AA1043&gt;AU1043),AND(AA1043="ns",AU1043=0,AT1043&gt;0),AA1043=AU1043),0,1)))</f>
        <v>0</v>
      </c>
    </row>
    <row r="1044" spans="1:48" ht="15" customHeight="1">
      <c r="A1044" s="83"/>
      <c r="B1044" s="100"/>
      <c r="C1044" s="125" t="s">
        <v>1607</v>
      </c>
      <c r="D1044" s="441" t="str">
        <f>IF(OR($AC$136="",$C$26&lt;&gt;1),"",IF(HLOOKUP($AC$136,Presentación!$AQ$3:$BV$574,Presentación!AP324)="","",HLOOKUP($AC$136,Presentación!$AQ$3:$BV$574,Presentación!AP324,0)))</f>
        <v/>
      </c>
      <c r="E1044" s="428"/>
      <c r="F1044" s="429"/>
      <c r="G1044" s="396" t="str">
        <f>IF(OR($AC$136="",$C$26&lt;&gt;1),"",IF(HLOOKUP($AC$136,Presentación!$BZ$3:$DE$574,Presentación!AP324,0)="","",HLOOKUP($AC$136,Presentación!$BZ$3:$DE$574,Presentación!AP324,0)))</f>
        <v/>
      </c>
      <c r="H1044" s="428"/>
      <c r="I1044" s="428"/>
      <c r="J1044" s="428"/>
      <c r="K1044" s="428"/>
      <c r="L1044" s="428"/>
      <c r="M1044" s="428"/>
      <c r="N1044" s="428"/>
      <c r="O1044" s="249"/>
      <c r="P1044" s="249"/>
      <c r="Q1044" s="249"/>
      <c r="R1044" s="249"/>
      <c r="S1044" s="249"/>
      <c r="T1044" s="251"/>
      <c r="U1044" s="251"/>
      <c r="V1044" s="251"/>
      <c r="W1044" s="251"/>
      <c r="X1044" s="251"/>
      <c r="Y1044" s="251"/>
      <c r="Z1044" s="251"/>
      <c r="AA1044" s="251"/>
      <c r="AB1044" s="251"/>
      <c r="AC1044" s="251"/>
      <c r="AD1044" s="251"/>
      <c r="AK1044">
        <f t="shared" si="135"/>
        <v>0</v>
      </c>
      <c r="AL1044">
        <f t="shared" si="136"/>
        <v>0</v>
      </c>
      <c r="AM1044">
        <f t="shared" si="137"/>
        <v>0</v>
      </c>
      <c r="AN1044">
        <f t="shared" si="138"/>
        <v>0</v>
      </c>
      <c r="AO1044">
        <f t="shared" si="139"/>
        <v>0</v>
      </c>
      <c r="AP1044">
        <f t="shared" si="140"/>
        <v>0</v>
      </c>
      <c r="AQ1044">
        <f t="shared" si="141"/>
        <v>0</v>
      </c>
      <c r="AR1044">
        <f t="shared" si="142"/>
        <v>0</v>
      </c>
      <c r="AS1044">
        <f t="shared" si="143"/>
        <v>0</v>
      </c>
      <c r="AT1044">
        <f t="shared" si="144"/>
        <v>0</v>
      </c>
      <c r="AU1044">
        <f t="shared" si="145"/>
        <v>0</v>
      </c>
      <c r="AV1044">
        <f t="shared" si="146"/>
        <v>0</v>
      </c>
    </row>
    <row r="1045" spans="1:48" ht="15" customHeight="1">
      <c r="A1045" s="83"/>
      <c r="B1045" s="100"/>
      <c r="C1045" s="125" t="s">
        <v>1608</v>
      </c>
      <c r="D1045" s="441" t="str">
        <f>IF(OR($AC$136="",$C$26&lt;&gt;1),"",IF(HLOOKUP($AC$136,Presentación!$AQ$3:$BV$574,Presentación!AP325)="","",HLOOKUP($AC$136,Presentación!$AQ$3:$BV$574,Presentación!AP325,0)))</f>
        <v/>
      </c>
      <c r="E1045" s="428"/>
      <c r="F1045" s="429"/>
      <c r="G1045" s="396" t="str">
        <f>IF(OR($AC$136="",$C$26&lt;&gt;1),"",IF(HLOOKUP($AC$136,Presentación!$BZ$3:$DE$574,Presentación!AP325,0)="","",HLOOKUP($AC$136,Presentación!$BZ$3:$DE$574,Presentación!AP325,0)))</f>
        <v/>
      </c>
      <c r="H1045" s="428"/>
      <c r="I1045" s="428"/>
      <c r="J1045" s="428"/>
      <c r="K1045" s="428"/>
      <c r="L1045" s="428"/>
      <c r="M1045" s="428"/>
      <c r="N1045" s="428"/>
      <c r="O1045" s="249"/>
      <c r="P1045" s="249"/>
      <c r="Q1045" s="249"/>
      <c r="R1045" s="249"/>
      <c r="S1045" s="249"/>
      <c r="T1045" s="251"/>
      <c r="U1045" s="251"/>
      <c r="V1045" s="251"/>
      <c r="W1045" s="251"/>
      <c r="X1045" s="251"/>
      <c r="Y1045" s="251"/>
      <c r="Z1045" s="251"/>
      <c r="AA1045" s="251"/>
      <c r="AB1045" s="251"/>
      <c r="AC1045" s="251"/>
      <c r="AD1045" s="251"/>
      <c r="AK1045">
        <f t="shared" si="135"/>
        <v>0</v>
      </c>
      <c r="AL1045">
        <f t="shared" si="136"/>
        <v>0</v>
      </c>
      <c r="AM1045">
        <f t="shared" si="137"/>
        <v>0</v>
      </c>
      <c r="AN1045">
        <f t="shared" si="138"/>
        <v>0</v>
      </c>
      <c r="AO1045">
        <f t="shared" si="139"/>
        <v>0</v>
      </c>
      <c r="AP1045">
        <f t="shared" si="140"/>
        <v>0</v>
      </c>
      <c r="AQ1045">
        <f t="shared" si="141"/>
        <v>0</v>
      </c>
      <c r="AR1045">
        <f t="shared" si="142"/>
        <v>0</v>
      </c>
      <c r="AS1045">
        <f t="shared" si="143"/>
        <v>0</v>
      </c>
      <c r="AT1045">
        <f t="shared" si="144"/>
        <v>0</v>
      </c>
      <c r="AU1045">
        <f t="shared" si="145"/>
        <v>0</v>
      </c>
      <c r="AV1045">
        <f t="shared" si="146"/>
        <v>0</v>
      </c>
    </row>
    <row r="1046" spans="1:48" ht="15" customHeight="1">
      <c r="A1046" s="83"/>
      <c r="B1046" s="100"/>
      <c r="C1046" s="125" t="s">
        <v>1609</v>
      </c>
      <c r="D1046" s="441" t="str">
        <f>IF(OR($AC$136="",$C$26&lt;&gt;1),"",IF(HLOOKUP($AC$136,Presentación!$AQ$3:$BV$574,Presentación!AP326)="","",HLOOKUP($AC$136,Presentación!$AQ$3:$BV$574,Presentación!AP326,0)))</f>
        <v/>
      </c>
      <c r="E1046" s="428"/>
      <c r="F1046" s="429"/>
      <c r="G1046" s="396" t="str">
        <f>IF(OR($AC$136="",$C$26&lt;&gt;1),"",IF(HLOOKUP($AC$136,Presentación!$BZ$3:$DE$574,Presentación!AP326,0)="","",HLOOKUP($AC$136,Presentación!$BZ$3:$DE$574,Presentación!AP326,0)))</f>
        <v/>
      </c>
      <c r="H1046" s="428"/>
      <c r="I1046" s="428"/>
      <c r="J1046" s="428"/>
      <c r="K1046" s="428"/>
      <c r="L1046" s="428"/>
      <c r="M1046" s="428"/>
      <c r="N1046" s="428"/>
      <c r="O1046" s="249"/>
      <c r="P1046" s="249"/>
      <c r="Q1046" s="249"/>
      <c r="R1046" s="249"/>
      <c r="S1046" s="249"/>
      <c r="T1046" s="251"/>
      <c r="U1046" s="251"/>
      <c r="V1046" s="251"/>
      <c r="W1046" s="251"/>
      <c r="X1046" s="251"/>
      <c r="Y1046" s="251"/>
      <c r="Z1046" s="251"/>
      <c r="AA1046" s="251"/>
      <c r="AB1046" s="251"/>
      <c r="AC1046" s="251"/>
      <c r="AD1046" s="251"/>
      <c r="AK1046">
        <f t="shared" si="135"/>
        <v>0</v>
      </c>
      <c r="AL1046">
        <f t="shared" si="136"/>
        <v>0</v>
      </c>
      <c r="AM1046">
        <f t="shared" si="137"/>
        <v>0</v>
      </c>
      <c r="AN1046">
        <f t="shared" si="138"/>
        <v>0</v>
      </c>
      <c r="AO1046">
        <f t="shared" si="139"/>
        <v>0</v>
      </c>
      <c r="AP1046">
        <f t="shared" si="140"/>
        <v>0</v>
      </c>
      <c r="AQ1046">
        <f t="shared" si="141"/>
        <v>0</v>
      </c>
      <c r="AR1046">
        <f t="shared" si="142"/>
        <v>0</v>
      </c>
      <c r="AS1046">
        <f t="shared" si="143"/>
        <v>0</v>
      </c>
      <c r="AT1046">
        <f t="shared" si="144"/>
        <v>0</v>
      </c>
      <c r="AU1046">
        <f t="shared" si="145"/>
        <v>0</v>
      </c>
      <c r="AV1046">
        <f t="shared" si="146"/>
        <v>0</v>
      </c>
    </row>
    <row r="1047" spans="1:48" ht="15" customHeight="1">
      <c r="A1047" s="83"/>
      <c r="B1047" s="100"/>
      <c r="C1047" s="125" t="s">
        <v>1610</v>
      </c>
      <c r="D1047" s="441" t="str">
        <f>IF(OR($AC$136="",$C$26&lt;&gt;1),"",IF(HLOOKUP($AC$136,Presentación!$AQ$3:$BV$574,Presentación!AP327)="","",HLOOKUP($AC$136,Presentación!$AQ$3:$BV$574,Presentación!AP327,0)))</f>
        <v/>
      </c>
      <c r="E1047" s="428"/>
      <c r="F1047" s="429"/>
      <c r="G1047" s="396" t="str">
        <f>IF(OR($AC$136="",$C$26&lt;&gt;1),"",IF(HLOOKUP($AC$136,Presentación!$BZ$3:$DE$574,Presentación!AP327,0)="","",HLOOKUP($AC$136,Presentación!$BZ$3:$DE$574,Presentación!AP327,0)))</f>
        <v/>
      </c>
      <c r="H1047" s="428"/>
      <c r="I1047" s="428"/>
      <c r="J1047" s="428"/>
      <c r="K1047" s="428"/>
      <c r="L1047" s="428"/>
      <c r="M1047" s="428"/>
      <c r="N1047" s="428"/>
      <c r="O1047" s="249"/>
      <c r="P1047" s="249"/>
      <c r="Q1047" s="249"/>
      <c r="R1047" s="249"/>
      <c r="S1047" s="249"/>
      <c r="T1047" s="251"/>
      <c r="U1047" s="251"/>
      <c r="V1047" s="251"/>
      <c r="W1047" s="251"/>
      <c r="X1047" s="251"/>
      <c r="Y1047" s="251"/>
      <c r="Z1047" s="251"/>
      <c r="AA1047" s="251"/>
      <c r="AB1047" s="251"/>
      <c r="AC1047" s="251"/>
      <c r="AD1047" s="251"/>
      <c r="AK1047">
        <f t="shared" si="135"/>
        <v>0</v>
      </c>
      <c r="AL1047">
        <f t="shared" si="136"/>
        <v>0</v>
      </c>
      <c r="AM1047">
        <f t="shared" si="137"/>
        <v>0</v>
      </c>
      <c r="AN1047">
        <f t="shared" si="138"/>
        <v>0</v>
      </c>
      <c r="AO1047">
        <f t="shared" si="139"/>
        <v>0</v>
      </c>
      <c r="AP1047">
        <f t="shared" si="140"/>
        <v>0</v>
      </c>
      <c r="AQ1047">
        <f t="shared" si="141"/>
        <v>0</v>
      </c>
      <c r="AR1047">
        <f t="shared" si="142"/>
        <v>0</v>
      </c>
      <c r="AS1047">
        <f t="shared" si="143"/>
        <v>0</v>
      </c>
      <c r="AT1047">
        <f t="shared" si="144"/>
        <v>0</v>
      </c>
      <c r="AU1047">
        <f t="shared" si="145"/>
        <v>0</v>
      </c>
      <c r="AV1047">
        <f t="shared" si="146"/>
        <v>0</v>
      </c>
    </row>
    <row r="1048" spans="1:48" ht="15" customHeight="1">
      <c r="A1048" s="83"/>
      <c r="B1048" s="100"/>
      <c r="C1048" s="125" t="s">
        <v>1611</v>
      </c>
      <c r="D1048" s="441" t="str">
        <f>IF(OR($AC$136="",$C$26&lt;&gt;1),"",IF(HLOOKUP($AC$136,Presentación!$AQ$3:$BV$574,Presentación!AP328)="","",HLOOKUP($AC$136,Presentación!$AQ$3:$BV$574,Presentación!AP328,0)))</f>
        <v/>
      </c>
      <c r="E1048" s="428"/>
      <c r="F1048" s="429"/>
      <c r="G1048" s="396" t="str">
        <f>IF(OR($AC$136="",$C$26&lt;&gt;1),"",IF(HLOOKUP($AC$136,Presentación!$BZ$3:$DE$574,Presentación!AP328,0)="","",HLOOKUP($AC$136,Presentación!$BZ$3:$DE$574,Presentación!AP328,0)))</f>
        <v/>
      </c>
      <c r="H1048" s="428"/>
      <c r="I1048" s="428"/>
      <c r="J1048" s="428"/>
      <c r="K1048" s="428"/>
      <c r="L1048" s="428"/>
      <c r="M1048" s="428"/>
      <c r="N1048" s="428"/>
      <c r="O1048" s="249"/>
      <c r="P1048" s="249"/>
      <c r="Q1048" s="249"/>
      <c r="R1048" s="249"/>
      <c r="S1048" s="249"/>
      <c r="T1048" s="251"/>
      <c r="U1048" s="251"/>
      <c r="V1048" s="251"/>
      <c r="W1048" s="251"/>
      <c r="X1048" s="251"/>
      <c r="Y1048" s="251"/>
      <c r="Z1048" s="251"/>
      <c r="AA1048" s="251"/>
      <c r="AB1048" s="251"/>
      <c r="AC1048" s="251"/>
      <c r="AD1048" s="251"/>
      <c r="AK1048">
        <f t="shared" si="135"/>
        <v>0</v>
      </c>
      <c r="AL1048">
        <f t="shared" si="136"/>
        <v>0</v>
      </c>
      <c r="AM1048">
        <f t="shared" si="137"/>
        <v>0</v>
      </c>
      <c r="AN1048">
        <f t="shared" si="138"/>
        <v>0</v>
      </c>
      <c r="AO1048">
        <f t="shared" si="139"/>
        <v>0</v>
      </c>
      <c r="AP1048">
        <f t="shared" si="140"/>
        <v>0</v>
      </c>
      <c r="AQ1048">
        <f t="shared" si="141"/>
        <v>0</v>
      </c>
      <c r="AR1048">
        <f t="shared" si="142"/>
        <v>0</v>
      </c>
      <c r="AS1048">
        <f t="shared" si="143"/>
        <v>0</v>
      </c>
      <c r="AT1048">
        <f t="shared" si="144"/>
        <v>0</v>
      </c>
      <c r="AU1048">
        <f t="shared" si="145"/>
        <v>0</v>
      </c>
      <c r="AV1048">
        <f t="shared" si="146"/>
        <v>0</v>
      </c>
    </row>
    <row r="1049" spans="1:48" ht="15" customHeight="1">
      <c r="A1049" s="83"/>
      <c r="B1049" s="100"/>
      <c r="C1049" s="125" t="s">
        <v>1612</v>
      </c>
      <c r="D1049" s="441" t="str">
        <f>IF(OR($AC$136="",$C$26&lt;&gt;1),"",IF(HLOOKUP($AC$136,Presentación!$AQ$3:$BV$574,Presentación!AP329)="","",HLOOKUP($AC$136,Presentación!$AQ$3:$BV$574,Presentación!AP329,0)))</f>
        <v/>
      </c>
      <c r="E1049" s="428"/>
      <c r="F1049" s="429"/>
      <c r="G1049" s="396" t="str">
        <f>IF(OR($AC$136="",$C$26&lt;&gt;1),"",IF(HLOOKUP($AC$136,Presentación!$BZ$3:$DE$574,Presentación!AP329,0)="","",HLOOKUP($AC$136,Presentación!$BZ$3:$DE$574,Presentación!AP329,0)))</f>
        <v/>
      </c>
      <c r="H1049" s="428"/>
      <c r="I1049" s="428"/>
      <c r="J1049" s="428"/>
      <c r="K1049" s="428"/>
      <c r="L1049" s="428"/>
      <c r="M1049" s="428"/>
      <c r="N1049" s="428"/>
      <c r="O1049" s="249"/>
      <c r="P1049" s="249"/>
      <c r="Q1049" s="249"/>
      <c r="R1049" s="249"/>
      <c r="S1049" s="249"/>
      <c r="T1049" s="251"/>
      <c r="U1049" s="251"/>
      <c r="V1049" s="251"/>
      <c r="W1049" s="251"/>
      <c r="X1049" s="251"/>
      <c r="Y1049" s="251"/>
      <c r="Z1049" s="251"/>
      <c r="AA1049" s="251"/>
      <c r="AB1049" s="251"/>
      <c r="AC1049" s="251"/>
      <c r="AD1049" s="251"/>
      <c r="AK1049">
        <f t="shared" si="135"/>
        <v>0</v>
      </c>
      <c r="AL1049">
        <f t="shared" si="136"/>
        <v>0</v>
      </c>
      <c r="AM1049">
        <f t="shared" si="137"/>
        <v>0</v>
      </c>
      <c r="AN1049">
        <f t="shared" si="138"/>
        <v>0</v>
      </c>
      <c r="AO1049">
        <f t="shared" si="139"/>
        <v>0</v>
      </c>
      <c r="AP1049">
        <f t="shared" si="140"/>
        <v>0</v>
      </c>
      <c r="AQ1049">
        <f t="shared" si="141"/>
        <v>0</v>
      </c>
      <c r="AR1049">
        <f t="shared" si="142"/>
        <v>0</v>
      </c>
      <c r="AS1049">
        <f t="shared" si="143"/>
        <v>0</v>
      </c>
      <c r="AT1049">
        <f t="shared" si="144"/>
        <v>0</v>
      </c>
      <c r="AU1049">
        <f t="shared" si="145"/>
        <v>0</v>
      </c>
      <c r="AV1049">
        <f t="shared" si="146"/>
        <v>0</v>
      </c>
    </row>
    <row r="1050" spans="1:48" ht="15" customHeight="1">
      <c r="A1050" s="83"/>
      <c r="B1050" s="100"/>
      <c r="C1050" s="125" t="s">
        <v>1613</v>
      </c>
      <c r="D1050" s="441" t="str">
        <f>IF(OR($AC$136="",$C$26&lt;&gt;1),"",IF(HLOOKUP($AC$136,Presentación!$AQ$3:$BV$574,Presentación!AP330)="","",HLOOKUP($AC$136,Presentación!$AQ$3:$BV$574,Presentación!AP330,0)))</f>
        <v/>
      </c>
      <c r="E1050" s="428"/>
      <c r="F1050" s="429"/>
      <c r="G1050" s="396" t="str">
        <f>IF(OR($AC$136="",$C$26&lt;&gt;1),"",IF(HLOOKUP($AC$136,Presentación!$BZ$3:$DE$574,Presentación!AP330,0)="","",HLOOKUP($AC$136,Presentación!$BZ$3:$DE$574,Presentación!AP330,0)))</f>
        <v/>
      </c>
      <c r="H1050" s="428"/>
      <c r="I1050" s="428"/>
      <c r="J1050" s="428"/>
      <c r="K1050" s="428"/>
      <c r="L1050" s="428"/>
      <c r="M1050" s="428"/>
      <c r="N1050" s="428"/>
      <c r="O1050" s="249"/>
      <c r="P1050" s="249"/>
      <c r="Q1050" s="249"/>
      <c r="R1050" s="249"/>
      <c r="S1050" s="249"/>
      <c r="T1050" s="251"/>
      <c r="U1050" s="251"/>
      <c r="V1050" s="251"/>
      <c r="W1050" s="251"/>
      <c r="X1050" s="251"/>
      <c r="Y1050" s="251"/>
      <c r="Z1050" s="251"/>
      <c r="AA1050" s="251"/>
      <c r="AB1050" s="251"/>
      <c r="AC1050" s="251"/>
      <c r="AD1050" s="251"/>
      <c r="AK1050">
        <f t="shared" si="135"/>
        <v>0</v>
      </c>
      <c r="AL1050">
        <f t="shared" si="136"/>
        <v>0</v>
      </c>
      <c r="AM1050">
        <f t="shared" si="137"/>
        <v>0</v>
      </c>
      <c r="AN1050">
        <f t="shared" si="138"/>
        <v>0</v>
      </c>
      <c r="AO1050">
        <f t="shared" si="139"/>
        <v>0</v>
      </c>
      <c r="AP1050">
        <f t="shared" si="140"/>
        <v>0</v>
      </c>
      <c r="AQ1050">
        <f t="shared" si="141"/>
        <v>0</v>
      </c>
      <c r="AR1050">
        <f t="shared" si="142"/>
        <v>0</v>
      </c>
      <c r="AS1050">
        <f t="shared" si="143"/>
        <v>0</v>
      </c>
      <c r="AT1050">
        <f t="shared" si="144"/>
        <v>0</v>
      </c>
      <c r="AU1050">
        <f t="shared" si="145"/>
        <v>0</v>
      </c>
      <c r="AV1050">
        <f t="shared" si="146"/>
        <v>0</v>
      </c>
    </row>
    <row r="1051" spans="1:48" ht="15" customHeight="1">
      <c r="A1051" s="83"/>
      <c r="B1051" s="100"/>
      <c r="C1051" s="125" t="s">
        <v>1614</v>
      </c>
      <c r="D1051" s="441" t="str">
        <f>IF(OR($AC$136="",$C$26&lt;&gt;1),"",IF(HLOOKUP($AC$136,Presentación!$AQ$3:$BV$574,Presentación!AP331)="","",HLOOKUP($AC$136,Presentación!$AQ$3:$BV$574,Presentación!AP331,0)))</f>
        <v/>
      </c>
      <c r="E1051" s="428"/>
      <c r="F1051" s="429"/>
      <c r="G1051" s="396" t="str">
        <f>IF(OR($AC$136="",$C$26&lt;&gt;1),"",IF(HLOOKUP($AC$136,Presentación!$BZ$3:$DE$574,Presentación!AP331,0)="","",HLOOKUP($AC$136,Presentación!$BZ$3:$DE$574,Presentación!AP331,0)))</f>
        <v/>
      </c>
      <c r="H1051" s="428"/>
      <c r="I1051" s="428"/>
      <c r="J1051" s="428"/>
      <c r="K1051" s="428"/>
      <c r="L1051" s="428"/>
      <c r="M1051" s="428"/>
      <c r="N1051" s="428"/>
      <c r="O1051" s="249"/>
      <c r="P1051" s="249"/>
      <c r="Q1051" s="249"/>
      <c r="R1051" s="249"/>
      <c r="S1051" s="249"/>
      <c r="T1051" s="251"/>
      <c r="U1051" s="251"/>
      <c r="V1051" s="251"/>
      <c r="W1051" s="251"/>
      <c r="X1051" s="251"/>
      <c r="Y1051" s="251"/>
      <c r="Z1051" s="251"/>
      <c r="AA1051" s="251"/>
      <c r="AB1051" s="251"/>
      <c r="AC1051" s="251"/>
      <c r="AD1051" s="251"/>
      <c r="AK1051">
        <f t="shared" si="135"/>
        <v>0</v>
      </c>
      <c r="AL1051">
        <f t="shared" si="136"/>
        <v>0</v>
      </c>
      <c r="AM1051">
        <f t="shared" si="137"/>
        <v>0</v>
      </c>
      <c r="AN1051">
        <f t="shared" si="138"/>
        <v>0</v>
      </c>
      <c r="AO1051">
        <f t="shared" si="139"/>
        <v>0</v>
      </c>
      <c r="AP1051">
        <f t="shared" si="140"/>
        <v>0</v>
      </c>
      <c r="AQ1051">
        <f t="shared" si="141"/>
        <v>0</v>
      </c>
      <c r="AR1051">
        <f t="shared" si="142"/>
        <v>0</v>
      </c>
      <c r="AS1051">
        <f t="shared" si="143"/>
        <v>0</v>
      </c>
      <c r="AT1051">
        <f t="shared" si="144"/>
        <v>0</v>
      </c>
      <c r="AU1051">
        <f t="shared" si="145"/>
        <v>0</v>
      </c>
      <c r="AV1051">
        <f t="shared" si="146"/>
        <v>0</v>
      </c>
    </row>
    <row r="1052" spans="1:48" ht="15" customHeight="1">
      <c r="A1052" s="83"/>
      <c r="B1052" s="100"/>
      <c r="C1052" s="125" t="s">
        <v>1615</v>
      </c>
      <c r="D1052" s="441" t="str">
        <f>IF(OR($AC$136="",$C$26&lt;&gt;1),"",IF(HLOOKUP($AC$136,Presentación!$AQ$3:$BV$574,Presentación!AP332)="","",HLOOKUP($AC$136,Presentación!$AQ$3:$BV$574,Presentación!AP332,0)))</f>
        <v/>
      </c>
      <c r="E1052" s="428"/>
      <c r="F1052" s="429"/>
      <c r="G1052" s="396" t="str">
        <f>IF(OR($AC$136="",$C$26&lt;&gt;1),"",IF(HLOOKUP($AC$136,Presentación!$BZ$3:$DE$574,Presentación!AP332,0)="","",HLOOKUP($AC$136,Presentación!$BZ$3:$DE$574,Presentación!AP332,0)))</f>
        <v/>
      </c>
      <c r="H1052" s="428"/>
      <c r="I1052" s="428"/>
      <c r="J1052" s="428"/>
      <c r="K1052" s="428"/>
      <c r="L1052" s="428"/>
      <c r="M1052" s="428"/>
      <c r="N1052" s="428"/>
      <c r="O1052" s="249"/>
      <c r="P1052" s="249"/>
      <c r="Q1052" s="249"/>
      <c r="R1052" s="249"/>
      <c r="S1052" s="249"/>
      <c r="T1052" s="251"/>
      <c r="U1052" s="251"/>
      <c r="V1052" s="251"/>
      <c r="W1052" s="251"/>
      <c r="X1052" s="251"/>
      <c r="Y1052" s="251"/>
      <c r="Z1052" s="251"/>
      <c r="AA1052" s="251"/>
      <c r="AB1052" s="251"/>
      <c r="AC1052" s="251"/>
      <c r="AD1052" s="251"/>
      <c r="AK1052">
        <f t="shared" si="135"/>
        <v>0</v>
      </c>
      <c r="AL1052">
        <f t="shared" si="136"/>
        <v>0</v>
      </c>
      <c r="AM1052">
        <f t="shared" si="137"/>
        <v>0</v>
      </c>
      <c r="AN1052">
        <f t="shared" si="138"/>
        <v>0</v>
      </c>
      <c r="AO1052">
        <f t="shared" si="139"/>
        <v>0</v>
      </c>
      <c r="AP1052">
        <f t="shared" si="140"/>
        <v>0</v>
      </c>
      <c r="AQ1052">
        <f t="shared" si="141"/>
        <v>0</v>
      </c>
      <c r="AR1052">
        <f t="shared" si="142"/>
        <v>0</v>
      </c>
      <c r="AS1052">
        <f t="shared" si="143"/>
        <v>0</v>
      </c>
      <c r="AT1052">
        <f t="shared" si="144"/>
        <v>0</v>
      </c>
      <c r="AU1052">
        <f t="shared" si="145"/>
        <v>0</v>
      </c>
      <c r="AV1052">
        <f t="shared" si="146"/>
        <v>0</v>
      </c>
    </row>
    <row r="1053" spans="1:48" ht="15" customHeight="1">
      <c r="A1053" s="83"/>
      <c r="B1053" s="100"/>
      <c r="C1053" s="125" t="s">
        <v>1616</v>
      </c>
      <c r="D1053" s="441" t="str">
        <f>IF(OR($AC$136="",$C$26&lt;&gt;1),"",IF(HLOOKUP($AC$136,Presentación!$AQ$3:$BV$574,Presentación!AP333)="","",HLOOKUP($AC$136,Presentación!$AQ$3:$BV$574,Presentación!AP333,0)))</f>
        <v/>
      </c>
      <c r="E1053" s="428"/>
      <c r="F1053" s="429"/>
      <c r="G1053" s="396" t="str">
        <f>IF(OR($AC$136="",$C$26&lt;&gt;1),"",IF(HLOOKUP($AC$136,Presentación!$BZ$3:$DE$574,Presentación!AP333,0)="","",HLOOKUP($AC$136,Presentación!$BZ$3:$DE$574,Presentación!AP333,0)))</f>
        <v/>
      </c>
      <c r="H1053" s="428"/>
      <c r="I1053" s="428"/>
      <c r="J1053" s="428"/>
      <c r="K1053" s="428"/>
      <c r="L1053" s="428"/>
      <c r="M1053" s="428"/>
      <c r="N1053" s="428"/>
      <c r="O1053" s="249"/>
      <c r="P1053" s="249"/>
      <c r="Q1053" s="249"/>
      <c r="R1053" s="249"/>
      <c r="S1053" s="249"/>
      <c r="T1053" s="251"/>
      <c r="U1053" s="251"/>
      <c r="V1053" s="251"/>
      <c r="W1053" s="251"/>
      <c r="X1053" s="251"/>
      <c r="Y1053" s="251"/>
      <c r="Z1053" s="251"/>
      <c r="AA1053" s="251"/>
      <c r="AB1053" s="251"/>
      <c r="AC1053" s="251"/>
      <c r="AD1053" s="251"/>
      <c r="AK1053">
        <f t="shared" si="135"/>
        <v>0</v>
      </c>
      <c r="AL1053">
        <f t="shared" si="136"/>
        <v>0</v>
      </c>
      <c r="AM1053">
        <f t="shared" si="137"/>
        <v>0</v>
      </c>
      <c r="AN1053">
        <f t="shared" si="138"/>
        <v>0</v>
      </c>
      <c r="AO1053">
        <f t="shared" si="139"/>
        <v>0</v>
      </c>
      <c r="AP1053">
        <f t="shared" si="140"/>
        <v>0</v>
      </c>
      <c r="AQ1053">
        <f t="shared" si="141"/>
        <v>0</v>
      </c>
      <c r="AR1053">
        <f t="shared" si="142"/>
        <v>0</v>
      </c>
      <c r="AS1053">
        <f t="shared" si="143"/>
        <v>0</v>
      </c>
      <c r="AT1053">
        <f t="shared" si="144"/>
        <v>0</v>
      </c>
      <c r="AU1053">
        <f t="shared" si="145"/>
        <v>0</v>
      </c>
      <c r="AV1053">
        <f t="shared" si="146"/>
        <v>0</v>
      </c>
    </row>
    <row r="1054" spans="1:48" ht="15" customHeight="1">
      <c r="A1054" s="83"/>
      <c r="B1054" s="100"/>
      <c r="C1054" s="125" t="s">
        <v>1617</v>
      </c>
      <c r="D1054" s="441" t="str">
        <f>IF(OR($AC$136="",$C$26&lt;&gt;1),"",IF(HLOOKUP($AC$136,Presentación!$AQ$3:$BV$574,Presentación!AP334)="","",HLOOKUP($AC$136,Presentación!$AQ$3:$BV$574,Presentación!AP334,0)))</f>
        <v/>
      </c>
      <c r="E1054" s="428"/>
      <c r="F1054" s="429"/>
      <c r="G1054" s="396" t="str">
        <f>IF(OR($AC$136="",$C$26&lt;&gt;1),"",IF(HLOOKUP($AC$136,Presentación!$BZ$3:$DE$574,Presentación!AP334,0)="","",HLOOKUP($AC$136,Presentación!$BZ$3:$DE$574,Presentación!AP334,0)))</f>
        <v/>
      </c>
      <c r="H1054" s="428"/>
      <c r="I1054" s="428"/>
      <c r="J1054" s="428"/>
      <c r="K1054" s="428"/>
      <c r="L1054" s="428"/>
      <c r="M1054" s="428"/>
      <c r="N1054" s="428"/>
      <c r="O1054" s="249"/>
      <c r="P1054" s="249"/>
      <c r="Q1054" s="249"/>
      <c r="R1054" s="249"/>
      <c r="S1054" s="249"/>
      <c r="T1054" s="251"/>
      <c r="U1054" s="251"/>
      <c r="V1054" s="251"/>
      <c r="W1054" s="251"/>
      <c r="X1054" s="251"/>
      <c r="Y1054" s="251"/>
      <c r="Z1054" s="251"/>
      <c r="AA1054" s="251"/>
      <c r="AB1054" s="251"/>
      <c r="AC1054" s="251"/>
      <c r="AD1054" s="251"/>
      <c r="AK1054">
        <f t="shared" si="135"/>
        <v>0</v>
      </c>
      <c r="AL1054">
        <f t="shared" si="136"/>
        <v>0</v>
      </c>
      <c r="AM1054">
        <f t="shared" si="137"/>
        <v>0</v>
      </c>
      <c r="AN1054">
        <f t="shared" si="138"/>
        <v>0</v>
      </c>
      <c r="AO1054">
        <f t="shared" si="139"/>
        <v>0</v>
      </c>
      <c r="AP1054">
        <f t="shared" si="140"/>
        <v>0</v>
      </c>
      <c r="AQ1054">
        <f t="shared" si="141"/>
        <v>0</v>
      </c>
      <c r="AR1054">
        <f t="shared" si="142"/>
        <v>0</v>
      </c>
      <c r="AS1054">
        <f t="shared" si="143"/>
        <v>0</v>
      </c>
      <c r="AT1054">
        <f t="shared" si="144"/>
        <v>0</v>
      </c>
      <c r="AU1054">
        <f t="shared" si="145"/>
        <v>0</v>
      </c>
      <c r="AV1054">
        <f t="shared" si="146"/>
        <v>0</v>
      </c>
    </row>
    <row r="1055" spans="1:48" ht="15" customHeight="1">
      <c r="A1055" s="83"/>
      <c r="B1055" s="100"/>
      <c r="C1055" s="125" t="s">
        <v>1618</v>
      </c>
      <c r="D1055" s="441" t="str">
        <f>IF(OR($AC$136="",$C$26&lt;&gt;1),"",IF(HLOOKUP($AC$136,Presentación!$AQ$3:$BV$574,Presentación!AP335)="","",HLOOKUP($AC$136,Presentación!$AQ$3:$BV$574,Presentación!AP335,0)))</f>
        <v/>
      </c>
      <c r="E1055" s="428"/>
      <c r="F1055" s="429"/>
      <c r="G1055" s="396" t="str">
        <f>IF(OR($AC$136="",$C$26&lt;&gt;1),"",IF(HLOOKUP($AC$136,Presentación!$BZ$3:$DE$574,Presentación!AP335,0)="","",HLOOKUP($AC$136,Presentación!$BZ$3:$DE$574,Presentación!AP335,0)))</f>
        <v/>
      </c>
      <c r="H1055" s="428"/>
      <c r="I1055" s="428"/>
      <c r="J1055" s="428"/>
      <c r="K1055" s="428"/>
      <c r="L1055" s="428"/>
      <c r="M1055" s="428"/>
      <c r="N1055" s="428"/>
      <c r="O1055" s="249"/>
      <c r="P1055" s="249"/>
      <c r="Q1055" s="249"/>
      <c r="R1055" s="249"/>
      <c r="S1055" s="249"/>
      <c r="T1055" s="251"/>
      <c r="U1055" s="251"/>
      <c r="V1055" s="251"/>
      <c r="W1055" s="251"/>
      <c r="X1055" s="251"/>
      <c r="Y1055" s="251"/>
      <c r="Z1055" s="251"/>
      <c r="AA1055" s="251"/>
      <c r="AB1055" s="251"/>
      <c r="AC1055" s="251"/>
      <c r="AD1055" s="251"/>
      <c r="AK1055">
        <f t="shared" si="135"/>
        <v>0</v>
      </c>
      <c r="AL1055">
        <f t="shared" si="136"/>
        <v>0</v>
      </c>
      <c r="AM1055">
        <f t="shared" si="137"/>
        <v>0</v>
      </c>
      <c r="AN1055">
        <f t="shared" si="138"/>
        <v>0</v>
      </c>
      <c r="AO1055">
        <f t="shared" si="139"/>
        <v>0</v>
      </c>
      <c r="AP1055">
        <f t="shared" si="140"/>
        <v>0</v>
      </c>
      <c r="AQ1055">
        <f t="shared" si="141"/>
        <v>0</v>
      </c>
      <c r="AR1055">
        <f t="shared" si="142"/>
        <v>0</v>
      </c>
      <c r="AS1055">
        <f t="shared" si="143"/>
        <v>0</v>
      </c>
      <c r="AT1055">
        <f t="shared" si="144"/>
        <v>0</v>
      </c>
      <c r="AU1055">
        <f t="shared" si="145"/>
        <v>0</v>
      </c>
      <c r="AV1055">
        <f t="shared" si="146"/>
        <v>0</v>
      </c>
    </row>
    <row r="1056" spans="1:48" ht="15" customHeight="1">
      <c r="A1056" s="83"/>
      <c r="B1056" s="100"/>
      <c r="C1056" s="125" t="s">
        <v>1619</v>
      </c>
      <c r="D1056" s="441" t="str">
        <f>IF(OR($AC$136="",$C$26&lt;&gt;1),"",IF(HLOOKUP($AC$136,Presentación!$AQ$3:$BV$574,Presentación!AP336)="","",HLOOKUP($AC$136,Presentación!$AQ$3:$BV$574,Presentación!AP336,0)))</f>
        <v/>
      </c>
      <c r="E1056" s="428"/>
      <c r="F1056" s="429"/>
      <c r="G1056" s="396" t="str">
        <f>IF(OR($AC$136="",$C$26&lt;&gt;1),"",IF(HLOOKUP($AC$136,Presentación!$BZ$3:$DE$574,Presentación!AP336,0)="","",HLOOKUP($AC$136,Presentación!$BZ$3:$DE$574,Presentación!AP336,0)))</f>
        <v/>
      </c>
      <c r="H1056" s="428"/>
      <c r="I1056" s="428"/>
      <c r="J1056" s="428"/>
      <c r="K1056" s="428"/>
      <c r="L1056" s="428"/>
      <c r="M1056" s="428"/>
      <c r="N1056" s="428"/>
      <c r="O1056" s="249"/>
      <c r="P1056" s="249"/>
      <c r="Q1056" s="249"/>
      <c r="R1056" s="249"/>
      <c r="S1056" s="249"/>
      <c r="T1056" s="251"/>
      <c r="U1056" s="251"/>
      <c r="V1056" s="251"/>
      <c r="W1056" s="251"/>
      <c r="X1056" s="251"/>
      <c r="Y1056" s="251"/>
      <c r="Z1056" s="251"/>
      <c r="AA1056" s="251"/>
      <c r="AB1056" s="251"/>
      <c r="AC1056" s="251"/>
      <c r="AD1056" s="251"/>
      <c r="AK1056">
        <f t="shared" si="135"/>
        <v>0</v>
      </c>
      <c r="AL1056">
        <f t="shared" si="136"/>
        <v>0</v>
      </c>
      <c r="AM1056">
        <f t="shared" si="137"/>
        <v>0</v>
      </c>
      <c r="AN1056">
        <f t="shared" si="138"/>
        <v>0</v>
      </c>
      <c r="AO1056">
        <f t="shared" si="139"/>
        <v>0</v>
      </c>
      <c r="AP1056">
        <f t="shared" si="140"/>
        <v>0</v>
      </c>
      <c r="AQ1056">
        <f t="shared" si="141"/>
        <v>0</v>
      </c>
      <c r="AR1056">
        <f t="shared" si="142"/>
        <v>0</v>
      </c>
      <c r="AS1056">
        <f t="shared" si="143"/>
        <v>0</v>
      </c>
      <c r="AT1056">
        <f t="shared" si="144"/>
        <v>0</v>
      </c>
      <c r="AU1056">
        <f t="shared" si="145"/>
        <v>0</v>
      </c>
      <c r="AV1056">
        <f t="shared" si="146"/>
        <v>0</v>
      </c>
    </row>
    <row r="1057" spans="1:48" ht="15" customHeight="1">
      <c r="A1057" s="83"/>
      <c r="B1057" s="100"/>
      <c r="C1057" s="125" t="s">
        <v>1620</v>
      </c>
      <c r="D1057" s="441" t="str">
        <f>IF(OR($AC$136="",$C$26&lt;&gt;1),"",IF(HLOOKUP($AC$136,Presentación!$AQ$3:$BV$574,Presentación!AP337)="","",HLOOKUP($AC$136,Presentación!$AQ$3:$BV$574,Presentación!AP337,0)))</f>
        <v/>
      </c>
      <c r="E1057" s="428"/>
      <c r="F1057" s="429"/>
      <c r="G1057" s="396" t="str">
        <f>IF(OR($AC$136="",$C$26&lt;&gt;1),"",IF(HLOOKUP($AC$136,Presentación!$BZ$3:$DE$574,Presentación!AP337,0)="","",HLOOKUP($AC$136,Presentación!$BZ$3:$DE$574,Presentación!AP337,0)))</f>
        <v/>
      </c>
      <c r="H1057" s="428"/>
      <c r="I1057" s="428"/>
      <c r="J1057" s="428"/>
      <c r="K1057" s="428"/>
      <c r="L1057" s="428"/>
      <c r="M1057" s="428"/>
      <c r="N1057" s="428"/>
      <c r="O1057" s="249"/>
      <c r="P1057" s="249"/>
      <c r="Q1057" s="249"/>
      <c r="R1057" s="249"/>
      <c r="S1057" s="249"/>
      <c r="T1057" s="251"/>
      <c r="U1057" s="251"/>
      <c r="V1057" s="251"/>
      <c r="W1057" s="251"/>
      <c r="X1057" s="251"/>
      <c r="Y1057" s="251"/>
      <c r="Z1057" s="251"/>
      <c r="AA1057" s="251"/>
      <c r="AB1057" s="251"/>
      <c r="AC1057" s="251"/>
      <c r="AD1057" s="251"/>
      <c r="AK1057">
        <f t="shared" si="135"/>
        <v>0</v>
      </c>
      <c r="AL1057">
        <f t="shared" si="136"/>
        <v>0</v>
      </c>
      <c r="AM1057">
        <f t="shared" si="137"/>
        <v>0</v>
      </c>
      <c r="AN1057">
        <f t="shared" si="138"/>
        <v>0</v>
      </c>
      <c r="AO1057">
        <f t="shared" si="139"/>
        <v>0</v>
      </c>
      <c r="AP1057">
        <f t="shared" si="140"/>
        <v>0</v>
      </c>
      <c r="AQ1057">
        <f t="shared" si="141"/>
        <v>0</v>
      </c>
      <c r="AR1057">
        <f t="shared" si="142"/>
        <v>0</v>
      </c>
      <c r="AS1057">
        <f t="shared" si="143"/>
        <v>0</v>
      </c>
      <c r="AT1057">
        <f t="shared" si="144"/>
        <v>0</v>
      </c>
      <c r="AU1057">
        <f t="shared" si="145"/>
        <v>0</v>
      </c>
      <c r="AV1057">
        <f t="shared" si="146"/>
        <v>0</v>
      </c>
    </row>
    <row r="1058" spans="1:48" ht="15" customHeight="1">
      <c r="A1058" s="83"/>
      <c r="B1058" s="100"/>
      <c r="C1058" s="125" t="s">
        <v>1621</v>
      </c>
      <c r="D1058" s="441" t="str">
        <f>IF(OR($AC$136="",$C$26&lt;&gt;1),"",IF(HLOOKUP($AC$136,Presentación!$AQ$3:$BV$574,Presentación!AP338)="","",HLOOKUP($AC$136,Presentación!$AQ$3:$BV$574,Presentación!AP338,0)))</f>
        <v/>
      </c>
      <c r="E1058" s="428"/>
      <c r="F1058" s="429"/>
      <c r="G1058" s="396" t="str">
        <f>IF(OR($AC$136="",$C$26&lt;&gt;1),"",IF(HLOOKUP($AC$136,Presentación!$BZ$3:$DE$574,Presentación!AP338,0)="","",HLOOKUP($AC$136,Presentación!$BZ$3:$DE$574,Presentación!AP338,0)))</f>
        <v/>
      </c>
      <c r="H1058" s="428"/>
      <c r="I1058" s="428"/>
      <c r="J1058" s="428"/>
      <c r="K1058" s="428"/>
      <c r="L1058" s="428"/>
      <c r="M1058" s="428"/>
      <c r="N1058" s="428"/>
      <c r="O1058" s="249"/>
      <c r="P1058" s="249"/>
      <c r="Q1058" s="249"/>
      <c r="R1058" s="249"/>
      <c r="S1058" s="249"/>
      <c r="T1058" s="251"/>
      <c r="U1058" s="251"/>
      <c r="V1058" s="251"/>
      <c r="W1058" s="251"/>
      <c r="X1058" s="251"/>
      <c r="Y1058" s="251"/>
      <c r="Z1058" s="251"/>
      <c r="AA1058" s="251"/>
      <c r="AB1058" s="251"/>
      <c r="AC1058" s="251"/>
      <c r="AD1058" s="251"/>
      <c r="AK1058">
        <f t="shared" si="135"/>
        <v>0</v>
      </c>
      <c r="AL1058">
        <f t="shared" si="136"/>
        <v>0</v>
      </c>
      <c r="AM1058">
        <f t="shared" si="137"/>
        <v>0</v>
      </c>
      <c r="AN1058">
        <f t="shared" si="138"/>
        <v>0</v>
      </c>
      <c r="AO1058">
        <f t="shared" si="139"/>
        <v>0</v>
      </c>
      <c r="AP1058">
        <f t="shared" si="140"/>
        <v>0</v>
      </c>
      <c r="AQ1058">
        <f t="shared" si="141"/>
        <v>0</v>
      </c>
      <c r="AR1058">
        <f t="shared" si="142"/>
        <v>0</v>
      </c>
      <c r="AS1058">
        <f t="shared" si="143"/>
        <v>0</v>
      </c>
      <c r="AT1058">
        <f t="shared" si="144"/>
        <v>0</v>
      </c>
      <c r="AU1058">
        <f t="shared" si="145"/>
        <v>0</v>
      </c>
      <c r="AV1058">
        <f t="shared" si="146"/>
        <v>0</v>
      </c>
    </row>
    <row r="1059" spans="1:48" ht="15" customHeight="1">
      <c r="A1059" s="83"/>
      <c r="B1059" s="100"/>
      <c r="C1059" s="125" t="s">
        <v>1622</v>
      </c>
      <c r="D1059" s="441" t="str">
        <f>IF(OR($AC$136="",$C$26&lt;&gt;1),"",IF(HLOOKUP($AC$136,Presentación!$AQ$3:$BV$574,Presentación!AP339)="","",HLOOKUP($AC$136,Presentación!$AQ$3:$BV$574,Presentación!AP339,0)))</f>
        <v/>
      </c>
      <c r="E1059" s="428"/>
      <c r="F1059" s="429"/>
      <c r="G1059" s="396" t="str">
        <f>IF(OR($AC$136="",$C$26&lt;&gt;1),"",IF(HLOOKUP($AC$136,Presentación!$BZ$3:$DE$574,Presentación!AP339,0)="","",HLOOKUP($AC$136,Presentación!$BZ$3:$DE$574,Presentación!AP339,0)))</f>
        <v/>
      </c>
      <c r="H1059" s="428"/>
      <c r="I1059" s="428"/>
      <c r="J1059" s="428"/>
      <c r="K1059" s="428"/>
      <c r="L1059" s="428"/>
      <c r="M1059" s="428"/>
      <c r="N1059" s="428"/>
      <c r="O1059" s="249"/>
      <c r="P1059" s="249"/>
      <c r="Q1059" s="249"/>
      <c r="R1059" s="249"/>
      <c r="S1059" s="249"/>
      <c r="T1059" s="251"/>
      <c r="U1059" s="251"/>
      <c r="V1059" s="251"/>
      <c r="W1059" s="251"/>
      <c r="X1059" s="251"/>
      <c r="Y1059" s="251"/>
      <c r="Z1059" s="251"/>
      <c r="AA1059" s="251"/>
      <c r="AB1059" s="251"/>
      <c r="AC1059" s="251"/>
      <c r="AD1059" s="251"/>
      <c r="AK1059">
        <f t="shared" si="135"/>
        <v>0</v>
      </c>
      <c r="AL1059">
        <f t="shared" si="136"/>
        <v>0</v>
      </c>
      <c r="AM1059">
        <f t="shared" si="137"/>
        <v>0</v>
      </c>
      <c r="AN1059">
        <f t="shared" si="138"/>
        <v>0</v>
      </c>
      <c r="AO1059">
        <f t="shared" si="139"/>
        <v>0</v>
      </c>
      <c r="AP1059">
        <f t="shared" si="140"/>
        <v>0</v>
      </c>
      <c r="AQ1059">
        <f t="shared" si="141"/>
        <v>0</v>
      </c>
      <c r="AR1059">
        <f t="shared" si="142"/>
        <v>0</v>
      </c>
      <c r="AS1059">
        <f t="shared" si="143"/>
        <v>0</v>
      </c>
      <c r="AT1059">
        <f t="shared" si="144"/>
        <v>0</v>
      </c>
      <c r="AU1059">
        <f t="shared" si="145"/>
        <v>0</v>
      </c>
      <c r="AV1059">
        <f t="shared" si="146"/>
        <v>0</v>
      </c>
    </row>
    <row r="1060" spans="1:48" ht="15" customHeight="1">
      <c r="A1060" s="83"/>
      <c r="B1060" s="100"/>
      <c r="C1060" s="125" t="s">
        <v>1623</v>
      </c>
      <c r="D1060" s="441" t="str">
        <f>IF(OR($AC$136="",$C$26&lt;&gt;1),"",IF(HLOOKUP($AC$136,Presentación!$AQ$3:$BV$574,Presentación!AP340)="","",HLOOKUP($AC$136,Presentación!$AQ$3:$BV$574,Presentación!AP340,0)))</f>
        <v/>
      </c>
      <c r="E1060" s="428"/>
      <c r="F1060" s="429"/>
      <c r="G1060" s="396" t="str">
        <f>IF(OR($AC$136="",$C$26&lt;&gt;1),"",IF(HLOOKUP($AC$136,Presentación!$BZ$3:$DE$574,Presentación!AP340,0)="","",HLOOKUP($AC$136,Presentación!$BZ$3:$DE$574,Presentación!AP340,0)))</f>
        <v/>
      </c>
      <c r="H1060" s="428"/>
      <c r="I1060" s="428"/>
      <c r="J1060" s="428"/>
      <c r="K1060" s="428"/>
      <c r="L1060" s="428"/>
      <c r="M1060" s="428"/>
      <c r="N1060" s="428"/>
      <c r="O1060" s="249"/>
      <c r="P1060" s="249"/>
      <c r="Q1060" s="249"/>
      <c r="R1060" s="249"/>
      <c r="S1060" s="249"/>
      <c r="T1060" s="251"/>
      <c r="U1060" s="251"/>
      <c r="V1060" s="251"/>
      <c r="W1060" s="251"/>
      <c r="X1060" s="251"/>
      <c r="Y1060" s="251"/>
      <c r="Z1060" s="251"/>
      <c r="AA1060" s="251"/>
      <c r="AB1060" s="251"/>
      <c r="AC1060" s="251"/>
      <c r="AD1060" s="251"/>
      <c r="AK1060">
        <f t="shared" si="135"/>
        <v>0</v>
      </c>
      <c r="AL1060">
        <f t="shared" si="136"/>
        <v>0</v>
      </c>
      <c r="AM1060">
        <f t="shared" si="137"/>
        <v>0</v>
      </c>
      <c r="AN1060">
        <f t="shared" si="138"/>
        <v>0</v>
      </c>
      <c r="AO1060">
        <f t="shared" si="139"/>
        <v>0</v>
      </c>
      <c r="AP1060">
        <f t="shared" si="140"/>
        <v>0</v>
      </c>
      <c r="AQ1060">
        <f t="shared" si="141"/>
        <v>0</v>
      </c>
      <c r="AR1060">
        <f t="shared" si="142"/>
        <v>0</v>
      </c>
      <c r="AS1060">
        <f t="shared" si="143"/>
        <v>0</v>
      </c>
      <c r="AT1060">
        <f t="shared" si="144"/>
        <v>0</v>
      </c>
      <c r="AU1060">
        <f t="shared" si="145"/>
        <v>0</v>
      </c>
      <c r="AV1060">
        <f t="shared" si="146"/>
        <v>0</v>
      </c>
    </row>
    <row r="1061" spans="1:48" ht="15" customHeight="1">
      <c r="A1061" s="83"/>
      <c r="B1061" s="100"/>
      <c r="C1061" s="125" t="s">
        <v>1624</v>
      </c>
      <c r="D1061" s="441" t="str">
        <f>IF(OR($AC$136="",$C$26&lt;&gt;1),"",IF(HLOOKUP($AC$136,Presentación!$AQ$3:$BV$574,Presentación!AP341)="","",HLOOKUP($AC$136,Presentación!$AQ$3:$BV$574,Presentación!AP341,0)))</f>
        <v/>
      </c>
      <c r="E1061" s="428"/>
      <c r="F1061" s="429"/>
      <c r="G1061" s="396" t="str">
        <f>IF(OR($AC$136="",$C$26&lt;&gt;1),"",IF(HLOOKUP($AC$136,Presentación!$BZ$3:$DE$574,Presentación!AP341,0)="","",HLOOKUP($AC$136,Presentación!$BZ$3:$DE$574,Presentación!AP341,0)))</f>
        <v/>
      </c>
      <c r="H1061" s="428"/>
      <c r="I1061" s="428"/>
      <c r="J1061" s="428"/>
      <c r="K1061" s="428"/>
      <c r="L1061" s="428"/>
      <c r="M1061" s="428"/>
      <c r="N1061" s="428"/>
      <c r="O1061" s="249"/>
      <c r="P1061" s="249"/>
      <c r="Q1061" s="249"/>
      <c r="R1061" s="249"/>
      <c r="S1061" s="249"/>
      <c r="T1061" s="251"/>
      <c r="U1061" s="251"/>
      <c r="V1061" s="251"/>
      <c r="W1061" s="251"/>
      <c r="X1061" s="251"/>
      <c r="Y1061" s="251"/>
      <c r="Z1061" s="251"/>
      <c r="AA1061" s="251"/>
      <c r="AB1061" s="251"/>
      <c r="AC1061" s="251"/>
      <c r="AD1061" s="251"/>
      <c r="AK1061">
        <f t="shared" si="135"/>
        <v>0</v>
      </c>
      <c r="AL1061">
        <f t="shared" si="136"/>
        <v>0</v>
      </c>
      <c r="AM1061">
        <f t="shared" si="137"/>
        <v>0</v>
      </c>
      <c r="AN1061">
        <f t="shared" si="138"/>
        <v>0</v>
      </c>
      <c r="AO1061">
        <f t="shared" si="139"/>
        <v>0</v>
      </c>
      <c r="AP1061">
        <f t="shared" si="140"/>
        <v>0</v>
      </c>
      <c r="AQ1061">
        <f t="shared" si="141"/>
        <v>0</v>
      </c>
      <c r="AR1061">
        <f t="shared" si="142"/>
        <v>0</v>
      </c>
      <c r="AS1061">
        <f t="shared" si="143"/>
        <v>0</v>
      </c>
      <c r="AT1061">
        <f t="shared" si="144"/>
        <v>0</v>
      </c>
      <c r="AU1061">
        <f t="shared" si="145"/>
        <v>0</v>
      </c>
      <c r="AV1061">
        <f t="shared" si="146"/>
        <v>0</v>
      </c>
    </row>
    <row r="1062" spans="1:48" ht="15" customHeight="1">
      <c r="A1062" s="83"/>
      <c r="B1062" s="100"/>
      <c r="C1062" s="125" t="s">
        <v>1625</v>
      </c>
      <c r="D1062" s="441" t="str">
        <f>IF(OR($AC$136="",$C$26&lt;&gt;1),"",IF(HLOOKUP($AC$136,Presentación!$AQ$3:$BV$574,Presentación!AP342)="","",HLOOKUP($AC$136,Presentación!$AQ$3:$BV$574,Presentación!AP342,0)))</f>
        <v/>
      </c>
      <c r="E1062" s="428"/>
      <c r="F1062" s="429"/>
      <c r="G1062" s="396" t="str">
        <f>IF(OR($AC$136="",$C$26&lt;&gt;1),"",IF(HLOOKUP($AC$136,Presentación!$BZ$3:$DE$574,Presentación!AP342,0)="","",HLOOKUP($AC$136,Presentación!$BZ$3:$DE$574,Presentación!AP342,0)))</f>
        <v/>
      </c>
      <c r="H1062" s="428"/>
      <c r="I1062" s="428"/>
      <c r="J1062" s="428"/>
      <c r="K1062" s="428"/>
      <c r="L1062" s="428"/>
      <c r="M1062" s="428"/>
      <c r="N1062" s="428"/>
      <c r="O1062" s="249"/>
      <c r="P1062" s="249"/>
      <c r="Q1062" s="249"/>
      <c r="R1062" s="249"/>
      <c r="S1062" s="249"/>
      <c r="T1062" s="251"/>
      <c r="U1062" s="251"/>
      <c r="V1062" s="251"/>
      <c r="W1062" s="251"/>
      <c r="X1062" s="251"/>
      <c r="Y1062" s="251"/>
      <c r="Z1062" s="251"/>
      <c r="AA1062" s="251"/>
      <c r="AB1062" s="251"/>
      <c r="AC1062" s="251"/>
      <c r="AD1062" s="251"/>
      <c r="AK1062">
        <f t="shared" si="135"/>
        <v>0</v>
      </c>
      <c r="AL1062">
        <f t="shared" si="136"/>
        <v>0</v>
      </c>
      <c r="AM1062">
        <f t="shared" si="137"/>
        <v>0</v>
      </c>
      <c r="AN1062">
        <f t="shared" si="138"/>
        <v>0</v>
      </c>
      <c r="AO1062">
        <f t="shared" si="139"/>
        <v>0</v>
      </c>
      <c r="AP1062">
        <f t="shared" si="140"/>
        <v>0</v>
      </c>
      <c r="AQ1062">
        <f t="shared" si="141"/>
        <v>0</v>
      </c>
      <c r="AR1062">
        <f t="shared" si="142"/>
        <v>0</v>
      </c>
      <c r="AS1062">
        <f t="shared" si="143"/>
        <v>0</v>
      </c>
      <c r="AT1062">
        <f t="shared" si="144"/>
        <v>0</v>
      </c>
      <c r="AU1062">
        <f t="shared" si="145"/>
        <v>0</v>
      </c>
      <c r="AV1062">
        <f t="shared" si="146"/>
        <v>0</v>
      </c>
    </row>
    <row r="1063" spans="1:48" ht="15" customHeight="1">
      <c r="A1063" s="83"/>
      <c r="B1063" s="100"/>
      <c r="C1063" s="125" t="s">
        <v>1626</v>
      </c>
      <c r="D1063" s="441" t="str">
        <f>IF(OR($AC$136="",$C$26&lt;&gt;1),"",IF(HLOOKUP($AC$136,Presentación!$AQ$3:$BV$574,Presentación!AP343)="","",HLOOKUP($AC$136,Presentación!$AQ$3:$BV$574,Presentación!AP343,0)))</f>
        <v/>
      </c>
      <c r="E1063" s="428"/>
      <c r="F1063" s="429"/>
      <c r="G1063" s="396" t="str">
        <f>IF(OR($AC$136="",$C$26&lt;&gt;1),"",IF(HLOOKUP($AC$136,Presentación!$BZ$3:$DE$574,Presentación!AP343,0)="","",HLOOKUP($AC$136,Presentación!$BZ$3:$DE$574,Presentación!AP343,0)))</f>
        <v/>
      </c>
      <c r="H1063" s="428"/>
      <c r="I1063" s="428"/>
      <c r="J1063" s="428"/>
      <c r="K1063" s="428"/>
      <c r="L1063" s="428"/>
      <c r="M1063" s="428"/>
      <c r="N1063" s="428"/>
      <c r="O1063" s="249"/>
      <c r="P1063" s="249"/>
      <c r="Q1063" s="249"/>
      <c r="R1063" s="249"/>
      <c r="S1063" s="249"/>
      <c r="T1063" s="251"/>
      <c r="U1063" s="251"/>
      <c r="V1063" s="251"/>
      <c r="W1063" s="251"/>
      <c r="X1063" s="251"/>
      <c r="Y1063" s="251"/>
      <c r="Z1063" s="251"/>
      <c r="AA1063" s="251"/>
      <c r="AB1063" s="251"/>
      <c r="AC1063" s="251"/>
      <c r="AD1063" s="251"/>
      <c r="AK1063">
        <f t="shared" si="135"/>
        <v>0</v>
      </c>
      <c r="AL1063">
        <f t="shared" si="136"/>
        <v>0</v>
      </c>
      <c r="AM1063">
        <f t="shared" si="137"/>
        <v>0</v>
      </c>
      <c r="AN1063">
        <f t="shared" si="138"/>
        <v>0</v>
      </c>
      <c r="AO1063">
        <f t="shared" si="139"/>
        <v>0</v>
      </c>
      <c r="AP1063">
        <f t="shared" si="140"/>
        <v>0</v>
      </c>
      <c r="AQ1063">
        <f t="shared" si="141"/>
        <v>0</v>
      </c>
      <c r="AR1063">
        <f t="shared" si="142"/>
        <v>0</v>
      </c>
      <c r="AS1063">
        <f t="shared" si="143"/>
        <v>0</v>
      </c>
      <c r="AT1063">
        <f t="shared" si="144"/>
        <v>0</v>
      </c>
      <c r="AU1063">
        <f t="shared" si="145"/>
        <v>0</v>
      </c>
      <c r="AV1063">
        <f t="shared" si="146"/>
        <v>0</v>
      </c>
    </row>
    <row r="1064" spans="1:48" ht="15" customHeight="1">
      <c r="A1064" s="83"/>
      <c r="B1064" s="100"/>
      <c r="C1064" s="125" t="s">
        <v>1627</v>
      </c>
      <c r="D1064" s="441" t="str">
        <f>IF(OR($AC$136="",$C$26&lt;&gt;1),"",IF(HLOOKUP($AC$136,Presentación!$AQ$3:$BV$574,Presentación!AP344)="","",HLOOKUP($AC$136,Presentación!$AQ$3:$BV$574,Presentación!AP344,0)))</f>
        <v/>
      </c>
      <c r="E1064" s="428"/>
      <c r="F1064" s="429"/>
      <c r="G1064" s="396" t="str">
        <f>IF(OR($AC$136="",$C$26&lt;&gt;1),"",IF(HLOOKUP($AC$136,Presentación!$BZ$3:$DE$574,Presentación!AP344,0)="","",HLOOKUP($AC$136,Presentación!$BZ$3:$DE$574,Presentación!AP344,0)))</f>
        <v/>
      </c>
      <c r="H1064" s="428"/>
      <c r="I1064" s="428"/>
      <c r="J1064" s="428"/>
      <c r="K1064" s="428"/>
      <c r="L1064" s="428"/>
      <c r="M1064" s="428"/>
      <c r="N1064" s="428"/>
      <c r="O1064" s="249"/>
      <c r="P1064" s="249"/>
      <c r="Q1064" s="249"/>
      <c r="R1064" s="249"/>
      <c r="S1064" s="249"/>
      <c r="T1064" s="251"/>
      <c r="U1064" s="251"/>
      <c r="V1064" s="251"/>
      <c r="W1064" s="251"/>
      <c r="X1064" s="251"/>
      <c r="Y1064" s="251"/>
      <c r="Z1064" s="251"/>
      <c r="AA1064" s="251"/>
      <c r="AB1064" s="251"/>
      <c r="AC1064" s="251"/>
      <c r="AD1064" s="251"/>
      <c r="AK1064">
        <f t="shared" si="135"/>
        <v>0</v>
      </c>
      <c r="AL1064">
        <f t="shared" si="136"/>
        <v>0</v>
      </c>
      <c r="AM1064">
        <f t="shared" si="137"/>
        <v>0</v>
      </c>
      <c r="AN1064">
        <f t="shared" si="138"/>
        <v>0</v>
      </c>
      <c r="AO1064">
        <f t="shared" si="139"/>
        <v>0</v>
      </c>
      <c r="AP1064">
        <f t="shared" si="140"/>
        <v>0</v>
      </c>
      <c r="AQ1064">
        <f t="shared" si="141"/>
        <v>0</v>
      </c>
      <c r="AR1064">
        <f t="shared" si="142"/>
        <v>0</v>
      </c>
      <c r="AS1064">
        <f t="shared" si="143"/>
        <v>0</v>
      </c>
      <c r="AT1064">
        <f t="shared" si="144"/>
        <v>0</v>
      </c>
      <c r="AU1064">
        <f t="shared" si="145"/>
        <v>0</v>
      </c>
      <c r="AV1064">
        <f t="shared" si="146"/>
        <v>0</v>
      </c>
    </row>
    <row r="1065" spans="1:48" ht="15" customHeight="1">
      <c r="A1065" s="83"/>
      <c r="B1065" s="100"/>
      <c r="C1065" s="125" t="s">
        <v>1628</v>
      </c>
      <c r="D1065" s="441" t="str">
        <f>IF(OR($AC$136="",$C$26&lt;&gt;1),"",IF(HLOOKUP($AC$136,Presentación!$AQ$3:$BV$574,Presentación!AP345)="","",HLOOKUP($AC$136,Presentación!$AQ$3:$BV$574,Presentación!AP345,0)))</f>
        <v/>
      </c>
      <c r="E1065" s="428"/>
      <c r="F1065" s="429"/>
      <c r="G1065" s="396" t="str">
        <f>IF(OR($AC$136="",$C$26&lt;&gt;1),"",IF(HLOOKUP($AC$136,Presentación!$BZ$3:$DE$574,Presentación!AP345,0)="","",HLOOKUP($AC$136,Presentación!$BZ$3:$DE$574,Presentación!AP345,0)))</f>
        <v/>
      </c>
      <c r="H1065" s="428"/>
      <c r="I1065" s="428"/>
      <c r="J1065" s="428"/>
      <c r="K1065" s="428"/>
      <c r="L1065" s="428"/>
      <c r="M1065" s="428"/>
      <c r="N1065" s="428"/>
      <c r="O1065" s="249"/>
      <c r="P1065" s="249"/>
      <c r="Q1065" s="249"/>
      <c r="R1065" s="249"/>
      <c r="S1065" s="249"/>
      <c r="T1065" s="251"/>
      <c r="U1065" s="251"/>
      <c r="V1065" s="251"/>
      <c r="W1065" s="251"/>
      <c r="X1065" s="251"/>
      <c r="Y1065" s="251"/>
      <c r="Z1065" s="251"/>
      <c r="AA1065" s="251"/>
      <c r="AB1065" s="251"/>
      <c r="AC1065" s="251"/>
      <c r="AD1065" s="251"/>
      <c r="AK1065">
        <f t="shared" si="135"/>
        <v>0</v>
      </c>
      <c r="AL1065">
        <f t="shared" si="136"/>
        <v>0</v>
      </c>
      <c r="AM1065">
        <f t="shared" si="137"/>
        <v>0</v>
      </c>
      <c r="AN1065">
        <f t="shared" si="138"/>
        <v>0</v>
      </c>
      <c r="AO1065">
        <f t="shared" si="139"/>
        <v>0</v>
      </c>
      <c r="AP1065">
        <f t="shared" si="140"/>
        <v>0</v>
      </c>
      <c r="AQ1065">
        <f t="shared" si="141"/>
        <v>0</v>
      </c>
      <c r="AR1065">
        <f t="shared" si="142"/>
        <v>0</v>
      </c>
      <c r="AS1065">
        <f t="shared" si="143"/>
        <v>0</v>
      </c>
      <c r="AT1065">
        <f t="shared" si="144"/>
        <v>0</v>
      </c>
      <c r="AU1065">
        <f t="shared" si="145"/>
        <v>0</v>
      </c>
      <c r="AV1065">
        <f t="shared" si="146"/>
        <v>0</v>
      </c>
    </row>
    <row r="1066" spans="1:48" ht="15" customHeight="1">
      <c r="A1066" s="83"/>
      <c r="B1066" s="100"/>
      <c r="C1066" s="125" t="s">
        <v>1629</v>
      </c>
      <c r="D1066" s="441" t="str">
        <f>IF(OR($AC$136="",$C$26&lt;&gt;1),"",IF(HLOOKUP($AC$136,Presentación!$AQ$3:$BV$574,Presentación!AP346)="","",HLOOKUP($AC$136,Presentación!$AQ$3:$BV$574,Presentación!AP346,0)))</f>
        <v/>
      </c>
      <c r="E1066" s="428"/>
      <c r="F1066" s="429"/>
      <c r="G1066" s="396" t="str">
        <f>IF(OR($AC$136="",$C$26&lt;&gt;1),"",IF(HLOOKUP($AC$136,Presentación!$BZ$3:$DE$574,Presentación!AP346,0)="","",HLOOKUP($AC$136,Presentación!$BZ$3:$DE$574,Presentación!AP346,0)))</f>
        <v/>
      </c>
      <c r="H1066" s="428"/>
      <c r="I1066" s="428"/>
      <c r="J1066" s="428"/>
      <c r="K1066" s="428"/>
      <c r="L1066" s="428"/>
      <c r="M1066" s="428"/>
      <c r="N1066" s="428"/>
      <c r="O1066" s="249"/>
      <c r="P1066" s="249"/>
      <c r="Q1066" s="249"/>
      <c r="R1066" s="249"/>
      <c r="S1066" s="249"/>
      <c r="T1066" s="251"/>
      <c r="U1066" s="251"/>
      <c r="V1066" s="251"/>
      <c r="W1066" s="251"/>
      <c r="X1066" s="251"/>
      <c r="Y1066" s="251"/>
      <c r="Z1066" s="251"/>
      <c r="AA1066" s="251"/>
      <c r="AB1066" s="251"/>
      <c r="AC1066" s="251"/>
      <c r="AD1066" s="251"/>
      <c r="AK1066">
        <f t="shared" si="135"/>
        <v>0</v>
      </c>
      <c r="AL1066">
        <f t="shared" si="136"/>
        <v>0</v>
      </c>
      <c r="AM1066">
        <f t="shared" si="137"/>
        <v>0</v>
      </c>
      <c r="AN1066">
        <f t="shared" si="138"/>
        <v>0</v>
      </c>
      <c r="AO1066">
        <f t="shared" si="139"/>
        <v>0</v>
      </c>
      <c r="AP1066">
        <f t="shared" si="140"/>
        <v>0</v>
      </c>
      <c r="AQ1066">
        <f t="shared" si="141"/>
        <v>0</v>
      </c>
      <c r="AR1066">
        <f t="shared" si="142"/>
        <v>0</v>
      </c>
      <c r="AS1066">
        <f t="shared" si="143"/>
        <v>0</v>
      </c>
      <c r="AT1066">
        <f t="shared" si="144"/>
        <v>0</v>
      </c>
      <c r="AU1066">
        <f t="shared" si="145"/>
        <v>0</v>
      </c>
      <c r="AV1066">
        <f t="shared" si="146"/>
        <v>0</v>
      </c>
    </row>
    <row r="1067" spans="1:48" ht="15" customHeight="1">
      <c r="A1067" s="83"/>
      <c r="B1067" s="100"/>
      <c r="C1067" s="125" t="s">
        <v>1630</v>
      </c>
      <c r="D1067" s="441" t="str">
        <f>IF(OR($AC$136="",$C$26&lt;&gt;1),"",IF(HLOOKUP($AC$136,Presentación!$AQ$3:$BV$574,Presentación!AP347)="","",HLOOKUP($AC$136,Presentación!$AQ$3:$BV$574,Presentación!AP347,0)))</f>
        <v/>
      </c>
      <c r="E1067" s="428"/>
      <c r="F1067" s="429"/>
      <c r="G1067" s="396" t="str">
        <f>IF(OR($AC$136="",$C$26&lt;&gt;1),"",IF(HLOOKUP($AC$136,Presentación!$BZ$3:$DE$574,Presentación!AP347,0)="","",HLOOKUP($AC$136,Presentación!$BZ$3:$DE$574,Presentación!AP347,0)))</f>
        <v/>
      </c>
      <c r="H1067" s="428"/>
      <c r="I1067" s="428"/>
      <c r="J1067" s="428"/>
      <c r="K1067" s="428"/>
      <c r="L1067" s="428"/>
      <c r="M1067" s="428"/>
      <c r="N1067" s="428"/>
      <c r="O1067" s="249"/>
      <c r="P1067" s="249"/>
      <c r="Q1067" s="249"/>
      <c r="R1067" s="249"/>
      <c r="S1067" s="249"/>
      <c r="T1067" s="251"/>
      <c r="U1067" s="251"/>
      <c r="V1067" s="251"/>
      <c r="W1067" s="251"/>
      <c r="X1067" s="251"/>
      <c r="Y1067" s="251"/>
      <c r="Z1067" s="251"/>
      <c r="AA1067" s="251"/>
      <c r="AB1067" s="251"/>
      <c r="AC1067" s="251"/>
      <c r="AD1067" s="251"/>
      <c r="AK1067">
        <f t="shared" si="135"/>
        <v>0</v>
      </c>
      <c r="AL1067">
        <f t="shared" si="136"/>
        <v>0</v>
      </c>
      <c r="AM1067">
        <f t="shared" si="137"/>
        <v>0</v>
      </c>
      <c r="AN1067">
        <f t="shared" si="138"/>
        <v>0</v>
      </c>
      <c r="AO1067">
        <f t="shared" si="139"/>
        <v>0</v>
      </c>
      <c r="AP1067">
        <f t="shared" si="140"/>
        <v>0</v>
      </c>
      <c r="AQ1067">
        <f t="shared" si="141"/>
        <v>0</v>
      </c>
      <c r="AR1067">
        <f t="shared" si="142"/>
        <v>0</v>
      </c>
      <c r="AS1067">
        <f t="shared" si="143"/>
        <v>0</v>
      </c>
      <c r="AT1067">
        <f t="shared" si="144"/>
        <v>0</v>
      </c>
      <c r="AU1067">
        <f t="shared" si="145"/>
        <v>0</v>
      </c>
      <c r="AV1067">
        <f t="shared" si="146"/>
        <v>0</v>
      </c>
    </row>
    <row r="1068" spans="1:48" ht="15" customHeight="1">
      <c r="A1068" s="83"/>
      <c r="B1068" s="100"/>
      <c r="C1068" s="125" t="s">
        <v>1631</v>
      </c>
      <c r="D1068" s="441" t="str">
        <f>IF(OR($AC$136="",$C$26&lt;&gt;1),"",IF(HLOOKUP($AC$136,Presentación!$AQ$3:$BV$574,Presentación!AP348)="","",HLOOKUP($AC$136,Presentación!$AQ$3:$BV$574,Presentación!AP348,0)))</f>
        <v/>
      </c>
      <c r="E1068" s="428"/>
      <c r="F1068" s="429"/>
      <c r="G1068" s="396" t="str">
        <f>IF(OR($AC$136="",$C$26&lt;&gt;1),"",IF(HLOOKUP($AC$136,Presentación!$BZ$3:$DE$574,Presentación!AP348,0)="","",HLOOKUP($AC$136,Presentación!$BZ$3:$DE$574,Presentación!AP348,0)))</f>
        <v/>
      </c>
      <c r="H1068" s="428"/>
      <c r="I1068" s="428"/>
      <c r="J1068" s="428"/>
      <c r="K1068" s="428"/>
      <c r="L1068" s="428"/>
      <c r="M1068" s="428"/>
      <c r="N1068" s="428"/>
      <c r="O1068" s="249"/>
      <c r="P1068" s="249"/>
      <c r="Q1068" s="249"/>
      <c r="R1068" s="249"/>
      <c r="S1068" s="249"/>
      <c r="T1068" s="251"/>
      <c r="U1068" s="251"/>
      <c r="V1068" s="251"/>
      <c r="W1068" s="251"/>
      <c r="X1068" s="251"/>
      <c r="Y1068" s="251"/>
      <c r="Z1068" s="251"/>
      <c r="AA1068" s="251"/>
      <c r="AB1068" s="251"/>
      <c r="AC1068" s="251"/>
      <c r="AD1068" s="251"/>
      <c r="AK1068">
        <f t="shared" si="135"/>
        <v>0</v>
      </c>
      <c r="AL1068">
        <f t="shared" si="136"/>
        <v>0</v>
      </c>
      <c r="AM1068">
        <f t="shared" si="137"/>
        <v>0</v>
      </c>
      <c r="AN1068">
        <f t="shared" si="138"/>
        <v>0</v>
      </c>
      <c r="AO1068">
        <f t="shared" si="139"/>
        <v>0</v>
      </c>
      <c r="AP1068">
        <f t="shared" si="140"/>
        <v>0</v>
      </c>
      <c r="AQ1068">
        <f t="shared" si="141"/>
        <v>0</v>
      </c>
      <c r="AR1068">
        <f t="shared" si="142"/>
        <v>0</v>
      </c>
      <c r="AS1068">
        <f t="shared" si="143"/>
        <v>0</v>
      </c>
      <c r="AT1068">
        <f t="shared" si="144"/>
        <v>0</v>
      </c>
      <c r="AU1068">
        <f t="shared" si="145"/>
        <v>0</v>
      </c>
      <c r="AV1068">
        <f t="shared" si="146"/>
        <v>0</v>
      </c>
    </row>
    <row r="1069" spans="1:48" ht="15" customHeight="1">
      <c r="A1069" s="83"/>
      <c r="B1069" s="100"/>
      <c r="C1069" s="125" t="s">
        <v>1632</v>
      </c>
      <c r="D1069" s="441" t="str">
        <f>IF(OR($AC$136="",$C$26&lt;&gt;1),"",IF(HLOOKUP($AC$136,Presentación!$AQ$3:$BV$574,Presentación!AP349)="","",HLOOKUP($AC$136,Presentación!$AQ$3:$BV$574,Presentación!AP349,0)))</f>
        <v/>
      </c>
      <c r="E1069" s="428"/>
      <c r="F1069" s="429"/>
      <c r="G1069" s="396" t="str">
        <f>IF(OR($AC$136="",$C$26&lt;&gt;1),"",IF(HLOOKUP($AC$136,Presentación!$BZ$3:$DE$574,Presentación!AP349,0)="","",HLOOKUP($AC$136,Presentación!$BZ$3:$DE$574,Presentación!AP349,0)))</f>
        <v/>
      </c>
      <c r="H1069" s="428"/>
      <c r="I1069" s="428"/>
      <c r="J1069" s="428"/>
      <c r="K1069" s="428"/>
      <c r="L1069" s="428"/>
      <c r="M1069" s="428"/>
      <c r="N1069" s="428"/>
      <c r="O1069" s="249"/>
      <c r="P1069" s="249"/>
      <c r="Q1069" s="249"/>
      <c r="R1069" s="249"/>
      <c r="S1069" s="249"/>
      <c r="T1069" s="251"/>
      <c r="U1069" s="251"/>
      <c r="V1069" s="251"/>
      <c r="W1069" s="251"/>
      <c r="X1069" s="251"/>
      <c r="Y1069" s="251"/>
      <c r="Z1069" s="251"/>
      <c r="AA1069" s="251"/>
      <c r="AB1069" s="251"/>
      <c r="AC1069" s="251"/>
      <c r="AD1069" s="251"/>
      <c r="AK1069">
        <f t="shared" si="135"/>
        <v>0</v>
      </c>
      <c r="AL1069">
        <f t="shared" si="136"/>
        <v>0</v>
      </c>
      <c r="AM1069">
        <f t="shared" si="137"/>
        <v>0</v>
      </c>
      <c r="AN1069">
        <f t="shared" si="138"/>
        <v>0</v>
      </c>
      <c r="AO1069">
        <f t="shared" si="139"/>
        <v>0</v>
      </c>
      <c r="AP1069">
        <f t="shared" si="140"/>
        <v>0</v>
      </c>
      <c r="AQ1069">
        <f t="shared" si="141"/>
        <v>0</v>
      </c>
      <c r="AR1069">
        <f t="shared" si="142"/>
        <v>0</v>
      </c>
      <c r="AS1069">
        <f t="shared" si="143"/>
        <v>0</v>
      </c>
      <c r="AT1069">
        <f t="shared" si="144"/>
        <v>0</v>
      </c>
      <c r="AU1069">
        <f t="shared" si="145"/>
        <v>0</v>
      </c>
      <c r="AV1069">
        <f t="shared" si="146"/>
        <v>0</v>
      </c>
    </row>
    <row r="1070" spans="1:48" ht="15" customHeight="1">
      <c r="A1070" s="83"/>
      <c r="B1070" s="100"/>
      <c r="C1070" s="125" t="s">
        <v>1633</v>
      </c>
      <c r="D1070" s="441" t="str">
        <f>IF(OR($AC$136="",$C$26&lt;&gt;1),"",IF(HLOOKUP($AC$136,Presentación!$AQ$3:$BV$574,Presentación!AP350)="","",HLOOKUP($AC$136,Presentación!$AQ$3:$BV$574,Presentación!AP350,0)))</f>
        <v/>
      </c>
      <c r="E1070" s="428"/>
      <c r="F1070" s="429"/>
      <c r="G1070" s="396" t="str">
        <f>IF(OR($AC$136="",$C$26&lt;&gt;1),"",IF(HLOOKUP($AC$136,Presentación!$BZ$3:$DE$574,Presentación!AP350,0)="","",HLOOKUP($AC$136,Presentación!$BZ$3:$DE$574,Presentación!AP350,0)))</f>
        <v/>
      </c>
      <c r="H1070" s="428"/>
      <c r="I1070" s="428"/>
      <c r="J1070" s="428"/>
      <c r="K1070" s="428"/>
      <c r="L1070" s="428"/>
      <c r="M1070" s="428"/>
      <c r="N1070" s="428"/>
      <c r="O1070" s="249"/>
      <c r="P1070" s="249"/>
      <c r="Q1070" s="249"/>
      <c r="R1070" s="249"/>
      <c r="S1070" s="249"/>
      <c r="T1070" s="251"/>
      <c r="U1070" s="251"/>
      <c r="V1070" s="251"/>
      <c r="W1070" s="251"/>
      <c r="X1070" s="251"/>
      <c r="Y1070" s="251"/>
      <c r="Z1070" s="251"/>
      <c r="AA1070" s="251"/>
      <c r="AB1070" s="251"/>
      <c r="AC1070" s="251"/>
      <c r="AD1070" s="251"/>
      <c r="AK1070">
        <f t="shared" si="135"/>
        <v>0</v>
      </c>
      <c r="AL1070">
        <f t="shared" si="136"/>
        <v>0</v>
      </c>
      <c r="AM1070">
        <f t="shared" si="137"/>
        <v>0</v>
      </c>
      <c r="AN1070">
        <f t="shared" si="138"/>
        <v>0</v>
      </c>
      <c r="AO1070">
        <f t="shared" si="139"/>
        <v>0</v>
      </c>
      <c r="AP1070">
        <f t="shared" si="140"/>
        <v>0</v>
      </c>
      <c r="AQ1070">
        <f t="shared" si="141"/>
        <v>0</v>
      </c>
      <c r="AR1070">
        <f t="shared" si="142"/>
        <v>0</v>
      </c>
      <c r="AS1070">
        <f t="shared" si="143"/>
        <v>0</v>
      </c>
      <c r="AT1070">
        <f t="shared" si="144"/>
        <v>0</v>
      </c>
      <c r="AU1070">
        <f t="shared" si="145"/>
        <v>0</v>
      </c>
      <c r="AV1070">
        <f t="shared" si="146"/>
        <v>0</v>
      </c>
    </row>
    <row r="1071" spans="1:48" ht="15" customHeight="1">
      <c r="A1071" s="83"/>
      <c r="B1071" s="100"/>
      <c r="C1071" s="125" t="s">
        <v>1634</v>
      </c>
      <c r="D1071" s="441" t="str">
        <f>IF(OR($AC$136="",$C$26&lt;&gt;1),"",IF(HLOOKUP($AC$136,Presentación!$AQ$3:$BV$574,Presentación!AP351)="","",HLOOKUP($AC$136,Presentación!$AQ$3:$BV$574,Presentación!AP351,0)))</f>
        <v/>
      </c>
      <c r="E1071" s="428"/>
      <c r="F1071" s="429"/>
      <c r="G1071" s="396" t="str">
        <f>IF(OR($AC$136="",$C$26&lt;&gt;1),"",IF(HLOOKUP($AC$136,Presentación!$BZ$3:$DE$574,Presentación!AP351,0)="","",HLOOKUP($AC$136,Presentación!$BZ$3:$DE$574,Presentación!AP351,0)))</f>
        <v/>
      </c>
      <c r="H1071" s="428"/>
      <c r="I1071" s="428"/>
      <c r="J1071" s="428"/>
      <c r="K1071" s="428"/>
      <c r="L1071" s="428"/>
      <c r="M1071" s="428"/>
      <c r="N1071" s="428"/>
      <c r="O1071" s="249"/>
      <c r="P1071" s="249"/>
      <c r="Q1071" s="249"/>
      <c r="R1071" s="249"/>
      <c r="S1071" s="249"/>
      <c r="T1071" s="251"/>
      <c r="U1071" s="251"/>
      <c r="V1071" s="251"/>
      <c r="W1071" s="251"/>
      <c r="X1071" s="251"/>
      <c r="Y1071" s="251"/>
      <c r="Z1071" s="251"/>
      <c r="AA1071" s="251"/>
      <c r="AB1071" s="251"/>
      <c r="AC1071" s="251"/>
      <c r="AD1071" s="251"/>
      <c r="AK1071">
        <f t="shared" si="135"/>
        <v>0</v>
      </c>
      <c r="AL1071">
        <f t="shared" si="136"/>
        <v>0</v>
      </c>
      <c r="AM1071">
        <f t="shared" si="137"/>
        <v>0</v>
      </c>
      <c r="AN1071">
        <f t="shared" si="138"/>
        <v>0</v>
      </c>
      <c r="AO1071">
        <f t="shared" si="139"/>
        <v>0</v>
      </c>
      <c r="AP1071">
        <f t="shared" si="140"/>
        <v>0</v>
      </c>
      <c r="AQ1071">
        <f t="shared" si="141"/>
        <v>0</v>
      </c>
      <c r="AR1071">
        <f t="shared" si="142"/>
        <v>0</v>
      </c>
      <c r="AS1071">
        <f t="shared" si="143"/>
        <v>0</v>
      </c>
      <c r="AT1071">
        <f t="shared" si="144"/>
        <v>0</v>
      </c>
      <c r="AU1071">
        <f t="shared" si="145"/>
        <v>0</v>
      </c>
      <c r="AV1071">
        <f t="shared" si="146"/>
        <v>0</v>
      </c>
    </row>
    <row r="1072" spans="1:48" ht="15" customHeight="1">
      <c r="A1072" s="83"/>
      <c r="B1072" s="100"/>
      <c r="C1072" s="125" t="s">
        <v>1635</v>
      </c>
      <c r="D1072" s="441" t="str">
        <f>IF(OR($AC$136="",$C$26&lt;&gt;1),"",IF(HLOOKUP($AC$136,Presentación!$AQ$3:$BV$574,Presentación!AP352)="","",HLOOKUP($AC$136,Presentación!$AQ$3:$BV$574,Presentación!AP352,0)))</f>
        <v/>
      </c>
      <c r="E1072" s="428"/>
      <c r="F1072" s="429"/>
      <c r="G1072" s="396" t="str">
        <f>IF(OR($AC$136="",$C$26&lt;&gt;1),"",IF(HLOOKUP($AC$136,Presentación!$BZ$3:$DE$574,Presentación!AP352,0)="","",HLOOKUP($AC$136,Presentación!$BZ$3:$DE$574,Presentación!AP352,0)))</f>
        <v/>
      </c>
      <c r="H1072" s="428"/>
      <c r="I1072" s="428"/>
      <c r="J1072" s="428"/>
      <c r="K1072" s="428"/>
      <c r="L1072" s="428"/>
      <c r="M1072" s="428"/>
      <c r="N1072" s="428"/>
      <c r="O1072" s="249"/>
      <c r="P1072" s="249"/>
      <c r="Q1072" s="249"/>
      <c r="R1072" s="249"/>
      <c r="S1072" s="249"/>
      <c r="T1072" s="251"/>
      <c r="U1072" s="251"/>
      <c r="V1072" s="251"/>
      <c r="W1072" s="251"/>
      <c r="X1072" s="251"/>
      <c r="Y1072" s="251"/>
      <c r="Z1072" s="251"/>
      <c r="AA1072" s="251"/>
      <c r="AB1072" s="251"/>
      <c r="AC1072" s="251"/>
      <c r="AD1072" s="251"/>
      <c r="AK1072">
        <f t="shared" si="135"/>
        <v>0</v>
      </c>
      <c r="AL1072">
        <f t="shared" si="136"/>
        <v>0</v>
      </c>
      <c r="AM1072">
        <f t="shared" si="137"/>
        <v>0</v>
      </c>
      <c r="AN1072">
        <f t="shared" si="138"/>
        <v>0</v>
      </c>
      <c r="AO1072">
        <f t="shared" si="139"/>
        <v>0</v>
      </c>
      <c r="AP1072">
        <f t="shared" si="140"/>
        <v>0</v>
      </c>
      <c r="AQ1072">
        <f t="shared" si="141"/>
        <v>0</v>
      </c>
      <c r="AR1072">
        <f t="shared" si="142"/>
        <v>0</v>
      </c>
      <c r="AS1072">
        <f t="shared" si="143"/>
        <v>0</v>
      </c>
      <c r="AT1072">
        <f t="shared" si="144"/>
        <v>0</v>
      </c>
      <c r="AU1072">
        <f t="shared" si="145"/>
        <v>0</v>
      </c>
      <c r="AV1072">
        <f t="shared" si="146"/>
        <v>0</v>
      </c>
    </row>
    <row r="1073" spans="1:48" ht="15" customHeight="1">
      <c r="A1073" s="83"/>
      <c r="B1073" s="100"/>
      <c r="C1073" s="125" t="s">
        <v>1636</v>
      </c>
      <c r="D1073" s="441" t="str">
        <f>IF(OR($AC$136="",$C$26&lt;&gt;1),"",IF(HLOOKUP($AC$136,Presentación!$AQ$3:$BV$574,Presentación!AP353)="","",HLOOKUP($AC$136,Presentación!$AQ$3:$BV$574,Presentación!AP353,0)))</f>
        <v/>
      </c>
      <c r="E1073" s="428"/>
      <c r="F1073" s="429"/>
      <c r="G1073" s="396" t="str">
        <f>IF(OR($AC$136="",$C$26&lt;&gt;1),"",IF(HLOOKUP($AC$136,Presentación!$BZ$3:$DE$574,Presentación!AP353,0)="","",HLOOKUP($AC$136,Presentación!$BZ$3:$DE$574,Presentación!AP353,0)))</f>
        <v/>
      </c>
      <c r="H1073" s="428"/>
      <c r="I1073" s="428"/>
      <c r="J1073" s="428"/>
      <c r="K1073" s="428"/>
      <c r="L1073" s="428"/>
      <c r="M1073" s="428"/>
      <c r="N1073" s="428"/>
      <c r="O1073" s="249"/>
      <c r="P1073" s="249"/>
      <c r="Q1073" s="249"/>
      <c r="R1073" s="249"/>
      <c r="S1073" s="249"/>
      <c r="T1073" s="251"/>
      <c r="U1073" s="251"/>
      <c r="V1073" s="251"/>
      <c r="W1073" s="251"/>
      <c r="X1073" s="251"/>
      <c r="Y1073" s="251"/>
      <c r="Z1073" s="251"/>
      <c r="AA1073" s="251"/>
      <c r="AB1073" s="251"/>
      <c r="AC1073" s="251"/>
      <c r="AD1073" s="251"/>
      <c r="AK1073">
        <f t="shared" si="135"/>
        <v>0</v>
      </c>
      <c r="AL1073">
        <f t="shared" si="136"/>
        <v>0</v>
      </c>
      <c r="AM1073">
        <f t="shared" si="137"/>
        <v>0</v>
      </c>
      <c r="AN1073">
        <f t="shared" si="138"/>
        <v>0</v>
      </c>
      <c r="AO1073">
        <f t="shared" si="139"/>
        <v>0</v>
      </c>
      <c r="AP1073">
        <f t="shared" si="140"/>
        <v>0</v>
      </c>
      <c r="AQ1073">
        <f t="shared" si="141"/>
        <v>0</v>
      </c>
      <c r="AR1073">
        <f t="shared" si="142"/>
        <v>0</v>
      </c>
      <c r="AS1073">
        <f t="shared" si="143"/>
        <v>0</v>
      </c>
      <c r="AT1073">
        <f t="shared" si="144"/>
        <v>0</v>
      </c>
      <c r="AU1073">
        <f t="shared" si="145"/>
        <v>0</v>
      </c>
      <c r="AV1073">
        <f t="shared" si="146"/>
        <v>0</v>
      </c>
    </row>
    <row r="1074" spans="1:48" ht="15" customHeight="1">
      <c r="A1074" s="83"/>
      <c r="B1074" s="100"/>
      <c r="C1074" s="125" t="s">
        <v>1637</v>
      </c>
      <c r="D1074" s="441" t="str">
        <f>IF(OR($AC$136="",$C$26&lt;&gt;1),"",IF(HLOOKUP($AC$136,Presentación!$AQ$3:$BV$574,Presentación!AP354)="","",HLOOKUP($AC$136,Presentación!$AQ$3:$BV$574,Presentación!AP354,0)))</f>
        <v/>
      </c>
      <c r="E1074" s="428"/>
      <c r="F1074" s="429"/>
      <c r="G1074" s="396" t="str">
        <f>IF(OR($AC$136="",$C$26&lt;&gt;1),"",IF(HLOOKUP($AC$136,Presentación!$BZ$3:$DE$574,Presentación!AP354,0)="","",HLOOKUP($AC$136,Presentación!$BZ$3:$DE$574,Presentación!AP354,0)))</f>
        <v/>
      </c>
      <c r="H1074" s="428"/>
      <c r="I1074" s="428"/>
      <c r="J1074" s="428"/>
      <c r="K1074" s="428"/>
      <c r="L1074" s="428"/>
      <c r="M1074" s="428"/>
      <c r="N1074" s="428"/>
      <c r="O1074" s="249"/>
      <c r="P1074" s="249"/>
      <c r="Q1074" s="249"/>
      <c r="R1074" s="249"/>
      <c r="S1074" s="249"/>
      <c r="T1074" s="251"/>
      <c r="U1074" s="251"/>
      <c r="V1074" s="251"/>
      <c r="W1074" s="251"/>
      <c r="X1074" s="251"/>
      <c r="Y1074" s="251"/>
      <c r="Z1074" s="251"/>
      <c r="AA1074" s="251"/>
      <c r="AB1074" s="251"/>
      <c r="AC1074" s="251"/>
      <c r="AD1074" s="251"/>
      <c r="AK1074">
        <f t="shared" si="135"/>
        <v>0</v>
      </c>
      <c r="AL1074">
        <f t="shared" si="136"/>
        <v>0</v>
      </c>
      <c r="AM1074">
        <f t="shared" si="137"/>
        <v>0</v>
      </c>
      <c r="AN1074">
        <f t="shared" si="138"/>
        <v>0</v>
      </c>
      <c r="AO1074">
        <f t="shared" si="139"/>
        <v>0</v>
      </c>
      <c r="AP1074">
        <f t="shared" si="140"/>
        <v>0</v>
      </c>
      <c r="AQ1074">
        <f t="shared" si="141"/>
        <v>0</v>
      </c>
      <c r="AR1074">
        <f t="shared" si="142"/>
        <v>0</v>
      </c>
      <c r="AS1074">
        <f t="shared" si="143"/>
        <v>0</v>
      </c>
      <c r="AT1074">
        <f t="shared" si="144"/>
        <v>0</v>
      </c>
      <c r="AU1074">
        <f t="shared" si="145"/>
        <v>0</v>
      </c>
      <c r="AV1074">
        <f t="shared" si="146"/>
        <v>0</v>
      </c>
    </row>
    <row r="1075" spans="1:48" ht="15" customHeight="1">
      <c r="A1075" s="83"/>
      <c r="B1075" s="100"/>
      <c r="C1075" s="125" t="s">
        <v>1638</v>
      </c>
      <c r="D1075" s="441" t="str">
        <f>IF(OR($AC$136="",$C$26&lt;&gt;1),"",IF(HLOOKUP($AC$136,Presentación!$AQ$3:$BV$574,Presentación!AP355)="","",HLOOKUP($AC$136,Presentación!$AQ$3:$BV$574,Presentación!AP355,0)))</f>
        <v/>
      </c>
      <c r="E1075" s="428"/>
      <c r="F1075" s="429"/>
      <c r="G1075" s="396" t="str">
        <f>IF(OR($AC$136="",$C$26&lt;&gt;1),"",IF(HLOOKUP($AC$136,Presentación!$BZ$3:$DE$574,Presentación!AP355,0)="","",HLOOKUP($AC$136,Presentación!$BZ$3:$DE$574,Presentación!AP355,0)))</f>
        <v/>
      </c>
      <c r="H1075" s="428"/>
      <c r="I1075" s="428"/>
      <c r="J1075" s="428"/>
      <c r="K1075" s="428"/>
      <c r="L1075" s="428"/>
      <c r="M1075" s="428"/>
      <c r="N1075" s="428"/>
      <c r="O1075" s="249"/>
      <c r="P1075" s="249"/>
      <c r="Q1075" s="249"/>
      <c r="R1075" s="249"/>
      <c r="S1075" s="249"/>
      <c r="T1075" s="251"/>
      <c r="U1075" s="251"/>
      <c r="V1075" s="251"/>
      <c r="W1075" s="251"/>
      <c r="X1075" s="251"/>
      <c r="Y1075" s="251"/>
      <c r="Z1075" s="251"/>
      <c r="AA1075" s="251"/>
      <c r="AB1075" s="251"/>
      <c r="AC1075" s="251"/>
      <c r="AD1075" s="251"/>
      <c r="AK1075">
        <f t="shared" si="135"/>
        <v>0</v>
      </c>
      <c r="AL1075">
        <f t="shared" si="136"/>
        <v>0</v>
      </c>
      <c r="AM1075">
        <f t="shared" si="137"/>
        <v>0</v>
      </c>
      <c r="AN1075">
        <f t="shared" si="138"/>
        <v>0</v>
      </c>
      <c r="AO1075">
        <f t="shared" si="139"/>
        <v>0</v>
      </c>
      <c r="AP1075">
        <f t="shared" si="140"/>
        <v>0</v>
      </c>
      <c r="AQ1075">
        <f t="shared" si="141"/>
        <v>0</v>
      </c>
      <c r="AR1075">
        <f t="shared" si="142"/>
        <v>0</v>
      </c>
      <c r="AS1075">
        <f t="shared" si="143"/>
        <v>0</v>
      </c>
      <c r="AT1075">
        <f t="shared" si="144"/>
        <v>0</v>
      </c>
      <c r="AU1075">
        <f t="shared" si="145"/>
        <v>0</v>
      </c>
      <c r="AV1075">
        <f t="shared" si="146"/>
        <v>0</v>
      </c>
    </row>
    <row r="1076" spans="1:48" ht="15" customHeight="1">
      <c r="A1076" s="83"/>
      <c r="B1076" s="100"/>
      <c r="C1076" s="125" t="s">
        <v>1639</v>
      </c>
      <c r="D1076" s="441" t="str">
        <f>IF(OR($AC$136="",$C$26&lt;&gt;1),"",IF(HLOOKUP($AC$136,Presentación!$AQ$3:$BV$574,Presentación!AP356)="","",HLOOKUP($AC$136,Presentación!$AQ$3:$BV$574,Presentación!AP356,0)))</f>
        <v/>
      </c>
      <c r="E1076" s="428"/>
      <c r="F1076" s="429"/>
      <c r="G1076" s="396" t="str">
        <f>IF(OR($AC$136="",$C$26&lt;&gt;1),"",IF(HLOOKUP($AC$136,Presentación!$BZ$3:$DE$574,Presentación!AP356,0)="","",HLOOKUP($AC$136,Presentación!$BZ$3:$DE$574,Presentación!AP356,0)))</f>
        <v/>
      </c>
      <c r="H1076" s="428"/>
      <c r="I1076" s="428"/>
      <c r="J1076" s="428"/>
      <c r="K1076" s="428"/>
      <c r="L1076" s="428"/>
      <c r="M1076" s="428"/>
      <c r="N1076" s="428"/>
      <c r="O1076" s="249"/>
      <c r="P1076" s="249"/>
      <c r="Q1076" s="249"/>
      <c r="R1076" s="249"/>
      <c r="S1076" s="249"/>
      <c r="T1076" s="251"/>
      <c r="U1076" s="251"/>
      <c r="V1076" s="251"/>
      <c r="W1076" s="251"/>
      <c r="X1076" s="251"/>
      <c r="Y1076" s="251"/>
      <c r="Z1076" s="251"/>
      <c r="AA1076" s="251"/>
      <c r="AB1076" s="251"/>
      <c r="AC1076" s="251"/>
      <c r="AD1076" s="251"/>
      <c r="AK1076">
        <f t="shared" si="135"/>
        <v>0</v>
      </c>
      <c r="AL1076">
        <f t="shared" si="136"/>
        <v>0</v>
      </c>
      <c r="AM1076">
        <f t="shared" si="137"/>
        <v>0</v>
      </c>
      <c r="AN1076">
        <f t="shared" si="138"/>
        <v>0</v>
      </c>
      <c r="AO1076">
        <f t="shared" si="139"/>
        <v>0</v>
      </c>
      <c r="AP1076">
        <f t="shared" si="140"/>
        <v>0</v>
      </c>
      <c r="AQ1076">
        <f t="shared" si="141"/>
        <v>0</v>
      </c>
      <c r="AR1076">
        <f t="shared" si="142"/>
        <v>0</v>
      </c>
      <c r="AS1076">
        <f t="shared" si="143"/>
        <v>0</v>
      </c>
      <c r="AT1076">
        <f t="shared" si="144"/>
        <v>0</v>
      </c>
      <c r="AU1076">
        <f t="shared" si="145"/>
        <v>0</v>
      </c>
      <c r="AV1076">
        <f t="shared" si="146"/>
        <v>0</v>
      </c>
    </row>
    <row r="1077" spans="1:48" ht="15" customHeight="1">
      <c r="A1077" s="83"/>
      <c r="B1077" s="100"/>
      <c r="C1077" s="125" t="s">
        <v>1640</v>
      </c>
      <c r="D1077" s="441" t="str">
        <f>IF(OR($AC$136="",$C$26&lt;&gt;1),"",IF(HLOOKUP($AC$136,Presentación!$AQ$3:$BV$574,Presentación!AP357)="","",HLOOKUP($AC$136,Presentación!$AQ$3:$BV$574,Presentación!AP357,0)))</f>
        <v/>
      </c>
      <c r="E1077" s="428"/>
      <c r="F1077" s="429"/>
      <c r="G1077" s="396" t="str">
        <f>IF(OR($AC$136="",$C$26&lt;&gt;1),"",IF(HLOOKUP($AC$136,Presentación!$BZ$3:$DE$574,Presentación!AP357,0)="","",HLOOKUP($AC$136,Presentación!$BZ$3:$DE$574,Presentación!AP357,0)))</f>
        <v/>
      </c>
      <c r="H1077" s="428"/>
      <c r="I1077" s="428"/>
      <c r="J1077" s="428"/>
      <c r="K1077" s="428"/>
      <c r="L1077" s="428"/>
      <c r="M1077" s="428"/>
      <c r="N1077" s="428"/>
      <c r="O1077" s="249"/>
      <c r="P1077" s="249"/>
      <c r="Q1077" s="249"/>
      <c r="R1077" s="249"/>
      <c r="S1077" s="249"/>
      <c r="T1077" s="251"/>
      <c r="U1077" s="251"/>
      <c r="V1077" s="251"/>
      <c r="W1077" s="251"/>
      <c r="X1077" s="251"/>
      <c r="Y1077" s="251"/>
      <c r="Z1077" s="251"/>
      <c r="AA1077" s="251"/>
      <c r="AB1077" s="251"/>
      <c r="AC1077" s="251"/>
      <c r="AD1077" s="251"/>
      <c r="AK1077">
        <f t="shared" si="135"/>
        <v>0</v>
      </c>
      <c r="AL1077">
        <f t="shared" si="136"/>
        <v>0</v>
      </c>
      <c r="AM1077">
        <f t="shared" si="137"/>
        <v>0</v>
      </c>
      <c r="AN1077">
        <f t="shared" si="138"/>
        <v>0</v>
      </c>
      <c r="AO1077">
        <f t="shared" si="139"/>
        <v>0</v>
      </c>
      <c r="AP1077">
        <f t="shared" si="140"/>
        <v>0</v>
      </c>
      <c r="AQ1077">
        <f t="shared" si="141"/>
        <v>0</v>
      </c>
      <c r="AR1077">
        <f t="shared" si="142"/>
        <v>0</v>
      </c>
      <c r="AS1077">
        <f t="shared" si="143"/>
        <v>0</v>
      </c>
      <c r="AT1077">
        <f t="shared" si="144"/>
        <v>0</v>
      </c>
      <c r="AU1077">
        <f t="shared" si="145"/>
        <v>0</v>
      </c>
      <c r="AV1077">
        <f t="shared" si="146"/>
        <v>0</v>
      </c>
    </row>
    <row r="1078" spans="1:48" ht="15" customHeight="1">
      <c r="A1078" s="83"/>
      <c r="B1078" s="100"/>
      <c r="C1078" s="125" t="s">
        <v>1641</v>
      </c>
      <c r="D1078" s="441" t="str">
        <f>IF(OR($AC$136="",$C$26&lt;&gt;1),"",IF(HLOOKUP($AC$136,Presentación!$AQ$3:$BV$574,Presentación!AP358)="","",HLOOKUP($AC$136,Presentación!$AQ$3:$BV$574,Presentación!AP358,0)))</f>
        <v/>
      </c>
      <c r="E1078" s="428"/>
      <c r="F1078" s="429"/>
      <c r="G1078" s="396" t="str">
        <f>IF(OR($AC$136="",$C$26&lt;&gt;1),"",IF(HLOOKUP($AC$136,Presentación!$BZ$3:$DE$574,Presentación!AP358,0)="","",HLOOKUP($AC$136,Presentación!$BZ$3:$DE$574,Presentación!AP358,0)))</f>
        <v/>
      </c>
      <c r="H1078" s="428"/>
      <c r="I1078" s="428"/>
      <c r="J1078" s="428"/>
      <c r="K1078" s="428"/>
      <c r="L1078" s="428"/>
      <c r="M1078" s="428"/>
      <c r="N1078" s="428"/>
      <c r="O1078" s="249"/>
      <c r="P1078" s="249"/>
      <c r="Q1078" s="249"/>
      <c r="R1078" s="249"/>
      <c r="S1078" s="249"/>
      <c r="T1078" s="251"/>
      <c r="U1078" s="251"/>
      <c r="V1078" s="251"/>
      <c r="W1078" s="251"/>
      <c r="X1078" s="251"/>
      <c r="Y1078" s="251"/>
      <c r="Z1078" s="251"/>
      <c r="AA1078" s="251"/>
      <c r="AB1078" s="251"/>
      <c r="AC1078" s="251"/>
      <c r="AD1078" s="251"/>
      <c r="AK1078">
        <f t="shared" si="135"/>
        <v>0</v>
      </c>
      <c r="AL1078">
        <f t="shared" si="136"/>
        <v>0</v>
      </c>
      <c r="AM1078">
        <f t="shared" si="137"/>
        <v>0</v>
      </c>
      <c r="AN1078">
        <f t="shared" si="138"/>
        <v>0</v>
      </c>
      <c r="AO1078">
        <f t="shared" si="139"/>
        <v>0</v>
      </c>
      <c r="AP1078">
        <f t="shared" si="140"/>
        <v>0</v>
      </c>
      <c r="AQ1078">
        <f t="shared" si="141"/>
        <v>0</v>
      </c>
      <c r="AR1078">
        <f t="shared" si="142"/>
        <v>0</v>
      </c>
      <c r="AS1078">
        <f t="shared" si="143"/>
        <v>0</v>
      </c>
      <c r="AT1078">
        <f t="shared" si="144"/>
        <v>0</v>
      </c>
      <c r="AU1078">
        <f t="shared" si="145"/>
        <v>0</v>
      </c>
      <c r="AV1078">
        <f t="shared" si="146"/>
        <v>0</v>
      </c>
    </row>
    <row r="1079" spans="1:48" ht="15" customHeight="1">
      <c r="A1079" s="83"/>
      <c r="B1079" s="100"/>
      <c r="C1079" s="125" t="s">
        <v>1642</v>
      </c>
      <c r="D1079" s="441" t="str">
        <f>IF(OR($AC$136="",$C$26&lt;&gt;1),"",IF(HLOOKUP($AC$136,Presentación!$AQ$3:$BV$574,Presentación!AP359)="","",HLOOKUP($AC$136,Presentación!$AQ$3:$BV$574,Presentación!AP359,0)))</f>
        <v/>
      </c>
      <c r="E1079" s="428"/>
      <c r="F1079" s="429"/>
      <c r="G1079" s="396" t="str">
        <f>IF(OR($AC$136="",$C$26&lt;&gt;1),"",IF(HLOOKUP($AC$136,Presentación!$BZ$3:$DE$574,Presentación!AP359,0)="","",HLOOKUP($AC$136,Presentación!$BZ$3:$DE$574,Presentación!AP359,0)))</f>
        <v/>
      </c>
      <c r="H1079" s="428"/>
      <c r="I1079" s="428"/>
      <c r="J1079" s="428"/>
      <c r="K1079" s="428"/>
      <c r="L1079" s="428"/>
      <c r="M1079" s="428"/>
      <c r="N1079" s="428"/>
      <c r="O1079" s="249"/>
      <c r="P1079" s="249"/>
      <c r="Q1079" s="249"/>
      <c r="R1079" s="249"/>
      <c r="S1079" s="249"/>
      <c r="T1079" s="251"/>
      <c r="U1079" s="251"/>
      <c r="V1079" s="251"/>
      <c r="W1079" s="251"/>
      <c r="X1079" s="251"/>
      <c r="Y1079" s="251"/>
      <c r="Z1079" s="251"/>
      <c r="AA1079" s="251"/>
      <c r="AB1079" s="251"/>
      <c r="AC1079" s="251"/>
      <c r="AD1079" s="251"/>
      <c r="AK1079">
        <f t="shared" si="135"/>
        <v>0</v>
      </c>
      <c r="AL1079">
        <f t="shared" si="136"/>
        <v>0</v>
      </c>
      <c r="AM1079">
        <f t="shared" si="137"/>
        <v>0</v>
      </c>
      <c r="AN1079">
        <f t="shared" si="138"/>
        <v>0</v>
      </c>
      <c r="AO1079">
        <f t="shared" si="139"/>
        <v>0</v>
      </c>
      <c r="AP1079">
        <f t="shared" si="140"/>
        <v>0</v>
      </c>
      <c r="AQ1079">
        <f t="shared" si="141"/>
        <v>0</v>
      </c>
      <c r="AR1079">
        <f t="shared" si="142"/>
        <v>0</v>
      </c>
      <c r="AS1079">
        <f t="shared" si="143"/>
        <v>0</v>
      </c>
      <c r="AT1079">
        <f t="shared" si="144"/>
        <v>0</v>
      </c>
      <c r="AU1079">
        <f t="shared" si="145"/>
        <v>0</v>
      </c>
      <c r="AV1079">
        <f t="shared" si="146"/>
        <v>0</v>
      </c>
    </row>
    <row r="1080" spans="1:48" ht="15" customHeight="1">
      <c r="A1080" s="83"/>
      <c r="B1080" s="100"/>
      <c r="C1080" s="125" t="s">
        <v>1643</v>
      </c>
      <c r="D1080" s="441" t="str">
        <f>IF(OR($AC$136="",$C$26&lt;&gt;1),"",IF(HLOOKUP($AC$136,Presentación!$AQ$3:$BV$574,Presentación!AP360)="","",HLOOKUP($AC$136,Presentación!$AQ$3:$BV$574,Presentación!AP360,0)))</f>
        <v/>
      </c>
      <c r="E1080" s="428"/>
      <c r="F1080" s="429"/>
      <c r="G1080" s="396" t="str">
        <f>IF(OR($AC$136="",$C$26&lt;&gt;1),"",IF(HLOOKUP($AC$136,Presentación!$BZ$3:$DE$574,Presentación!AP360,0)="","",HLOOKUP($AC$136,Presentación!$BZ$3:$DE$574,Presentación!AP360,0)))</f>
        <v/>
      </c>
      <c r="H1080" s="428"/>
      <c r="I1080" s="428"/>
      <c r="J1080" s="428"/>
      <c r="K1080" s="428"/>
      <c r="L1080" s="428"/>
      <c r="M1080" s="428"/>
      <c r="N1080" s="428"/>
      <c r="O1080" s="249"/>
      <c r="P1080" s="249"/>
      <c r="Q1080" s="249"/>
      <c r="R1080" s="249"/>
      <c r="S1080" s="249"/>
      <c r="T1080" s="251"/>
      <c r="U1080" s="251"/>
      <c r="V1080" s="251"/>
      <c r="W1080" s="251"/>
      <c r="X1080" s="251"/>
      <c r="Y1080" s="251"/>
      <c r="Z1080" s="251"/>
      <c r="AA1080" s="251"/>
      <c r="AB1080" s="251"/>
      <c r="AC1080" s="251"/>
      <c r="AD1080" s="251"/>
      <c r="AK1080">
        <f t="shared" si="135"/>
        <v>0</v>
      </c>
      <c r="AL1080">
        <f t="shared" si="136"/>
        <v>0</v>
      </c>
      <c r="AM1080">
        <f t="shared" si="137"/>
        <v>0</v>
      </c>
      <c r="AN1080">
        <f t="shared" si="138"/>
        <v>0</v>
      </c>
      <c r="AO1080">
        <f t="shared" si="139"/>
        <v>0</v>
      </c>
      <c r="AP1080">
        <f t="shared" si="140"/>
        <v>0</v>
      </c>
      <c r="AQ1080">
        <f t="shared" si="141"/>
        <v>0</v>
      </c>
      <c r="AR1080">
        <f t="shared" si="142"/>
        <v>0</v>
      </c>
      <c r="AS1080">
        <f t="shared" si="143"/>
        <v>0</v>
      </c>
      <c r="AT1080">
        <f t="shared" si="144"/>
        <v>0</v>
      </c>
      <c r="AU1080">
        <f t="shared" si="145"/>
        <v>0</v>
      </c>
      <c r="AV1080">
        <f t="shared" si="146"/>
        <v>0</v>
      </c>
    </row>
    <row r="1081" spans="1:48" ht="15" customHeight="1">
      <c r="A1081" s="83"/>
      <c r="B1081" s="100"/>
      <c r="C1081" s="125" t="s">
        <v>1644</v>
      </c>
      <c r="D1081" s="441" t="str">
        <f>IF(OR($AC$136="",$C$26&lt;&gt;1),"",IF(HLOOKUP($AC$136,Presentación!$AQ$3:$BV$574,Presentación!AP361)="","",HLOOKUP($AC$136,Presentación!$AQ$3:$BV$574,Presentación!AP361,0)))</f>
        <v/>
      </c>
      <c r="E1081" s="428"/>
      <c r="F1081" s="429"/>
      <c r="G1081" s="396" t="str">
        <f>IF(OR($AC$136="",$C$26&lt;&gt;1),"",IF(HLOOKUP($AC$136,Presentación!$BZ$3:$DE$574,Presentación!AP361,0)="","",HLOOKUP($AC$136,Presentación!$BZ$3:$DE$574,Presentación!AP361,0)))</f>
        <v/>
      </c>
      <c r="H1081" s="428"/>
      <c r="I1081" s="428"/>
      <c r="J1081" s="428"/>
      <c r="K1081" s="428"/>
      <c r="L1081" s="428"/>
      <c r="M1081" s="428"/>
      <c r="N1081" s="428"/>
      <c r="O1081" s="249"/>
      <c r="P1081" s="249"/>
      <c r="Q1081" s="249"/>
      <c r="R1081" s="249"/>
      <c r="S1081" s="249"/>
      <c r="T1081" s="251"/>
      <c r="U1081" s="251"/>
      <c r="V1081" s="251"/>
      <c r="W1081" s="251"/>
      <c r="X1081" s="251"/>
      <c r="Y1081" s="251"/>
      <c r="Z1081" s="251"/>
      <c r="AA1081" s="251"/>
      <c r="AB1081" s="251"/>
      <c r="AC1081" s="251"/>
      <c r="AD1081" s="251"/>
      <c r="AK1081">
        <f t="shared" si="135"/>
        <v>0</v>
      </c>
      <c r="AL1081">
        <f t="shared" si="136"/>
        <v>0</v>
      </c>
      <c r="AM1081">
        <f t="shared" si="137"/>
        <v>0</v>
      </c>
      <c r="AN1081">
        <f t="shared" si="138"/>
        <v>0</v>
      </c>
      <c r="AO1081">
        <f t="shared" si="139"/>
        <v>0</v>
      </c>
      <c r="AP1081">
        <f t="shared" si="140"/>
        <v>0</v>
      </c>
      <c r="AQ1081">
        <f t="shared" si="141"/>
        <v>0</v>
      </c>
      <c r="AR1081">
        <f t="shared" si="142"/>
        <v>0</v>
      </c>
      <c r="AS1081">
        <f t="shared" si="143"/>
        <v>0</v>
      </c>
      <c r="AT1081">
        <f t="shared" si="144"/>
        <v>0</v>
      </c>
      <c r="AU1081">
        <f t="shared" si="145"/>
        <v>0</v>
      </c>
      <c r="AV1081">
        <f t="shared" si="146"/>
        <v>0</v>
      </c>
    </row>
    <row r="1082" spans="1:48" ht="15" customHeight="1">
      <c r="A1082" s="83"/>
      <c r="B1082" s="100"/>
      <c r="C1082" s="125" t="s">
        <v>1645</v>
      </c>
      <c r="D1082" s="441" t="str">
        <f>IF(OR($AC$136="",$C$26&lt;&gt;1),"",IF(HLOOKUP($AC$136,Presentación!$AQ$3:$BV$574,Presentación!AP362)="","",HLOOKUP($AC$136,Presentación!$AQ$3:$BV$574,Presentación!AP362,0)))</f>
        <v/>
      </c>
      <c r="E1082" s="428"/>
      <c r="F1082" s="429"/>
      <c r="G1082" s="396" t="str">
        <f>IF(OR($AC$136="",$C$26&lt;&gt;1),"",IF(HLOOKUP($AC$136,Presentación!$BZ$3:$DE$574,Presentación!AP362,0)="","",HLOOKUP($AC$136,Presentación!$BZ$3:$DE$574,Presentación!AP362,0)))</f>
        <v/>
      </c>
      <c r="H1082" s="428"/>
      <c r="I1082" s="428"/>
      <c r="J1082" s="428"/>
      <c r="K1082" s="428"/>
      <c r="L1082" s="428"/>
      <c r="M1082" s="428"/>
      <c r="N1082" s="428"/>
      <c r="O1082" s="249"/>
      <c r="P1082" s="249"/>
      <c r="Q1082" s="249"/>
      <c r="R1082" s="249"/>
      <c r="S1082" s="249"/>
      <c r="T1082" s="251"/>
      <c r="U1082" s="251"/>
      <c r="V1082" s="251"/>
      <c r="W1082" s="251"/>
      <c r="X1082" s="251"/>
      <c r="Y1082" s="251"/>
      <c r="Z1082" s="251"/>
      <c r="AA1082" s="251"/>
      <c r="AB1082" s="251"/>
      <c r="AC1082" s="251"/>
      <c r="AD1082" s="251"/>
      <c r="AK1082">
        <f t="shared" si="135"/>
        <v>0</v>
      </c>
      <c r="AL1082">
        <f t="shared" si="136"/>
        <v>0</v>
      </c>
      <c r="AM1082">
        <f t="shared" si="137"/>
        <v>0</v>
      </c>
      <c r="AN1082">
        <f t="shared" si="138"/>
        <v>0</v>
      </c>
      <c r="AO1082">
        <f t="shared" si="139"/>
        <v>0</v>
      </c>
      <c r="AP1082">
        <f t="shared" si="140"/>
        <v>0</v>
      </c>
      <c r="AQ1082">
        <f t="shared" si="141"/>
        <v>0</v>
      </c>
      <c r="AR1082">
        <f t="shared" si="142"/>
        <v>0</v>
      </c>
      <c r="AS1082">
        <f t="shared" si="143"/>
        <v>0</v>
      </c>
      <c r="AT1082">
        <f t="shared" si="144"/>
        <v>0</v>
      </c>
      <c r="AU1082">
        <f t="shared" si="145"/>
        <v>0</v>
      </c>
      <c r="AV1082">
        <f t="shared" si="146"/>
        <v>0</v>
      </c>
    </row>
    <row r="1083" spans="1:48" ht="15" customHeight="1">
      <c r="A1083" s="83"/>
      <c r="B1083" s="100"/>
      <c r="C1083" s="125" t="s">
        <v>1646</v>
      </c>
      <c r="D1083" s="441" t="str">
        <f>IF(OR($AC$136="",$C$26&lt;&gt;1),"",IF(HLOOKUP($AC$136,Presentación!$AQ$3:$BV$574,Presentación!AP363)="","",HLOOKUP($AC$136,Presentación!$AQ$3:$BV$574,Presentación!AP363,0)))</f>
        <v/>
      </c>
      <c r="E1083" s="428"/>
      <c r="F1083" s="429"/>
      <c r="G1083" s="396" t="str">
        <f>IF(OR($AC$136="",$C$26&lt;&gt;1),"",IF(HLOOKUP($AC$136,Presentación!$BZ$3:$DE$574,Presentación!AP363,0)="","",HLOOKUP($AC$136,Presentación!$BZ$3:$DE$574,Presentación!AP363,0)))</f>
        <v/>
      </c>
      <c r="H1083" s="428"/>
      <c r="I1083" s="428"/>
      <c r="J1083" s="428"/>
      <c r="K1083" s="428"/>
      <c r="L1083" s="428"/>
      <c r="M1083" s="428"/>
      <c r="N1083" s="428"/>
      <c r="O1083" s="249"/>
      <c r="P1083" s="249"/>
      <c r="Q1083" s="249"/>
      <c r="R1083" s="249"/>
      <c r="S1083" s="249"/>
      <c r="T1083" s="251"/>
      <c r="U1083" s="251"/>
      <c r="V1083" s="251"/>
      <c r="W1083" s="251"/>
      <c r="X1083" s="251"/>
      <c r="Y1083" s="251"/>
      <c r="Z1083" s="251"/>
      <c r="AA1083" s="251"/>
      <c r="AB1083" s="251"/>
      <c r="AC1083" s="251"/>
      <c r="AD1083" s="251"/>
      <c r="AK1083">
        <f t="shared" si="135"/>
        <v>0</v>
      </c>
      <c r="AL1083">
        <f t="shared" si="136"/>
        <v>0</v>
      </c>
      <c r="AM1083">
        <f t="shared" si="137"/>
        <v>0</v>
      </c>
      <c r="AN1083">
        <f t="shared" si="138"/>
        <v>0</v>
      </c>
      <c r="AO1083">
        <f t="shared" si="139"/>
        <v>0</v>
      </c>
      <c r="AP1083">
        <f t="shared" si="140"/>
        <v>0</v>
      </c>
      <c r="AQ1083">
        <f t="shared" si="141"/>
        <v>0</v>
      </c>
      <c r="AR1083">
        <f t="shared" si="142"/>
        <v>0</v>
      </c>
      <c r="AS1083">
        <f t="shared" si="143"/>
        <v>0</v>
      </c>
      <c r="AT1083">
        <f t="shared" si="144"/>
        <v>0</v>
      </c>
      <c r="AU1083">
        <f t="shared" si="145"/>
        <v>0</v>
      </c>
      <c r="AV1083">
        <f t="shared" si="146"/>
        <v>0</v>
      </c>
    </row>
    <row r="1084" spans="1:48" ht="15" customHeight="1">
      <c r="A1084" s="83"/>
      <c r="B1084" s="100"/>
      <c r="C1084" s="125" t="s">
        <v>1647</v>
      </c>
      <c r="D1084" s="441" t="str">
        <f>IF(OR($AC$136="",$C$26&lt;&gt;1),"",IF(HLOOKUP($AC$136,Presentación!$AQ$3:$BV$574,Presentación!AP364)="","",HLOOKUP($AC$136,Presentación!$AQ$3:$BV$574,Presentación!AP364,0)))</f>
        <v/>
      </c>
      <c r="E1084" s="428"/>
      <c r="F1084" s="429"/>
      <c r="G1084" s="396" t="str">
        <f>IF(OR($AC$136="",$C$26&lt;&gt;1),"",IF(HLOOKUP($AC$136,Presentación!$BZ$3:$DE$574,Presentación!AP364,0)="","",HLOOKUP($AC$136,Presentación!$BZ$3:$DE$574,Presentación!AP364,0)))</f>
        <v/>
      </c>
      <c r="H1084" s="428"/>
      <c r="I1084" s="428"/>
      <c r="J1084" s="428"/>
      <c r="K1084" s="428"/>
      <c r="L1084" s="428"/>
      <c r="M1084" s="428"/>
      <c r="N1084" s="428"/>
      <c r="O1084" s="249"/>
      <c r="P1084" s="249"/>
      <c r="Q1084" s="249"/>
      <c r="R1084" s="249"/>
      <c r="S1084" s="249"/>
      <c r="T1084" s="251"/>
      <c r="U1084" s="251"/>
      <c r="V1084" s="251"/>
      <c r="W1084" s="251"/>
      <c r="X1084" s="251"/>
      <c r="Y1084" s="251"/>
      <c r="Z1084" s="251"/>
      <c r="AA1084" s="251"/>
      <c r="AB1084" s="251"/>
      <c r="AC1084" s="251"/>
      <c r="AD1084" s="251"/>
      <c r="AK1084">
        <f t="shared" si="135"/>
        <v>0</v>
      </c>
      <c r="AL1084">
        <f t="shared" si="136"/>
        <v>0</v>
      </c>
      <c r="AM1084">
        <f t="shared" si="137"/>
        <v>0</v>
      </c>
      <c r="AN1084">
        <f t="shared" si="138"/>
        <v>0</v>
      </c>
      <c r="AO1084">
        <f t="shared" si="139"/>
        <v>0</v>
      </c>
      <c r="AP1084">
        <f t="shared" si="140"/>
        <v>0</v>
      </c>
      <c r="AQ1084">
        <f t="shared" si="141"/>
        <v>0</v>
      </c>
      <c r="AR1084">
        <f t="shared" si="142"/>
        <v>0</v>
      </c>
      <c r="AS1084">
        <f t="shared" si="143"/>
        <v>0</v>
      </c>
      <c r="AT1084">
        <f t="shared" si="144"/>
        <v>0</v>
      </c>
      <c r="AU1084">
        <f t="shared" si="145"/>
        <v>0</v>
      </c>
      <c r="AV1084">
        <f t="shared" si="146"/>
        <v>0</v>
      </c>
    </row>
    <row r="1085" spans="1:48" ht="15" customHeight="1">
      <c r="A1085" s="83"/>
      <c r="B1085" s="100"/>
      <c r="C1085" s="125" t="s">
        <v>1648</v>
      </c>
      <c r="D1085" s="441" t="str">
        <f>IF(OR($AC$136="",$C$26&lt;&gt;1),"",IF(HLOOKUP($AC$136,Presentación!$AQ$3:$BV$574,Presentación!AP365)="","",HLOOKUP($AC$136,Presentación!$AQ$3:$BV$574,Presentación!AP365,0)))</f>
        <v/>
      </c>
      <c r="E1085" s="428"/>
      <c r="F1085" s="429"/>
      <c r="G1085" s="396" t="str">
        <f>IF(OR($AC$136="",$C$26&lt;&gt;1),"",IF(HLOOKUP($AC$136,Presentación!$BZ$3:$DE$574,Presentación!AP365,0)="","",HLOOKUP($AC$136,Presentación!$BZ$3:$DE$574,Presentación!AP365,0)))</f>
        <v/>
      </c>
      <c r="H1085" s="428"/>
      <c r="I1085" s="428"/>
      <c r="J1085" s="428"/>
      <c r="K1085" s="428"/>
      <c r="L1085" s="428"/>
      <c r="M1085" s="428"/>
      <c r="N1085" s="428"/>
      <c r="O1085" s="249"/>
      <c r="P1085" s="249"/>
      <c r="Q1085" s="249"/>
      <c r="R1085" s="249"/>
      <c r="S1085" s="249"/>
      <c r="T1085" s="251"/>
      <c r="U1085" s="251"/>
      <c r="V1085" s="251"/>
      <c r="W1085" s="251"/>
      <c r="X1085" s="251"/>
      <c r="Y1085" s="251"/>
      <c r="Z1085" s="251"/>
      <c r="AA1085" s="251"/>
      <c r="AB1085" s="251"/>
      <c r="AC1085" s="251"/>
      <c r="AD1085" s="251"/>
      <c r="AK1085">
        <f t="shared" si="135"/>
        <v>0</v>
      </c>
      <c r="AL1085">
        <f t="shared" si="136"/>
        <v>0</v>
      </c>
      <c r="AM1085">
        <f t="shared" si="137"/>
        <v>0</v>
      </c>
      <c r="AN1085">
        <f t="shared" si="138"/>
        <v>0</v>
      </c>
      <c r="AO1085">
        <f t="shared" si="139"/>
        <v>0</v>
      </c>
      <c r="AP1085">
        <f t="shared" si="140"/>
        <v>0</v>
      </c>
      <c r="AQ1085">
        <f t="shared" si="141"/>
        <v>0</v>
      </c>
      <c r="AR1085">
        <f t="shared" si="142"/>
        <v>0</v>
      </c>
      <c r="AS1085">
        <f t="shared" si="143"/>
        <v>0</v>
      </c>
      <c r="AT1085">
        <f t="shared" si="144"/>
        <v>0</v>
      </c>
      <c r="AU1085">
        <f t="shared" si="145"/>
        <v>0</v>
      </c>
      <c r="AV1085">
        <f t="shared" si="146"/>
        <v>0</v>
      </c>
    </row>
    <row r="1086" spans="1:48" ht="15" customHeight="1">
      <c r="A1086" s="83"/>
      <c r="B1086" s="100"/>
      <c r="C1086" s="125" t="s">
        <v>1649</v>
      </c>
      <c r="D1086" s="441" t="str">
        <f>IF(OR($AC$136="",$C$26&lt;&gt;1),"",IF(HLOOKUP($AC$136,Presentación!$AQ$3:$BV$574,Presentación!AP366)="","",HLOOKUP($AC$136,Presentación!$AQ$3:$BV$574,Presentación!AP366,0)))</f>
        <v/>
      </c>
      <c r="E1086" s="428"/>
      <c r="F1086" s="429"/>
      <c r="G1086" s="396" t="str">
        <f>IF(OR($AC$136="",$C$26&lt;&gt;1),"",IF(HLOOKUP($AC$136,Presentación!$BZ$3:$DE$574,Presentación!AP366,0)="","",HLOOKUP($AC$136,Presentación!$BZ$3:$DE$574,Presentación!AP366,0)))</f>
        <v/>
      </c>
      <c r="H1086" s="428"/>
      <c r="I1086" s="428"/>
      <c r="J1086" s="428"/>
      <c r="K1086" s="428"/>
      <c r="L1086" s="428"/>
      <c r="M1086" s="428"/>
      <c r="N1086" s="428"/>
      <c r="O1086" s="249"/>
      <c r="P1086" s="249"/>
      <c r="Q1086" s="249"/>
      <c r="R1086" s="249"/>
      <c r="S1086" s="249"/>
      <c r="T1086" s="251"/>
      <c r="U1086" s="251"/>
      <c r="V1086" s="251"/>
      <c r="W1086" s="251"/>
      <c r="X1086" s="251"/>
      <c r="Y1086" s="251"/>
      <c r="Z1086" s="251"/>
      <c r="AA1086" s="251"/>
      <c r="AB1086" s="251"/>
      <c r="AC1086" s="251"/>
      <c r="AD1086" s="251"/>
      <c r="AK1086">
        <f t="shared" si="135"/>
        <v>0</v>
      </c>
      <c r="AL1086">
        <f t="shared" si="136"/>
        <v>0</v>
      </c>
      <c r="AM1086">
        <f t="shared" si="137"/>
        <v>0</v>
      </c>
      <c r="AN1086">
        <f t="shared" si="138"/>
        <v>0</v>
      </c>
      <c r="AO1086">
        <f t="shared" si="139"/>
        <v>0</v>
      </c>
      <c r="AP1086">
        <f t="shared" si="140"/>
        <v>0</v>
      </c>
      <c r="AQ1086">
        <f t="shared" si="141"/>
        <v>0</v>
      </c>
      <c r="AR1086">
        <f t="shared" si="142"/>
        <v>0</v>
      </c>
      <c r="AS1086">
        <f t="shared" si="143"/>
        <v>0</v>
      </c>
      <c r="AT1086">
        <f t="shared" si="144"/>
        <v>0</v>
      </c>
      <c r="AU1086">
        <f t="shared" si="145"/>
        <v>0</v>
      </c>
      <c r="AV1086">
        <f t="shared" si="146"/>
        <v>0</v>
      </c>
    </row>
    <row r="1087" spans="1:48" ht="15" customHeight="1">
      <c r="A1087" s="83"/>
      <c r="B1087" s="100"/>
      <c r="C1087" s="125" t="s">
        <v>1650</v>
      </c>
      <c r="D1087" s="441" t="str">
        <f>IF(OR($AC$136="",$C$26&lt;&gt;1),"",IF(HLOOKUP($AC$136,Presentación!$AQ$3:$BV$574,Presentación!AP367)="","",HLOOKUP($AC$136,Presentación!$AQ$3:$BV$574,Presentación!AP367,0)))</f>
        <v/>
      </c>
      <c r="E1087" s="428"/>
      <c r="F1087" s="429"/>
      <c r="G1087" s="396" t="str">
        <f>IF(OR($AC$136="",$C$26&lt;&gt;1),"",IF(HLOOKUP($AC$136,Presentación!$BZ$3:$DE$574,Presentación!AP367,0)="","",HLOOKUP($AC$136,Presentación!$BZ$3:$DE$574,Presentación!AP367,0)))</f>
        <v/>
      </c>
      <c r="H1087" s="428"/>
      <c r="I1087" s="428"/>
      <c r="J1087" s="428"/>
      <c r="K1087" s="428"/>
      <c r="L1087" s="428"/>
      <c r="M1087" s="428"/>
      <c r="N1087" s="428"/>
      <c r="O1087" s="249"/>
      <c r="P1087" s="249"/>
      <c r="Q1087" s="249"/>
      <c r="R1087" s="249"/>
      <c r="S1087" s="249"/>
      <c r="T1087" s="251"/>
      <c r="U1087" s="251"/>
      <c r="V1087" s="251"/>
      <c r="W1087" s="251"/>
      <c r="X1087" s="251"/>
      <c r="Y1087" s="251"/>
      <c r="Z1087" s="251"/>
      <c r="AA1087" s="251"/>
      <c r="AB1087" s="251"/>
      <c r="AC1087" s="251"/>
      <c r="AD1087" s="251"/>
      <c r="AK1087">
        <f t="shared" si="135"/>
        <v>0</v>
      </c>
      <c r="AL1087">
        <f t="shared" si="136"/>
        <v>0</v>
      </c>
      <c r="AM1087">
        <f t="shared" si="137"/>
        <v>0</v>
      </c>
      <c r="AN1087">
        <f t="shared" si="138"/>
        <v>0</v>
      </c>
      <c r="AO1087">
        <f t="shared" si="139"/>
        <v>0</v>
      </c>
      <c r="AP1087">
        <f t="shared" si="140"/>
        <v>0</v>
      </c>
      <c r="AQ1087">
        <f t="shared" si="141"/>
        <v>0</v>
      </c>
      <c r="AR1087">
        <f t="shared" si="142"/>
        <v>0</v>
      </c>
      <c r="AS1087">
        <f t="shared" si="143"/>
        <v>0</v>
      </c>
      <c r="AT1087">
        <f t="shared" si="144"/>
        <v>0</v>
      </c>
      <c r="AU1087">
        <f t="shared" si="145"/>
        <v>0</v>
      </c>
      <c r="AV1087">
        <f t="shared" si="146"/>
        <v>0</v>
      </c>
    </row>
    <row r="1088" spans="1:48" ht="15" customHeight="1">
      <c r="A1088" s="83"/>
      <c r="B1088" s="100"/>
      <c r="C1088" s="125" t="s">
        <v>1651</v>
      </c>
      <c r="D1088" s="441" t="str">
        <f>IF(OR($AC$136="",$C$26&lt;&gt;1),"",IF(HLOOKUP($AC$136,Presentación!$AQ$3:$BV$574,Presentación!AP368)="","",HLOOKUP($AC$136,Presentación!$AQ$3:$BV$574,Presentación!AP368,0)))</f>
        <v/>
      </c>
      <c r="E1088" s="428"/>
      <c r="F1088" s="429"/>
      <c r="G1088" s="396" t="str">
        <f>IF(OR($AC$136="",$C$26&lt;&gt;1),"",IF(HLOOKUP($AC$136,Presentación!$BZ$3:$DE$574,Presentación!AP368,0)="","",HLOOKUP($AC$136,Presentación!$BZ$3:$DE$574,Presentación!AP368,0)))</f>
        <v/>
      </c>
      <c r="H1088" s="428"/>
      <c r="I1088" s="428"/>
      <c r="J1088" s="428"/>
      <c r="K1088" s="428"/>
      <c r="L1088" s="428"/>
      <c r="M1088" s="428"/>
      <c r="N1088" s="428"/>
      <c r="O1088" s="249"/>
      <c r="P1088" s="249"/>
      <c r="Q1088" s="249"/>
      <c r="R1088" s="249"/>
      <c r="S1088" s="249"/>
      <c r="T1088" s="251"/>
      <c r="U1088" s="251"/>
      <c r="V1088" s="251"/>
      <c r="W1088" s="251"/>
      <c r="X1088" s="251"/>
      <c r="Y1088" s="251"/>
      <c r="Z1088" s="251"/>
      <c r="AA1088" s="251"/>
      <c r="AB1088" s="251"/>
      <c r="AC1088" s="251"/>
      <c r="AD1088" s="251"/>
      <c r="AK1088">
        <f t="shared" si="135"/>
        <v>0</v>
      </c>
      <c r="AL1088">
        <f t="shared" si="136"/>
        <v>0</v>
      </c>
      <c r="AM1088">
        <f t="shared" si="137"/>
        <v>0</v>
      </c>
      <c r="AN1088">
        <f t="shared" si="138"/>
        <v>0</v>
      </c>
      <c r="AO1088">
        <f t="shared" si="139"/>
        <v>0</v>
      </c>
      <c r="AP1088">
        <f t="shared" si="140"/>
        <v>0</v>
      </c>
      <c r="AQ1088">
        <f t="shared" si="141"/>
        <v>0</v>
      </c>
      <c r="AR1088">
        <f t="shared" si="142"/>
        <v>0</v>
      </c>
      <c r="AS1088">
        <f t="shared" si="143"/>
        <v>0</v>
      </c>
      <c r="AT1088">
        <f t="shared" si="144"/>
        <v>0</v>
      </c>
      <c r="AU1088">
        <f t="shared" si="145"/>
        <v>0</v>
      </c>
      <c r="AV1088">
        <f t="shared" si="146"/>
        <v>0</v>
      </c>
    </row>
    <row r="1089" spans="1:48" ht="15" customHeight="1">
      <c r="A1089" s="83"/>
      <c r="B1089" s="100"/>
      <c r="C1089" s="125" t="s">
        <v>1652</v>
      </c>
      <c r="D1089" s="441" t="str">
        <f>IF(OR($AC$136="",$C$26&lt;&gt;1),"",IF(HLOOKUP($AC$136,Presentación!$AQ$3:$BV$574,Presentación!AP369)="","",HLOOKUP($AC$136,Presentación!$AQ$3:$BV$574,Presentación!AP369,0)))</f>
        <v/>
      </c>
      <c r="E1089" s="428"/>
      <c r="F1089" s="429"/>
      <c r="G1089" s="396" t="str">
        <f>IF(OR($AC$136="",$C$26&lt;&gt;1),"",IF(HLOOKUP($AC$136,Presentación!$BZ$3:$DE$574,Presentación!AP369,0)="","",HLOOKUP($AC$136,Presentación!$BZ$3:$DE$574,Presentación!AP369,0)))</f>
        <v/>
      </c>
      <c r="H1089" s="428"/>
      <c r="I1089" s="428"/>
      <c r="J1089" s="428"/>
      <c r="K1089" s="428"/>
      <c r="L1089" s="428"/>
      <c r="M1089" s="428"/>
      <c r="N1089" s="428"/>
      <c r="O1089" s="249"/>
      <c r="P1089" s="249"/>
      <c r="Q1089" s="249"/>
      <c r="R1089" s="249"/>
      <c r="S1089" s="249"/>
      <c r="T1089" s="251"/>
      <c r="U1089" s="251"/>
      <c r="V1089" s="251"/>
      <c r="W1089" s="251"/>
      <c r="X1089" s="251"/>
      <c r="Y1089" s="251"/>
      <c r="Z1089" s="251"/>
      <c r="AA1089" s="251"/>
      <c r="AB1089" s="251"/>
      <c r="AC1089" s="251"/>
      <c r="AD1089" s="251"/>
      <c r="AK1089">
        <f t="shared" si="135"/>
        <v>0</v>
      </c>
      <c r="AL1089">
        <f t="shared" si="136"/>
        <v>0</v>
      </c>
      <c r="AM1089">
        <f t="shared" si="137"/>
        <v>0</v>
      </c>
      <c r="AN1089">
        <f t="shared" si="138"/>
        <v>0</v>
      </c>
      <c r="AO1089">
        <f t="shared" si="139"/>
        <v>0</v>
      </c>
      <c r="AP1089">
        <f t="shared" si="140"/>
        <v>0</v>
      </c>
      <c r="AQ1089">
        <f t="shared" si="141"/>
        <v>0</v>
      </c>
      <c r="AR1089">
        <f t="shared" si="142"/>
        <v>0</v>
      </c>
      <c r="AS1089">
        <f t="shared" si="143"/>
        <v>0</v>
      </c>
      <c r="AT1089">
        <f t="shared" si="144"/>
        <v>0</v>
      </c>
      <c r="AU1089">
        <f t="shared" si="145"/>
        <v>0</v>
      </c>
      <c r="AV1089">
        <f t="shared" si="146"/>
        <v>0</v>
      </c>
    </row>
    <row r="1090" spans="1:48" ht="15" customHeight="1">
      <c r="A1090" s="83"/>
      <c r="B1090" s="100"/>
      <c r="C1090" s="125" t="s">
        <v>1653</v>
      </c>
      <c r="D1090" s="441" t="str">
        <f>IF(OR($AC$136="",$C$26&lt;&gt;1),"",IF(HLOOKUP($AC$136,Presentación!$AQ$3:$BV$574,Presentación!AP370)="","",HLOOKUP($AC$136,Presentación!$AQ$3:$BV$574,Presentación!AP370,0)))</f>
        <v/>
      </c>
      <c r="E1090" s="428"/>
      <c r="F1090" s="429"/>
      <c r="G1090" s="396" t="str">
        <f>IF(OR($AC$136="",$C$26&lt;&gt;1),"",IF(HLOOKUP($AC$136,Presentación!$BZ$3:$DE$574,Presentación!AP370,0)="","",HLOOKUP($AC$136,Presentación!$BZ$3:$DE$574,Presentación!AP370,0)))</f>
        <v/>
      </c>
      <c r="H1090" s="428"/>
      <c r="I1090" s="428"/>
      <c r="J1090" s="428"/>
      <c r="K1090" s="428"/>
      <c r="L1090" s="428"/>
      <c r="M1090" s="428"/>
      <c r="N1090" s="428"/>
      <c r="O1090" s="249"/>
      <c r="P1090" s="249"/>
      <c r="Q1090" s="249"/>
      <c r="R1090" s="249"/>
      <c r="S1090" s="249"/>
      <c r="T1090" s="251"/>
      <c r="U1090" s="251"/>
      <c r="V1090" s="251"/>
      <c r="W1090" s="251"/>
      <c r="X1090" s="251"/>
      <c r="Y1090" s="251"/>
      <c r="Z1090" s="251"/>
      <c r="AA1090" s="251"/>
      <c r="AB1090" s="251"/>
      <c r="AC1090" s="251"/>
      <c r="AD1090" s="251"/>
      <c r="AK1090">
        <f t="shared" si="135"/>
        <v>0</v>
      </c>
      <c r="AL1090">
        <f t="shared" si="136"/>
        <v>0</v>
      </c>
      <c r="AM1090">
        <f t="shared" si="137"/>
        <v>0</v>
      </c>
      <c r="AN1090">
        <f t="shared" si="138"/>
        <v>0</v>
      </c>
      <c r="AO1090">
        <f t="shared" si="139"/>
        <v>0</v>
      </c>
      <c r="AP1090">
        <f t="shared" si="140"/>
        <v>0</v>
      </c>
      <c r="AQ1090">
        <f t="shared" si="141"/>
        <v>0</v>
      </c>
      <c r="AR1090">
        <f t="shared" si="142"/>
        <v>0</v>
      </c>
      <c r="AS1090">
        <f t="shared" si="143"/>
        <v>0</v>
      </c>
      <c r="AT1090">
        <f t="shared" si="144"/>
        <v>0</v>
      </c>
      <c r="AU1090">
        <f t="shared" si="145"/>
        <v>0</v>
      </c>
      <c r="AV1090">
        <f t="shared" si="146"/>
        <v>0</v>
      </c>
    </row>
    <row r="1091" spans="1:48" ht="15" customHeight="1">
      <c r="A1091" s="83"/>
      <c r="B1091" s="100"/>
      <c r="C1091" s="125" t="s">
        <v>1654</v>
      </c>
      <c r="D1091" s="441" t="str">
        <f>IF(OR($AC$136="",$C$26&lt;&gt;1),"",IF(HLOOKUP($AC$136,Presentación!$AQ$3:$BV$574,Presentación!AP371)="","",HLOOKUP($AC$136,Presentación!$AQ$3:$BV$574,Presentación!AP371,0)))</f>
        <v/>
      </c>
      <c r="E1091" s="428"/>
      <c r="F1091" s="429"/>
      <c r="G1091" s="396" t="str">
        <f>IF(OR($AC$136="",$C$26&lt;&gt;1),"",IF(HLOOKUP($AC$136,Presentación!$BZ$3:$DE$574,Presentación!AP371,0)="","",HLOOKUP($AC$136,Presentación!$BZ$3:$DE$574,Presentación!AP371,0)))</f>
        <v/>
      </c>
      <c r="H1091" s="428"/>
      <c r="I1091" s="428"/>
      <c r="J1091" s="428"/>
      <c r="K1091" s="428"/>
      <c r="L1091" s="428"/>
      <c r="M1091" s="428"/>
      <c r="N1091" s="428"/>
      <c r="O1091" s="249"/>
      <c r="P1091" s="249"/>
      <c r="Q1091" s="249"/>
      <c r="R1091" s="249"/>
      <c r="S1091" s="249"/>
      <c r="T1091" s="251"/>
      <c r="U1091" s="251"/>
      <c r="V1091" s="251"/>
      <c r="W1091" s="251"/>
      <c r="X1091" s="251"/>
      <c r="Y1091" s="251"/>
      <c r="Z1091" s="251"/>
      <c r="AA1091" s="251"/>
      <c r="AB1091" s="251"/>
      <c r="AC1091" s="251"/>
      <c r="AD1091" s="251"/>
      <c r="AK1091">
        <f t="shared" si="135"/>
        <v>0</v>
      </c>
      <c r="AL1091">
        <f t="shared" si="136"/>
        <v>0</v>
      </c>
      <c r="AM1091">
        <f t="shared" si="137"/>
        <v>0</v>
      </c>
      <c r="AN1091">
        <f t="shared" si="138"/>
        <v>0</v>
      </c>
      <c r="AO1091">
        <f t="shared" si="139"/>
        <v>0</v>
      </c>
      <c r="AP1091">
        <f t="shared" si="140"/>
        <v>0</v>
      </c>
      <c r="AQ1091">
        <f t="shared" si="141"/>
        <v>0</v>
      </c>
      <c r="AR1091">
        <f t="shared" si="142"/>
        <v>0</v>
      </c>
      <c r="AS1091">
        <f t="shared" si="143"/>
        <v>0</v>
      </c>
      <c r="AT1091">
        <f t="shared" si="144"/>
        <v>0</v>
      </c>
      <c r="AU1091">
        <f t="shared" si="145"/>
        <v>0</v>
      </c>
      <c r="AV1091">
        <f t="shared" si="146"/>
        <v>0</v>
      </c>
    </row>
    <row r="1092" spans="1:48" ht="15" customHeight="1">
      <c r="A1092" s="83"/>
      <c r="B1092" s="100"/>
      <c r="C1092" s="125" t="s">
        <v>1655</v>
      </c>
      <c r="D1092" s="441" t="str">
        <f>IF(OR($AC$136="",$C$26&lt;&gt;1),"",IF(HLOOKUP($AC$136,Presentación!$AQ$3:$BV$574,Presentación!AP372)="","",HLOOKUP($AC$136,Presentación!$AQ$3:$BV$574,Presentación!AP372,0)))</f>
        <v/>
      </c>
      <c r="E1092" s="428"/>
      <c r="F1092" s="429"/>
      <c r="G1092" s="396" t="str">
        <f>IF(OR($AC$136="",$C$26&lt;&gt;1),"",IF(HLOOKUP($AC$136,Presentación!$BZ$3:$DE$574,Presentación!AP372,0)="","",HLOOKUP($AC$136,Presentación!$BZ$3:$DE$574,Presentación!AP372,0)))</f>
        <v/>
      </c>
      <c r="H1092" s="428"/>
      <c r="I1092" s="428"/>
      <c r="J1092" s="428"/>
      <c r="K1092" s="428"/>
      <c r="L1092" s="428"/>
      <c r="M1092" s="428"/>
      <c r="N1092" s="428"/>
      <c r="O1092" s="249"/>
      <c r="P1092" s="249"/>
      <c r="Q1092" s="249"/>
      <c r="R1092" s="249"/>
      <c r="S1092" s="249"/>
      <c r="T1092" s="251"/>
      <c r="U1092" s="251"/>
      <c r="V1092" s="251"/>
      <c r="W1092" s="251"/>
      <c r="X1092" s="251"/>
      <c r="Y1092" s="251"/>
      <c r="Z1092" s="251"/>
      <c r="AA1092" s="251"/>
      <c r="AB1092" s="251"/>
      <c r="AC1092" s="251"/>
      <c r="AD1092" s="251"/>
      <c r="AK1092">
        <f t="shared" si="135"/>
        <v>0</v>
      </c>
      <c r="AL1092">
        <f t="shared" si="136"/>
        <v>0</v>
      </c>
      <c r="AM1092">
        <f t="shared" si="137"/>
        <v>0</v>
      </c>
      <c r="AN1092">
        <f t="shared" si="138"/>
        <v>0</v>
      </c>
      <c r="AO1092">
        <f t="shared" si="139"/>
        <v>0</v>
      </c>
      <c r="AP1092">
        <f t="shared" si="140"/>
        <v>0</v>
      </c>
      <c r="AQ1092">
        <f t="shared" si="141"/>
        <v>0</v>
      </c>
      <c r="AR1092">
        <f t="shared" si="142"/>
        <v>0</v>
      </c>
      <c r="AS1092">
        <f t="shared" si="143"/>
        <v>0</v>
      </c>
      <c r="AT1092">
        <f t="shared" si="144"/>
        <v>0</v>
      </c>
      <c r="AU1092">
        <f t="shared" si="145"/>
        <v>0</v>
      </c>
      <c r="AV1092">
        <f t="shared" si="146"/>
        <v>0</v>
      </c>
    </row>
    <row r="1093" spans="1:48" ht="15" customHeight="1">
      <c r="A1093" s="83"/>
      <c r="B1093" s="100"/>
      <c r="C1093" s="125" t="s">
        <v>1656</v>
      </c>
      <c r="D1093" s="441" t="str">
        <f>IF(OR($AC$136="",$C$26&lt;&gt;1),"",IF(HLOOKUP($AC$136,Presentación!$AQ$3:$BV$574,Presentación!AP373)="","",HLOOKUP($AC$136,Presentación!$AQ$3:$BV$574,Presentación!AP373,0)))</f>
        <v/>
      </c>
      <c r="E1093" s="428"/>
      <c r="F1093" s="429"/>
      <c r="G1093" s="396" t="str">
        <f>IF(OR($AC$136="",$C$26&lt;&gt;1),"",IF(HLOOKUP($AC$136,Presentación!$BZ$3:$DE$574,Presentación!AP373,0)="","",HLOOKUP($AC$136,Presentación!$BZ$3:$DE$574,Presentación!AP373,0)))</f>
        <v/>
      </c>
      <c r="H1093" s="428"/>
      <c r="I1093" s="428"/>
      <c r="J1093" s="428"/>
      <c r="K1093" s="428"/>
      <c r="L1093" s="428"/>
      <c r="M1093" s="428"/>
      <c r="N1093" s="428"/>
      <c r="O1093" s="249"/>
      <c r="P1093" s="249"/>
      <c r="Q1093" s="249"/>
      <c r="R1093" s="249"/>
      <c r="S1093" s="249"/>
      <c r="T1093" s="251"/>
      <c r="U1093" s="251"/>
      <c r="V1093" s="251"/>
      <c r="W1093" s="251"/>
      <c r="X1093" s="251"/>
      <c r="Y1093" s="251"/>
      <c r="Z1093" s="251"/>
      <c r="AA1093" s="251"/>
      <c r="AB1093" s="251"/>
      <c r="AC1093" s="251"/>
      <c r="AD1093" s="251"/>
      <c r="AK1093">
        <f t="shared" si="135"/>
        <v>0</v>
      </c>
      <c r="AL1093">
        <f t="shared" si="136"/>
        <v>0</v>
      </c>
      <c r="AM1093">
        <f t="shared" si="137"/>
        <v>0</v>
      </c>
      <c r="AN1093">
        <f t="shared" si="138"/>
        <v>0</v>
      </c>
      <c r="AO1093">
        <f t="shared" si="139"/>
        <v>0</v>
      </c>
      <c r="AP1093">
        <f t="shared" si="140"/>
        <v>0</v>
      </c>
      <c r="AQ1093">
        <f t="shared" si="141"/>
        <v>0</v>
      </c>
      <c r="AR1093">
        <f t="shared" si="142"/>
        <v>0</v>
      </c>
      <c r="AS1093">
        <f t="shared" si="143"/>
        <v>0</v>
      </c>
      <c r="AT1093">
        <f t="shared" si="144"/>
        <v>0</v>
      </c>
      <c r="AU1093">
        <f t="shared" si="145"/>
        <v>0</v>
      </c>
      <c r="AV1093">
        <f t="shared" si="146"/>
        <v>0</v>
      </c>
    </row>
    <row r="1094" spans="1:48" ht="15" customHeight="1">
      <c r="A1094" s="83"/>
      <c r="B1094" s="100"/>
      <c r="C1094" s="125" t="s">
        <v>1657</v>
      </c>
      <c r="D1094" s="441" t="str">
        <f>IF(OR($AC$136="",$C$26&lt;&gt;1),"",IF(HLOOKUP($AC$136,Presentación!$AQ$3:$BV$574,Presentación!AP374)="","",HLOOKUP($AC$136,Presentación!$AQ$3:$BV$574,Presentación!AP374,0)))</f>
        <v/>
      </c>
      <c r="E1094" s="428"/>
      <c r="F1094" s="429"/>
      <c r="G1094" s="396" t="str">
        <f>IF(OR($AC$136="",$C$26&lt;&gt;1),"",IF(HLOOKUP($AC$136,Presentación!$BZ$3:$DE$574,Presentación!AP374,0)="","",HLOOKUP($AC$136,Presentación!$BZ$3:$DE$574,Presentación!AP374,0)))</f>
        <v/>
      </c>
      <c r="H1094" s="428"/>
      <c r="I1094" s="428"/>
      <c r="J1094" s="428"/>
      <c r="K1094" s="428"/>
      <c r="L1094" s="428"/>
      <c r="M1094" s="428"/>
      <c r="N1094" s="428"/>
      <c r="O1094" s="249"/>
      <c r="P1094" s="249"/>
      <c r="Q1094" s="249"/>
      <c r="R1094" s="249"/>
      <c r="S1094" s="249"/>
      <c r="T1094" s="251"/>
      <c r="U1094" s="251"/>
      <c r="V1094" s="251"/>
      <c r="W1094" s="251"/>
      <c r="X1094" s="251"/>
      <c r="Y1094" s="251"/>
      <c r="Z1094" s="251"/>
      <c r="AA1094" s="251"/>
      <c r="AB1094" s="251"/>
      <c r="AC1094" s="251"/>
      <c r="AD1094" s="251"/>
      <c r="AK1094">
        <f t="shared" si="135"/>
        <v>0</v>
      </c>
      <c r="AL1094">
        <f t="shared" si="136"/>
        <v>0</v>
      </c>
      <c r="AM1094">
        <f t="shared" si="137"/>
        <v>0</v>
      </c>
      <c r="AN1094">
        <f t="shared" si="138"/>
        <v>0</v>
      </c>
      <c r="AO1094">
        <f t="shared" si="139"/>
        <v>0</v>
      </c>
      <c r="AP1094">
        <f t="shared" si="140"/>
        <v>0</v>
      </c>
      <c r="AQ1094">
        <f t="shared" si="141"/>
        <v>0</v>
      </c>
      <c r="AR1094">
        <f t="shared" si="142"/>
        <v>0</v>
      </c>
      <c r="AS1094">
        <f t="shared" si="143"/>
        <v>0</v>
      </c>
      <c r="AT1094">
        <f t="shared" si="144"/>
        <v>0</v>
      </c>
      <c r="AU1094">
        <f t="shared" si="145"/>
        <v>0</v>
      </c>
      <c r="AV1094">
        <f t="shared" si="146"/>
        <v>0</v>
      </c>
    </row>
    <row r="1095" spans="1:48" ht="15" customHeight="1">
      <c r="A1095" s="83"/>
      <c r="B1095" s="100"/>
      <c r="C1095" s="125" t="s">
        <v>1658</v>
      </c>
      <c r="D1095" s="441" t="str">
        <f>IF(OR($AC$136="",$C$26&lt;&gt;1),"",IF(HLOOKUP($AC$136,Presentación!$AQ$3:$BV$574,Presentación!AP375)="","",HLOOKUP($AC$136,Presentación!$AQ$3:$BV$574,Presentación!AP375,0)))</f>
        <v/>
      </c>
      <c r="E1095" s="428"/>
      <c r="F1095" s="429"/>
      <c r="G1095" s="396" t="str">
        <f>IF(OR($AC$136="",$C$26&lt;&gt;1),"",IF(HLOOKUP($AC$136,Presentación!$BZ$3:$DE$574,Presentación!AP375,0)="","",HLOOKUP($AC$136,Presentación!$BZ$3:$DE$574,Presentación!AP375,0)))</f>
        <v/>
      </c>
      <c r="H1095" s="428"/>
      <c r="I1095" s="428"/>
      <c r="J1095" s="428"/>
      <c r="K1095" s="428"/>
      <c r="L1095" s="428"/>
      <c r="M1095" s="428"/>
      <c r="N1095" s="428"/>
      <c r="O1095" s="249"/>
      <c r="P1095" s="249"/>
      <c r="Q1095" s="249"/>
      <c r="R1095" s="249"/>
      <c r="S1095" s="249"/>
      <c r="T1095" s="251"/>
      <c r="U1095" s="251"/>
      <c r="V1095" s="251"/>
      <c r="W1095" s="251"/>
      <c r="X1095" s="251"/>
      <c r="Y1095" s="251"/>
      <c r="Z1095" s="251"/>
      <c r="AA1095" s="251"/>
      <c r="AB1095" s="251"/>
      <c r="AC1095" s="251"/>
      <c r="AD1095" s="251"/>
      <c r="AK1095">
        <f t="shared" si="135"/>
        <v>0</v>
      </c>
      <c r="AL1095">
        <f t="shared" si="136"/>
        <v>0</v>
      </c>
      <c r="AM1095">
        <f t="shared" si="137"/>
        <v>0</v>
      </c>
      <c r="AN1095">
        <f t="shared" si="138"/>
        <v>0</v>
      </c>
      <c r="AO1095">
        <f t="shared" si="139"/>
        <v>0</v>
      </c>
      <c r="AP1095">
        <f t="shared" si="140"/>
        <v>0</v>
      </c>
      <c r="AQ1095">
        <f t="shared" si="141"/>
        <v>0</v>
      </c>
      <c r="AR1095">
        <f t="shared" si="142"/>
        <v>0</v>
      </c>
      <c r="AS1095">
        <f t="shared" si="143"/>
        <v>0</v>
      </c>
      <c r="AT1095">
        <f t="shared" si="144"/>
        <v>0</v>
      </c>
      <c r="AU1095">
        <f t="shared" si="145"/>
        <v>0</v>
      </c>
      <c r="AV1095">
        <f t="shared" si="146"/>
        <v>0</v>
      </c>
    </row>
    <row r="1096" spans="1:48" ht="15" customHeight="1">
      <c r="A1096" s="83"/>
      <c r="B1096" s="100"/>
      <c r="C1096" s="125" t="s">
        <v>1659</v>
      </c>
      <c r="D1096" s="441" t="str">
        <f>IF(OR($AC$136="",$C$26&lt;&gt;1),"",IF(HLOOKUP($AC$136,Presentación!$AQ$3:$BV$574,Presentación!AP376)="","",HLOOKUP($AC$136,Presentación!$AQ$3:$BV$574,Presentación!AP376,0)))</f>
        <v/>
      </c>
      <c r="E1096" s="428"/>
      <c r="F1096" s="429"/>
      <c r="G1096" s="396" t="str">
        <f>IF(OR($AC$136="",$C$26&lt;&gt;1),"",IF(HLOOKUP($AC$136,Presentación!$BZ$3:$DE$574,Presentación!AP376,0)="","",HLOOKUP($AC$136,Presentación!$BZ$3:$DE$574,Presentación!AP376,0)))</f>
        <v/>
      </c>
      <c r="H1096" s="428"/>
      <c r="I1096" s="428"/>
      <c r="J1096" s="428"/>
      <c r="K1096" s="428"/>
      <c r="L1096" s="428"/>
      <c r="M1096" s="428"/>
      <c r="N1096" s="428"/>
      <c r="O1096" s="249"/>
      <c r="P1096" s="249"/>
      <c r="Q1096" s="249"/>
      <c r="R1096" s="249"/>
      <c r="S1096" s="249"/>
      <c r="T1096" s="251"/>
      <c r="U1096" s="251"/>
      <c r="V1096" s="251"/>
      <c r="W1096" s="251"/>
      <c r="X1096" s="251"/>
      <c r="Y1096" s="251"/>
      <c r="Z1096" s="251"/>
      <c r="AA1096" s="251"/>
      <c r="AB1096" s="251"/>
      <c r="AC1096" s="251"/>
      <c r="AD1096" s="251"/>
      <c r="AK1096">
        <f t="shared" si="135"/>
        <v>0</v>
      </c>
      <c r="AL1096">
        <f t="shared" si="136"/>
        <v>0</v>
      </c>
      <c r="AM1096">
        <f t="shared" si="137"/>
        <v>0</v>
      </c>
      <c r="AN1096">
        <f t="shared" si="138"/>
        <v>0</v>
      </c>
      <c r="AO1096">
        <f t="shared" si="139"/>
        <v>0</v>
      </c>
      <c r="AP1096">
        <f t="shared" si="140"/>
        <v>0</v>
      </c>
      <c r="AQ1096">
        <f t="shared" si="141"/>
        <v>0</v>
      </c>
      <c r="AR1096">
        <f t="shared" si="142"/>
        <v>0</v>
      </c>
      <c r="AS1096">
        <f t="shared" si="143"/>
        <v>0</v>
      </c>
      <c r="AT1096">
        <f t="shared" si="144"/>
        <v>0</v>
      </c>
      <c r="AU1096">
        <f t="shared" si="145"/>
        <v>0</v>
      </c>
      <c r="AV1096">
        <f t="shared" si="146"/>
        <v>0</v>
      </c>
    </row>
    <row r="1097" spans="1:48" ht="15" customHeight="1">
      <c r="A1097" s="83"/>
      <c r="B1097" s="100"/>
      <c r="C1097" s="125" t="s">
        <v>1660</v>
      </c>
      <c r="D1097" s="441" t="str">
        <f>IF(OR($AC$136="",$C$26&lt;&gt;1),"",IF(HLOOKUP($AC$136,Presentación!$AQ$3:$BV$574,Presentación!AP377)="","",HLOOKUP($AC$136,Presentación!$AQ$3:$BV$574,Presentación!AP377,0)))</f>
        <v/>
      </c>
      <c r="E1097" s="428"/>
      <c r="F1097" s="429"/>
      <c r="G1097" s="396" t="str">
        <f>IF(OR($AC$136="",$C$26&lt;&gt;1),"",IF(HLOOKUP($AC$136,Presentación!$BZ$3:$DE$574,Presentación!AP377,0)="","",HLOOKUP($AC$136,Presentación!$BZ$3:$DE$574,Presentación!AP377,0)))</f>
        <v/>
      </c>
      <c r="H1097" s="428"/>
      <c r="I1097" s="428"/>
      <c r="J1097" s="428"/>
      <c r="K1097" s="428"/>
      <c r="L1097" s="428"/>
      <c r="M1097" s="428"/>
      <c r="N1097" s="428"/>
      <c r="O1097" s="249"/>
      <c r="P1097" s="249"/>
      <c r="Q1097" s="249"/>
      <c r="R1097" s="249"/>
      <c r="S1097" s="249"/>
      <c r="T1097" s="251"/>
      <c r="U1097" s="251"/>
      <c r="V1097" s="251"/>
      <c r="W1097" s="251"/>
      <c r="X1097" s="251"/>
      <c r="Y1097" s="251"/>
      <c r="Z1097" s="251"/>
      <c r="AA1097" s="251"/>
      <c r="AB1097" s="251"/>
      <c r="AC1097" s="251"/>
      <c r="AD1097" s="251"/>
      <c r="AK1097">
        <f t="shared" si="135"/>
        <v>0</v>
      </c>
      <c r="AL1097">
        <f t="shared" si="136"/>
        <v>0</v>
      </c>
      <c r="AM1097">
        <f t="shared" si="137"/>
        <v>0</v>
      </c>
      <c r="AN1097">
        <f t="shared" si="138"/>
        <v>0</v>
      </c>
      <c r="AO1097">
        <f t="shared" si="139"/>
        <v>0</v>
      </c>
      <c r="AP1097">
        <f t="shared" si="140"/>
        <v>0</v>
      </c>
      <c r="AQ1097">
        <f t="shared" si="141"/>
        <v>0</v>
      </c>
      <c r="AR1097">
        <f t="shared" si="142"/>
        <v>0</v>
      </c>
      <c r="AS1097">
        <f t="shared" si="143"/>
        <v>0</v>
      </c>
      <c r="AT1097">
        <f t="shared" si="144"/>
        <v>0</v>
      </c>
      <c r="AU1097">
        <f t="shared" si="145"/>
        <v>0</v>
      </c>
      <c r="AV1097">
        <f t="shared" si="146"/>
        <v>0</v>
      </c>
    </row>
    <row r="1098" spans="1:48" ht="15" customHeight="1">
      <c r="A1098" s="83"/>
      <c r="B1098" s="100"/>
      <c r="C1098" s="125" t="s">
        <v>1661</v>
      </c>
      <c r="D1098" s="441" t="str">
        <f>IF(OR($AC$136="",$C$26&lt;&gt;1),"",IF(HLOOKUP($AC$136,Presentación!$AQ$3:$BV$574,Presentación!AP378)="","",HLOOKUP($AC$136,Presentación!$AQ$3:$BV$574,Presentación!AP378,0)))</f>
        <v/>
      </c>
      <c r="E1098" s="428"/>
      <c r="F1098" s="429"/>
      <c r="G1098" s="396" t="str">
        <f>IF(OR($AC$136="",$C$26&lt;&gt;1),"",IF(HLOOKUP($AC$136,Presentación!$BZ$3:$DE$574,Presentación!AP378,0)="","",HLOOKUP($AC$136,Presentación!$BZ$3:$DE$574,Presentación!AP378,0)))</f>
        <v/>
      </c>
      <c r="H1098" s="428"/>
      <c r="I1098" s="428"/>
      <c r="J1098" s="428"/>
      <c r="K1098" s="428"/>
      <c r="L1098" s="428"/>
      <c r="M1098" s="428"/>
      <c r="N1098" s="428"/>
      <c r="O1098" s="249"/>
      <c r="P1098" s="249"/>
      <c r="Q1098" s="249"/>
      <c r="R1098" s="249"/>
      <c r="S1098" s="249"/>
      <c r="T1098" s="251"/>
      <c r="U1098" s="251"/>
      <c r="V1098" s="251"/>
      <c r="W1098" s="251"/>
      <c r="X1098" s="251"/>
      <c r="Y1098" s="251"/>
      <c r="Z1098" s="251"/>
      <c r="AA1098" s="251"/>
      <c r="AB1098" s="251"/>
      <c r="AC1098" s="251"/>
      <c r="AD1098" s="251"/>
      <c r="AK1098">
        <f t="shared" si="135"/>
        <v>0</v>
      </c>
      <c r="AL1098">
        <f t="shared" si="136"/>
        <v>0</v>
      </c>
      <c r="AM1098">
        <f t="shared" si="137"/>
        <v>0</v>
      </c>
      <c r="AN1098">
        <f t="shared" si="138"/>
        <v>0</v>
      </c>
      <c r="AO1098">
        <f t="shared" si="139"/>
        <v>0</v>
      </c>
      <c r="AP1098">
        <f t="shared" si="140"/>
        <v>0</v>
      </c>
      <c r="AQ1098">
        <f t="shared" si="141"/>
        <v>0</v>
      </c>
      <c r="AR1098">
        <f t="shared" si="142"/>
        <v>0</v>
      </c>
      <c r="AS1098">
        <f t="shared" si="143"/>
        <v>0</v>
      </c>
      <c r="AT1098">
        <f t="shared" si="144"/>
        <v>0</v>
      </c>
      <c r="AU1098">
        <f t="shared" si="145"/>
        <v>0</v>
      </c>
      <c r="AV1098">
        <f t="shared" si="146"/>
        <v>0</v>
      </c>
    </row>
    <row r="1099" spans="1:48" ht="15" customHeight="1">
      <c r="A1099" s="83"/>
      <c r="B1099" s="100"/>
      <c r="C1099" s="125" t="s">
        <v>1662</v>
      </c>
      <c r="D1099" s="441" t="str">
        <f>IF(OR($AC$136="",$C$26&lt;&gt;1),"",IF(HLOOKUP($AC$136,Presentación!$AQ$3:$BV$574,Presentación!AP379)="","",HLOOKUP($AC$136,Presentación!$AQ$3:$BV$574,Presentación!AP379,0)))</f>
        <v/>
      </c>
      <c r="E1099" s="428"/>
      <c r="F1099" s="429"/>
      <c r="G1099" s="396" t="str">
        <f>IF(OR($AC$136="",$C$26&lt;&gt;1),"",IF(HLOOKUP($AC$136,Presentación!$BZ$3:$DE$574,Presentación!AP379,0)="","",HLOOKUP($AC$136,Presentación!$BZ$3:$DE$574,Presentación!AP379,0)))</f>
        <v/>
      </c>
      <c r="H1099" s="428"/>
      <c r="I1099" s="428"/>
      <c r="J1099" s="428"/>
      <c r="K1099" s="428"/>
      <c r="L1099" s="428"/>
      <c r="M1099" s="428"/>
      <c r="N1099" s="428"/>
      <c r="O1099" s="249"/>
      <c r="P1099" s="249"/>
      <c r="Q1099" s="249"/>
      <c r="R1099" s="249"/>
      <c r="S1099" s="249"/>
      <c r="T1099" s="251"/>
      <c r="U1099" s="251"/>
      <c r="V1099" s="251"/>
      <c r="W1099" s="251"/>
      <c r="X1099" s="251"/>
      <c r="Y1099" s="251"/>
      <c r="Z1099" s="251"/>
      <c r="AA1099" s="251"/>
      <c r="AB1099" s="251"/>
      <c r="AC1099" s="251"/>
      <c r="AD1099" s="251"/>
      <c r="AK1099">
        <f t="shared" si="135"/>
        <v>0</v>
      </c>
      <c r="AL1099">
        <f t="shared" si="136"/>
        <v>0</v>
      </c>
      <c r="AM1099">
        <f t="shared" si="137"/>
        <v>0</v>
      </c>
      <c r="AN1099">
        <f t="shared" si="138"/>
        <v>0</v>
      </c>
      <c r="AO1099">
        <f t="shared" si="139"/>
        <v>0</v>
      </c>
      <c r="AP1099">
        <f t="shared" si="140"/>
        <v>0</v>
      </c>
      <c r="AQ1099">
        <f t="shared" si="141"/>
        <v>0</v>
      </c>
      <c r="AR1099">
        <f t="shared" si="142"/>
        <v>0</v>
      </c>
      <c r="AS1099">
        <f t="shared" si="143"/>
        <v>0</v>
      </c>
      <c r="AT1099">
        <f t="shared" si="144"/>
        <v>0</v>
      </c>
      <c r="AU1099">
        <f t="shared" si="145"/>
        <v>0</v>
      </c>
      <c r="AV1099">
        <f t="shared" si="146"/>
        <v>0</v>
      </c>
    </row>
    <row r="1100" spans="1:48" ht="15" customHeight="1">
      <c r="A1100" s="83"/>
      <c r="B1100" s="100"/>
      <c r="C1100" s="125" t="s">
        <v>1663</v>
      </c>
      <c r="D1100" s="441" t="str">
        <f>IF(OR($AC$136="",$C$26&lt;&gt;1),"",IF(HLOOKUP($AC$136,Presentación!$AQ$3:$BV$574,Presentación!AP380)="","",HLOOKUP($AC$136,Presentación!$AQ$3:$BV$574,Presentación!AP380,0)))</f>
        <v/>
      </c>
      <c r="E1100" s="428"/>
      <c r="F1100" s="429"/>
      <c r="G1100" s="396" t="str">
        <f>IF(OR($AC$136="",$C$26&lt;&gt;1),"",IF(HLOOKUP($AC$136,Presentación!$BZ$3:$DE$574,Presentación!AP380,0)="","",HLOOKUP($AC$136,Presentación!$BZ$3:$DE$574,Presentación!AP380,0)))</f>
        <v/>
      </c>
      <c r="H1100" s="428"/>
      <c r="I1100" s="428"/>
      <c r="J1100" s="428"/>
      <c r="K1100" s="428"/>
      <c r="L1100" s="428"/>
      <c r="M1100" s="428"/>
      <c r="N1100" s="428"/>
      <c r="O1100" s="249"/>
      <c r="P1100" s="249"/>
      <c r="Q1100" s="249"/>
      <c r="R1100" s="249"/>
      <c r="S1100" s="249"/>
      <c r="T1100" s="251"/>
      <c r="U1100" s="251"/>
      <c r="V1100" s="251"/>
      <c r="W1100" s="251"/>
      <c r="X1100" s="251"/>
      <c r="Y1100" s="251"/>
      <c r="Z1100" s="251"/>
      <c r="AA1100" s="251"/>
      <c r="AB1100" s="251"/>
      <c r="AC1100" s="251"/>
      <c r="AD1100" s="251"/>
      <c r="AK1100">
        <f t="shared" si="135"/>
        <v>0</v>
      </c>
      <c r="AL1100">
        <f t="shared" si="136"/>
        <v>0</v>
      </c>
      <c r="AM1100">
        <f t="shared" si="137"/>
        <v>0</v>
      </c>
      <c r="AN1100">
        <f t="shared" si="138"/>
        <v>0</v>
      </c>
      <c r="AO1100">
        <f t="shared" si="139"/>
        <v>0</v>
      </c>
      <c r="AP1100">
        <f t="shared" si="140"/>
        <v>0</v>
      </c>
      <c r="AQ1100">
        <f t="shared" si="141"/>
        <v>0</v>
      </c>
      <c r="AR1100">
        <f t="shared" si="142"/>
        <v>0</v>
      </c>
      <c r="AS1100">
        <f t="shared" si="143"/>
        <v>0</v>
      </c>
      <c r="AT1100">
        <f t="shared" si="144"/>
        <v>0</v>
      </c>
      <c r="AU1100">
        <f t="shared" si="145"/>
        <v>0</v>
      </c>
      <c r="AV1100">
        <f t="shared" si="146"/>
        <v>0</v>
      </c>
    </row>
    <row r="1101" spans="1:48" ht="15" customHeight="1">
      <c r="A1101" s="83"/>
      <c r="B1101" s="100"/>
      <c r="C1101" s="125" t="s">
        <v>1664</v>
      </c>
      <c r="D1101" s="441" t="str">
        <f>IF(OR($AC$136="",$C$26&lt;&gt;1),"",IF(HLOOKUP($AC$136,Presentación!$AQ$3:$BV$574,Presentación!AP381)="","",HLOOKUP($AC$136,Presentación!$AQ$3:$BV$574,Presentación!AP381,0)))</f>
        <v/>
      </c>
      <c r="E1101" s="428"/>
      <c r="F1101" s="429"/>
      <c r="G1101" s="396" t="str">
        <f>IF(OR($AC$136="",$C$26&lt;&gt;1),"",IF(HLOOKUP($AC$136,Presentación!$BZ$3:$DE$574,Presentación!AP381,0)="","",HLOOKUP($AC$136,Presentación!$BZ$3:$DE$574,Presentación!AP381,0)))</f>
        <v/>
      </c>
      <c r="H1101" s="428"/>
      <c r="I1101" s="428"/>
      <c r="J1101" s="428"/>
      <c r="K1101" s="428"/>
      <c r="L1101" s="428"/>
      <c r="M1101" s="428"/>
      <c r="N1101" s="428"/>
      <c r="O1101" s="249"/>
      <c r="P1101" s="249"/>
      <c r="Q1101" s="249"/>
      <c r="R1101" s="249"/>
      <c r="S1101" s="249"/>
      <c r="T1101" s="251"/>
      <c r="U1101" s="251"/>
      <c r="V1101" s="251"/>
      <c r="W1101" s="251"/>
      <c r="X1101" s="251"/>
      <c r="Y1101" s="251"/>
      <c r="Z1101" s="251"/>
      <c r="AA1101" s="251"/>
      <c r="AB1101" s="251"/>
      <c r="AC1101" s="251"/>
      <c r="AD1101" s="251"/>
      <c r="AK1101">
        <f t="shared" si="135"/>
        <v>0</v>
      </c>
      <c r="AL1101">
        <f t="shared" si="136"/>
        <v>0</v>
      </c>
      <c r="AM1101">
        <f t="shared" si="137"/>
        <v>0</v>
      </c>
      <c r="AN1101">
        <f t="shared" si="138"/>
        <v>0</v>
      </c>
      <c r="AO1101">
        <f t="shared" si="139"/>
        <v>0</v>
      </c>
      <c r="AP1101">
        <f t="shared" si="140"/>
        <v>0</v>
      </c>
      <c r="AQ1101">
        <f t="shared" si="141"/>
        <v>0</v>
      </c>
      <c r="AR1101">
        <f t="shared" si="142"/>
        <v>0</v>
      </c>
      <c r="AS1101">
        <f t="shared" si="143"/>
        <v>0</v>
      </c>
      <c r="AT1101">
        <f t="shared" si="144"/>
        <v>0</v>
      </c>
      <c r="AU1101">
        <f t="shared" si="145"/>
        <v>0</v>
      </c>
      <c r="AV1101">
        <f t="shared" si="146"/>
        <v>0</v>
      </c>
    </row>
    <row r="1102" spans="1:48" ht="15" customHeight="1">
      <c r="A1102" s="83"/>
      <c r="B1102" s="100"/>
      <c r="C1102" s="125" t="s">
        <v>1665</v>
      </c>
      <c r="D1102" s="441" t="str">
        <f>IF(OR($AC$136="",$C$26&lt;&gt;1),"",IF(HLOOKUP($AC$136,Presentación!$AQ$3:$BV$574,Presentación!AP382)="","",HLOOKUP($AC$136,Presentación!$AQ$3:$BV$574,Presentación!AP382,0)))</f>
        <v/>
      </c>
      <c r="E1102" s="428"/>
      <c r="F1102" s="429"/>
      <c r="G1102" s="396" t="str">
        <f>IF(OR($AC$136="",$C$26&lt;&gt;1),"",IF(HLOOKUP($AC$136,Presentación!$BZ$3:$DE$574,Presentación!AP382,0)="","",HLOOKUP($AC$136,Presentación!$BZ$3:$DE$574,Presentación!AP382,0)))</f>
        <v/>
      </c>
      <c r="H1102" s="428"/>
      <c r="I1102" s="428"/>
      <c r="J1102" s="428"/>
      <c r="K1102" s="428"/>
      <c r="L1102" s="428"/>
      <c r="M1102" s="428"/>
      <c r="N1102" s="428"/>
      <c r="O1102" s="249"/>
      <c r="P1102" s="249"/>
      <c r="Q1102" s="249"/>
      <c r="R1102" s="249"/>
      <c r="S1102" s="249"/>
      <c r="T1102" s="251"/>
      <c r="U1102" s="251"/>
      <c r="V1102" s="251"/>
      <c r="W1102" s="251"/>
      <c r="X1102" s="251"/>
      <c r="Y1102" s="251"/>
      <c r="Z1102" s="251"/>
      <c r="AA1102" s="251"/>
      <c r="AB1102" s="251"/>
      <c r="AC1102" s="251"/>
      <c r="AD1102" s="251"/>
      <c r="AK1102">
        <f t="shared" si="135"/>
        <v>0</v>
      </c>
      <c r="AL1102">
        <f t="shared" si="136"/>
        <v>0</v>
      </c>
      <c r="AM1102">
        <f t="shared" si="137"/>
        <v>0</v>
      </c>
      <c r="AN1102">
        <f t="shared" si="138"/>
        <v>0</v>
      </c>
      <c r="AO1102">
        <f t="shared" si="139"/>
        <v>0</v>
      </c>
      <c r="AP1102">
        <f t="shared" si="140"/>
        <v>0</v>
      </c>
      <c r="AQ1102">
        <f t="shared" si="141"/>
        <v>0</v>
      </c>
      <c r="AR1102">
        <f t="shared" si="142"/>
        <v>0</v>
      </c>
      <c r="AS1102">
        <f t="shared" si="143"/>
        <v>0</v>
      </c>
      <c r="AT1102">
        <f t="shared" si="144"/>
        <v>0</v>
      </c>
      <c r="AU1102">
        <f t="shared" si="145"/>
        <v>0</v>
      </c>
      <c r="AV1102">
        <f t="shared" si="146"/>
        <v>0</v>
      </c>
    </row>
    <row r="1103" spans="1:48" ht="15" customHeight="1">
      <c r="A1103" s="83"/>
      <c r="B1103" s="100"/>
      <c r="C1103" s="125" t="s">
        <v>1666</v>
      </c>
      <c r="D1103" s="441" t="str">
        <f>IF(OR($AC$136="",$C$26&lt;&gt;1),"",IF(HLOOKUP($AC$136,Presentación!$AQ$3:$BV$574,Presentación!AP383)="","",HLOOKUP($AC$136,Presentación!$AQ$3:$BV$574,Presentación!AP383,0)))</f>
        <v/>
      </c>
      <c r="E1103" s="428"/>
      <c r="F1103" s="429"/>
      <c r="G1103" s="396" t="str">
        <f>IF(OR($AC$136="",$C$26&lt;&gt;1),"",IF(HLOOKUP($AC$136,Presentación!$BZ$3:$DE$574,Presentación!AP383,0)="","",HLOOKUP($AC$136,Presentación!$BZ$3:$DE$574,Presentación!AP383,0)))</f>
        <v/>
      </c>
      <c r="H1103" s="428"/>
      <c r="I1103" s="428"/>
      <c r="J1103" s="428"/>
      <c r="K1103" s="428"/>
      <c r="L1103" s="428"/>
      <c r="M1103" s="428"/>
      <c r="N1103" s="428"/>
      <c r="O1103" s="249"/>
      <c r="P1103" s="249"/>
      <c r="Q1103" s="249"/>
      <c r="R1103" s="249"/>
      <c r="S1103" s="249"/>
      <c r="T1103" s="251"/>
      <c r="U1103" s="251"/>
      <c r="V1103" s="251"/>
      <c r="W1103" s="251"/>
      <c r="X1103" s="251"/>
      <c r="Y1103" s="251"/>
      <c r="Z1103" s="251"/>
      <c r="AA1103" s="251"/>
      <c r="AB1103" s="251"/>
      <c r="AC1103" s="251"/>
      <c r="AD1103" s="251"/>
      <c r="AK1103">
        <f t="shared" si="135"/>
        <v>0</v>
      </c>
      <c r="AL1103">
        <f t="shared" si="136"/>
        <v>0</v>
      </c>
      <c r="AM1103">
        <f t="shared" si="137"/>
        <v>0</v>
      </c>
      <c r="AN1103">
        <f t="shared" si="138"/>
        <v>0</v>
      </c>
      <c r="AO1103">
        <f t="shared" si="139"/>
        <v>0</v>
      </c>
      <c r="AP1103">
        <f t="shared" si="140"/>
        <v>0</v>
      </c>
      <c r="AQ1103">
        <f t="shared" si="141"/>
        <v>0</v>
      </c>
      <c r="AR1103">
        <f t="shared" si="142"/>
        <v>0</v>
      </c>
      <c r="AS1103">
        <f t="shared" si="143"/>
        <v>0</v>
      </c>
      <c r="AT1103">
        <f t="shared" si="144"/>
        <v>0</v>
      </c>
      <c r="AU1103">
        <f t="shared" si="145"/>
        <v>0</v>
      </c>
      <c r="AV1103">
        <f t="shared" si="146"/>
        <v>0</v>
      </c>
    </row>
    <row r="1104" spans="1:48" ht="15" customHeight="1">
      <c r="A1104" s="83"/>
      <c r="B1104" s="100"/>
      <c r="C1104" s="125" t="s">
        <v>1667</v>
      </c>
      <c r="D1104" s="441" t="str">
        <f>IF(OR($AC$136="",$C$26&lt;&gt;1),"",IF(HLOOKUP($AC$136,Presentación!$AQ$3:$BV$574,Presentación!AP384)="","",HLOOKUP($AC$136,Presentación!$AQ$3:$BV$574,Presentación!AP384,0)))</f>
        <v/>
      </c>
      <c r="E1104" s="428"/>
      <c r="F1104" s="429"/>
      <c r="G1104" s="396" t="str">
        <f>IF(OR($AC$136="",$C$26&lt;&gt;1),"",IF(HLOOKUP($AC$136,Presentación!$BZ$3:$DE$574,Presentación!AP384,0)="","",HLOOKUP($AC$136,Presentación!$BZ$3:$DE$574,Presentación!AP384,0)))</f>
        <v/>
      </c>
      <c r="H1104" s="428"/>
      <c r="I1104" s="428"/>
      <c r="J1104" s="428"/>
      <c r="K1104" s="428"/>
      <c r="L1104" s="428"/>
      <c r="M1104" s="428"/>
      <c r="N1104" s="428"/>
      <c r="O1104" s="249"/>
      <c r="P1104" s="249"/>
      <c r="Q1104" s="249"/>
      <c r="R1104" s="249"/>
      <c r="S1104" s="249"/>
      <c r="T1104" s="251"/>
      <c r="U1104" s="251"/>
      <c r="V1104" s="251"/>
      <c r="W1104" s="251"/>
      <c r="X1104" s="251"/>
      <c r="Y1104" s="251"/>
      <c r="Z1104" s="251"/>
      <c r="AA1104" s="251"/>
      <c r="AB1104" s="251"/>
      <c r="AC1104" s="251"/>
      <c r="AD1104" s="251"/>
      <c r="AK1104">
        <f t="shared" si="135"/>
        <v>0</v>
      </c>
      <c r="AL1104">
        <f t="shared" si="136"/>
        <v>0</v>
      </c>
      <c r="AM1104">
        <f t="shared" si="137"/>
        <v>0</v>
      </c>
      <c r="AN1104">
        <f t="shared" si="138"/>
        <v>0</v>
      </c>
      <c r="AO1104">
        <f t="shared" si="139"/>
        <v>0</v>
      </c>
      <c r="AP1104">
        <f t="shared" si="140"/>
        <v>0</v>
      </c>
      <c r="AQ1104">
        <f t="shared" si="141"/>
        <v>0</v>
      </c>
      <c r="AR1104">
        <f t="shared" si="142"/>
        <v>0</v>
      </c>
      <c r="AS1104">
        <f t="shared" si="143"/>
        <v>0</v>
      </c>
      <c r="AT1104">
        <f t="shared" si="144"/>
        <v>0</v>
      </c>
      <c r="AU1104">
        <f t="shared" si="145"/>
        <v>0</v>
      </c>
      <c r="AV1104">
        <f t="shared" si="146"/>
        <v>0</v>
      </c>
    </row>
    <row r="1105" spans="1:48" ht="15" customHeight="1">
      <c r="A1105" s="83"/>
      <c r="B1105" s="100"/>
      <c r="C1105" s="125" t="s">
        <v>1668</v>
      </c>
      <c r="D1105" s="441" t="str">
        <f>IF(OR($AC$136="",$C$26&lt;&gt;1),"",IF(HLOOKUP($AC$136,Presentación!$AQ$3:$BV$574,Presentación!AP385)="","",HLOOKUP($AC$136,Presentación!$AQ$3:$BV$574,Presentación!AP385,0)))</f>
        <v/>
      </c>
      <c r="E1105" s="428"/>
      <c r="F1105" s="429"/>
      <c r="G1105" s="396" t="str">
        <f>IF(OR($AC$136="",$C$26&lt;&gt;1),"",IF(HLOOKUP($AC$136,Presentación!$BZ$3:$DE$574,Presentación!AP385,0)="","",HLOOKUP($AC$136,Presentación!$BZ$3:$DE$574,Presentación!AP385,0)))</f>
        <v/>
      </c>
      <c r="H1105" s="428"/>
      <c r="I1105" s="428"/>
      <c r="J1105" s="428"/>
      <c r="K1105" s="428"/>
      <c r="L1105" s="428"/>
      <c r="M1105" s="428"/>
      <c r="N1105" s="428"/>
      <c r="O1105" s="249"/>
      <c r="P1105" s="249"/>
      <c r="Q1105" s="249"/>
      <c r="R1105" s="249"/>
      <c r="S1105" s="249"/>
      <c r="T1105" s="251"/>
      <c r="U1105" s="251"/>
      <c r="V1105" s="251"/>
      <c r="W1105" s="251"/>
      <c r="X1105" s="251"/>
      <c r="Y1105" s="251"/>
      <c r="Z1105" s="251"/>
      <c r="AA1105" s="251"/>
      <c r="AB1105" s="251"/>
      <c r="AC1105" s="251"/>
      <c r="AD1105" s="251"/>
      <c r="AK1105">
        <f t="shared" si="135"/>
        <v>0</v>
      </c>
      <c r="AL1105">
        <f t="shared" si="136"/>
        <v>0</v>
      </c>
      <c r="AM1105">
        <f t="shared" si="137"/>
        <v>0</v>
      </c>
      <c r="AN1105">
        <f t="shared" si="138"/>
        <v>0</v>
      </c>
      <c r="AO1105">
        <f t="shared" si="139"/>
        <v>0</v>
      </c>
      <c r="AP1105">
        <f t="shared" si="140"/>
        <v>0</v>
      </c>
      <c r="AQ1105">
        <f t="shared" si="141"/>
        <v>0</v>
      </c>
      <c r="AR1105">
        <f t="shared" si="142"/>
        <v>0</v>
      </c>
      <c r="AS1105">
        <f t="shared" si="143"/>
        <v>0</v>
      </c>
      <c r="AT1105">
        <f t="shared" si="144"/>
        <v>0</v>
      </c>
      <c r="AU1105">
        <f t="shared" si="145"/>
        <v>0</v>
      </c>
      <c r="AV1105">
        <f t="shared" si="146"/>
        <v>0</v>
      </c>
    </row>
    <row r="1106" spans="1:48" ht="15" customHeight="1">
      <c r="A1106" s="83"/>
      <c r="B1106" s="100"/>
      <c r="C1106" s="125" t="s">
        <v>1669</v>
      </c>
      <c r="D1106" s="441" t="str">
        <f>IF(OR($AC$136="",$C$26&lt;&gt;1),"",IF(HLOOKUP($AC$136,Presentación!$AQ$3:$BV$574,Presentación!AP386)="","",HLOOKUP($AC$136,Presentación!$AQ$3:$BV$574,Presentación!AP386,0)))</f>
        <v/>
      </c>
      <c r="E1106" s="428"/>
      <c r="F1106" s="429"/>
      <c r="G1106" s="396" t="str">
        <f>IF(OR($AC$136="",$C$26&lt;&gt;1),"",IF(HLOOKUP($AC$136,Presentación!$BZ$3:$DE$574,Presentación!AP386,0)="","",HLOOKUP($AC$136,Presentación!$BZ$3:$DE$574,Presentación!AP386,0)))</f>
        <v/>
      </c>
      <c r="H1106" s="428"/>
      <c r="I1106" s="428"/>
      <c r="J1106" s="428"/>
      <c r="K1106" s="428"/>
      <c r="L1106" s="428"/>
      <c r="M1106" s="428"/>
      <c r="N1106" s="428"/>
      <c r="O1106" s="249"/>
      <c r="P1106" s="249"/>
      <c r="Q1106" s="249"/>
      <c r="R1106" s="249"/>
      <c r="S1106" s="249"/>
      <c r="T1106" s="251"/>
      <c r="U1106" s="251"/>
      <c r="V1106" s="251"/>
      <c r="W1106" s="251"/>
      <c r="X1106" s="251"/>
      <c r="Y1106" s="251"/>
      <c r="Z1106" s="251"/>
      <c r="AA1106" s="251"/>
      <c r="AB1106" s="251"/>
      <c r="AC1106" s="251"/>
      <c r="AD1106" s="251"/>
      <c r="AK1106">
        <f t="shared" si="135"/>
        <v>0</v>
      </c>
      <c r="AL1106">
        <f t="shared" si="136"/>
        <v>0</v>
      </c>
      <c r="AM1106">
        <f t="shared" si="137"/>
        <v>0</v>
      </c>
      <c r="AN1106">
        <f t="shared" si="138"/>
        <v>0</v>
      </c>
      <c r="AO1106">
        <f t="shared" si="139"/>
        <v>0</v>
      </c>
      <c r="AP1106">
        <f t="shared" si="140"/>
        <v>0</v>
      </c>
      <c r="AQ1106">
        <f t="shared" si="141"/>
        <v>0</v>
      </c>
      <c r="AR1106">
        <f t="shared" si="142"/>
        <v>0</v>
      </c>
      <c r="AS1106">
        <f t="shared" si="143"/>
        <v>0</v>
      </c>
      <c r="AT1106">
        <f t="shared" si="144"/>
        <v>0</v>
      </c>
      <c r="AU1106">
        <f t="shared" si="145"/>
        <v>0</v>
      </c>
      <c r="AV1106">
        <f t="shared" si="146"/>
        <v>0</v>
      </c>
    </row>
    <row r="1107" spans="1:48" ht="15" customHeight="1">
      <c r="A1107" s="83"/>
      <c r="B1107" s="100"/>
      <c r="C1107" s="125" t="s">
        <v>1670</v>
      </c>
      <c r="D1107" s="441" t="str">
        <f>IF(OR($AC$136="",$C$26&lt;&gt;1),"",IF(HLOOKUP($AC$136,Presentación!$AQ$3:$BV$574,Presentación!AP387)="","",HLOOKUP($AC$136,Presentación!$AQ$3:$BV$574,Presentación!AP387,0)))</f>
        <v/>
      </c>
      <c r="E1107" s="428"/>
      <c r="F1107" s="429"/>
      <c r="G1107" s="396" t="str">
        <f>IF(OR($AC$136="",$C$26&lt;&gt;1),"",IF(HLOOKUP($AC$136,Presentación!$BZ$3:$DE$574,Presentación!AP387,0)="","",HLOOKUP($AC$136,Presentación!$BZ$3:$DE$574,Presentación!AP387,0)))</f>
        <v/>
      </c>
      <c r="H1107" s="428"/>
      <c r="I1107" s="428"/>
      <c r="J1107" s="428"/>
      <c r="K1107" s="428"/>
      <c r="L1107" s="428"/>
      <c r="M1107" s="428"/>
      <c r="N1107" s="428"/>
      <c r="O1107" s="249"/>
      <c r="P1107" s="249"/>
      <c r="Q1107" s="249"/>
      <c r="R1107" s="249"/>
      <c r="S1107" s="249"/>
      <c r="T1107" s="251"/>
      <c r="U1107" s="251"/>
      <c r="V1107" s="251"/>
      <c r="W1107" s="251"/>
      <c r="X1107" s="251"/>
      <c r="Y1107" s="251"/>
      <c r="Z1107" s="251"/>
      <c r="AA1107" s="251"/>
      <c r="AB1107" s="251"/>
      <c r="AC1107" s="251"/>
      <c r="AD1107" s="251"/>
      <c r="AK1107">
        <f t="shared" ref="AK1107:AK1170" si="147">COUNTIF(P1107:R1107,"NS")</f>
        <v>0</v>
      </c>
      <c r="AL1107">
        <f t="shared" ref="AL1107:AL1170" si="148">SUM(P1107:R1107)</f>
        <v>0</v>
      </c>
      <c r="AM1107">
        <f t="shared" ref="AM1107:AM1170" si="149">IF(COUNTA(O1107:R1107)=0,0,IF(OR(AND(O1107=0,AK1107&gt;0),AND(O1107="ns",AL1107&gt;0),AND(O1107="ns",AK1107=0,AL1107=0)),1,IF(OR(AND(AK1107&gt;=2,O1107&gt;AL1107),AND(O1107="ns",AL1107=0,AK1107&gt;0),O1107=AL1107),0,1)))</f>
        <v>0</v>
      </c>
      <c r="AN1107">
        <f t="shared" ref="AN1107:AN1170" si="150">COUNTIF(T1107:V1107,"NS")</f>
        <v>0</v>
      </c>
      <c r="AO1107">
        <f t="shared" ref="AO1107:AO1170" si="151">SUM(T1107:V1107)</f>
        <v>0</v>
      </c>
      <c r="AP1107">
        <f t="shared" ref="AP1107:AP1170" si="152">IF(COUNTA(S1107:V1107)=0,0,IF(OR(AND(S1107=0,AN1107&gt;0),AND(S1107="ns",AO1107&gt;0),AND(S1107="ns",AN1107=0,AO1107=0)),1,IF(OR(AND(AN1107&gt;=2,S1107&gt;AO1107),AND(S1107="ns",AO1107=0,AN1107&gt;0),S1107=AO1107),0,1)))</f>
        <v>0</v>
      </c>
      <c r="AQ1107">
        <f t="shared" ref="AQ1107:AQ1170" si="153">COUNTIF(X1107:Z1107,"NS")</f>
        <v>0</v>
      </c>
      <c r="AR1107">
        <f t="shared" ref="AR1107:AR1170" si="154">SUM(X1107:Z1107)</f>
        <v>0</v>
      </c>
      <c r="AS1107">
        <f t="shared" ref="AS1107:AS1170" si="155">IF(COUNTA(W1107:Z1107)=0,0,IF(OR(AND(W1107=0,AQ1107&gt;0),AND(W1107="ns",AR1107&gt;0),AND(W1107="ns",AQ1107=0,AR1107=0)),1,IF(OR(AND(AQ1107&gt;=2,W1107&gt;AR1107),AND(W1107="ns",AR1107=0,AQ1107&gt;0),W1107=AR1107),0,1)))</f>
        <v>0</v>
      </c>
      <c r="AT1107">
        <f t="shared" ref="AT1107:AT1170" si="156">COUNTIF(AB1107:AD1107,"NS")</f>
        <v>0</v>
      </c>
      <c r="AU1107">
        <f t="shared" ref="AU1107:AU1170" si="157">SUM(AB1107:AD1107)</f>
        <v>0</v>
      </c>
      <c r="AV1107">
        <f t="shared" ref="AV1107:AV1170" si="158">IF(COUNTA(AA1107:AD1107)=0,0,IF(OR(AND(AA1107=0,AT1107&gt;0),AND(AA1107="ns",AU1107&gt;0),AND(AA1107="ns",AT1107=0,AU1107=0)),1,IF(OR(AND(AT1107&gt;=2,AA1107&gt;AU1107),AND(AA1107="ns",AU1107=0,AT1107&gt;0),AA1107=AU1107),0,1)))</f>
        <v>0</v>
      </c>
    </row>
    <row r="1108" spans="1:48" ht="15" customHeight="1">
      <c r="A1108" s="83"/>
      <c r="B1108" s="100"/>
      <c r="C1108" s="125" t="s">
        <v>1671</v>
      </c>
      <c r="D1108" s="441" t="str">
        <f>IF(OR($AC$136="",$C$26&lt;&gt;1),"",IF(HLOOKUP($AC$136,Presentación!$AQ$3:$BV$574,Presentación!AP388)="","",HLOOKUP($AC$136,Presentación!$AQ$3:$BV$574,Presentación!AP388,0)))</f>
        <v/>
      </c>
      <c r="E1108" s="428"/>
      <c r="F1108" s="429"/>
      <c r="G1108" s="396" t="str">
        <f>IF(OR($AC$136="",$C$26&lt;&gt;1),"",IF(HLOOKUP($AC$136,Presentación!$BZ$3:$DE$574,Presentación!AP388,0)="","",HLOOKUP($AC$136,Presentación!$BZ$3:$DE$574,Presentación!AP388,0)))</f>
        <v/>
      </c>
      <c r="H1108" s="428"/>
      <c r="I1108" s="428"/>
      <c r="J1108" s="428"/>
      <c r="K1108" s="428"/>
      <c r="L1108" s="428"/>
      <c r="M1108" s="428"/>
      <c r="N1108" s="428"/>
      <c r="O1108" s="249"/>
      <c r="P1108" s="249"/>
      <c r="Q1108" s="249"/>
      <c r="R1108" s="249"/>
      <c r="S1108" s="249"/>
      <c r="T1108" s="251"/>
      <c r="U1108" s="251"/>
      <c r="V1108" s="251"/>
      <c r="W1108" s="251"/>
      <c r="X1108" s="251"/>
      <c r="Y1108" s="251"/>
      <c r="Z1108" s="251"/>
      <c r="AA1108" s="251"/>
      <c r="AB1108" s="251"/>
      <c r="AC1108" s="251"/>
      <c r="AD1108" s="251"/>
      <c r="AK1108">
        <f t="shared" si="147"/>
        <v>0</v>
      </c>
      <c r="AL1108">
        <f t="shared" si="148"/>
        <v>0</v>
      </c>
      <c r="AM1108">
        <f t="shared" si="149"/>
        <v>0</v>
      </c>
      <c r="AN1108">
        <f t="shared" si="150"/>
        <v>0</v>
      </c>
      <c r="AO1108">
        <f t="shared" si="151"/>
        <v>0</v>
      </c>
      <c r="AP1108">
        <f t="shared" si="152"/>
        <v>0</v>
      </c>
      <c r="AQ1108">
        <f t="shared" si="153"/>
        <v>0</v>
      </c>
      <c r="AR1108">
        <f t="shared" si="154"/>
        <v>0</v>
      </c>
      <c r="AS1108">
        <f t="shared" si="155"/>
        <v>0</v>
      </c>
      <c r="AT1108">
        <f t="shared" si="156"/>
        <v>0</v>
      </c>
      <c r="AU1108">
        <f t="shared" si="157"/>
        <v>0</v>
      </c>
      <c r="AV1108">
        <f t="shared" si="158"/>
        <v>0</v>
      </c>
    </row>
    <row r="1109" spans="1:48" ht="15" customHeight="1">
      <c r="A1109" s="83"/>
      <c r="B1109" s="100"/>
      <c r="C1109" s="125" t="s">
        <v>1672</v>
      </c>
      <c r="D1109" s="441" t="str">
        <f>IF(OR($AC$136="",$C$26&lt;&gt;1),"",IF(HLOOKUP($AC$136,Presentación!$AQ$3:$BV$574,Presentación!AP389)="","",HLOOKUP($AC$136,Presentación!$AQ$3:$BV$574,Presentación!AP389,0)))</f>
        <v/>
      </c>
      <c r="E1109" s="428"/>
      <c r="F1109" s="429"/>
      <c r="G1109" s="396" t="str">
        <f>IF(OR($AC$136="",$C$26&lt;&gt;1),"",IF(HLOOKUP($AC$136,Presentación!$BZ$3:$DE$574,Presentación!AP389,0)="","",HLOOKUP($AC$136,Presentación!$BZ$3:$DE$574,Presentación!AP389,0)))</f>
        <v/>
      </c>
      <c r="H1109" s="428"/>
      <c r="I1109" s="428"/>
      <c r="J1109" s="428"/>
      <c r="K1109" s="428"/>
      <c r="L1109" s="428"/>
      <c r="M1109" s="428"/>
      <c r="N1109" s="428"/>
      <c r="O1109" s="249"/>
      <c r="P1109" s="249"/>
      <c r="Q1109" s="249"/>
      <c r="R1109" s="249"/>
      <c r="S1109" s="249"/>
      <c r="T1109" s="251"/>
      <c r="U1109" s="251"/>
      <c r="V1109" s="251"/>
      <c r="W1109" s="251"/>
      <c r="X1109" s="251"/>
      <c r="Y1109" s="251"/>
      <c r="Z1109" s="251"/>
      <c r="AA1109" s="251"/>
      <c r="AB1109" s="251"/>
      <c r="AC1109" s="251"/>
      <c r="AD1109" s="251"/>
      <c r="AK1109">
        <f t="shared" si="147"/>
        <v>0</v>
      </c>
      <c r="AL1109">
        <f t="shared" si="148"/>
        <v>0</v>
      </c>
      <c r="AM1109">
        <f t="shared" si="149"/>
        <v>0</v>
      </c>
      <c r="AN1109">
        <f t="shared" si="150"/>
        <v>0</v>
      </c>
      <c r="AO1109">
        <f t="shared" si="151"/>
        <v>0</v>
      </c>
      <c r="AP1109">
        <f t="shared" si="152"/>
        <v>0</v>
      </c>
      <c r="AQ1109">
        <f t="shared" si="153"/>
        <v>0</v>
      </c>
      <c r="AR1109">
        <f t="shared" si="154"/>
        <v>0</v>
      </c>
      <c r="AS1109">
        <f t="shared" si="155"/>
        <v>0</v>
      </c>
      <c r="AT1109">
        <f t="shared" si="156"/>
        <v>0</v>
      </c>
      <c r="AU1109">
        <f t="shared" si="157"/>
        <v>0</v>
      </c>
      <c r="AV1109">
        <f t="shared" si="158"/>
        <v>0</v>
      </c>
    </row>
    <row r="1110" spans="1:48" ht="15" customHeight="1">
      <c r="A1110" s="83"/>
      <c r="B1110" s="100"/>
      <c r="C1110" s="125" t="s">
        <v>1673</v>
      </c>
      <c r="D1110" s="441" t="str">
        <f>IF(OR($AC$136="",$C$26&lt;&gt;1),"",IF(HLOOKUP($AC$136,Presentación!$AQ$3:$BV$574,Presentación!AP390)="","",HLOOKUP($AC$136,Presentación!$AQ$3:$BV$574,Presentación!AP390,0)))</f>
        <v/>
      </c>
      <c r="E1110" s="428"/>
      <c r="F1110" s="429"/>
      <c r="G1110" s="396" t="str">
        <f>IF(OR($AC$136="",$C$26&lt;&gt;1),"",IF(HLOOKUP($AC$136,Presentación!$BZ$3:$DE$574,Presentación!AP390,0)="","",HLOOKUP($AC$136,Presentación!$BZ$3:$DE$574,Presentación!AP390,0)))</f>
        <v/>
      </c>
      <c r="H1110" s="428"/>
      <c r="I1110" s="428"/>
      <c r="J1110" s="428"/>
      <c r="K1110" s="428"/>
      <c r="L1110" s="428"/>
      <c r="M1110" s="428"/>
      <c r="N1110" s="428"/>
      <c r="O1110" s="249"/>
      <c r="P1110" s="249"/>
      <c r="Q1110" s="249"/>
      <c r="R1110" s="249"/>
      <c r="S1110" s="249"/>
      <c r="T1110" s="251"/>
      <c r="U1110" s="251"/>
      <c r="V1110" s="251"/>
      <c r="W1110" s="251"/>
      <c r="X1110" s="251"/>
      <c r="Y1110" s="251"/>
      <c r="Z1110" s="251"/>
      <c r="AA1110" s="251"/>
      <c r="AB1110" s="251"/>
      <c r="AC1110" s="251"/>
      <c r="AD1110" s="251"/>
      <c r="AK1110">
        <f t="shared" si="147"/>
        <v>0</v>
      </c>
      <c r="AL1110">
        <f t="shared" si="148"/>
        <v>0</v>
      </c>
      <c r="AM1110">
        <f t="shared" si="149"/>
        <v>0</v>
      </c>
      <c r="AN1110">
        <f t="shared" si="150"/>
        <v>0</v>
      </c>
      <c r="AO1110">
        <f t="shared" si="151"/>
        <v>0</v>
      </c>
      <c r="AP1110">
        <f t="shared" si="152"/>
        <v>0</v>
      </c>
      <c r="AQ1110">
        <f t="shared" si="153"/>
        <v>0</v>
      </c>
      <c r="AR1110">
        <f t="shared" si="154"/>
        <v>0</v>
      </c>
      <c r="AS1110">
        <f t="shared" si="155"/>
        <v>0</v>
      </c>
      <c r="AT1110">
        <f t="shared" si="156"/>
        <v>0</v>
      </c>
      <c r="AU1110">
        <f t="shared" si="157"/>
        <v>0</v>
      </c>
      <c r="AV1110">
        <f t="shared" si="158"/>
        <v>0</v>
      </c>
    </row>
    <row r="1111" spans="1:48" ht="15" customHeight="1">
      <c r="A1111" s="83"/>
      <c r="B1111" s="100"/>
      <c r="C1111" s="125" t="s">
        <v>1674</v>
      </c>
      <c r="D1111" s="441" t="str">
        <f>IF(OR($AC$136="",$C$26&lt;&gt;1),"",IF(HLOOKUP($AC$136,Presentación!$AQ$3:$BV$574,Presentación!AP391)="","",HLOOKUP($AC$136,Presentación!$AQ$3:$BV$574,Presentación!AP391,0)))</f>
        <v/>
      </c>
      <c r="E1111" s="428"/>
      <c r="F1111" s="429"/>
      <c r="G1111" s="396" t="str">
        <f>IF(OR($AC$136="",$C$26&lt;&gt;1),"",IF(HLOOKUP($AC$136,Presentación!$BZ$3:$DE$574,Presentación!AP391,0)="","",HLOOKUP($AC$136,Presentación!$BZ$3:$DE$574,Presentación!AP391,0)))</f>
        <v/>
      </c>
      <c r="H1111" s="428"/>
      <c r="I1111" s="428"/>
      <c r="J1111" s="428"/>
      <c r="K1111" s="428"/>
      <c r="L1111" s="428"/>
      <c r="M1111" s="428"/>
      <c r="N1111" s="428"/>
      <c r="O1111" s="249"/>
      <c r="P1111" s="249"/>
      <c r="Q1111" s="249"/>
      <c r="R1111" s="249"/>
      <c r="S1111" s="249"/>
      <c r="T1111" s="251"/>
      <c r="U1111" s="251"/>
      <c r="V1111" s="251"/>
      <c r="W1111" s="251"/>
      <c r="X1111" s="251"/>
      <c r="Y1111" s="251"/>
      <c r="Z1111" s="251"/>
      <c r="AA1111" s="251"/>
      <c r="AB1111" s="251"/>
      <c r="AC1111" s="251"/>
      <c r="AD1111" s="251"/>
      <c r="AK1111">
        <f t="shared" si="147"/>
        <v>0</v>
      </c>
      <c r="AL1111">
        <f t="shared" si="148"/>
        <v>0</v>
      </c>
      <c r="AM1111">
        <f t="shared" si="149"/>
        <v>0</v>
      </c>
      <c r="AN1111">
        <f t="shared" si="150"/>
        <v>0</v>
      </c>
      <c r="AO1111">
        <f t="shared" si="151"/>
        <v>0</v>
      </c>
      <c r="AP1111">
        <f t="shared" si="152"/>
        <v>0</v>
      </c>
      <c r="AQ1111">
        <f t="shared" si="153"/>
        <v>0</v>
      </c>
      <c r="AR1111">
        <f t="shared" si="154"/>
        <v>0</v>
      </c>
      <c r="AS1111">
        <f t="shared" si="155"/>
        <v>0</v>
      </c>
      <c r="AT1111">
        <f t="shared" si="156"/>
        <v>0</v>
      </c>
      <c r="AU1111">
        <f t="shared" si="157"/>
        <v>0</v>
      </c>
      <c r="AV1111">
        <f t="shared" si="158"/>
        <v>0</v>
      </c>
    </row>
    <row r="1112" spans="1:48" ht="15" customHeight="1">
      <c r="A1112" s="83"/>
      <c r="B1112" s="100"/>
      <c r="C1112" s="125" t="s">
        <v>1675</v>
      </c>
      <c r="D1112" s="441" t="str">
        <f>IF(OR($AC$136="",$C$26&lt;&gt;1),"",IF(HLOOKUP($AC$136,Presentación!$AQ$3:$BV$574,Presentación!AP392)="","",HLOOKUP($AC$136,Presentación!$AQ$3:$BV$574,Presentación!AP392,0)))</f>
        <v/>
      </c>
      <c r="E1112" s="428"/>
      <c r="F1112" s="429"/>
      <c r="G1112" s="396" t="str">
        <f>IF(OR($AC$136="",$C$26&lt;&gt;1),"",IF(HLOOKUP($AC$136,Presentación!$BZ$3:$DE$574,Presentación!AP392,0)="","",HLOOKUP($AC$136,Presentación!$BZ$3:$DE$574,Presentación!AP392,0)))</f>
        <v/>
      </c>
      <c r="H1112" s="428"/>
      <c r="I1112" s="428"/>
      <c r="J1112" s="428"/>
      <c r="K1112" s="428"/>
      <c r="L1112" s="428"/>
      <c r="M1112" s="428"/>
      <c r="N1112" s="428"/>
      <c r="O1112" s="249"/>
      <c r="P1112" s="249"/>
      <c r="Q1112" s="249"/>
      <c r="R1112" s="249"/>
      <c r="S1112" s="249"/>
      <c r="T1112" s="251"/>
      <c r="U1112" s="251"/>
      <c r="V1112" s="251"/>
      <c r="W1112" s="251"/>
      <c r="X1112" s="251"/>
      <c r="Y1112" s="251"/>
      <c r="Z1112" s="251"/>
      <c r="AA1112" s="251"/>
      <c r="AB1112" s="251"/>
      <c r="AC1112" s="251"/>
      <c r="AD1112" s="251"/>
      <c r="AK1112">
        <f t="shared" si="147"/>
        <v>0</v>
      </c>
      <c r="AL1112">
        <f t="shared" si="148"/>
        <v>0</v>
      </c>
      <c r="AM1112">
        <f t="shared" si="149"/>
        <v>0</v>
      </c>
      <c r="AN1112">
        <f t="shared" si="150"/>
        <v>0</v>
      </c>
      <c r="AO1112">
        <f t="shared" si="151"/>
        <v>0</v>
      </c>
      <c r="AP1112">
        <f t="shared" si="152"/>
        <v>0</v>
      </c>
      <c r="AQ1112">
        <f t="shared" si="153"/>
        <v>0</v>
      </c>
      <c r="AR1112">
        <f t="shared" si="154"/>
        <v>0</v>
      </c>
      <c r="AS1112">
        <f t="shared" si="155"/>
        <v>0</v>
      </c>
      <c r="AT1112">
        <f t="shared" si="156"/>
        <v>0</v>
      </c>
      <c r="AU1112">
        <f t="shared" si="157"/>
        <v>0</v>
      </c>
      <c r="AV1112">
        <f t="shared" si="158"/>
        <v>0</v>
      </c>
    </row>
    <row r="1113" spans="1:48" ht="15" customHeight="1">
      <c r="A1113" s="83"/>
      <c r="B1113" s="100"/>
      <c r="C1113" s="125" t="s">
        <v>1676</v>
      </c>
      <c r="D1113" s="441" t="str">
        <f>IF(OR($AC$136="",$C$26&lt;&gt;1),"",IF(HLOOKUP($AC$136,Presentación!$AQ$3:$BV$574,Presentación!AP393)="","",HLOOKUP($AC$136,Presentación!$AQ$3:$BV$574,Presentación!AP393,0)))</f>
        <v/>
      </c>
      <c r="E1113" s="428"/>
      <c r="F1113" s="429"/>
      <c r="G1113" s="396" t="str">
        <f>IF(OR($AC$136="",$C$26&lt;&gt;1),"",IF(HLOOKUP($AC$136,Presentación!$BZ$3:$DE$574,Presentación!AP393,0)="","",HLOOKUP($AC$136,Presentación!$BZ$3:$DE$574,Presentación!AP393,0)))</f>
        <v/>
      </c>
      <c r="H1113" s="428"/>
      <c r="I1113" s="428"/>
      <c r="J1113" s="428"/>
      <c r="K1113" s="428"/>
      <c r="L1113" s="428"/>
      <c r="M1113" s="428"/>
      <c r="N1113" s="428"/>
      <c r="O1113" s="249"/>
      <c r="P1113" s="249"/>
      <c r="Q1113" s="249"/>
      <c r="R1113" s="249"/>
      <c r="S1113" s="249"/>
      <c r="T1113" s="251"/>
      <c r="U1113" s="251"/>
      <c r="V1113" s="251"/>
      <c r="W1113" s="251"/>
      <c r="X1113" s="251"/>
      <c r="Y1113" s="251"/>
      <c r="Z1113" s="251"/>
      <c r="AA1113" s="251"/>
      <c r="AB1113" s="251"/>
      <c r="AC1113" s="251"/>
      <c r="AD1113" s="251"/>
      <c r="AK1113">
        <f t="shared" si="147"/>
        <v>0</v>
      </c>
      <c r="AL1113">
        <f t="shared" si="148"/>
        <v>0</v>
      </c>
      <c r="AM1113">
        <f t="shared" si="149"/>
        <v>0</v>
      </c>
      <c r="AN1113">
        <f t="shared" si="150"/>
        <v>0</v>
      </c>
      <c r="AO1113">
        <f t="shared" si="151"/>
        <v>0</v>
      </c>
      <c r="AP1113">
        <f t="shared" si="152"/>
        <v>0</v>
      </c>
      <c r="AQ1113">
        <f t="shared" si="153"/>
        <v>0</v>
      </c>
      <c r="AR1113">
        <f t="shared" si="154"/>
        <v>0</v>
      </c>
      <c r="AS1113">
        <f t="shared" si="155"/>
        <v>0</v>
      </c>
      <c r="AT1113">
        <f t="shared" si="156"/>
        <v>0</v>
      </c>
      <c r="AU1113">
        <f t="shared" si="157"/>
        <v>0</v>
      </c>
      <c r="AV1113">
        <f t="shared" si="158"/>
        <v>0</v>
      </c>
    </row>
    <row r="1114" spans="1:48" ht="15" customHeight="1">
      <c r="A1114" s="83"/>
      <c r="B1114" s="100"/>
      <c r="C1114" s="125" t="s">
        <v>1677</v>
      </c>
      <c r="D1114" s="441" t="str">
        <f>IF(OR($AC$136="",$C$26&lt;&gt;1),"",IF(HLOOKUP($AC$136,Presentación!$AQ$3:$BV$574,Presentación!AP394)="","",HLOOKUP($AC$136,Presentación!$AQ$3:$BV$574,Presentación!AP394,0)))</f>
        <v/>
      </c>
      <c r="E1114" s="428"/>
      <c r="F1114" s="429"/>
      <c r="G1114" s="396" t="str">
        <f>IF(OR($AC$136="",$C$26&lt;&gt;1),"",IF(HLOOKUP($AC$136,Presentación!$BZ$3:$DE$574,Presentación!AP394,0)="","",HLOOKUP($AC$136,Presentación!$BZ$3:$DE$574,Presentación!AP394,0)))</f>
        <v/>
      </c>
      <c r="H1114" s="428"/>
      <c r="I1114" s="428"/>
      <c r="J1114" s="428"/>
      <c r="K1114" s="428"/>
      <c r="L1114" s="428"/>
      <c r="M1114" s="428"/>
      <c r="N1114" s="428"/>
      <c r="O1114" s="249"/>
      <c r="P1114" s="249"/>
      <c r="Q1114" s="249"/>
      <c r="R1114" s="249"/>
      <c r="S1114" s="249"/>
      <c r="T1114" s="251"/>
      <c r="U1114" s="251"/>
      <c r="V1114" s="251"/>
      <c r="W1114" s="251"/>
      <c r="X1114" s="251"/>
      <c r="Y1114" s="251"/>
      <c r="Z1114" s="251"/>
      <c r="AA1114" s="251"/>
      <c r="AB1114" s="251"/>
      <c r="AC1114" s="251"/>
      <c r="AD1114" s="251"/>
      <c r="AK1114">
        <f t="shared" si="147"/>
        <v>0</v>
      </c>
      <c r="AL1114">
        <f t="shared" si="148"/>
        <v>0</v>
      </c>
      <c r="AM1114">
        <f t="shared" si="149"/>
        <v>0</v>
      </c>
      <c r="AN1114">
        <f t="shared" si="150"/>
        <v>0</v>
      </c>
      <c r="AO1114">
        <f t="shared" si="151"/>
        <v>0</v>
      </c>
      <c r="AP1114">
        <f t="shared" si="152"/>
        <v>0</v>
      </c>
      <c r="AQ1114">
        <f t="shared" si="153"/>
        <v>0</v>
      </c>
      <c r="AR1114">
        <f t="shared" si="154"/>
        <v>0</v>
      </c>
      <c r="AS1114">
        <f t="shared" si="155"/>
        <v>0</v>
      </c>
      <c r="AT1114">
        <f t="shared" si="156"/>
        <v>0</v>
      </c>
      <c r="AU1114">
        <f t="shared" si="157"/>
        <v>0</v>
      </c>
      <c r="AV1114">
        <f t="shared" si="158"/>
        <v>0</v>
      </c>
    </row>
    <row r="1115" spans="1:48" ht="15" customHeight="1">
      <c r="A1115" s="83"/>
      <c r="B1115" s="100"/>
      <c r="C1115" s="125" t="s">
        <v>1678</v>
      </c>
      <c r="D1115" s="441" t="str">
        <f>IF(OR($AC$136="",$C$26&lt;&gt;1),"",IF(HLOOKUP($AC$136,Presentación!$AQ$3:$BV$574,Presentación!AP395)="","",HLOOKUP($AC$136,Presentación!$AQ$3:$BV$574,Presentación!AP395,0)))</f>
        <v/>
      </c>
      <c r="E1115" s="428"/>
      <c r="F1115" s="429"/>
      <c r="G1115" s="396" t="str">
        <f>IF(OR($AC$136="",$C$26&lt;&gt;1),"",IF(HLOOKUP($AC$136,Presentación!$BZ$3:$DE$574,Presentación!AP395,0)="","",HLOOKUP($AC$136,Presentación!$BZ$3:$DE$574,Presentación!AP395,0)))</f>
        <v/>
      </c>
      <c r="H1115" s="428"/>
      <c r="I1115" s="428"/>
      <c r="J1115" s="428"/>
      <c r="K1115" s="428"/>
      <c r="L1115" s="428"/>
      <c r="M1115" s="428"/>
      <c r="N1115" s="428"/>
      <c r="O1115" s="249"/>
      <c r="P1115" s="249"/>
      <c r="Q1115" s="249"/>
      <c r="R1115" s="249"/>
      <c r="S1115" s="249"/>
      <c r="T1115" s="251"/>
      <c r="U1115" s="251"/>
      <c r="V1115" s="251"/>
      <c r="W1115" s="251"/>
      <c r="X1115" s="251"/>
      <c r="Y1115" s="251"/>
      <c r="Z1115" s="251"/>
      <c r="AA1115" s="251"/>
      <c r="AB1115" s="251"/>
      <c r="AC1115" s="251"/>
      <c r="AD1115" s="251"/>
      <c r="AK1115">
        <f t="shared" si="147"/>
        <v>0</v>
      </c>
      <c r="AL1115">
        <f t="shared" si="148"/>
        <v>0</v>
      </c>
      <c r="AM1115">
        <f t="shared" si="149"/>
        <v>0</v>
      </c>
      <c r="AN1115">
        <f t="shared" si="150"/>
        <v>0</v>
      </c>
      <c r="AO1115">
        <f t="shared" si="151"/>
        <v>0</v>
      </c>
      <c r="AP1115">
        <f t="shared" si="152"/>
        <v>0</v>
      </c>
      <c r="AQ1115">
        <f t="shared" si="153"/>
        <v>0</v>
      </c>
      <c r="AR1115">
        <f t="shared" si="154"/>
        <v>0</v>
      </c>
      <c r="AS1115">
        <f t="shared" si="155"/>
        <v>0</v>
      </c>
      <c r="AT1115">
        <f t="shared" si="156"/>
        <v>0</v>
      </c>
      <c r="AU1115">
        <f t="shared" si="157"/>
        <v>0</v>
      </c>
      <c r="AV1115">
        <f t="shared" si="158"/>
        <v>0</v>
      </c>
    </row>
    <row r="1116" spans="1:48" ht="15" customHeight="1">
      <c r="A1116" s="83"/>
      <c r="B1116" s="100"/>
      <c r="C1116" s="125" t="s">
        <v>1679</v>
      </c>
      <c r="D1116" s="441" t="str">
        <f>IF(OR($AC$136="",$C$26&lt;&gt;1),"",IF(HLOOKUP($AC$136,Presentación!$AQ$3:$BV$574,Presentación!AP396)="","",HLOOKUP($AC$136,Presentación!$AQ$3:$BV$574,Presentación!AP396,0)))</f>
        <v/>
      </c>
      <c r="E1116" s="428"/>
      <c r="F1116" s="429"/>
      <c r="G1116" s="396" t="str">
        <f>IF(OR($AC$136="",$C$26&lt;&gt;1),"",IF(HLOOKUP($AC$136,Presentación!$BZ$3:$DE$574,Presentación!AP396,0)="","",HLOOKUP($AC$136,Presentación!$BZ$3:$DE$574,Presentación!AP396,0)))</f>
        <v/>
      </c>
      <c r="H1116" s="428"/>
      <c r="I1116" s="428"/>
      <c r="J1116" s="428"/>
      <c r="K1116" s="428"/>
      <c r="L1116" s="428"/>
      <c r="M1116" s="428"/>
      <c r="N1116" s="428"/>
      <c r="O1116" s="249"/>
      <c r="P1116" s="249"/>
      <c r="Q1116" s="249"/>
      <c r="R1116" s="249"/>
      <c r="S1116" s="249"/>
      <c r="T1116" s="251"/>
      <c r="U1116" s="251"/>
      <c r="V1116" s="251"/>
      <c r="W1116" s="251"/>
      <c r="X1116" s="251"/>
      <c r="Y1116" s="251"/>
      <c r="Z1116" s="251"/>
      <c r="AA1116" s="251"/>
      <c r="AB1116" s="251"/>
      <c r="AC1116" s="251"/>
      <c r="AD1116" s="251"/>
      <c r="AK1116">
        <f t="shared" si="147"/>
        <v>0</v>
      </c>
      <c r="AL1116">
        <f t="shared" si="148"/>
        <v>0</v>
      </c>
      <c r="AM1116">
        <f t="shared" si="149"/>
        <v>0</v>
      </c>
      <c r="AN1116">
        <f t="shared" si="150"/>
        <v>0</v>
      </c>
      <c r="AO1116">
        <f t="shared" si="151"/>
        <v>0</v>
      </c>
      <c r="AP1116">
        <f t="shared" si="152"/>
        <v>0</v>
      </c>
      <c r="AQ1116">
        <f t="shared" si="153"/>
        <v>0</v>
      </c>
      <c r="AR1116">
        <f t="shared" si="154"/>
        <v>0</v>
      </c>
      <c r="AS1116">
        <f t="shared" si="155"/>
        <v>0</v>
      </c>
      <c r="AT1116">
        <f t="shared" si="156"/>
        <v>0</v>
      </c>
      <c r="AU1116">
        <f t="shared" si="157"/>
        <v>0</v>
      </c>
      <c r="AV1116">
        <f t="shared" si="158"/>
        <v>0</v>
      </c>
    </row>
    <row r="1117" spans="1:48" ht="15" customHeight="1">
      <c r="A1117" s="83"/>
      <c r="B1117" s="100"/>
      <c r="C1117" s="125" t="s">
        <v>1680</v>
      </c>
      <c r="D1117" s="441" t="str">
        <f>IF(OR($AC$136="",$C$26&lt;&gt;1),"",IF(HLOOKUP($AC$136,Presentación!$AQ$3:$BV$574,Presentación!AP397)="","",HLOOKUP($AC$136,Presentación!$AQ$3:$BV$574,Presentación!AP397,0)))</f>
        <v/>
      </c>
      <c r="E1117" s="428"/>
      <c r="F1117" s="429"/>
      <c r="G1117" s="396" t="str">
        <f>IF(OR($AC$136="",$C$26&lt;&gt;1),"",IF(HLOOKUP($AC$136,Presentación!$BZ$3:$DE$574,Presentación!AP397,0)="","",HLOOKUP($AC$136,Presentación!$BZ$3:$DE$574,Presentación!AP397,0)))</f>
        <v/>
      </c>
      <c r="H1117" s="428"/>
      <c r="I1117" s="428"/>
      <c r="J1117" s="428"/>
      <c r="K1117" s="428"/>
      <c r="L1117" s="428"/>
      <c r="M1117" s="428"/>
      <c r="N1117" s="428"/>
      <c r="O1117" s="249"/>
      <c r="P1117" s="249"/>
      <c r="Q1117" s="249"/>
      <c r="R1117" s="249"/>
      <c r="S1117" s="249"/>
      <c r="T1117" s="251"/>
      <c r="U1117" s="251"/>
      <c r="V1117" s="251"/>
      <c r="W1117" s="251"/>
      <c r="X1117" s="251"/>
      <c r="Y1117" s="251"/>
      <c r="Z1117" s="251"/>
      <c r="AA1117" s="251"/>
      <c r="AB1117" s="251"/>
      <c r="AC1117" s="251"/>
      <c r="AD1117" s="251"/>
      <c r="AK1117">
        <f t="shared" si="147"/>
        <v>0</v>
      </c>
      <c r="AL1117">
        <f t="shared" si="148"/>
        <v>0</v>
      </c>
      <c r="AM1117">
        <f t="shared" si="149"/>
        <v>0</v>
      </c>
      <c r="AN1117">
        <f t="shared" si="150"/>
        <v>0</v>
      </c>
      <c r="AO1117">
        <f t="shared" si="151"/>
        <v>0</v>
      </c>
      <c r="AP1117">
        <f t="shared" si="152"/>
        <v>0</v>
      </c>
      <c r="AQ1117">
        <f t="shared" si="153"/>
        <v>0</v>
      </c>
      <c r="AR1117">
        <f t="shared" si="154"/>
        <v>0</v>
      </c>
      <c r="AS1117">
        <f t="shared" si="155"/>
        <v>0</v>
      </c>
      <c r="AT1117">
        <f t="shared" si="156"/>
        <v>0</v>
      </c>
      <c r="AU1117">
        <f t="shared" si="157"/>
        <v>0</v>
      </c>
      <c r="AV1117">
        <f t="shared" si="158"/>
        <v>0</v>
      </c>
    </row>
    <row r="1118" spans="1:48" ht="15" customHeight="1">
      <c r="A1118" s="83"/>
      <c r="B1118" s="100"/>
      <c r="C1118" s="125" t="s">
        <v>1681</v>
      </c>
      <c r="D1118" s="441" t="str">
        <f>IF(OR($AC$136="",$C$26&lt;&gt;1),"",IF(HLOOKUP($AC$136,Presentación!$AQ$3:$BV$574,Presentación!AP398)="","",HLOOKUP($AC$136,Presentación!$AQ$3:$BV$574,Presentación!AP398,0)))</f>
        <v/>
      </c>
      <c r="E1118" s="428"/>
      <c r="F1118" s="429"/>
      <c r="G1118" s="396" t="str">
        <f>IF(OR($AC$136="",$C$26&lt;&gt;1),"",IF(HLOOKUP($AC$136,Presentación!$BZ$3:$DE$574,Presentación!AP398,0)="","",HLOOKUP($AC$136,Presentación!$BZ$3:$DE$574,Presentación!AP398,0)))</f>
        <v/>
      </c>
      <c r="H1118" s="428"/>
      <c r="I1118" s="428"/>
      <c r="J1118" s="428"/>
      <c r="K1118" s="428"/>
      <c r="L1118" s="428"/>
      <c r="M1118" s="428"/>
      <c r="N1118" s="428"/>
      <c r="O1118" s="249"/>
      <c r="P1118" s="249"/>
      <c r="Q1118" s="249"/>
      <c r="R1118" s="249"/>
      <c r="S1118" s="249"/>
      <c r="T1118" s="251"/>
      <c r="U1118" s="251"/>
      <c r="V1118" s="251"/>
      <c r="W1118" s="251"/>
      <c r="X1118" s="251"/>
      <c r="Y1118" s="251"/>
      <c r="Z1118" s="251"/>
      <c r="AA1118" s="251"/>
      <c r="AB1118" s="251"/>
      <c r="AC1118" s="251"/>
      <c r="AD1118" s="251"/>
      <c r="AK1118">
        <f t="shared" si="147"/>
        <v>0</v>
      </c>
      <c r="AL1118">
        <f t="shared" si="148"/>
        <v>0</v>
      </c>
      <c r="AM1118">
        <f t="shared" si="149"/>
        <v>0</v>
      </c>
      <c r="AN1118">
        <f t="shared" si="150"/>
        <v>0</v>
      </c>
      <c r="AO1118">
        <f t="shared" si="151"/>
        <v>0</v>
      </c>
      <c r="AP1118">
        <f t="shared" si="152"/>
        <v>0</v>
      </c>
      <c r="AQ1118">
        <f t="shared" si="153"/>
        <v>0</v>
      </c>
      <c r="AR1118">
        <f t="shared" si="154"/>
        <v>0</v>
      </c>
      <c r="AS1118">
        <f t="shared" si="155"/>
        <v>0</v>
      </c>
      <c r="AT1118">
        <f t="shared" si="156"/>
        <v>0</v>
      </c>
      <c r="AU1118">
        <f t="shared" si="157"/>
        <v>0</v>
      </c>
      <c r="AV1118">
        <f t="shared" si="158"/>
        <v>0</v>
      </c>
    </row>
    <row r="1119" spans="1:48" ht="15" customHeight="1">
      <c r="A1119" s="83"/>
      <c r="B1119" s="100"/>
      <c r="C1119" s="125" t="s">
        <v>1682</v>
      </c>
      <c r="D1119" s="441" t="str">
        <f>IF(OR($AC$136="",$C$26&lt;&gt;1),"",IF(HLOOKUP($AC$136,Presentación!$AQ$3:$BV$574,Presentación!AP399)="","",HLOOKUP($AC$136,Presentación!$AQ$3:$BV$574,Presentación!AP399,0)))</f>
        <v/>
      </c>
      <c r="E1119" s="428"/>
      <c r="F1119" s="429"/>
      <c r="G1119" s="396" t="str">
        <f>IF(OR($AC$136="",$C$26&lt;&gt;1),"",IF(HLOOKUP($AC$136,Presentación!$BZ$3:$DE$574,Presentación!AP399,0)="","",HLOOKUP($AC$136,Presentación!$BZ$3:$DE$574,Presentación!AP399,0)))</f>
        <v/>
      </c>
      <c r="H1119" s="428"/>
      <c r="I1119" s="428"/>
      <c r="J1119" s="428"/>
      <c r="K1119" s="428"/>
      <c r="L1119" s="428"/>
      <c r="M1119" s="428"/>
      <c r="N1119" s="428"/>
      <c r="O1119" s="249"/>
      <c r="P1119" s="249"/>
      <c r="Q1119" s="249"/>
      <c r="R1119" s="249"/>
      <c r="S1119" s="249"/>
      <c r="T1119" s="251"/>
      <c r="U1119" s="251"/>
      <c r="V1119" s="251"/>
      <c r="W1119" s="251"/>
      <c r="X1119" s="251"/>
      <c r="Y1119" s="251"/>
      <c r="Z1119" s="251"/>
      <c r="AA1119" s="251"/>
      <c r="AB1119" s="251"/>
      <c r="AC1119" s="251"/>
      <c r="AD1119" s="251"/>
      <c r="AK1119">
        <f t="shared" si="147"/>
        <v>0</v>
      </c>
      <c r="AL1119">
        <f t="shared" si="148"/>
        <v>0</v>
      </c>
      <c r="AM1119">
        <f t="shared" si="149"/>
        <v>0</v>
      </c>
      <c r="AN1119">
        <f t="shared" si="150"/>
        <v>0</v>
      </c>
      <c r="AO1119">
        <f t="shared" si="151"/>
        <v>0</v>
      </c>
      <c r="AP1119">
        <f t="shared" si="152"/>
        <v>0</v>
      </c>
      <c r="AQ1119">
        <f t="shared" si="153"/>
        <v>0</v>
      </c>
      <c r="AR1119">
        <f t="shared" si="154"/>
        <v>0</v>
      </c>
      <c r="AS1119">
        <f t="shared" si="155"/>
        <v>0</v>
      </c>
      <c r="AT1119">
        <f t="shared" si="156"/>
        <v>0</v>
      </c>
      <c r="AU1119">
        <f t="shared" si="157"/>
        <v>0</v>
      </c>
      <c r="AV1119">
        <f t="shared" si="158"/>
        <v>0</v>
      </c>
    </row>
    <row r="1120" spans="1:48" ht="15" customHeight="1">
      <c r="A1120" s="83"/>
      <c r="B1120" s="100"/>
      <c r="C1120" s="125" t="s">
        <v>1683</v>
      </c>
      <c r="D1120" s="441" t="str">
        <f>IF(OR($AC$136="",$C$26&lt;&gt;1),"",IF(HLOOKUP($AC$136,Presentación!$AQ$3:$BV$574,Presentación!AP400)="","",HLOOKUP($AC$136,Presentación!$AQ$3:$BV$574,Presentación!AP400,0)))</f>
        <v/>
      </c>
      <c r="E1120" s="428"/>
      <c r="F1120" s="429"/>
      <c r="G1120" s="396" t="str">
        <f>IF(OR($AC$136="",$C$26&lt;&gt;1),"",IF(HLOOKUP($AC$136,Presentación!$BZ$3:$DE$574,Presentación!AP400,0)="","",HLOOKUP($AC$136,Presentación!$BZ$3:$DE$574,Presentación!AP400,0)))</f>
        <v/>
      </c>
      <c r="H1120" s="428"/>
      <c r="I1120" s="428"/>
      <c r="J1120" s="428"/>
      <c r="K1120" s="428"/>
      <c r="L1120" s="428"/>
      <c r="M1120" s="428"/>
      <c r="N1120" s="428"/>
      <c r="O1120" s="249"/>
      <c r="P1120" s="249"/>
      <c r="Q1120" s="249"/>
      <c r="R1120" s="249"/>
      <c r="S1120" s="249"/>
      <c r="T1120" s="251"/>
      <c r="U1120" s="251"/>
      <c r="V1120" s="251"/>
      <c r="W1120" s="251"/>
      <c r="X1120" s="251"/>
      <c r="Y1120" s="251"/>
      <c r="Z1120" s="251"/>
      <c r="AA1120" s="251"/>
      <c r="AB1120" s="251"/>
      <c r="AC1120" s="251"/>
      <c r="AD1120" s="251"/>
      <c r="AK1120">
        <f t="shared" si="147"/>
        <v>0</v>
      </c>
      <c r="AL1120">
        <f t="shared" si="148"/>
        <v>0</v>
      </c>
      <c r="AM1120">
        <f t="shared" si="149"/>
        <v>0</v>
      </c>
      <c r="AN1120">
        <f t="shared" si="150"/>
        <v>0</v>
      </c>
      <c r="AO1120">
        <f t="shared" si="151"/>
        <v>0</v>
      </c>
      <c r="AP1120">
        <f t="shared" si="152"/>
        <v>0</v>
      </c>
      <c r="AQ1120">
        <f t="shared" si="153"/>
        <v>0</v>
      </c>
      <c r="AR1120">
        <f t="shared" si="154"/>
        <v>0</v>
      </c>
      <c r="AS1120">
        <f t="shared" si="155"/>
        <v>0</v>
      </c>
      <c r="AT1120">
        <f t="shared" si="156"/>
        <v>0</v>
      </c>
      <c r="AU1120">
        <f t="shared" si="157"/>
        <v>0</v>
      </c>
      <c r="AV1120">
        <f t="shared" si="158"/>
        <v>0</v>
      </c>
    </row>
    <row r="1121" spans="1:48" ht="15" customHeight="1">
      <c r="A1121" s="83"/>
      <c r="B1121" s="100"/>
      <c r="C1121" s="125" t="s">
        <v>1684</v>
      </c>
      <c r="D1121" s="441" t="str">
        <f>IF(OR($AC$136="",$C$26&lt;&gt;1),"",IF(HLOOKUP($AC$136,Presentación!$AQ$3:$BV$574,Presentación!AP401)="","",HLOOKUP($AC$136,Presentación!$AQ$3:$BV$574,Presentación!AP401,0)))</f>
        <v/>
      </c>
      <c r="E1121" s="428"/>
      <c r="F1121" s="429"/>
      <c r="G1121" s="396" t="str">
        <f>IF(OR($AC$136="",$C$26&lt;&gt;1),"",IF(HLOOKUP($AC$136,Presentación!$BZ$3:$DE$574,Presentación!AP401,0)="","",HLOOKUP($AC$136,Presentación!$BZ$3:$DE$574,Presentación!AP401,0)))</f>
        <v/>
      </c>
      <c r="H1121" s="428"/>
      <c r="I1121" s="428"/>
      <c r="J1121" s="428"/>
      <c r="K1121" s="428"/>
      <c r="L1121" s="428"/>
      <c r="M1121" s="428"/>
      <c r="N1121" s="428"/>
      <c r="O1121" s="249"/>
      <c r="P1121" s="249"/>
      <c r="Q1121" s="249"/>
      <c r="R1121" s="249"/>
      <c r="S1121" s="249"/>
      <c r="T1121" s="251"/>
      <c r="U1121" s="251"/>
      <c r="V1121" s="251"/>
      <c r="W1121" s="251"/>
      <c r="X1121" s="251"/>
      <c r="Y1121" s="251"/>
      <c r="Z1121" s="251"/>
      <c r="AA1121" s="251"/>
      <c r="AB1121" s="251"/>
      <c r="AC1121" s="251"/>
      <c r="AD1121" s="251"/>
      <c r="AK1121">
        <f t="shared" si="147"/>
        <v>0</v>
      </c>
      <c r="AL1121">
        <f t="shared" si="148"/>
        <v>0</v>
      </c>
      <c r="AM1121">
        <f t="shared" si="149"/>
        <v>0</v>
      </c>
      <c r="AN1121">
        <f t="shared" si="150"/>
        <v>0</v>
      </c>
      <c r="AO1121">
        <f t="shared" si="151"/>
        <v>0</v>
      </c>
      <c r="AP1121">
        <f t="shared" si="152"/>
        <v>0</v>
      </c>
      <c r="AQ1121">
        <f t="shared" si="153"/>
        <v>0</v>
      </c>
      <c r="AR1121">
        <f t="shared" si="154"/>
        <v>0</v>
      </c>
      <c r="AS1121">
        <f t="shared" si="155"/>
        <v>0</v>
      </c>
      <c r="AT1121">
        <f t="shared" si="156"/>
        <v>0</v>
      </c>
      <c r="AU1121">
        <f t="shared" si="157"/>
        <v>0</v>
      </c>
      <c r="AV1121">
        <f t="shared" si="158"/>
        <v>0</v>
      </c>
    </row>
    <row r="1122" spans="1:48" ht="15" customHeight="1">
      <c r="A1122" s="83"/>
      <c r="B1122" s="100"/>
      <c r="C1122" s="125" t="s">
        <v>1685</v>
      </c>
      <c r="D1122" s="441" t="str">
        <f>IF(OR($AC$136="",$C$26&lt;&gt;1),"",IF(HLOOKUP($AC$136,Presentación!$AQ$3:$BV$574,Presentación!AP402)="","",HLOOKUP($AC$136,Presentación!$AQ$3:$BV$574,Presentación!AP402,0)))</f>
        <v/>
      </c>
      <c r="E1122" s="428"/>
      <c r="F1122" s="429"/>
      <c r="G1122" s="396" t="str">
        <f>IF(OR($AC$136="",$C$26&lt;&gt;1),"",IF(HLOOKUP($AC$136,Presentación!$BZ$3:$DE$574,Presentación!AP402,0)="","",HLOOKUP($AC$136,Presentación!$BZ$3:$DE$574,Presentación!AP402,0)))</f>
        <v/>
      </c>
      <c r="H1122" s="428"/>
      <c r="I1122" s="428"/>
      <c r="J1122" s="428"/>
      <c r="K1122" s="428"/>
      <c r="L1122" s="428"/>
      <c r="M1122" s="428"/>
      <c r="N1122" s="428"/>
      <c r="O1122" s="249"/>
      <c r="P1122" s="249"/>
      <c r="Q1122" s="249"/>
      <c r="R1122" s="249"/>
      <c r="S1122" s="249"/>
      <c r="T1122" s="251"/>
      <c r="U1122" s="251"/>
      <c r="V1122" s="251"/>
      <c r="W1122" s="251"/>
      <c r="X1122" s="251"/>
      <c r="Y1122" s="251"/>
      <c r="Z1122" s="251"/>
      <c r="AA1122" s="251"/>
      <c r="AB1122" s="251"/>
      <c r="AC1122" s="251"/>
      <c r="AD1122" s="251"/>
      <c r="AK1122">
        <f t="shared" si="147"/>
        <v>0</v>
      </c>
      <c r="AL1122">
        <f t="shared" si="148"/>
        <v>0</v>
      </c>
      <c r="AM1122">
        <f t="shared" si="149"/>
        <v>0</v>
      </c>
      <c r="AN1122">
        <f t="shared" si="150"/>
        <v>0</v>
      </c>
      <c r="AO1122">
        <f t="shared" si="151"/>
        <v>0</v>
      </c>
      <c r="AP1122">
        <f t="shared" si="152"/>
        <v>0</v>
      </c>
      <c r="AQ1122">
        <f t="shared" si="153"/>
        <v>0</v>
      </c>
      <c r="AR1122">
        <f t="shared" si="154"/>
        <v>0</v>
      </c>
      <c r="AS1122">
        <f t="shared" si="155"/>
        <v>0</v>
      </c>
      <c r="AT1122">
        <f t="shared" si="156"/>
        <v>0</v>
      </c>
      <c r="AU1122">
        <f t="shared" si="157"/>
        <v>0</v>
      </c>
      <c r="AV1122">
        <f t="shared" si="158"/>
        <v>0</v>
      </c>
    </row>
    <row r="1123" spans="1:48" ht="15" customHeight="1">
      <c r="A1123" s="83"/>
      <c r="B1123" s="100"/>
      <c r="C1123" s="125" t="s">
        <v>1686</v>
      </c>
      <c r="D1123" s="441" t="str">
        <f>IF(OR($AC$136="",$C$26&lt;&gt;1),"",IF(HLOOKUP($AC$136,Presentación!$AQ$3:$BV$574,Presentación!AP403)="","",HLOOKUP($AC$136,Presentación!$AQ$3:$BV$574,Presentación!AP403,0)))</f>
        <v/>
      </c>
      <c r="E1123" s="428"/>
      <c r="F1123" s="429"/>
      <c r="G1123" s="396" t="str">
        <f>IF(OR($AC$136="",$C$26&lt;&gt;1),"",IF(HLOOKUP($AC$136,Presentación!$BZ$3:$DE$574,Presentación!AP403,0)="","",HLOOKUP($AC$136,Presentación!$BZ$3:$DE$574,Presentación!AP403,0)))</f>
        <v/>
      </c>
      <c r="H1123" s="428"/>
      <c r="I1123" s="428"/>
      <c r="J1123" s="428"/>
      <c r="K1123" s="428"/>
      <c r="L1123" s="428"/>
      <c r="M1123" s="428"/>
      <c r="N1123" s="428"/>
      <c r="O1123" s="249"/>
      <c r="P1123" s="249"/>
      <c r="Q1123" s="249"/>
      <c r="R1123" s="249"/>
      <c r="S1123" s="249"/>
      <c r="T1123" s="251"/>
      <c r="U1123" s="251"/>
      <c r="V1123" s="251"/>
      <c r="W1123" s="251"/>
      <c r="X1123" s="251"/>
      <c r="Y1123" s="251"/>
      <c r="Z1123" s="251"/>
      <c r="AA1123" s="251"/>
      <c r="AB1123" s="251"/>
      <c r="AC1123" s="251"/>
      <c r="AD1123" s="251"/>
      <c r="AK1123">
        <f t="shared" si="147"/>
        <v>0</v>
      </c>
      <c r="AL1123">
        <f t="shared" si="148"/>
        <v>0</v>
      </c>
      <c r="AM1123">
        <f t="shared" si="149"/>
        <v>0</v>
      </c>
      <c r="AN1123">
        <f t="shared" si="150"/>
        <v>0</v>
      </c>
      <c r="AO1123">
        <f t="shared" si="151"/>
        <v>0</v>
      </c>
      <c r="AP1123">
        <f t="shared" si="152"/>
        <v>0</v>
      </c>
      <c r="AQ1123">
        <f t="shared" si="153"/>
        <v>0</v>
      </c>
      <c r="AR1123">
        <f t="shared" si="154"/>
        <v>0</v>
      </c>
      <c r="AS1123">
        <f t="shared" si="155"/>
        <v>0</v>
      </c>
      <c r="AT1123">
        <f t="shared" si="156"/>
        <v>0</v>
      </c>
      <c r="AU1123">
        <f t="shared" si="157"/>
        <v>0</v>
      </c>
      <c r="AV1123">
        <f t="shared" si="158"/>
        <v>0</v>
      </c>
    </row>
    <row r="1124" spans="1:48" ht="15" customHeight="1">
      <c r="A1124" s="83"/>
      <c r="B1124" s="100"/>
      <c r="C1124" s="125" t="s">
        <v>1687</v>
      </c>
      <c r="D1124" s="441" t="str">
        <f>IF(OR($AC$136="",$C$26&lt;&gt;1),"",IF(HLOOKUP($AC$136,Presentación!$AQ$3:$BV$574,Presentación!AP404)="","",HLOOKUP($AC$136,Presentación!$AQ$3:$BV$574,Presentación!AP404,0)))</f>
        <v/>
      </c>
      <c r="E1124" s="428"/>
      <c r="F1124" s="429"/>
      <c r="G1124" s="396" t="str">
        <f>IF(OR($AC$136="",$C$26&lt;&gt;1),"",IF(HLOOKUP($AC$136,Presentación!$BZ$3:$DE$574,Presentación!AP404,0)="","",HLOOKUP($AC$136,Presentación!$BZ$3:$DE$574,Presentación!AP404,0)))</f>
        <v/>
      </c>
      <c r="H1124" s="428"/>
      <c r="I1124" s="428"/>
      <c r="J1124" s="428"/>
      <c r="K1124" s="428"/>
      <c r="L1124" s="428"/>
      <c r="M1124" s="428"/>
      <c r="N1124" s="428"/>
      <c r="O1124" s="249"/>
      <c r="P1124" s="249"/>
      <c r="Q1124" s="249"/>
      <c r="R1124" s="249"/>
      <c r="S1124" s="249"/>
      <c r="T1124" s="251"/>
      <c r="U1124" s="251"/>
      <c r="V1124" s="251"/>
      <c r="W1124" s="251"/>
      <c r="X1124" s="251"/>
      <c r="Y1124" s="251"/>
      <c r="Z1124" s="251"/>
      <c r="AA1124" s="251"/>
      <c r="AB1124" s="251"/>
      <c r="AC1124" s="251"/>
      <c r="AD1124" s="251"/>
      <c r="AK1124">
        <f t="shared" si="147"/>
        <v>0</v>
      </c>
      <c r="AL1124">
        <f t="shared" si="148"/>
        <v>0</v>
      </c>
      <c r="AM1124">
        <f t="shared" si="149"/>
        <v>0</v>
      </c>
      <c r="AN1124">
        <f t="shared" si="150"/>
        <v>0</v>
      </c>
      <c r="AO1124">
        <f t="shared" si="151"/>
        <v>0</v>
      </c>
      <c r="AP1124">
        <f t="shared" si="152"/>
        <v>0</v>
      </c>
      <c r="AQ1124">
        <f t="shared" si="153"/>
        <v>0</v>
      </c>
      <c r="AR1124">
        <f t="shared" si="154"/>
        <v>0</v>
      </c>
      <c r="AS1124">
        <f t="shared" si="155"/>
        <v>0</v>
      </c>
      <c r="AT1124">
        <f t="shared" si="156"/>
        <v>0</v>
      </c>
      <c r="AU1124">
        <f t="shared" si="157"/>
        <v>0</v>
      </c>
      <c r="AV1124">
        <f t="shared" si="158"/>
        <v>0</v>
      </c>
    </row>
    <row r="1125" spans="1:48" ht="15" customHeight="1">
      <c r="A1125" s="83"/>
      <c r="B1125" s="100"/>
      <c r="C1125" s="125" t="s">
        <v>1688</v>
      </c>
      <c r="D1125" s="441" t="str">
        <f>IF(OR($AC$136="",$C$26&lt;&gt;1),"",IF(HLOOKUP($AC$136,Presentación!$AQ$3:$BV$574,Presentación!AP405)="","",HLOOKUP($AC$136,Presentación!$AQ$3:$BV$574,Presentación!AP405,0)))</f>
        <v/>
      </c>
      <c r="E1125" s="428"/>
      <c r="F1125" s="429"/>
      <c r="G1125" s="396" t="str">
        <f>IF(OR($AC$136="",$C$26&lt;&gt;1),"",IF(HLOOKUP($AC$136,Presentación!$BZ$3:$DE$574,Presentación!AP405,0)="","",HLOOKUP($AC$136,Presentación!$BZ$3:$DE$574,Presentación!AP405,0)))</f>
        <v/>
      </c>
      <c r="H1125" s="428"/>
      <c r="I1125" s="428"/>
      <c r="J1125" s="428"/>
      <c r="K1125" s="428"/>
      <c r="L1125" s="428"/>
      <c r="M1125" s="428"/>
      <c r="N1125" s="428"/>
      <c r="O1125" s="249"/>
      <c r="P1125" s="249"/>
      <c r="Q1125" s="249"/>
      <c r="R1125" s="249"/>
      <c r="S1125" s="249"/>
      <c r="T1125" s="251"/>
      <c r="U1125" s="251"/>
      <c r="V1125" s="251"/>
      <c r="W1125" s="251"/>
      <c r="X1125" s="251"/>
      <c r="Y1125" s="251"/>
      <c r="Z1125" s="251"/>
      <c r="AA1125" s="251"/>
      <c r="AB1125" s="251"/>
      <c r="AC1125" s="251"/>
      <c r="AD1125" s="251"/>
      <c r="AK1125">
        <f t="shared" si="147"/>
        <v>0</v>
      </c>
      <c r="AL1125">
        <f t="shared" si="148"/>
        <v>0</v>
      </c>
      <c r="AM1125">
        <f t="shared" si="149"/>
        <v>0</v>
      </c>
      <c r="AN1125">
        <f t="shared" si="150"/>
        <v>0</v>
      </c>
      <c r="AO1125">
        <f t="shared" si="151"/>
        <v>0</v>
      </c>
      <c r="AP1125">
        <f t="shared" si="152"/>
        <v>0</v>
      </c>
      <c r="AQ1125">
        <f t="shared" si="153"/>
        <v>0</v>
      </c>
      <c r="AR1125">
        <f t="shared" si="154"/>
        <v>0</v>
      </c>
      <c r="AS1125">
        <f t="shared" si="155"/>
        <v>0</v>
      </c>
      <c r="AT1125">
        <f t="shared" si="156"/>
        <v>0</v>
      </c>
      <c r="AU1125">
        <f t="shared" si="157"/>
        <v>0</v>
      </c>
      <c r="AV1125">
        <f t="shared" si="158"/>
        <v>0</v>
      </c>
    </row>
    <row r="1126" spans="1:48" ht="15" customHeight="1">
      <c r="A1126" s="83"/>
      <c r="B1126" s="100"/>
      <c r="C1126" s="125" t="s">
        <v>1689</v>
      </c>
      <c r="D1126" s="441" t="str">
        <f>IF(OR($AC$136="",$C$26&lt;&gt;1),"",IF(HLOOKUP($AC$136,Presentación!$AQ$3:$BV$574,Presentación!AP406)="","",HLOOKUP($AC$136,Presentación!$AQ$3:$BV$574,Presentación!AP406,0)))</f>
        <v/>
      </c>
      <c r="E1126" s="428"/>
      <c r="F1126" s="429"/>
      <c r="G1126" s="396" t="str">
        <f>IF(OR($AC$136="",$C$26&lt;&gt;1),"",IF(HLOOKUP($AC$136,Presentación!$BZ$3:$DE$574,Presentación!AP406,0)="","",HLOOKUP($AC$136,Presentación!$BZ$3:$DE$574,Presentación!AP406,0)))</f>
        <v/>
      </c>
      <c r="H1126" s="428"/>
      <c r="I1126" s="428"/>
      <c r="J1126" s="428"/>
      <c r="K1126" s="428"/>
      <c r="L1126" s="428"/>
      <c r="M1126" s="428"/>
      <c r="N1126" s="428"/>
      <c r="O1126" s="249"/>
      <c r="P1126" s="249"/>
      <c r="Q1126" s="249"/>
      <c r="R1126" s="249"/>
      <c r="S1126" s="249"/>
      <c r="T1126" s="251"/>
      <c r="U1126" s="251"/>
      <c r="V1126" s="251"/>
      <c r="W1126" s="251"/>
      <c r="X1126" s="251"/>
      <c r="Y1126" s="251"/>
      <c r="Z1126" s="251"/>
      <c r="AA1126" s="251"/>
      <c r="AB1126" s="251"/>
      <c r="AC1126" s="251"/>
      <c r="AD1126" s="251"/>
      <c r="AK1126">
        <f t="shared" si="147"/>
        <v>0</v>
      </c>
      <c r="AL1126">
        <f t="shared" si="148"/>
        <v>0</v>
      </c>
      <c r="AM1126">
        <f t="shared" si="149"/>
        <v>0</v>
      </c>
      <c r="AN1126">
        <f t="shared" si="150"/>
        <v>0</v>
      </c>
      <c r="AO1126">
        <f t="shared" si="151"/>
        <v>0</v>
      </c>
      <c r="AP1126">
        <f t="shared" si="152"/>
        <v>0</v>
      </c>
      <c r="AQ1126">
        <f t="shared" si="153"/>
        <v>0</v>
      </c>
      <c r="AR1126">
        <f t="shared" si="154"/>
        <v>0</v>
      </c>
      <c r="AS1126">
        <f t="shared" si="155"/>
        <v>0</v>
      </c>
      <c r="AT1126">
        <f t="shared" si="156"/>
        <v>0</v>
      </c>
      <c r="AU1126">
        <f t="shared" si="157"/>
        <v>0</v>
      </c>
      <c r="AV1126">
        <f t="shared" si="158"/>
        <v>0</v>
      </c>
    </row>
    <row r="1127" spans="1:48" ht="15" customHeight="1">
      <c r="A1127" s="83"/>
      <c r="B1127" s="100"/>
      <c r="C1127" s="125" t="s">
        <v>1690</v>
      </c>
      <c r="D1127" s="441" t="str">
        <f>IF(OR($AC$136="",$C$26&lt;&gt;1),"",IF(HLOOKUP($AC$136,Presentación!$AQ$3:$BV$574,Presentación!AP407)="","",HLOOKUP($AC$136,Presentación!$AQ$3:$BV$574,Presentación!AP407,0)))</f>
        <v/>
      </c>
      <c r="E1127" s="428"/>
      <c r="F1127" s="429"/>
      <c r="G1127" s="396" t="str">
        <f>IF(OR($AC$136="",$C$26&lt;&gt;1),"",IF(HLOOKUP($AC$136,Presentación!$BZ$3:$DE$574,Presentación!AP407,0)="","",HLOOKUP($AC$136,Presentación!$BZ$3:$DE$574,Presentación!AP407,0)))</f>
        <v/>
      </c>
      <c r="H1127" s="428"/>
      <c r="I1127" s="428"/>
      <c r="J1127" s="428"/>
      <c r="K1127" s="428"/>
      <c r="L1127" s="428"/>
      <c r="M1127" s="428"/>
      <c r="N1127" s="428"/>
      <c r="O1127" s="249"/>
      <c r="P1127" s="249"/>
      <c r="Q1127" s="249"/>
      <c r="R1127" s="249"/>
      <c r="S1127" s="249"/>
      <c r="T1127" s="251"/>
      <c r="U1127" s="251"/>
      <c r="V1127" s="251"/>
      <c r="W1127" s="251"/>
      <c r="X1127" s="251"/>
      <c r="Y1127" s="251"/>
      <c r="Z1127" s="251"/>
      <c r="AA1127" s="251"/>
      <c r="AB1127" s="251"/>
      <c r="AC1127" s="251"/>
      <c r="AD1127" s="251"/>
      <c r="AK1127">
        <f t="shared" si="147"/>
        <v>0</v>
      </c>
      <c r="AL1127">
        <f t="shared" si="148"/>
        <v>0</v>
      </c>
      <c r="AM1127">
        <f t="shared" si="149"/>
        <v>0</v>
      </c>
      <c r="AN1127">
        <f t="shared" si="150"/>
        <v>0</v>
      </c>
      <c r="AO1127">
        <f t="shared" si="151"/>
        <v>0</v>
      </c>
      <c r="AP1127">
        <f t="shared" si="152"/>
        <v>0</v>
      </c>
      <c r="AQ1127">
        <f t="shared" si="153"/>
        <v>0</v>
      </c>
      <c r="AR1127">
        <f t="shared" si="154"/>
        <v>0</v>
      </c>
      <c r="AS1127">
        <f t="shared" si="155"/>
        <v>0</v>
      </c>
      <c r="AT1127">
        <f t="shared" si="156"/>
        <v>0</v>
      </c>
      <c r="AU1127">
        <f t="shared" si="157"/>
        <v>0</v>
      </c>
      <c r="AV1127">
        <f t="shared" si="158"/>
        <v>0</v>
      </c>
    </row>
    <row r="1128" spans="1:48" ht="15" customHeight="1">
      <c r="A1128" s="83"/>
      <c r="B1128" s="100"/>
      <c r="C1128" s="125" t="s">
        <v>1691</v>
      </c>
      <c r="D1128" s="441" t="str">
        <f>IF(OR($AC$136="",$C$26&lt;&gt;1),"",IF(HLOOKUP($AC$136,Presentación!$AQ$3:$BV$574,Presentación!AP408)="","",HLOOKUP($AC$136,Presentación!$AQ$3:$BV$574,Presentación!AP408,0)))</f>
        <v/>
      </c>
      <c r="E1128" s="428"/>
      <c r="F1128" s="429"/>
      <c r="G1128" s="396" t="str">
        <f>IF(OR($AC$136="",$C$26&lt;&gt;1),"",IF(HLOOKUP($AC$136,Presentación!$BZ$3:$DE$574,Presentación!AP408,0)="","",HLOOKUP($AC$136,Presentación!$BZ$3:$DE$574,Presentación!AP408,0)))</f>
        <v/>
      </c>
      <c r="H1128" s="428"/>
      <c r="I1128" s="428"/>
      <c r="J1128" s="428"/>
      <c r="K1128" s="428"/>
      <c r="L1128" s="428"/>
      <c r="M1128" s="428"/>
      <c r="N1128" s="428"/>
      <c r="O1128" s="249"/>
      <c r="P1128" s="249"/>
      <c r="Q1128" s="249"/>
      <c r="R1128" s="249"/>
      <c r="S1128" s="249"/>
      <c r="T1128" s="251"/>
      <c r="U1128" s="251"/>
      <c r="V1128" s="251"/>
      <c r="W1128" s="251"/>
      <c r="X1128" s="251"/>
      <c r="Y1128" s="251"/>
      <c r="Z1128" s="251"/>
      <c r="AA1128" s="251"/>
      <c r="AB1128" s="251"/>
      <c r="AC1128" s="251"/>
      <c r="AD1128" s="251"/>
      <c r="AK1128">
        <f t="shared" si="147"/>
        <v>0</v>
      </c>
      <c r="AL1128">
        <f t="shared" si="148"/>
        <v>0</v>
      </c>
      <c r="AM1128">
        <f t="shared" si="149"/>
        <v>0</v>
      </c>
      <c r="AN1128">
        <f t="shared" si="150"/>
        <v>0</v>
      </c>
      <c r="AO1128">
        <f t="shared" si="151"/>
        <v>0</v>
      </c>
      <c r="AP1128">
        <f t="shared" si="152"/>
        <v>0</v>
      </c>
      <c r="AQ1128">
        <f t="shared" si="153"/>
        <v>0</v>
      </c>
      <c r="AR1128">
        <f t="shared" si="154"/>
        <v>0</v>
      </c>
      <c r="AS1128">
        <f t="shared" si="155"/>
        <v>0</v>
      </c>
      <c r="AT1128">
        <f t="shared" si="156"/>
        <v>0</v>
      </c>
      <c r="AU1128">
        <f t="shared" si="157"/>
        <v>0</v>
      </c>
      <c r="AV1128">
        <f t="shared" si="158"/>
        <v>0</v>
      </c>
    </row>
    <row r="1129" spans="1:48" ht="15" customHeight="1">
      <c r="A1129" s="83"/>
      <c r="B1129" s="100"/>
      <c r="C1129" s="125" t="s">
        <v>1692</v>
      </c>
      <c r="D1129" s="441" t="str">
        <f>IF(OR($AC$136="",$C$26&lt;&gt;1),"",IF(HLOOKUP($AC$136,Presentación!$AQ$3:$BV$574,Presentación!AP409)="","",HLOOKUP($AC$136,Presentación!$AQ$3:$BV$574,Presentación!AP409,0)))</f>
        <v/>
      </c>
      <c r="E1129" s="428"/>
      <c r="F1129" s="429"/>
      <c r="G1129" s="396" t="str">
        <f>IF(OR($AC$136="",$C$26&lt;&gt;1),"",IF(HLOOKUP($AC$136,Presentación!$BZ$3:$DE$574,Presentación!AP409,0)="","",HLOOKUP($AC$136,Presentación!$BZ$3:$DE$574,Presentación!AP409,0)))</f>
        <v/>
      </c>
      <c r="H1129" s="428"/>
      <c r="I1129" s="428"/>
      <c r="J1129" s="428"/>
      <c r="K1129" s="428"/>
      <c r="L1129" s="428"/>
      <c r="M1129" s="428"/>
      <c r="N1129" s="428"/>
      <c r="O1129" s="249"/>
      <c r="P1129" s="249"/>
      <c r="Q1129" s="249"/>
      <c r="R1129" s="249"/>
      <c r="S1129" s="249"/>
      <c r="T1129" s="251"/>
      <c r="U1129" s="251"/>
      <c r="V1129" s="251"/>
      <c r="W1129" s="251"/>
      <c r="X1129" s="251"/>
      <c r="Y1129" s="251"/>
      <c r="Z1129" s="251"/>
      <c r="AA1129" s="251"/>
      <c r="AB1129" s="251"/>
      <c r="AC1129" s="251"/>
      <c r="AD1129" s="251"/>
      <c r="AK1129">
        <f t="shared" si="147"/>
        <v>0</v>
      </c>
      <c r="AL1129">
        <f t="shared" si="148"/>
        <v>0</v>
      </c>
      <c r="AM1129">
        <f t="shared" si="149"/>
        <v>0</v>
      </c>
      <c r="AN1129">
        <f t="shared" si="150"/>
        <v>0</v>
      </c>
      <c r="AO1129">
        <f t="shared" si="151"/>
        <v>0</v>
      </c>
      <c r="AP1129">
        <f t="shared" si="152"/>
        <v>0</v>
      </c>
      <c r="AQ1129">
        <f t="shared" si="153"/>
        <v>0</v>
      </c>
      <c r="AR1129">
        <f t="shared" si="154"/>
        <v>0</v>
      </c>
      <c r="AS1129">
        <f t="shared" si="155"/>
        <v>0</v>
      </c>
      <c r="AT1129">
        <f t="shared" si="156"/>
        <v>0</v>
      </c>
      <c r="AU1129">
        <f t="shared" si="157"/>
        <v>0</v>
      </c>
      <c r="AV1129">
        <f t="shared" si="158"/>
        <v>0</v>
      </c>
    </row>
    <row r="1130" spans="1:48" ht="15" customHeight="1">
      <c r="A1130" s="83"/>
      <c r="B1130" s="100"/>
      <c r="C1130" s="125" t="s">
        <v>1693</v>
      </c>
      <c r="D1130" s="441" t="str">
        <f>IF(OR($AC$136="",$C$26&lt;&gt;1),"",IF(HLOOKUP($AC$136,Presentación!$AQ$3:$BV$574,Presentación!AP410)="","",HLOOKUP($AC$136,Presentación!$AQ$3:$BV$574,Presentación!AP410,0)))</f>
        <v/>
      </c>
      <c r="E1130" s="428"/>
      <c r="F1130" s="429"/>
      <c r="G1130" s="396" t="str">
        <f>IF(OR($AC$136="",$C$26&lt;&gt;1),"",IF(HLOOKUP($AC$136,Presentación!$BZ$3:$DE$574,Presentación!AP410,0)="","",HLOOKUP($AC$136,Presentación!$BZ$3:$DE$574,Presentación!AP410,0)))</f>
        <v/>
      </c>
      <c r="H1130" s="428"/>
      <c r="I1130" s="428"/>
      <c r="J1130" s="428"/>
      <c r="K1130" s="428"/>
      <c r="L1130" s="428"/>
      <c r="M1130" s="428"/>
      <c r="N1130" s="428"/>
      <c r="O1130" s="249"/>
      <c r="P1130" s="249"/>
      <c r="Q1130" s="249"/>
      <c r="R1130" s="249"/>
      <c r="S1130" s="249"/>
      <c r="T1130" s="251"/>
      <c r="U1130" s="251"/>
      <c r="V1130" s="251"/>
      <c r="W1130" s="251"/>
      <c r="X1130" s="251"/>
      <c r="Y1130" s="251"/>
      <c r="Z1130" s="251"/>
      <c r="AA1130" s="251"/>
      <c r="AB1130" s="251"/>
      <c r="AC1130" s="251"/>
      <c r="AD1130" s="251"/>
      <c r="AK1130">
        <f t="shared" si="147"/>
        <v>0</v>
      </c>
      <c r="AL1130">
        <f t="shared" si="148"/>
        <v>0</v>
      </c>
      <c r="AM1130">
        <f t="shared" si="149"/>
        <v>0</v>
      </c>
      <c r="AN1130">
        <f t="shared" si="150"/>
        <v>0</v>
      </c>
      <c r="AO1130">
        <f t="shared" si="151"/>
        <v>0</v>
      </c>
      <c r="AP1130">
        <f t="shared" si="152"/>
        <v>0</v>
      </c>
      <c r="AQ1130">
        <f t="shared" si="153"/>
        <v>0</v>
      </c>
      <c r="AR1130">
        <f t="shared" si="154"/>
        <v>0</v>
      </c>
      <c r="AS1130">
        <f t="shared" si="155"/>
        <v>0</v>
      </c>
      <c r="AT1130">
        <f t="shared" si="156"/>
        <v>0</v>
      </c>
      <c r="AU1130">
        <f t="shared" si="157"/>
        <v>0</v>
      </c>
      <c r="AV1130">
        <f t="shared" si="158"/>
        <v>0</v>
      </c>
    </row>
    <row r="1131" spans="1:48" ht="15" customHeight="1">
      <c r="A1131" s="83"/>
      <c r="B1131" s="100"/>
      <c r="C1131" s="125" t="s">
        <v>1694</v>
      </c>
      <c r="D1131" s="441" t="str">
        <f>IF(OR($AC$136="",$C$26&lt;&gt;1),"",IF(HLOOKUP($AC$136,Presentación!$AQ$3:$BV$574,Presentación!AP411)="","",HLOOKUP($AC$136,Presentación!$AQ$3:$BV$574,Presentación!AP411,0)))</f>
        <v/>
      </c>
      <c r="E1131" s="428"/>
      <c r="F1131" s="429"/>
      <c r="G1131" s="396" t="str">
        <f>IF(OR($AC$136="",$C$26&lt;&gt;1),"",IF(HLOOKUP($AC$136,Presentación!$BZ$3:$DE$574,Presentación!AP411,0)="","",HLOOKUP($AC$136,Presentación!$BZ$3:$DE$574,Presentación!AP411,0)))</f>
        <v/>
      </c>
      <c r="H1131" s="428"/>
      <c r="I1131" s="428"/>
      <c r="J1131" s="428"/>
      <c r="K1131" s="428"/>
      <c r="L1131" s="428"/>
      <c r="M1131" s="428"/>
      <c r="N1131" s="428"/>
      <c r="O1131" s="249"/>
      <c r="P1131" s="249"/>
      <c r="Q1131" s="249"/>
      <c r="R1131" s="249"/>
      <c r="S1131" s="249"/>
      <c r="T1131" s="251"/>
      <c r="U1131" s="251"/>
      <c r="V1131" s="251"/>
      <c r="W1131" s="251"/>
      <c r="X1131" s="251"/>
      <c r="Y1131" s="251"/>
      <c r="Z1131" s="251"/>
      <c r="AA1131" s="251"/>
      <c r="AB1131" s="251"/>
      <c r="AC1131" s="251"/>
      <c r="AD1131" s="251"/>
      <c r="AK1131">
        <f t="shared" si="147"/>
        <v>0</v>
      </c>
      <c r="AL1131">
        <f t="shared" si="148"/>
        <v>0</v>
      </c>
      <c r="AM1131">
        <f t="shared" si="149"/>
        <v>0</v>
      </c>
      <c r="AN1131">
        <f t="shared" si="150"/>
        <v>0</v>
      </c>
      <c r="AO1131">
        <f t="shared" si="151"/>
        <v>0</v>
      </c>
      <c r="AP1131">
        <f t="shared" si="152"/>
        <v>0</v>
      </c>
      <c r="AQ1131">
        <f t="shared" si="153"/>
        <v>0</v>
      </c>
      <c r="AR1131">
        <f t="shared" si="154"/>
        <v>0</v>
      </c>
      <c r="AS1131">
        <f t="shared" si="155"/>
        <v>0</v>
      </c>
      <c r="AT1131">
        <f t="shared" si="156"/>
        <v>0</v>
      </c>
      <c r="AU1131">
        <f t="shared" si="157"/>
        <v>0</v>
      </c>
      <c r="AV1131">
        <f t="shared" si="158"/>
        <v>0</v>
      </c>
    </row>
    <row r="1132" spans="1:48" ht="15" customHeight="1">
      <c r="A1132" s="83"/>
      <c r="B1132" s="100"/>
      <c r="C1132" s="125" t="s">
        <v>1695</v>
      </c>
      <c r="D1132" s="441" t="str">
        <f>IF(OR($AC$136="",$C$26&lt;&gt;1),"",IF(HLOOKUP($AC$136,Presentación!$AQ$3:$BV$574,Presentación!AP412)="","",HLOOKUP($AC$136,Presentación!$AQ$3:$BV$574,Presentación!AP412,0)))</f>
        <v/>
      </c>
      <c r="E1132" s="428"/>
      <c r="F1132" s="429"/>
      <c r="G1132" s="396" t="str">
        <f>IF(OR($AC$136="",$C$26&lt;&gt;1),"",IF(HLOOKUP($AC$136,Presentación!$BZ$3:$DE$574,Presentación!AP412,0)="","",HLOOKUP($AC$136,Presentación!$BZ$3:$DE$574,Presentación!AP412,0)))</f>
        <v/>
      </c>
      <c r="H1132" s="428"/>
      <c r="I1132" s="428"/>
      <c r="J1132" s="428"/>
      <c r="K1132" s="428"/>
      <c r="L1132" s="428"/>
      <c r="M1132" s="428"/>
      <c r="N1132" s="428"/>
      <c r="O1132" s="249"/>
      <c r="P1132" s="249"/>
      <c r="Q1132" s="249"/>
      <c r="R1132" s="249"/>
      <c r="S1132" s="249"/>
      <c r="T1132" s="251"/>
      <c r="U1132" s="251"/>
      <c r="V1132" s="251"/>
      <c r="W1132" s="251"/>
      <c r="X1132" s="251"/>
      <c r="Y1132" s="251"/>
      <c r="Z1132" s="251"/>
      <c r="AA1132" s="251"/>
      <c r="AB1132" s="251"/>
      <c r="AC1132" s="251"/>
      <c r="AD1132" s="251"/>
      <c r="AK1132">
        <f t="shared" si="147"/>
        <v>0</v>
      </c>
      <c r="AL1132">
        <f t="shared" si="148"/>
        <v>0</v>
      </c>
      <c r="AM1132">
        <f t="shared" si="149"/>
        <v>0</v>
      </c>
      <c r="AN1132">
        <f t="shared" si="150"/>
        <v>0</v>
      </c>
      <c r="AO1132">
        <f t="shared" si="151"/>
        <v>0</v>
      </c>
      <c r="AP1132">
        <f t="shared" si="152"/>
        <v>0</v>
      </c>
      <c r="AQ1132">
        <f t="shared" si="153"/>
        <v>0</v>
      </c>
      <c r="AR1132">
        <f t="shared" si="154"/>
        <v>0</v>
      </c>
      <c r="AS1132">
        <f t="shared" si="155"/>
        <v>0</v>
      </c>
      <c r="AT1132">
        <f t="shared" si="156"/>
        <v>0</v>
      </c>
      <c r="AU1132">
        <f t="shared" si="157"/>
        <v>0</v>
      </c>
      <c r="AV1132">
        <f t="shared" si="158"/>
        <v>0</v>
      </c>
    </row>
    <row r="1133" spans="1:48" ht="15" customHeight="1">
      <c r="A1133" s="83"/>
      <c r="B1133" s="100"/>
      <c r="C1133" s="125" t="s">
        <v>1696</v>
      </c>
      <c r="D1133" s="441" t="str">
        <f>IF(OR($AC$136="",$C$26&lt;&gt;1),"",IF(HLOOKUP($AC$136,Presentación!$AQ$3:$BV$574,Presentación!AP413)="","",HLOOKUP($AC$136,Presentación!$AQ$3:$BV$574,Presentación!AP413,0)))</f>
        <v/>
      </c>
      <c r="E1133" s="428"/>
      <c r="F1133" s="429"/>
      <c r="G1133" s="396" t="str">
        <f>IF(OR($AC$136="",$C$26&lt;&gt;1),"",IF(HLOOKUP($AC$136,Presentación!$BZ$3:$DE$574,Presentación!AP413,0)="","",HLOOKUP($AC$136,Presentación!$BZ$3:$DE$574,Presentación!AP413,0)))</f>
        <v/>
      </c>
      <c r="H1133" s="428"/>
      <c r="I1133" s="428"/>
      <c r="J1133" s="428"/>
      <c r="K1133" s="428"/>
      <c r="L1133" s="428"/>
      <c r="M1133" s="428"/>
      <c r="N1133" s="428"/>
      <c r="O1133" s="249"/>
      <c r="P1133" s="249"/>
      <c r="Q1133" s="249"/>
      <c r="R1133" s="249"/>
      <c r="S1133" s="249"/>
      <c r="T1133" s="251"/>
      <c r="U1133" s="251"/>
      <c r="V1133" s="251"/>
      <c r="W1133" s="251"/>
      <c r="X1133" s="251"/>
      <c r="Y1133" s="251"/>
      <c r="Z1133" s="251"/>
      <c r="AA1133" s="251"/>
      <c r="AB1133" s="251"/>
      <c r="AC1133" s="251"/>
      <c r="AD1133" s="251"/>
      <c r="AK1133">
        <f t="shared" si="147"/>
        <v>0</v>
      </c>
      <c r="AL1133">
        <f t="shared" si="148"/>
        <v>0</v>
      </c>
      <c r="AM1133">
        <f t="shared" si="149"/>
        <v>0</v>
      </c>
      <c r="AN1133">
        <f t="shared" si="150"/>
        <v>0</v>
      </c>
      <c r="AO1133">
        <f t="shared" si="151"/>
        <v>0</v>
      </c>
      <c r="AP1133">
        <f t="shared" si="152"/>
        <v>0</v>
      </c>
      <c r="AQ1133">
        <f t="shared" si="153"/>
        <v>0</v>
      </c>
      <c r="AR1133">
        <f t="shared" si="154"/>
        <v>0</v>
      </c>
      <c r="AS1133">
        <f t="shared" si="155"/>
        <v>0</v>
      </c>
      <c r="AT1133">
        <f t="shared" si="156"/>
        <v>0</v>
      </c>
      <c r="AU1133">
        <f t="shared" si="157"/>
        <v>0</v>
      </c>
      <c r="AV1133">
        <f t="shared" si="158"/>
        <v>0</v>
      </c>
    </row>
    <row r="1134" spans="1:48" ht="15" customHeight="1">
      <c r="A1134" s="83"/>
      <c r="B1134" s="100"/>
      <c r="C1134" s="125" t="s">
        <v>1697</v>
      </c>
      <c r="D1134" s="441" t="str">
        <f>IF(OR($AC$136="",$C$26&lt;&gt;1),"",IF(HLOOKUP($AC$136,Presentación!$AQ$3:$BV$574,Presentación!AP414)="","",HLOOKUP($AC$136,Presentación!$AQ$3:$BV$574,Presentación!AP414,0)))</f>
        <v/>
      </c>
      <c r="E1134" s="428"/>
      <c r="F1134" s="429"/>
      <c r="G1134" s="396" t="str">
        <f>IF(OR($AC$136="",$C$26&lt;&gt;1),"",IF(HLOOKUP($AC$136,Presentación!$BZ$3:$DE$574,Presentación!AP414,0)="","",HLOOKUP($AC$136,Presentación!$BZ$3:$DE$574,Presentación!AP414,0)))</f>
        <v/>
      </c>
      <c r="H1134" s="428"/>
      <c r="I1134" s="428"/>
      <c r="J1134" s="428"/>
      <c r="K1134" s="428"/>
      <c r="L1134" s="428"/>
      <c r="M1134" s="428"/>
      <c r="N1134" s="428"/>
      <c r="O1134" s="249"/>
      <c r="P1134" s="249"/>
      <c r="Q1134" s="249"/>
      <c r="R1134" s="249"/>
      <c r="S1134" s="249"/>
      <c r="T1134" s="251"/>
      <c r="U1134" s="251"/>
      <c r="V1134" s="251"/>
      <c r="W1134" s="251"/>
      <c r="X1134" s="251"/>
      <c r="Y1134" s="251"/>
      <c r="Z1134" s="251"/>
      <c r="AA1134" s="251"/>
      <c r="AB1134" s="251"/>
      <c r="AC1134" s="251"/>
      <c r="AD1134" s="251"/>
      <c r="AK1134">
        <f t="shared" si="147"/>
        <v>0</v>
      </c>
      <c r="AL1134">
        <f t="shared" si="148"/>
        <v>0</v>
      </c>
      <c r="AM1134">
        <f t="shared" si="149"/>
        <v>0</v>
      </c>
      <c r="AN1134">
        <f t="shared" si="150"/>
        <v>0</v>
      </c>
      <c r="AO1134">
        <f t="shared" si="151"/>
        <v>0</v>
      </c>
      <c r="AP1134">
        <f t="shared" si="152"/>
        <v>0</v>
      </c>
      <c r="AQ1134">
        <f t="shared" si="153"/>
        <v>0</v>
      </c>
      <c r="AR1134">
        <f t="shared" si="154"/>
        <v>0</v>
      </c>
      <c r="AS1134">
        <f t="shared" si="155"/>
        <v>0</v>
      </c>
      <c r="AT1134">
        <f t="shared" si="156"/>
        <v>0</v>
      </c>
      <c r="AU1134">
        <f t="shared" si="157"/>
        <v>0</v>
      </c>
      <c r="AV1134">
        <f t="shared" si="158"/>
        <v>0</v>
      </c>
    </row>
    <row r="1135" spans="1:48" ht="15" customHeight="1">
      <c r="A1135" s="83"/>
      <c r="B1135" s="100"/>
      <c r="C1135" s="125" t="s">
        <v>1698</v>
      </c>
      <c r="D1135" s="441" t="str">
        <f>IF(OR($AC$136="",$C$26&lt;&gt;1),"",IF(HLOOKUP($AC$136,Presentación!$AQ$3:$BV$574,Presentación!AP415)="","",HLOOKUP($AC$136,Presentación!$AQ$3:$BV$574,Presentación!AP415,0)))</f>
        <v/>
      </c>
      <c r="E1135" s="428"/>
      <c r="F1135" s="429"/>
      <c r="G1135" s="396" t="str">
        <f>IF(OR($AC$136="",$C$26&lt;&gt;1),"",IF(HLOOKUP($AC$136,Presentación!$BZ$3:$DE$574,Presentación!AP415,0)="","",HLOOKUP($AC$136,Presentación!$BZ$3:$DE$574,Presentación!AP415,0)))</f>
        <v/>
      </c>
      <c r="H1135" s="428"/>
      <c r="I1135" s="428"/>
      <c r="J1135" s="428"/>
      <c r="K1135" s="428"/>
      <c r="L1135" s="428"/>
      <c r="M1135" s="428"/>
      <c r="N1135" s="428"/>
      <c r="O1135" s="249"/>
      <c r="P1135" s="249"/>
      <c r="Q1135" s="249"/>
      <c r="R1135" s="249"/>
      <c r="S1135" s="249"/>
      <c r="T1135" s="251"/>
      <c r="U1135" s="251"/>
      <c r="V1135" s="251"/>
      <c r="W1135" s="251"/>
      <c r="X1135" s="251"/>
      <c r="Y1135" s="251"/>
      <c r="Z1135" s="251"/>
      <c r="AA1135" s="251"/>
      <c r="AB1135" s="251"/>
      <c r="AC1135" s="251"/>
      <c r="AD1135" s="251"/>
      <c r="AK1135">
        <f t="shared" si="147"/>
        <v>0</v>
      </c>
      <c r="AL1135">
        <f t="shared" si="148"/>
        <v>0</v>
      </c>
      <c r="AM1135">
        <f t="shared" si="149"/>
        <v>0</v>
      </c>
      <c r="AN1135">
        <f t="shared" si="150"/>
        <v>0</v>
      </c>
      <c r="AO1135">
        <f t="shared" si="151"/>
        <v>0</v>
      </c>
      <c r="AP1135">
        <f t="shared" si="152"/>
        <v>0</v>
      </c>
      <c r="AQ1135">
        <f t="shared" si="153"/>
        <v>0</v>
      </c>
      <c r="AR1135">
        <f t="shared" si="154"/>
        <v>0</v>
      </c>
      <c r="AS1135">
        <f t="shared" si="155"/>
        <v>0</v>
      </c>
      <c r="AT1135">
        <f t="shared" si="156"/>
        <v>0</v>
      </c>
      <c r="AU1135">
        <f t="shared" si="157"/>
        <v>0</v>
      </c>
      <c r="AV1135">
        <f t="shared" si="158"/>
        <v>0</v>
      </c>
    </row>
    <row r="1136" spans="1:48" ht="15" customHeight="1">
      <c r="A1136" s="83"/>
      <c r="B1136" s="100"/>
      <c r="C1136" s="125" t="s">
        <v>1699</v>
      </c>
      <c r="D1136" s="441" t="str">
        <f>IF(OR($AC$136="",$C$26&lt;&gt;1),"",IF(HLOOKUP($AC$136,Presentación!$AQ$3:$BV$574,Presentación!AP416)="","",HLOOKUP($AC$136,Presentación!$AQ$3:$BV$574,Presentación!AP416,0)))</f>
        <v/>
      </c>
      <c r="E1136" s="428"/>
      <c r="F1136" s="429"/>
      <c r="G1136" s="396" t="str">
        <f>IF(OR($AC$136="",$C$26&lt;&gt;1),"",IF(HLOOKUP($AC$136,Presentación!$BZ$3:$DE$574,Presentación!AP416,0)="","",HLOOKUP($AC$136,Presentación!$BZ$3:$DE$574,Presentación!AP416,0)))</f>
        <v/>
      </c>
      <c r="H1136" s="428"/>
      <c r="I1136" s="428"/>
      <c r="J1136" s="428"/>
      <c r="K1136" s="428"/>
      <c r="L1136" s="428"/>
      <c r="M1136" s="428"/>
      <c r="N1136" s="428"/>
      <c r="O1136" s="249"/>
      <c r="P1136" s="249"/>
      <c r="Q1136" s="249"/>
      <c r="R1136" s="249"/>
      <c r="S1136" s="249"/>
      <c r="T1136" s="251"/>
      <c r="U1136" s="251"/>
      <c r="V1136" s="251"/>
      <c r="W1136" s="251"/>
      <c r="X1136" s="251"/>
      <c r="Y1136" s="251"/>
      <c r="Z1136" s="251"/>
      <c r="AA1136" s="251"/>
      <c r="AB1136" s="251"/>
      <c r="AC1136" s="251"/>
      <c r="AD1136" s="251"/>
      <c r="AK1136">
        <f t="shared" si="147"/>
        <v>0</v>
      </c>
      <c r="AL1136">
        <f t="shared" si="148"/>
        <v>0</v>
      </c>
      <c r="AM1136">
        <f t="shared" si="149"/>
        <v>0</v>
      </c>
      <c r="AN1136">
        <f t="shared" si="150"/>
        <v>0</v>
      </c>
      <c r="AO1136">
        <f t="shared" si="151"/>
        <v>0</v>
      </c>
      <c r="AP1136">
        <f t="shared" si="152"/>
        <v>0</v>
      </c>
      <c r="AQ1136">
        <f t="shared" si="153"/>
        <v>0</v>
      </c>
      <c r="AR1136">
        <f t="shared" si="154"/>
        <v>0</v>
      </c>
      <c r="AS1136">
        <f t="shared" si="155"/>
        <v>0</v>
      </c>
      <c r="AT1136">
        <f t="shared" si="156"/>
        <v>0</v>
      </c>
      <c r="AU1136">
        <f t="shared" si="157"/>
        <v>0</v>
      </c>
      <c r="AV1136">
        <f t="shared" si="158"/>
        <v>0</v>
      </c>
    </row>
    <row r="1137" spans="1:48" ht="15" customHeight="1">
      <c r="A1137" s="83"/>
      <c r="B1137" s="100"/>
      <c r="C1137" s="125" t="s">
        <v>1700</v>
      </c>
      <c r="D1137" s="441" t="str">
        <f>IF(OR($AC$136="",$C$26&lt;&gt;1),"",IF(HLOOKUP($AC$136,Presentación!$AQ$3:$BV$574,Presentación!AP417)="","",HLOOKUP($AC$136,Presentación!$AQ$3:$BV$574,Presentación!AP417,0)))</f>
        <v/>
      </c>
      <c r="E1137" s="428"/>
      <c r="F1137" s="429"/>
      <c r="G1137" s="396" t="str">
        <f>IF(OR($AC$136="",$C$26&lt;&gt;1),"",IF(HLOOKUP($AC$136,Presentación!$BZ$3:$DE$574,Presentación!AP417,0)="","",HLOOKUP($AC$136,Presentación!$BZ$3:$DE$574,Presentación!AP417,0)))</f>
        <v/>
      </c>
      <c r="H1137" s="428"/>
      <c r="I1137" s="428"/>
      <c r="J1137" s="428"/>
      <c r="K1137" s="428"/>
      <c r="L1137" s="428"/>
      <c r="M1137" s="428"/>
      <c r="N1137" s="428"/>
      <c r="O1137" s="249"/>
      <c r="P1137" s="249"/>
      <c r="Q1137" s="249"/>
      <c r="R1137" s="249"/>
      <c r="S1137" s="249"/>
      <c r="T1137" s="251"/>
      <c r="U1137" s="251"/>
      <c r="V1137" s="251"/>
      <c r="W1137" s="251"/>
      <c r="X1137" s="251"/>
      <c r="Y1137" s="251"/>
      <c r="Z1137" s="251"/>
      <c r="AA1137" s="251"/>
      <c r="AB1137" s="251"/>
      <c r="AC1137" s="251"/>
      <c r="AD1137" s="251"/>
      <c r="AK1137">
        <f t="shared" si="147"/>
        <v>0</v>
      </c>
      <c r="AL1137">
        <f t="shared" si="148"/>
        <v>0</v>
      </c>
      <c r="AM1137">
        <f t="shared" si="149"/>
        <v>0</v>
      </c>
      <c r="AN1137">
        <f t="shared" si="150"/>
        <v>0</v>
      </c>
      <c r="AO1137">
        <f t="shared" si="151"/>
        <v>0</v>
      </c>
      <c r="AP1137">
        <f t="shared" si="152"/>
        <v>0</v>
      </c>
      <c r="AQ1137">
        <f t="shared" si="153"/>
        <v>0</v>
      </c>
      <c r="AR1137">
        <f t="shared" si="154"/>
        <v>0</v>
      </c>
      <c r="AS1137">
        <f t="shared" si="155"/>
        <v>0</v>
      </c>
      <c r="AT1137">
        <f t="shared" si="156"/>
        <v>0</v>
      </c>
      <c r="AU1137">
        <f t="shared" si="157"/>
        <v>0</v>
      </c>
      <c r="AV1137">
        <f t="shared" si="158"/>
        <v>0</v>
      </c>
    </row>
    <row r="1138" spans="1:48" ht="15" customHeight="1">
      <c r="A1138" s="83"/>
      <c r="B1138" s="100"/>
      <c r="C1138" s="125" t="s">
        <v>1701</v>
      </c>
      <c r="D1138" s="441" t="str">
        <f>IF(OR($AC$136="",$C$26&lt;&gt;1),"",IF(HLOOKUP($AC$136,Presentación!$AQ$3:$BV$574,Presentación!AP418)="","",HLOOKUP($AC$136,Presentación!$AQ$3:$BV$574,Presentación!AP418,0)))</f>
        <v/>
      </c>
      <c r="E1138" s="428"/>
      <c r="F1138" s="429"/>
      <c r="G1138" s="396" t="str">
        <f>IF(OR($AC$136="",$C$26&lt;&gt;1),"",IF(HLOOKUP($AC$136,Presentación!$BZ$3:$DE$574,Presentación!AP418,0)="","",HLOOKUP($AC$136,Presentación!$BZ$3:$DE$574,Presentación!AP418,0)))</f>
        <v/>
      </c>
      <c r="H1138" s="428"/>
      <c r="I1138" s="428"/>
      <c r="J1138" s="428"/>
      <c r="K1138" s="428"/>
      <c r="L1138" s="428"/>
      <c r="M1138" s="428"/>
      <c r="N1138" s="428"/>
      <c r="O1138" s="249"/>
      <c r="P1138" s="249"/>
      <c r="Q1138" s="249"/>
      <c r="R1138" s="249"/>
      <c r="S1138" s="249"/>
      <c r="T1138" s="251"/>
      <c r="U1138" s="251"/>
      <c r="V1138" s="251"/>
      <c r="W1138" s="251"/>
      <c r="X1138" s="251"/>
      <c r="Y1138" s="251"/>
      <c r="Z1138" s="251"/>
      <c r="AA1138" s="251"/>
      <c r="AB1138" s="251"/>
      <c r="AC1138" s="251"/>
      <c r="AD1138" s="251"/>
      <c r="AK1138">
        <f t="shared" si="147"/>
        <v>0</v>
      </c>
      <c r="AL1138">
        <f t="shared" si="148"/>
        <v>0</v>
      </c>
      <c r="AM1138">
        <f t="shared" si="149"/>
        <v>0</v>
      </c>
      <c r="AN1138">
        <f t="shared" si="150"/>
        <v>0</v>
      </c>
      <c r="AO1138">
        <f t="shared" si="151"/>
        <v>0</v>
      </c>
      <c r="AP1138">
        <f t="shared" si="152"/>
        <v>0</v>
      </c>
      <c r="AQ1138">
        <f t="shared" si="153"/>
        <v>0</v>
      </c>
      <c r="AR1138">
        <f t="shared" si="154"/>
        <v>0</v>
      </c>
      <c r="AS1138">
        <f t="shared" si="155"/>
        <v>0</v>
      </c>
      <c r="AT1138">
        <f t="shared" si="156"/>
        <v>0</v>
      </c>
      <c r="AU1138">
        <f t="shared" si="157"/>
        <v>0</v>
      </c>
      <c r="AV1138">
        <f t="shared" si="158"/>
        <v>0</v>
      </c>
    </row>
    <row r="1139" spans="1:48" ht="15" customHeight="1">
      <c r="A1139" s="83"/>
      <c r="B1139" s="100"/>
      <c r="C1139" s="125" t="s">
        <v>1702</v>
      </c>
      <c r="D1139" s="441" t="str">
        <f>IF(OR($AC$136="",$C$26&lt;&gt;1),"",IF(HLOOKUP($AC$136,Presentación!$AQ$3:$BV$574,Presentación!AP419)="","",HLOOKUP($AC$136,Presentación!$AQ$3:$BV$574,Presentación!AP419,0)))</f>
        <v/>
      </c>
      <c r="E1139" s="428"/>
      <c r="F1139" s="429"/>
      <c r="G1139" s="396" t="str">
        <f>IF(OR($AC$136="",$C$26&lt;&gt;1),"",IF(HLOOKUP($AC$136,Presentación!$BZ$3:$DE$574,Presentación!AP419,0)="","",HLOOKUP($AC$136,Presentación!$BZ$3:$DE$574,Presentación!AP419,0)))</f>
        <v/>
      </c>
      <c r="H1139" s="428"/>
      <c r="I1139" s="428"/>
      <c r="J1139" s="428"/>
      <c r="K1139" s="428"/>
      <c r="L1139" s="428"/>
      <c r="M1139" s="428"/>
      <c r="N1139" s="428"/>
      <c r="O1139" s="249"/>
      <c r="P1139" s="249"/>
      <c r="Q1139" s="249"/>
      <c r="R1139" s="249"/>
      <c r="S1139" s="249"/>
      <c r="T1139" s="251"/>
      <c r="U1139" s="251"/>
      <c r="V1139" s="251"/>
      <c r="W1139" s="251"/>
      <c r="X1139" s="251"/>
      <c r="Y1139" s="251"/>
      <c r="Z1139" s="251"/>
      <c r="AA1139" s="251"/>
      <c r="AB1139" s="251"/>
      <c r="AC1139" s="251"/>
      <c r="AD1139" s="251"/>
      <c r="AK1139">
        <f t="shared" si="147"/>
        <v>0</v>
      </c>
      <c r="AL1139">
        <f t="shared" si="148"/>
        <v>0</v>
      </c>
      <c r="AM1139">
        <f t="shared" si="149"/>
        <v>0</v>
      </c>
      <c r="AN1139">
        <f t="shared" si="150"/>
        <v>0</v>
      </c>
      <c r="AO1139">
        <f t="shared" si="151"/>
        <v>0</v>
      </c>
      <c r="AP1139">
        <f t="shared" si="152"/>
        <v>0</v>
      </c>
      <c r="AQ1139">
        <f t="shared" si="153"/>
        <v>0</v>
      </c>
      <c r="AR1139">
        <f t="shared" si="154"/>
        <v>0</v>
      </c>
      <c r="AS1139">
        <f t="shared" si="155"/>
        <v>0</v>
      </c>
      <c r="AT1139">
        <f t="shared" si="156"/>
        <v>0</v>
      </c>
      <c r="AU1139">
        <f t="shared" si="157"/>
        <v>0</v>
      </c>
      <c r="AV1139">
        <f t="shared" si="158"/>
        <v>0</v>
      </c>
    </row>
    <row r="1140" spans="1:48" ht="15" customHeight="1">
      <c r="A1140" s="83"/>
      <c r="B1140" s="100"/>
      <c r="C1140" s="125" t="s">
        <v>1703</v>
      </c>
      <c r="D1140" s="441" t="str">
        <f>IF(OR($AC$136="",$C$26&lt;&gt;1),"",IF(HLOOKUP($AC$136,Presentación!$AQ$3:$BV$574,Presentación!AP420)="","",HLOOKUP($AC$136,Presentación!$AQ$3:$BV$574,Presentación!AP420,0)))</f>
        <v/>
      </c>
      <c r="E1140" s="428"/>
      <c r="F1140" s="429"/>
      <c r="G1140" s="396" t="str">
        <f>IF(OR($AC$136="",$C$26&lt;&gt;1),"",IF(HLOOKUP($AC$136,Presentación!$BZ$3:$DE$574,Presentación!AP420,0)="","",HLOOKUP($AC$136,Presentación!$BZ$3:$DE$574,Presentación!AP420,0)))</f>
        <v/>
      </c>
      <c r="H1140" s="428"/>
      <c r="I1140" s="428"/>
      <c r="J1140" s="428"/>
      <c r="K1140" s="428"/>
      <c r="L1140" s="428"/>
      <c r="M1140" s="428"/>
      <c r="N1140" s="428"/>
      <c r="O1140" s="249"/>
      <c r="P1140" s="249"/>
      <c r="Q1140" s="249"/>
      <c r="R1140" s="249"/>
      <c r="S1140" s="249"/>
      <c r="T1140" s="251"/>
      <c r="U1140" s="251"/>
      <c r="V1140" s="251"/>
      <c r="W1140" s="251"/>
      <c r="X1140" s="251"/>
      <c r="Y1140" s="251"/>
      <c r="Z1140" s="251"/>
      <c r="AA1140" s="251"/>
      <c r="AB1140" s="251"/>
      <c r="AC1140" s="251"/>
      <c r="AD1140" s="251"/>
      <c r="AK1140">
        <f t="shared" si="147"/>
        <v>0</v>
      </c>
      <c r="AL1140">
        <f t="shared" si="148"/>
        <v>0</v>
      </c>
      <c r="AM1140">
        <f t="shared" si="149"/>
        <v>0</v>
      </c>
      <c r="AN1140">
        <f t="shared" si="150"/>
        <v>0</v>
      </c>
      <c r="AO1140">
        <f t="shared" si="151"/>
        <v>0</v>
      </c>
      <c r="AP1140">
        <f t="shared" si="152"/>
        <v>0</v>
      </c>
      <c r="AQ1140">
        <f t="shared" si="153"/>
        <v>0</v>
      </c>
      <c r="AR1140">
        <f t="shared" si="154"/>
        <v>0</v>
      </c>
      <c r="AS1140">
        <f t="shared" si="155"/>
        <v>0</v>
      </c>
      <c r="AT1140">
        <f t="shared" si="156"/>
        <v>0</v>
      </c>
      <c r="AU1140">
        <f t="shared" si="157"/>
        <v>0</v>
      </c>
      <c r="AV1140">
        <f t="shared" si="158"/>
        <v>0</v>
      </c>
    </row>
    <row r="1141" spans="1:48" ht="15" customHeight="1">
      <c r="A1141" s="83"/>
      <c r="B1141" s="100"/>
      <c r="C1141" s="125" t="s">
        <v>1704</v>
      </c>
      <c r="D1141" s="441" t="str">
        <f>IF(OR($AC$136="",$C$26&lt;&gt;1),"",IF(HLOOKUP($AC$136,Presentación!$AQ$3:$BV$574,Presentación!AP421)="","",HLOOKUP($AC$136,Presentación!$AQ$3:$BV$574,Presentación!AP421,0)))</f>
        <v/>
      </c>
      <c r="E1141" s="428"/>
      <c r="F1141" s="429"/>
      <c r="G1141" s="396" t="str">
        <f>IF(OR($AC$136="",$C$26&lt;&gt;1),"",IF(HLOOKUP($AC$136,Presentación!$BZ$3:$DE$574,Presentación!AP421,0)="","",HLOOKUP($AC$136,Presentación!$BZ$3:$DE$574,Presentación!AP421,0)))</f>
        <v/>
      </c>
      <c r="H1141" s="428"/>
      <c r="I1141" s="428"/>
      <c r="J1141" s="428"/>
      <c r="K1141" s="428"/>
      <c r="L1141" s="428"/>
      <c r="M1141" s="428"/>
      <c r="N1141" s="428"/>
      <c r="O1141" s="249"/>
      <c r="P1141" s="249"/>
      <c r="Q1141" s="249"/>
      <c r="R1141" s="249"/>
      <c r="S1141" s="249"/>
      <c r="T1141" s="251"/>
      <c r="U1141" s="251"/>
      <c r="V1141" s="251"/>
      <c r="W1141" s="251"/>
      <c r="X1141" s="251"/>
      <c r="Y1141" s="251"/>
      <c r="Z1141" s="251"/>
      <c r="AA1141" s="251"/>
      <c r="AB1141" s="251"/>
      <c r="AC1141" s="251"/>
      <c r="AD1141" s="251"/>
      <c r="AK1141">
        <f t="shared" si="147"/>
        <v>0</v>
      </c>
      <c r="AL1141">
        <f t="shared" si="148"/>
        <v>0</v>
      </c>
      <c r="AM1141">
        <f t="shared" si="149"/>
        <v>0</v>
      </c>
      <c r="AN1141">
        <f t="shared" si="150"/>
        <v>0</v>
      </c>
      <c r="AO1141">
        <f t="shared" si="151"/>
        <v>0</v>
      </c>
      <c r="AP1141">
        <f t="shared" si="152"/>
        <v>0</v>
      </c>
      <c r="AQ1141">
        <f t="shared" si="153"/>
        <v>0</v>
      </c>
      <c r="AR1141">
        <f t="shared" si="154"/>
        <v>0</v>
      </c>
      <c r="AS1141">
        <f t="shared" si="155"/>
        <v>0</v>
      </c>
      <c r="AT1141">
        <f t="shared" si="156"/>
        <v>0</v>
      </c>
      <c r="AU1141">
        <f t="shared" si="157"/>
        <v>0</v>
      </c>
      <c r="AV1141">
        <f t="shared" si="158"/>
        <v>0</v>
      </c>
    </row>
    <row r="1142" spans="1:48" ht="15" customHeight="1">
      <c r="A1142" s="83"/>
      <c r="B1142" s="100"/>
      <c r="C1142" s="125" t="s">
        <v>1705</v>
      </c>
      <c r="D1142" s="441" t="str">
        <f>IF(OR($AC$136="",$C$26&lt;&gt;1),"",IF(HLOOKUP($AC$136,Presentación!$AQ$3:$BV$574,Presentación!AP422)="","",HLOOKUP($AC$136,Presentación!$AQ$3:$BV$574,Presentación!AP422,0)))</f>
        <v/>
      </c>
      <c r="E1142" s="428"/>
      <c r="F1142" s="429"/>
      <c r="G1142" s="396" t="str">
        <f>IF(OR($AC$136="",$C$26&lt;&gt;1),"",IF(HLOOKUP($AC$136,Presentación!$BZ$3:$DE$574,Presentación!AP422,0)="","",HLOOKUP($AC$136,Presentación!$BZ$3:$DE$574,Presentación!AP422,0)))</f>
        <v/>
      </c>
      <c r="H1142" s="428"/>
      <c r="I1142" s="428"/>
      <c r="J1142" s="428"/>
      <c r="K1142" s="428"/>
      <c r="L1142" s="428"/>
      <c r="M1142" s="428"/>
      <c r="N1142" s="428"/>
      <c r="O1142" s="249"/>
      <c r="P1142" s="249"/>
      <c r="Q1142" s="249"/>
      <c r="R1142" s="249"/>
      <c r="S1142" s="249"/>
      <c r="T1142" s="251"/>
      <c r="U1142" s="251"/>
      <c r="V1142" s="251"/>
      <c r="W1142" s="251"/>
      <c r="X1142" s="251"/>
      <c r="Y1142" s="251"/>
      <c r="Z1142" s="251"/>
      <c r="AA1142" s="251"/>
      <c r="AB1142" s="251"/>
      <c r="AC1142" s="251"/>
      <c r="AD1142" s="251"/>
      <c r="AK1142">
        <f t="shared" si="147"/>
        <v>0</v>
      </c>
      <c r="AL1142">
        <f t="shared" si="148"/>
        <v>0</v>
      </c>
      <c r="AM1142">
        <f t="shared" si="149"/>
        <v>0</v>
      </c>
      <c r="AN1142">
        <f t="shared" si="150"/>
        <v>0</v>
      </c>
      <c r="AO1142">
        <f t="shared" si="151"/>
        <v>0</v>
      </c>
      <c r="AP1142">
        <f t="shared" si="152"/>
        <v>0</v>
      </c>
      <c r="AQ1142">
        <f t="shared" si="153"/>
        <v>0</v>
      </c>
      <c r="AR1142">
        <f t="shared" si="154"/>
        <v>0</v>
      </c>
      <c r="AS1142">
        <f t="shared" si="155"/>
        <v>0</v>
      </c>
      <c r="AT1142">
        <f t="shared" si="156"/>
        <v>0</v>
      </c>
      <c r="AU1142">
        <f t="shared" si="157"/>
        <v>0</v>
      </c>
      <c r="AV1142">
        <f t="shared" si="158"/>
        <v>0</v>
      </c>
    </row>
    <row r="1143" spans="1:48" ht="15" customHeight="1">
      <c r="A1143" s="83"/>
      <c r="B1143" s="100"/>
      <c r="C1143" s="125" t="s">
        <v>1706</v>
      </c>
      <c r="D1143" s="441" t="str">
        <f>IF(OR($AC$136="",$C$26&lt;&gt;1),"",IF(HLOOKUP($AC$136,Presentación!$AQ$3:$BV$574,Presentación!AP423)="","",HLOOKUP($AC$136,Presentación!$AQ$3:$BV$574,Presentación!AP423,0)))</f>
        <v/>
      </c>
      <c r="E1143" s="428"/>
      <c r="F1143" s="429"/>
      <c r="G1143" s="396" t="str">
        <f>IF(OR($AC$136="",$C$26&lt;&gt;1),"",IF(HLOOKUP($AC$136,Presentación!$BZ$3:$DE$574,Presentación!AP423,0)="","",HLOOKUP($AC$136,Presentación!$BZ$3:$DE$574,Presentación!AP423,0)))</f>
        <v/>
      </c>
      <c r="H1143" s="428"/>
      <c r="I1143" s="428"/>
      <c r="J1143" s="428"/>
      <c r="K1143" s="428"/>
      <c r="L1143" s="428"/>
      <c r="M1143" s="428"/>
      <c r="N1143" s="428"/>
      <c r="O1143" s="249"/>
      <c r="P1143" s="249"/>
      <c r="Q1143" s="249"/>
      <c r="R1143" s="249"/>
      <c r="S1143" s="249"/>
      <c r="T1143" s="251"/>
      <c r="U1143" s="251"/>
      <c r="V1143" s="251"/>
      <c r="W1143" s="251"/>
      <c r="X1143" s="251"/>
      <c r="Y1143" s="251"/>
      <c r="Z1143" s="251"/>
      <c r="AA1143" s="251"/>
      <c r="AB1143" s="251"/>
      <c r="AC1143" s="251"/>
      <c r="AD1143" s="251"/>
      <c r="AK1143">
        <f t="shared" si="147"/>
        <v>0</v>
      </c>
      <c r="AL1143">
        <f t="shared" si="148"/>
        <v>0</v>
      </c>
      <c r="AM1143">
        <f t="shared" si="149"/>
        <v>0</v>
      </c>
      <c r="AN1143">
        <f t="shared" si="150"/>
        <v>0</v>
      </c>
      <c r="AO1143">
        <f t="shared" si="151"/>
        <v>0</v>
      </c>
      <c r="AP1143">
        <f t="shared" si="152"/>
        <v>0</v>
      </c>
      <c r="AQ1143">
        <f t="shared" si="153"/>
        <v>0</v>
      </c>
      <c r="AR1143">
        <f t="shared" si="154"/>
        <v>0</v>
      </c>
      <c r="AS1143">
        <f t="shared" si="155"/>
        <v>0</v>
      </c>
      <c r="AT1143">
        <f t="shared" si="156"/>
        <v>0</v>
      </c>
      <c r="AU1143">
        <f t="shared" si="157"/>
        <v>0</v>
      </c>
      <c r="AV1143">
        <f t="shared" si="158"/>
        <v>0</v>
      </c>
    </row>
    <row r="1144" spans="1:48" ht="15" customHeight="1">
      <c r="A1144" s="83"/>
      <c r="B1144" s="100"/>
      <c r="C1144" s="125" t="s">
        <v>1707</v>
      </c>
      <c r="D1144" s="441" t="str">
        <f>IF(OR($AC$136="",$C$26&lt;&gt;1),"",IF(HLOOKUP($AC$136,Presentación!$AQ$3:$BV$574,Presentación!AP424)="","",HLOOKUP($AC$136,Presentación!$AQ$3:$BV$574,Presentación!AP424,0)))</f>
        <v/>
      </c>
      <c r="E1144" s="428"/>
      <c r="F1144" s="429"/>
      <c r="G1144" s="396" t="str">
        <f>IF(OR($AC$136="",$C$26&lt;&gt;1),"",IF(HLOOKUP($AC$136,Presentación!$BZ$3:$DE$574,Presentación!AP424,0)="","",HLOOKUP($AC$136,Presentación!$BZ$3:$DE$574,Presentación!AP424,0)))</f>
        <v/>
      </c>
      <c r="H1144" s="428"/>
      <c r="I1144" s="428"/>
      <c r="J1144" s="428"/>
      <c r="K1144" s="428"/>
      <c r="L1144" s="428"/>
      <c r="M1144" s="428"/>
      <c r="N1144" s="428"/>
      <c r="O1144" s="249"/>
      <c r="P1144" s="249"/>
      <c r="Q1144" s="249"/>
      <c r="R1144" s="249"/>
      <c r="S1144" s="249"/>
      <c r="T1144" s="251"/>
      <c r="U1144" s="251"/>
      <c r="V1144" s="251"/>
      <c r="W1144" s="251"/>
      <c r="X1144" s="251"/>
      <c r="Y1144" s="251"/>
      <c r="Z1144" s="251"/>
      <c r="AA1144" s="251"/>
      <c r="AB1144" s="251"/>
      <c r="AC1144" s="251"/>
      <c r="AD1144" s="251"/>
      <c r="AK1144">
        <f t="shared" si="147"/>
        <v>0</v>
      </c>
      <c r="AL1144">
        <f t="shared" si="148"/>
        <v>0</v>
      </c>
      <c r="AM1144">
        <f t="shared" si="149"/>
        <v>0</v>
      </c>
      <c r="AN1144">
        <f t="shared" si="150"/>
        <v>0</v>
      </c>
      <c r="AO1144">
        <f t="shared" si="151"/>
        <v>0</v>
      </c>
      <c r="AP1144">
        <f t="shared" si="152"/>
        <v>0</v>
      </c>
      <c r="AQ1144">
        <f t="shared" si="153"/>
        <v>0</v>
      </c>
      <c r="AR1144">
        <f t="shared" si="154"/>
        <v>0</v>
      </c>
      <c r="AS1144">
        <f t="shared" si="155"/>
        <v>0</v>
      </c>
      <c r="AT1144">
        <f t="shared" si="156"/>
        <v>0</v>
      </c>
      <c r="AU1144">
        <f t="shared" si="157"/>
        <v>0</v>
      </c>
      <c r="AV1144">
        <f t="shared" si="158"/>
        <v>0</v>
      </c>
    </row>
    <row r="1145" spans="1:48" ht="15" customHeight="1">
      <c r="A1145" s="83"/>
      <c r="B1145" s="100"/>
      <c r="C1145" s="125" t="s">
        <v>1708</v>
      </c>
      <c r="D1145" s="441" t="str">
        <f>IF(OR($AC$136="",$C$26&lt;&gt;1),"",IF(HLOOKUP($AC$136,Presentación!$AQ$3:$BV$574,Presentación!AP425)="","",HLOOKUP($AC$136,Presentación!$AQ$3:$BV$574,Presentación!AP425,0)))</f>
        <v/>
      </c>
      <c r="E1145" s="428"/>
      <c r="F1145" s="429"/>
      <c r="G1145" s="396" t="str">
        <f>IF(OR($AC$136="",$C$26&lt;&gt;1),"",IF(HLOOKUP($AC$136,Presentación!$BZ$3:$DE$574,Presentación!AP425,0)="","",HLOOKUP($AC$136,Presentación!$BZ$3:$DE$574,Presentación!AP425,0)))</f>
        <v/>
      </c>
      <c r="H1145" s="428"/>
      <c r="I1145" s="428"/>
      <c r="J1145" s="428"/>
      <c r="K1145" s="428"/>
      <c r="L1145" s="428"/>
      <c r="M1145" s="428"/>
      <c r="N1145" s="428"/>
      <c r="O1145" s="249"/>
      <c r="P1145" s="249"/>
      <c r="Q1145" s="249"/>
      <c r="R1145" s="249"/>
      <c r="S1145" s="249"/>
      <c r="T1145" s="251"/>
      <c r="U1145" s="251"/>
      <c r="V1145" s="251"/>
      <c r="W1145" s="251"/>
      <c r="X1145" s="251"/>
      <c r="Y1145" s="251"/>
      <c r="Z1145" s="251"/>
      <c r="AA1145" s="251"/>
      <c r="AB1145" s="251"/>
      <c r="AC1145" s="251"/>
      <c r="AD1145" s="251"/>
      <c r="AK1145">
        <f t="shared" si="147"/>
        <v>0</v>
      </c>
      <c r="AL1145">
        <f t="shared" si="148"/>
        <v>0</v>
      </c>
      <c r="AM1145">
        <f t="shared" si="149"/>
        <v>0</v>
      </c>
      <c r="AN1145">
        <f t="shared" si="150"/>
        <v>0</v>
      </c>
      <c r="AO1145">
        <f t="shared" si="151"/>
        <v>0</v>
      </c>
      <c r="AP1145">
        <f t="shared" si="152"/>
        <v>0</v>
      </c>
      <c r="AQ1145">
        <f t="shared" si="153"/>
        <v>0</v>
      </c>
      <c r="AR1145">
        <f t="shared" si="154"/>
        <v>0</v>
      </c>
      <c r="AS1145">
        <f t="shared" si="155"/>
        <v>0</v>
      </c>
      <c r="AT1145">
        <f t="shared" si="156"/>
        <v>0</v>
      </c>
      <c r="AU1145">
        <f t="shared" si="157"/>
        <v>0</v>
      </c>
      <c r="AV1145">
        <f t="shared" si="158"/>
        <v>0</v>
      </c>
    </row>
    <row r="1146" spans="1:48" ht="15" customHeight="1">
      <c r="A1146" s="83"/>
      <c r="B1146" s="100"/>
      <c r="C1146" s="125" t="s">
        <v>1709</v>
      </c>
      <c r="D1146" s="441" t="str">
        <f>IF(OR($AC$136="",$C$26&lt;&gt;1),"",IF(HLOOKUP($AC$136,Presentación!$AQ$3:$BV$574,Presentación!AP426)="","",HLOOKUP($AC$136,Presentación!$AQ$3:$BV$574,Presentación!AP426,0)))</f>
        <v/>
      </c>
      <c r="E1146" s="428"/>
      <c r="F1146" s="429"/>
      <c r="G1146" s="396" t="str">
        <f>IF(OR($AC$136="",$C$26&lt;&gt;1),"",IF(HLOOKUP($AC$136,Presentación!$BZ$3:$DE$574,Presentación!AP426,0)="","",HLOOKUP($AC$136,Presentación!$BZ$3:$DE$574,Presentación!AP426,0)))</f>
        <v/>
      </c>
      <c r="H1146" s="428"/>
      <c r="I1146" s="428"/>
      <c r="J1146" s="428"/>
      <c r="K1146" s="428"/>
      <c r="L1146" s="428"/>
      <c r="M1146" s="428"/>
      <c r="N1146" s="428"/>
      <c r="O1146" s="249"/>
      <c r="P1146" s="249"/>
      <c r="Q1146" s="249"/>
      <c r="R1146" s="249"/>
      <c r="S1146" s="249"/>
      <c r="T1146" s="251"/>
      <c r="U1146" s="251"/>
      <c r="V1146" s="251"/>
      <c r="W1146" s="251"/>
      <c r="X1146" s="251"/>
      <c r="Y1146" s="251"/>
      <c r="Z1146" s="251"/>
      <c r="AA1146" s="251"/>
      <c r="AB1146" s="251"/>
      <c r="AC1146" s="251"/>
      <c r="AD1146" s="251"/>
      <c r="AK1146">
        <f t="shared" si="147"/>
        <v>0</v>
      </c>
      <c r="AL1146">
        <f t="shared" si="148"/>
        <v>0</v>
      </c>
      <c r="AM1146">
        <f t="shared" si="149"/>
        <v>0</v>
      </c>
      <c r="AN1146">
        <f t="shared" si="150"/>
        <v>0</v>
      </c>
      <c r="AO1146">
        <f t="shared" si="151"/>
        <v>0</v>
      </c>
      <c r="AP1146">
        <f t="shared" si="152"/>
        <v>0</v>
      </c>
      <c r="AQ1146">
        <f t="shared" si="153"/>
        <v>0</v>
      </c>
      <c r="AR1146">
        <f t="shared" si="154"/>
        <v>0</v>
      </c>
      <c r="AS1146">
        <f t="shared" si="155"/>
        <v>0</v>
      </c>
      <c r="AT1146">
        <f t="shared" si="156"/>
        <v>0</v>
      </c>
      <c r="AU1146">
        <f t="shared" si="157"/>
        <v>0</v>
      </c>
      <c r="AV1146">
        <f t="shared" si="158"/>
        <v>0</v>
      </c>
    </row>
    <row r="1147" spans="1:48" ht="15" customHeight="1">
      <c r="A1147" s="83"/>
      <c r="B1147" s="100"/>
      <c r="C1147" s="125" t="s">
        <v>1710</v>
      </c>
      <c r="D1147" s="441" t="str">
        <f>IF(OR($AC$136="",$C$26&lt;&gt;1),"",IF(HLOOKUP($AC$136,Presentación!$AQ$3:$BV$574,Presentación!AP427)="","",HLOOKUP($AC$136,Presentación!$AQ$3:$BV$574,Presentación!AP427,0)))</f>
        <v/>
      </c>
      <c r="E1147" s="428"/>
      <c r="F1147" s="429"/>
      <c r="G1147" s="396" t="str">
        <f>IF(OR($AC$136="",$C$26&lt;&gt;1),"",IF(HLOOKUP($AC$136,Presentación!$BZ$3:$DE$574,Presentación!AP427,0)="","",HLOOKUP($AC$136,Presentación!$BZ$3:$DE$574,Presentación!AP427,0)))</f>
        <v/>
      </c>
      <c r="H1147" s="428"/>
      <c r="I1147" s="428"/>
      <c r="J1147" s="428"/>
      <c r="K1147" s="428"/>
      <c r="L1147" s="428"/>
      <c r="M1147" s="428"/>
      <c r="N1147" s="428"/>
      <c r="O1147" s="249"/>
      <c r="P1147" s="249"/>
      <c r="Q1147" s="249"/>
      <c r="R1147" s="249"/>
      <c r="S1147" s="249"/>
      <c r="T1147" s="251"/>
      <c r="U1147" s="251"/>
      <c r="V1147" s="251"/>
      <c r="W1147" s="251"/>
      <c r="X1147" s="251"/>
      <c r="Y1147" s="251"/>
      <c r="Z1147" s="251"/>
      <c r="AA1147" s="251"/>
      <c r="AB1147" s="251"/>
      <c r="AC1147" s="251"/>
      <c r="AD1147" s="251"/>
      <c r="AK1147">
        <f t="shared" si="147"/>
        <v>0</v>
      </c>
      <c r="AL1147">
        <f t="shared" si="148"/>
        <v>0</v>
      </c>
      <c r="AM1147">
        <f t="shared" si="149"/>
        <v>0</v>
      </c>
      <c r="AN1147">
        <f t="shared" si="150"/>
        <v>0</v>
      </c>
      <c r="AO1147">
        <f t="shared" si="151"/>
        <v>0</v>
      </c>
      <c r="AP1147">
        <f t="shared" si="152"/>
        <v>0</v>
      </c>
      <c r="AQ1147">
        <f t="shared" si="153"/>
        <v>0</v>
      </c>
      <c r="AR1147">
        <f t="shared" si="154"/>
        <v>0</v>
      </c>
      <c r="AS1147">
        <f t="shared" si="155"/>
        <v>0</v>
      </c>
      <c r="AT1147">
        <f t="shared" si="156"/>
        <v>0</v>
      </c>
      <c r="AU1147">
        <f t="shared" si="157"/>
        <v>0</v>
      </c>
      <c r="AV1147">
        <f t="shared" si="158"/>
        <v>0</v>
      </c>
    </row>
    <row r="1148" spans="1:48" ht="15" customHeight="1">
      <c r="A1148" s="83"/>
      <c r="B1148" s="100"/>
      <c r="C1148" s="125" t="s">
        <v>1711</v>
      </c>
      <c r="D1148" s="441" t="str">
        <f>IF(OR($AC$136="",$C$26&lt;&gt;1),"",IF(HLOOKUP($AC$136,Presentación!$AQ$3:$BV$574,Presentación!AP428)="","",HLOOKUP($AC$136,Presentación!$AQ$3:$BV$574,Presentación!AP428,0)))</f>
        <v/>
      </c>
      <c r="E1148" s="428"/>
      <c r="F1148" s="429"/>
      <c r="G1148" s="396" t="str">
        <f>IF(OR($AC$136="",$C$26&lt;&gt;1),"",IF(HLOOKUP($AC$136,Presentación!$BZ$3:$DE$574,Presentación!AP428,0)="","",HLOOKUP($AC$136,Presentación!$BZ$3:$DE$574,Presentación!AP428,0)))</f>
        <v/>
      </c>
      <c r="H1148" s="428"/>
      <c r="I1148" s="428"/>
      <c r="J1148" s="428"/>
      <c r="K1148" s="428"/>
      <c r="L1148" s="428"/>
      <c r="M1148" s="428"/>
      <c r="N1148" s="428"/>
      <c r="O1148" s="249"/>
      <c r="P1148" s="249"/>
      <c r="Q1148" s="249"/>
      <c r="R1148" s="249"/>
      <c r="S1148" s="249"/>
      <c r="T1148" s="251"/>
      <c r="U1148" s="251"/>
      <c r="V1148" s="251"/>
      <c r="W1148" s="251"/>
      <c r="X1148" s="251"/>
      <c r="Y1148" s="251"/>
      <c r="Z1148" s="251"/>
      <c r="AA1148" s="251"/>
      <c r="AB1148" s="251"/>
      <c r="AC1148" s="251"/>
      <c r="AD1148" s="251"/>
      <c r="AK1148">
        <f t="shared" si="147"/>
        <v>0</v>
      </c>
      <c r="AL1148">
        <f t="shared" si="148"/>
        <v>0</v>
      </c>
      <c r="AM1148">
        <f t="shared" si="149"/>
        <v>0</v>
      </c>
      <c r="AN1148">
        <f t="shared" si="150"/>
        <v>0</v>
      </c>
      <c r="AO1148">
        <f t="shared" si="151"/>
        <v>0</v>
      </c>
      <c r="AP1148">
        <f t="shared" si="152"/>
        <v>0</v>
      </c>
      <c r="AQ1148">
        <f t="shared" si="153"/>
        <v>0</v>
      </c>
      <c r="AR1148">
        <f t="shared" si="154"/>
        <v>0</v>
      </c>
      <c r="AS1148">
        <f t="shared" si="155"/>
        <v>0</v>
      </c>
      <c r="AT1148">
        <f t="shared" si="156"/>
        <v>0</v>
      </c>
      <c r="AU1148">
        <f t="shared" si="157"/>
        <v>0</v>
      </c>
      <c r="AV1148">
        <f t="shared" si="158"/>
        <v>0</v>
      </c>
    </row>
    <row r="1149" spans="1:48" ht="15" customHeight="1">
      <c r="A1149" s="83"/>
      <c r="B1149" s="100"/>
      <c r="C1149" s="125" t="s">
        <v>1712</v>
      </c>
      <c r="D1149" s="441" t="str">
        <f>IF(OR($AC$136="",$C$26&lt;&gt;1),"",IF(HLOOKUP($AC$136,Presentación!$AQ$3:$BV$574,Presentación!AP429)="","",HLOOKUP($AC$136,Presentación!$AQ$3:$BV$574,Presentación!AP429,0)))</f>
        <v/>
      </c>
      <c r="E1149" s="428"/>
      <c r="F1149" s="429"/>
      <c r="G1149" s="396" t="str">
        <f>IF(OR($AC$136="",$C$26&lt;&gt;1),"",IF(HLOOKUP($AC$136,Presentación!$BZ$3:$DE$574,Presentación!AP429,0)="","",HLOOKUP($AC$136,Presentación!$BZ$3:$DE$574,Presentación!AP429,0)))</f>
        <v/>
      </c>
      <c r="H1149" s="428"/>
      <c r="I1149" s="428"/>
      <c r="J1149" s="428"/>
      <c r="K1149" s="428"/>
      <c r="L1149" s="428"/>
      <c r="M1149" s="428"/>
      <c r="N1149" s="428"/>
      <c r="O1149" s="249"/>
      <c r="P1149" s="249"/>
      <c r="Q1149" s="249"/>
      <c r="R1149" s="249"/>
      <c r="S1149" s="249"/>
      <c r="T1149" s="251"/>
      <c r="U1149" s="251"/>
      <c r="V1149" s="251"/>
      <c r="W1149" s="251"/>
      <c r="X1149" s="251"/>
      <c r="Y1149" s="251"/>
      <c r="Z1149" s="251"/>
      <c r="AA1149" s="251"/>
      <c r="AB1149" s="251"/>
      <c r="AC1149" s="251"/>
      <c r="AD1149" s="251"/>
      <c r="AK1149">
        <f t="shared" si="147"/>
        <v>0</v>
      </c>
      <c r="AL1149">
        <f t="shared" si="148"/>
        <v>0</v>
      </c>
      <c r="AM1149">
        <f t="shared" si="149"/>
        <v>0</v>
      </c>
      <c r="AN1149">
        <f t="shared" si="150"/>
        <v>0</v>
      </c>
      <c r="AO1149">
        <f t="shared" si="151"/>
        <v>0</v>
      </c>
      <c r="AP1149">
        <f t="shared" si="152"/>
        <v>0</v>
      </c>
      <c r="AQ1149">
        <f t="shared" si="153"/>
        <v>0</v>
      </c>
      <c r="AR1149">
        <f t="shared" si="154"/>
        <v>0</v>
      </c>
      <c r="AS1149">
        <f t="shared" si="155"/>
        <v>0</v>
      </c>
      <c r="AT1149">
        <f t="shared" si="156"/>
        <v>0</v>
      </c>
      <c r="AU1149">
        <f t="shared" si="157"/>
        <v>0</v>
      </c>
      <c r="AV1149">
        <f t="shared" si="158"/>
        <v>0</v>
      </c>
    </row>
    <row r="1150" spans="1:48" ht="15" customHeight="1">
      <c r="A1150" s="83"/>
      <c r="B1150" s="100"/>
      <c r="C1150" s="125" t="s">
        <v>1713</v>
      </c>
      <c r="D1150" s="441" t="str">
        <f>IF(OR($AC$136="",$C$26&lt;&gt;1),"",IF(HLOOKUP($AC$136,Presentación!$AQ$3:$BV$574,Presentación!AP430)="","",HLOOKUP($AC$136,Presentación!$AQ$3:$BV$574,Presentación!AP430,0)))</f>
        <v/>
      </c>
      <c r="E1150" s="428"/>
      <c r="F1150" s="429"/>
      <c r="G1150" s="396" t="str">
        <f>IF(OR($AC$136="",$C$26&lt;&gt;1),"",IF(HLOOKUP($AC$136,Presentación!$BZ$3:$DE$574,Presentación!AP430,0)="","",HLOOKUP($AC$136,Presentación!$BZ$3:$DE$574,Presentación!AP430,0)))</f>
        <v/>
      </c>
      <c r="H1150" s="428"/>
      <c r="I1150" s="428"/>
      <c r="J1150" s="428"/>
      <c r="K1150" s="428"/>
      <c r="L1150" s="428"/>
      <c r="M1150" s="428"/>
      <c r="N1150" s="428"/>
      <c r="O1150" s="249"/>
      <c r="P1150" s="249"/>
      <c r="Q1150" s="249"/>
      <c r="R1150" s="249"/>
      <c r="S1150" s="249"/>
      <c r="T1150" s="251"/>
      <c r="U1150" s="251"/>
      <c r="V1150" s="251"/>
      <c r="W1150" s="251"/>
      <c r="X1150" s="251"/>
      <c r="Y1150" s="251"/>
      <c r="Z1150" s="251"/>
      <c r="AA1150" s="251"/>
      <c r="AB1150" s="251"/>
      <c r="AC1150" s="251"/>
      <c r="AD1150" s="251"/>
      <c r="AK1150">
        <f t="shared" si="147"/>
        <v>0</v>
      </c>
      <c r="AL1150">
        <f t="shared" si="148"/>
        <v>0</v>
      </c>
      <c r="AM1150">
        <f t="shared" si="149"/>
        <v>0</v>
      </c>
      <c r="AN1150">
        <f t="shared" si="150"/>
        <v>0</v>
      </c>
      <c r="AO1150">
        <f t="shared" si="151"/>
        <v>0</v>
      </c>
      <c r="AP1150">
        <f t="shared" si="152"/>
        <v>0</v>
      </c>
      <c r="AQ1150">
        <f t="shared" si="153"/>
        <v>0</v>
      </c>
      <c r="AR1150">
        <f t="shared" si="154"/>
        <v>0</v>
      </c>
      <c r="AS1150">
        <f t="shared" si="155"/>
        <v>0</v>
      </c>
      <c r="AT1150">
        <f t="shared" si="156"/>
        <v>0</v>
      </c>
      <c r="AU1150">
        <f t="shared" si="157"/>
        <v>0</v>
      </c>
      <c r="AV1150">
        <f t="shared" si="158"/>
        <v>0</v>
      </c>
    </row>
    <row r="1151" spans="1:48" ht="15" customHeight="1">
      <c r="A1151" s="83"/>
      <c r="B1151" s="100"/>
      <c r="C1151" s="125" t="s">
        <v>1714</v>
      </c>
      <c r="D1151" s="441" t="str">
        <f>IF(OR($AC$136="",$C$26&lt;&gt;1),"",IF(HLOOKUP($AC$136,Presentación!$AQ$3:$BV$574,Presentación!AP431)="","",HLOOKUP($AC$136,Presentación!$AQ$3:$BV$574,Presentación!AP431,0)))</f>
        <v/>
      </c>
      <c r="E1151" s="428"/>
      <c r="F1151" s="429"/>
      <c r="G1151" s="396" t="str">
        <f>IF(OR($AC$136="",$C$26&lt;&gt;1),"",IF(HLOOKUP($AC$136,Presentación!$BZ$3:$DE$574,Presentación!AP431,0)="","",HLOOKUP($AC$136,Presentación!$BZ$3:$DE$574,Presentación!AP431,0)))</f>
        <v/>
      </c>
      <c r="H1151" s="428"/>
      <c r="I1151" s="428"/>
      <c r="J1151" s="428"/>
      <c r="K1151" s="428"/>
      <c r="L1151" s="428"/>
      <c r="M1151" s="428"/>
      <c r="N1151" s="428"/>
      <c r="O1151" s="249"/>
      <c r="P1151" s="249"/>
      <c r="Q1151" s="249"/>
      <c r="R1151" s="249"/>
      <c r="S1151" s="249"/>
      <c r="T1151" s="251"/>
      <c r="U1151" s="251"/>
      <c r="V1151" s="251"/>
      <c r="W1151" s="251"/>
      <c r="X1151" s="251"/>
      <c r="Y1151" s="251"/>
      <c r="Z1151" s="251"/>
      <c r="AA1151" s="251"/>
      <c r="AB1151" s="251"/>
      <c r="AC1151" s="251"/>
      <c r="AD1151" s="251"/>
      <c r="AK1151">
        <f t="shared" si="147"/>
        <v>0</v>
      </c>
      <c r="AL1151">
        <f t="shared" si="148"/>
        <v>0</v>
      </c>
      <c r="AM1151">
        <f t="shared" si="149"/>
        <v>0</v>
      </c>
      <c r="AN1151">
        <f t="shared" si="150"/>
        <v>0</v>
      </c>
      <c r="AO1151">
        <f t="shared" si="151"/>
        <v>0</v>
      </c>
      <c r="AP1151">
        <f t="shared" si="152"/>
        <v>0</v>
      </c>
      <c r="AQ1151">
        <f t="shared" si="153"/>
        <v>0</v>
      </c>
      <c r="AR1151">
        <f t="shared" si="154"/>
        <v>0</v>
      </c>
      <c r="AS1151">
        <f t="shared" si="155"/>
        <v>0</v>
      </c>
      <c r="AT1151">
        <f t="shared" si="156"/>
        <v>0</v>
      </c>
      <c r="AU1151">
        <f t="shared" si="157"/>
        <v>0</v>
      </c>
      <c r="AV1151">
        <f t="shared" si="158"/>
        <v>0</v>
      </c>
    </row>
    <row r="1152" spans="1:48" ht="15" customHeight="1">
      <c r="A1152" s="83"/>
      <c r="B1152" s="100"/>
      <c r="C1152" s="125" t="s">
        <v>1715</v>
      </c>
      <c r="D1152" s="441" t="str">
        <f>IF(OR($AC$136="",$C$26&lt;&gt;1),"",IF(HLOOKUP($AC$136,Presentación!$AQ$3:$BV$574,Presentación!AP432)="","",HLOOKUP($AC$136,Presentación!$AQ$3:$BV$574,Presentación!AP432,0)))</f>
        <v/>
      </c>
      <c r="E1152" s="428"/>
      <c r="F1152" s="429"/>
      <c r="G1152" s="396" t="str">
        <f>IF(OR($AC$136="",$C$26&lt;&gt;1),"",IF(HLOOKUP($AC$136,Presentación!$BZ$3:$DE$574,Presentación!AP432,0)="","",HLOOKUP($AC$136,Presentación!$BZ$3:$DE$574,Presentación!AP432,0)))</f>
        <v/>
      </c>
      <c r="H1152" s="428"/>
      <c r="I1152" s="428"/>
      <c r="J1152" s="428"/>
      <c r="K1152" s="428"/>
      <c r="L1152" s="428"/>
      <c r="M1152" s="428"/>
      <c r="N1152" s="428"/>
      <c r="O1152" s="249"/>
      <c r="P1152" s="249"/>
      <c r="Q1152" s="249"/>
      <c r="R1152" s="249"/>
      <c r="S1152" s="249"/>
      <c r="T1152" s="251"/>
      <c r="U1152" s="251"/>
      <c r="V1152" s="251"/>
      <c r="W1152" s="251"/>
      <c r="X1152" s="251"/>
      <c r="Y1152" s="251"/>
      <c r="Z1152" s="251"/>
      <c r="AA1152" s="251"/>
      <c r="AB1152" s="251"/>
      <c r="AC1152" s="251"/>
      <c r="AD1152" s="251"/>
      <c r="AK1152">
        <f t="shared" si="147"/>
        <v>0</v>
      </c>
      <c r="AL1152">
        <f t="shared" si="148"/>
        <v>0</v>
      </c>
      <c r="AM1152">
        <f t="shared" si="149"/>
        <v>0</v>
      </c>
      <c r="AN1152">
        <f t="shared" si="150"/>
        <v>0</v>
      </c>
      <c r="AO1152">
        <f t="shared" si="151"/>
        <v>0</v>
      </c>
      <c r="AP1152">
        <f t="shared" si="152"/>
        <v>0</v>
      </c>
      <c r="AQ1152">
        <f t="shared" si="153"/>
        <v>0</v>
      </c>
      <c r="AR1152">
        <f t="shared" si="154"/>
        <v>0</v>
      </c>
      <c r="AS1152">
        <f t="shared" si="155"/>
        <v>0</v>
      </c>
      <c r="AT1152">
        <f t="shared" si="156"/>
        <v>0</v>
      </c>
      <c r="AU1152">
        <f t="shared" si="157"/>
        <v>0</v>
      </c>
      <c r="AV1152">
        <f t="shared" si="158"/>
        <v>0</v>
      </c>
    </row>
    <row r="1153" spans="1:48" ht="15" customHeight="1">
      <c r="A1153" s="83"/>
      <c r="B1153" s="100"/>
      <c r="C1153" s="125" t="s">
        <v>1716</v>
      </c>
      <c r="D1153" s="441" t="str">
        <f>IF(OR($AC$136="",$C$26&lt;&gt;1),"",IF(HLOOKUP($AC$136,Presentación!$AQ$3:$BV$574,Presentación!AP433)="","",HLOOKUP($AC$136,Presentación!$AQ$3:$BV$574,Presentación!AP433,0)))</f>
        <v/>
      </c>
      <c r="E1153" s="428"/>
      <c r="F1153" s="429"/>
      <c r="G1153" s="396" t="str">
        <f>IF(OR($AC$136="",$C$26&lt;&gt;1),"",IF(HLOOKUP($AC$136,Presentación!$BZ$3:$DE$574,Presentación!AP433,0)="","",HLOOKUP($AC$136,Presentación!$BZ$3:$DE$574,Presentación!AP433,0)))</f>
        <v/>
      </c>
      <c r="H1153" s="428"/>
      <c r="I1153" s="428"/>
      <c r="J1153" s="428"/>
      <c r="K1153" s="428"/>
      <c r="L1153" s="428"/>
      <c r="M1153" s="428"/>
      <c r="N1153" s="428"/>
      <c r="O1153" s="249"/>
      <c r="P1153" s="249"/>
      <c r="Q1153" s="249"/>
      <c r="R1153" s="249"/>
      <c r="S1153" s="249"/>
      <c r="T1153" s="251"/>
      <c r="U1153" s="251"/>
      <c r="V1153" s="251"/>
      <c r="W1153" s="251"/>
      <c r="X1153" s="251"/>
      <c r="Y1153" s="251"/>
      <c r="Z1153" s="251"/>
      <c r="AA1153" s="251"/>
      <c r="AB1153" s="251"/>
      <c r="AC1153" s="251"/>
      <c r="AD1153" s="251"/>
      <c r="AK1153">
        <f t="shared" si="147"/>
        <v>0</v>
      </c>
      <c r="AL1153">
        <f t="shared" si="148"/>
        <v>0</v>
      </c>
      <c r="AM1153">
        <f t="shared" si="149"/>
        <v>0</v>
      </c>
      <c r="AN1153">
        <f t="shared" si="150"/>
        <v>0</v>
      </c>
      <c r="AO1153">
        <f t="shared" si="151"/>
        <v>0</v>
      </c>
      <c r="AP1153">
        <f t="shared" si="152"/>
        <v>0</v>
      </c>
      <c r="AQ1153">
        <f t="shared" si="153"/>
        <v>0</v>
      </c>
      <c r="AR1153">
        <f t="shared" si="154"/>
        <v>0</v>
      </c>
      <c r="AS1153">
        <f t="shared" si="155"/>
        <v>0</v>
      </c>
      <c r="AT1153">
        <f t="shared" si="156"/>
        <v>0</v>
      </c>
      <c r="AU1153">
        <f t="shared" si="157"/>
        <v>0</v>
      </c>
      <c r="AV1153">
        <f t="shared" si="158"/>
        <v>0</v>
      </c>
    </row>
    <row r="1154" spans="1:48" ht="15" customHeight="1">
      <c r="A1154" s="83"/>
      <c r="B1154" s="100"/>
      <c r="C1154" s="125" t="s">
        <v>1717</v>
      </c>
      <c r="D1154" s="441" t="str">
        <f>IF(OR($AC$136="",$C$26&lt;&gt;1),"",IF(HLOOKUP($AC$136,Presentación!$AQ$3:$BV$574,Presentación!AP434)="","",HLOOKUP($AC$136,Presentación!$AQ$3:$BV$574,Presentación!AP434,0)))</f>
        <v/>
      </c>
      <c r="E1154" s="428"/>
      <c r="F1154" s="429"/>
      <c r="G1154" s="396" t="str">
        <f>IF(OR($AC$136="",$C$26&lt;&gt;1),"",IF(HLOOKUP($AC$136,Presentación!$BZ$3:$DE$574,Presentación!AP434,0)="","",HLOOKUP($AC$136,Presentación!$BZ$3:$DE$574,Presentación!AP434,0)))</f>
        <v/>
      </c>
      <c r="H1154" s="428"/>
      <c r="I1154" s="428"/>
      <c r="J1154" s="428"/>
      <c r="K1154" s="428"/>
      <c r="L1154" s="428"/>
      <c r="M1154" s="428"/>
      <c r="N1154" s="428"/>
      <c r="O1154" s="249"/>
      <c r="P1154" s="249"/>
      <c r="Q1154" s="249"/>
      <c r="R1154" s="249"/>
      <c r="S1154" s="249"/>
      <c r="T1154" s="251"/>
      <c r="U1154" s="251"/>
      <c r="V1154" s="251"/>
      <c r="W1154" s="251"/>
      <c r="X1154" s="251"/>
      <c r="Y1154" s="251"/>
      <c r="Z1154" s="251"/>
      <c r="AA1154" s="251"/>
      <c r="AB1154" s="251"/>
      <c r="AC1154" s="251"/>
      <c r="AD1154" s="251"/>
      <c r="AK1154">
        <f t="shared" si="147"/>
        <v>0</v>
      </c>
      <c r="AL1154">
        <f t="shared" si="148"/>
        <v>0</v>
      </c>
      <c r="AM1154">
        <f t="shared" si="149"/>
        <v>0</v>
      </c>
      <c r="AN1154">
        <f t="shared" si="150"/>
        <v>0</v>
      </c>
      <c r="AO1154">
        <f t="shared" si="151"/>
        <v>0</v>
      </c>
      <c r="AP1154">
        <f t="shared" si="152"/>
        <v>0</v>
      </c>
      <c r="AQ1154">
        <f t="shared" si="153"/>
        <v>0</v>
      </c>
      <c r="AR1154">
        <f t="shared" si="154"/>
        <v>0</v>
      </c>
      <c r="AS1154">
        <f t="shared" si="155"/>
        <v>0</v>
      </c>
      <c r="AT1154">
        <f t="shared" si="156"/>
        <v>0</v>
      </c>
      <c r="AU1154">
        <f t="shared" si="157"/>
        <v>0</v>
      </c>
      <c r="AV1154">
        <f t="shared" si="158"/>
        <v>0</v>
      </c>
    </row>
    <row r="1155" spans="1:48" ht="15" customHeight="1">
      <c r="A1155" s="83"/>
      <c r="B1155" s="100"/>
      <c r="C1155" s="125" t="s">
        <v>1718</v>
      </c>
      <c r="D1155" s="441" t="str">
        <f>IF(OR($AC$136="",$C$26&lt;&gt;1),"",IF(HLOOKUP($AC$136,Presentación!$AQ$3:$BV$574,Presentación!AP435)="","",HLOOKUP($AC$136,Presentación!$AQ$3:$BV$574,Presentación!AP435,0)))</f>
        <v/>
      </c>
      <c r="E1155" s="428"/>
      <c r="F1155" s="429"/>
      <c r="G1155" s="396" t="str">
        <f>IF(OR($AC$136="",$C$26&lt;&gt;1),"",IF(HLOOKUP($AC$136,Presentación!$BZ$3:$DE$574,Presentación!AP435,0)="","",HLOOKUP($AC$136,Presentación!$BZ$3:$DE$574,Presentación!AP435,0)))</f>
        <v/>
      </c>
      <c r="H1155" s="428"/>
      <c r="I1155" s="428"/>
      <c r="J1155" s="428"/>
      <c r="K1155" s="428"/>
      <c r="L1155" s="428"/>
      <c r="M1155" s="428"/>
      <c r="N1155" s="428"/>
      <c r="O1155" s="249"/>
      <c r="P1155" s="249"/>
      <c r="Q1155" s="249"/>
      <c r="R1155" s="249"/>
      <c r="S1155" s="249"/>
      <c r="T1155" s="251"/>
      <c r="U1155" s="251"/>
      <c r="V1155" s="251"/>
      <c r="W1155" s="251"/>
      <c r="X1155" s="251"/>
      <c r="Y1155" s="251"/>
      <c r="Z1155" s="251"/>
      <c r="AA1155" s="251"/>
      <c r="AB1155" s="251"/>
      <c r="AC1155" s="251"/>
      <c r="AD1155" s="251"/>
      <c r="AK1155">
        <f t="shared" si="147"/>
        <v>0</v>
      </c>
      <c r="AL1155">
        <f t="shared" si="148"/>
        <v>0</v>
      </c>
      <c r="AM1155">
        <f t="shared" si="149"/>
        <v>0</v>
      </c>
      <c r="AN1155">
        <f t="shared" si="150"/>
        <v>0</v>
      </c>
      <c r="AO1155">
        <f t="shared" si="151"/>
        <v>0</v>
      </c>
      <c r="AP1155">
        <f t="shared" si="152"/>
        <v>0</v>
      </c>
      <c r="AQ1155">
        <f t="shared" si="153"/>
        <v>0</v>
      </c>
      <c r="AR1155">
        <f t="shared" si="154"/>
        <v>0</v>
      </c>
      <c r="AS1155">
        <f t="shared" si="155"/>
        <v>0</v>
      </c>
      <c r="AT1155">
        <f t="shared" si="156"/>
        <v>0</v>
      </c>
      <c r="AU1155">
        <f t="shared" si="157"/>
        <v>0</v>
      </c>
      <c r="AV1155">
        <f t="shared" si="158"/>
        <v>0</v>
      </c>
    </row>
    <row r="1156" spans="1:48" ht="15" customHeight="1">
      <c r="A1156" s="83"/>
      <c r="B1156" s="100"/>
      <c r="C1156" s="125" t="s">
        <v>1719</v>
      </c>
      <c r="D1156" s="441" t="str">
        <f>IF(OR($AC$136="",$C$26&lt;&gt;1),"",IF(HLOOKUP($AC$136,Presentación!$AQ$3:$BV$574,Presentación!AP436)="","",HLOOKUP($AC$136,Presentación!$AQ$3:$BV$574,Presentación!AP436,0)))</f>
        <v/>
      </c>
      <c r="E1156" s="428"/>
      <c r="F1156" s="429"/>
      <c r="G1156" s="396" t="str">
        <f>IF(OR($AC$136="",$C$26&lt;&gt;1),"",IF(HLOOKUP($AC$136,Presentación!$BZ$3:$DE$574,Presentación!AP436,0)="","",HLOOKUP($AC$136,Presentación!$BZ$3:$DE$574,Presentación!AP436,0)))</f>
        <v/>
      </c>
      <c r="H1156" s="428"/>
      <c r="I1156" s="428"/>
      <c r="J1156" s="428"/>
      <c r="K1156" s="428"/>
      <c r="L1156" s="428"/>
      <c r="M1156" s="428"/>
      <c r="N1156" s="428"/>
      <c r="O1156" s="249"/>
      <c r="P1156" s="249"/>
      <c r="Q1156" s="249"/>
      <c r="R1156" s="249"/>
      <c r="S1156" s="249"/>
      <c r="T1156" s="251"/>
      <c r="U1156" s="251"/>
      <c r="V1156" s="251"/>
      <c r="W1156" s="251"/>
      <c r="X1156" s="251"/>
      <c r="Y1156" s="251"/>
      <c r="Z1156" s="251"/>
      <c r="AA1156" s="251"/>
      <c r="AB1156" s="251"/>
      <c r="AC1156" s="251"/>
      <c r="AD1156" s="251"/>
      <c r="AK1156">
        <f t="shared" si="147"/>
        <v>0</v>
      </c>
      <c r="AL1156">
        <f t="shared" si="148"/>
        <v>0</v>
      </c>
      <c r="AM1156">
        <f t="shared" si="149"/>
        <v>0</v>
      </c>
      <c r="AN1156">
        <f t="shared" si="150"/>
        <v>0</v>
      </c>
      <c r="AO1156">
        <f t="shared" si="151"/>
        <v>0</v>
      </c>
      <c r="AP1156">
        <f t="shared" si="152"/>
        <v>0</v>
      </c>
      <c r="AQ1156">
        <f t="shared" si="153"/>
        <v>0</v>
      </c>
      <c r="AR1156">
        <f t="shared" si="154"/>
        <v>0</v>
      </c>
      <c r="AS1156">
        <f t="shared" si="155"/>
        <v>0</v>
      </c>
      <c r="AT1156">
        <f t="shared" si="156"/>
        <v>0</v>
      </c>
      <c r="AU1156">
        <f t="shared" si="157"/>
        <v>0</v>
      </c>
      <c r="AV1156">
        <f t="shared" si="158"/>
        <v>0</v>
      </c>
    </row>
    <row r="1157" spans="1:48" ht="15" customHeight="1">
      <c r="A1157" s="83"/>
      <c r="B1157" s="100"/>
      <c r="C1157" s="125" t="s">
        <v>1720</v>
      </c>
      <c r="D1157" s="441" t="str">
        <f>IF(OR($AC$136="",$C$26&lt;&gt;1),"",IF(HLOOKUP($AC$136,Presentación!$AQ$3:$BV$574,Presentación!AP437)="","",HLOOKUP($AC$136,Presentación!$AQ$3:$BV$574,Presentación!AP437,0)))</f>
        <v/>
      </c>
      <c r="E1157" s="428"/>
      <c r="F1157" s="429"/>
      <c r="G1157" s="396" t="str">
        <f>IF(OR($AC$136="",$C$26&lt;&gt;1),"",IF(HLOOKUP($AC$136,Presentación!$BZ$3:$DE$574,Presentación!AP437,0)="","",HLOOKUP($AC$136,Presentación!$BZ$3:$DE$574,Presentación!AP437,0)))</f>
        <v/>
      </c>
      <c r="H1157" s="428"/>
      <c r="I1157" s="428"/>
      <c r="J1157" s="428"/>
      <c r="K1157" s="428"/>
      <c r="L1157" s="428"/>
      <c r="M1157" s="428"/>
      <c r="N1157" s="428"/>
      <c r="O1157" s="249"/>
      <c r="P1157" s="249"/>
      <c r="Q1157" s="249"/>
      <c r="R1157" s="249"/>
      <c r="S1157" s="249"/>
      <c r="T1157" s="251"/>
      <c r="U1157" s="251"/>
      <c r="V1157" s="251"/>
      <c r="W1157" s="251"/>
      <c r="X1157" s="251"/>
      <c r="Y1157" s="251"/>
      <c r="Z1157" s="251"/>
      <c r="AA1157" s="251"/>
      <c r="AB1157" s="251"/>
      <c r="AC1157" s="251"/>
      <c r="AD1157" s="251"/>
      <c r="AK1157">
        <f t="shared" si="147"/>
        <v>0</v>
      </c>
      <c r="AL1157">
        <f t="shared" si="148"/>
        <v>0</v>
      </c>
      <c r="AM1157">
        <f t="shared" si="149"/>
        <v>0</v>
      </c>
      <c r="AN1157">
        <f t="shared" si="150"/>
        <v>0</v>
      </c>
      <c r="AO1157">
        <f t="shared" si="151"/>
        <v>0</v>
      </c>
      <c r="AP1157">
        <f t="shared" si="152"/>
        <v>0</v>
      </c>
      <c r="AQ1157">
        <f t="shared" si="153"/>
        <v>0</v>
      </c>
      <c r="AR1157">
        <f t="shared" si="154"/>
        <v>0</v>
      </c>
      <c r="AS1157">
        <f t="shared" si="155"/>
        <v>0</v>
      </c>
      <c r="AT1157">
        <f t="shared" si="156"/>
        <v>0</v>
      </c>
      <c r="AU1157">
        <f t="shared" si="157"/>
        <v>0</v>
      </c>
      <c r="AV1157">
        <f t="shared" si="158"/>
        <v>0</v>
      </c>
    </row>
    <row r="1158" spans="1:48" ht="15" customHeight="1">
      <c r="A1158" s="83"/>
      <c r="B1158" s="100"/>
      <c r="C1158" s="125" t="s">
        <v>1721</v>
      </c>
      <c r="D1158" s="441" t="str">
        <f>IF(OR($AC$136="",$C$26&lt;&gt;1),"",IF(HLOOKUP($AC$136,Presentación!$AQ$3:$BV$574,Presentación!AP438)="","",HLOOKUP($AC$136,Presentación!$AQ$3:$BV$574,Presentación!AP438,0)))</f>
        <v/>
      </c>
      <c r="E1158" s="428"/>
      <c r="F1158" s="429"/>
      <c r="G1158" s="396" t="str">
        <f>IF(OR($AC$136="",$C$26&lt;&gt;1),"",IF(HLOOKUP($AC$136,Presentación!$BZ$3:$DE$574,Presentación!AP438,0)="","",HLOOKUP($AC$136,Presentación!$BZ$3:$DE$574,Presentación!AP438,0)))</f>
        <v/>
      </c>
      <c r="H1158" s="428"/>
      <c r="I1158" s="428"/>
      <c r="J1158" s="428"/>
      <c r="K1158" s="428"/>
      <c r="L1158" s="428"/>
      <c r="M1158" s="428"/>
      <c r="N1158" s="428"/>
      <c r="O1158" s="249"/>
      <c r="P1158" s="249"/>
      <c r="Q1158" s="249"/>
      <c r="R1158" s="249"/>
      <c r="S1158" s="249"/>
      <c r="T1158" s="251"/>
      <c r="U1158" s="251"/>
      <c r="V1158" s="251"/>
      <c r="W1158" s="251"/>
      <c r="X1158" s="251"/>
      <c r="Y1158" s="251"/>
      <c r="Z1158" s="251"/>
      <c r="AA1158" s="251"/>
      <c r="AB1158" s="251"/>
      <c r="AC1158" s="251"/>
      <c r="AD1158" s="251"/>
      <c r="AK1158">
        <f t="shared" si="147"/>
        <v>0</v>
      </c>
      <c r="AL1158">
        <f t="shared" si="148"/>
        <v>0</v>
      </c>
      <c r="AM1158">
        <f t="shared" si="149"/>
        <v>0</v>
      </c>
      <c r="AN1158">
        <f t="shared" si="150"/>
        <v>0</v>
      </c>
      <c r="AO1158">
        <f t="shared" si="151"/>
        <v>0</v>
      </c>
      <c r="AP1158">
        <f t="shared" si="152"/>
        <v>0</v>
      </c>
      <c r="AQ1158">
        <f t="shared" si="153"/>
        <v>0</v>
      </c>
      <c r="AR1158">
        <f t="shared" si="154"/>
        <v>0</v>
      </c>
      <c r="AS1158">
        <f t="shared" si="155"/>
        <v>0</v>
      </c>
      <c r="AT1158">
        <f t="shared" si="156"/>
        <v>0</v>
      </c>
      <c r="AU1158">
        <f t="shared" si="157"/>
        <v>0</v>
      </c>
      <c r="AV1158">
        <f t="shared" si="158"/>
        <v>0</v>
      </c>
    </row>
    <row r="1159" spans="1:48" ht="15" customHeight="1">
      <c r="A1159" s="83"/>
      <c r="B1159" s="100"/>
      <c r="C1159" s="125" t="s">
        <v>1722</v>
      </c>
      <c r="D1159" s="441" t="str">
        <f>IF(OR($AC$136="",$C$26&lt;&gt;1),"",IF(HLOOKUP($AC$136,Presentación!$AQ$3:$BV$574,Presentación!AP439)="","",HLOOKUP($AC$136,Presentación!$AQ$3:$BV$574,Presentación!AP439,0)))</f>
        <v/>
      </c>
      <c r="E1159" s="428"/>
      <c r="F1159" s="429"/>
      <c r="G1159" s="396" t="str">
        <f>IF(OR($AC$136="",$C$26&lt;&gt;1),"",IF(HLOOKUP($AC$136,Presentación!$BZ$3:$DE$574,Presentación!AP439,0)="","",HLOOKUP($AC$136,Presentación!$BZ$3:$DE$574,Presentación!AP439,0)))</f>
        <v/>
      </c>
      <c r="H1159" s="428"/>
      <c r="I1159" s="428"/>
      <c r="J1159" s="428"/>
      <c r="K1159" s="428"/>
      <c r="L1159" s="428"/>
      <c r="M1159" s="428"/>
      <c r="N1159" s="428"/>
      <c r="O1159" s="249"/>
      <c r="P1159" s="249"/>
      <c r="Q1159" s="249"/>
      <c r="R1159" s="249"/>
      <c r="S1159" s="249"/>
      <c r="T1159" s="251"/>
      <c r="U1159" s="251"/>
      <c r="V1159" s="251"/>
      <c r="W1159" s="251"/>
      <c r="X1159" s="251"/>
      <c r="Y1159" s="251"/>
      <c r="Z1159" s="251"/>
      <c r="AA1159" s="251"/>
      <c r="AB1159" s="251"/>
      <c r="AC1159" s="251"/>
      <c r="AD1159" s="251"/>
      <c r="AK1159">
        <f t="shared" si="147"/>
        <v>0</v>
      </c>
      <c r="AL1159">
        <f t="shared" si="148"/>
        <v>0</v>
      </c>
      <c r="AM1159">
        <f t="shared" si="149"/>
        <v>0</v>
      </c>
      <c r="AN1159">
        <f t="shared" si="150"/>
        <v>0</v>
      </c>
      <c r="AO1159">
        <f t="shared" si="151"/>
        <v>0</v>
      </c>
      <c r="AP1159">
        <f t="shared" si="152"/>
        <v>0</v>
      </c>
      <c r="AQ1159">
        <f t="shared" si="153"/>
        <v>0</v>
      </c>
      <c r="AR1159">
        <f t="shared" si="154"/>
        <v>0</v>
      </c>
      <c r="AS1159">
        <f t="shared" si="155"/>
        <v>0</v>
      </c>
      <c r="AT1159">
        <f t="shared" si="156"/>
        <v>0</v>
      </c>
      <c r="AU1159">
        <f t="shared" si="157"/>
        <v>0</v>
      </c>
      <c r="AV1159">
        <f t="shared" si="158"/>
        <v>0</v>
      </c>
    </row>
    <row r="1160" spans="1:48" ht="15" customHeight="1">
      <c r="A1160" s="83"/>
      <c r="B1160" s="100"/>
      <c r="C1160" s="125" t="s">
        <v>1723</v>
      </c>
      <c r="D1160" s="441" t="str">
        <f>IF(OR($AC$136="",$C$26&lt;&gt;1),"",IF(HLOOKUP($AC$136,Presentación!$AQ$3:$BV$574,Presentación!AP440)="","",HLOOKUP($AC$136,Presentación!$AQ$3:$BV$574,Presentación!AP440,0)))</f>
        <v/>
      </c>
      <c r="E1160" s="428"/>
      <c r="F1160" s="429"/>
      <c r="G1160" s="396" t="str">
        <f>IF(OR($AC$136="",$C$26&lt;&gt;1),"",IF(HLOOKUP($AC$136,Presentación!$BZ$3:$DE$574,Presentación!AP440,0)="","",HLOOKUP($AC$136,Presentación!$BZ$3:$DE$574,Presentación!AP440,0)))</f>
        <v/>
      </c>
      <c r="H1160" s="428"/>
      <c r="I1160" s="428"/>
      <c r="J1160" s="428"/>
      <c r="K1160" s="428"/>
      <c r="L1160" s="428"/>
      <c r="M1160" s="428"/>
      <c r="N1160" s="428"/>
      <c r="O1160" s="249"/>
      <c r="P1160" s="249"/>
      <c r="Q1160" s="249"/>
      <c r="R1160" s="249"/>
      <c r="S1160" s="249"/>
      <c r="T1160" s="251"/>
      <c r="U1160" s="251"/>
      <c r="V1160" s="251"/>
      <c r="W1160" s="251"/>
      <c r="X1160" s="251"/>
      <c r="Y1160" s="251"/>
      <c r="Z1160" s="251"/>
      <c r="AA1160" s="251"/>
      <c r="AB1160" s="251"/>
      <c r="AC1160" s="251"/>
      <c r="AD1160" s="251"/>
      <c r="AK1160">
        <f t="shared" si="147"/>
        <v>0</v>
      </c>
      <c r="AL1160">
        <f t="shared" si="148"/>
        <v>0</v>
      </c>
      <c r="AM1160">
        <f t="shared" si="149"/>
        <v>0</v>
      </c>
      <c r="AN1160">
        <f t="shared" si="150"/>
        <v>0</v>
      </c>
      <c r="AO1160">
        <f t="shared" si="151"/>
        <v>0</v>
      </c>
      <c r="AP1160">
        <f t="shared" si="152"/>
        <v>0</v>
      </c>
      <c r="AQ1160">
        <f t="shared" si="153"/>
        <v>0</v>
      </c>
      <c r="AR1160">
        <f t="shared" si="154"/>
        <v>0</v>
      </c>
      <c r="AS1160">
        <f t="shared" si="155"/>
        <v>0</v>
      </c>
      <c r="AT1160">
        <f t="shared" si="156"/>
        <v>0</v>
      </c>
      <c r="AU1160">
        <f t="shared" si="157"/>
        <v>0</v>
      </c>
      <c r="AV1160">
        <f t="shared" si="158"/>
        <v>0</v>
      </c>
    </row>
    <row r="1161" spans="1:48" ht="15" customHeight="1">
      <c r="A1161" s="83"/>
      <c r="B1161" s="100"/>
      <c r="C1161" s="125" t="s">
        <v>1724</v>
      </c>
      <c r="D1161" s="441" t="str">
        <f>IF(OR($AC$136="",$C$26&lt;&gt;1),"",IF(HLOOKUP($AC$136,Presentación!$AQ$3:$BV$574,Presentación!AP441)="","",HLOOKUP($AC$136,Presentación!$AQ$3:$BV$574,Presentación!AP441,0)))</f>
        <v/>
      </c>
      <c r="E1161" s="428"/>
      <c r="F1161" s="429"/>
      <c r="G1161" s="396" t="str">
        <f>IF(OR($AC$136="",$C$26&lt;&gt;1),"",IF(HLOOKUP($AC$136,Presentación!$BZ$3:$DE$574,Presentación!AP441,0)="","",HLOOKUP($AC$136,Presentación!$BZ$3:$DE$574,Presentación!AP441,0)))</f>
        <v/>
      </c>
      <c r="H1161" s="428"/>
      <c r="I1161" s="428"/>
      <c r="J1161" s="428"/>
      <c r="K1161" s="428"/>
      <c r="L1161" s="428"/>
      <c r="M1161" s="428"/>
      <c r="N1161" s="428"/>
      <c r="O1161" s="249"/>
      <c r="P1161" s="249"/>
      <c r="Q1161" s="249"/>
      <c r="R1161" s="249"/>
      <c r="S1161" s="249"/>
      <c r="T1161" s="251"/>
      <c r="U1161" s="251"/>
      <c r="V1161" s="251"/>
      <c r="W1161" s="251"/>
      <c r="X1161" s="251"/>
      <c r="Y1161" s="251"/>
      <c r="Z1161" s="251"/>
      <c r="AA1161" s="251"/>
      <c r="AB1161" s="251"/>
      <c r="AC1161" s="251"/>
      <c r="AD1161" s="251"/>
      <c r="AK1161">
        <f t="shared" si="147"/>
        <v>0</v>
      </c>
      <c r="AL1161">
        <f t="shared" si="148"/>
        <v>0</v>
      </c>
      <c r="AM1161">
        <f t="shared" si="149"/>
        <v>0</v>
      </c>
      <c r="AN1161">
        <f t="shared" si="150"/>
        <v>0</v>
      </c>
      <c r="AO1161">
        <f t="shared" si="151"/>
        <v>0</v>
      </c>
      <c r="AP1161">
        <f t="shared" si="152"/>
        <v>0</v>
      </c>
      <c r="AQ1161">
        <f t="shared" si="153"/>
        <v>0</v>
      </c>
      <c r="AR1161">
        <f t="shared" si="154"/>
        <v>0</v>
      </c>
      <c r="AS1161">
        <f t="shared" si="155"/>
        <v>0</v>
      </c>
      <c r="AT1161">
        <f t="shared" si="156"/>
        <v>0</v>
      </c>
      <c r="AU1161">
        <f t="shared" si="157"/>
        <v>0</v>
      </c>
      <c r="AV1161">
        <f t="shared" si="158"/>
        <v>0</v>
      </c>
    </row>
    <row r="1162" spans="1:48" ht="15" customHeight="1">
      <c r="A1162" s="83"/>
      <c r="B1162" s="100"/>
      <c r="C1162" s="125" t="s">
        <v>1725</v>
      </c>
      <c r="D1162" s="441" t="str">
        <f>IF(OR($AC$136="",$C$26&lt;&gt;1),"",IF(HLOOKUP($AC$136,Presentación!$AQ$3:$BV$574,Presentación!AP442)="","",HLOOKUP($AC$136,Presentación!$AQ$3:$BV$574,Presentación!AP442,0)))</f>
        <v/>
      </c>
      <c r="E1162" s="428"/>
      <c r="F1162" s="429"/>
      <c r="G1162" s="396" t="str">
        <f>IF(OR($AC$136="",$C$26&lt;&gt;1),"",IF(HLOOKUP($AC$136,Presentación!$BZ$3:$DE$574,Presentación!AP442,0)="","",HLOOKUP($AC$136,Presentación!$BZ$3:$DE$574,Presentación!AP442,0)))</f>
        <v/>
      </c>
      <c r="H1162" s="428"/>
      <c r="I1162" s="428"/>
      <c r="J1162" s="428"/>
      <c r="K1162" s="428"/>
      <c r="L1162" s="428"/>
      <c r="M1162" s="428"/>
      <c r="N1162" s="428"/>
      <c r="O1162" s="249"/>
      <c r="P1162" s="249"/>
      <c r="Q1162" s="249"/>
      <c r="R1162" s="249"/>
      <c r="S1162" s="249"/>
      <c r="T1162" s="251"/>
      <c r="U1162" s="251"/>
      <c r="V1162" s="251"/>
      <c r="W1162" s="251"/>
      <c r="X1162" s="251"/>
      <c r="Y1162" s="251"/>
      <c r="Z1162" s="251"/>
      <c r="AA1162" s="251"/>
      <c r="AB1162" s="251"/>
      <c r="AC1162" s="251"/>
      <c r="AD1162" s="251"/>
      <c r="AK1162">
        <f t="shared" si="147"/>
        <v>0</v>
      </c>
      <c r="AL1162">
        <f t="shared" si="148"/>
        <v>0</v>
      </c>
      <c r="AM1162">
        <f t="shared" si="149"/>
        <v>0</v>
      </c>
      <c r="AN1162">
        <f t="shared" si="150"/>
        <v>0</v>
      </c>
      <c r="AO1162">
        <f t="shared" si="151"/>
        <v>0</v>
      </c>
      <c r="AP1162">
        <f t="shared" si="152"/>
        <v>0</v>
      </c>
      <c r="AQ1162">
        <f t="shared" si="153"/>
        <v>0</v>
      </c>
      <c r="AR1162">
        <f t="shared" si="154"/>
        <v>0</v>
      </c>
      <c r="AS1162">
        <f t="shared" si="155"/>
        <v>0</v>
      </c>
      <c r="AT1162">
        <f t="shared" si="156"/>
        <v>0</v>
      </c>
      <c r="AU1162">
        <f t="shared" si="157"/>
        <v>0</v>
      </c>
      <c r="AV1162">
        <f t="shared" si="158"/>
        <v>0</v>
      </c>
    </row>
    <row r="1163" spans="1:48" ht="15" customHeight="1">
      <c r="A1163" s="83"/>
      <c r="B1163" s="100"/>
      <c r="C1163" s="125" t="s">
        <v>1726</v>
      </c>
      <c r="D1163" s="441" t="str">
        <f>IF(OR($AC$136="",$C$26&lt;&gt;1),"",IF(HLOOKUP($AC$136,Presentación!$AQ$3:$BV$574,Presentación!AP443)="","",HLOOKUP($AC$136,Presentación!$AQ$3:$BV$574,Presentación!AP443,0)))</f>
        <v/>
      </c>
      <c r="E1163" s="428"/>
      <c r="F1163" s="429"/>
      <c r="G1163" s="396" t="str">
        <f>IF(OR($AC$136="",$C$26&lt;&gt;1),"",IF(HLOOKUP($AC$136,Presentación!$BZ$3:$DE$574,Presentación!AP443,0)="","",HLOOKUP($AC$136,Presentación!$BZ$3:$DE$574,Presentación!AP443,0)))</f>
        <v/>
      </c>
      <c r="H1163" s="428"/>
      <c r="I1163" s="428"/>
      <c r="J1163" s="428"/>
      <c r="K1163" s="428"/>
      <c r="L1163" s="428"/>
      <c r="M1163" s="428"/>
      <c r="N1163" s="428"/>
      <c r="O1163" s="249"/>
      <c r="P1163" s="249"/>
      <c r="Q1163" s="249"/>
      <c r="R1163" s="249"/>
      <c r="S1163" s="249"/>
      <c r="T1163" s="251"/>
      <c r="U1163" s="251"/>
      <c r="V1163" s="251"/>
      <c r="W1163" s="251"/>
      <c r="X1163" s="251"/>
      <c r="Y1163" s="251"/>
      <c r="Z1163" s="251"/>
      <c r="AA1163" s="251"/>
      <c r="AB1163" s="251"/>
      <c r="AC1163" s="251"/>
      <c r="AD1163" s="251"/>
      <c r="AK1163">
        <f t="shared" si="147"/>
        <v>0</v>
      </c>
      <c r="AL1163">
        <f t="shared" si="148"/>
        <v>0</v>
      </c>
      <c r="AM1163">
        <f t="shared" si="149"/>
        <v>0</v>
      </c>
      <c r="AN1163">
        <f t="shared" si="150"/>
        <v>0</v>
      </c>
      <c r="AO1163">
        <f t="shared" si="151"/>
        <v>0</v>
      </c>
      <c r="AP1163">
        <f t="shared" si="152"/>
        <v>0</v>
      </c>
      <c r="AQ1163">
        <f t="shared" si="153"/>
        <v>0</v>
      </c>
      <c r="AR1163">
        <f t="shared" si="154"/>
        <v>0</v>
      </c>
      <c r="AS1163">
        <f t="shared" si="155"/>
        <v>0</v>
      </c>
      <c r="AT1163">
        <f t="shared" si="156"/>
        <v>0</v>
      </c>
      <c r="AU1163">
        <f t="shared" si="157"/>
        <v>0</v>
      </c>
      <c r="AV1163">
        <f t="shared" si="158"/>
        <v>0</v>
      </c>
    </row>
    <row r="1164" spans="1:48" ht="15" customHeight="1">
      <c r="A1164" s="83"/>
      <c r="B1164" s="100"/>
      <c r="C1164" s="125" t="s">
        <v>1727</v>
      </c>
      <c r="D1164" s="441" t="str">
        <f>IF(OR($AC$136="",$C$26&lt;&gt;1),"",IF(HLOOKUP($AC$136,Presentación!$AQ$3:$BV$574,Presentación!AP444)="","",HLOOKUP($AC$136,Presentación!$AQ$3:$BV$574,Presentación!AP444,0)))</f>
        <v/>
      </c>
      <c r="E1164" s="428"/>
      <c r="F1164" s="429"/>
      <c r="G1164" s="396" t="str">
        <f>IF(OR($AC$136="",$C$26&lt;&gt;1),"",IF(HLOOKUP($AC$136,Presentación!$BZ$3:$DE$574,Presentación!AP444,0)="","",HLOOKUP($AC$136,Presentación!$BZ$3:$DE$574,Presentación!AP444,0)))</f>
        <v/>
      </c>
      <c r="H1164" s="428"/>
      <c r="I1164" s="428"/>
      <c r="J1164" s="428"/>
      <c r="K1164" s="428"/>
      <c r="L1164" s="428"/>
      <c r="M1164" s="428"/>
      <c r="N1164" s="428"/>
      <c r="O1164" s="249"/>
      <c r="P1164" s="249"/>
      <c r="Q1164" s="249"/>
      <c r="R1164" s="249"/>
      <c r="S1164" s="249"/>
      <c r="T1164" s="251"/>
      <c r="U1164" s="251"/>
      <c r="V1164" s="251"/>
      <c r="W1164" s="251"/>
      <c r="X1164" s="251"/>
      <c r="Y1164" s="251"/>
      <c r="Z1164" s="251"/>
      <c r="AA1164" s="251"/>
      <c r="AB1164" s="251"/>
      <c r="AC1164" s="251"/>
      <c r="AD1164" s="251"/>
      <c r="AK1164">
        <f t="shared" si="147"/>
        <v>0</v>
      </c>
      <c r="AL1164">
        <f t="shared" si="148"/>
        <v>0</v>
      </c>
      <c r="AM1164">
        <f t="shared" si="149"/>
        <v>0</v>
      </c>
      <c r="AN1164">
        <f t="shared" si="150"/>
        <v>0</v>
      </c>
      <c r="AO1164">
        <f t="shared" si="151"/>
        <v>0</v>
      </c>
      <c r="AP1164">
        <f t="shared" si="152"/>
        <v>0</v>
      </c>
      <c r="AQ1164">
        <f t="shared" si="153"/>
        <v>0</v>
      </c>
      <c r="AR1164">
        <f t="shared" si="154"/>
        <v>0</v>
      </c>
      <c r="AS1164">
        <f t="shared" si="155"/>
        <v>0</v>
      </c>
      <c r="AT1164">
        <f t="shared" si="156"/>
        <v>0</v>
      </c>
      <c r="AU1164">
        <f t="shared" si="157"/>
        <v>0</v>
      </c>
      <c r="AV1164">
        <f t="shared" si="158"/>
        <v>0</v>
      </c>
    </row>
    <row r="1165" spans="1:48" ht="15" customHeight="1">
      <c r="A1165" s="83"/>
      <c r="B1165" s="100"/>
      <c r="C1165" s="125" t="s">
        <v>1728</v>
      </c>
      <c r="D1165" s="441" t="str">
        <f>IF(OR($AC$136="",$C$26&lt;&gt;1),"",IF(HLOOKUP($AC$136,Presentación!$AQ$3:$BV$574,Presentación!AP445)="","",HLOOKUP($AC$136,Presentación!$AQ$3:$BV$574,Presentación!AP445,0)))</f>
        <v/>
      </c>
      <c r="E1165" s="428"/>
      <c r="F1165" s="429"/>
      <c r="G1165" s="396" t="str">
        <f>IF(OR($AC$136="",$C$26&lt;&gt;1),"",IF(HLOOKUP($AC$136,Presentación!$BZ$3:$DE$574,Presentación!AP445,0)="","",HLOOKUP($AC$136,Presentación!$BZ$3:$DE$574,Presentación!AP445,0)))</f>
        <v/>
      </c>
      <c r="H1165" s="428"/>
      <c r="I1165" s="428"/>
      <c r="J1165" s="428"/>
      <c r="K1165" s="428"/>
      <c r="L1165" s="428"/>
      <c r="M1165" s="428"/>
      <c r="N1165" s="428"/>
      <c r="O1165" s="249"/>
      <c r="P1165" s="249"/>
      <c r="Q1165" s="249"/>
      <c r="R1165" s="249"/>
      <c r="S1165" s="249"/>
      <c r="T1165" s="251"/>
      <c r="U1165" s="251"/>
      <c r="V1165" s="251"/>
      <c r="W1165" s="251"/>
      <c r="X1165" s="251"/>
      <c r="Y1165" s="251"/>
      <c r="Z1165" s="251"/>
      <c r="AA1165" s="251"/>
      <c r="AB1165" s="251"/>
      <c r="AC1165" s="251"/>
      <c r="AD1165" s="251"/>
      <c r="AK1165">
        <f t="shared" si="147"/>
        <v>0</v>
      </c>
      <c r="AL1165">
        <f t="shared" si="148"/>
        <v>0</v>
      </c>
      <c r="AM1165">
        <f t="shared" si="149"/>
        <v>0</v>
      </c>
      <c r="AN1165">
        <f t="shared" si="150"/>
        <v>0</v>
      </c>
      <c r="AO1165">
        <f t="shared" si="151"/>
        <v>0</v>
      </c>
      <c r="AP1165">
        <f t="shared" si="152"/>
        <v>0</v>
      </c>
      <c r="AQ1165">
        <f t="shared" si="153"/>
        <v>0</v>
      </c>
      <c r="AR1165">
        <f t="shared" si="154"/>
        <v>0</v>
      </c>
      <c r="AS1165">
        <f t="shared" si="155"/>
        <v>0</v>
      </c>
      <c r="AT1165">
        <f t="shared" si="156"/>
        <v>0</v>
      </c>
      <c r="AU1165">
        <f t="shared" si="157"/>
        <v>0</v>
      </c>
      <c r="AV1165">
        <f t="shared" si="158"/>
        <v>0</v>
      </c>
    </row>
    <row r="1166" spans="1:48" ht="15" customHeight="1">
      <c r="A1166" s="83"/>
      <c r="B1166" s="100"/>
      <c r="C1166" s="125" t="s">
        <v>1729</v>
      </c>
      <c r="D1166" s="441" t="str">
        <f>IF(OR($AC$136="",$C$26&lt;&gt;1),"",IF(HLOOKUP($AC$136,Presentación!$AQ$3:$BV$574,Presentación!AP446)="","",HLOOKUP($AC$136,Presentación!$AQ$3:$BV$574,Presentación!AP446,0)))</f>
        <v/>
      </c>
      <c r="E1166" s="428"/>
      <c r="F1166" s="429"/>
      <c r="G1166" s="396" t="str">
        <f>IF(OR($AC$136="",$C$26&lt;&gt;1),"",IF(HLOOKUP($AC$136,Presentación!$BZ$3:$DE$574,Presentación!AP446,0)="","",HLOOKUP($AC$136,Presentación!$BZ$3:$DE$574,Presentación!AP446,0)))</f>
        <v/>
      </c>
      <c r="H1166" s="428"/>
      <c r="I1166" s="428"/>
      <c r="J1166" s="428"/>
      <c r="K1166" s="428"/>
      <c r="L1166" s="428"/>
      <c r="M1166" s="428"/>
      <c r="N1166" s="428"/>
      <c r="O1166" s="249"/>
      <c r="P1166" s="249"/>
      <c r="Q1166" s="249"/>
      <c r="R1166" s="249"/>
      <c r="S1166" s="249"/>
      <c r="T1166" s="251"/>
      <c r="U1166" s="251"/>
      <c r="V1166" s="251"/>
      <c r="W1166" s="251"/>
      <c r="X1166" s="251"/>
      <c r="Y1166" s="251"/>
      <c r="Z1166" s="251"/>
      <c r="AA1166" s="251"/>
      <c r="AB1166" s="251"/>
      <c r="AC1166" s="251"/>
      <c r="AD1166" s="251"/>
      <c r="AK1166">
        <f t="shared" si="147"/>
        <v>0</v>
      </c>
      <c r="AL1166">
        <f t="shared" si="148"/>
        <v>0</v>
      </c>
      <c r="AM1166">
        <f t="shared" si="149"/>
        <v>0</v>
      </c>
      <c r="AN1166">
        <f t="shared" si="150"/>
        <v>0</v>
      </c>
      <c r="AO1166">
        <f t="shared" si="151"/>
        <v>0</v>
      </c>
      <c r="AP1166">
        <f t="shared" si="152"/>
        <v>0</v>
      </c>
      <c r="AQ1166">
        <f t="shared" si="153"/>
        <v>0</v>
      </c>
      <c r="AR1166">
        <f t="shared" si="154"/>
        <v>0</v>
      </c>
      <c r="AS1166">
        <f t="shared" si="155"/>
        <v>0</v>
      </c>
      <c r="AT1166">
        <f t="shared" si="156"/>
        <v>0</v>
      </c>
      <c r="AU1166">
        <f t="shared" si="157"/>
        <v>0</v>
      </c>
      <c r="AV1166">
        <f t="shared" si="158"/>
        <v>0</v>
      </c>
    </row>
    <row r="1167" spans="1:48" ht="15" customHeight="1">
      <c r="A1167" s="83"/>
      <c r="B1167" s="100"/>
      <c r="C1167" s="125" t="s">
        <v>1730</v>
      </c>
      <c r="D1167" s="441" t="str">
        <f>IF(OR($AC$136="",$C$26&lt;&gt;1),"",IF(HLOOKUP($AC$136,Presentación!$AQ$3:$BV$574,Presentación!AP447)="","",HLOOKUP($AC$136,Presentación!$AQ$3:$BV$574,Presentación!AP447,0)))</f>
        <v/>
      </c>
      <c r="E1167" s="428"/>
      <c r="F1167" s="429"/>
      <c r="G1167" s="396" t="str">
        <f>IF(OR($AC$136="",$C$26&lt;&gt;1),"",IF(HLOOKUP($AC$136,Presentación!$BZ$3:$DE$574,Presentación!AP447,0)="","",HLOOKUP($AC$136,Presentación!$BZ$3:$DE$574,Presentación!AP447,0)))</f>
        <v/>
      </c>
      <c r="H1167" s="428"/>
      <c r="I1167" s="428"/>
      <c r="J1167" s="428"/>
      <c r="K1167" s="428"/>
      <c r="L1167" s="428"/>
      <c r="M1167" s="428"/>
      <c r="N1167" s="428"/>
      <c r="O1167" s="249"/>
      <c r="P1167" s="249"/>
      <c r="Q1167" s="249"/>
      <c r="R1167" s="249"/>
      <c r="S1167" s="249"/>
      <c r="T1167" s="251"/>
      <c r="U1167" s="251"/>
      <c r="V1167" s="251"/>
      <c r="W1167" s="251"/>
      <c r="X1167" s="251"/>
      <c r="Y1167" s="251"/>
      <c r="Z1167" s="251"/>
      <c r="AA1167" s="251"/>
      <c r="AB1167" s="251"/>
      <c r="AC1167" s="251"/>
      <c r="AD1167" s="251"/>
      <c r="AK1167">
        <f t="shared" si="147"/>
        <v>0</v>
      </c>
      <c r="AL1167">
        <f t="shared" si="148"/>
        <v>0</v>
      </c>
      <c r="AM1167">
        <f t="shared" si="149"/>
        <v>0</v>
      </c>
      <c r="AN1167">
        <f t="shared" si="150"/>
        <v>0</v>
      </c>
      <c r="AO1167">
        <f t="shared" si="151"/>
        <v>0</v>
      </c>
      <c r="AP1167">
        <f t="shared" si="152"/>
        <v>0</v>
      </c>
      <c r="AQ1167">
        <f t="shared" si="153"/>
        <v>0</v>
      </c>
      <c r="AR1167">
        <f t="shared" si="154"/>
        <v>0</v>
      </c>
      <c r="AS1167">
        <f t="shared" si="155"/>
        <v>0</v>
      </c>
      <c r="AT1167">
        <f t="shared" si="156"/>
        <v>0</v>
      </c>
      <c r="AU1167">
        <f t="shared" si="157"/>
        <v>0</v>
      </c>
      <c r="AV1167">
        <f t="shared" si="158"/>
        <v>0</v>
      </c>
    </row>
    <row r="1168" spans="1:48" ht="15" customHeight="1">
      <c r="A1168" s="83"/>
      <c r="B1168" s="100"/>
      <c r="C1168" s="125" t="s">
        <v>1731</v>
      </c>
      <c r="D1168" s="441" t="str">
        <f>IF(OR($AC$136="",$C$26&lt;&gt;1),"",IF(HLOOKUP($AC$136,Presentación!$AQ$3:$BV$574,Presentación!AP448)="","",HLOOKUP($AC$136,Presentación!$AQ$3:$BV$574,Presentación!AP448,0)))</f>
        <v/>
      </c>
      <c r="E1168" s="428"/>
      <c r="F1168" s="429"/>
      <c r="G1168" s="396" t="str">
        <f>IF(OR($AC$136="",$C$26&lt;&gt;1),"",IF(HLOOKUP($AC$136,Presentación!$BZ$3:$DE$574,Presentación!AP448,0)="","",HLOOKUP($AC$136,Presentación!$BZ$3:$DE$574,Presentación!AP448,0)))</f>
        <v/>
      </c>
      <c r="H1168" s="428"/>
      <c r="I1168" s="428"/>
      <c r="J1168" s="428"/>
      <c r="K1168" s="428"/>
      <c r="L1168" s="428"/>
      <c r="M1168" s="428"/>
      <c r="N1168" s="428"/>
      <c r="O1168" s="249"/>
      <c r="P1168" s="249"/>
      <c r="Q1168" s="249"/>
      <c r="R1168" s="249"/>
      <c r="S1168" s="249"/>
      <c r="T1168" s="251"/>
      <c r="U1168" s="251"/>
      <c r="V1168" s="251"/>
      <c r="W1168" s="251"/>
      <c r="X1168" s="251"/>
      <c r="Y1168" s="251"/>
      <c r="Z1168" s="251"/>
      <c r="AA1168" s="251"/>
      <c r="AB1168" s="251"/>
      <c r="AC1168" s="251"/>
      <c r="AD1168" s="251"/>
      <c r="AK1168">
        <f t="shared" si="147"/>
        <v>0</v>
      </c>
      <c r="AL1168">
        <f t="shared" si="148"/>
        <v>0</v>
      </c>
      <c r="AM1168">
        <f t="shared" si="149"/>
        <v>0</v>
      </c>
      <c r="AN1168">
        <f t="shared" si="150"/>
        <v>0</v>
      </c>
      <c r="AO1168">
        <f t="shared" si="151"/>
        <v>0</v>
      </c>
      <c r="AP1168">
        <f t="shared" si="152"/>
        <v>0</v>
      </c>
      <c r="AQ1168">
        <f t="shared" si="153"/>
        <v>0</v>
      </c>
      <c r="AR1168">
        <f t="shared" si="154"/>
        <v>0</v>
      </c>
      <c r="AS1168">
        <f t="shared" si="155"/>
        <v>0</v>
      </c>
      <c r="AT1168">
        <f t="shared" si="156"/>
        <v>0</v>
      </c>
      <c r="AU1168">
        <f t="shared" si="157"/>
        <v>0</v>
      </c>
      <c r="AV1168">
        <f t="shared" si="158"/>
        <v>0</v>
      </c>
    </row>
    <row r="1169" spans="1:48" ht="15" customHeight="1">
      <c r="A1169" s="83"/>
      <c r="B1169" s="100"/>
      <c r="C1169" s="125" t="s">
        <v>1732</v>
      </c>
      <c r="D1169" s="441" t="str">
        <f>IF(OR($AC$136="",$C$26&lt;&gt;1),"",IF(HLOOKUP($AC$136,Presentación!$AQ$3:$BV$574,Presentación!AP449)="","",HLOOKUP($AC$136,Presentación!$AQ$3:$BV$574,Presentación!AP449,0)))</f>
        <v/>
      </c>
      <c r="E1169" s="428"/>
      <c r="F1169" s="429"/>
      <c r="G1169" s="396" t="str">
        <f>IF(OR($AC$136="",$C$26&lt;&gt;1),"",IF(HLOOKUP($AC$136,Presentación!$BZ$3:$DE$574,Presentación!AP449,0)="","",HLOOKUP($AC$136,Presentación!$BZ$3:$DE$574,Presentación!AP449,0)))</f>
        <v/>
      </c>
      <c r="H1169" s="428"/>
      <c r="I1169" s="428"/>
      <c r="J1169" s="428"/>
      <c r="K1169" s="428"/>
      <c r="L1169" s="428"/>
      <c r="M1169" s="428"/>
      <c r="N1169" s="428"/>
      <c r="O1169" s="249"/>
      <c r="P1169" s="249"/>
      <c r="Q1169" s="249"/>
      <c r="R1169" s="249"/>
      <c r="S1169" s="249"/>
      <c r="T1169" s="251"/>
      <c r="U1169" s="251"/>
      <c r="V1169" s="251"/>
      <c r="W1169" s="251"/>
      <c r="X1169" s="251"/>
      <c r="Y1169" s="251"/>
      <c r="Z1169" s="251"/>
      <c r="AA1169" s="251"/>
      <c r="AB1169" s="251"/>
      <c r="AC1169" s="251"/>
      <c r="AD1169" s="251"/>
      <c r="AK1169">
        <f t="shared" si="147"/>
        <v>0</v>
      </c>
      <c r="AL1169">
        <f t="shared" si="148"/>
        <v>0</v>
      </c>
      <c r="AM1169">
        <f t="shared" si="149"/>
        <v>0</v>
      </c>
      <c r="AN1169">
        <f t="shared" si="150"/>
        <v>0</v>
      </c>
      <c r="AO1169">
        <f t="shared" si="151"/>
        <v>0</v>
      </c>
      <c r="AP1169">
        <f t="shared" si="152"/>
        <v>0</v>
      </c>
      <c r="AQ1169">
        <f t="shared" si="153"/>
        <v>0</v>
      </c>
      <c r="AR1169">
        <f t="shared" si="154"/>
        <v>0</v>
      </c>
      <c r="AS1169">
        <f t="shared" si="155"/>
        <v>0</v>
      </c>
      <c r="AT1169">
        <f t="shared" si="156"/>
        <v>0</v>
      </c>
      <c r="AU1169">
        <f t="shared" si="157"/>
        <v>0</v>
      </c>
      <c r="AV1169">
        <f t="shared" si="158"/>
        <v>0</v>
      </c>
    </row>
    <row r="1170" spans="1:48" ht="15" customHeight="1">
      <c r="A1170" s="83"/>
      <c r="B1170" s="100"/>
      <c r="C1170" s="125" t="s">
        <v>1733</v>
      </c>
      <c r="D1170" s="441" t="str">
        <f>IF(OR($AC$136="",$C$26&lt;&gt;1),"",IF(HLOOKUP($AC$136,Presentación!$AQ$3:$BV$574,Presentación!AP450)="","",HLOOKUP($AC$136,Presentación!$AQ$3:$BV$574,Presentación!AP450,0)))</f>
        <v/>
      </c>
      <c r="E1170" s="428"/>
      <c r="F1170" s="429"/>
      <c r="G1170" s="396" t="str">
        <f>IF(OR($AC$136="",$C$26&lt;&gt;1),"",IF(HLOOKUP($AC$136,Presentación!$BZ$3:$DE$574,Presentación!AP450,0)="","",HLOOKUP($AC$136,Presentación!$BZ$3:$DE$574,Presentación!AP450,0)))</f>
        <v/>
      </c>
      <c r="H1170" s="428"/>
      <c r="I1170" s="428"/>
      <c r="J1170" s="428"/>
      <c r="K1170" s="428"/>
      <c r="L1170" s="428"/>
      <c r="M1170" s="428"/>
      <c r="N1170" s="428"/>
      <c r="O1170" s="249"/>
      <c r="P1170" s="249"/>
      <c r="Q1170" s="249"/>
      <c r="R1170" s="249"/>
      <c r="S1170" s="249"/>
      <c r="T1170" s="251"/>
      <c r="U1170" s="251"/>
      <c r="V1170" s="251"/>
      <c r="W1170" s="251"/>
      <c r="X1170" s="251"/>
      <c r="Y1170" s="251"/>
      <c r="Z1170" s="251"/>
      <c r="AA1170" s="251"/>
      <c r="AB1170" s="251"/>
      <c r="AC1170" s="251"/>
      <c r="AD1170" s="251"/>
      <c r="AK1170">
        <f t="shared" si="147"/>
        <v>0</v>
      </c>
      <c r="AL1170">
        <f t="shared" si="148"/>
        <v>0</v>
      </c>
      <c r="AM1170">
        <f t="shared" si="149"/>
        <v>0</v>
      </c>
      <c r="AN1170">
        <f t="shared" si="150"/>
        <v>0</v>
      </c>
      <c r="AO1170">
        <f t="shared" si="151"/>
        <v>0</v>
      </c>
      <c r="AP1170">
        <f t="shared" si="152"/>
        <v>0</v>
      </c>
      <c r="AQ1170">
        <f t="shared" si="153"/>
        <v>0</v>
      </c>
      <c r="AR1170">
        <f t="shared" si="154"/>
        <v>0</v>
      </c>
      <c r="AS1170">
        <f t="shared" si="155"/>
        <v>0</v>
      </c>
      <c r="AT1170">
        <f t="shared" si="156"/>
        <v>0</v>
      </c>
      <c r="AU1170">
        <f t="shared" si="157"/>
        <v>0</v>
      </c>
      <c r="AV1170">
        <f t="shared" si="158"/>
        <v>0</v>
      </c>
    </row>
    <row r="1171" spans="1:48" ht="15" customHeight="1">
      <c r="A1171" s="83"/>
      <c r="B1171" s="100"/>
      <c r="C1171" s="125" t="s">
        <v>1734</v>
      </c>
      <c r="D1171" s="441" t="str">
        <f>IF(OR($AC$136="",$C$26&lt;&gt;1),"",IF(HLOOKUP($AC$136,Presentación!$AQ$3:$BV$574,Presentación!AP451)="","",HLOOKUP($AC$136,Presentación!$AQ$3:$BV$574,Presentación!AP451,0)))</f>
        <v/>
      </c>
      <c r="E1171" s="428"/>
      <c r="F1171" s="429"/>
      <c r="G1171" s="396" t="str">
        <f>IF(OR($AC$136="",$C$26&lt;&gt;1),"",IF(HLOOKUP($AC$136,Presentación!$BZ$3:$DE$574,Presentación!AP451,0)="","",HLOOKUP($AC$136,Presentación!$BZ$3:$DE$574,Presentación!AP451,0)))</f>
        <v/>
      </c>
      <c r="H1171" s="428"/>
      <c r="I1171" s="428"/>
      <c r="J1171" s="428"/>
      <c r="K1171" s="428"/>
      <c r="L1171" s="428"/>
      <c r="M1171" s="428"/>
      <c r="N1171" s="428"/>
      <c r="O1171" s="249"/>
      <c r="P1171" s="249"/>
      <c r="Q1171" s="249"/>
      <c r="R1171" s="249"/>
      <c r="S1171" s="249"/>
      <c r="T1171" s="251"/>
      <c r="U1171" s="251"/>
      <c r="V1171" s="251"/>
      <c r="W1171" s="251"/>
      <c r="X1171" s="251"/>
      <c r="Y1171" s="251"/>
      <c r="Z1171" s="251"/>
      <c r="AA1171" s="251"/>
      <c r="AB1171" s="251"/>
      <c r="AC1171" s="251"/>
      <c r="AD1171" s="251"/>
      <c r="AK1171">
        <f t="shared" ref="AK1171:AK1234" si="159">COUNTIF(P1171:R1171,"NS")</f>
        <v>0</v>
      </c>
      <c r="AL1171">
        <f t="shared" ref="AL1171:AL1234" si="160">SUM(P1171:R1171)</f>
        <v>0</v>
      </c>
      <c r="AM1171">
        <f t="shared" ref="AM1171:AM1234" si="161">IF(COUNTA(O1171:R1171)=0,0,IF(OR(AND(O1171=0,AK1171&gt;0),AND(O1171="ns",AL1171&gt;0),AND(O1171="ns",AK1171=0,AL1171=0)),1,IF(OR(AND(AK1171&gt;=2,O1171&gt;AL1171),AND(O1171="ns",AL1171=0,AK1171&gt;0),O1171=AL1171),0,1)))</f>
        <v>0</v>
      </c>
      <c r="AN1171">
        <f t="shared" ref="AN1171:AN1234" si="162">COUNTIF(T1171:V1171,"NS")</f>
        <v>0</v>
      </c>
      <c r="AO1171">
        <f t="shared" ref="AO1171:AO1234" si="163">SUM(T1171:V1171)</f>
        <v>0</v>
      </c>
      <c r="AP1171">
        <f t="shared" ref="AP1171:AP1234" si="164">IF(COUNTA(S1171:V1171)=0,0,IF(OR(AND(S1171=0,AN1171&gt;0),AND(S1171="ns",AO1171&gt;0),AND(S1171="ns",AN1171=0,AO1171=0)),1,IF(OR(AND(AN1171&gt;=2,S1171&gt;AO1171),AND(S1171="ns",AO1171=0,AN1171&gt;0),S1171=AO1171),0,1)))</f>
        <v>0</v>
      </c>
      <c r="AQ1171">
        <f t="shared" ref="AQ1171:AQ1234" si="165">COUNTIF(X1171:Z1171,"NS")</f>
        <v>0</v>
      </c>
      <c r="AR1171">
        <f t="shared" ref="AR1171:AR1234" si="166">SUM(X1171:Z1171)</f>
        <v>0</v>
      </c>
      <c r="AS1171">
        <f t="shared" ref="AS1171:AS1234" si="167">IF(COUNTA(W1171:Z1171)=0,0,IF(OR(AND(W1171=0,AQ1171&gt;0),AND(W1171="ns",AR1171&gt;0),AND(W1171="ns",AQ1171=0,AR1171=0)),1,IF(OR(AND(AQ1171&gt;=2,W1171&gt;AR1171),AND(W1171="ns",AR1171=0,AQ1171&gt;0),W1171=AR1171),0,1)))</f>
        <v>0</v>
      </c>
      <c r="AT1171">
        <f t="shared" ref="AT1171:AT1234" si="168">COUNTIF(AB1171:AD1171,"NS")</f>
        <v>0</v>
      </c>
      <c r="AU1171">
        <f t="shared" ref="AU1171:AU1234" si="169">SUM(AB1171:AD1171)</f>
        <v>0</v>
      </c>
      <c r="AV1171">
        <f t="shared" ref="AV1171:AV1234" si="170">IF(COUNTA(AA1171:AD1171)=0,0,IF(OR(AND(AA1171=0,AT1171&gt;0),AND(AA1171="ns",AU1171&gt;0),AND(AA1171="ns",AT1171=0,AU1171=0)),1,IF(OR(AND(AT1171&gt;=2,AA1171&gt;AU1171),AND(AA1171="ns",AU1171=0,AT1171&gt;0),AA1171=AU1171),0,1)))</f>
        <v>0</v>
      </c>
    </row>
    <row r="1172" spans="1:48" ht="15" customHeight="1">
      <c r="A1172" s="83"/>
      <c r="B1172" s="100"/>
      <c r="C1172" s="125" t="s">
        <v>1735</v>
      </c>
      <c r="D1172" s="441" t="str">
        <f>IF(OR($AC$136="",$C$26&lt;&gt;1),"",IF(HLOOKUP($AC$136,Presentación!$AQ$3:$BV$574,Presentación!AP452)="","",HLOOKUP($AC$136,Presentación!$AQ$3:$BV$574,Presentación!AP452,0)))</f>
        <v/>
      </c>
      <c r="E1172" s="428"/>
      <c r="F1172" s="429"/>
      <c r="G1172" s="396" t="str">
        <f>IF(OR($AC$136="",$C$26&lt;&gt;1),"",IF(HLOOKUP($AC$136,Presentación!$BZ$3:$DE$574,Presentación!AP452,0)="","",HLOOKUP($AC$136,Presentación!$BZ$3:$DE$574,Presentación!AP452,0)))</f>
        <v/>
      </c>
      <c r="H1172" s="428"/>
      <c r="I1172" s="428"/>
      <c r="J1172" s="428"/>
      <c r="K1172" s="428"/>
      <c r="L1172" s="428"/>
      <c r="M1172" s="428"/>
      <c r="N1172" s="428"/>
      <c r="O1172" s="249"/>
      <c r="P1172" s="249"/>
      <c r="Q1172" s="249"/>
      <c r="R1172" s="249"/>
      <c r="S1172" s="249"/>
      <c r="T1172" s="251"/>
      <c r="U1172" s="251"/>
      <c r="V1172" s="251"/>
      <c r="W1172" s="251"/>
      <c r="X1172" s="251"/>
      <c r="Y1172" s="251"/>
      <c r="Z1172" s="251"/>
      <c r="AA1172" s="251"/>
      <c r="AB1172" s="251"/>
      <c r="AC1172" s="251"/>
      <c r="AD1172" s="251"/>
      <c r="AK1172">
        <f t="shared" si="159"/>
        <v>0</v>
      </c>
      <c r="AL1172">
        <f t="shared" si="160"/>
        <v>0</v>
      </c>
      <c r="AM1172">
        <f t="shared" si="161"/>
        <v>0</v>
      </c>
      <c r="AN1172">
        <f t="shared" si="162"/>
        <v>0</v>
      </c>
      <c r="AO1172">
        <f t="shared" si="163"/>
        <v>0</v>
      </c>
      <c r="AP1172">
        <f t="shared" si="164"/>
        <v>0</v>
      </c>
      <c r="AQ1172">
        <f t="shared" si="165"/>
        <v>0</v>
      </c>
      <c r="AR1172">
        <f t="shared" si="166"/>
        <v>0</v>
      </c>
      <c r="AS1172">
        <f t="shared" si="167"/>
        <v>0</v>
      </c>
      <c r="AT1172">
        <f t="shared" si="168"/>
        <v>0</v>
      </c>
      <c r="AU1172">
        <f t="shared" si="169"/>
        <v>0</v>
      </c>
      <c r="AV1172">
        <f t="shared" si="170"/>
        <v>0</v>
      </c>
    </row>
    <row r="1173" spans="1:48" ht="15" customHeight="1">
      <c r="A1173" s="83"/>
      <c r="B1173" s="100"/>
      <c r="C1173" s="125" t="s">
        <v>1736</v>
      </c>
      <c r="D1173" s="441" t="str">
        <f>IF(OR($AC$136="",$C$26&lt;&gt;1),"",IF(HLOOKUP($AC$136,Presentación!$AQ$3:$BV$574,Presentación!AP453)="","",HLOOKUP($AC$136,Presentación!$AQ$3:$BV$574,Presentación!AP453,0)))</f>
        <v/>
      </c>
      <c r="E1173" s="428"/>
      <c r="F1173" s="429"/>
      <c r="G1173" s="396" t="str">
        <f>IF(OR($AC$136="",$C$26&lt;&gt;1),"",IF(HLOOKUP($AC$136,Presentación!$BZ$3:$DE$574,Presentación!AP453,0)="","",HLOOKUP($AC$136,Presentación!$BZ$3:$DE$574,Presentación!AP453,0)))</f>
        <v/>
      </c>
      <c r="H1173" s="428"/>
      <c r="I1173" s="428"/>
      <c r="J1173" s="428"/>
      <c r="K1173" s="428"/>
      <c r="L1173" s="428"/>
      <c r="M1173" s="428"/>
      <c r="N1173" s="428"/>
      <c r="O1173" s="249"/>
      <c r="P1173" s="249"/>
      <c r="Q1173" s="249"/>
      <c r="R1173" s="249"/>
      <c r="S1173" s="249"/>
      <c r="T1173" s="251"/>
      <c r="U1173" s="251"/>
      <c r="V1173" s="251"/>
      <c r="W1173" s="251"/>
      <c r="X1173" s="251"/>
      <c r="Y1173" s="251"/>
      <c r="Z1173" s="251"/>
      <c r="AA1173" s="251"/>
      <c r="AB1173" s="251"/>
      <c r="AC1173" s="251"/>
      <c r="AD1173" s="251"/>
      <c r="AK1173">
        <f t="shared" si="159"/>
        <v>0</v>
      </c>
      <c r="AL1173">
        <f t="shared" si="160"/>
        <v>0</v>
      </c>
      <c r="AM1173">
        <f t="shared" si="161"/>
        <v>0</v>
      </c>
      <c r="AN1173">
        <f t="shared" si="162"/>
        <v>0</v>
      </c>
      <c r="AO1173">
        <f t="shared" si="163"/>
        <v>0</v>
      </c>
      <c r="AP1173">
        <f t="shared" si="164"/>
        <v>0</v>
      </c>
      <c r="AQ1173">
        <f t="shared" si="165"/>
        <v>0</v>
      </c>
      <c r="AR1173">
        <f t="shared" si="166"/>
        <v>0</v>
      </c>
      <c r="AS1173">
        <f t="shared" si="167"/>
        <v>0</v>
      </c>
      <c r="AT1173">
        <f t="shared" si="168"/>
        <v>0</v>
      </c>
      <c r="AU1173">
        <f t="shared" si="169"/>
        <v>0</v>
      </c>
      <c r="AV1173">
        <f t="shared" si="170"/>
        <v>0</v>
      </c>
    </row>
    <row r="1174" spans="1:48" ht="15" customHeight="1">
      <c r="A1174" s="83"/>
      <c r="B1174" s="100"/>
      <c r="C1174" s="125" t="s">
        <v>1737</v>
      </c>
      <c r="D1174" s="441" t="str">
        <f>IF(OR($AC$136="",$C$26&lt;&gt;1),"",IF(HLOOKUP($AC$136,Presentación!$AQ$3:$BV$574,Presentación!AP454)="","",HLOOKUP($AC$136,Presentación!$AQ$3:$BV$574,Presentación!AP454,0)))</f>
        <v/>
      </c>
      <c r="E1174" s="428"/>
      <c r="F1174" s="429"/>
      <c r="G1174" s="396" t="str">
        <f>IF(OR($AC$136="",$C$26&lt;&gt;1),"",IF(HLOOKUP($AC$136,Presentación!$BZ$3:$DE$574,Presentación!AP454,0)="","",HLOOKUP($AC$136,Presentación!$BZ$3:$DE$574,Presentación!AP454,0)))</f>
        <v/>
      </c>
      <c r="H1174" s="428"/>
      <c r="I1174" s="428"/>
      <c r="J1174" s="428"/>
      <c r="K1174" s="428"/>
      <c r="L1174" s="428"/>
      <c r="M1174" s="428"/>
      <c r="N1174" s="428"/>
      <c r="O1174" s="249"/>
      <c r="P1174" s="249"/>
      <c r="Q1174" s="249"/>
      <c r="R1174" s="249"/>
      <c r="S1174" s="249"/>
      <c r="T1174" s="251"/>
      <c r="U1174" s="251"/>
      <c r="V1174" s="251"/>
      <c r="W1174" s="251"/>
      <c r="X1174" s="251"/>
      <c r="Y1174" s="251"/>
      <c r="Z1174" s="251"/>
      <c r="AA1174" s="251"/>
      <c r="AB1174" s="251"/>
      <c r="AC1174" s="251"/>
      <c r="AD1174" s="251"/>
      <c r="AK1174">
        <f t="shared" si="159"/>
        <v>0</v>
      </c>
      <c r="AL1174">
        <f t="shared" si="160"/>
        <v>0</v>
      </c>
      <c r="AM1174">
        <f t="shared" si="161"/>
        <v>0</v>
      </c>
      <c r="AN1174">
        <f t="shared" si="162"/>
        <v>0</v>
      </c>
      <c r="AO1174">
        <f t="shared" si="163"/>
        <v>0</v>
      </c>
      <c r="AP1174">
        <f t="shared" si="164"/>
        <v>0</v>
      </c>
      <c r="AQ1174">
        <f t="shared" si="165"/>
        <v>0</v>
      </c>
      <c r="AR1174">
        <f t="shared" si="166"/>
        <v>0</v>
      </c>
      <c r="AS1174">
        <f t="shared" si="167"/>
        <v>0</v>
      </c>
      <c r="AT1174">
        <f t="shared" si="168"/>
        <v>0</v>
      </c>
      <c r="AU1174">
        <f t="shared" si="169"/>
        <v>0</v>
      </c>
      <c r="AV1174">
        <f t="shared" si="170"/>
        <v>0</v>
      </c>
    </row>
    <row r="1175" spans="1:48" ht="15" customHeight="1">
      <c r="A1175" s="83"/>
      <c r="B1175" s="100"/>
      <c r="C1175" s="125" t="s">
        <v>1738</v>
      </c>
      <c r="D1175" s="441" t="str">
        <f>IF(OR($AC$136="",$C$26&lt;&gt;1),"",IF(HLOOKUP($AC$136,Presentación!$AQ$3:$BV$574,Presentación!AP455)="","",HLOOKUP($AC$136,Presentación!$AQ$3:$BV$574,Presentación!AP455,0)))</f>
        <v/>
      </c>
      <c r="E1175" s="428"/>
      <c r="F1175" s="429"/>
      <c r="G1175" s="396" t="str">
        <f>IF(OR($AC$136="",$C$26&lt;&gt;1),"",IF(HLOOKUP($AC$136,Presentación!$BZ$3:$DE$574,Presentación!AP455,0)="","",HLOOKUP($AC$136,Presentación!$BZ$3:$DE$574,Presentación!AP455,0)))</f>
        <v/>
      </c>
      <c r="H1175" s="428"/>
      <c r="I1175" s="428"/>
      <c r="J1175" s="428"/>
      <c r="K1175" s="428"/>
      <c r="L1175" s="428"/>
      <c r="M1175" s="428"/>
      <c r="N1175" s="428"/>
      <c r="O1175" s="249"/>
      <c r="P1175" s="249"/>
      <c r="Q1175" s="249"/>
      <c r="R1175" s="249"/>
      <c r="S1175" s="249"/>
      <c r="T1175" s="251"/>
      <c r="U1175" s="251"/>
      <c r="V1175" s="251"/>
      <c r="W1175" s="251"/>
      <c r="X1175" s="251"/>
      <c r="Y1175" s="251"/>
      <c r="Z1175" s="251"/>
      <c r="AA1175" s="251"/>
      <c r="AB1175" s="251"/>
      <c r="AC1175" s="251"/>
      <c r="AD1175" s="251"/>
      <c r="AK1175">
        <f t="shared" si="159"/>
        <v>0</v>
      </c>
      <c r="AL1175">
        <f t="shared" si="160"/>
        <v>0</v>
      </c>
      <c r="AM1175">
        <f t="shared" si="161"/>
        <v>0</v>
      </c>
      <c r="AN1175">
        <f t="shared" si="162"/>
        <v>0</v>
      </c>
      <c r="AO1175">
        <f t="shared" si="163"/>
        <v>0</v>
      </c>
      <c r="AP1175">
        <f t="shared" si="164"/>
        <v>0</v>
      </c>
      <c r="AQ1175">
        <f t="shared" si="165"/>
        <v>0</v>
      </c>
      <c r="AR1175">
        <f t="shared" si="166"/>
        <v>0</v>
      </c>
      <c r="AS1175">
        <f t="shared" si="167"/>
        <v>0</v>
      </c>
      <c r="AT1175">
        <f t="shared" si="168"/>
        <v>0</v>
      </c>
      <c r="AU1175">
        <f t="shared" si="169"/>
        <v>0</v>
      </c>
      <c r="AV1175">
        <f t="shared" si="170"/>
        <v>0</v>
      </c>
    </row>
    <row r="1176" spans="1:48" ht="15" customHeight="1">
      <c r="A1176" s="83"/>
      <c r="B1176" s="100"/>
      <c r="C1176" s="125" t="s">
        <v>1739</v>
      </c>
      <c r="D1176" s="441" t="str">
        <f>IF(OR($AC$136="",$C$26&lt;&gt;1),"",IF(HLOOKUP($AC$136,Presentación!$AQ$3:$BV$574,Presentación!AP456)="","",HLOOKUP($AC$136,Presentación!$AQ$3:$BV$574,Presentación!AP456,0)))</f>
        <v/>
      </c>
      <c r="E1176" s="428"/>
      <c r="F1176" s="429"/>
      <c r="G1176" s="396" t="str">
        <f>IF(OR($AC$136="",$C$26&lt;&gt;1),"",IF(HLOOKUP($AC$136,Presentación!$BZ$3:$DE$574,Presentación!AP456,0)="","",HLOOKUP($AC$136,Presentación!$BZ$3:$DE$574,Presentación!AP456,0)))</f>
        <v/>
      </c>
      <c r="H1176" s="428"/>
      <c r="I1176" s="428"/>
      <c r="J1176" s="428"/>
      <c r="K1176" s="428"/>
      <c r="L1176" s="428"/>
      <c r="M1176" s="428"/>
      <c r="N1176" s="428"/>
      <c r="O1176" s="249"/>
      <c r="P1176" s="249"/>
      <c r="Q1176" s="249"/>
      <c r="R1176" s="249"/>
      <c r="S1176" s="249"/>
      <c r="T1176" s="251"/>
      <c r="U1176" s="251"/>
      <c r="V1176" s="251"/>
      <c r="W1176" s="251"/>
      <c r="X1176" s="251"/>
      <c r="Y1176" s="251"/>
      <c r="Z1176" s="251"/>
      <c r="AA1176" s="251"/>
      <c r="AB1176" s="251"/>
      <c r="AC1176" s="251"/>
      <c r="AD1176" s="251"/>
      <c r="AK1176">
        <f t="shared" si="159"/>
        <v>0</v>
      </c>
      <c r="AL1176">
        <f t="shared" si="160"/>
        <v>0</v>
      </c>
      <c r="AM1176">
        <f t="shared" si="161"/>
        <v>0</v>
      </c>
      <c r="AN1176">
        <f t="shared" si="162"/>
        <v>0</v>
      </c>
      <c r="AO1176">
        <f t="shared" si="163"/>
        <v>0</v>
      </c>
      <c r="AP1176">
        <f t="shared" si="164"/>
        <v>0</v>
      </c>
      <c r="AQ1176">
        <f t="shared" si="165"/>
        <v>0</v>
      </c>
      <c r="AR1176">
        <f t="shared" si="166"/>
        <v>0</v>
      </c>
      <c r="AS1176">
        <f t="shared" si="167"/>
        <v>0</v>
      </c>
      <c r="AT1176">
        <f t="shared" si="168"/>
        <v>0</v>
      </c>
      <c r="AU1176">
        <f t="shared" si="169"/>
        <v>0</v>
      </c>
      <c r="AV1176">
        <f t="shared" si="170"/>
        <v>0</v>
      </c>
    </row>
    <row r="1177" spans="1:48" ht="15" customHeight="1">
      <c r="A1177" s="83"/>
      <c r="B1177" s="100"/>
      <c r="C1177" s="125" t="s">
        <v>1740</v>
      </c>
      <c r="D1177" s="441" t="str">
        <f>IF(OR($AC$136="",$C$26&lt;&gt;1),"",IF(HLOOKUP($AC$136,Presentación!$AQ$3:$BV$574,Presentación!AP457)="","",HLOOKUP($AC$136,Presentación!$AQ$3:$BV$574,Presentación!AP457,0)))</f>
        <v/>
      </c>
      <c r="E1177" s="428"/>
      <c r="F1177" s="429"/>
      <c r="G1177" s="396" t="str">
        <f>IF(OR($AC$136="",$C$26&lt;&gt;1),"",IF(HLOOKUP($AC$136,Presentación!$BZ$3:$DE$574,Presentación!AP457,0)="","",HLOOKUP($AC$136,Presentación!$BZ$3:$DE$574,Presentación!AP457,0)))</f>
        <v/>
      </c>
      <c r="H1177" s="428"/>
      <c r="I1177" s="428"/>
      <c r="J1177" s="428"/>
      <c r="K1177" s="428"/>
      <c r="L1177" s="428"/>
      <c r="M1177" s="428"/>
      <c r="N1177" s="428"/>
      <c r="O1177" s="249"/>
      <c r="P1177" s="249"/>
      <c r="Q1177" s="249"/>
      <c r="R1177" s="249"/>
      <c r="S1177" s="249"/>
      <c r="T1177" s="251"/>
      <c r="U1177" s="251"/>
      <c r="V1177" s="251"/>
      <c r="W1177" s="251"/>
      <c r="X1177" s="251"/>
      <c r="Y1177" s="251"/>
      <c r="Z1177" s="251"/>
      <c r="AA1177" s="251"/>
      <c r="AB1177" s="251"/>
      <c r="AC1177" s="251"/>
      <c r="AD1177" s="251"/>
      <c r="AK1177">
        <f t="shared" si="159"/>
        <v>0</v>
      </c>
      <c r="AL1177">
        <f t="shared" si="160"/>
        <v>0</v>
      </c>
      <c r="AM1177">
        <f t="shared" si="161"/>
        <v>0</v>
      </c>
      <c r="AN1177">
        <f t="shared" si="162"/>
        <v>0</v>
      </c>
      <c r="AO1177">
        <f t="shared" si="163"/>
        <v>0</v>
      </c>
      <c r="AP1177">
        <f t="shared" si="164"/>
        <v>0</v>
      </c>
      <c r="AQ1177">
        <f t="shared" si="165"/>
        <v>0</v>
      </c>
      <c r="AR1177">
        <f t="shared" si="166"/>
        <v>0</v>
      </c>
      <c r="AS1177">
        <f t="shared" si="167"/>
        <v>0</v>
      </c>
      <c r="AT1177">
        <f t="shared" si="168"/>
        <v>0</v>
      </c>
      <c r="AU1177">
        <f t="shared" si="169"/>
        <v>0</v>
      </c>
      <c r="AV1177">
        <f t="shared" si="170"/>
        <v>0</v>
      </c>
    </row>
    <row r="1178" spans="1:48" ht="15" customHeight="1">
      <c r="A1178" s="83"/>
      <c r="B1178" s="100"/>
      <c r="C1178" s="125" t="s">
        <v>1741</v>
      </c>
      <c r="D1178" s="441" t="str">
        <f>IF(OR($AC$136="",$C$26&lt;&gt;1),"",IF(HLOOKUP($AC$136,Presentación!$AQ$3:$BV$574,Presentación!AP458)="","",HLOOKUP($AC$136,Presentación!$AQ$3:$BV$574,Presentación!AP458,0)))</f>
        <v/>
      </c>
      <c r="E1178" s="428"/>
      <c r="F1178" s="429"/>
      <c r="G1178" s="396" t="str">
        <f>IF(OR($AC$136="",$C$26&lt;&gt;1),"",IF(HLOOKUP($AC$136,Presentación!$BZ$3:$DE$574,Presentación!AP458,0)="","",HLOOKUP($AC$136,Presentación!$BZ$3:$DE$574,Presentación!AP458,0)))</f>
        <v/>
      </c>
      <c r="H1178" s="428"/>
      <c r="I1178" s="428"/>
      <c r="J1178" s="428"/>
      <c r="K1178" s="428"/>
      <c r="L1178" s="428"/>
      <c r="M1178" s="428"/>
      <c r="N1178" s="428"/>
      <c r="O1178" s="249"/>
      <c r="P1178" s="249"/>
      <c r="Q1178" s="249"/>
      <c r="R1178" s="249"/>
      <c r="S1178" s="249"/>
      <c r="T1178" s="251"/>
      <c r="U1178" s="251"/>
      <c r="V1178" s="251"/>
      <c r="W1178" s="251"/>
      <c r="X1178" s="251"/>
      <c r="Y1178" s="251"/>
      <c r="Z1178" s="251"/>
      <c r="AA1178" s="251"/>
      <c r="AB1178" s="251"/>
      <c r="AC1178" s="251"/>
      <c r="AD1178" s="251"/>
      <c r="AK1178">
        <f t="shared" si="159"/>
        <v>0</v>
      </c>
      <c r="AL1178">
        <f t="shared" si="160"/>
        <v>0</v>
      </c>
      <c r="AM1178">
        <f t="shared" si="161"/>
        <v>0</v>
      </c>
      <c r="AN1178">
        <f t="shared" si="162"/>
        <v>0</v>
      </c>
      <c r="AO1178">
        <f t="shared" si="163"/>
        <v>0</v>
      </c>
      <c r="AP1178">
        <f t="shared" si="164"/>
        <v>0</v>
      </c>
      <c r="AQ1178">
        <f t="shared" si="165"/>
        <v>0</v>
      </c>
      <c r="AR1178">
        <f t="shared" si="166"/>
        <v>0</v>
      </c>
      <c r="AS1178">
        <f t="shared" si="167"/>
        <v>0</v>
      </c>
      <c r="AT1178">
        <f t="shared" si="168"/>
        <v>0</v>
      </c>
      <c r="AU1178">
        <f t="shared" si="169"/>
        <v>0</v>
      </c>
      <c r="AV1178">
        <f t="shared" si="170"/>
        <v>0</v>
      </c>
    </row>
    <row r="1179" spans="1:48" ht="15" customHeight="1">
      <c r="A1179" s="83"/>
      <c r="B1179" s="100"/>
      <c r="C1179" s="125" t="s">
        <v>1742</v>
      </c>
      <c r="D1179" s="441" t="str">
        <f>IF(OR($AC$136="",$C$26&lt;&gt;1),"",IF(HLOOKUP($AC$136,Presentación!$AQ$3:$BV$574,Presentación!AP459)="","",HLOOKUP($AC$136,Presentación!$AQ$3:$BV$574,Presentación!AP459,0)))</f>
        <v/>
      </c>
      <c r="E1179" s="428"/>
      <c r="F1179" s="429"/>
      <c r="G1179" s="396" t="str">
        <f>IF(OR($AC$136="",$C$26&lt;&gt;1),"",IF(HLOOKUP($AC$136,Presentación!$BZ$3:$DE$574,Presentación!AP459,0)="","",HLOOKUP($AC$136,Presentación!$BZ$3:$DE$574,Presentación!AP459,0)))</f>
        <v/>
      </c>
      <c r="H1179" s="428"/>
      <c r="I1179" s="428"/>
      <c r="J1179" s="428"/>
      <c r="K1179" s="428"/>
      <c r="L1179" s="428"/>
      <c r="M1179" s="428"/>
      <c r="N1179" s="428"/>
      <c r="O1179" s="249"/>
      <c r="P1179" s="249"/>
      <c r="Q1179" s="249"/>
      <c r="R1179" s="249"/>
      <c r="S1179" s="249"/>
      <c r="T1179" s="251"/>
      <c r="U1179" s="251"/>
      <c r="V1179" s="251"/>
      <c r="W1179" s="251"/>
      <c r="X1179" s="251"/>
      <c r="Y1179" s="251"/>
      <c r="Z1179" s="251"/>
      <c r="AA1179" s="251"/>
      <c r="AB1179" s="251"/>
      <c r="AC1179" s="251"/>
      <c r="AD1179" s="251"/>
      <c r="AK1179">
        <f t="shared" si="159"/>
        <v>0</v>
      </c>
      <c r="AL1179">
        <f t="shared" si="160"/>
        <v>0</v>
      </c>
      <c r="AM1179">
        <f t="shared" si="161"/>
        <v>0</v>
      </c>
      <c r="AN1179">
        <f t="shared" si="162"/>
        <v>0</v>
      </c>
      <c r="AO1179">
        <f t="shared" si="163"/>
        <v>0</v>
      </c>
      <c r="AP1179">
        <f t="shared" si="164"/>
        <v>0</v>
      </c>
      <c r="AQ1179">
        <f t="shared" si="165"/>
        <v>0</v>
      </c>
      <c r="AR1179">
        <f t="shared" si="166"/>
        <v>0</v>
      </c>
      <c r="AS1179">
        <f t="shared" si="167"/>
        <v>0</v>
      </c>
      <c r="AT1179">
        <f t="shared" si="168"/>
        <v>0</v>
      </c>
      <c r="AU1179">
        <f t="shared" si="169"/>
        <v>0</v>
      </c>
      <c r="AV1179">
        <f t="shared" si="170"/>
        <v>0</v>
      </c>
    </row>
    <row r="1180" spans="1:48" ht="15" customHeight="1">
      <c r="A1180" s="83"/>
      <c r="B1180" s="100"/>
      <c r="C1180" s="125" t="s">
        <v>1743</v>
      </c>
      <c r="D1180" s="441" t="str">
        <f>IF(OR($AC$136="",$C$26&lt;&gt;1),"",IF(HLOOKUP($AC$136,Presentación!$AQ$3:$BV$574,Presentación!AP460)="","",HLOOKUP($AC$136,Presentación!$AQ$3:$BV$574,Presentación!AP460,0)))</f>
        <v/>
      </c>
      <c r="E1180" s="428"/>
      <c r="F1180" s="429"/>
      <c r="G1180" s="396" t="str">
        <f>IF(OR($AC$136="",$C$26&lt;&gt;1),"",IF(HLOOKUP($AC$136,Presentación!$BZ$3:$DE$574,Presentación!AP460,0)="","",HLOOKUP($AC$136,Presentación!$BZ$3:$DE$574,Presentación!AP460,0)))</f>
        <v/>
      </c>
      <c r="H1180" s="428"/>
      <c r="I1180" s="428"/>
      <c r="J1180" s="428"/>
      <c r="K1180" s="428"/>
      <c r="L1180" s="428"/>
      <c r="M1180" s="428"/>
      <c r="N1180" s="428"/>
      <c r="O1180" s="249"/>
      <c r="P1180" s="249"/>
      <c r="Q1180" s="249"/>
      <c r="R1180" s="249"/>
      <c r="S1180" s="249"/>
      <c r="T1180" s="251"/>
      <c r="U1180" s="251"/>
      <c r="V1180" s="251"/>
      <c r="W1180" s="251"/>
      <c r="X1180" s="251"/>
      <c r="Y1180" s="251"/>
      <c r="Z1180" s="251"/>
      <c r="AA1180" s="251"/>
      <c r="AB1180" s="251"/>
      <c r="AC1180" s="251"/>
      <c r="AD1180" s="251"/>
      <c r="AK1180">
        <f t="shared" si="159"/>
        <v>0</v>
      </c>
      <c r="AL1180">
        <f t="shared" si="160"/>
        <v>0</v>
      </c>
      <c r="AM1180">
        <f t="shared" si="161"/>
        <v>0</v>
      </c>
      <c r="AN1180">
        <f t="shared" si="162"/>
        <v>0</v>
      </c>
      <c r="AO1180">
        <f t="shared" si="163"/>
        <v>0</v>
      </c>
      <c r="AP1180">
        <f t="shared" si="164"/>
        <v>0</v>
      </c>
      <c r="AQ1180">
        <f t="shared" si="165"/>
        <v>0</v>
      </c>
      <c r="AR1180">
        <f t="shared" si="166"/>
        <v>0</v>
      </c>
      <c r="AS1180">
        <f t="shared" si="167"/>
        <v>0</v>
      </c>
      <c r="AT1180">
        <f t="shared" si="168"/>
        <v>0</v>
      </c>
      <c r="AU1180">
        <f t="shared" si="169"/>
        <v>0</v>
      </c>
      <c r="AV1180">
        <f t="shared" si="170"/>
        <v>0</v>
      </c>
    </row>
    <row r="1181" spans="1:48" ht="15" customHeight="1">
      <c r="A1181" s="83"/>
      <c r="B1181" s="100"/>
      <c r="C1181" s="125" t="s">
        <v>1744</v>
      </c>
      <c r="D1181" s="441" t="str">
        <f>IF(OR($AC$136="",$C$26&lt;&gt;1),"",IF(HLOOKUP($AC$136,Presentación!$AQ$3:$BV$574,Presentación!AP461)="","",HLOOKUP($AC$136,Presentación!$AQ$3:$BV$574,Presentación!AP461,0)))</f>
        <v/>
      </c>
      <c r="E1181" s="428"/>
      <c r="F1181" s="429"/>
      <c r="G1181" s="396" t="str">
        <f>IF(OR($AC$136="",$C$26&lt;&gt;1),"",IF(HLOOKUP($AC$136,Presentación!$BZ$3:$DE$574,Presentación!AP461,0)="","",HLOOKUP($AC$136,Presentación!$BZ$3:$DE$574,Presentación!AP461,0)))</f>
        <v/>
      </c>
      <c r="H1181" s="428"/>
      <c r="I1181" s="428"/>
      <c r="J1181" s="428"/>
      <c r="K1181" s="428"/>
      <c r="L1181" s="428"/>
      <c r="M1181" s="428"/>
      <c r="N1181" s="428"/>
      <c r="O1181" s="249"/>
      <c r="P1181" s="249"/>
      <c r="Q1181" s="249"/>
      <c r="R1181" s="249"/>
      <c r="S1181" s="249"/>
      <c r="T1181" s="251"/>
      <c r="U1181" s="251"/>
      <c r="V1181" s="251"/>
      <c r="W1181" s="251"/>
      <c r="X1181" s="251"/>
      <c r="Y1181" s="251"/>
      <c r="Z1181" s="251"/>
      <c r="AA1181" s="251"/>
      <c r="AB1181" s="251"/>
      <c r="AC1181" s="251"/>
      <c r="AD1181" s="251"/>
      <c r="AK1181">
        <f t="shared" si="159"/>
        <v>0</v>
      </c>
      <c r="AL1181">
        <f t="shared" si="160"/>
        <v>0</v>
      </c>
      <c r="AM1181">
        <f t="shared" si="161"/>
        <v>0</v>
      </c>
      <c r="AN1181">
        <f t="shared" si="162"/>
        <v>0</v>
      </c>
      <c r="AO1181">
        <f t="shared" si="163"/>
        <v>0</v>
      </c>
      <c r="AP1181">
        <f t="shared" si="164"/>
        <v>0</v>
      </c>
      <c r="AQ1181">
        <f t="shared" si="165"/>
        <v>0</v>
      </c>
      <c r="AR1181">
        <f t="shared" si="166"/>
        <v>0</v>
      </c>
      <c r="AS1181">
        <f t="shared" si="167"/>
        <v>0</v>
      </c>
      <c r="AT1181">
        <f t="shared" si="168"/>
        <v>0</v>
      </c>
      <c r="AU1181">
        <f t="shared" si="169"/>
        <v>0</v>
      </c>
      <c r="AV1181">
        <f t="shared" si="170"/>
        <v>0</v>
      </c>
    </row>
    <row r="1182" spans="1:48" ht="15" customHeight="1">
      <c r="A1182" s="83"/>
      <c r="B1182" s="100"/>
      <c r="C1182" s="125" t="s">
        <v>1745</v>
      </c>
      <c r="D1182" s="441" t="str">
        <f>IF(OR($AC$136="",$C$26&lt;&gt;1),"",IF(HLOOKUP($AC$136,Presentación!$AQ$3:$BV$574,Presentación!AP462)="","",HLOOKUP($AC$136,Presentación!$AQ$3:$BV$574,Presentación!AP462,0)))</f>
        <v/>
      </c>
      <c r="E1182" s="428"/>
      <c r="F1182" s="429"/>
      <c r="G1182" s="396" t="str">
        <f>IF(OR($AC$136="",$C$26&lt;&gt;1),"",IF(HLOOKUP($AC$136,Presentación!$BZ$3:$DE$574,Presentación!AP462,0)="","",HLOOKUP($AC$136,Presentación!$BZ$3:$DE$574,Presentación!AP462,0)))</f>
        <v/>
      </c>
      <c r="H1182" s="428"/>
      <c r="I1182" s="428"/>
      <c r="J1182" s="428"/>
      <c r="K1182" s="428"/>
      <c r="L1182" s="428"/>
      <c r="M1182" s="428"/>
      <c r="N1182" s="428"/>
      <c r="O1182" s="249"/>
      <c r="P1182" s="249"/>
      <c r="Q1182" s="249"/>
      <c r="R1182" s="249"/>
      <c r="S1182" s="249"/>
      <c r="T1182" s="251"/>
      <c r="U1182" s="251"/>
      <c r="V1182" s="251"/>
      <c r="W1182" s="251"/>
      <c r="X1182" s="251"/>
      <c r="Y1182" s="251"/>
      <c r="Z1182" s="251"/>
      <c r="AA1182" s="251"/>
      <c r="AB1182" s="251"/>
      <c r="AC1182" s="251"/>
      <c r="AD1182" s="251"/>
      <c r="AK1182">
        <f t="shared" si="159"/>
        <v>0</v>
      </c>
      <c r="AL1182">
        <f t="shared" si="160"/>
        <v>0</v>
      </c>
      <c r="AM1182">
        <f t="shared" si="161"/>
        <v>0</v>
      </c>
      <c r="AN1182">
        <f t="shared" si="162"/>
        <v>0</v>
      </c>
      <c r="AO1182">
        <f t="shared" si="163"/>
        <v>0</v>
      </c>
      <c r="AP1182">
        <f t="shared" si="164"/>
        <v>0</v>
      </c>
      <c r="AQ1182">
        <f t="shared" si="165"/>
        <v>0</v>
      </c>
      <c r="AR1182">
        <f t="shared" si="166"/>
        <v>0</v>
      </c>
      <c r="AS1182">
        <f t="shared" si="167"/>
        <v>0</v>
      </c>
      <c r="AT1182">
        <f t="shared" si="168"/>
        <v>0</v>
      </c>
      <c r="AU1182">
        <f t="shared" si="169"/>
        <v>0</v>
      </c>
      <c r="AV1182">
        <f t="shared" si="170"/>
        <v>0</v>
      </c>
    </row>
    <row r="1183" spans="1:48" ht="15" customHeight="1">
      <c r="A1183" s="83"/>
      <c r="B1183" s="100"/>
      <c r="C1183" s="125" t="s">
        <v>1746</v>
      </c>
      <c r="D1183" s="441" t="str">
        <f>IF(OR($AC$136="",$C$26&lt;&gt;1),"",IF(HLOOKUP($AC$136,Presentación!$AQ$3:$BV$574,Presentación!AP463)="","",HLOOKUP($AC$136,Presentación!$AQ$3:$BV$574,Presentación!AP463,0)))</f>
        <v/>
      </c>
      <c r="E1183" s="428"/>
      <c r="F1183" s="429"/>
      <c r="G1183" s="396" t="str">
        <f>IF(OR($AC$136="",$C$26&lt;&gt;1),"",IF(HLOOKUP($AC$136,Presentación!$BZ$3:$DE$574,Presentación!AP463,0)="","",HLOOKUP($AC$136,Presentación!$BZ$3:$DE$574,Presentación!AP463,0)))</f>
        <v/>
      </c>
      <c r="H1183" s="428"/>
      <c r="I1183" s="428"/>
      <c r="J1183" s="428"/>
      <c r="K1183" s="428"/>
      <c r="L1183" s="428"/>
      <c r="M1183" s="428"/>
      <c r="N1183" s="428"/>
      <c r="O1183" s="249"/>
      <c r="P1183" s="249"/>
      <c r="Q1183" s="249"/>
      <c r="R1183" s="249"/>
      <c r="S1183" s="249"/>
      <c r="T1183" s="251"/>
      <c r="U1183" s="251"/>
      <c r="V1183" s="251"/>
      <c r="W1183" s="251"/>
      <c r="X1183" s="251"/>
      <c r="Y1183" s="251"/>
      <c r="Z1183" s="251"/>
      <c r="AA1183" s="251"/>
      <c r="AB1183" s="251"/>
      <c r="AC1183" s="251"/>
      <c r="AD1183" s="251"/>
      <c r="AK1183">
        <f t="shared" si="159"/>
        <v>0</v>
      </c>
      <c r="AL1183">
        <f t="shared" si="160"/>
        <v>0</v>
      </c>
      <c r="AM1183">
        <f t="shared" si="161"/>
        <v>0</v>
      </c>
      <c r="AN1183">
        <f t="shared" si="162"/>
        <v>0</v>
      </c>
      <c r="AO1183">
        <f t="shared" si="163"/>
        <v>0</v>
      </c>
      <c r="AP1183">
        <f t="shared" si="164"/>
        <v>0</v>
      </c>
      <c r="AQ1183">
        <f t="shared" si="165"/>
        <v>0</v>
      </c>
      <c r="AR1183">
        <f t="shared" si="166"/>
        <v>0</v>
      </c>
      <c r="AS1183">
        <f t="shared" si="167"/>
        <v>0</v>
      </c>
      <c r="AT1183">
        <f t="shared" si="168"/>
        <v>0</v>
      </c>
      <c r="AU1183">
        <f t="shared" si="169"/>
        <v>0</v>
      </c>
      <c r="AV1183">
        <f t="shared" si="170"/>
        <v>0</v>
      </c>
    </row>
    <row r="1184" spans="1:48" ht="15" customHeight="1">
      <c r="A1184" s="83"/>
      <c r="B1184" s="100"/>
      <c r="C1184" s="125" t="s">
        <v>1747</v>
      </c>
      <c r="D1184" s="441" t="str">
        <f>IF(OR($AC$136="",$C$26&lt;&gt;1),"",IF(HLOOKUP($AC$136,Presentación!$AQ$3:$BV$574,Presentación!AP464)="","",HLOOKUP($AC$136,Presentación!$AQ$3:$BV$574,Presentación!AP464,0)))</f>
        <v/>
      </c>
      <c r="E1184" s="428"/>
      <c r="F1184" s="429"/>
      <c r="G1184" s="396" t="str">
        <f>IF(OR($AC$136="",$C$26&lt;&gt;1),"",IF(HLOOKUP($AC$136,Presentación!$BZ$3:$DE$574,Presentación!AP464,0)="","",HLOOKUP($AC$136,Presentación!$BZ$3:$DE$574,Presentación!AP464,0)))</f>
        <v/>
      </c>
      <c r="H1184" s="428"/>
      <c r="I1184" s="428"/>
      <c r="J1184" s="428"/>
      <c r="K1184" s="428"/>
      <c r="L1184" s="428"/>
      <c r="M1184" s="428"/>
      <c r="N1184" s="428"/>
      <c r="O1184" s="249"/>
      <c r="P1184" s="249"/>
      <c r="Q1184" s="249"/>
      <c r="R1184" s="249"/>
      <c r="S1184" s="249"/>
      <c r="T1184" s="251"/>
      <c r="U1184" s="251"/>
      <c r="V1184" s="251"/>
      <c r="W1184" s="251"/>
      <c r="X1184" s="251"/>
      <c r="Y1184" s="251"/>
      <c r="Z1184" s="251"/>
      <c r="AA1184" s="251"/>
      <c r="AB1184" s="251"/>
      <c r="AC1184" s="251"/>
      <c r="AD1184" s="251"/>
      <c r="AK1184">
        <f t="shared" si="159"/>
        <v>0</v>
      </c>
      <c r="AL1184">
        <f t="shared" si="160"/>
        <v>0</v>
      </c>
      <c r="AM1184">
        <f t="shared" si="161"/>
        <v>0</v>
      </c>
      <c r="AN1184">
        <f t="shared" si="162"/>
        <v>0</v>
      </c>
      <c r="AO1184">
        <f t="shared" si="163"/>
        <v>0</v>
      </c>
      <c r="AP1184">
        <f t="shared" si="164"/>
        <v>0</v>
      </c>
      <c r="AQ1184">
        <f t="shared" si="165"/>
        <v>0</v>
      </c>
      <c r="AR1184">
        <f t="shared" si="166"/>
        <v>0</v>
      </c>
      <c r="AS1184">
        <f t="shared" si="167"/>
        <v>0</v>
      </c>
      <c r="AT1184">
        <f t="shared" si="168"/>
        <v>0</v>
      </c>
      <c r="AU1184">
        <f t="shared" si="169"/>
        <v>0</v>
      </c>
      <c r="AV1184">
        <f t="shared" si="170"/>
        <v>0</v>
      </c>
    </row>
    <row r="1185" spans="1:48" ht="15" customHeight="1">
      <c r="A1185" s="83"/>
      <c r="B1185" s="100"/>
      <c r="C1185" s="125" t="s">
        <v>1748</v>
      </c>
      <c r="D1185" s="441" t="str">
        <f>IF(OR($AC$136="",$C$26&lt;&gt;1),"",IF(HLOOKUP($AC$136,Presentación!$AQ$3:$BV$574,Presentación!AP465)="","",HLOOKUP($AC$136,Presentación!$AQ$3:$BV$574,Presentación!AP465,0)))</f>
        <v/>
      </c>
      <c r="E1185" s="428"/>
      <c r="F1185" s="429"/>
      <c r="G1185" s="396" t="str">
        <f>IF(OR($AC$136="",$C$26&lt;&gt;1),"",IF(HLOOKUP($AC$136,Presentación!$BZ$3:$DE$574,Presentación!AP465,0)="","",HLOOKUP($AC$136,Presentación!$BZ$3:$DE$574,Presentación!AP465,0)))</f>
        <v/>
      </c>
      <c r="H1185" s="428"/>
      <c r="I1185" s="428"/>
      <c r="J1185" s="428"/>
      <c r="K1185" s="428"/>
      <c r="L1185" s="428"/>
      <c r="M1185" s="428"/>
      <c r="N1185" s="428"/>
      <c r="O1185" s="249"/>
      <c r="P1185" s="249"/>
      <c r="Q1185" s="249"/>
      <c r="R1185" s="249"/>
      <c r="S1185" s="249"/>
      <c r="T1185" s="251"/>
      <c r="U1185" s="251"/>
      <c r="V1185" s="251"/>
      <c r="W1185" s="251"/>
      <c r="X1185" s="251"/>
      <c r="Y1185" s="251"/>
      <c r="Z1185" s="251"/>
      <c r="AA1185" s="251"/>
      <c r="AB1185" s="251"/>
      <c r="AC1185" s="251"/>
      <c r="AD1185" s="251"/>
      <c r="AK1185">
        <f t="shared" si="159"/>
        <v>0</v>
      </c>
      <c r="AL1185">
        <f t="shared" si="160"/>
        <v>0</v>
      </c>
      <c r="AM1185">
        <f t="shared" si="161"/>
        <v>0</v>
      </c>
      <c r="AN1185">
        <f t="shared" si="162"/>
        <v>0</v>
      </c>
      <c r="AO1185">
        <f t="shared" si="163"/>
        <v>0</v>
      </c>
      <c r="AP1185">
        <f t="shared" si="164"/>
        <v>0</v>
      </c>
      <c r="AQ1185">
        <f t="shared" si="165"/>
        <v>0</v>
      </c>
      <c r="AR1185">
        <f t="shared" si="166"/>
        <v>0</v>
      </c>
      <c r="AS1185">
        <f t="shared" si="167"/>
        <v>0</v>
      </c>
      <c r="AT1185">
        <f t="shared" si="168"/>
        <v>0</v>
      </c>
      <c r="AU1185">
        <f t="shared" si="169"/>
        <v>0</v>
      </c>
      <c r="AV1185">
        <f t="shared" si="170"/>
        <v>0</v>
      </c>
    </row>
    <row r="1186" spans="1:48" ht="15" customHeight="1">
      <c r="A1186" s="83"/>
      <c r="B1186" s="100"/>
      <c r="C1186" s="125" t="s">
        <v>1749</v>
      </c>
      <c r="D1186" s="441" t="str">
        <f>IF(OR($AC$136="",$C$26&lt;&gt;1),"",IF(HLOOKUP($AC$136,Presentación!$AQ$3:$BV$574,Presentación!AP466)="","",HLOOKUP($AC$136,Presentación!$AQ$3:$BV$574,Presentación!AP466,0)))</f>
        <v/>
      </c>
      <c r="E1186" s="428"/>
      <c r="F1186" s="429"/>
      <c r="G1186" s="396" t="str">
        <f>IF(OR($AC$136="",$C$26&lt;&gt;1),"",IF(HLOOKUP($AC$136,Presentación!$BZ$3:$DE$574,Presentación!AP466,0)="","",HLOOKUP($AC$136,Presentación!$BZ$3:$DE$574,Presentación!AP466,0)))</f>
        <v/>
      </c>
      <c r="H1186" s="428"/>
      <c r="I1186" s="428"/>
      <c r="J1186" s="428"/>
      <c r="K1186" s="428"/>
      <c r="L1186" s="428"/>
      <c r="M1186" s="428"/>
      <c r="N1186" s="428"/>
      <c r="O1186" s="249"/>
      <c r="P1186" s="249"/>
      <c r="Q1186" s="249"/>
      <c r="R1186" s="249"/>
      <c r="S1186" s="249"/>
      <c r="T1186" s="251"/>
      <c r="U1186" s="251"/>
      <c r="V1186" s="251"/>
      <c r="W1186" s="251"/>
      <c r="X1186" s="251"/>
      <c r="Y1186" s="251"/>
      <c r="Z1186" s="251"/>
      <c r="AA1186" s="251"/>
      <c r="AB1186" s="251"/>
      <c r="AC1186" s="251"/>
      <c r="AD1186" s="251"/>
      <c r="AK1186">
        <f t="shared" si="159"/>
        <v>0</v>
      </c>
      <c r="AL1186">
        <f t="shared" si="160"/>
        <v>0</v>
      </c>
      <c r="AM1186">
        <f t="shared" si="161"/>
        <v>0</v>
      </c>
      <c r="AN1186">
        <f t="shared" si="162"/>
        <v>0</v>
      </c>
      <c r="AO1186">
        <f t="shared" si="163"/>
        <v>0</v>
      </c>
      <c r="AP1186">
        <f t="shared" si="164"/>
        <v>0</v>
      </c>
      <c r="AQ1186">
        <f t="shared" si="165"/>
        <v>0</v>
      </c>
      <c r="AR1186">
        <f t="shared" si="166"/>
        <v>0</v>
      </c>
      <c r="AS1186">
        <f t="shared" si="167"/>
        <v>0</v>
      </c>
      <c r="AT1186">
        <f t="shared" si="168"/>
        <v>0</v>
      </c>
      <c r="AU1186">
        <f t="shared" si="169"/>
        <v>0</v>
      </c>
      <c r="AV1186">
        <f t="shared" si="170"/>
        <v>0</v>
      </c>
    </row>
    <row r="1187" spans="1:48" ht="15" customHeight="1">
      <c r="A1187" s="83"/>
      <c r="B1187" s="100"/>
      <c r="C1187" s="125" t="s">
        <v>1750</v>
      </c>
      <c r="D1187" s="441" t="str">
        <f>IF(OR($AC$136="",$C$26&lt;&gt;1),"",IF(HLOOKUP($AC$136,Presentación!$AQ$3:$BV$574,Presentación!AP467)="","",HLOOKUP($AC$136,Presentación!$AQ$3:$BV$574,Presentación!AP467,0)))</f>
        <v/>
      </c>
      <c r="E1187" s="428"/>
      <c r="F1187" s="429"/>
      <c r="G1187" s="396" t="str">
        <f>IF(OR($AC$136="",$C$26&lt;&gt;1),"",IF(HLOOKUP($AC$136,Presentación!$BZ$3:$DE$574,Presentación!AP467,0)="","",HLOOKUP($AC$136,Presentación!$BZ$3:$DE$574,Presentación!AP467,0)))</f>
        <v/>
      </c>
      <c r="H1187" s="428"/>
      <c r="I1187" s="428"/>
      <c r="J1187" s="428"/>
      <c r="K1187" s="428"/>
      <c r="L1187" s="428"/>
      <c r="M1187" s="428"/>
      <c r="N1187" s="428"/>
      <c r="O1187" s="249"/>
      <c r="P1187" s="249"/>
      <c r="Q1187" s="249"/>
      <c r="R1187" s="249"/>
      <c r="S1187" s="249"/>
      <c r="T1187" s="251"/>
      <c r="U1187" s="251"/>
      <c r="V1187" s="251"/>
      <c r="W1187" s="251"/>
      <c r="X1187" s="251"/>
      <c r="Y1187" s="251"/>
      <c r="Z1187" s="251"/>
      <c r="AA1187" s="251"/>
      <c r="AB1187" s="251"/>
      <c r="AC1187" s="251"/>
      <c r="AD1187" s="251"/>
      <c r="AK1187">
        <f t="shared" si="159"/>
        <v>0</v>
      </c>
      <c r="AL1187">
        <f t="shared" si="160"/>
        <v>0</v>
      </c>
      <c r="AM1187">
        <f t="shared" si="161"/>
        <v>0</v>
      </c>
      <c r="AN1187">
        <f t="shared" si="162"/>
        <v>0</v>
      </c>
      <c r="AO1187">
        <f t="shared" si="163"/>
        <v>0</v>
      </c>
      <c r="AP1187">
        <f t="shared" si="164"/>
        <v>0</v>
      </c>
      <c r="AQ1187">
        <f t="shared" si="165"/>
        <v>0</v>
      </c>
      <c r="AR1187">
        <f t="shared" si="166"/>
        <v>0</v>
      </c>
      <c r="AS1187">
        <f t="shared" si="167"/>
        <v>0</v>
      </c>
      <c r="AT1187">
        <f t="shared" si="168"/>
        <v>0</v>
      </c>
      <c r="AU1187">
        <f t="shared" si="169"/>
        <v>0</v>
      </c>
      <c r="AV1187">
        <f t="shared" si="170"/>
        <v>0</v>
      </c>
    </row>
    <row r="1188" spans="1:48" ht="15" customHeight="1">
      <c r="A1188" s="83"/>
      <c r="B1188" s="100"/>
      <c r="C1188" s="125" t="s">
        <v>1751</v>
      </c>
      <c r="D1188" s="441" t="str">
        <f>IF(OR($AC$136="",$C$26&lt;&gt;1),"",IF(HLOOKUP($AC$136,Presentación!$AQ$3:$BV$574,Presentación!AP468)="","",HLOOKUP($AC$136,Presentación!$AQ$3:$BV$574,Presentación!AP468,0)))</f>
        <v/>
      </c>
      <c r="E1188" s="428"/>
      <c r="F1188" s="429"/>
      <c r="G1188" s="396" t="str">
        <f>IF(OR($AC$136="",$C$26&lt;&gt;1),"",IF(HLOOKUP($AC$136,Presentación!$BZ$3:$DE$574,Presentación!AP468,0)="","",HLOOKUP($AC$136,Presentación!$BZ$3:$DE$574,Presentación!AP468,0)))</f>
        <v/>
      </c>
      <c r="H1188" s="428"/>
      <c r="I1188" s="428"/>
      <c r="J1188" s="428"/>
      <c r="K1188" s="428"/>
      <c r="L1188" s="428"/>
      <c r="M1188" s="428"/>
      <c r="N1188" s="428"/>
      <c r="O1188" s="249"/>
      <c r="P1188" s="249"/>
      <c r="Q1188" s="249"/>
      <c r="R1188" s="249"/>
      <c r="S1188" s="249"/>
      <c r="T1188" s="251"/>
      <c r="U1188" s="251"/>
      <c r="V1188" s="251"/>
      <c r="W1188" s="251"/>
      <c r="X1188" s="251"/>
      <c r="Y1188" s="251"/>
      <c r="Z1188" s="251"/>
      <c r="AA1188" s="251"/>
      <c r="AB1188" s="251"/>
      <c r="AC1188" s="251"/>
      <c r="AD1188" s="251"/>
      <c r="AK1188">
        <f t="shared" si="159"/>
        <v>0</v>
      </c>
      <c r="AL1188">
        <f t="shared" si="160"/>
        <v>0</v>
      </c>
      <c r="AM1188">
        <f t="shared" si="161"/>
        <v>0</v>
      </c>
      <c r="AN1188">
        <f t="shared" si="162"/>
        <v>0</v>
      </c>
      <c r="AO1188">
        <f t="shared" si="163"/>
        <v>0</v>
      </c>
      <c r="AP1188">
        <f t="shared" si="164"/>
        <v>0</v>
      </c>
      <c r="AQ1188">
        <f t="shared" si="165"/>
        <v>0</v>
      </c>
      <c r="AR1188">
        <f t="shared" si="166"/>
        <v>0</v>
      </c>
      <c r="AS1188">
        <f t="shared" si="167"/>
        <v>0</v>
      </c>
      <c r="AT1188">
        <f t="shared" si="168"/>
        <v>0</v>
      </c>
      <c r="AU1188">
        <f t="shared" si="169"/>
        <v>0</v>
      </c>
      <c r="AV1188">
        <f t="shared" si="170"/>
        <v>0</v>
      </c>
    </row>
    <row r="1189" spans="1:48" ht="15" customHeight="1">
      <c r="A1189" s="83"/>
      <c r="B1189" s="100"/>
      <c r="C1189" s="125" t="s">
        <v>1752</v>
      </c>
      <c r="D1189" s="441" t="str">
        <f>IF(OR($AC$136="",$C$26&lt;&gt;1),"",IF(HLOOKUP($AC$136,Presentación!$AQ$3:$BV$574,Presentación!AP469)="","",HLOOKUP($AC$136,Presentación!$AQ$3:$BV$574,Presentación!AP469,0)))</f>
        <v/>
      </c>
      <c r="E1189" s="428"/>
      <c r="F1189" s="429"/>
      <c r="G1189" s="396" t="str">
        <f>IF(OR($AC$136="",$C$26&lt;&gt;1),"",IF(HLOOKUP($AC$136,Presentación!$BZ$3:$DE$574,Presentación!AP469,0)="","",HLOOKUP($AC$136,Presentación!$BZ$3:$DE$574,Presentación!AP469,0)))</f>
        <v/>
      </c>
      <c r="H1189" s="428"/>
      <c r="I1189" s="428"/>
      <c r="J1189" s="428"/>
      <c r="K1189" s="428"/>
      <c r="L1189" s="428"/>
      <c r="M1189" s="428"/>
      <c r="N1189" s="428"/>
      <c r="O1189" s="249"/>
      <c r="P1189" s="249"/>
      <c r="Q1189" s="249"/>
      <c r="R1189" s="249"/>
      <c r="S1189" s="249"/>
      <c r="T1189" s="251"/>
      <c r="U1189" s="251"/>
      <c r="V1189" s="251"/>
      <c r="W1189" s="251"/>
      <c r="X1189" s="251"/>
      <c r="Y1189" s="251"/>
      <c r="Z1189" s="251"/>
      <c r="AA1189" s="251"/>
      <c r="AB1189" s="251"/>
      <c r="AC1189" s="251"/>
      <c r="AD1189" s="251"/>
      <c r="AK1189">
        <f t="shared" si="159"/>
        <v>0</v>
      </c>
      <c r="AL1189">
        <f t="shared" si="160"/>
        <v>0</v>
      </c>
      <c r="AM1189">
        <f t="shared" si="161"/>
        <v>0</v>
      </c>
      <c r="AN1189">
        <f t="shared" si="162"/>
        <v>0</v>
      </c>
      <c r="AO1189">
        <f t="shared" si="163"/>
        <v>0</v>
      </c>
      <c r="AP1189">
        <f t="shared" si="164"/>
        <v>0</v>
      </c>
      <c r="AQ1189">
        <f t="shared" si="165"/>
        <v>0</v>
      </c>
      <c r="AR1189">
        <f t="shared" si="166"/>
        <v>0</v>
      </c>
      <c r="AS1189">
        <f t="shared" si="167"/>
        <v>0</v>
      </c>
      <c r="AT1189">
        <f t="shared" si="168"/>
        <v>0</v>
      </c>
      <c r="AU1189">
        <f t="shared" si="169"/>
        <v>0</v>
      </c>
      <c r="AV1189">
        <f t="shared" si="170"/>
        <v>0</v>
      </c>
    </row>
    <row r="1190" spans="1:48" ht="15" customHeight="1">
      <c r="A1190" s="83"/>
      <c r="B1190" s="100"/>
      <c r="C1190" s="125" t="s">
        <v>1753</v>
      </c>
      <c r="D1190" s="441" t="str">
        <f>IF(OR($AC$136="",$C$26&lt;&gt;1),"",IF(HLOOKUP($AC$136,Presentación!$AQ$3:$BV$574,Presentación!AP470)="","",HLOOKUP($AC$136,Presentación!$AQ$3:$BV$574,Presentación!AP470,0)))</f>
        <v/>
      </c>
      <c r="E1190" s="428"/>
      <c r="F1190" s="429"/>
      <c r="G1190" s="396" t="str">
        <f>IF(OR($AC$136="",$C$26&lt;&gt;1),"",IF(HLOOKUP($AC$136,Presentación!$BZ$3:$DE$574,Presentación!AP470,0)="","",HLOOKUP($AC$136,Presentación!$BZ$3:$DE$574,Presentación!AP470,0)))</f>
        <v/>
      </c>
      <c r="H1190" s="428"/>
      <c r="I1190" s="428"/>
      <c r="J1190" s="428"/>
      <c r="K1190" s="428"/>
      <c r="L1190" s="428"/>
      <c r="M1190" s="428"/>
      <c r="N1190" s="428"/>
      <c r="O1190" s="249"/>
      <c r="P1190" s="249"/>
      <c r="Q1190" s="249"/>
      <c r="R1190" s="249"/>
      <c r="S1190" s="249"/>
      <c r="T1190" s="251"/>
      <c r="U1190" s="251"/>
      <c r="V1190" s="251"/>
      <c r="W1190" s="251"/>
      <c r="X1190" s="251"/>
      <c r="Y1190" s="251"/>
      <c r="Z1190" s="251"/>
      <c r="AA1190" s="251"/>
      <c r="AB1190" s="251"/>
      <c r="AC1190" s="251"/>
      <c r="AD1190" s="251"/>
      <c r="AK1190">
        <f t="shared" si="159"/>
        <v>0</v>
      </c>
      <c r="AL1190">
        <f t="shared" si="160"/>
        <v>0</v>
      </c>
      <c r="AM1190">
        <f t="shared" si="161"/>
        <v>0</v>
      </c>
      <c r="AN1190">
        <f t="shared" si="162"/>
        <v>0</v>
      </c>
      <c r="AO1190">
        <f t="shared" si="163"/>
        <v>0</v>
      </c>
      <c r="AP1190">
        <f t="shared" si="164"/>
        <v>0</v>
      </c>
      <c r="AQ1190">
        <f t="shared" si="165"/>
        <v>0</v>
      </c>
      <c r="AR1190">
        <f t="shared" si="166"/>
        <v>0</v>
      </c>
      <c r="AS1190">
        <f t="shared" si="167"/>
        <v>0</v>
      </c>
      <c r="AT1190">
        <f t="shared" si="168"/>
        <v>0</v>
      </c>
      <c r="AU1190">
        <f t="shared" si="169"/>
        <v>0</v>
      </c>
      <c r="AV1190">
        <f t="shared" si="170"/>
        <v>0</v>
      </c>
    </row>
    <row r="1191" spans="1:48" ht="15" customHeight="1">
      <c r="A1191" s="83"/>
      <c r="B1191" s="100"/>
      <c r="C1191" s="125" t="s">
        <v>1754</v>
      </c>
      <c r="D1191" s="441" t="str">
        <f>IF(OR($AC$136="",$C$26&lt;&gt;1),"",IF(HLOOKUP($AC$136,Presentación!$AQ$3:$BV$574,Presentación!AP471)="","",HLOOKUP($AC$136,Presentación!$AQ$3:$BV$574,Presentación!AP471,0)))</f>
        <v/>
      </c>
      <c r="E1191" s="428"/>
      <c r="F1191" s="429"/>
      <c r="G1191" s="396" t="str">
        <f>IF(OR($AC$136="",$C$26&lt;&gt;1),"",IF(HLOOKUP($AC$136,Presentación!$BZ$3:$DE$574,Presentación!AP471,0)="","",HLOOKUP($AC$136,Presentación!$BZ$3:$DE$574,Presentación!AP471,0)))</f>
        <v/>
      </c>
      <c r="H1191" s="428"/>
      <c r="I1191" s="428"/>
      <c r="J1191" s="428"/>
      <c r="K1191" s="428"/>
      <c r="L1191" s="428"/>
      <c r="M1191" s="428"/>
      <c r="N1191" s="428"/>
      <c r="O1191" s="249"/>
      <c r="P1191" s="249"/>
      <c r="Q1191" s="249"/>
      <c r="R1191" s="249"/>
      <c r="S1191" s="249"/>
      <c r="T1191" s="251"/>
      <c r="U1191" s="251"/>
      <c r="V1191" s="251"/>
      <c r="W1191" s="251"/>
      <c r="X1191" s="251"/>
      <c r="Y1191" s="251"/>
      <c r="Z1191" s="251"/>
      <c r="AA1191" s="251"/>
      <c r="AB1191" s="251"/>
      <c r="AC1191" s="251"/>
      <c r="AD1191" s="251"/>
      <c r="AK1191">
        <f t="shared" si="159"/>
        <v>0</v>
      </c>
      <c r="AL1191">
        <f t="shared" si="160"/>
        <v>0</v>
      </c>
      <c r="AM1191">
        <f t="shared" si="161"/>
        <v>0</v>
      </c>
      <c r="AN1191">
        <f t="shared" si="162"/>
        <v>0</v>
      </c>
      <c r="AO1191">
        <f t="shared" si="163"/>
        <v>0</v>
      </c>
      <c r="AP1191">
        <f t="shared" si="164"/>
        <v>0</v>
      </c>
      <c r="AQ1191">
        <f t="shared" si="165"/>
        <v>0</v>
      </c>
      <c r="AR1191">
        <f t="shared" si="166"/>
        <v>0</v>
      </c>
      <c r="AS1191">
        <f t="shared" si="167"/>
        <v>0</v>
      </c>
      <c r="AT1191">
        <f t="shared" si="168"/>
        <v>0</v>
      </c>
      <c r="AU1191">
        <f t="shared" si="169"/>
        <v>0</v>
      </c>
      <c r="AV1191">
        <f t="shared" si="170"/>
        <v>0</v>
      </c>
    </row>
    <row r="1192" spans="1:48" ht="15" customHeight="1">
      <c r="A1192" s="83"/>
      <c r="B1192" s="100"/>
      <c r="C1192" s="125" t="s">
        <v>1755</v>
      </c>
      <c r="D1192" s="441" t="str">
        <f>IF(OR($AC$136="",$C$26&lt;&gt;1),"",IF(HLOOKUP($AC$136,Presentación!$AQ$3:$BV$574,Presentación!AP472)="","",HLOOKUP($AC$136,Presentación!$AQ$3:$BV$574,Presentación!AP472,0)))</f>
        <v/>
      </c>
      <c r="E1192" s="428"/>
      <c r="F1192" s="429"/>
      <c r="G1192" s="396" t="str">
        <f>IF(OR($AC$136="",$C$26&lt;&gt;1),"",IF(HLOOKUP($AC$136,Presentación!$BZ$3:$DE$574,Presentación!AP472,0)="","",HLOOKUP($AC$136,Presentación!$BZ$3:$DE$574,Presentación!AP472,0)))</f>
        <v/>
      </c>
      <c r="H1192" s="428"/>
      <c r="I1192" s="428"/>
      <c r="J1192" s="428"/>
      <c r="K1192" s="428"/>
      <c r="L1192" s="428"/>
      <c r="M1192" s="428"/>
      <c r="N1192" s="428"/>
      <c r="O1192" s="249"/>
      <c r="P1192" s="249"/>
      <c r="Q1192" s="249"/>
      <c r="R1192" s="249"/>
      <c r="S1192" s="249"/>
      <c r="T1192" s="251"/>
      <c r="U1192" s="251"/>
      <c r="V1192" s="251"/>
      <c r="W1192" s="251"/>
      <c r="X1192" s="251"/>
      <c r="Y1192" s="251"/>
      <c r="Z1192" s="251"/>
      <c r="AA1192" s="251"/>
      <c r="AB1192" s="251"/>
      <c r="AC1192" s="251"/>
      <c r="AD1192" s="251"/>
      <c r="AK1192">
        <f t="shared" si="159"/>
        <v>0</v>
      </c>
      <c r="AL1192">
        <f t="shared" si="160"/>
        <v>0</v>
      </c>
      <c r="AM1192">
        <f t="shared" si="161"/>
        <v>0</v>
      </c>
      <c r="AN1192">
        <f t="shared" si="162"/>
        <v>0</v>
      </c>
      <c r="AO1192">
        <f t="shared" si="163"/>
        <v>0</v>
      </c>
      <c r="AP1192">
        <f t="shared" si="164"/>
        <v>0</v>
      </c>
      <c r="AQ1192">
        <f t="shared" si="165"/>
        <v>0</v>
      </c>
      <c r="AR1192">
        <f t="shared" si="166"/>
        <v>0</v>
      </c>
      <c r="AS1192">
        <f t="shared" si="167"/>
        <v>0</v>
      </c>
      <c r="AT1192">
        <f t="shared" si="168"/>
        <v>0</v>
      </c>
      <c r="AU1192">
        <f t="shared" si="169"/>
        <v>0</v>
      </c>
      <c r="AV1192">
        <f t="shared" si="170"/>
        <v>0</v>
      </c>
    </row>
    <row r="1193" spans="1:48" ht="15" customHeight="1">
      <c r="A1193" s="83"/>
      <c r="B1193" s="100"/>
      <c r="C1193" s="125" t="s">
        <v>1756</v>
      </c>
      <c r="D1193" s="441" t="str">
        <f>IF(OR($AC$136="",$C$26&lt;&gt;1),"",IF(HLOOKUP($AC$136,Presentación!$AQ$3:$BV$574,Presentación!AP473)="","",HLOOKUP($AC$136,Presentación!$AQ$3:$BV$574,Presentación!AP473,0)))</f>
        <v/>
      </c>
      <c r="E1193" s="428"/>
      <c r="F1193" s="429"/>
      <c r="G1193" s="396" t="str">
        <f>IF(OR($AC$136="",$C$26&lt;&gt;1),"",IF(HLOOKUP($AC$136,Presentación!$BZ$3:$DE$574,Presentación!AP473,0)="","",HLOOKUP($AC$136,Presentación!$BZ$3:$DE$574,Presentación!AP473,0)))</f>
        <v/>
      </c>
      <c r="H1193" s="428"/>
      <c r="I1193" s="428"/>
      <c r="J1193" s="428"/>
      <c r="K1193" s="428"/>
      <c r="L1193" s="428"/>
      <c r="M1193" s="428"/>
      <c r="N1193" s="428"/>
      <c r="O1193" s="249"/>
      <c r="P1193" s="249"/>
      <c r="Q1193" s="249"/>
      <c r="R1193" s="249"/>
      <c r="S1193" s="249"/>
      <c r="T1193" s="251"/>
      <c r="U1193" s="251"/>
      <c r="V1193" s="251"/>
      <c r="W1193" s="251"/>
      <c r="X1193" s="251"/>
      <c r="Y1193" s="251"/>
      <c r="Z1193" s="251"/>
      <c r="AA1193" s="251"/>
      <c r="AB1193" s="251"/>
      <c r="AC1193" s="251"/>
      <c r="AD1193" s="251"/>
      <c r="AK1193">
        <f t="shared" si="159"/>
        <v>0</v>
      </c>
      <c r="AL1193">
        <f t="shared" si="160"/>
        <v>0</v>
      </c>
      <c r="AM1193">
        <f t="shared" si="161"/>
        <v>0</v>
      </c>
      <c r="AN1193">
        <f t="shared" si="162"/>
        <v>0</v>
      </c>
      <c r="AO1193">
        <f t="shared" si="163"/>
        <v>0</v>
      </c>
      <c r="AP1193">
        <f t="shared" si="164"/>
        <v>0</v>
      </c>
      <c r="AQ1193">
        <f t="shared" si="165"/>
        <v>0</v>
      </c>
      <c r="AR1193">
        <f t="shared" si="166"/>
        <v>0</v>
      </c>
      <c r="AS1193">
        <f t="shared" si="167"/>
        <v>0</v>
      </c>
      <c r="AT1193">
        <f t="shared" si="168"/>
        <v>0</v>
      </c>
      <c r="AU1193">
        <f t="shared" si="169"/>
        <v>0</v>
      </c>
      <c r="AV1193">
        <f t="shared" si="170"/>
        <v>0</v>
      </c>
    </row>
    <row r="1194" spans="1:48" ht="15" customHeight="1">
      <c r="A1194" s="83"/>
      <c r="B1194" s="100"/>
      <c r="C1194" s="125" t="s">
        <v>1757</v>
      </c>
      <c r="D1194" s="441" t="str">
        <f>IF(OR($AC$136="",$C$26&lt;&gt;1),"",IF(HLOOKUP($AC$136,Presentación!$AQ$3:$BV$574,Presentación!AP474)="","",HLOOKUP($AC$136,Presentación!$AQ$3:$BV$574,Presentación!AP474,0)))</f>
        <v/>
      </c>
      <c r="E1194" s="428"/>
      <c r="F1194" s="429"/>
      <c r="G1194" s="396" t="str">
        <f>IF(OR($AC$136="",$C$26&lt;&gt;1),"",IF(HLOOKUP($AC$136,Presentación!$BZ$3:$DE$574,Presentación!AP474,0)="","",HLOOKUP($AC$136,Presentación!$BZ$3:$DE$574,Presentación!AP474,0)))</f>
        <v/>
      </c>
      <c r="H1194" s="428"/>
      <c r="I1194" s="428"/>
      <c r="J1194" s="428"/>
      <c r="K1194" s="428"/>
      <c r="L1194" s="428"/>
      <c r="M1194" s="428"/>
      <c r="N1194" s="428"/>
      <c r="O1194" s="249"/>
      <c r="P1194" s="249"/>
      <c r="Q1194" s="249"/>
      <c r="R1194" s="249"/>
      <c r="S1194" s="249"/>
      <c r="T1194" s="251"/>
      <c r="U1194" s="251"/>
      <c r="V1194" s="251"/>
      <c r="W1194" s="251"/>
      <c r="X1194" s="251"/>
      <c r="Y1194" s="251"/>
      <c r="Z1194" s="251"/>
      <c r="AA1194" s="251"/>
      <c r="AB1194" s="251"/>
      <c r="AC1194" s="251"/>
      <c r="AD1194" s="251"/>
      <c r="AK1194">
        <f t="shared" si="159"/>
        <v>0</v>
      </c>
      <c r="AL1194">
        <f t="shared" si="160"/>
        <v>0</v>
      </c>
      <c r="AM1194">
        <f t="shared" si="161"/>
        <v>0</v>
      </c>
      <c r="AN1194">
        <f t="shared" si="162"/>
        <v>0</v>
      </c>
      <c r="AO1194">
        <f t="shared" si="163"/>
        <v>0</v>
      </c>
      <c r="AP1194">
        <f t="shared" si="164"/>
        <v>0</v>
      </c>
      <c r="AQ1194">
        <f t="shared" si="165"/>
        <v>0</v>
      </c>
      <c r="AR1194">
        <f t="shared" si="166"/>
        <v>0</v>
      </c>
      <c r="AS1194">
        <f t="shared" si="167"/>
        <v>0</v>
      </c>
      <c r="AT1194">
        <f t="shared" si="168"/>
        <v>0</v>
      </c>
      <c r="AU1194">
        <f t="shared" si="169"/>
        <v>0</v>
      </c>
      <c r="AV1194">
        <f t="shared" si="170"/>
        <v>0</v>
      </c>
    </row>
    <row r="1195" spans="1:48" ht="15" customHeight="1">
      <c r="A1195" s="83"/>
      <c r="B1195" s="100"/>
      <c r="C1195" s="125" t="s">
        <v>1758</v>
      </c>
      <c r="D1195" s="441" t="str">
        <f>IF(OR($AC$136="",$C$26&lt;&gt;1),"",IF(HLOOKUP($AC$136,Presentación!$AQ$3:$BV$574,Presentación!AP475)="","",HLOOKUP($AC$136,Presentación!$AQ$3:$BV$574,Presentación!AP475,0)))</f>
        <v/>
      </c>
      <c r="E1195" s="428"/>
      <c r="F1195" s="429"/>
      <c r="G1195" s="396" t="str">
        <f>IF(OR($AC$136="",$C$26&lt;&gt;1),"",IF(HLOOKUP($AC$136,Presentación!$BZ$3:$DE$574,Presentación!AP475,0)="","",HLOOKUP($AC$136,Presentación!$BZ$3:$DE$574,Presentación!AP475,0)))</f>
        <v/>
      </c>
      <c r="H1195" s="428"/>
      <c r="I1195" s="428"/>
      <c r="J1195" s="428"/>
      <c r="K1195" s="428"/>
      <c r="L1195" s="428"/>
      <c r="M1195" s="428"/>
      <c r="N1195" s="428"/>
      <c r="O1195" s="249"/>
      <c r="P1195" s="249"/>
      <c r="Q1195" s="249"/>
      <c r="R1195" s="249"/>
      <c r="S1195" s="249"/>
      <c r="T1195" s="251"/>
      <c r="U1195" s="251"/>
      <c r="V1195" s="251"/>
      <c r="W1195" s="251"/>
      <c r="X1195" s="251"/>
      <c r="Y1195" s="251"/>
      <c r="Z1195" s="251"/>
      <c r="AA1195" s="251"/>
      <c r="AB1195" s="251"/>
      <c r="AC1195" s="251"/>
      <c r="AD1195" s="251"/>
      <c r="AK1195">
        <f t="shared" si="159"/>
        <v>0</v>
      </c>
      <c r="AL1195">
        <f t="shared" si="160"/>
        <v>0</v>
      </c>
      <c r="AM1195">
        <f t="shared" si="161"/>
        <v>0</v>
      </c>
      <c r="AN1195">
        <f t="shared" si="162"/>
        <v>0</v>
      </c>
      <c r="AO1195">
        <f t="shared" si="163"/>
        <v>0</v>
      </c>
      <c r="AP1195">
        <f t="shared" si="164"/>
        <v>0</v>
      </c>
      <c r="AQ1195">
        <f t="shared" si="165"/>
        <v>0</v>
      </c>
      <c r="AR1195">
        <f t="shared" si="166"/>
        <v>0</v>
      </c>
      <c r="AS1195">
        <f t="shared" si="167"/>
        <v>0</v>
      </c>
      <c r="AT1195">
        <f t="shared" si="168"/>
        <v>0</v>
      </c>
      <c r="AU1195">
        <f t="shared" si="169"/>
        <v>0</v>
      </c>
      <c r="AV1195">
        <f t="shared" si="170"/>
        <v>0</v>
      </c>
    </row>
    <row r="1196" spans="1:48" ht="15" customHeight="1">
      <c r="A1196" s="83"/>
      <c r="B1196" s="100"/>
      <c r="C1196" s="125" t="s">
        <v>1759</v>
      </c>
      <c r="D1196" s="441" t="str">
        <f>IF(OR($AC$136="",$C$26&lt;&gt;1),"",IF(HLOOKUP($AC$136,Presentación!$AQ$3:$BV$574,Presentación!AP476)="","",HLOOKUP($AC$136,Presentación!$AQ$3:$BV$574,Presentación!AP476,0)))</f>
        <v/>
      </c>
      <c r="E1196" s="428"/>
      <c r="F1196" s="429"/>
      <c r="G1196" s="396" t="str">
        <f>IF(OR($AC$136="",$C$26&lt;&gt;1),"",IF(HLOOKUP($AC$136,Presentación!$BZ$3:$DE$574,Presentación!AP476,0)="","",HLOOKUP($AC$136,Presentación!$BZ$3:$DE$574,Presentación!AP476,0)))</f>
        <v/>
      </c>
      <c r="H1196" s="428"/>
      <c r="I1196" s="428"/>
      <c r="J1196" s="428"/>
      <c r="K1196" s="428"/>
      <c r="L1196" s="428"/>
      <c r="M1196" s="428"/>
      <c r="N1196" s="428"/>
      <c r="O1196" s="249"/>
      <c r="P1196" s="249"/>
      <c r="Q1196" s="249"/>
      <c r="R1196" s="249"/>
      <c r="S1196" s="249"/>
      <c r="T1196" s="251"/>
      <c r="U1196" s="251"/>
      <c r="V1196" s="251"/>
      <c r="W1196" s="251"/>
      <c r="X1196" s="251"/>
      <c r="Y1196" s="251"/>
      <c r="Z1196" s="251"/>
      <c r="AA1196" s="251"/>
      <c r="AB1196" s="251"/>
      <c r="AC1196" s="251"/>
      <c r="AD1196" s="251"/>
      <c r="AK1196">
        <f t="shared" si="159"/>
        <v>0</v>
      </c>
      <c r="AL1196">
        <f t="shared" si="160"/>
        <v>0</v>
      </c>
      <c r="AM1196">
        <f t="shared" si="161"/>
        <v>0</v>
      </c>
      <c r="AN1196">
        <f t="shared" si="162"/>
        <v>0</v>
      </c>
      <c r="AO1196">
        <f t="shared" si="163"/>
        <v>0</v>
      </c>
      <c r="AP1196">
        <f t="shared" si="164"/>
        <v>0</v>
      </c>
      <c r="AQ1196">
        <f t="shared" si="165"/>
        <v>0</v>
      </c>
      <c r="AR1196">
        <f t="shared" si="166"/>
        <v>0</v>
      </c>
      <c r="AS1196">
        <f t="shared" si="167"/>
        <v>0</v>
      </c>
      <c r="AT1196">
        <f t="shared" si="168"/>
        <v>0</v>
      </c>
      <c r="AU1196">
        <f t="shared" si="169"/>
        <v>0</v>
      </c>
      <c r="AV1196">
        <f t="shared" si="170"/>
        <v>0</v>
      </c>
    </row>
    <row r="1197" spans="1:48" ht="15" customHeight="1">
      <c r="A1197" s="83"/>
      <c r="B1197" s="100"/>
      <c r="C1197" s="125" t="s">
        <v>1760</v>
      </c>
      <c r="D1197" s="441" t="str">
        <f>IF(OR($AC$136="",$C$26&lt;&gt;1),"",IF(HLOOKUP($AC$136,Presentación!$AQ$3:$BV$574,Presentación!AP477)="","",HLOOKUP($AC$136,Presentación!$AQ$3:$BV$574,Presentación!AP477,0)))</f>
        <v/>
      </c>
      <c r="E1197" s="428"/>
      <c r="F1197" s="429"/>
      <c r="G1197" s="396" t="str">
        <f>IF(OR($AC$136="",$C$26&lt;&gt;1),"",IF(HLOOKUP($AC$136,Presentación!$BZ$3:$DE$574,Presentación!AP477,0)="","",HLOOKUP($AC$136,Presentación!$BZ$3:$DE$574,Presentación!AP477,0)))</f>
        <v/>
      </c>
      <c r="H1197" s="428"/>
      <c r="I1197" s="428"/>
      <c r="J1197" s="428"/>
      <c r="K1197" s="428"/>
      <c r="L1197" s="428"/>
      <c r="M1197" s="428"/>
      <c r="N1197" s="428"/>
      <c r="O1197" s="249"/>
      <c r="P1197" s="249"/>
      <c r="Q1197" s="249"/>
      <c r="R1197" s="249"/>
      <c r="S1197" s="249"/>
      <c r="T1197" s="251"/>
      <c r="U1197" s="251"/>
      <c r="V1197" s="251"/>
      <c r="W1197" s="251"/>
      <c r="X1197" s="251"/>
      <c r="Y1197" s="251"/>
      <c r="Z1197" s="251"/>
      <c r="AA1197" s="251"/>
      <c r="AB1197" s="251"/>
      <c r="AC1197" s="251"/>
      <c r="AD1197" s="251"/>
      <c r="AK1197">
        <f t="shared" si="159"/>
        <v>0</v>
      </c>
      <c r="AL1197">
        <f t="shared" si="160"/>
        <v>0</v>
      </c>
      <c r="AM1197">
        <f t="shared" si="161"/>
        <v>0</v>
      </c>
      <c r="AN1197">
        <f t="shared" si="162"/>
        <v>0</v>
      </c>
      <c r="AO1197">
        <f t="shared" si="163"/>
        <v>0</v>
      </c>
      <c r="AP1197">
        <f t="shared" si="164"/>
        <v>0</v>
      </c>
      <c r="AQ1197">
        <f t="shared" si="165"/>
        <v>0</v>
      </c>
      <c r="AR1197">
        <f t="shared" si="166"/>
        <v>0</v>
      </c>
      <c r="AS1197">
        <f t="shared" si="167"/>
        <v>0</v>
      </c>
      <c r="AT1197">
        <f t="shared" si="168"/>
        <v>0</v>
      </c>
      <c r="AU1197">
        <f t="shared" si="169"/>
        <v>0</v>
      </c>
      <c r="AV1197">
        <f t="shared" si="170"/>
        <v>0</v>
      </c>
    </row>
    <row r="1198" spans="1:48" ht="15" customHeight="1">
      <c r="A1198" s="83"/>
      <c r="B1198" s="100"/>
      <c r="C1198" s="125" t="s">
        <v>1761</v>
      </c>
      <c r="D1198" s="441" t="str">
        <f>IF(OR($AC$136="",$C$26&lt;&gt;1),"",IF(HLOOKUP($AC$136,Presentación!$AQ$3:$BV$574,Presentación!AP478)="","",HLOOKUP($AC$136,Presentación!$AQ$3:$BV$574,Presentación!AP478,0)))</f>
        <v/>
      </c>
      <c r="E1198" s="428"/>
      <c r="F1198" s="429"/>
      <c r="G1198" s="396" t="str">
        <f>IF(OR($AC$136="",$C$26&lt;&gt;1),"",IF(HLOOKUP($AC$136,Presentación!$BZ$3:$DE$574,Presentación!AP478,0)="","",HLOOKUP($AC$136,Presentación!$BZ$3:$DE$574,Presentación!AP478,0)))</f>
        <v/>
      </c>
      <c r="H1198" s="428"/>
      <c r="I1198" s="428"/>
      <c r="J1198" s="428"/>
      <c r="K1198" s="428"/>
      <c r="L1198" s="428"/>
      <c r="M1198" s="428"/>
      <c r="N1198" s="428"/>
      <c r="O1198" s="249"/>
      <c r="P1198" s="249"/>
      <c r="Q1198" s="249"/>
      <c r="R1198" s="249"/>
      <c r="S1198" s="249"/>
      <c r="T1198" s="251"/>
      <c r="U1198" s="251"/>
      <c r="V1198" s="251"/>
      <c r="W1198" s="251"/>
      <c r="X1198" s="251"/>
      <c r="Y1198" s="251"/>
      <c r="Z1198" s="251"/>
      <c r="AA1198" s="251"/>
      <c r="AB1198" s="251"/>
      <c r="AC1198" s="251"/>
      <c r="AD1198" s="251"/>
      <c r="AK1198">
        <f t="shared" si="159"/>
        <v>0</v>
      </c>
      <c r="AL1198">
        <f t="shared" si="160"/>
        <v>0</v>
      </c>
      <c r="AM1198">
        <f t="shared" si="161"/>
        <v>0</v>
      </c>
      <c r="AN1198">
        <f t="shared" si="162"/>
        <v>0</v>
      </c>
      <c r="AO1198">
        <f t="shared" si="163"/>
        <v>0</v>
      </c>
      <c r="AP1198">
        <f t="shared" si="164"/>
        <v>0</v>
      </c>
      <c r="AQ1198">
        <f t="shared" si="165"/>
        <v>0</v>
      </c>
      <c r="AR1198">
        <f t="shared" si="166"/>
        <v>0</v>
      </c>
      <c r="AS1198">
        <f t="shared" si="167"/>
        <v>0</v>
      </c>
      <c r="AT1198">
        <f t="shared" si="168"/>
        <v>0</v>
      </c>
      <c r="AU1198">
        <f t="shared" si="169"/>
        <v>0</v>
      </c>
      <c r="AV1198">
        <f t="shared" si="170"/>
        <v>0</v>
      </c>
    </row>
    <row r="1199" spans="1:48" ht="15" customHeight="1">
      <c r="A1199" s="83"/>
      <c r="B1199" s="100"/>
      <c r="C1199" s="125" t="s">
        <v>1762</v>
      </c>
      <c r="D1199" s="441" t="str">
        <f>IF(OR($AC$136="",$C$26&lt;&gt;1),"",IF(HLOOKUP($AC$136,Presentación!$AQ$3:$BV$574,Presentación!AP479)="","",HLOOKUP($AC$136,Presentación!$AQ$3:$BV$574,Presentación!AP479,0)))</f>
        <v/>
      </c>
      <c r="E1199" s="428"/>
      <c r="F1199" s="429"/>
      <c r="G1199" s="396" t="str">
        <f>IF(OR($AC$136="",$C$26&lt;&gt;1),"",IF(HLOOKUP($AC$136,Presentación!$BZ$3:$DE$574,Presentación!AP479,0)="","",HLOOKUP($AC$136,Presentación!$BZ$3:$DE$574,Presentación!AP479,0)))</f>
        <v/>
      </c>
      <c r="H1199" s="428"/>
      <c r="I1199" s="428"/>
      <c r="J1199" s="428"/>
      <c r="K1199" s="428"/>
      <c r="L1199" s="428"/>
      <c r="M1199" s="428"/>
      <c r="N1199" s="428"/>
      <c r="O1199" s="249"/>
      <c r="P1199" s="249"/>
      <c r="Q1199" s="249"/>
      <c r="R1199" s="249"/>
      <c r="S1199" s="249"/>
      <c r="T1199" s="251"/>
      <c r="U1199" s="251"/>
      <c r="V1199" s="251"/>
      <c r="W1199" s="251"/>
      <c r="X1199" s="251"/>
      <c r="Y1199" s="251"/>
      <c r="Z1199" s="251"/>
      <c r="AA1199" s="251"/>
      <c r="AB1199" s="251"/>
      <c r="AC1199" s="251"/>
      <c r="AD1199" s="251"/>
      <c r="AK1199">
        <f t="shared" si="159"/>
        <v>0</v>
      </c>
      <c r="AL1199">
        <f t="shared" si="160"/>
        <v>0</v>
      </c>
      <c r="AM1199">
        <f t="shared" si="161"/>
        <v>0</v>
      </c>
      <c r="AN1199">
        <f t="shared" si="162"/>
        <v>0</v>
      </c>
      <c r="AO1199">
        <f t="shared" si="163"/>
        <v>0</v>
      </c>
      <c r="AP1199">
        <f t="shared" si="164"/>
        <v>0</v>
      </c>
      <c r="AQ1199">
        <f t="shared" si="165"/>
        <v>0</v>
      </c>
      <c r="AR1199">
        <f t="shared" si="166"/>
        <v>0</v>
      </c>
      <c r="AS1199">
        <f t="shared" si="167"/>
        <v>0</v>
      </c>
      <c r="AT1199">
        <f t="shared" si="168"/>
        <v>0</v>
      </c>
      <c r="AU1199">
        <f t="shared" si="169"/>
        <v>0</v>
      </c>
      <c r="AV1199">
        <f t="shared" si="170"/>
        <v>0</v>
      </c>
    </row>
    <row r="1200" spans="1:48" ht="15" customHeight="1">
      <c r="A1200" s="83"/>
      <c r="B1200" s="100"/>
      <c r="C1200" s="125" t="s">
        <v>1763</v>
      </c>
      <c r="D1200" s="441" t="str">
        <f>IF(OR($AC$136="",$C$26&lt;&gt;1),"",IF(HLOOKUP($AC$136,Presentación!$AQ$3:$BV$574,Presentación!AP480)="","",HLOOKUP($AC$136,Presentación!$AQ$3:$BV$574,Presentación!AP480,0)))</f>
        <v/>
      </c>
      <c r="E1200" s="428"/>
      <c r="F1200" s="429"/>
      <c r="G1200" s="396" t="str">
        <f>IF(OR($AC$136="",$C$26&lt;&gt;1),"",IF(HLOOKUP($AC$136,Presentación!$BZ$3:$DE$574,Presentación!AP480,0)="","",HLOOKUP($AC$136,Presentación!$BZ$3:$DE$574,Presentación!AP480,0)))</f>
        <v/>
      </c>
      <c r="H1200" s="428"/>
      <c r="I1200" s="428"/>
      <c r="J1200" s="428"/>
      <c r="K1200" s="428"/>
      <c r="L1200" s="428"/>
      <c r="M1200" s="428"/>
      <c r="N1200" s="428"/>
      <c r="O1200" s="249"/>
      <c r="P1200" s="249"/>
      <c r="Q1200" s="249"/>
      <c r="R1200" s="249"/>
      <c r="S1200" s="249"/>
      <c r="T1200" s="251"/>
      <c r="U1200" s="251"/>
      <c r="V1200" s="251"/>
      <c r="W1200" s="251"/>
      <c r="X1200" s="251"/>
      <c r="Y1200" s="251"/>
      <c r="Z1200" s="251"/>
      <c r="AA1200" s="251"/>
      <c r="AB1200" s="251"/>
      <c r="AC1200" s="251"/>
      <c r="AD1200" s="251"/>
      <c r="AK1200">
        <f t="shared" si="159"/>
        <v>0</v>
      </c>
      <c r="AL1200">
        <f t="shared" si="160"/>
        <v>0</v>
      </c>
      <c r="AM1200">
        <f t="shared" si="161"/>
        <v>0</v>
      </c>
      <c r="AN1200">
        <f t="shared" si="162"/>
        <v>0</v>
      </c>
      <c r="AO1200">
        <f t="shared" si="163"/>
        <v>0</v>
      </c>
      <c r="AP1200">
        <f t="shared" si="164"/>
        <v>0</v>
      </c>
      <c r="AQ1200">
        <f t="shared" si="165"/>
        <v>0</v>
      </c>
      <c r="AR1200">
        <f t="shared" si="166"/>
        <v>0</v>
      </c>
      <c r="AS1200">
        <f t="shared" si="167"/>
        <v>0</v>
      </c>
      <c r="AT1200">
        <f t="shared" si="168"/>
        <v>0</v>
      </c>
      <c r="AU1200">
        <f t="shared" si="169"/>
        <v>0</v>
      </c>
      <c r="AV1200">
        <f t="shared" si="170"/>
        <v>0</v>
      </c>
    </row>
    <row r="1201" spans="1:48" ht="15" customHeight="1">
      <c r="A1201" s="83"/>
      <c r="B1201" s="100"/>
      <c r="C1201" s="125" t="s">
        <v>1764</v>
      </c>
      <c r="D1201" s="441" t="str">
        <f>IF(OR($AC$136="",$C$26&lt;&gt;1),"",IF(HLOOKUP($AC$136,Presentación!$AQ$3:$BV$574,Presentación!AP481)="","",HLOOKUP($AC$136,Presentación!$AQ$3:$BV$574,Presentación!AP481,0)))</f>
        <v/>
      </c>
      <c r="E1201" s="428"/>
      <c r="F1201" s="429"/>
      <c r="G1201" s="396" t="str">
        <f>IF(OR($AC$136="",$C$26&lt;&gt;1),"",IF(HLOOKUP($AC$136,Presentación!$BZ$3:$DE$574,Presentación!AP481,0)="","",HLOOKUP($AC$136,Presentación!$BZ$3:$DE$574,Presentación!AP481,0)))</f>
        <v/>
      </c>
      <c r="H1201" s="428"/>
      <c r="I1201" s="428"/>
      <c r="J1201" s="428"/>
      <c r="K1201" s="428"/>
      <c r="L1201" s="428"/>
      <c r="M1201" s="428"/>
      <c r="N1201" s="428"/>
      <c r="O1201" s="249"/>
      <c r="P1201" s="249"/>
      <c r="Q1201" s="249"/>
      <c r="R1201" s="249"/>
      <c r="S1201" s="249"/>
      <c r="T1201" s="251"/>
      <c r="U1201" s="251"/>
      <c r="V1201" s="251"/>
      <c r="W1201" s="251"/>
      <c r="X1201" s="251"/>
      <c r="Y1201" s="251"/>
      <c r="Z1201" s="251"/>
      <c r="AA1201" s="251"/>
      <c r="AB1201" s="251"/>
      <c r="AC1201" s="251"/>
      <c r="AD1201" s="251"/>
      <c r="AK1201">
        <f t="shared" si="159"/>
        <v>0</v>
      </c>
      <c r="AL1201">
        <f t="shared" si="160"/>
        <v>0</v>
      </c>
      <c r="AM1201">
        <f t="shared" si="161"/>
        <v>0</v>
      </c>
      <c r="AN1201">
        <f t="shared" si="162"/>
        <v>0</v>
      </c>
      <c r="AO1201">
        <f t="shared" si="163"/>
        <v>0</v>
      </c>
      <c r="AP1201">
        <f t="shared" si="164"/>
        <v>0</v>
      </c>
      <c r="AQ1201">
        <f t="shared" si="165"/>
        <v>0</v>
      </c>
      <c r="AR1201">
        <f t="shared" si="166"/>
        <v>0</v>
      </c>
      <c r="AS1201">
        <f t="shared" si="167"/>
        <v>0</v>
      </c>
      <c r="AT1201">
        <f t="shared" si="168"/>
        <v>0</v>
      </c>
      <c r="AU1201">
        <f t="shared" si="169"/>
        <v>0</v>
      </c>
      <c r="AV1201">
        <f t="shared" si="170"/>
        <v>0</v>
      </c>
    </row>
    <row r="1202" spans="1:48" ht="15" customHeight="1">
      <c r="A1202" s="83"/>
      <c r="B1202" s="100"/>
      <c r="C1202" s="125" t="s">
        <v>1765</v>
      </c>
      <c r="D1202" s="441" t="str">
        <f>IF(OR($AC$136="",$C$26&lt;&gt;1),"",IF(HLOOKUP($AC$136,Presentación!$AQ$3:$BV$574,Presentación!AP482)="","",HLOOKUP($AC$136,Presentación!$AQ$3:$BV$574,Presentación!AP482,0)))</f>
        <v/>
      </c>
      <c r="E1202" s="428"/>
      <c r="F1202" s="429"/>
      <c r="G1202" s="396" t="str">
        <f>IF(OR($AC$136="",$C$26&lt;&gt;1),"",IF(HLOOKUP($AC$136,Presentación!$BZ$3:$DE$574,Presentación!AP482,0)="","",HLOOKUP($AC$136,Presentación!$BZ$3:$DE$574,Presentación!AP482,0)))</f>
        <v/>
      </c>
      <c r="H1202" s="428"/>
      <c r="I1202" s="428"/>
      <c r="J1202" s="428"/>
      <c r="K1202" s="428"/>
      <c r="L1202" s="428"/>
      <c r="M1202" s="428"/>
      <c r="N1202" s="428"/>
      <c r="O1202" s="249"/>
      <c r="P1202" s="249"/>
      <c r="Q1202" s="249"/>
      <c r="R1202" s="249"/>
      <c r="S1202" s="249"/>
      <c r="T1202" s="251"/>
      <c r="U1202" s="251"/>
      <c r="V1202" s="251"/>
      <c r="W1202" s="251"/>
      <c r="X1202" s="251"/>
      <c r="Y1202" s="251"/>
      <c r="Z1202" s="251"/>
      <c r="AA1202" s="251"/>
      <c r="AB1202" s="251"/>
      <c r="AC1202" s="251"/>
      <c r="AD1202" s="251"/>
      <c r="AK1202">
        <f t="shared" si="159"/>
        <v>0</v>
      </c>
      <c r="AL1202">
        <f t="shared" si="160"/>
        <v>0</v>
      </c>
      <c r="AM1202">
        <f t="shared" si="161"/>
        <v>0</v>
      </c>
      <c r="AN1202">
        <f t="shared" si="162"/>
        <v>0</v>
      </c>
      <c r="AO1202">
        <f t="shared" si="163"/>
        <v>0</v>
      </c>
      <c r="AP1202">
        <f t="shared" si="164"/>
        <v>0</v>
      </c>
      <c r="AQ1202">
        <f t="shared" si="165"/>
        <v>0</v>
      </c>
      <c r="AR1202">
        <f t="shared" si="166"/>
        <v>0</v>
      </c>
      <c r="AS1202">
        <f t="shared" si="167"/>
        <v>0</v>
      </c>
      <c r="AT1202">
        <f t="shared" si="168"/>
        <v>0</v>
      </c>
      <c r="AU1202">
        <f t="shared" si="169"/>
        <v>0</v>
      </c>
      <c r="AV1202">
        <f t="shared" si="170"/>
        <v>0</v>
      </c>
    </row>
    <row r="1203" spans="1:48" ht="15" customHeight="1">
      <c r="A1203" s="83"/>
      <c r="B1203" s="100"/>
      <c r="C1203" s="125" t="s">
        <v>1766</v>
      </c>
      <c r="D1203" s="441" t="str">
        <f>IF(OR($AC$136="",$C$26&lt;&gt;1),"",IF(HLOOKUP($AC$136,Presentación!$AQ$3:$BV$574,Presentación!AP483)="","",HLOOKUP($AC$136,Presentación!$AQ$3:$BV$574,Presentación!AP483,0)))</f>
        <v/>
      </c>
      <c r="E1203" s="428"/>
      <c r="F1203" s="429"/>
      <c r="G1203" s="396" t="str">
        <f>IF(OR($AC$136="",$C$26&lt;&gt;1),"",IF(HLOOKUP($AC$136,Presentación!$BZ$3:$DE$574,Presentación!AP483,0)="","",HLOOKUP($AC$136,Presentación!$BZ$3:$DE$574,Presentación!AP483,0)))</f>
        <v/>
      </c>
      <c r="H1203" s="428"/>
      <c r="I1203" s="428"/>
      <c r="J1203" s="428"/>
      <c r="K1203" s="428"/>
      <c r="L1203" s="428"/>
      <c r="M1203" s="428"/>
      <c r="N1203" s="428"/>
      <c r="O1203" s="249"/>
      <c r="P1203" s="249"/>
      <c r="Q1203" s="249"/>
      <c r="R1203" s="249"/>
      <c r="S1203" s="249"/>
      <c r="T1203" s="251"/>
      <c r="U1203" s="251"/>
      <c r="V1203" s="251"/>
      <c r="W1203" s="251"/>
      <c r="X1203" s="251"/>
      <c r="Y1203" s="251"/>
      <c r="Z1203" s="251"/>
      <c r="AA1203" s="251"/>
      <c r="AB1203" s="251"/>
      <c r="AC1203" s="251"/>
      <c r="AD1203" s="251"/>
      <c r="AK1203">
        <f t="shared" si="159"/>
        <v>0</v>
      </c>
      <c r="AL1203">
        <f t="shared" si="160"/>
        <v>0</v>
      </c>
      <c r="AM1203">
        <f t="shared" si="161"/>
        <v>0</v>
      </c>
      <c r="AN1203">
        <f t="shared" si="162"/>
        <v>0</v>
      </c>
      <c r="AO1203">
        <f t="shared" si="163"/>
        <v>0</v>
      </c>
      <c r="AP1203">
        <f t="shared" si="164"/>
        <v>0</v>
      </c>
      <c r="AQ1203">
        <f t="shared" si="165"/>
        <v>0</v>
      </c>
      <c r="AR1203">
        <f t="shared" si="166"/>
        <v>0</v>
      </c>
      <c r="AS1203">
        <f t="shared" si="167"/>
        <v>0</v>
      </c>
      <c r="AT1203">
        <f t="shared" si="168"/>
        <v>0</v>
      </c>
      <c r="AU1203">
        <f t="shared" si="169"/>
        <v>0</v>
      </c>
      <c r="AV1203">
        <f t="shared" si="170"/>
        <v>0</v>
      </c>
    </row>
    <row r="1204" spans="1:48" ht="15" customHeight="1">
      <c r="A1204" s="83"/>
      <c r="B1204" s="100"/>
      <c r="C1204" s="125" t="s">
        <v>1767</v>
      </c>
      <c r="D1204" s="441" t="str">
        <f>IF(OR($AC$136="",$C$26&lt;&gt;1),"",IF(HLOOKUP($AC$136,Presentación!$AQ$3:$BV$574,Presentación!AP484)="","",HLOOKUP($AC$136,Presentación!$AQ$3:$BV$574,Presentación!AP484,0)))</f>
        <v/>
      </c>
      <c r="E1204" s="428"/>
      <c r="F1204" s="429"/>
      <c r="G1204" s="396" t="str">
        <f>IF(OR($AC$136="",$C$26&lt;&gt;1),"",IF(HLOOKUP($AC$136,Presentación!$BZ$3:$DE$574,Presentación!AP484,0)="","",HLOOKUP($AC$136,Presentación!$BZ$3:$DE$574,Presentación!AP484,0)))</f>
        <v/>
      </c>
      <c r="H1204" s="428"/>
      <c r="I1204" s="428"/>
      <c r="J1204" s="428"/>
      <c r="K1204" s="428"/>
      <c r="L1204" s="428"/>
      <c r="M1204" s="428"/>
      <c r="N1204" s="428"/>
      <c r="O1204" s="249"/>
      <c r="P1204" s="249"/>
      <c r="Q1204" s="249"/>
      <c r="R1204" s="249"/>
      <c r="S1204" s="249"/>
      <c r="T1204" s="251"/>
      <c r="U1204" s="251"/>
      <c r="V1204" s="251"/>
      <c r="W1204" s="251"/>
      <c r="X1204" s="251"/>
      <c r="Y1204" s="251"/>
      <c r="Z1204" s="251"/>
      <c r="AA1204" s="251"/>
      <c r="AB1204" s="251"/>
      <c r="AC1204" s="251"/>
      <c r="AD1204" s="251"/>
      <c r="AK1204">
        <f t="shared" si="159"/>
        <v>0</v>
      </c>
      <c r="AL1204">
        <f t="shared" si="160"/>
        <v>0</v>
      </c>
      <c r="AM1204">
        <f t="shared" si="161"/>
        <v>0</v>
      </c>
      <c r="AN1204">
        <f t="shared" si="162"/>
        <v>0</v>
      </c>
      <c r="AO1204">
        <f t="shared" si="163"/>
        <v>0</v>
      </c>
      <c r="AP1204">
        <f t="shared" si="164"/>
        <v>0</v>
      </c>
      <c r="AQ1204">
        <f t="shared" si="165"/>
        <v>0</v>
      </c>
      <c r="AR1204">
        <f t="shared" si="166"/>
        <v>0</v>
      </c>
      <c r="AS1204">
        <f t="shared" si="167"/>
        <v>0</v>
      </c>
      <c r="AT1204">
        <f t="shared" si="168"/>
        <v>0</v>
      </c>
      <c r="AU1204">
        <f t="shared" si="169"/>
        <v>0</v>
      </c>
      <c r="AV1204">
        <f t="shared" si="170"/>
        <v>0</v>
      </c>
    </row>
    <row r="1205" spans="1:48" ht="15" customHeight="1">
      <c r="A1205" s="83"/>
      <c r="B1205" s="100"/>
      <c r="C1205" s="125" t="s">
        <v>1768</v>
      </c>
      <c r="D1205" s="441" t="str">
        <f>IF(OR($AC$136="",$C$26&lt;&gt;1),"",IF(HLOOKUP($AC$136,Presentación!$AQ$3:$BV$574,Presentación!AP485)="","",HLOOKUP($AC$136,Presentación!$AQ$3:$BV$574,Presentación!AP485,0)))</f>
        <v/>
      </c>
      <c r="E1205" s="428"/>
      <c r="F1205" s="429"/>
      <c r="G1205" s="396" t="str">
        <f>IF(OR($AC$136="",$C$26&lt;&gt;1),"",IF(HLOOKUP($AC$136,Presentación!$BZ$3:$DE$574,Presentación!AP485,0)="","",HLOOKUP($AC$136,Presentación!$BZ$3:$DE$574,Presentación!AP485,0)))</f>
        <v/>
      </c>
      <c r="H1205" s="428"/>
      <c r="I1205" s="428"/>
      <c r="J1205" s="428"/>
      <c r="K1205" s="428"/>
      <c r="L1205" s="428"/>
      <c r="M1205" s="428"/>
      <c r="N1205" s="428"/>
      <c r="O1205" s="249"/>
      <c r="P1205" s="249"/>
      <c r="Q1205" s="249"/>
      <c r="R1205" s="249"/>
      <c r="S1205" s="249"/>
      <c r="T1205" s="251"/>
      <c r="U1205" s="251"/>
      <c r="V1205" s="251"/>
      <c r="W1205" s="251"/>
      <c r="X1205" s="251"/>
      <c r="Y1205" s="251"/>
      <c r="Z1205" s="251"/>
      <c r="AA1205" s="251"/>
      <c r="AB1205" s="251"/>
      <c r="AC1205" s="251"/>
      <c r="AD1205" s="251"/>
      <c r="AK1205">
        <f t="shared" si="159"/>
        <v>0</v>
      </c>
      <c r="AL1205">
        <f t="shared" si="160"/>
        <v>0</v>
      </c>
      <c r="AM1205">
        <f t="shared" si="161"/>
        <v>0</v>
      </c>
      <c r="AN1205">
        <f t="shared" si="162"/>
        <v>0</v>
      </c>
      <c r="AO1205">
        <f t="shared" si="163"/>
        <v>0</v>
      </c>
      <c r="AP1205">
        <f t="shared" si="164"/>
        <v>0</v>
      </c>
      <c r="AQ1205">
        <f t="shared" si="165"/>
        <v>0</v>
      </c>
      <c r="AR1205">
        <f t="shared" si="166"/>
        <v>0</v>
      </c>
      <c r="AS1205">
        <f t="shared" si="167"/>
        <v>0</v>
      </c>
      <c r="AT1205">
        <f t="shared" si="168"/>
        <v>0</v>
      </c>
      <c r="AU1205">
        <f t="shared" si="169"/>
        <v>0</v>
      </c>
      <c r="AV1205">
        <f t="shared" si="170"/>
        <v>0</v>
      </c>
    </row>
    <row r="1206" spans="1:48" ht="15" customHeight="1">
      <c r="A1206" s="83"/>
      <c r="B1206" s="100"/>
      <c r="C1206" s="125" t="s">
        <v>1769</v>
      </c>
      <c r="D1206" s="441" t="str">
        <f>IF(OR($AC$136="",$C$26&lt;&gt;1),"",IF(HLOOKUP($AC$136,Presentación!$AQ$3:$BV$574,Presentación!AP486)="","",HLOOKUP($AC$136,Presentación!$AQ$3:$BV$574,Presentación!AP486,0)))</f>
        <v/>
      </c>
      <c r="E1206" s="428"/>
      <c r="F1206" s="429"/>
      <c r="G1206" s="396" t="str">
        <f>IF(OR($AC$136="",$C$26&lt;&gt;1),"",IF(HLOOKUP($AC$136,Presentación!$BZ$3:$DE$574,Presentación!AP486,0)="","",HLOOKUP($AC$136,Presentación!$BZ$3:$DE$574,Presentación!AP486,0)))</f>
        <v/>
      </c>
      <c r="H1206" s="428"/>
      <c r="I1206" s="428"/>
      <c r="J1206" s="428"/>
      <c r="K1206" s="428"/>
      <c r="L1206" s="428"/>
      <c r="M1206" s="428"/>
      <c r="N1206" s="428"/>
      <c r="O1206" s="249"/>
      <c r="P1206" s="249"/>
      <c r="Q1206" s="249"/>
      <c r="R1206" s="249"/>
      <c r="S1206" s="249"/>
      <c r="T1206" s="251"/>
      <c r="U1206" s="251"/>
      <c r="V1206" s="251"/>
      <c r="W1206" s="251"/>
      <c r="X1206" s="251"/>
      <c r="Y1206" s="251"/>
      <c r="Z1206" s="251"/>
      <c r="AA1206" s="251"/>
      <c r="AB1206" s="251"/>
      <c r="AC1206" s="251"/>
      <c r="AD1206" s="251"/>
      <c r="AK1206">
        <f t="shared" si="159"/>
        <v>0</v>
      </c>
      <c r="AL1206">
        <f t="shared" si="160"/>
        <v>0</v>
      </c>
      <c r="AM1206">
        <f t="shared" si="161"/>
        <v>0</v>
      </c>
      <c r="AN1206">
        <f t="shared" si="162"/>
        <v>0</v>
      </c>
      <c r="AO1206">
        <f t="shared" si="163"/>
        <v>0</v>
      </c>
      <c r="AP1206">
        <f t="shared" si="164"/>
        <v>0</v>
      </c>
      <c r="AQ1206">
        <f t="shared" si="165"/>
        <v>0</v>
      </c>
      <c r="AR1206">
        <f t="shared" si="166"/>
        <v>0</v>
      </c>
      <c r="AS1206">
        <f t="shared" si="167"/>
        <v>0</v>
      </c>
      <c r="AT1206">
        <f t="shared" si="168"/>
        <v>0</v>
      </c>
      <c r="AU1206">
        <f t="shared" si="169"/>
        <v>0</v>
      </c>
      <c r="AV1206">
        <f t="shared" si="170"/>
        <v>0</v>
      </c>
    </row>
    <row r="1207" spans="1:48" ht="15" customHeight="1">
      <c r="A1207" s="83"/>
      <c r="B1207" s="100"/>
      <c r="C1207" s="125" t="s">
        <v>1770</v>
      </c>
      <c r="D1207" s="441" t="str">
        <f>IF(OR($AC$136="",$C$26&lt;&gt;1),"",IF(HLOOKUP($AC$136,Presentación!$AQ$3:$BV$574,Presentación!AP487)="","",HLOOKUP($AC$136,Presentación!$AQ$3:$BV$574,Presentación!AP487,0)))</f>
        <v/>
      </c>
      <c r="E1207" s="428"/>
      <c r="F1207" s="429"/>
      <c r="G1207" s="396" t="str">
        <f>IF(OR($AC$136="",$C$26&lt;&gt;1),"",IF(HLOOKUP($AC$136,Presentación!$BZ$3:$DE$574,Presentación!AP487,0)="","",HLOOKUP($AC$136,Presentación!$BZ$3:$DE$574,Presentación!AP487,0)))</f>
        <v/>
      </c>
      <c r="H1207" s="428"/>
      <c r="I1207" s="428"/>
      <c r="J1207" s="428"/>
      <c r="K1207" s="428"/>
      <c r="L1207" s="428"/>
      <c r="M1207" s="428"/>
      <c r="N1207" s="428"/>
      <c r="O1207" s="249"/>
      <c r="P1207" s="249"/>
      <c r="Q1207" s="249"/>
      <c r="R1207" s="249"/>
      <c r="S1207" s="249"/>
      <c r="T1207" s="251"/>
      <c r="U1207" s="251"/>
      <c r="V1207" s="251"/>
      <c r="W1207" s="251"/>
      <c r="X1207" s="251"/>
      <c r="Y1207" s="251"/>
      <c r="Z1207" s="251"/>
      <c r="AA1207" s="251"/>
      <c r="AB1207" s="251"/>
      <c r="AC1207" s="251"/>
      <c r="AD1207" s="251"/>
      <c r="AK1207">
        <f t="shared" si="159"/>
        <v>0</v>
      </c>
      <c r="AL1207">
        <f t="shared" si="160"/>
        <v>0</v>
      </c>
      <c r="AM1207">
        <f t="shared" si="161"/>
        <v>0</v>
      </c>
      <c r="AN1207">
        <f t="shared" si="162"/>
        <v>0</v>
      </c>
      <c r="AO1207">
        <f t="shared" si="163"/>
        <v>0</v>
      </c>
      <c r="AP1207">
        <f t="shared" si="164"/>
        <v>0</v>
      </c>
      <c r="AQ1207">
        <f t="shared" si="165"/>
        <v>0</v>
      </c>
      <c r="AR1207">
        <f t="shared" si="166"/>
        <v>0</v>
      </c>
      <c r="AS1207">
        <f t="shared" si="167"/>
        <v>0</v>
      </c>
      <c r="AT1207">
        <f t="shared" si="168"/>
        <v>0</v>
      </c>
      <c r="AU1207">
        <f t="shared" si="169"/>
        <v>0</v>
      </c>
      <c r="AV1207">
        <f t="shared" si="170"/>
        <v>0</v>
      </c>
    </row>
    <row r="1208" spans="1:48" ht="15" customHeight="1">
      <c r="A1208" s="83"/>
      <c r="B1208" s="100"/>
      <c r="C1208" s="125" t="s">
        <v>1771</v>
      </c>
      <c r="D1208" s="441" t="str">
        <f>IF(OR($AC$136="",$C$26&lt;&gt;1),"",IF(HLOOKUP($AC$136,Presentación!$AQ$3:$BV$574,Presentación!AP488)="","",HLOOKUP($AC$136,Presentación!$AQ$3:$BV$574,Presentación!AP488,0)))</f>
        <v/>
      </c>
      <c r="E1208" s="428"/>
      <c r="F1208" s="429"/>
      <c r="G1208" s="396" t="str">
        <f>IF(OR($AC$136="",$C$26&lt;&gt;1),"",IF(HLOOKUP($AC$136,Presentación!$BZ$3:$DE$574,Presentación!AP488,0)="","",HLOOKUP($AC$136,Presentación!$BZ$3:$DE$574,Presentación!AP488,0)))</f>
        <v/>
      </c>
      <c r="H1208" s="428"/>
      <c r="I1208" s="428"/>
      <c r="J1208" s="428"/>
      <c r="K1208" s="428"/>
      <c r="L1208" s="428"/>
      <c r="M1208" s="428"/>
      <c r="N1208" s="428"/>
      <c r="O1208" s="249"/>
      <c r="P1208" s="249"/>
      <c r="Q1208" s="249"/>
      <c r="R1208" s="249"/>
      <c r="S1208" s="249"/>
      <c r="T1208" s="251"/>
      <c r="U1208" s="251"/>
      <c r="V1208" s="251"/>
      <c r="W1208" s="251"/>
      <c r="X1208" s="251"/>
      <c r="Y1208" s="251"/>
      <c r="Z1208" s="251"/>
      <c r="AA1208" s="251"/>
      <c r="AB1208" s="251"/>
      <c r="AC1208" s="251"/>
      <c r="AD1208" s="251"/>
      <c r="AK1208">
        <f t="shared" si="159"/>
        <v>0</v>
      </c>
      <c r="AL1208">
        <f t="shared" si="160"/>
        <v>0</v>
      </c>
      <c r="AM1208">
        <f t="shared" si="161"/>
        <v>0</v>
      </c>
      <c r="AN1208">
        <f t="shared" si="162"/>
        <v>0</v>
      </c>
      <c r="AO1208">
        <f t="shared" si="163"/>
        <v>0</v>
      </c>
      <c r="AP1208">
        <f t="shared" si="164"/>
        <v>0</v>
      </c>
      <c r="AQ1208">
        <f t="shared" si="165"/>
        <v>0</v>
      </c>
      <c r="AR1208">
        <f t="shared" si="166"/>
        <v>0</v>
      </c>
      <c r="AS1208">
        <f t="shared" si="167"/>
        <v>0</v>
      </c>
      <c r="AT1208">
        <f t="shared" si="168"/>
        <v>0</v>
      </c>
      <c r="AU1208">
        <f t="shared" si="169"/>
        <v>0</v>
      </c>
      <c r="AV1208">
        <f t="shared" si="170"/>
        <v>0</v>
      </c>
    </row>
    <row r="1209" spans="1:48" ht="15" customHeight="1">
      <c r="A1209" s="83"/>
      <c r="B1209" s="100"/>
      <c r="C1209" s="125" t="s">
        <v>1772</v>
      </c>
      <c r="D1209" s="441" t="str">
        <f>IF(OR($AC$136="",$C$26&lt;&gt;1),"",IF(HLOOKUP($AC$136,Presentación!$AQ$3:$BV$574,Presentación!AP489)="","",HLOOKUP($AC$136,Presentación!$AQ$3:$BV$574,Presentación!AP489,0)))</f>
        <v/>
      </c>
      <c r="E1209" s="428"/>
      <c r="F1209" s="429"/>
      <c r="G1209" s="396" t="str">
        <f>IF(OR($AC$136="",$C$26&lt;&gt;1),"",IF(HLOOKUP($AC$136,Presentación!$BZ$3:$DE$574,Presentación!AP489,0)="","",HLOOKUP($AC$136,Presentación!$BZ$3:$DE$574,Presentación!AP489,0)))</f>
        <v/>
      </c>
      <c r="H1209" s="428"/>
      <c r="I1209" s="428"/>
      <c r="J1209" s="428"/>
      <c r="K1209" s="428"/>
      <c r="L1209" s="428"/>
      <c r="M1209" s="428"/>
      <c r="N1209" s="428"/>
      <c r="O1209" s="249"/>
      <c r="P1209" s="249"/>
      <c r="Q1209" s="249"/>
      <c r="R1209" s="249"/>
      <c r="S1209" s="249"/>
      <c r="T1209" s="251"/>
      <c r="U1209" s="251"/>
      <c r="V1209" s="251"/>
      <c r="W1209" s="251"/>
      <c r="X1209" s="251"/>
      <c r="Y1209" s="251"/>
      <c r="Z1209" s="251"/>
      <c r="AA1209" s="251"/>
      <c r="AB1209" s="251"/>
      <c r="AC1209" s="251"/>
      <c r="AD1209" s="251"/>
      <c r="AK1209">
        <f t="shared" si="159"/>
        <v>0</v>
      </c>
      <c r="AL1209">
        <f t="shared" si="160"/>
        <v>0</v>
      </c>
      <c r="AM1209">
        <f t="shared" si="161"/>
        <v>0</v>
      </c>
      <c r="AN1209">
        <f t="shared" si="162"/>
        <v>0</v>
      </c>
      <c r="AO1209">
        <f t="shared" si="163"/>
        <v>0</v>
      </c>
      <c r="AP1209">
        <f t="shared" si="164"/>
        <v>0</v>
      </c>
      <c r="AQ1209">
        <f t="shared" si="165"/>
        <v>0</v>
      </c>
      <c r="AR1209">
        <f t="shared" si="166"/>
        <v>0</v>
      </c>
      <c r="AS1209">
        <f t="shared" si="167"/>
        <v>0</v>
      </c>
      <c r="AT1209">
        <f t="shared" si="168"/>
        <v>0</v>
      </c>
      <c r="AU1209">
        <f t="shared" si="169"/>
        <v>0</v>
      </c>
      <c r="AV1209">
        <f t="shared" si="170"/>
        <v>0</v>
      </c>
    </row>
    <row r="1210" spans="1:48" ht="15" customHeight="1">
      <c r="A1210" s="83"/>
      <c r="B1210" s="100"/>
      <c r="C1210" s="125" t="s">
        <v>1773</v>
      </c>
      <c r="D1210" s="441" t="str">
        <f>IF(OR($AC$136="",$C$26&lt;&gt;1),"",IF(HLOOKUP($AC$136,Presentación!$AQ$3:$BV$574,Presentación!AP490)="","",HLOOKUP($AC$136,Presentación!$AQ$3:$BV$574,Presentación!AP490,0)))</f>
        <v/>
      </c>
      <c r="E1210" s="428"/>
      <c r="F1210" s="429"/>
      <c r="G1210" s="396" t="str">
        <f>IF(OR($AC$136="",$C$26&lt;&gt;1),"",IF(HLOOKUP($AC$136,Presentación!$BZ$3:$DE$574,Presentación!AP490,0)="","",HLOOKUP($AC$136,Presentación!$BZ$3:$DE$574,Presentación!AP490,0)))</f>
        <v/>
      </c>
      <c r="H1210" s="428"/>
      <c r="I1210" s="428"/>
      <c r="J1210" s="428"/>
      <c r="K1210" s="428"/>
      <c r="L1210" s="428"/>
      <c r="M1210" s="428"/>
      <c r="N1210" s="428"/>
      <c r="O1210" s="249"/>
      <c r="P1210" s="249"/>
      <c r="Q1210" s="249"/>
      <c r="R1210" s="249"/>
      <c r="S1210" s="249"/>
      <c r="T1210" s="251"/>
      <c r="U1210" s="251"/>
      <c r="V1210" s="251"/>
      <c r="W1210" s="251"/>
      <c r="X1210" s="251"/>
      <c r="Y1210" s="251"/>
      <c r="Z1210" s="251"/>
      <c r="AA1210" s="251"/>
      <c r="AB1210" s="251"/>
      <c r="AC1210" s="251"/>
      <c r="AD1210" s="251"/>
      <c r="AK1210">
        <f t="shared" si="159"/>
        <v>0</v>
      </c>
      <c r="AL1210">
        <f t="shared" si="160"/>
        <v>0</v>
      </c>
      <c r="AM1210">
        <f t="shared" si="161"/>
        <v>0</v>
      </c>
      <c r="AN1210">
        <f t="shared" si="162"/>
        <v>0</v>
      </c>
      <c r="AO1210">
        <f t="shared" si="163"/>
        <v>0</v>
      </c>
      <c r="AP1210">
        <f t="shared" si="164"/>
        <v>0</v>
      </c>
      <c r="AQ1210">
        <f t="shared" si="165"/>
        <v>0</v>
      </c>
      <c r="AR1210">
        <f t="shared" si="166"/>
        <v>0</v>
      </c>
      <c r="AS1210">
        <f t="shared" si="167"/>
        <v>0</v>
      </c>
      <c r="AT1210">
        <f t="shared" si="168"/>
        <v>0</v>
      </c>
      <c r="AU1210">
        <f t="shared" si="169"/>
        <v>0</v>
      </c>
      <c r="AV1210">
        <f t="shared" si="170"/>
        <v>0</v>
      </c>
    </row>
    <row r="1211" spans="1:48" ht="15" customHeight="1">
      <c r="A1211" s="83"/>
      <c r="B1211" s="100"/>
      <c r="C1211" s="125" t="s">
        <v>1774</v>
      </c>
      <c r="D1211" s="441" t="str">
        <f>IF(OR($AC$136="",$C$26&lt;&gt;1),"",IF(HLOOKUP($AC$136,Presentación!$AQ$3:$BV$574,Presentación!AP491)="","",HLOOKUP($AC$136,Presentación!$AQ$3:$BV$574,Presentación!AP491,0)))</f>
        <v/>
      </c>
      <c r="E1211" s="428"/>
      <c r="F1211" s="429"/>
      <c r="G1211" s="396" t="str">
        <f>IF(OR($AC$136="",$C$26&lt;&gt;1),"",IF(HLOOKUP($AC$136,Presentación!$BZ$3:$DE$574,Presentación!AP491,0)="","",HLOOKUP($AC$136,Presentación!$BZ$3:$DE$574,Presentación!AP491,0)))</f>
        <v/>
      </c>
      <c r="H1211" s="428"/>
      <c r="I1211" s="428"/>
      <c r="J1211" s="428"/>
      <c r="K1211" s="428"/>
      <c r="L1211" s="428"/>
      <c r="M1211" s="428"/>
      <c r="N1211" s="428"/>
      <c r="O1211" s="249"/>
      <c r="P1211" s="249"/>
      <c r="Q1211" s="249"/>
      <c r="R1211" s="249"/>
      <c r="S1211" s="249"/>
      <c r="T1211" s="251"/>
      <c r="U1211" s="251"/>
      <c r="V1211" s="251"/>
      <c r="W1211" s="251"/>
      <c r="X1211" s="251"/>
      <c r="Y1211" s="251"/>
      <c r="Z1211" s="251"/>
      <c r="AA1211" s="251"/>
      <c r="AB1211" s="251"/>
      <c r="AC1211" s="251"/>
      <c r="AD1211" s="251"/>
      <c r="AK1211">
        <f t="shared" si="159"/>
        <v>0</v>
      </c>
      <c r="AL1211">
        <f t="shared" si="160"/>
        <v>0</v>
      </c>
      <c r="AM1211">
        <f t="shared" si="161"/>
        <v>0</v>
      </c>
      <c r="AN1211">
        <f t="shared" si="162"/>
        <v>0</v>
      </c>
      <c r="AO1211">
        <f t="shared" si="163"/>
        <v>0</v>
      </c>
      <c r="AP1211">
        <f t="shared" si="164"/>
        <v>0</v>
      </c>
      <c r="AQ1211">
        <f t="shared" si="165"/>
        <v>0</v>
      </c>
      <c r="AR1211">
        <f t="shared" si="166"/>
        <v>0</v>
      </c>
      <c r="AS1211">
        <f t="shared" si="167"/>
        <v>0</v>
      </c>
      <c r="AT1211">
        <f t="shared" si="168"/>
        <v>0</v>
      </c>
      <c r="AU1211">
        <f t="shared" si="169"/>
        <v>0</v>
      </c>
      <c r="AV1211">
        <f t="shared" si="170"/>
        <v>0</v>
      </c>
    </row>
    <row r="1212" spans="1:48" ht="15" customHeight="1">
      <c r="A1212" s="83"/>
      <c r="B1212" s="100"/>
      <c r="C1212" s="125" t="s">
        <v>1775</v>
      </c>
      <c r="D1212" s="441" t="str">
        <f>IF(OR($AC$136="",$C$26&lt;&gt;1),"",IF(HLOOKUP($AC$136,Presentación!$AQ$3:$BV$574,Presentación!AP492)="","",HLOOKUP($AC$136,Presentación!$AQ$3:$BV$574,Presentación!AP492,0)))</f>
        <v/>
      </c>
      <c r="E1212" s="428"/>
      <c r="F1212" s="429"/>
      <c r="G1212" s="396" t="str">
        <f>IF(OR($AC$136="",$C$26&lt;&gt;1),"",IF(HLOOKUP($AC$136,Presentación!$BZ$3:$DE$574,Presentación!AP492,0)="","",HLOOKUP($AC$136,Presentación!$BZ$3:$DE$574,Presentación!AP492,0)))</f>
        <v/>
      </c>
      <c r="H1212" s="428"/>
      <c r="I1212" s="428"/>
      <c r="J1212" s="428"/>
      <c r="K1212" s="428"/>
      <c r="L1212" s="428"/>
      <c r="M1212" s="428"/>
      <c r="N1212" s="428"/>
      <c r="O1212" s="249"/>
      <c r="P1212" s="249"/>
      <c r="Q1212" s="249"/>
      <c r="R1212" s="249"/>
      <c r="S1212" s="249"/>
      <c r="T1212" s="251"/>
      <c r="U1212" s="251"/>
      <c r="V1212" s="251"/>
      <c r="W1212" s="251"/>
      <c r="X1212" s="251"/>
      <c r="Y1212" s="251"/>
      <c r="Z1212" s="251"/>
      <c r="AA1212" s="251"/>
      <c r="AB1212" s="251"/>
      <c r="AC1212" s="251"/>
      <c r="AD1212" s="251"/>
      <c r="AK1212">
        <f t="shared" si="159"/>
        <v>0</v>
      </c>
      <c r="AL1212">
        <f t="shared" si="160"/>
        <v>0</v>
      </c>
      <c r="AM1212">
        <f t="shared" si="161"/>
        <v>0</v>
      </c>
      <c r="AN1212">
        <f t="shared" si="162"/>
        <v>0</v>
      </c>
      <c r="AO1212">
        <f t="shared" si="163"/>
        <v>0</v>
      </c>
      <c r="AP1212">
        <f t="shared" si="164"/>
        <v>0</v>
      </c>
      <c r="AQ1212">
        <f t="shared" si="165"/>
        <v>0</v>
      </c>
      <c r="AR1212">
        <f t="shared" si="166"/>
        <v>0</v>
      </c>
      <c r="AS1212">
        <f t="shared" si="167"/>
        <v>0</v>
      </c>
      <c r="AT1212">
        <f t="shared" si="168"/>
        <v>0</v>
      </c>
      <c r="AU1212">
        <f t="shared" si="169"/>
        <v>0</v>
      </c>
      <c r="AV1212">
        <f t="shared" si="170"/>
        <v>0</v>
      </c>
    </row>
    <row r="1213" spans="1:48" ht="15" customHeight="1">
      <c r="A1213" s="83"/>
      <c r="B1213" s="100"/>
      <c r="C1213" s="125" t="s">
        <v>1776</v>
      </c>
      <c r="D1213" s="441" t="str">
        <f>IF(OR($AC$136="",$C$26&lt;&gt;1),"",IF(HLOOKUP($AC$136,Presentación!$AQ$3:$BV$574,Presentación!AP493)="","",HLOOKUP($AC$136,Presentación!$AQ$3:$BV$574,Presentación!AP493,0)))</f>
        <v/>
      </c>
      <c r="E1213" s="428"/>
      <c r="F1213" s="429"/>
      <c r="G1213" s="396" t="str">
        <f>IF(OR($AC$136="",$C$26&lt;&gt;1),"",IF(HLOOKUP($AC$136,Presentación!$BZ$3:$DE$574,Presentación!AP493,0)="","",HLOOKUP($AC$136,Presentación!$BZ$3:$DE$574,Presentación!AP493,0)))</f>
        <v/>
      </c>
      <c r="H1213" s="428"/>
      <c r="I1213" s="428"/>
      <c r="J1213" s="428"/>
      <c r="K1213" s="428"/>
      <c r="L1213" s="428"/>
      <c r="M1213" s="428"/>
      <c r="N1213" s="428"/>
      <c r="O1213" s="249"/>
      <c r="P1213" s="249"/>
      <c r="Q1213" s="249"/>
      <c r="R1213" s="249"/>
      <c r="S1213" s="249"/>
      <c r="T1213" s="251"/>
      <c r="U1213" s="251"/>
      <c r="V1213" s="251"/>
      <c r="W1213" s="251"/>
      <c r="X1213" s="251"/>
      <c r="Y1213" s="251"/>
      <c r="Z1213" s="251"/>
      <c r="AA1213" s="251"/>
      <c r="AB1213" s="251"/>
      <c r="AC1213" s="251"/>
      <c r="AD1213" s="251"/>
      <c r="AK1213">
        <f t="shared" si="159"/>
        <v>0</v>
      </c>
      <c r="AL1213">
        <f t="shared" si="160"/>
        <v>0</v>
      </c>
      <c r="AM1213">
        <f t="shared" si="161"/>
        <v>0</v>
      </c>
      <c r="AN1213">
        <f t="shared" si="162"/>
        <v>0</v>
      </c>
      <c r="AO1213">
        <f t="shared" si="163"/>
        <v>0</v>
      </c>
      <c r="AP1213">
        <f t="shared" si="164"/>
        <v>0</v>
      </c>
      <c r="AQ1213">
        <f t="shared" si="165"/>
        <v>0</v>
      </c>
      <c r="AR1213">
        <f t="shared" si="166"/>
        <v>0</v>
      </c>
      <c r="AS1213">
        <f t="shared" si="167"/>
        <v>0</v>
      </c>
      <c r="AT1213">
        <f t="shared" si="168"/>
        <v>0</v>
      </c>
      <c r="AU1213">
        <f t="shared" si="169"/>
        <v>0</v>
      </c>
      <c r="AV1213">
        <f t="shared" si="170"/>
        <v>0</v>
      </c>
    </row>
    <row r="1214" spans="1:48" ht="15" customHeight="1">
      <c r="A1214" s="83"/>
      <c r="B1214" s="100"/>
      <c r="C1214" s="125" t="s">
        <v>1777</v>
      </c>
      <c r="D1214" s="441" t="str">
        <f>IF(OR($AC$136="",$C$26&lt;&gt;1),"",IF(HLOOKUP($AC$136,Presentación!$AQ$3:$BV$574,Presentación!AP494)="","",HLOOKUP($AC$136,Presentación!$AQ$3:$BV$574,Presentación!AP494,0)))</f>
        <v/>
      </c>
      <c r="E1214" s="428"/>
      <c r="F1214" s="429"/>
      <c r="G1214" s="396" t="str">
        <f>IF(OR($AC$136="",$C$26&lt;&gt;1),"",IF(HLOOKUP($AC$136,Presentación!$BZ$3:$DE$574,Presentación!AP494,0)="","",HLOOKUP($AC$136,Presentación!$BZ$3:$DE$574,Presentación!AP494,0)))</f>
        <v/>
      </c>
      <c r="H1214" s="428"/>
      <c r="I1214" s="428"/>
      <c r="J1214" s="428"/>
      <c r="K1214" s="428"/>
      <c r="L1214" s="428"/>
      <c r="M1214" s="428"/>
      <c r="N1214" s="428"/>
      <c r="O1214" s="249"/>
      <c r="P1214" s="249"/>
      <c r="Q1214" s="249"/>
      <c r="R1214" s="249"/>
      <c r="S1214" s="249"/>
      <c r="T1214" s="251"/>
      <c r="U1214" s="251"/>
      <c r="V1214" s="251"/>
      <c r="W1214" s="251"/>
      <c r="X1214" s="251"/>
      <c r="Y1214" s="251"/>
      <c r="Z1214" s="251"/>
      <c r="AA1214" s="251"/>
      <c r="AB1214" s="251"/>
      <c r="AC1214" s="251"/>
      <c r="AD1214" s="251"/>
      <c r="AK1214">
        <f t="shared" si="159"/>
        <v>0</v>
      </c>
      <c r="AL1214">
        <f t="shared" si="160"/>
        <v>0</v>
      </c>
      <c r="AM1214">
        <f t="shared" si="161"/>
        <v>0</v>
      </c>
      <c r="AN1214">
        <f t="shared" si="162"/>
        <v>0</v>
      </c>
      <c r="AO1214">
        <f t="shared" si="163"/>
        <v>0</v>
      </c>
      <c r="AP1214">
        <f t="shared" si="164"/>
        <v>0</v>
      </c>
      <c r="AQ1214">
        <f t="shared" si="165"/>
        <v>0</v>
      </c>
      <c r="AR1214">
        <f t="shared" si="166"/>
        <v>0</v>
      </c>
      <c r="AS1214">
        <f t="shared" si="167"/>
        <v>0</v>
      </c>
      <c r="AT1214">
        <f t="shared" si="168"/>
        <v>0</v>
      </c>
      <c r="AU1214">
        <f t="shared" si="169"/>
        <v>0</v>
      </c>
      <c r="AV1214">
        <f t="shared" si="170"/>
        <v>0</v>
      </c>
    </row>
    <row r="1215" spans="1:48" ht="15" customHeight="1">
      <c r="A1215" s="83"/>
      <c r="B1215" s="100"/>
      <c r="C1215" s="125" t="s">
        <v>1778</v>
      </c>
      <c r="D1215" s="441" t="str">
        <f>IF(OR($AC$136="",$C$26&lt;&gt;1),"",IF(HLOOKUP($AC$136,Presentación!$AQ$3:$BV$574,Presentación!AP495)="","",HLOOKUP($AC$136,Presentación!$AQ$3:$BV$574,Presentación!AP495,0)))</f>
        <v/>
      </c>
      <c r="E1215" s="428"/>
      <c r="F1215" s="429"/>
      <c r="G1215" s="396" t="str">
        <f>IF(OR($AC$136="",$C$26&lt;&gt;1),"",IF(HLOOKUP($AC$136,Presentación!$BZ$3:$DE$574,Presentación!AP495,0)="","",HLOOKUP($AC$136,Presentación!$BZ$3:$DE$574,Presentación!AP495,0)))</f>
        <v/>
      </c>
      <c r="H1215" s="428"/>
      <c r="I1215" s="428"/>
      <c r="J1215" s="428"/>
      <c r="K1215" s="428"/>
      <c r="L1215" s="428"/>
      <c r="M1215" s="428"/>
      <c r="N1215" s="428"/>
      <c r="O1215" s="249"/>
      <c r="P1215" s="249"/>
      <c r="Q1215" s="249"/>
      <c r="R1215" s="249"/>
      <c r="S1215" s="249"/>
      <c r="T1215" s="251"/>
      <c r="U1215" s="251"/>
      <c r="V1215" s="251"/>
      <c r="W1215" s="251"/>
      <c r="X1215" s="251"/>
      <c r="Y1215" s="251"/>
      <c r="Z1215" s="251"/>
      <c r="AA1215" s="251"/>
      <c r="AB1215" s="251"/>
      <c r="AC1215" s="251"/>
      <c r="AD1215" s="251"/>
      <c r="AK1215">
        <f t="shared" si="159"/>
        <v>0</v>
      </c>
      <c r="AL1215">
        <f t="shared" si="160"/>
        <v>0</v>
      </c>
      <c r="AM1215">
        <f t="shared" si="161"/>
        <v>0</v>
      </c>
      <c r="AN1215">
        <f t="shared" si="162"/>
        <v>0</v>
      </c>
      <c r="AO1215">
        <f t="shared" si="163"/>
        <v>0</v>
      </c>
      <c r="AP1215">
        <f t="shared" si="164"/>
        <v>0</v>
      </c>
      <c r="AQ1215">
        <f t="shared" si="165"/>
        <v>0</v>
      </c>
      <c r="AR1215">
        <f t="shared" si="166"/>
        <v>0</v>
      </c>
      <c r="AS1215">
        <f t="shared" si="167"/>
        <v>0</v>
      </c>
      <c r="AT1215">
        <f t="shared" si="168"/>
        <v>0</v>
      </c>
      <c r="AU1215">
        <f t="shared" si="169"/>
        <v>0</v>
      </c>
      <c r="AV1215">
        <f t="shared" si="170"/>
        <v>0</v>
      </c>
    </row>
    <row r="1216" spans="1:48" ht="15" customHeight="1">
      <c r="A1216" s="83"/>
      <c r="B1216" s="100"/>
      <c r="C1216" s="125" t="s">
        <v>1779</v>
      </c>
      <c r="D1216" s="441" t="str">
        <f>IF(OR($AC$136="",$C$26&lt;&gt;1),"",IF(HLOOKUP($AC$136,Presentación!$AQ$3:$BV$574,Presentación!AP496)="","",HLOOKUP($AC$136,Presentación!$AQ$3:$BV$574,Presentación!AP496,0)))</f>
        <v/>
      </c>
      <c r="E1216" s="428"/>
      <c r="F1216" s="429"/>
      <c r="G1216" s="396" t="str">
        <f>IF(OR($AC$136="",$C$26&lt;&gt;1),"",IF(HLOOKUP($AC$136,Presentación!$BZ$3:$DE$574,Presentación!AP496,0)="","",HLOOKUP($AC$136,Presentación!$BZ$3:$DE$574,Presentación!AP496,0)))</f>
        <v/>
      </c>
      <c r="H1216" s="428"/>
      <c r="I1216" s="428"/>
      <c r="J1216" s="428"/>
      <c r="K1216" s="428"/>
      <c r="L1216" s="428"/>
      <c r="M1216" s="428"/>
      <c r="N1216" s="428"/>
      <c r="O1216" s="249"/>
      <c r="P1216" s="249"/>
      <c r="Q1216" s="249"/>
      <c r="R1216" s="249"/>
      <c r="S1216" s="249"/>
      <c r="T1216" s="251"/>
      <c r="U1216" s="251"/>
      <c r="V1216" s="251"/>
      <c r="W1216" s="251"/>
      <c r="X1216" s="251"/>
      <c r="Y1216" s="251"/>
      <c r="Z1216" s="251"/>
      <c r="AA1216" s="251"/>
      <c r="AB1216" s="251"/>
      <c r="AC1216" s="251"/>
      <c r="AD1216" s="251"/>
      <c r="AK1216">
        <f t="shared" si="159"/>
        <v>0</v>
      </c>
      <c r="AL1216">
        <f t="shared" si="160"/>
        <v>0</v>
      </c>
      <c r="AM1216">
        <f t="shared" si="161"/>
        <v>0</v>
      </c>
      <c r="AN1216">
        <f t="shared" si="162"/>
        <v>0</v>
      </c>
      <c r="AO1216">
        <f t="shared" si="163"/>
        <v>0</v>
      </c>
      <c r="AP1216">
        <f t="shared" si="164"/>
        <v>0</v>
      </c>
      <c r="AQ1216">
        <f t="shared" si="165"/>
        <v>0</v>
      </c>
      <c r="AR1216">
        <f t="shared" si="166"/>
        <v>0</v>
      </c>
      <c r="AS1216">
        <f t="shared" si="167"/>
        <v>0</v>
      </c>
      <c r="AT1216">
        <f t="shared" si="168"/>
        <v>0</v>
      </c>
      <c r="AU1216">
        <f t="shared" si="169"/>
        <v>0</v>
      </c>
      <c r="AV1216">
        <f t="shared" si="170"/>
        <v>0</v>
      </c>
    </row>
    <row r="1217" spans="1:48" ht="15" customHeight="1">
      <c r="A1217" s="83"/>
      <c r="B1217" s="100"/>
      <c r="C1217" s="125" t="s">
        <v>1780</v>
      </c>
      <c r="D1217" s="441" t="str">
        <f>IF(OR($AC$136="",$C$26&lt;&gt;1),"",IF(HLOOKUP($AC$136,Presentación!$AQ$3:$BV$574,Presentación!AP497)="","",HLOOKUP($AC$136,Presentación!$AQ$3:$BV$574,Presentación!AP497,0)))</f>
        <v/>
      </c>
      <c r="E1217" s="428"/>
      <c r="F1217" s="429"/>
      <c r="G1217" s="396" t="str">
        <f>IF(OR($AC$136="",$C$26&lt;&gt;1),"",IF(HLOOKUP($AC$136,Presentación!$BZ$3:$DE$574,Presentación!AP497,0)="","",HLOOKUP($AC$136,Presentación!$BZ$3:$DE$574,Presentación!AP497,0)))</f>
        <v/>
      </c>
      <c r="H1217" s="428"/>
      <c r="I1217" s="428"/>
      <c r="J1217" s="428"/>
      <c r="K1217" s="428"/>
      <c r="L1217" s="428"/>
      <c r="M1217" s="428"/>
      <c r="N1217" s="428"/>
      <c r="O1217" s="249"/>
      <c r="P1217" s="249"/>
      <c r="Q1217" s="249"/>
      <c r="R1217" s="249"/>
      <c r="S1217" s="249"/>
      <c r="T1217" s="251"/>
      <c r="U1217" s="251"/>
      <c r="V1217" s="251"/>
      <c r="W1217" s="251"/>
      <c r="X1217" s="251"/>
      <c r="Y1217" s="251"/>
      <c r="Z1217" s="251"/>
      <c r="AA1217" s="251"/>
      <c r="AB1217" s="251"/>
      <c r="AC1217" s="251"/>
      <c r="AD1217" s="251"/>
      <c r="AK1217">
        <f t="shared" si="159"/>
        <v>0</v>
      </c>
      <c r="AL1217">
        <f t="shared" si="160"/>
        <v>0</v>
      </c>
      <c r="AM1217">
        <f t="shared" si="161"/>
        <v>0</v>
      </c>
      <c r="AN1217">
        <f t="shared" si="162"/>
        <v>0</v>
      </c>
      <c r="AO1217">
        <f t="shared" si="163"/>
        <v>0</v>
      </c>
      <c r="AP1217">
        <f t="shared" si="164"/>
        <v>0</v>
      </c>
      <c r="AQ1217">
        <f t="shared" si="165"/>
        <v>0</v>
      </c>
      <c r="AR1217">
        <f t="shared" si="166"/>
        <v>0</v>
      </c>
      <c r="AS1217">
        <f t="shared" si="167"/>
        <v>0</v>
      </c>
      <c r="AT1217">
        <f t="shared" si="168"/>
        <v>0</v>
      </c>
      <c r="AU1217">
        <f t="shared" si="169"/>
        <v>0</v>
      </c>
      <c r="AV1217">
        <f t="shared" si="170"/>
        <v>0</v>
      </c>
    </row>
    <row r="1218" spans="1:48" ht="15" customHeight="1">
      <c r="A1218" s="83"/>
      <c r="B1218" s="100"/>
      <c r="C1218" s="125" t="s">
        <v>1781</v>
      </c>
      <c r="D1218" s="441" t="str">
        <f>IF(OR($AC$136="",$C$26&lt;&gt;1),"",IF(HLOOKUP($AC$136,Presentación!$AQ$3:$BV$574,Presentación!AP498)="","",HLOOKUP($AC$136,Presentación!$AQ$3:$BV$574,Presentación!AP498,0)))</f>
        <v/>
      </c>
      <c r="E1218" s="428"/>
      <c r="F1218" s="429"/>
      <c r="G1218" s="396" t="str">
        <f>IF(OR($AC$136="",$C$26&lt;&gt;1),"",IF(HLOOKUP($AC$136,Presentación!$BZ$3:$DE$574,Presentación!AP498,0)="","",HLOOKUP($AC$136,Presentación!$BZ$3:$DE$574,Presentación!AP498,0)))</f>
        <v/>
      </c>
      <c r="H1218" s="428"/>
      <c r="I1218" s="428"/>
      <c r="J1218" s="428"/>
      <c r="K1218" s="428"/>
      <c r="L1218" s="428"/>
      <c r="M1218" s="428"/>
      <c r="N1218" s="428"/>
      <c r="O1218" s="249"/>
      <c r="P1218" s="249"/>
      <c r="Q1218" s="249"/>
      <c r="R1218" s="249"/>
      <c r="S1218" s="249"/>
      <c r="T1218" s="251"/>
      <c r="U1218" s="251"/>
      <c r="V1218" s="251"/>
      <c r="W1218" s="251"/>
      <c r="X1218" s="251"/>
      <c r="Y1218" s="251"/>
      <c r="Z1218" s="251"/>
      <c r="AA1218" s="251"/>
      <c r="AB1218" s="251"/>
      <c r="AC1218" s="251"/>
      <c r="AD1218" s="251"/>
      <c r="AK1218">
        <f t="shared" si="159"/>
        <v>0</v>
      </c>
      <c r="AL1218">
        <f t="shared" si="160"/>
        <v>0</v>
      </c>
      <c r="AM1218">
        <f t="shared" si="161"/>
        <v>0</v>
      </c>
      <c r="AN1218">
        <f t="shared" si="162"/>
        <v>0</v>
      </c>
      <c r="AO1218">
        <f t="shared" si="163"/>
        <v>0</v>
      </c>
      <c r="AP1218">
        <f t="shared" si="164"/>
        <v>0</v>
      </c>
      <c r="AQ1218">
        <f t="shared" si="165"/>
        <v>0</v>
      </c>
      <c r="AR1218">
        <f t="shared" si="166"/>
        <v>0</v>
      </c>
      <c r="AS1218">
        <f t="shared" si="167"/>
        <v>0</v>
      </c>
      <c r="AT1218">
        <f t="shared" si="168"/>
        <v>0</v>
      </c>
      <c r="AU1218">
        <f t="shared" si="169"/>
        <v>0</v>
      </c>
      <c r="AV1218">
        <f t="shared" si="170"/>
        <v>0</v>
      </c>
    </row>
    <row r="1219" spans="1:48" ht="15" customHeight="1">
      <c r="A1219" s="83"/>
      <c r="B1219" s="100"/>
      <c r="C1219" s="125" t="s">
        <v>1782</v>
      </c>
      <c r="D1219" s="441" t="str">
        <f>IF(OR($AC$136="",$C$26&lt;&gt;1),"",IF(HLOOKUP($AC$136,Presentación!$AQ$3:$BV$574,Presentación!AP499)="","",HLOOKUP($AC$136,Presentación!$AQ$3:$BV$574,Presentación!AP499,0)))</f>
        <v/>
      </c>
      <c r="E1219" s="428"/>
      <c r="F1219" s="429"/>
      <c r="G1219" s="396" t="str">
        <f>IF(OR($AC$136="",$C$26&lt;&gt;1),"",IF(HLOOKUP($AC$136,Presentación!$BZ$3:$DE$574,Presentación!AP499,0)="","",HLOOKUP($AC$136,Presentación!$BZ$3:$DE$574,Presentación!AP499,0)))</f>
        <v/>
      </c>
      <c r="H1219" s="428"/>
      <c r="I1219" s="428"/>
      <c r="J1219" s="428"/>
      <c r="K1219" s="428"/>
      <c r="L1219" s="428"/>
      <c r="M1219" s="428"/>
      <c r="N1219" s="428"/>
      <c r="O1219" s="249"/>
      <c r="P1219" s="249"/>
      <c r="Q1219" s="249"/>
      <c r="R1219" s="249"/>
      <c r="S1219" s="249"/>
      <c r="T1219" s="251"/>
      <c r="U1219" s="251"/>
      <c r="V1219" s="251"/>
      <c r="W1219" s="251"/>
      <c r="X1219" s="251"/>
      <c r="Y1219" s="251"/>
      <c r="Z1219" s="251"/>
      <c r="AA1219" s="251"/>
      <c r="AB1219" s="251"/>
      <c r="AC1219" s="251"/>
      <c r="AD1219" s="251"/>
      <c r="AK1219">
        <f t="shared" si="159"/>
        <v>0</v>
      </c>
      <c r="AL1219">
        <f t="shared" si="160"/>
        <v>0</v>
      </c>
      <c r="AM1219">
        <f t="shared" si="161"/>
        <v>0</v>
      </c>
      <c r="AN1219">
        <f t="shared" si="162"/>
        <v>0</v>
      </c>
      <c r="AO1219">
        <f t="shared" si="163"/>
        <v>0</v>
      </c>
      <c r="AP1219">
        <f t="shared" si="164"/>
        <v>0</v>
      </c>
      <c r="AQ1219">
        <f t="shared" si="165"/>
        <v>0</v>
      </c>
      <c r="AR1219">
        <f t="shared" si="166"/>
        <v>0</v>
      </c>
      <c r="AS1219">
        <f t="shared" si="167"/>
        <v>0</v>
      </c>
      <c r="AT1219">
        <f t="shared" si="168"/>
        <v>0</v>
      </c>
      <c r="AU1219">
        <f t="shared" si="169"/>
        <v>0</v>
      </c>
      <c r="AV1219">
        <f t="shared" si="170"/>
        <v>0</v>
      </c>
    </row>
    <row r="1220" spans="1:48" ht="15" customHeight="1">
      <c r="A1220" s="83"/>
      <c r="B1220" s="100"/>
      <c r="C1220" s="125" t="s">
        <v>1783</v>
      </c>
      <c r="D1220" s="441" t="str">
        <f>IF(OR($AC$136="",$C$26&lt;&gt;1),"",IF(HLOOKUP($AC$136,Presentación!$AQ$3:$BV$574,Presentación!AP500)="","",HLOOKUP($AC$136,Presentación!$AQ$3:$BV$574,Presentación!AP500,0)))</f>
        <v/>
      </c>
      <c r="E1220" s="428"/>
      <c r="F1220" s="429"/>
      <c r="G1220" s="396" t="str">
        <f>IF(OR($AC$136="",$C$26&lt;&gt;1),"",IF(HLOOKUP($AC$136,Presentación!$BZ$3:$DE$574,Presentación!AP500,0)="","",HLOOKUP($AC$136,Presentación!$BZ$3:$DE$574,Presentación!AP500,0)))</f>
        <v/>
      </c>
      <c r="H1220" s="428"/>
      <c r="I1220" s="428"/>
      <c r="J1220" s="428"/>
      <c r="K1220" s="428"/>
      <c r="L1220" s="428"/>
      <c r="M1220" s="428"/>
      <c r="N1220" s="428"/>
      <c r="O1220" s="249"/>
      <c r="P1220" s="249"/>
      <c r="Q1220" s="249"/>
      <c r="R1220" s="249"/>
      <c r="S1220" s="249"/>
      <c r="T1220" s="251"/>
      <c r="U1220" s="251"/>
      <c r="V1220" s="251"/>
      <c r="W1220" s="251"/>
      <c r="X1220" s="251"/>
      <c r="Y1220" s="251"/>
      <c r="Z1220" s="251"/>
      <c r="AA1220" s="251"/>
      <c r="AB1220" s="251"/>
      <c r="AC1220" s="251"/>
      <c r="AD1220" s="251"/>
      <c r="AK1220">
        <f t="shared" si="159"/>
        <v>0</v>
      </c>
      <c r="AL1220">
        <f t="shared" si="160"/>
        <v>0</v>
      </c>
      <c r="AM1220">
        <f t="shared" si="161"/>
        <v>0</v>
      </c>
      <c r="AN1220">
        <f t="shared" si="162"/>
        <v>0</v>
      </c>
      <c r="AO1220">
        <f t="shared" si="163"/>
        <v>0</v>
      </c>
      <c r="AP1220">
        <f t="shared" si="164"/>
        <v>0</v>
      </c>
      <c r="AQ1220">
        <f t="shared" si="165"/>
        <v>0</v>
      </c>
      <c r="AR1220">
        <f t="shared" si="166"/>
        <v>0</v>
      </c>
      <c r="AS1220">
        <f t="shared" si="167"/>
        <v>0</v>
      </c>
      <c r="AT1220">
        <f t="shared" si="168"/>
        <v>0</v>
      </c>
      <c r="AU1220">
        <f t="shared" si="169"/>
        <v>0</v>
      </c>
      <c r="AV1220">
        <f t="shared" si="170"/>
        <v>0</v>
      </c>
    </row>
    <row r="1221" spans="1:48" ht="15" customHeight="1">
      <c r="A1221" s="83"/>
      <c r="B1221" s="100"/>
      <c r="C1221" s="125" t="s">
        <v>1784</v>
      </c>
      <c r="D1221" s="441" t="str">
        <f>IF(OR($AC$136="",$C$26&lt;&gt;1),"",IF(HLOOKUP($AC$136,Presentación!$AQ$3:$BV$574,Presentación!AP501)="","",HLOOKUP($AC$136,Presentación!$AQ$3:$BV$574,Presentación!AP501,0)))</f>
        <v/>
      </c>
      <c r="E1221" s="428"/>
      <c r="F1221" s="429"/>
      <c r="G1221" s="396" t="str">
        <f>IF(OR($AC$136="",$C$26&lt;&gt;1),"",IF(HLOOKUP($AC$136,Presentación!$BZ$3:$DE$574,Presentación!AP501,0)="","",HLOOKUP($AC$136,Presentación!$BZ$3:$DE$574,Presentación!AP501,0)))</f>
        <v/>
      </c>
      <c r="H1221" s="428"/>
      <c r="I1221" s="428"/>
      <c r="J1221" s="428"/>
      <c r="K1221" s="428"/>
      <c r="L1221" s="428"/>
      <c r="M1221" s="428"/>
      <c r="N1221" s="428"/>
      <c r="O1221" s="249"/>
      <c r="P1221" s="249"/>
      <c r="Q1221" s="249"/>
      <c r="R1221" s="249"/>
      <c r="S1221" s="249"/>
      <c r="T1221" s="251"/>
      <c r="U1221" s="251"/>
      <c r="V1221" s="251"/>
      <c r="W1221" s="251"/>
      <c r="X1221" s="251"/>
      <c r="Y1221" s="251"/>
      <c r="Z1221" s="251"/>
      <c r="AA1221" s="251"/>
      <c r="AB1221" s="251"/>
      <c r="AC1221" s="251"/>
      <c r="AD1221" s="251"/>
      <c r="AK1221">
        <f t="shared" si="159"/>
        <v>0</v>
      </c>
      <c r="AL1221">
        <f t="shared" si="160"/>
        <v>0</v>
      </c>
      <c r="AM1221">
        <f t="shared" si="161"/>
        <v>0</v>
      </c>
      <c r="AN1221">
        <f t="shared" si="162"/>
        <v>0</v>
      </c>
      <c r="AO1221">
        <f t="shared" si="163"/>
        <v>0</v>
      </c>
      <c r="AP1221">
        <f t="shared" si="164"/>
        <v>0</v>
      </c>
      <c r="AQ1221">
        <f t="shared" si="165"/>
        <v>0</v>
      </c>
      <c r="AR1221">
        <f t="shared" si="166"/>
        <v>0</v>
      </c>
      <c r="AS1221">
        <f t="shared" si="167"/>
        <v>0</v>
      </c>
      <c r="AT1221">
        <f t="shared" si="168"/>
        <v>0</v>
      </c>
      <c r="AU1221">
        <f t="shared" si="169"/>
        <v>0</v>
      </c>
      <c r="AV1221">
        <f t="shared" si="170"/>
        <v>0</v>
      </c>
    </row>
    <row r="1222" spans="1:48" ht="15" customHeight="1">
      <c r="A1222" s="83"/>
      <c r="B1222" s="100"/>
      <c r="C1222" s="125" t="s">
        <v>1785</v>
      </c>
      <c r="D1222" s="441" t="str">
        <f>IF(OR($AC$136="",$C$26&lt;&gt;1),"",IF(HLOOKUP($AC$136,Presentación!$AQ$3:$BV$574,Presentación!AP502)="","",HLOOKUP($AC$136,Presentación!$AQ$3:$BV$574,Presentación!AP502,0)))</f>
        <v/>
      </c>
      <c r="E1222" s="428"/>
      <c r="F1222" s="429"/>
      <c r="G1222" s="396" t="str">
        <f>IF(OR($AC$136="",$C$26&lt;&gt;1),"",IF(HLOOKUP($AC$136,Presentación!$BZ$3:$DE$574,Presentación!AP502,0)="","",HLOOKUP($AC$136,Presentación!$BZ$3:$DE$574,Presentación!AP502,0)))</f>
        <v/>
      </c>
      <c r="H1222" s="428"/>
      <c r="I1222" s="428"/>
      <c r="J1222" s="428"/>
      <c r="K1222" s="428"/>
      <c r="L1222" s="428"/>
      <c r="M1222" s="428"/>
      <c r="N1222" s="428"/>
      <c r="O1222" s="249"/>
      <c r="P1222" s="249"/>
      <c r="Q1222" s="249"/>
      <c r="R1222" s="249"/>
      <c r="S1222" s="249"/>
      <c r="T1222" s="251"/>
      <c r="U1222" s="251"/>
      <c r="V1222" s="251"/>
      <c r="W1222" s="251"/>
      <c r="X1222" s="251"/>
      <c r="Y1222" s="251"/>
      <c r="Z1222" s="251"/>
      <c r="AA1222" s="251"/>
      <c r="AB1222" s="251"/>
      <c r="AC1222" s="251"/>
      <c r="AD1222" s="251"/>
      <c r="AK1222">
        <f t="shared" si="159"/>
        <v>0</v>
      </c>
      <c r="AL1222">
        <f t="shared" si="160"/>
        <v>0</v>
      </c>
      <c r="AM1222">
        <f t="shared" si="161"/>
        <v>0</v>
      </c>
      <c r="AN1222">
        <f t="shared" si="162"/>
        <v>0</v>
      </c>
      <c r="AO1222">
        <f t="shared" si="163"/>
        <v>0</v>
      </c>
      <c r="AP1222">
        <f t="shared" si="164"/>
        <v>0</v>
      </c>
      <c r="AQ1222">
        <f t="shared" si="165"/>
        <v>0</v>
      </c>
      <c r="AR1222">
        <f t="shared" si="166"/>
        <v>0</v>
      </c>
      <c r="AS1222">
        <f t="shared" si="167"/>
        <v>0</v>
      </c>
      <c r="AT1222">
        <f t="shared" si="168"/>
        <v>0</v>
      </c>
      <c r="AU1222">
        <f t="shared" si="169"/>
        <v>0</v>
      </c>
      <c r="AV1222">
        <f t="shared" si="170"/>
        <v>0</v>
      </c>
    </row>
    <row r="1223" spans="1:48" ht="15" customHeight="1">
      <c r="A1223" s="83"/>
      <c r="B1223" s="100"/>
      <c r="C1223" s="125" t="s">
        <v>1786</v>
      </c>
      <c r="D1223" s="441" t="str">
        <f>IF(OR($AC$136="",$C$26&lt;&gt;1),"",IF(HLOOKUP($AC$136,Presentación!$AQ$3:$BV$574,Presentación!AP503)="","",HLOOKUP($AC$136,Presentación!$AQ$3:$BV$574,Presentación!AP503,0)))</f>
        <v/>
      </c>
      <c r="E1223" s="428"/>
      <c r="F1223" s="429"/>
      <c r="G1223" s="396" t="str">
        <f>IF(OR($AC$136="",$C$26&lt;&gt;1),"",IF(HLOOKUP($AC$136,Presentación!$BZ$3:$DE$574,Presentación!AP503,0)="","",HLOOKUP($AC$136,Presentación!$BZ$3:$DE$574,Presentación!AP503,0)))</f>
        <v/>
      </c>
      <c r="H1223" s="428"/>
      <c r="I1223" s="428"/>
      <c r="J1223" s="428"/>
      <c r="K1223" s="428"/>
      <c r="L1223" s="428"/>
      <c r="M1223" s="428"/>
      <c r="N1223" s="428"/>
      <c r="O1223" s="249"/>
      <c r="P1223" s="249"/>
      <c r="Q1223" s="249"/>
      <c r="R1223" s="249"/>
      <c r="S1223" s="249"/>
      <c r="T1223" s="251"/>
      <c r="U1223" s="251"/>
      <c r="V1223" s="251"/>
      <c r="W1223" s="251"/>
      <c r="X1223" s="251"/>
      <c r="Y1223" s="251"/>
      <c r="Z1223" s="251"/>
      <c r="AA1223" s="251"/>
      <c r="AB1223" s="251"/>
      <c r="AC1223" s="251"/>
      <c r="AD1223" s="251"/>
      <c r="AK1223">
        <f t="shared" si="159"/>
        <v>0</v>
      </c>
      <c r="AL1223">
        <f t="shared" si="160"/>
        <v>0</v>
      </c>
      <c r="AM1223">
        <f t="shared" si="161"/>
        <v>0</v>
      </c>
      <c r="AN1223">
        <f t="shared" si="162"/>
        <v>0</v>
      </c>
      <c r="AO1223">
        <f t="shared" si="163"/>
        <v>0</v>
      </c>
      <c r="AP1223">
        <f t="shared" si="164"/>
        <v>0</v>
      </c>
      <c r="AQ1223">
        <f t="shared" si="165"/>
        <v>0</v>
      </c>
      <c r="AR1223">
        <f t="shared" si="166"/>
        <v>0</v>
      </c>
      <c r="AS1223">
        <f t="shared" si="167"/>
        <v>0</v>
      </c>
      <c r="AT1223">
        <f t="shared" si="168"/>
        <v>0</v>
      </c>
      <c r="AU1223">
        <f t="shared" si="169"/>
        <v>0</v>
      </c>
      <c r="AV1223">
        <f t="shared" si="170"/>
        <v>0</v>
      </c>
    </row>
    <row r="1224" spans="1:48" ht="15" customHeight="1">
      <c r="A1224" s="83"/>
      <c r="B1224" s="100"/>
      <c r="C1224" s="125" t="s">
        <v>1787</v>
      </c>
      <c r="D1224" s="441" t="str">
        <f>IF(OR($AC$136="",$C$26&lt;&gt;1),"",IF(HLOOKUP($AC$136,Presentación!$AQ$3:$BV$574,Presentación!AP504)="","",HLOOKUP($AC$136,Presentación!$AQ$3:$BV$574,Presentación!AP504,0)))</f>
        <v/>
      </c>
      <c r="E1224" s="428"/>
      <c r="F1224" s="429"/>
      <c r="G1224" s="396" t="str">
        <f>IF(OR($AC$136="",$C$26&lt;&gt;1),"",IF(HLOOKUP($AC$136,Presentación!$BZ$3:$DE$574,Presentación!AP504,0)="","",HLOOKUP($AC$136,Presentación!$BZ$3:$DE$574,Presentación!AP504,0)))</f>
        <v/>
      </c>
      <c r="H1224" s="428"/>
      <c r="I1224" s="428"/>
      <c r="J1224" s="428"/>
      <c r="K1224" s="428"/>
      <c r="L1224" s="428"/>
      <c r="M1224" s="428"/>
      <c r="N1224" s="428"/>
      <c r="O1224" s="249"/>
      <c r="P1224" s="249"/>
      <c r="Q1224" s="249"/>
      <c r="R1224" s="249"/>
      <c r="S1224" s="249"/>
      <c r="T1224" s="251"/>
      <c r="U1224" s="251"/>
      <c r="V1224" s="251"/>
      <c r="W1224" s="251"/>
      <c r="X1224" s="251"/>
      <c r="Y1224" s="251"/>
      <c r="Z1224" s="251"/>
      <c r="AA1224" s="251"/>
      <c r="AB1224" s="251"/>
      <c r="AC1224" s="251"/>
      <c r="AD1224" s="251"/>
      <c r="AK1224">
        <f t="shared" si="159"/>
        <v>0</v>
      </c>
      <c r="AL1224">
        <f t="shared" si="160"/>
        <v>0</v>
      </c>
      <c r="AM1224">
        <f t="shared" si="161"/>
        <v>0</v>
      </c>
      <c r="AN1224">
        <f t="shared" si="162"/>
        <v>0</v>
      </c>
      <c r="AO1224">
        <f t="shared" si="163"/>
        <v>0</v>
      </c>
      <c r="AP1224">
        <f t="shared" si="164"/>
        <v>0</v>
      </c>
      <c r="AQ1224">
        <f t="shared" si="165"/>
        <v>0</v>
      </c>
      <c r="AR1224">
        <f t="shared" si="166"/>
        <v>0</v>
      </c>
      <c r="AS1224">
        <f t="shared" si="167"/>
        <v>0</v>
      </c>
      <c r="AT1224">
        <f t="shared" si="168"/>
        <v>0</v>
      </c>
      <c r="AU1224">
        <f t="shared" si="169"/>
        <v>0</v>
      </c>
      <c r="AV1224">
        <f t="shared" si="170"/>
        <v>0</v>
      </c>
    </row>
    <row r="1225" spans="1:48" ht="15" customHeight="1">
      <c r="A1225" s="83"/>
      <c r="B1225" s="100"/>
      <c r="C1225" s="125" t="s">
        <v>1788</v>
      </c>
      <c r="D1225" s="441" t="str">
        <f>IF(OR($AC$136="",$C$26&lt;&gt;1),"",IF(HLOOKUP($AC$136,Presentación!$AQ$3:$BV$574,Presentación!AP505)="","",HLOOKUP($AC$136,Presentación!$AQ$3:$BV$574,Presentación!AP505,0)))</f>
        <v/>
      </c>
      <c r="E1225" s="428"/>
      <c r="F1225" s="429"/>
      <c r="G1225" s="396" t="str">
        <f>IF(OR($AC$136="",$C$26&lt;&gt;1),"",IF(HLOOKUP($AC$136,Presentación!$BZ$3:$DE$574,Presentación!AP505,0)="","",HLOOKUP($AC$136,Presentación!$BZ$3:$DE$574,Presentación!AP505,0)))</f>
        <v/>
      </c>
      <c r="H1225" s="428"/>
      <c r="I1225" s="428"/>
      <c r="J1225" s="428"/>
      <c r="K1225" s="428"/>
      <c r="L1225" s="428"/>
      <c r="M1225" s="428"/>
      <c r="N1225" s="428"/>
      <c r="O1225" s="249"/>
      <c r="P1225" s="249"/>
      <c r="Q1225" s="249"/>
      <c r="R1225" s="249"/>
      <c r="S1225" s="249"/>
      <c r="T1225" s="251"/>
      <c r="U1225" s="251"/>
      <c r="V1225" s="251"/>
      <c r="W1225" s="251"/>
      <c r="X1225" s="251"/>
      <c r="Y1225" s="251"/>
      <c r="Z1225" s="251"/>
      <c r="AA1225" s="251"/>
      <c r="AB1225" s="251"/>
      <c r="AC1225" s="251"/>
      <c r="AD1225" s="251"/>
      <c r="AK1225">
        <f t="shared" si="159"/>
        <v>0</v>
      </c>
      <c r="AL1225">
        <f t="shared" si="160"/>
        <v>0</v>
      </c>
      <c r="AM1225">
        <f t="shared" si="161"/>
        <v>0</v>
      </c>
      <c r="AN1225">
        <f t="shared" si="162"/>
        <v>0</v>
      </c>
      <c r="AO1225">
        <f t="shared" si="163"/>
        <v>0</v>
      </c>
      <c r="AP1225">
        <f t="shared" si="164"/>
        <v>0</v>
      </c>
      <c r="AQ1225">
        <f t="shared" si="165"/>
        <v>0</v>
      </c>
      <c r="AR1225">
        <f t="shared" si="166"/>
        <v>0</v>
      </c>
      <c r="AS1225">
        <f t="shared" si="167"/>
        <v>0</v>
      </c>
      <c r="AT1225">
        <f t="shared" si="168"/>
        <v>0</v>
      </c>
      <c r="AU1225">
        <f t="shared" si="169"/>
        <v>0</v>
      </c>
      <c r="AV1225">
        <f t="shared" si="170"/>
        <v>0</v>
      </c>
    </row>
    <row r="1226" spans="1:48" ht="15" customHeight="1">
      <c r="A1226" s="83"/>
      <c r="B1226" s="100"/>
      <c r="C1226" s="125" t="s">
        <v>1789</v>
      </c>
      <c r="D1226" s="441" t="str">
        <f>IF(OR($AC$136="",$C$26&lt;&gt;1),"",IF(HLOOKUP($AC$136,Presentación!$AQ$3:$BV$574,Presentación!AP506)="","",HLOOKUP($AC$136,Presentación!$AQ$3:$BV$574,Presentación!AP506,0)))</f>
        <v/>
      </c>
      <c r="E1226" s="428"/>
      <c r="F1226" s="429"/>
      <c r="G1226" s="396" t="str">
        <f>IF(OR($AC$136="",$C$26&lt;&gt;1),"",IF(HLOOKUP($AC$136,Presentación!$BZ$3:$DE$574,Presentación!AP506,0)="","",HLOOKUP($AC$136,Presentación!$BZ$3:$DE$574,Presentación!AP506,0)))</f>
        <v/>
      </c>
      <c r="H1226" s="428"/>
      <c r="I1226" s="428"/>
      <c r="J1226" s="428"/>
      <c r="K1226" s="428"/>
      <c r="L1226" s="428"/>
      <c r="M1226" s="428"/>
      <c r="N1226" s="428"/>
      <c r="O1226" s="249"/>
      <c r="P1226" s="249"/>
      <c r="Q1226" s="249"/>
      <c r="R1226" s="249"/>
      <c r="S1226" s="249"/>
      <c r="T1226" s="251"/>
      <c r="U1226" s="251"/>
      <c r="V1226" s="251"/>
      <c r="W1226" s="251"/>
      <c r="X1226" s="251"/>
      <c r="Y1226" s="251"/>
      <c r="Z1226" s="251"/>
      <c r="AA1226" s="251"/>
      <c r="AB1226" s="251"/>
      <c r="AC1226" s="251"/>
      <c r="AD1226" s="251"/>
      <c r="AK1226">
        <f t="shared" si="159"/>
        <v>0</v>
      </c>
      <c r="AL1226">
        <f t="shared" si="160"/>
        <v>0</v>
      </c>
      <c r="AM1226">
        <f t="shared" si="161"/>
        <v>0</v>
      </c>
      <c r="AN1226">
        <f t="shared" si="162"/>
        <v>0</v>
      </c>
      <c r="AO1226">
        <f t="shared" si="163"/>
        <v>0</v>
      </c>
      <c r="AP1226">
        <f t="shared" si="164"/>
        <v>0</v>
      </c>
      <c r="AQ1226">
        <f t="shared" si="165"/>
        <v>0</v>
      </c>
      <c r="AR1226">
        <f t="shared" si="166"/>
        <v>0</v>
      </c>
      <c r="AS1226">
        <f t="shared" si="167"/>
        <v>0</v>
      </c>
      <c r="AT1226">
        <f t="shared" si="168"/>
        <v>0</v>
      </c>
      <c r="AU1226">
        <f t="shared" si="169"/>
        <v>0</v>
      </c>
      <c r="AV1226">
        <f t="shared" si="170"/>
        <v>0</v>
      </c>
    </row>
    <row r="1227" spans="1:48" ht="15" customHeight="1">
      <c r="A1227" s="83"/>
      <c r="B1227" s="100"/>
      <c r="C1227" s="125" t="s">
        <v>1790</v>
      </c>
      <c r="D1227" s="441" t="str">
        <f>IF(OR($AC$136="",$C$26&lt;&gt;1),"",IF(HLOOKUP($AC$136,Presentación!$AQ$3:$BV$574,Presentación!AP507)="","",HLOOKUP($AC$136,Presentación!$AQ$3:$BV$574,Presentación!AP507,0)))</f>
        <v/>
      </c>
      <c r="E1227" s="428"/>
      <c r="F1227" s="429"/>
      <c r="G1227" s="396" t="str">
        <f>IF(OR($AC$136="",$C$26&lt;&gt;1),"",IF(HLOOKUP($AC$136,Presentación!$BZ$3:$DE$574,Presentación!AP507,0)="","",HLOOKUP($AC$136,Presentación!$BZ$3:$DE$574,Presentación!AP507,0)))</f>
        <v/>
      </c>
      <c r="H1227" s="428"/>
      <c r="I1227" s="428"/>
      <c r="J1227" s="428"/>
      <c r="K1227" s="428"/>
      <c r="L1227" s="428"/>
      <c r="M1227" s="428"/>
      <c r="N1227" s="428"/>
      <c r="O1227" s="249"/>
      <c r="P1227" s="249"/>
      <c r="Q1227" s="249"/>
      <c r="R1227" s="249"/>
      <c r="S1227" s="249"/>
      <c r="T1227" s="251"/>
      <c r="U1227" s="251"/>
      <c r="V1227" s="251"/>
      <c r="W1227" s="251"/>
      <c r="X1227" s="251"/>
      <c r="Y1227" s="251"/>
      <c r="Z1227" s="251"/>
      <c r="AA1227" s="251"/>
      <c r="AB1227" s="251"/>
      <c r="AC1227" s="251"/>
      <c r="AD1227" s="251"/>
      <c r="AK1227">
        <f t="shared" si="159"/>
        <v>0</v>
      </c>
      <c r="AL1227">
        <f t="shared" si="160"/>
        <v>0</v>
      </c>
      <c r="AM1227">
        <f t="shared" si="161"/>
        <v>0</v>
      </c>
      <c r="AN1227">
        <f t="shared" si="162"/>
        <v>0</v>
      </c>
      <c r="AO1227">
        <f t="shared" si="163"/>
        <v>0</v>
      </c>
      <c r="AP1227">
        <f t="shared" si="164"/>
        <v>0</v>
      </c>
      <c r="AQ1227">
        <f t="shared" si="165"/>
        <v>0</v>
      </c>
      <c r="AR1227">
        <f t="shared" si="166"/>
        <v>0</v>
      </c>
      <c r="AS1227">
        <f t="shared" si="167"/>
        <v>0</v>
      </c>
      <c r="AT1227">
        <f t="shared" si="168"/>
        <v>0</v>
      </c>
      <c r="AU1227">
        <f t="shared" si="169"/>
        <v>0</v>
      </c>
      <c r="AV1227">
        <f t="shared" si="170"/>
        <v>0</v>
      </c>
    </row>
    <row r="1228" spans="1:48" ht="15" customHeight="1">
      <c r="A1228" s="83"/>
      <c r="B1228" s="100"/>
      <c r="C1228" s="125" t="s">
        <v>1791</v>
      </c>
      <c r="D1228" s="441" t="str">
        <f>IF(OR($AC$136="",$C$26&lt;&gt;1),"",IF(HLOOKUP($AC$136,Presentación!$AQ$3:$BV$574,Presentación!AP508)="","",HLOOKUP($AC$136,Presentación!$AQ$3:$BV$574,Presentación!AP508,0)))</f>
        <v/>
      </c>
      <c r="E1228" s="428"/>
      <c r="F1228" s="429"/>
      <c r="G1228" s="396" t="str">
        <f>IF(OR($AC$136="",$C$26&lt;&gt;1),"",IF(HLOOKUP($AC$136,Presentación!$BZ$3:$DE$574,Presentación!AP508,0)="","",HLOOKUP($AC$136,Presentación!$BZ$3:$DE$574,Presentación!AP508,0)))</f>
        <v/>
      </c>
      <c r="H1228" s="428"/>
      <c r="I1228" s="428"/>
      <c r="J1228" s="428"/>
      <c r="K1228" s="428"/>
      <c r="L1228" s="428"/>
      <c r="M1228" s="428"/>
      <c r="N1228" s="428"/>
      <c r="O1228" s="249"/>
      <c r="P1228" s="249"/>
      <c r="Q1228" s="249"/>
      <c r="R1228" s="249"/>
      <c r="S1228" s="249"/>
      <c r="T1228" s="251"/>
      <c r="U1228" s="251"/>
      <c r="V1228" s="251"/>
      <c r="W1228" s="251"/>
      <c r="X1228" s="251"/>
      <c r="Y1228" s="251"/>
      <c r="Z1228" s="251"/>
      <c r="AA1228" s="251"/>
      <c r="AB1228" s="251"/>
      <c r="AC1228" s="251"/>
      <c r="AD1228" s="251"/>
      <c r="AK1228">
        <f t="shared" si="159"/>
        <v>0</v>
      </c>
      <c r="AL1228">
        <f t="shared" si="160"/>
        <v>0</v>
      </c>
      <c r="AM1228">
        <f t="shared" si="161"/>
        <v>0</v>
      </c>
      <c r="AN1228">
        <f t="shared" si="162"/>
        <v>0</v>
      </c>
      <c r="AO1228">
        <f t="shared" si="163"/>
        <v>0</v>
      </c>
      <c r="AP1228">
        <f t="shared" si="164"/>
        <v>0</v>
      </c>
      <c r="AQ1228">
        <f t="shared" si="165"/>
        <v>0</v>
      </c>
      <c r="AR1228">
        <f t="shared" si="166"/>
        <v>0</v>
      </c>
      <c r="AS1228">
        <f t="shared" si="167"/>
        <v>0</v>
      </c>
      <c r="AT1228">
        <f t="shared" si="168"/>
        <v>0</v>
      </c>
      <c r="AU1228">
        <f t="shared" si="169"/>
        <v>0</v>
      </c>
      <c r="AV1228">
        <f t="shared" si="170"/>
        <v>0</v>
      </c>
    </row>
    <row r="1229" spans="1:48" ht="15" customHeight="1">
      <c r="A1229" s="83"/>
      <c r="B1229" s="100"/>
      <c r="C1229" s="125" t="s">
        <v>1792</v>
      </c>
      <c r="D1229" s="441" t="str">
        <f>IF(OR($AC$136="",$C$26&lt;&gt;1),"",IF(HLOOKUP($AC$136,Presentación!$AQ$3:$BV$574,Presentación!AP509)="","",HLOOKUP($AC$136,Presentación!$AQ$3:$BV$574,Presentación!AP509,0)))</f>
        <v/>
      </c>
      <c r="E1229" s="428"/>
      <c r="F1229" s="429"/>
      <c r="G1229" s="396" t="str">
        <f>IF(OR($AC$136="",$C$26&lt;&gt;1),"",IF(HLOOKUP($AC$136,Presentación!$BZ$3:$DE$574,Presentación!AP509,0)="","",HLOOKUP($AC$136,Presentación!$BZ$3:$DE$574,Presentación!AP509,0)))</f>
        <v/>
      </c>
      <c r="H1229" s="428"/>
      <c r="I1229" s="428"/>
      <c r="J1229" s="428"/>
      <c r="K1229" s="428"/>
      <c r="L1229" s="428"/>
      <c r="M1229" s="428"/>
      <c r="N1229" s="428"/>
      <c r="O1229" s="249"/>
      <c r="P1229" s="249"/>
      <c r="Q1229" s="249"/>
      <c r="R1229" s="249"/>
      <c r="S1229" s="249"/>
      <c r="T1229" s="251"/>
      <c r="U1229" s="251"/>
      <c r="V1229" s="251"/>
      <c r="W1229" s="251"/>
      <c r="X1229" s="251"/>
      <c r="Y1229" s="251"/>
      <c r="Z1229" s="251"/>
      <c r="AA1229" s="251"/>
      <c r="AB1229" s="251"/>
      <c r="AC1229" s="251"/>
      <c r="AD1229" s="251"/>
      <c r="AK1229">
        <f t="shared" si="159"/>
        <v>0</v>
      </c>
      <c r="AL1229">
        <f t="shared" si="160"/>
        <v>0</v>
      </c>
      <c r="AM1229">
        <f t="shared" si="161"/>
        <v>0</v>
      </c>
      <c r="AN1229">
        <f t="shared" si="162"/>
        <v>0</v>
      </c>
      <c r="AO1229">
        <f t="shared" si="163"/>
        <v>0</v>
      </c>
      <c r="AP1229">
        <f t="shared" si="164"/>
        <v>0</v>
      </c>
      <c r="AQ1229">
        <f t="shared" si="165"/>
        <v>0</v>
      </c>
      <c r="AR1229">
        <f t="shared" si="166"/>
        <v>0</v>
      </c>
      <c r="AS1229">
        <f t="shared" si="167"/>
        <v>0</v>
      </c>
      <c r="AT1229">
        <f t="shared" si="168"/>
        <v>0</v>
      </c>
      <c r="AU1229">
        <f t="shared" si="169"/>
        <v>0</v>
      </c>
      <c r="AV1229">
        <f t="shared" si="170"/>
        <v>0</v>
      </c>
    </row>
    <row r="1230" spans="1:48" ht="15" customHeight="1">
      <c r="A1230" s="83"/>
      <c r="B1230" s="100"/>
      <c r="C1230" s="125" t="s">
        <v>1793</v>
      </c>
      <c r="D1230" s="441" t="str">
        <f>IF(OR($AC$136="",$C$26&lt;&gt;1),"",IF(HLOOKUP($AC$136,Presentación!$AQ$3:$BV$574,Presentación!AP510)="","",HLOOKUP($AC$136,Presentación!$AQ$3:$BV$574,Presentación!AP510,0)))</f>
        <v/>
      </c>
      <c r="E1230" s="428"/>
      <c r="F1230" s="429"/>
      <c r="G1230" s="396" t="str">
        <f>IF(OR($AC$136="",$C$26&lt;&gt;1),"",IF(HLOOKUP($AC$136,Presentación!$BZ$3:$DE$574,Presentación!AP510,0)="","",HLOOKUP($AC$136,Presentación!$BZ$3:$DE$574,Presentación!AP510,0)))</f>
        <v/>
      </c>
      <c r="H1230" s="428"/>
      <c r="I1230" s="428"/>
      <c r="J1230" s="428"/>
      <c r="K1230" s="428"/>
      <c r="L1230" s="428"/>
      <c r="M1230" s="428"/>
      <c r="N1230" s="428"/>
      <c r="O1230" s="249"/>
      <c r="P1230" s="249"/>
      <c r="Q1230" s="249"/>
      <c r="R1230" s="249"/>
      <c r="S1230" s="249"/>
      <c r="T1230" s="251"/>
      <c r="U1230" s="251"/>
      <c r="V1230" s="251"/>
      <c r="W1230" s="251"/>
      <c r="X1230" s="251"/>
      <c r="Y1230" s="251"/>
      <c r="Z1230" s="251"/>
      <c r="AA1230" s="251"/>
      <c r="AB1230" s="251"/>
      <c r="AC1230" s="251"/>
      <c r="AD1230" s="251"/>
      <c r="AK1230">
        <f t="shared" si="159"/>
        <v>0</v>
      </c>
      <c r="AL1230">
        <f t="shared" si="160"/>
        <v>0</v>
      </c>
      <c r="AM1230">
        <f t="shared" si="161"/>
        <v>0</v>
      </c>
      <c r="AN1230">
        <f t="shared" si="162"/>
        <v>0</v>
      </c>
      <c r="AO1230">
        <f t="shared" si="163"/>
        <v>0</v>
      </c>
      <c r="AP1230">
        <f t="shared" si="164"/>
        <v>0</v>
      </c>
      <c r="AQ1230">
        <f t="shared" si="165"/>
        <v>0</v>
      </c>
      <c r="AR1230">
        <f t="shared" si="166"/>
        <v>0</v>
      </c>
      <c r="AS1230">
        <f t="shared" si="167"/>
        <v>0</v>
      </c>
      <c r="AT1230">
        <f t="shared" si="168"/>
        <v>0</v>
      </c>
      <c r="AU1230">
        <f t="shared" si="169"/>
        <v>0</v>
      </c>
      <c r="AV1230">
        <f t="shared" si="170"/>
        <v>0</v>
      </c>
    </row>
    <row r="1231" spans="1:48" ht="15" customHeight="1">
      <c r="A1231" s="83"/>
      <c r="B1231" s="100"/>
      <c r="C1231" s="125" t="s">
        <v>1794</v>
      </c>
      <c r="D1231" s="441" t="str">
        <f>IF(OR($AC$136="",$C$26&lt;&gt;1),"",IF(HLOOKUP($AC$136,Presentación!$AQ$3:$BV$574,Presentación!AP511)="","",HLOOKUP($AC$136,Presentación!$AQ$3:$BV$574,Presentación!AP511,0)))</f>
        <v/>
      </c>
      <c r="E1231" s="428"/>
      <c r="F1231" s="429"/>
      <c r="G1231" s="396" t="str">
        <f>IF(OR($AC$136="",$C$26&lt;&gt;1),"",IF(HLOOKUP($AC$136,Presentación!$BZ$3:$DE$574,Presentación!AP511,0)="","",HLOOKUP($AC$136,Presentación!$BZ$3:$DE$574,Presentación!AP511,0)))</f>
        <v/>
      </c>
      <c r="H1231" s="428"/>
      <c r="I1231" s="428"/>
      <c r="J1231" s="428"/>
      <c r="K1231" s="428"/>
      <c r="L1231" s="428"/>
      <c r="M1231" s="428"/>
      <c r="N1231" s="428"/>
      <c r="O1231" s="249"/>
      <c r="P1231" s="249"/>
      <c r="Q1231" s="249"/>
      <c r="R1231" s="249"/>
      <c r="S1231" s="249"/>
      <c r="T1231" s="251"/>
      <c r="U1231" s="251"/>
      <c r="V1231" s="251"/>
      <c r="W1231" s="251"/>
      <c r="X1231" s="251"/>
      <c r="Y1231" s="251"/>
      <c r="Z1231" s="251"/>
      <c r="AA1231" s="251"/>
      <c r="AB1231" s="251"/>
      <c r="AC1231" s="251"/>
      <c r="AD1231" s="251"/>
      <c r="AK1231">
        <f t="shared" si="159"/>
        <v>0</v>
      </c>
      <c r="AL1231">
        <f t="shared" si="160"/>
        <v>0</v>
      </c>
      <c r="AM1231">
        <f t="shared" si="161"/>
        <v>0</v>
      </c>
      <c r="AN1231">
        <f t="shared" si="162"/>
        <v>0</v>
      </c>
      <c r="AO1231">
        <f t="shared" si="163"/>
        <v>0</v>
      </c>
      <c r="AP1231">
        <f t="shared" si="164"/>
        <v>0</v>
      </c>
      <c r="AQ1231">
        <f t="shared" si="165"/>
        <v>0</v>
      </c>
      <c r="AR1231">
        <f t="shared" si="166"/>
        <v>0</v>
      </c>
      <c r="AS1231">
        <f t="shared" si="167"/>
        <v>0</v>
      </c>
      <c r="AT1231">
        <f t="shared" si="168"/>
        <v>0</v>
      </c>
      <c r="AU1231">
        <f t="shared" si="169"/>
        <v>0</v>
      </c>
      <c r="AV1231">
        <f t="shared" si="170"/>
        <v>0</v>
      </c>
    </row>
    <row r="1232" spans="1:48" ht="15" customHeight="1">
      <c r="A1232" s="83"/>
      <c r="B1232" s="100"/>
      <c r="C1232" s="125" t="s">
        <v>1795</v>
      </c>
      <c r="D1232" s="441" t="str">
        <f>IF(OR($AC$136="",$C$26&lt;&gt;1),"",IF(HLOOKUP($AC$136,Presentación!$AQ$3:$BV$574,Presentación!AP512)="","",HLOOKUP($AC$136,Presentación!$AQ$3:$BV$574,Presentación!AP512,0)))</f>
        <v/>
      </c>
      <c r="E1232" s="428"/>
      <c r="F1232" s="429"/>
      <c r="G1232" s="396" t="str">
        <f>IF(OR($AC$136="",$C$26&lt;&gt;1),"",IF(HLOOKUP($AC$136,Presentación!$BZ$3:$DE$574,Presentación!AP512,0)="","",HLOOKUP($AC$136,Presentación!$BZ$3:$DE$574,Presentación!AP512,0)))</f>
        <v/>
      </c>
      <c r="H1232" s="428"/>
      <c r="I1232" s="428"/>
      <c r="J1232" s="428"/>
      <c r="K1232" s="428"/>
      <c r="L1232" s="428"/>
      <c r="M1232" s="428"/>
      <c r="N1232" s="428"/>
      <c r="O1232" s="249"/>
      <c r="P1232" s="249"/>
      <c r="Q1232" s="249"/>
      <c r="R1232" s="249"/>
      <c r="S1232" s="249"/>
      <c r="T1232" s="251"/>
      <c r="U1232" s="251"/>
      <c r="V1232" s="251"/>
      <c r="W1232" s="251"/>
      <c r="X1232" s="251"/>
      <c r="Y1232" s="251"/>
      <c r="Z1232" s="251"/>
      <c r="AA1232" s="251"/>
      <c r="AB1232" s="251"/>
      <c r="AC1232" s="251"/>
      <c r="AD1232" s="251"/>
      <c r="AK1232">
        <f t="shared" si="159"/>
        <v>0</v>
      </c>
      <c r="AL1232">
        <f t="shared" si="160"/>
        <v>0</v>
      </c>
      <c r="AM1232">
        <f t="shared" si="161"/>
        <v>0</v>
      </c>
      <c r="AN1232">
        <f t="shared" si="162"/>
        <v>0</v>
      </c>
      <c r="AO1232">
        <f t="shared" si="163"/>
        <v>0</v>
      </c>
      <c r="AP1232">
        <f t="shared" si="164"/>
        <v>0</v>
      </c>
      <c r="AQ1232">
        <f t="shared" si="165"/>
        <v>0</v>
      </c>
      <c r="AR1232">
        <f t="shared" si="166"/>
        <v>0</v>
      </c>
      <c r="AS1232">
        <f t="shared" si="167"/>
        <v>0</v>
      </c>
      <c r="AT1232">
        <f t="shared" si="168"/>
        <v>0</v>
      </c>
      <c r="AU1232">
        <f t="shared" si="169"/>
        <v>0</v>
      </c>
      <c r="AV1232">
        <f t="shared" si="170"/>
        <v>0</v>
      </c>
    </row>
    <row r="1233" spans="1:48" ht="15" customHeight="1">
      <c r="A1233" s="83"/>
      <c r="B1233" s="100"/>
      <c r="C1233" s="125" t="s">
        <v>1796</v>
      </c>
      <c r="D1233" s="441" t="str">
        <f>IF(OR($AC$136="",$C$26&lt;&gt;1),"",IF(HLOOKUP($AC$136,Presentación!$AQ$3:$BV$574,Presentación!AP513)="","",HLOOKUP($AC$136,Presentación!$AQ$3:$BV$574,Presentación!AP513,0)))</f>
        <v/>
      </c>
      <c r="E1233" s="428"/>
      <c r="F1233" s="429"/>
      <c r="G1233" s="396" t="str">
        <f>IF(OR($AC$136="",$C$26&lt;&gt;1),"",IF(HLOOKUP($AC$136,Presentación!$BZ$3:$DE$574,Presentación!AP513,0)="","",HLOOKUP($AC$136,Presentación!$BZ$3:$DE$574,Presentación!AP513,0)))</f>
        <v/>
      </c>
      <c r="H1233" s="428"/>
      <c r="I1233" s="428"/>
      <c r="J1233" s="428"/>
      <c r="K1233" s="428"/>
      <c r="L1233" s="428"/>
      <c r="M1233" s="428"/>
      <c r="N1233" s="428"/>
      <c r="O1233" s="249"/>
      <c r="P1233" s="249"/>
      <c r="Q1233" s="249"/>
      <c r="R1233" s="249"/>
      <c r="S1233" s="249"/>
      <c r="T1233" s="251"/>
      <c r="U1233" s="251"/>
      <c r="V1233" s="251"/>
      <c r="W1233" s="251"/>
      <c r="X1233" s="251"/>
      <c r="Y1233" s="251"/>
      <c r="Z1233" s="251"/>
      <c r="AA1233" s="251"/>
      <c r="AB1233" s="251"/>
      <c r="AC1233" s="251"/>
      <c r="AD1233" s="251"/>
      <c r="AK1233">
        <f t="shared" si="159"/>
        <v>0</v>
      </c>
      <c r="AL1233">
        <f t="shared" si="160"/>
        <v>0</v>
      </c>
      <c r="AM1233">
        <f t="shared" si="161"/>
        <v>0</v>
      </c>
      <c r="AN1233">
        <f t="shared" si="162"/>
        <v>0</v>
      </c>
      <c r="AO1233">
        <f t="shared" si="163"/>
        <v>0</v>
      </c>
      <c r="AP1233">
        <f t="shared" si="164"/>
        <v>0</v>
      </c>
      <c r="AQ1233">
        <f t="shared" si="165"/>
        <v>0</v>
      </c>
      <c r="AR1233">
        <f t="shared" si="166"/>
        <v>0</v>
      </c>
      <c r="AS1233">
        <f t="shared" si="167"/>
        <v>0</v>
      </c>
      <c r="AT1233">
        <f t="shared" si="168"/>
        <v>0</v>
      </c>
      <c r="AU1233">
        <f t="shared" si="169"/>
        <v>0</v>
      </c>
      <c r="AV1233">
        <f t="shared" si="170"/>
        <v>0</v>
      </c>
    </row>
    <row r="1234" spans="1:48" ht="15" customHeight="1">
      <c r="A1234" s="83"/>
      <c r="B1234" s="100"/>
      <c r="C1234" s="125" t="s">
        <v>1797</v>
      </c>
      <c r="D1234" s="441" t="str">
        <f>IF(OR($AC$136="",$C$26&lt;&gt;1),"",IF(HLOOKUP($AC$136,Presentación!$AQ$3:$BV$574,Presentación!AP514)="","",HLOOKUP($AC$136,Presentación!$AQ$3:$BV$574,Presentación!AP514,0)))</f>
        <v/>
      </c>
      <c r="E1234" s="428"/>
      <c r="F1234" s="429"/>
      <c r="G1234" s="396" t="str">
        <f>IF(OR($AC$136="",$C$26&lt;&gt;1),"",IF(HLOOKUP($AC$136,Presentación!$BZ$3:$DE$574,Presentación!AP514,0)="","",HLOOKUP($AC$136,Presentación!$BZ$3:$DE$574,Presentación!AP514,0)))</f>
        <v/>
      </c>
      <c r="H1234" s="428"/>
      <c r="I1234" s="428"/>
      <c r="J1234" s="428"/>
      <c r="K1234" s="428"/>
      <c r="L1234" s="428"/>
      <c r="M1234" s="428"/>
      <c r="N1234" s="428"/>
      <c r="O1234" s="249"/>
      <c r="P1234" s="249"/>
      <c r="Q1234" s="249"/>
      <c r="R1234" s="249"/>
      <c r="S1234" s="249"/>
      <c r="T1234" s="251"/>
      <c r="U1234" s="251"/>
      <c r="V1234" s="251"/>
      <c r="W1234" s="251"/>
      <c r="X1234" s="251"/>
      <c r="Y1234" s="251"/>
      <c r="Z1234" s="251"/>
      <c r="AA1234" s="251"/>
      <c r="AB1234" s="251"/>
      <c r="AC1234" s="251"/>
      <c r="AD1234" s="251"/>
      <c r="AK1234">
        <f t="shared" si="159"/>
        <v>0</v>
      </c>
      <c r="AL1234">
        <f t="shared" si="160"/>
        <v>0</v>
      </c>
      <c r="AM1234">
        <f t="shared" si="161"/>
        <v>0</v>
      </c>
      <c r="AN1234">
        <f t="shared" si="162"/>
        <v>0</v>
      </c>
      <c r="AO1234">
        <f t="shared" si="163"/>
        <v>0</v>
      </c>
      <c r="AP1234">
        <f t="shared" si="164"/>
        <v>0</v>
      </c>
      <c r="AQ1234">
        <f t="shared" si="165"/>
        <v>0</v>
      </c>
      <c r="AR1234">
        <f t="shared" si="166"/>
        <v>0</v>
      </c>
      <c r="AS1234">
        <f t="shared" si="167"/>
        <v>0</v>
      </c>
      <c r="AT1234">
        <f t="shared" si="168"/>
        <v>0</v>
      </c>
      <c r="AU1234">
        <f t="shared" si="169"/>
        <v>0</v>
      </c>
      <c r="AV1234">
        <f t="shared" si="170"/>
        <v>0</v>
      </c>
    </row>
    <row r="1235" spans="1:48" ht="15" customHeight="1">
      <c r="A1235" s="83"/>
      <c r="B1235" s="100"/>
      <c r="C1235" s="125" t="s">
        <v>1798</v>
      </c>
      <c r="D1235" s="441" t="str">
        <f>IF(OR($AC$136="",$C$26&lt;&gt;1),"",IF(HLOOKUP($AC$136,Presentación!$AQ$3:$BV$574,Presentación!AP515)="","",HLOOKUP($AC$136,Presentación!$AQ$3:$BV$574,Presentación!AP515,0)))</f>
        <v/>
      </c>
      <c r="E1235" s="428"/>
      <c r="F1235" s="429"/>
      <c r="G1235" s="396" t="str">
        <f>IF(OR($AC$136="",$C$26&lt;&gt;1),"",IF(HLOOKUP($AC$136,Presentación!$BZ$3:$DE$574,Presentación!AP515,0)="","",HLOOKUP($AC$136,Presentación!$BZ$3:$DE$574,Presentación!AP515,0)))</f>
        <v/>
      </c>
      <c r="H1235" s="428"/>
      <c r="I1235" s="428"/>
      <c r="J1235" s="428"/>
      <c r="K1235" s="428"/>
      <c r="L1235" s="428"/>
      <c r="M1235" s="428"/>
      <c r="N1235" s="428"/>
      <c r="O1235" s="249"/>
      <c r="P1235" s="249"/>
      <c r="Q1235" s="249"/>
      <c r="R1235" s="249"/>
      <c r="S1235" s="249"/>
      <c r="T1235" s="251"/>
      <c r="U1235" s="251"/>
      <c r="V1235" s="251"/>
      <c r="W1235" s="251"/>
      <c r="X1235" s="251"/>
      <c r="Y1235" s="251"/>
      <c r="Z1235" s="251"/>
      <c r="AA1235" s="251"/>
      <c r="AB1235" s="251"/>
      <c r="AC1235" s="251"/>
      <c r="AD1235" s="251"/>
      <c r="AK1235">
        <f t="shared" ref="AK1235:AK1298" si="171">COUNTIF(P1235:R1235,"NS")</f>
        <v>0</v>
      </c>
      <c r="AL1235">
        <f t="shared" ref="AL1235:AL1298" si="172">SUM(P1235:R1235)</f>
        <v>0</v>
      </c>
      <c r="AM1235">
        <f t="shared" ref="AM1235:AM1298" si="173">IF(COUNTA(O1235:R1235)=0,0,IF(OR(AND(O1235=0,AK1235&gt;0),AND(O1235="ns",AL1235&gt;0),AND(O1235="ns",AK1235=0,AL1235=0)),1,IF(OR(AND(AK1235&gt;=2,O1235&gt;AL1235),AND(O1235="ns",AL1235=0,AK1235&gt;0),O1235=AL1235),0,1)))</f>
        <v>0</v>
      </c>
      <c r="AN1235">
        <f t="shared" ref="AN1235:AN1298" si="174">COUNTIF(T1235:V1235,"NS")</f>
        <v>0</v>
      </c>
      <c r="AO1235">
        <f t="shared" ref="AO1235:AO1298" si="175">SUM(T1235:V1235)</f>
        <v>0</v>
      </c>
      <c r="AP1235">
        <f t="shared" ref="AP1235:AP1298" si="176">IF(COUNTA(S1235:V1235)=0,0,IF(OR(AND(S1235=0,AN1235&gt;0),AND(S1235="ns",AO1235&gt;0),AND(S1235="ns",AN1235=0,AO1235=0)),1,IF(OR(AND(AN1235&gt;=2,S1235&gt;AO1235),AND(S1235="ns",AO1235=0,AN1235&gt;0),S1235=AO1235),0,1)))</f>
        <v>0</v>
      </c>
      <c r="AQ1235">
        <f t="shared" ref="AQ1235:AQ1298" si="177">COUNTIF(X1235:Z1235,"NS")</f>
        <v>0</v>
      </c>
      <c r="AR1235">
        <f t="shared" ref="AR1235:AR1298" si="178">SUM(X1235:Z1235)</f>
        <v>0</v>
      </c>
      <c r="AS1235">
        <f t="shared" ref="AS1235:AS1298" si="179">IF(COUNTA(W1235:Z1235)=0,0,IF(OR(AND(W1235=0,AQ1235&gt;0),AND(W1235="ns",AR1235&gt;0),AND(W1235="ns",AQ1235=0,AR1235=0)),1,IF(OR(AND(AQ1235&gt;=2,W1235&gt;AR1235),AND(W1235="ns",AR1235=0,AQ1235&gt;0),W1235=AR1235),0,1)))</f>
        <v>0</v>
      </c>
      <c r="AT1235">
        <f t="shared" ref="AT1235:AT1298" si="180">COUNTIF(AB1235:AD1235,"NS")</f>
        <v>0</v>
      </c>
      <c r="AU1235">
        <f t="shared" ref="AU1235:AU1298" si="181">SUM(AB1235:AD1235)</f>
        <v>0</v>
      </c>
      <c r="AV1235">
        <f t="shared" ref="AV1235:AV1298" si="182">IF(COUNTA(AA1235:AD1235)=0,0,IF(OR(AND(AA1235=0,AT1235&gt;0),AND(AA1235="ns",AU1235&gt;0),AND(AA1235="ns",AT1235=0,AU1235=0)),1,IF(OR(AND(AT1235&gt;=2,AA1235&gt;AU1235),AND(AA1235="ns",AU1235=0,AT1235&gt;0),AA1235=AU1235),0,1)))</f>
        <v>0</v>
      </c>
    </row>
    <row r="1236" spans="1:48" ht="15" customHeight="1">
      <c r="A1236" s="83"/>
      <c r="B1236" s="100"/>
      <c r="C1236" s="125" t="s">
        <v>1799</v>
      </c>
      <c r="D1236" s="441" t="str">
        <f>IF(OR($AC$136="",$C$26&lt;&gt;1),"",IF(HLOOKUP($AC$136,Presentación!$AQ$3:$BV$574,Presentación!AP516)="","",HLOOKUP($AC$136,Presentación!$AQ$3:$BV$574,Presentación!AP516,0)))</f>
        <v/>
      </c>
      <c r="E1236" s="428"/>
      <c r="F1236" s="429"/>
      <c r="G1236" s="396" t="str">
        <f>IF(OR($AC$136="",$C$26&lt;&gt;1),"",IF(HLOOKUP($AC$136,Presentación!$BZ$3:$DE$574,Presentación!AP516,0)="","",HLOOKUP($AC$136,Presentación!$BZ$3:$DE$574,Presentación!AP516,0)))</f>
        <v/>
      </c>
      <c r="H1236" s="428"/>
      <c r="I1236" s="428"/>
      <c r="J1236" s="428"/>
      <c r="K1236" s="428"/>
      <c r="L1236" s="428"/>
      <c r="M1236" s="428"/>
      <c r="N1236" s="428"/>
      <c r="O1236" s="249"/>
      <c r="P1236" s="249"/>
      <c r="Q1236" s="249"/>
      <c r="R1236" s="249"/>
      <c r="S1236" s="249"/>
      <c r="T1236" s="251"/>
      <c r="U1236" s="251"/>
      <c r="V1236" s="251"/>
      <c r="W1236" s="251"/>
      <c r="X1236" s="251"/>
      <c r="Y1236" s="251"/>
      <c r="Z1236" s="251"/>
      <c r="AA1236" s="251"/>
      <c r="AB1236" s="251"/>
      <c r="AC1236" s="251"/>
      <c r="AD1236" s="251"/>
      <c r="AK1236">
        <f t="shared" si="171"/>
        <v>0</v>
      </c>
      <c r="AL1236">
        <f t="shared" si="172"/>
        <v>0</v>
      </c>
      <c r="AM1236">
        <f t="shared" si="173"/>
        <v>0</v>
      </c>
      <c r="AN1236">
        <f t="shared" si="174"/>
        <v>0</v>
      </c>
      <c r="AO1236">
        <f t="shared" si="175"/>
        <v>0</v>
      </c>
      <c r="AP1236">
        <f t="shared" si="176"/>
        <v>0</v>
      </c>
      <c r="AQ1236">
        <f t="shared" si="177"/>
        <v>0</v>
      </c>
      <c r="AR1236">
        <f t="shared" si="178"/>
        <v>0</v>
      </c>
      <c r="AS1236">
        <f t="shared" si="179"/>
        <v>0</v>
      </c>
      <c r="AT1236">
        <f t="shared" si="180"/>
        <v>0</v>
      </c>
      <c r="AU1236">
        <f t="shared" si="181"/>
        <v>0</v>
      </c>
      <c r="AV1236">
        <f t="shared" si="182"/>
        <v>0</v>
      </c>
    </row>
    <row r="1237" spans="1:48" ht="15" customHeight="1">
      <c r="A1237" s="83"/>
      <c r="B1237" s="100"/>
      <c r="C1237" s="125" t="s">
        <v>1800</v>
      </c>
      <c r="D1237" s="441" t="str">
        <f>IF(OR($AC$136="",$C$26&lt;&gt;1),"",IF(HLOOKUP($AC$136,Presentación!$AQ$3:$BV$574,Presentación!AP517)="","",HLOOKUP($AC$136,Presentación!$AQ$3:$BV$574,Presentación!AP517,0)))</f>
        <v/>
      </c>
      <c r="E1237" s="428"/>
      <c r="F1237" s="429"/>
      <c r="G1237" s="396" t="str">
        <f>IF(OR($AC$136="",$C$26&lt;&gt;1),"",IF(HLOOKUP($AC$136,Presentación!$BZ$3:$DE$574,Presentación!AP517,0)="","",HLOOKUP($AC$136,Presentación!$BZ$3:$DE$574,Presentación!AP517,0)))</f>
        <v/>
      </c>
      <c r="H1237" s="428"/>
      <c r="I1237" s="428"/>
      <c r="J1237" s="428"/>
      <c r="K1237" s="428"/>
      <c r="L1237" s="428"/>
      <c r="M1237" s="428"/>
      <c r="N1237" s="428"/>
      <c r="O1237" s="249"/>
      <c r="P1237" s="249"/>
      <c r="Q1237" s="249"/>
      <c r="R1237" s="249"/>
      <c r="S1237" s="249"/>
      <c r="T1237" s="251"/>
      <c r="U1237" s="251"/>
      <c r="V1237" s="251"/>
      <c r="W1237" s="251"/>
      <c r="X1237" s="251"/>
      <c r="Y1237" s="251"/>
      <c r="Z1237" s="251"/>
      <c r="AA1237" s="251"/>
      <c r="AB1237" s="251"/>
      <c r="AC1237" s="251"/>
      <c r="AD1237" s="251"/>
      <c r="AK1237">
        <f t="shared" si="171"/>
        <v>0</v>
      </c>
      <c r="AL1237">
        <f t="shared" si="172"/>
        <v>0</v>
      </c>
      <c r="AM1237">
        <f t="shared" si="173"/>
        <v>0</v>
      </c>
      <c r="AN1237">
        <f t="shared" si="174"/>
        <v>0</v>
      </c>
      <c r="AO1237">
        <f t="shared" si="175"/>
        <v>0</v>
      </c>
      <c r="AP1237">
        <f t="shared" si="176"/>
        <v>0</v>
      </c>
      <c r="AQ1237">
        <f t="shared" si="177"/>
        <v>0</v>
      </c>
      <c r="AR1237">
        <f t="shared" si="178"/>
        <v>0</v>
      </c>
      <c r="AS1237">
        <f t="shared" si="179"/>
        <v>0</v>
      </c>
      <c r="AT1237">
        <f t="shared" si="180"/>
        <v>0</v>
      </c>
      <c r="AU1237">
        <f t="shared" si="181"/>
        <v>0</v>
      </c>
      <c r="AV1237">
        <f t="shared" si="182"/>
        <v>0</v>
      </c>
    </row>
    <row r="1238" spans="1:48" ht="15" customHeight="1">
      <c r="A1238" s="83"/>
      <c r="B1238" s="100"/>
      <c r="C1238" s="125" t="s">
        <v>1801</v>
      </c>
      <c r="D1238" s="441" t="str">
        <f>IF(OR($AC$136="",$C$26&lt;&gt;1),"",IF(HLOOKUP($AC$136,Presentación!$AQ$3:$BV$574,Presentación!AP518)="","",HLOOKUP($AC$136,Presentación!$AQ$3:$BV$574,Presentación!AP518,0)))</f>
        <v/>
      </c>
      <c r="E1238" s="428"/>
      <c r="F1238" s="429"/>
      <c r="G1238" s="396" t="str">
        <f>IF(OR($AC$136="",$C$26&lt;&gt;1),"",IF(HLOOKUP($AC$136,Presentación!$BZ$3:$DE$574,Presentación!AP518,0)="","",HLOOKUP($AC$136,Presentación!$BZ$3:$DE$574,Presentación!AP518,0)))</f>
        <v/>
      </c>
      <c r="H1238" s="428"/>
      <c r="I1238" s="428"/>
      <c r="J1238" s="428"/>
      <c r="K1238" s="428"/>
      <c r="L1238" s="428"/>
      <c r="M1238" s="428"/>
      <c r="N1238" s="428"/>
      <c r="O1238" s="249"/>
      <c r="P1238" s="249"/>
      <c r="Q1238" s="249"/>
      <c r="R1238" s="249"/>
      <c r="S1238" s="249"/>
      <c r="T1238" s="251"/>
      <c r="U1238" s="251"/>
      <c r="V1238" s="251"/>
      <c r="W1238" s="251"/>
      <c r="X1238" s="251"/>
      <c r="Y1238" s="251"/>
      <c r="Z1238" s="251"/>
      <c r="AA1238" s="251"/>
      <c r="AB1238" s="251"/>
      <c r="AC1238" s="251"/>
      <c r="AD1238" s="251"/>
      <c r="AK1238">
        <f t="shared" si="171"/>
        <v>0</v>
      </c>
      <c r="AL1238">
        <f t="shared" si="172"/>
        <v>0</v>
      </c>
      <c r="AM1238">
        <f t="shared" si="173"/>
        <v>0</v>
      </c>
      <c r="AN1238">
        <f t="shared" si="174"/>
        <v>0</v>
      </c>
      <c r="AO1238">
        <f t="shared" si="175"/>
        <v>0</v>
      </c>
      <c r="AP1238">
        <f t="shared" si="176"/>
        <v>0</v>
      </c>
      <c r="AQ1238">
        <f t="shared" si="177"/>
        <v>0</v>
      </c>
      <c r="AR1238">
        <f t="shared" si="178"/>
        <v>0</v>
      </c>
      <c r="AS1238">
        <f t="shared" si="179"/>
        <v>0</v>
      </c>
      <c r="AT1238">
        <f t="shared" si="180"/>
        <v>0</v>
      </c>
      <c r="AU1238">
        <f t="shared" si="181"/>
        <v>0</v>
      </c>
      <c r="AV1238">
        <f t="shared" si="182"/>
        <v>0</v>
      </c>
    </row>
    <row r="1239" spans="1:48" ht="15" customHeight="1">
      <c r="A1239" s="83"/>
      <c r="B1239" s="100"/>
      <c r="C1239" s="125" t="s">
        <v>1802</v>
      </c>
      <c r="D1239" s="441" t="str">
        <f>IF(OR($AC$136="",$C$26&lt;&gt;1),"",IF(HLOOKUP($AC$136,Presentación!$AQ$3:$BV$574,Presentación!AP519)="","",HLOOKUP($AC$136,Presentación!$AQ$3:$BV$574,Presentación!AP519,0)))</f>
        <v/>
      </c>
      <c r="E1239" s="428"/>
      <c r="F1239" s="429"/>
      <c r="G1239" s="396" t="str">
        <f>IF(OR($AC$136="",$C$26&lt;&gt;1),"",IF(HLOOKUP($AC$136,Presentación!$BZ$3:$DE$574,Presentación!AP519,0)="","",HLOOKUP($AC$136,Presentación!$BZ$3:$DE$574,Presentación!AP519,0)))</f>
        <v/>
      </c>
      <c r="H1239" s="428"/>
      <c r="I1239" s="428"/>
      <c r="J1239" s="428"/>
      <c r="K1239" s="428"/>
      <c r="L1239" s="428"/>
      <c r="M1239" s="428"/>
      <c r="N1239" s="428"/>
      <c r="O1239" s="249"/>
      <c r="P1239" s="249"/>
      <c r="Q1239" s="249"/>
      <c r="R1239" s="249"/>
      <c r="S1239" s="249"/>
      <c r="T1239" s="251"/>
      <c r="U1239" s="251"/>
      <c r="V1239" s="251"/>
      <c r="W1239" s="251"/>
      <c r="X1239" s="251"/>
      <c r="Y1239" s="251"/>
      <c r="Z1239" s="251"/>
      <c r="AA1239" s="251"/>
      <c r="AB1239" s="251"/>
      <c r="AC1239" s="251"/>
      <c r="AD1239" s="251"/>
      <c r="AK1239">
        <f t="shared" si="171"/>
        <v>0</v>
      </c>
      <c r="AL1239">
        <f t="shared" si="172"/>
        <v>0</v>
      </c>
      <c r="AM1239">
        <f t="shared" si="173"/>
        <v>0</v>
      </c>
      <c r="AN1239">
        <f t="shared" si="174"/>
        <v>0</v>
      </c>
      <c r="AO1239">
        <f t="shared" si="175"/>
        <v>0</v>
      </c>
      <c r="AP1239">
        <f t="shared" si="176"/>
        <v>0</v>
      </c>
      <c r="AQ1239">
        <f t="shared" si="177"/>
        <v>0</v>
      </c>
      <c r="AR1239">
        <f t="shared" si="178"/>
        <v>0</v>
      </c>
      <c r="AS1239">
        <f t="shared" si="179"/>
        <v>0</v>
      </c>
      <c r="AT1239">
        <f t="shared" si="180"/>
        <v>0</v>
      </c>
      <c r="AU1239">
        <f t="shared" si="181"/>
        <v>0</v>
      </c>
      <c r="AV1239">
        <f t="shared" si="182"/>
        <v>0</v>
      </c>
    </row>
    <row r="1240" spans="1:48" ht="15" customHeight="1">
      <c r="A1240" s="83"/>
      <c r="B1240" s="100"/>
      <c r="C1240" s="125" t="s">
        <v>1803</v>
      </c>
      <c r="D1240" s="441" t="str">
        <f>IF(OR($AC$136="",$C$26&lt;&gt;1),"",IF(HLOOKUP($AC$136,Presentación!$AQ$3:$BV$574,Presentación!AP520)="","",HLOOKUP($AC$136,Presentación!$AQ$3:$BV$574,Presentación!AP520,0)))</f>
        <v/>
      </c>
      <c r="E1240" s="428"/>
      <c r="F1240" s="429"/>
      <c r="G1240" s="396" t="str">
        <f>IF(OR($AC$136="",$C$26&lt;&gt;1),"",IF(HLOOKUP($AC$136,Presentación!$BZ$3:$DE$574,Presentación!AP520,0)="","",HLOOKUP($AC$136,Presentación!$BZ$3:$DE$574,Presentación!AP520,0)))</f>
        <v/>
      </c>
      <c r="H1240" s="428"/>
      <c r="I1240" s="428"/>
      <c r="J1240" s="428"/>
      <c r="K1240" s="428"/>
      <c r="L1240" s="428"/>
      <c r="M1240" s="428"/>
      <c r="N1240" s="428"/>
      <c r="O1240" s="249"/>
      <c r="P1240" s="249"/>
      <c r="Q1240" s="249"/>
      <c r="R1240" s="249"/>
      <c r="S1240" s="249"/>
      <c r="T1240" s="251"/>
      <c r="U1240" s="251"/>
      <c r="V1240" s="251"/>
      <c r="W1240" s="251"/>
      <c r="X1240" s="251"/>
      <c r="Y1240" s="251"/>
      <c r="Z1240" s="251"/>
      <c r="AA1240" s="251"/>
      <c r="AB1240" s="251"/>
      <c r="AC1240" s="251"/>
      <c r="AD1240" s="251"/>
      <c r="AK1240">
        <f t="shared" si="171"/>
        <v>0</v>
      </c>
      <c r="AL1240">
        <f t="shared" si="172"/>
        <v>0</v>
      </c>
      <c r="AM1240">
        <f t="shared" si="173"/>
        <v>0</v>
      </c>
      <c r="AN1240">
        <f t="shared" si="174"/>
        <v>0</v>
      </c>
      <c r="AO1240">
        <f t="shared" si="175"/>
        <v>0</v>
      </c>
      <c r="AP1240">
        <f t="shared" si="176"/>
        <v>0</v>
      </c>
      <c r="AQ1240">
        <f t="shared" si="177"/>
        <v>0</v>
      </c>
      <c r="AR1240">
        <f t="shared" si="178"/>
        <v>0</v>
      </c>
      <c r="AS1240">
        <f t="shared" si="179"/>
        <v>0</v>
      </c>
      <c r="AT1240">
        <f t="shared" si="180"/>
        <v>0</v>
      </c>
      <c r="AU1240">
        <f t="shared" si="181"/>
        <v>0</v>
      </c>
      <c r="AV1240">
        <f t="shared" si="182"/>
        <v>0</v>
      </c>
    </row>
    <row r="1241" spans="1:48" ht="15" customHeight="1">
      <c r="A1241" s="83"/>
      <c r="B1241" s="100"/>
      <c r="C1241" s="125" t="s">
        <v>1804</v>
      </c>
      <c r="D1241" s="441" t="str">
        <f>IF(OR($AC$136="",$C$26&lt;&gt;1),"",IF(HLOOKUP($AC$136,Presentación!$AQ$3:$BV$574,Presentación!AP521)="","",HLOOKUP($AC$136,Presentación!$AQ$3:$BV$574,Presentación!AP521,0)))</f>
        <v/>
      </c>
      <c r="E1241" s="428"/>
      <c r="F1241" s="429"/>
      <c r="G1241" s="396" t="str">
        <f>IF(OR($AC$136="",$C$26&lt;&gt;1),"",IF(HLOOKUP($AC$136,Presentación!$BZ$3:$DE$574,Presentación!AP521,0)="","",HLOOKUP($AC$136,Presentación!$BZ$3:$DE$574,Presentación!AP521,0)))</f>
        <v/>
      </c>
      <c r="H1241" s="428"/>
      <c r="I1241" s="428"/>
      <c r="J1241" s="428"/>
      <c r="K1241" s="428"/>
      <c r="L1241" s="428"/>
      <c r="M1241" s="428"/>
      <c r="N1241" s="428"/>
      <c r="O1241" s="249"/>
      <c r="P1241" s="249"/>
      <c r="Q1241" s="249"/>
      <c r="R1241" s="249"/>
      <c r="S1241" s="249"/>
      <c r="T1241" s="251"/>
      <c r="U1241" s="251"/>
      <c r="V1241" s="251"/>
      <c r="W1241" s="251"/>
      <c r="X1241" s="251"/>
      <c r="Y1241" s="251"/>
      <c r="Z1241" s="251"/>
      <c r="AA1241" s="251"/>
      <c r="AB1241" s="251"/>
      <c r="AC1241" s="251"/>
      <c r="AD1241" s="251"/>
      <c r="AK1241">
        <f t="shared" si="171"/>
        <v>0</v>
      </c>
      <c r="AL1241">
        <f t="shared" si="172"/>
        <v>0</v>
      </c>
      <c r="AM1241">
        <f t="shared" si="173"/>
        <v>0</v>
      </c>
      <c r="AN1241">
        <f t="shared" si="174"/>
        <v>0</v>
      </c>
      <c r="AO1241">
        <f t="shared" si="175"/>
        <v>0</v>
      </c>
      <c r="AP1241">
        <f t="shared" si="176"/>
        <v>0</v>
      </c>
      <c r="AQ1241">
        <f t="shared" si="177"/>
        <v>0</v>
      </c>
      <c r="AR1241">
        <f t="shared" si="178"/>
        <v>0</v>
      </c>
      <c r="AS1241">
        <f t="shared" si="179"/>
        <v>0</v>
      </c>
      <c r="AT1241">
        <f t="shared" si="180"/>
        <v>0</v>
      </c>
      <c r="AU1241">
        <f t="shared" si="181"/>
        <v>0</v>
      </c>
      <c r="AV1241">
        <f t="shared" si="182"/>
        <v>0</v>
      </c>
    </row>
    <row r="1242" spans="1:48" ht="15" customHeight="1">
      <c r="A1242" s="83"/>
      <c r="B1242" s="100"/>
      <c r="C1242" s="125" t="s">
        <v>1805</v>
      </c>
      <c r="D1242" s="441" t="str">
        <f>IF(OR($AC$136="",$C$26&lt;&gt;1),"",IF(HLOOKUP($AC$136,Presentación!$AQ$3:$BV$574,Presentación!AP522)="","",HLOOKUP($AC$136,Presentación!$AQ$3:$BV$574,Presentación!AP522,0)))</f>
        <v/>
      </c>
      <c r="E1242" s="428"/>
      <c r="F1242" s="429"/>
      <c r="G1242" s="396" t="str">
        <f>IF(OR($AC$136="",$C$26&lt;&gt;1),"",IF(HLOOKUP($AC$136,Presentación!$BZ$3:$DE$574,Presentación!AP522,0)="","",HLOOKUP($AC$136,Presentación!$BZ$3:$DE$574,Presentación!AP522,0)))</f>
        <v/>
      </c>
      <c r="H1242" s="428"/>
      <c r="I1242" s="428"/>
      <c r="J1242" s="428"/>
      <c r="K1242" s="428"/>
      <c r="L1242" s="428"/>
      <c r="M1242" s="428"/>
      <c r="N1242" s="428"/>
      <c r="O1242" s="249"/>
      <c r="P1242" s="249"/>
      <c r="Q1242" s="249"/>
      <c r="R1242" s="249"/>
      <c r="S1242" s="249"/>
      <c r="T1242" s="251"/>
      <c r="U1242" s="251"/>
      <c r="V1242" s="251"/>
      <c r="W1242" s="251"/>
      <c r="X1242" s="251"/>
      <c r="Y1242" s="251"/>
      <c r="Z1242" s="251"/>
      <c r="AA1242" s="251"/>
      <c r="AB1242" s="251"/>
      <c r="AC1242" s="251"/>
      <c r="AD1242" s="251"/>
      <c r="AK1242">
        <f t="shared" si="171"/>
        <v>0</v>
      </c>
      <c r="AL1242">
        <f t="shared" si="172"/>
        <v>0</v>
      </c>
      <c r="AM1242">
        <f t="shared" si="173"/>
        <v>0</v>
      </c>
      <c r="AN1242">
        <f t="shared" si="174"/>
        <v>0</v>
      </c>
      <c r="AO1242">
        <f t="shared" si="175"/>
        <v>0</v>
      </c>
      <c r="AP1242">
        <f t="shared" si="176"/>
        <v>0</v>
      </c>
      <c r="AQ1242">
        <f t="shared" si="177"/>
        <v>0</v>
      </c>
      <c r="AR1242">
        <f t="shared" si="178"/>
        <v>0</v>
      </c>
      <c r="AS1242">
        <f t="shared" si="179"/>
        <v>0</v>
      </c>
      <c r="AT1242">
        <f t="shared" si="180"/>
        <v>0</v>
      </c>
      <c r="AU1242">
        <f t="shared" si="181"/>
        <v>0</v>
      </c>
      <c r="AV1242">
        <f t="shared" si="182"/>
        <v>0</v>
      </c>
    </row>
    <row r="1243" spans="1:48" ht="15" customHeight="1">
      <c r="A1243" s="83"/>
      <c r="B1243" s="100"/>
      <c r="C1243" s="125" t="s">
        <v>1806</v>
      </c>
      <c r="D1243" s="441" t="str">
        <f>IF(OR($AC$136="",$C$26&lt;&gt;1),"",IF(HLOOKUP($AC$136,Presentación!$AQ$3:$BV$574,Presentación!AP523)="","",HLOOKUP($AC$136,Presentación!$AQ$3:$BV$574,Presentación!AP523,0)))</f>
        <v/>
      </c>
      <c r="E1243" s="428"/>
      <c r="F1243" s="429"/>
      <c r="G1243" s="396" t="str">
        <f>IF(OR($AC$136="",$C$26&lt;&gt;1),"",IF(HLOOKUP($AC$136,Presentación!$BZ$3:$DE$574,Presentación!AP523,0)="","",HLOOKUP($AC$136,Presentación!$BZ$3:$DE$574,Presentación!AP523,0)))</f>
        <v/>
      </c>
      <c r="H1243" s="428"/>
      <c r="I1243" s="428"/>
      <c r="J1243" s="428"/>
      <c r="K1243" s="428"/>
      <c r="L1243" s="428"/>
      <c r="M1243" s="428"/>
      <c r="N1243" s="428"/>
      <c r="O1243" s="249"/>
      <c r="P1243" s="249"/>
      <c r="Q1243" s="249"/>
      <c r="R1243" s="249"/>
      <c r="S1243" s="249"/>
      <c r="T1243" s="251"/>
      <c r="U1243" s="251"/>
      <c r="V1243" s="251"/>
      <c r="W1243" s="251"/>
      <c r="X1243" s="251"/>
      <c r="Y1243" s="251"/>
      <c r="Z1243" s="251"/>
      <c r="AA1243" s="251"/>
      <c r="AB1243" s="251"/>
      <c r="AC1243" s="251"/>
      <c r="AD1243" s="251"/>
      <c r="AK1243">
        <f t="shared" si="171"/>
        <v>0</v>
      </c>
      <c r="AL1243">
        <f t="shared" si="172"/>
        <v>0</v>
      </c>
      <c r="AM1243">
        <f t="shared" si="173"/>
        <v>0</v>
      </c>
      <c r="AN1243">
        <f t="shared" si="174"/>
        <v>0</v>
      </c>
      <c r="AO1243">
        <f t="shared" si="175"/>
        <v>0</v>
      </c>
      <c r="AP1243">
        <f t="shared" si="176"/>
        <v>0</v>
      </c>
      <c r="AQ1243">
        <f t="shared" si="177"/>
        <v>0</v>
      </c>
      <c r="AR1243">
        <f t="shared" si="178"/>
        <v>0</v>
      </c>
      <c r="AS1243">
        <f t="shared" si="179"/>
        <v>0</v>
      </c>
      <c r="AT1243">
        <f t="shared" si="180"/>
        <v>0</v>
      </c>
      <c r="AU1243">
        <f t="shared" si="181"/>
        <v>0</v>
      </c>
      <c r="AV1243">
        <f t="shared" si="182"/>
        <v>0</v>
      </c>
    </row>
    <row r="1244" spans="1:48" ht="15" customHeight="1">
      <c r="A1244" s="83"/>
      <c r="B1244" s="100"/>
      <c r="C1244" s="125" t="s">
        <v>1807</v>
      </c>
      <c r="D1244" s="441" t="str">
        <f>IF(OR($AC$136="",$C$26&lt;&gt;1),"",IF(HLOOKUP($AC$136,Presentación!$AQ$3:$BV$574,Presentación!AP524)="","",HLOOKUP($AC$136,Presentación!$AQ$3:$BV$574,Presentación!AP524,0)))</f>
        <v/>
      </c>
      <c r="E1244" s="428"/>
      <c r="F1244" s="429"/>
      <c r="G1244" s="396" t="str">
        <f>IF(OR($AC$136="",$C$26&lt;&gt;1),"",IF(HLOOKUP($AC$136,Presentación!$BZ$3:$DE$574,Presentación!AP524,0)="","",HLOOKUP($AC$136,Presentación!$BZ$3:$DE$574,Presentación!AP524,0)))</f>
        <v/>
      </c>
      <c r="H1244" s="428"/>
      <c r="I1244" s="428"/>
      <c r="J1244" s="428"/>
      <c r="K1244" s="428"/>
      <c r="L1244" s="428"/>
      <c r="M1244" s="428"/>
      <c r="N1244" s="428"/>
      <c r="O1244" s="249"/>
      <c r="P1244" s="249"/>
      <c r="Q1244" s="249"/>
      <c r="R1244" s="249"/>
      <c r="S1244" s="249"/>
      <c r="T1244" s="251"/>
      <c r="U1244" s="251"/>
      <c r="V1244" s="251"/>
      <c r="W1244" s="251"/>
      <c r="X1244" s="251"/>
      <c r="Y1244" s="251"/>
      <c r="Z1244" s="251"/>
      <c r="AA1244" s="251"/>
      <c r="AB1244" s="251"/>
      <c r="AC1244" s="251"/>
      <c r="AD1244" s="251"/>
      <c r="AK1244">
        <f t="shared" si="171"/>
        <v>0</v>
      </c>
      <c r="AL1244">
        <f t="shared" si="172"/>
        <v>0</v>
      </c>
      <c r="AM1244">
        <f t="shared" si="173"/>
        <v>0</v>
      </c>
      <c r="AN1244">
        <f t="shared" si="174"/>
        <v>0</v>
      </c>
      <c r="AO1244">
        <f t="shared" si="175"/>
        <v>0</v>
      </c>
      <c r="AP1244">
        <f t="shared" si="176"/>
        <v>0</v>
      </c>
      <c r="AQ1244">
        <f t="shared" si="177"/>
        <v>0</v>
      </c>
      <c r="AR1244">
        <f t="shared" si="178"/>
        <v>0</v>
      </c>
      <c r="AS1244">
        <f t="shared" si="179"/>
        <v>0</v>
      </c>
      <c r="AT1244">
        <f t="shared" si="180"/>
        <v>0</v>
      </c>
      <c r="AU1244">
        <f t="shared" si="181"/>
        <v>0</v>
      </c>
      <c r="AV1244">
        <f t="shared" si="182"/>
        <v>0</v>
      </c>
    </row>
    <row r="1245" spans="1:48" ht="15" customHeight="1">
      <c r="A1245" s="83"/>
      <c r="B1245" s="100"/>
      <c r="C1245" s="125" t="s">
        <v>1808</v>
      </c>
      <c r="D1245" s="441" t="str">
        <f>IF(OR($AC$136="",$C$26&lt;&gt;1),"",IF(HLOOKUP($AC$136,Presentación!$AQ$3:$BV$574,Presentación!AP525)="","",HLOOKUP($AC$136,Presentación!$AQ$3:$BV$574,Presentación!AP525,0)))</f>
        <v/>
      </c>
      <c r="E1245" s="428"/>
      <c r="F1245" s="429"/>
      <c r="G1245" s="396" t="str">
        <f>IF(OR($AC$136="",$C$26&lt;&gt;1),"",IF(HLOOKUP($AC$136,Presentación!$BZ$3:$DE$574,Presentación!AP525,0)="","",HLOOKUP($AC$136,Presentación!$BZ$3:$DE$574,Presentación!AP525,0)))</f>
        <v/>
      </c>
      <c r="H1245" s="428"/>
      <c r="I1245" s="428"/>
      <c r="J1245" s="428"/>
      <c r="K1245" s="428"/>
      <c r="L1245" s="428"/>
      <c r="M1245" s="428"/>
      <c r="N1245" s="428"/>
      <c r="O1245" s="249"/>
      <c r="P1245" s="249"/>
      <c r="Q1245" s="249"/>
      <c r="R1245" s="249"/>
      <c r="S1245" s="249"/>
      <c r="T1245" s="251"/>
      <c r="U1245" s="251"/>
      <c r="V1245" s="251"/>
      <c r="W1245" s="251"/>
      <c r="X1245" s="251"/>
      <c r="Y1245" s="251"/>
      <c r="Z1245" s="251"/>
      <c r="AA1245" s="251"/>
      <c r="AB1245" s="251"/>
      <c r="AC1245" s="251"/>
      <c r="AD1245" s="251"/>
      <c r="AK1245">
        <f t="shared" si="171"/>
        <v>0</v>
      </c>
      <c r="AL1245">
        <f t="shared" si="172"/>
        <v>0</v>
      </c>
      <c r="AM1245">
        <f t="shared" si="173"/>
        <v>0</v>
      </c>
      <c r="AN1245">
        <f t="shared" si="174"/>
        <v>0</v>
      </c>
      <c r="AO1245">
        <f t="shared" si="175"/>
        <v>0</v>
      </c>
      <c r="AP1245">
        <f t="shared" si="176"/>
        <v>0</v>
      </c>
      <c r="AQ1245">
        <f t="shared" si="177"/>
        <v>0</v>
      </c>
      <c r="AR1245">
        <f t="shared" si="178"/>
        <v>0</v>
      </c>
      <c r="AS1245">
        <f t="shared" si="179"/>
        <v>0</v>
      </c>
      <c r="AT1245">
        <f t="shared" si="180"/>
        <v>0</v>
      </c>
      <c r="AU1245">
        <f t="shared" si="181"/>
        <v>0</v>
      </c>
      <c r="AV1245">
        <f t="shared" si="182"/>
        <v>0</v>
      </c>
    </row>
    <row r="1246" spans="1:48" ht="15" customHeight="1">
      <c r="A1246" s="83"/>
      <c r="B1246" s="100"/>
      <c r="C1246" s="125" t="s">
        <v>1809</v>
      </c>
      <c r="D1246" s="441" t="str">
        <f>IF(OR($AC$136="",$C$26&lt;&gt;1),"",IF(HLOOKUP($AC$136,Presentación!$AQ$3:$BV$574,Presentación!AP526)="","",HLOOKUP($AC$136,Presentación!$AQ$3:$BV$574,Presentación!AP526,0)))</f>
        <v/>
      </c>
      <c r="E1246" s="428"/>
      <c r="F1246" s="429"/>
      <c r="G1246" s="396" t="str">
        <f>IF(OR($AC$136="",$C$26&lt;&gt;1),"",IF(HLOOKUP($AC$136,Presentación!$BZ$3:$DE$574,Presentación!AP526,0)="","",HLOOKUP($AC$136,Presentación!$BZ$3:$DE$574,Presentación!AP526,0)))</f>
        <v/>
      </c>
      <c r="H1246" s="428"/>
      <c r="I1246" s="428"/>
      <c r="J1246" s="428"/>
      <c r="K1246" s="428"/>
      <c r="L1246" s="428"/>
      <c r="M1246" s="428"/>
      <c r="N1246" s="428"/>
      <c r="O1246" s="249"/>
      <c r="P1246" s="249"/>
      <c r="Q1246" s="249"/>
      <c r="R1246" s="249"/>
      <c r="S1246" s="249"/>
      <c r="T1246" s="251"/>
      <c r="U1246" s="251"/>
      <c r="V1246" s="251"/>
      <c r="W1246" s="251"/>
      <c r="X1246" s="251"/>
      <c r="Y1246" s="251"/>
      <c r="Z1246" s="251"/>
      <c r="AA1246" s="251"/>
      <c r="AB1246" s="251"/>
      <c r="AC1246" s="251"/>
      <c r="AD1246" s="251"/>
      <c r="AK1246">
        <f t="shared" si="171"/>
        <v>0</v>
      </c>
      <c r="AL1246">
        <f t="shared" si="172"/>
        <v>0</v>
      </c>
      <c r="AM1246">
        <f t="shared" si="173"/>
        <v>0</v>
      </c>
      <c r="AN1246">
        <f t="shared" si="174"/>
        <v>0</v>
      </c>
      <c r="AO1246">
        <f t="shared" si="175"/>
        <v>0</v>
      </c>
      <c r="AP1246">
        <f t="shared" si="176"/>
        <v>0</v>
      </c>
      <c r="AQ1246">
        <f t="shared" si="177"/>
        <v>0</v>
      </c>
      <c r="AR1246">
        <f t="shared" si="178"/>
        <v>0</v>
      </c>
      <c r="AS1246">
        <f t="shared" si="179"/>
        <v>0</v>
      </c>
      <c r="AT1246">
        <f t="shared" si="180"/>
        <v>0</v>
      </c>
      <c r="AU1246">
        <f t="shared" si="181"/>
        <v>0</v>
      </c>
      <c r="AV1246">
        <f t="shared" si="182"/>
        <v>0</v>
      </c>
    </row>
    <row r="1247" spans="1:48" ht="15" customHeight="1">
      <c r="A1247" s="83"/>
      <c r="B1247" s="100"/>
      <c r="C1247" s="125" t="s">
        <v>1810</v>
      </c>
      <c r="D1247" s="441" t="str">
        <f>IF(OR($AC$136="",$C$26&lt;&gt;1),"",IF(HLOOKUP($AC$136,Presentación!$AQ$3:$BV$574,Presentación!AP527)="","",HLOOKUP($AC$136,Presentación!$AQ$3:$BV$574,Presentación!AP527,0)))</f>
        <v/>
      </c>
      <c r="E1247" s="428"/>
      <c r="F1247" s="429"/>
      <c r="G1247" s="396" t="str">
        <f>IF(OR($AC$136="",$C$26&lt;&gt;1),"",IF(HLOOKUP($AC$136,Presentación!$BZ$3:$DE$574,Presentación!AP527,0)="","",HLOOKUP($AC$136,Presentación!$BZ$3:$DE$574,Presentación!AP527,0)))</f>
        <v/>
      </c>
      <c r="H1247" s="428"/>
      <c r="I1247" s="428"/>
      <c r="J1247" s="428"/>
      <c r="K1247" s="428"/>
      <c r="L1247" s="428"/>
      <c r="M1247" s="428"/>
      <c r="N1247" s="428"/>
      <c r="O1247" s="249"/>
      <c r="P1247" s="249"/>
      <c r="Q1247" s="249"/>
      <c r="R1247" s="249"/>
      <c r="S1247" s="249"/>
      <c r="T1247" s="251"/>
      <c r="U1247" s="251"/>
      <c r="V1247" s="251"/>
      <c r="W1247" s="251"/>
      <c r="X1247" s="251"/>
      <c r="Y1247" s="251"/>
      <c r="Z1247" s="251"/>
      <c r="AA1247" s="251"/>
      <c r="AB1247" s="251"/>
      <c r="AC1247" s="251"/>
      <c r="AD1247" s="251"/>
      <c r="AK1247">
        <f t="shared" si="171"/>
        <v>0</v>
      </c>
      <c r="AL1247">
        <f t="shared" si="172"/>
        <v>0</v>
      </c>
      <c r="AM1247">
        <f t="shared" si="173"/>
        <v>0</v>
      </c>
      <c r="AN1247">
        <f t="shared" si="174"/>
        <v>0</v>
      </c>
      <c r="AO1247">
        <f t="shared" si="175"/>
        <v>0</v>
      </c>
      <c r="AP1247">
        <f t="shared" si="176"/>
        <v>0</v>
      </c>
      <c r="AQ1247">
        <f t="shared" si="177"/>
        <v>0</v>
      </c>
      <c r="AR1247">
        <f t="shared" si="178"/>
        <v>0</v>
      </c>
      <c r="AS1247">
        <f t="shared" si="179"/>
        <v>0</v>
      </c>
      <c r="AT1247">
        <f t="shared" si="180"/>
        <v>0</v>
      </c>
      <c r="AU1247">
        <f t="shared" si="181"/>
        <v>0</v>
      </c>
      <c r="AV1247">
        <f t="shared" si="182"/>
        <v>0</v>
      </c>
    </row>
    <row r="1248" spans="1:48" ht="15" customHeight="1">
      <c r="A1248" s="83"/>
      <c r="B1248" s="100"/>
      <c r="C1248" s="125" t="s">
        <v>1811</v>
      </c>
      <c r="D1248" s="441" t="str">
        <f>IF(OR($AC$136="",$C$26&lt;&gt;1),"",IF(HLOOKUP($AC$136,Presentación!$AQ$3:$BV$574,Presentación!AP528)="","",HLOOKUP($AC$136,Presentación!$AQ$3:$BV$574,Presentación!AP528,0)))</f>
        <v/>
      </c>
      <c r="E1248" s="428"/>
      <c r="F1248" s="429"/>
      <c r="G1248" s="396" t="str">
        <f>IF(OR($AC$136="",$C$26&lt;&gt;1),"",IF(HLOOKUP($AC$136,Presentación!$BZ$3:$DE$574,Presentación!AP528,0)="","",HLOOKUP($AC$136,Presentación!$BZ$3:$DE$574,Presentación!AP528,0)))</f>
        <v/>
      </c>
      <c r="H1248" s="428"/>
      <c r="I1248" s="428"/>
      <c r="J1248" s="428"/>
      <c r="K1248" s="428"/>
      <c r="L1248" s="428"/>
      <c r="M1248" s="428"/>
      <c r="N1248" s="428"/>
      <c r="O1248" s="249"/>
      <c r="P1248" s="249"/>
      <c r="Q1248" s="249"/>
      <c r="R1248" s="249"/>
      <c r="S1248" s="249"/>
      <c r="T1248" s="251"/>
      <c r="U1248" s="251"/>
      <c r="V1248" s="251"/>
      <c r="W1248" s="251"/>
      <c r="X1248" s="251"/>
      <c r="Y1248" s="251"/>
      <c r="Z1248" s="251"/>
      <c r="AA1248" s="251"/>
      <c r="AB1248" s="251"/>
      <c r="AC1248" s="251"/>
      <c r="AD1248" s="251"/>
      <c r="AK1248">
        <f t="shared" si="171"/>
        <v>0</v>
      </c>
      <c r="AL1248">
        <f t="shared" si="172"/>
        <v>0</v>
      </c>
      <c r="AM1248">
        <f t="shared" si="173"/>
        <v>0</v>
      </c>
      <c r="AN1248">
        <f t="shared" si="174"/>
        <v>0</v>
      </c>
      <c r="AO1248">
        <f t="shared" si="175"/>
        <v>0</v>
      </c>
      <c r="AP1248">
        <f t="shared" si="176"/>
        <v>0</v>
      </c>
      <c r="AQ1248">
        <f t="shared" si="177"/>
        <v>0</v>
      </c>
      <c r="AR1248">
        <f t="shared" si="178"/>
        <v>0</v>
      </c>
      <c r="AS1248">
        <f t="shared" si="179"/>
        <v>0</v>
      </c>
      <c r="AT1248">
        <f t="shared" si="180"/>
        <v>0</v>
      </c>
      <c r="AU1248">
        <f t="shared" si="181"/>
        <v>0</v>
      </c>
      <c r="AV1248">
        <f t="shared" si="182"/>
        <v>0</v>
      </c>
    </row>
    <row r="1249" spans="1:48" ht="15" customHeight="1">
      <c r="A1249" s="83"/>
      <c r="B1249" s="100"/>
      <c r="C1249" s="125" t="s">
        <v>1812</v>
      </c>
      <c r="D1249" s="441" t="str">
        <f>IF(OR($AC$136="",$C$26&lt;&gt;1),"",IF(HLOOKUP($AC$136,Presentación!$AQ$3:$BV$574,Presentación!AP529)="","",HLOOKUP($AC$136,Presentación!$AQ$3:$BV$574,Presentación!AP529,0)))</f>
        <v/>
      </c>
      <c r="E1249" s="428"/>
      <c r="F1249" s="429"/>
      <c r="G1249" s="396" t="str">
        <f>IF(OR($AC$136="",$C$26&lt;&gt;1),"",IF(HLOOKUP($AC$136,Presentación!$BZ$3:$DE$574,Presentación!AP529,0)="","",HLOOKUP($AC$136,Presentación!$BZ$3:$DE$574,Presentación!AP529,0)))</f>
        <v/>
      </c>
      <c r="H1249" s="428"/>
      <c r="I1249" s="428"/>
      <c r="J1249" s="428"/>
      <c r="K1249" s="428"/>
      <c r="L1249" s="428"/>
      <c r="M1249" s="428"/>
      <c r="N1249" s="428"/>
      <c r="O1249" s="249"/>
      <c r="P1249" s="249"/>
      <c r="Q1249" s="249"/>
      <c r="R1249" s="249"/>
      <c r="S1249" s="249"/>
      <c r="T1249" s="251"/>
      <c r="U1249" s="251"/>
      <c r="V1249" s="251"/>
      <c r="W1249" s="251"/>
      <c r="X1249" s="251"/>
      <c r="Y1249" s="251"/>
      <c r="Z1249" s="251"/>
      <c r="AA1249" s="251"/>
      <c r="AB1249" s="251"/>
      <c r="AC1249" s="251"/>
      <c r="AD1249" s="251"/>
      <c r="AK1249">
        <f t="shared" si="171"/>
        <v>0</v>
      </c>
      <c r="AL1249">
        <f t="shared" si="172"/>
        <v>0</v>
      </c>
      <c r="AM1249">
        <f t="shared" si="173"/>
        <v>0</v>
      </c>
      <c r="AN1249">
        <f t="shared" si="174"/>
        <v>0</v>
      </c>
      <c r="AO1249">
        <f t="shared" si="175"/>
        <v>0</v>
      </c>
      <c r="AP1249">
        <f t="shared" si="176"/>
        <v>0</v>
      </c>
      <c r="AQ1249">
        <f t="shared" si="177"/>
        <v>0</v>
      </c>
      <c r="AR1249">
        <f t="shared" si="178"/>
        <v>0</v>
      </c>
      <c r="AS1249">
        <f t="shared" si="179"/>
        <v>0</v>
      </c>
      <c r="AT1249">
        <f t="shared" si="180"/>
        <v>0</v>
      </c>
      <c r="AU1249">
        <f t="shared" si="181"/>
        <v>0</v>
      </c>
      <c r="AV1249">
        <f t="shared" si="182"/>
        <v>0</v>
      </c>
    </row>
    <row r="1250" spans="1:48" ht="15" customHeight="1">
      <c r="A1250" s="83"/>
      <c r="B1250" s="100"/>
      <c r="C1250" s="125" t="s">
        <v>1813</v>
      </c>
      <c r="D1250" s="441" t="str">
        <f>IF(OR($AC$136="",$C$26&lt;&gt;1),"",IF(HLOOKUP($AC$136,Presentación!$AQ$3:$BV$574,Presentación!AP530)="","",HLOOKUP($AC$136,Presentación!$AQ$3:$BV$574,Presentación!AP530,0)))</f>
        <v/>
      </c>
      <c r="E1250" s="428"/>
      <c r="F1250" s="429"/>
      <c r="G1250" s="396" t="str">
        <f>IF(OR($AC$136="",$C$26&lt;&gt;1),"",IF(HLOOKUP($AC$136,Presentación!$BZ$3:$DE$574,Presentación!AP530,0)="","",HLOOKUP($AC$136,Presentación!$BZ$3:$DE$574,Presentación!AP530,0)))</f>
        <v/>
      </c>
      <c r="H1250" s="428"/>
      <c r="I1250" s="428"/>
      <c r="J1250" s="428"/>
      <c r="K1250" s="428"/>
      <c r="L1250" s="428"/>
      <c r="M1250" s="428"/>
      <c r="N1250" s="428"/>
      <c r="O1250" s="249"/>
      <c r="P1250" s="249"/>
      <c r="Q1250" s="249"/>
      <c r="R1250" s="249"/>
      <c r="S1250" s="249"/>
      <c r="T1250" s="251"/>
      <c r="U1250" s="251"/>
      <c r="V1250" s="251"/>
      <c r="W1250" s="251"/>
      <c r="X1250" s="251"/>
      <c r="Y1250" s="251"/>
      <c r="Z1250" s="251"/>
      <c r="AA1250" s="251"/>
      <c r="AB1250" s="251"/>
      <c r="AC1250" s="251"/>
      <c r="AD1250" s="251"/>
      <c r="AK1250">
        <f t="shared" si="171"/>
        <v>0</v>
      </c>
      <c r="AL1250">
        <f t="shared" si="172"/>
        <v>0</v>
      </c>
      <c r="AM1250">
        <f t="shared" si="173"/>
        <v>0</v>
      </c>
      <c r="AN1250">
        <f t="shared" si="174"/>
        <v>0</v>
      </c>
      <c r="AO1250">
        <f t="shared" si="175"/>
        <v>0</v>
      </c>
      <c r="AP1250">
        <f t="shared" si="176"/>
        <v>0</v>
      </c>
      <c r="AQ1250">
        <f t="shared" si="177"/>
        <v>0</v>
      </c>
      <c r="AR1250">
        <f t="shared" si="178"/>
        <v>0</v>
      </c>
      <c r="AS1250">
        <f t="shared" si="179"/>
        <v>0</v>
      </c>
      <c r="AT1250">
        <f t="shared" si="180"/>
        <v>0</v>
      </c>
      <c r="AU1250">
        <f t="shared" si="181"/>
        <v>0</v>
      </c>
      <c r="AV1250">
        <f t="shared" si="182"/>
        <v>0</v>
      </c>
    </row>
    <row r="1251" spans="1:48" ht="15" customHeight="1">
      <c r="A1251" s="83"/>
      <c r="B1251" s="100"/>
      <c r="C1251" s="125" t="s">
        <v>1814</v>
      </c>
      <c r="D1251" s="441" t="str">
        <f>IF(OR($AC$136="",$C$26&lt;&gt;1),"",IF(HLOOKUP($AC$136,Presentación!$AQ$3:$BV$574,Presentación!AP531)="","",HLOOKUP($AC$136,Presentación!$AQ$3:$BV$574,Presentación!AP531,0)))</f>
        <v/>
      </c>
      <c r="E1251" s="428"/>
      <c r="F1251" s="429"/>
      <c r="G1251" s="396" t="str">
        <f>IF(OR($AC$136="",$C$26&lt;&gt;1),"",IF(HLOOKUP($AC$136,Presentación!$BZ$3:$DE$574,Presentación!AP531,0)="","",HLOOKUP($AC$136,Presentación!$BZ$3:$DE$574,Presentación!AP531,0)))</f>
        <v/>
      </c>
      <c r="H1251" s="428"/>
      <c r="I1251" s="428"/>
      <c r="J1251" s="428"/>
      <c r="K1251" s="428"/>
      <c r="L1251" s="428"/>
      <c r="M1251" s="428"/>
      <c r="N1251" s="428"/>
      <c r="O1251" s="249"/>
      <c r="P1251" s="249"/>
      <c r="Q1251" s="249"/>
      <c r="R1251" s="249"/>
      <c r="S1251" s="249"/>
      <c r="T1251" s="251"/>
      <c r="U1251" s="251"/>
      <c r="V1251" s="251"/>
      <c r="W1251" s="251"/>
      <c r="X1251" s="251"/>
      <c r="Y1251" s="251"/>
      <c r="Z1251" s="251"/>
      <c r="AA1251" s="251"/>
      <c r="AB1251" s="251"/>
      <c r="AC1251" s="251"/>
      <c r="AD1251" s="251"/>
      <c r="AK1251">
        <f t="shared" si="171"/>
        <v>0</v>
      </c>
      <c r="AL1251">
        <f t="shared" si="172"/>
        <v>0</v>
      </c>
      <c r="AM1251">
        <f t="shared" si="173"/>
        <v>0</v>
      </c>
      <c r="AN1251">
        <f t="shared" si="174"/>
        <v>0</v>
      </c>
      <c r="AO1251">
        <f t="shared" si="175"/>
        <v>0</v>
      </c>
      <c r="AP1251">
        <f t="shared" si="176"/>
        <v>0</v>
      </c>
      <c r="AQ1251">
        <f t="shared" si="177"/>
        <v>0</v>
      </c>
      <c r="AR1251">
        <f t="shared" si="178"/>
        <v>0</v>
      </c>
      <c r="AS1251">
        <f t="shared" si="179"/>
        <v>0</v>
      </c>
      <c r="AT1251">
        <f t="shared" si="180"/>
        <v>0</v>
      </c>
      <c r="AU1251">
        <f t="shared" si="181"/>
        <v>0</v>
      </c>
      <c r="AV1251">
        <f t="shared" si="182"/>
        <v>0</v>
      </c>
    </row>
    <row r="1252" spans="1:48" ht="15" customHeight="1">
      <c r="A1252" s="83"/>
      <c r="B1252" s="100"/>
      <c r="C1252" s="125" t="s">
        <v>1815</v>
      </c>
      <c r="D1252" s="441" t="str">
        <f>IF(OR($AC$136="",$C$26&lt;&gt;1),"",IF(HLOOKUP($AC$136,Presentación!$AQ$3:$BV$574,Presentación!AP532)="","",HLOOKUP($AC$136,Presentación!$AQ$3:$BV$574,Presentación!AP532,0)))</f>
        <v/>
      </c>
      <c r="E1252" s="428"/>
      <c r="F1252" s="429"/>
      <c r="G1252" s="396" t="str">
        <f>IF(OR($AC$136="",$C$26&lt;&gt;1),"",IF(HLOOKUP($AC$136,Presentación!$BZ$3:$DE$574,Presentación!AP532,0)="","",HLOOKUP($AC$136,Presentación!$BZ$3:$DE$574,Presentación!AP532,0)))</f>
        <v/>
      </c>
      <c r="H1252" s="428"/>
      <c r="I1252" s="428"/>
      <c r="J1252" s="428"/>
      <c r="K1252" s="428"/>
      <c r="L1252" s="428"/>
      <c r="M1252" s="428"/>
      <c r="N1252" s="428"/>
      <c r="O1252" s="249"/>
      <c r="P1252" s="249"/>
      <c r="Q1252" s="249"/>
      <c r="R1252" s="249"/>
      <c r="S1252" s="249"/>
      <c r="T1252" s="251"/>
      <c r="U1252" s="251"/>
      <c r="V1252" s="251"/>
      <c r="W1252" s="251"/>
      <c r="X1252" s="251"/>
      <c r="Y1252" s="251"/>
      <c r="Z1252" s="251"/>
      <c r="AA1252" s="251"/>
      <c r="AB1252" s="251"/>
      <c r="AC1252" s="251"/>
      <c r="AD1252" s="251"/>
      <c r="AK1252">
        <f t="shared" si="171"/>
        <v>0</v>
      </c>
      <c r="AL1252">
        <f t="shared" si="172"/>
        <v>0</v>
      </c>
      <c r="AM1252">
        <f t="shared" si="173"/>
        <v>0</v>
      </c>
      <c r="AN1252">
        <f t="shared" si="174"/>
        <v>0</v>
      </c>
      <c r="AO1252">
        <f t="shared" si="175"/>
        <v>0</v>
      </c>
      <c r="AP1252">
        <f t="shared" si="176"/>
        <v>0</v>
      </c>
      <c r="AQ1252">
        <f t="shared" si="177"/>
        <v>0</v>
      </c>
      <c r="AR1252">
        <f t="shared" si="178"/>
        <v>0</v>
      </c>
      <c r="AS1252">
        <f t="shared" si="179"/>
        <v>0</v>
      </c>
      <c r="AT1252">
        <f t="shared" si="180"/>
        <v>0</v>
      </c>
      <c r="AU1252">
        <f t="shared" si="181"/>
        <v>0</v>
      </c>
      <c r="AV1252">
        <f t="shared" si="182"/>
        <v>0</v>
      </c>
    </row>
    <row r="1253" spans="1:48" ht="15" customHeight="1">
      <c r="A1253" s="83"/>
      <c r="B1253" s="100"/>
      <c r="C1253" s="125" t="s">
        <v>1816</v>
      </c>
      <c r="D1253" s="441" t="str">
        <f>IF(OR($AC$136="",$C$26&lt;&gt;1),"",IF(HLOOKUP($AC$136,Presentación!$AQ$3:$BV$574,Presentación!AP533)="","",HLOOKUP($AC$136,Presentación!$AQ$3:$BV$574,Presentación!AP533,0)))</f>
        <v/>
      </c>
      <c r="E1253" s="428"/>
      <c r="F1253" s="429"/>
      <c r="G1253" s="396" t="str">
        <f>IF(OR($AC$136="",$C$26&lt;&gt;1),"",IF(HLOOKUP($AC$136,Presentación!$BZ$3:$DE$574,Presentación!AP533,0)="","",HLOOKUP($AC$136,Presentación!$BZ$3:$DE$574,Presentación!AP533,0)))</f>
        <v/>
      </c>
      <c r="H1253" s="428"/>
      <c r="I1253" s="428"/>
      <c r="J1253" s="428"/>
      <c r="K1253" s="428"/>
      <c r="L1253" s="428"/>
      <c r="M1253" s="428"/>
      <c r="N1253" s="428"/>
      <c r="O1253" s="249"/>
      <c r="P1253" s="249"/>
      <c r="Q1253" s="249"/>
      <c r="R1253" s="249"/>
      <c r="S1253" s="249"/>
      <c r="T1253" s="251"/>
      <c r="U1253" s="251"/>
      <c r="V1253" s="251"/>
      <c r="W1253" s="251"/>
      <c r="X1253" s="251"/>
      <c r="Y1253" s="251"/>
      <c r="Z1253" s="251"/>
      <c r="AA1253" s="251"/>
      <c r="AB1253" s="251"/>
      <c r="AC1253" s="251"/>
      <c r="AD1253" s="251"/>
      <c r="AK1253">
        <f t="shared" si="171"/>
        <v>0</v>
      </c>
      <c r="AL1253">
        <f t="shared" si="172"/>
        <v>0</v>
      </c>
      <c r="AM1253">
        <f t="shared" si="173"/>
        <v>0</v>
      </c>
      <c r="AN1253">
        <f t="shared" si="174"/>
        <v>0</v>
      </c>
      <c r="AO1253">
        <f t="shared" si="175"/>
        <v>0</v>
      </c>
      <c r="AP1253">
        <f t="shared" si="176"/>
        <v>0</v>
      </c>
      <c r="AQ1253">
        <f t="shared" si="177"/>
        <v>0</v>
      </c>
      <c r="AR1253">
        <f t="shared" si="178"/>
        <v>0</v>
      </c>
      <c r="AS1253">
        <f t="shared" si="179"/>
        <v>0</v>
      </c>
      <c r="AT1253">
        <f t="shared" si="180"/>
        <v>0</v>
      </c>
      <c r="AU1253">
        <f t="shared" si="181"/>
        <v>0</v>
      </c>
      <c r="AV1253">
        <f t="shared" si="182"/>
        <v>0</v>
      </c>
    </row>
    <row r="1254" spans="1:48" ht="15" customHeight="1">
      <c r="A1254" s="83"/>
      <c r="B1254" s="100"/>
      <c r="C1254" s="125" t="s">
        <v>1817</v>
      </c>
      <c r="D1254" s="441" t="str">
        <f>IF(OR($AC$136="",$C$26&lt;&gt;1),"",IF(HLOOKUP($AC$136,Presentación!$AQ$3:$BV$574,Presentación!AP534)="","",HLOOKUP($AC$136,Presentación!$AQ$3:$BV$574,Presentación!AP534,0)))</f>
        <v/>
      </c>
      <c r="E1254" s="428"/>
      <c r="F1254" s="429"/>
      <c r="G1254" s="396" t="str">
        <f>IF(OR($AC$136="",$C$26&lt;&gt;1),"",IF(HLOOKUP($AC$136,Presentación!$BZ$3:$DE$574,Presentación!AP534,0)="","",HLOOKUP($AC$136,Presentación!$BZ$3:$DE$574,Presentación!AP534,0)))</f>
        <v/>
      </c>
      <c r="H1254" s="428"/>
      <c r="I1254" s="428"/>
      <c r="J1254" s="428"/>
      <c r="K1254" s="428"/>
      <c r="L1254" s="428"/>
      <c r="M1254" s="428"/>
      <c r="N1254" s="428"/>
      <c r="O1254" s="249"/>
      <c r="P1254" s="249"/>
      <c r="Q1254" s="249"/>
      <c r="R1254" s="249"/>
      <c r="S1254" s="249"/>
      <c r="T1254" s="251"/>
      <c r="U1254" s="251"/>
      <c r="V1254" s="251"/>
      <c r="W1254" s="251"/>
      <c r="X1254" s="251"/>
      <c r="Y1254" s="251"/>
      <c r="Z1254" s="251"/>
      <c r="AA1254" s="251"/>
      <c r="AB1254" s="251"/>
      <c r="AC1254" s="251"/>
      <c r="AD1254" s="251"/>
      <c r="AK1254">
        <f t="shared" si="171"/>
        <v>0</v>
      </c>
      <c r="AL1254">
        <f t="shared" si="172"/>
        <v>0</v>
      </c>
      <c r="AM1254">
        <f t="shared" si="173"/>
        <v>0</v>
      </c>
      <c r="AN1254">
        <f t="shared" si="174"/>
        <v>0</v>
      </c>
      <c r="AO1254">
        <f t="shared" si="175"/>
        <v>0</v>
      </c>
      <c r="AP1254">
        <f t="shared" si="176"/>
        <v>0</v>
      </c>
      <c r="AQ1254">
        <f t="shared" si="177"/>
        <v>0</v>
      </c>
      <c r="AR1254">
        <f t="shared" si="178"/>
        <v>0</v>
      </c>
      <c r="AS1254">
        <f t="shared" si="179"/>
        <v>0</v>
      </c>
      <c r="AT1254">
        <f t="shared" si="180"/>
        <v>0</v>
      </c>
      <c r="AU1254">
        <f t="shared" si="181"/>
        <v>0</v>
      </c>
      <c r="AV1254">
        <f t="shared" si="182"/>
        <v>0</v>
      </c>
    </row>
    <row r="1255" spans="1:48" ht="15" customHeight="1">
      <c r="A1255" s="83"/>
      <c r="B1255" s="100"/>
      <c r="C1255" s="125" t="s">
        <v>1818</v>
      </c>
      <c r="D1255" s="441" t="str">
        <f>IF(OR($AC$136="",$C$26&lt;&gt;1),"",IF(HLOOKUP($AC$136,Presentación!$AQ$3:$BV$574,Presentación!AP535)="","",HLOOKUP($AC$136,Presentación!$AQ$3:$BV$574,Presentación!AP535,0)))</f>
        <v/>
      </c>
      <c r="E1255" s="428"/>
      <c r="F1255" s="429"/>
      <c r="G1255" s="396" t="str">
        <f>IF(OR($AC$136="",$C$26&lt;&gt;1),"",IF(HLOOKUP($AC$136,Presentación!$BZ$3:$DE$574,Presentación!AP535,0)="","",HLOOKUP($AC$136,Presentación!$BZ$3:$DE$574,Presentación!AP535,0)))</f>
        <v/>
      </c>
      <c r="H1255" s="428"/>
      <c r="I1255" s="428"/>
      <c r="J1255" s="428"/>
      <c r="K1255" s="428"/>
      <c r="L1255" s="428"/>
      <c r="M1255" s="428"/>
      <c r="N1255" s="428"/>
      <c r="O1255" s="249"/>
      <c r="P1255" s="249"/>
      <c r="Q1255" s="249"/>
      <c r="R1255" s="249"/>
      <c r="S1255" s="249"/>
      <c r="T1255" s="251"/>
      <c r="U1255" s="251"/>
      <c r="V1255" s="251"/>
      <c r="W1255" s="251"/>
      <c r="X1255" s="251"/>
      <c r="Y1255" s="251"/>
      <c r="Z1255" s="251"/>
      <c r="AA1255" s="251"/>
      <c r="AB1255" s="251"/>
      <c r="AC1255" s="251"/>
      <c r="AD1255" s="251"/>
      <c r="AK1255">
        <f t="shared" si="171"/>
        <v>0</v>
      </c>
      <c r="AL1255">
        <f t="shared" si="172"/>
        <v>0</v>
      </c>
      <c r="AM1255">
        <f t="shared" si="173"/>
        <v>0</v>
      </c>
      <c r="AN1255">
        <f t="shared" si="174"/>
        <v>0</v>
      </c>
      <c r="AO1255">
        <f t="shared" si="175"/>
        <v>0</v>
      </c>
      <c r="AP1255">
        <f t="shared" si="176"/>
        <v>0</v>
      </c>
      <c r="AQ1255">
        <f t="shared" si="177"/>
        <v>0</v>
      </c>
      <c r="AR1255">
        <f t="shared" si="178"/>
        <v>0</v>
      </c>
      <c r="AS1255">
        <f t="shared" si="179"/>
        <v>0</v>
      </c>
      <c r="AT1255">
        <f t="shared" si="180"/>
        <v>0</v>
      </c>
      <c r="AU1255">
        <f t="shared" si="181"/>
        <v>0</v>
      </c>
      <c r="AV1255">
        <f t="shared" si="182"/>
        <v>0</v>
      </c>
    </row>
    <row r="1256" spans="1:48" ht="15" customHeight="1">
      <c r="A1256" s="83"/>
      <c r="B1256" s="100"/>
      <c r="C1256" s="125" t="s">
        <v>1819</v>
      </c>
      <c r="D1256" s="441" t="str">
        <f>IF(OR($AC$136="",$C$26&lt;&gt;1),"",IF(HLOOKUP($AC$136,Presentación!$AQ$3:$BV$574,Presentación!AP536)="","",HLOOKUP($AC$136,Presentación!$AQ$3:$BV$574,Presentación!AP536,0)))</f>
        <v/>
      </c>
      <c r="E1256" s="428"/>
      <c r="F1256" s="429"/>
      <c r="G1256" s="396" t="str">
        <f>IF(OR($AC$136="",$C$26&lt;&gt;1),"",IF(HLOOKUP($AC$136,Presentación!$BZ$3:$DE$574,Presentación!AP536,0)="","",HLOOKUP($AC$136,Presentación!$BZ$3:$DE$574,Presentación!AP536,0)))</f>
        <v/>
      </c>
      <c r="H1256" s="428"/>
      <c r="I1256" s="428"/>
      <c r="J1256" s="428"/>
      <c r="K1256" s="428"/>
      <c r="L1256" s="428"/>
      <c r="M1256" s="428"/>
      <c r="N1256" s="428"/>
      <c r="O1256" s="249"/>
      <c r="P1256" s="249"/>
      <c r="Q1256" s="249"/>
      <c r="R1256" s="249"/>
      <c r="S1256" s="249"/>
      <c r="T1256" s="251"/>
      <c r="U1256" s="251"/>
      <c r="V1256" s="251"/>
      <c r="W1256" s="251"/>
      <c r="X1256" s="251"/>
      <c r="Y1256" s="251"/>
      <c r="Z1256" s="251"/>
      <c r="AA1256" s="251"/>
      <c r="AB1256" s="251"/>
      <c r="AC1256" s="251"/>
      <c r="AD1256" s="251"/>
      <c r="AK1256">
        <f t="shared" si="171"/>
        <v>0</v>
      </c>
      <c r="AL1256">
        <f t="shared" si="172"/>
        <v>0</v>
      </c>
      <c r="AM1256">
        <f t="shared" si="173"/>
        <v>0</v>
      </c>
      <c r="AN1256">
        <f t="shared" si="174"/>
        <v>0</v>
      </c>
      <c r="AO1256">
        <f t="shared" si="175"/>
        <v>0</v>
      </c>
      <c r="AP1256">
        <f t="shared" si="176"/>
        <v>0</v>
      </c>
      <c r="AQ1256">
        <f t="shared" si="177"/>
        <v>0</v>
      </c>
      <c r="AR1256">
        <f t="shared" si="178"/>
        <v>0</v>
      </c>
      <c r="AS1256">
        <f t="shared" si="179"/>
        <v>0</v>
      </c>
      <c r="AT1256">
        <f t="shared" si="180"/>
        <v>0</v>
      </c>
      <c r="AU1256">
        <f t="shared" si="181"/>
        <v>0</v>
      </c>
      <c r="AV1256">
        <f t="shared" si="182"/>
        <v>0</v>
      </c>
    </row>
    <row r="1257" spans="1:48" ht="15" customHeight="1">
      <c r="A1257" s="83"/>
      <c r="B1257" s="100"/>
      <c r="C1257" s="125" t="s">
        <v>1820</v>
      </c>
      <c r="D1257" s="441" t="str">
        <f>IF(OR($AC$136="",$C$26&lt;&gt;1),"",IF(HLOOKUP($AC$136,Presentación!$AQ$3:$BV$574,Presentación!AP537)="","",HLOOKUP($AC$136,Presentación!$AQ$3:$BV$574,Presentación!AP537,0)))</f>
        <v/>
      </c>
      <c r="E1257" s="428"/>
      <c r="F1257" s="429"/>
      <c r="G1257" s="396" t="str">
        <f>IF(OR($AC$136="",$C$26&lt;&gt;1),"",IF(HLOOKUP($AC$136,Presentación!$BZ$3:$DE$574,Presentación!AP537,0)="","",HLOOKUP($AC$136,Presentación!$BZ$3:$DE$574,Presentación!AP537,0)))</f>
        <v/>
      </c>
      <c r="H1257" s="428"/>
      <c r="I1257" s="428"/>
      <c r="J1257" s="428"/>
      <c r="K1257" s="428"/>
      <c r="L1257" s="428"/>
      <c r="M1257" s="428"/>
      <c r="N1257" s="428"/>
      <c r="O1257" s="249"/>
      <c r="P1257" s="249"/>
      <c r="Q1257" s="249"/>
      <c r="R1257" s="249"/>
      <c r="S1257" s="249"/>
      <c r="T1257" s="251"/>
      <c r="U1257" s="251"/>
      <c r="V1257" s="251"/>
      <c r="W1257" s="251"/>
      <c r="X1257" s="251"/>
      <c r="Y1257" s="251"/>
      <c r="Z1257" s="251"/>
      <c r="AA1257" s="251"/>
      <c r="AB1257" s="251"/>
      <c r="AC1257" s="251"/>
      <c r="AD1257" s="251"/>
      <c r="AK1257">
        <f t="shared" si="171"/>
        <v>0</v>
      </c>
      <c r="AL1257">
        <f t="shared" si="172"/>
        <v>0</v>
      </c>
      <c r="AM1257">
        <f t="shared" si="173"/>
        <v>0</v>
      </c>
      <c r="AN1257">
        <f t="shared" si="174"/>
        <v>0</v>
      </c>
      <c r="AO1257">
        <f t="shared" si="175"/>
        <v>0</v>
      </c>
      <c r="AP1257">
        <f t="shared" si="176"/>
        <v>0</v>
      </c>
      <c r="AQ1257">
        <f t="shared" si="177"/>
        <v>0</v>
      </c>
      <c r="AR1257">
        <f t="shared" si="178"/>
        <v>0</v>
      </c>
      <c r="AS1257">
        <f t="shared" si="179"/>
        <v>0</v>
      </c>
      <c r="AT1257">
        <f t="shared" si="180"/>
        <v>0</v>
      </c>
      <c r="AU1257">
        <f t="shared" si="181"/>
        <v>0</v>
      </c>
      <c r="AV1257">
        <f t="shared" si="182"/>
        <v>0</v>
      </c>
    </row>
    <row r="1258" spans="1:48" ht="15" customHeight="1">
      <c r="A1258" s="83"/>
      <c r="B1258" s="100"/>
      <c r="C1258" s="125" t="s">
        <v>1821</v>
      </c>
      <c r="D1258" s="441" t="str">
        <f>IF(OR($AC$136="",$C$26&lt;&gt;1),"",IF(HLOOKUP($AC$136,Presentación!$AQ$3:$BV$574,Presentación!AP538)="","",HLOOKUP($AC$136,Presentación!$AQ$3:$BV$574,Presentación!AP538,0)))</f>
        <v/>
      </c>
      <c r="E1258" s="428"/>
      <c r="F1258" s="429"/>
      <c r="G1258" s="396" t="str">
        <f>IF(OR($AC$136="",$C$26&lt;&gt;1),"",IF(HLOOKUP($AC$136,Presentación!$BZ$3:$DE$574,Presentación!AP538,0)="","",HLOOKUP($AC$136,Presentación!$BZ$3:$DE$574,Presentación!AP538,0)))</f>
        <v/>
      </c>
      <c r="H1258" s="428"/>
      <c r="I1258" s="428"/>
      <c r="J1258" s="428"/>
      <c r="K1258" s="428"/>
      <c r="L1258" s="428"/>
      <c r="M1258" s="428"/>
      <c r="N1258" s="428"/>
      <c r="O1258" s="249"/>
      <c r="P1258" s="249"/>
      <c r="Q1258" s="249"/>
      <c r="R1258" s="249"/>
      <c r="S1258" s="249"/>
      <c r="T1258" s="251"/>
      <c r="U1258" s="251"/>
      <c r="V1258" s="251"/>
      <c r="W1258" s="251"/>
      <c r="X1258" s="251"/>
      <c r="Y1258" s="251"/>
      <c r="Z1258" s="251"/>
      <c r="AA1258" s="251"/>
      <c r="AB1258" s="251"/>
      <c r="AC1258" s="251"/>
      <c r="AD1258" s="251"/>
      <c r="AK1258">
        <f t="shared" si="171"/>
        <v>0</v>
      </c>
      <c r="AL1258">
        <f t="shared" si="172"/>
        <v>0</v>
      </c>
      <c r="AM1258">
        <f t="shared" si="173"/>
        <v>0</v>
      </c>
      <c r="AN1258">
        <f t="shared" si="174"/>
        <v>0</v>
      </c>
      <c r="AO1258">
        <f t="shared" si="175"/>
        <v>0</v>
      </c>
      <c r="AP1258">
        <f t="shared" si="176"/>
        <v>0</v>
      </c>
      <c r="AQ1258">
        <f t="shared" si="177"/>
        <v>0</v>
      </c>
      <c r="AR1258">
        <f t="shared" si="178"/>
        <v>0</v>
      </c>
      <c r="AS1258">
        <f t="shared" si="179"/>
        <v>0</v>
      </c>
      <c r="AT1258">
        <f t="shared" si="180"/>
        <v>0</v>
      </c>
      <c r="AU1258">
        <f t="shared" si="181"/>
        <v>0</v>
      </c>
      <c r="AV1258">
        <f t="shared" si="182"/>
        <v>0</v>
      </c>
    </row>
    <row r="1259" spans="1:48" ht="15" customHeight="1">
      <c r="A1259" s="83"/>
      <c r="B1259" s="100"/>
      <c r="C1259" s="125" t="s">
        <v>1822</v>
      </c>
      <c r="D1259" s="441" t="str">
        <f>IF(OR($AC$136="",$C$26&lt;&gt;1),"",IF(HLOOKUP($AC$136,Presentación!$AQ$3:$BV$574,Presentación!AP539)="","",HLOOKUP($AC$136,Presentación!$AQ$3:$BV$574,Presentación!AP539,0)))</f>
        <v/>
      </c>
      <c r="E1259" s="428"/>
      <c r="F1259" s="429"/>
      <c r="G1259" s="396" t="str">
        <f>IF(OR($AC$136="",$C$26&lt;&gt;1),"",IF(HLOOKUP($AC$136,Presentación!$BZ$3:$DE$574,Presentación!AP539,0)="","",HLOOKUP($AC$136,Presentación!$BZ$3:$DE$574,Presentación!AP539,0)))</f>
        <v/>
      </c>
      <c r="H1259" s="428"/>
      <c r="I1259" s="428"/>
      <c r="J1259" s="428"/>
      <c r="K1259" s="428"/>
      <c r="L1259" s="428"/>
      <c r="M1259" s="428"/>
      <c r="N1259" s="428"/>
      <c r="O1259" s="249"/>
      <c r="P1259" s="249"/>
      <c r="Q1259" s="249"/>
      <c r="R1259" s="249"/>
      <c r="S1259" s="249"/>
      <c r="T1259" s="251"/>
      <c r="U1259" s="251"/>
      <c r="V1259" s="251"/>
      <c r="W1259" s="251"/>
      <c r="X1259" s="251"/>
      <c r="Y1259" s="251"/>
      <c r="Z1259" s="251"/>
      <c r="AA1259" s="251"/>
      <c r="AB1259" s="251"/>
      <c r="AC1259" s="251"/>
      <c r="AD1259" s="251"/>
      <c r="AK1259">
        <f t="shared" si="171"/>
        <v>0</v>
      </c>
      <c r="AL1259">
        <f t="shared" si="172"/>
        <v>0</v>
      </c>
      <c r="AM1259">
        <f t="shared" si="173"/>
        <v>0</v>
      </c>
      <c r="AN1259">
        <f t="shared" si="174"/>
        <v>0</v>
      </c>
      <c r="AO1259">
        <f t="shared" si="175"/>
        <v>0</v>
      </c>
      <c r="AP1259">
        <f t="shared" si="176"/>
        <v>0</v>
      </c>
      <c r="AQ1259">
        <f t="shared" si="177"/>
        <v>0</v>
      </c>
      <c r="AR1259">
        <f t="shared" si="178"/>
        <v>0</v>
      </c>
      <c r="AS1259">
        <f t="shared" si="179"/>
        <v>0</v>
      </c>
      <c r="AT1259">
        <f t="shared" si="180"/>
        <v>0</v>
      </c>
      <c r="AU1259">
        <f t="shared" si="181"/>
        <v>0</v>
      </c>
      <c r="AV1259">
        <f t="shared" si="182"/>
        <v>0</v>
      </c>
    </row>
    <row r="1260" spans="1:48" ht="15" customHeight="1">
      <c r="A1260" s="83"/>
      <c r="B1260" s="100"/>
      <c r="C1260" s="125" t="s">
        <v>1823</v>
      </c>
      <c r="D1260" s="441" t="str">
        <f>IF(OR($AC$136="",$C$26&lt;&gt;1),"",IF(HLOOKUP($AC$136,Presentación!$AQ$3:$BV$574,Presentación!AP540)="","",HLOOKUP($AC$136,Presentación!$AQ$3:$BV$574,Presentación!AP540,0)))</f>
        <v/>
      </c>
      <c r="E1260" s="428"/>
      <c r="F1260" s="429"/>
      <c r="G1260" s="396" t="str">
        <f>IF(OR($AC$136="",$C$26&lt;&gt;1),"",IF(HLOOKUP($AC$136,Presentación!$BZ$3:$DE$574,Presentación!AP540,0)="","",HLOOKUP($AC$136,Presentación!$BZ$3:$DE$574,Presentación!AP540,0)))</f>
        <v/>
      </c>
      <c r="H1260" s="428"/>
      <c r="I1260" s="428"/>
      <c r="J1260" s="428"/>
      <c r="K1260" s="428"/>
      <c r="L1260" s="428"/>
      <c r="M1260" s="428"/>
      <c r="N1260" s="428"/>
      <c r="O1260" s="249"/>
      <c r="P1260" s="249"/>
      <c r="Q1260" s="249"/>
      <c r="R1260" s="249"/>
      <c r="S1260" s="249"/>
      <c r="T1260" s="251"/>
      <c r="U1260" s="251"/>
      <c r="V1260" s="251"/>
      <c r="W1260" s="251"/>
      <c r="X1260" s="251"/>
      <c r="Y1260" s="251"/>
      <c r="Z1260" s="251"/>
      <c r="AA1260" s="251"/>
      <c r="AB1260" s="251"/>
      <c r="AC1260" s="251"/>
      <c r="AD1260" s="251"/>
      <c r="AK1260">
        <f t="shared" si="171"/>
        <v>0</v>
      </c>
      <c r="AL1260">
        <f t="shared" si="172"/>
        <v>0</v>
      </c>
      <c r="AM1260">
        <f t="shared" si="173"/>
        <v>0</v>
      </c>
      <c r="AN1260">
        <f t="shared" si="174"/>
        <v>0</v>
      </c>
      <c r="AO1260">
        <f t="shared" si="175"/>
        <v>0</v>
      </c>
      <c r="AP1260">
        <f t="shared" si="176"/>
        <v>0</v>
      </c>
      <c r="AQ1260">
        <f t="shared" si="177"/>
        <v>0</v>
      </c>
      <c r="AR1260">
        <f t="shared" si="178"/>
        <v>0</v>
      </c>
      <c r="AS1260">
        <f t="shared" si="179"/>
        <v>0</v>
      </c>
      <c r="AT1260">
        <f t="shared" si="180"/>
        <v>0</v>
      </c>
      <c r="AU1260">
        <f t="shared" si="181"/>
        <v>0</v>
      </c>
      <c r="AV1260">
        <f t="shared" si="182"/>
        <v>0</v>
      </c>
    </row>
    <row r="1261" spans="1:48" ht="15" customHeight="1">
      <c r="A1261" s="83"/>
      <c r="B1261" s="100"/>
      <c r="C1261" s="125" t="s">
        <v>1824</v>
      </c>
      <c r="D1261" s="441" t="str">
        <f>IF(OR($AC$136="",$C$26&lt;&gt;1),"",IF(HLOOKUP($AC$136,Presentación!$AQ$3:$BV$574,Presentación!AP541)="","",HLOOKUP($AC$136,Presentación!$AQ$3:$BV$574,Presentación!AP541,0)))</f>
        <v/>
      </c>
      <c r="E1261" s="428"/>
      <c r="F1261" s="429"/>
      <c r="G1261" s="396" t="str">
        <f>IF(OR($AC$136="",$C$26&lt;&gt;1),"",IF(HLOOKUP($AC$136,Presentación!$BZ$3:$DE$574,Presentación!AP541,0)="","",HLOOKUP($AC$136,Presentación!$BZ$3:$DE$574,Presentación!AP541,0)))</f>
        <v/>
      </c>
      <c r="H1261" s="428"/>
      <c r="I1261" s="428"/>
      <c r="J1261" s="428"/>
      <c r="K1261" s="428"/>
      <c r="L1261" s="428"/>
      <c r="M1261" s="428"/>
      <c r="N1261" s="428"/>
      <c r="O1261" s="249"/>
      <c r="P1261" s="249"/>
      <c r="Q1261" s="249"/>
      <c r="R1261" s="249"/>
      <c r="S1261" s="249"/>
      <c r="T1261" s="251"/>
      <c r="U1261" s="251"/>
      <c r="V1261" s="251"/>
      <c r="W1261" s="251"/>
      <c r="X1261" s="251"/>
      <c r="Y1261" s="251"/>
      <c r="Z1261" s="251"/>
      <c r="AA1261" s="251"/>
      <c r="AB1261" s="251"/>
      <c r="AC1261" s="251"/>
      <c r="AD1261" s="251"/>
      <c r="AK1261">
        <f t="shared" si="171"/>
        <v>0</v>
      </c>
      <c r="AL1261">
        <f t="shared" si="172"/>
        <v>0</v>
      </c>
      <c r="AM1261">
        <f t="shared" si="173"/>
        <v>0</v>
      </c>
      <c r="AN1261">
        <f t="shared" si="174"/>
        <v>0</v>
      </c>
      <c r="AO1261">
        <f t="shared" si="175"/>
        <v>0</v>
      </c>
      <c r="AP1261">
        <f t="shared" si="176"/>
        <v>0</v>
      </c>
      <c r="AQ1261">
        <f t="shared" si="177"/>
        <v>0</v>
      </c>
      <c r="AR1261">
        <f t="shared" si="178"/>
        <v>0</v>
      </c>
      <c r="AS1261">
        <f t="shared" si="179"/>
        <v>0</v>
      </c>
      <c r="AT1261">
        <f t="shared" si="180"/>
        <v>0</v>
      </c>
      <c r="AU1261">
        <f t="shared" si="181"/>
        <v>0</v>
      </c>
      <c r="AV1261">
        <f t="shared" si="182"/>
        <v>0</v>
      </c>
    </row>
    <row r="1262" spans="1:48" ht="15" customHeight="1">
      <c r="A1262" s="83"/>
      <c r="B1262" s="100"/>
      <c r="C1262" s="125" t="s">
        <v>1825</v>
      </c>
      <c r="D1262" s="441" t="str">
        <f>IF(OR($AC$136="",$C$26&lt;&gt;1),"",IF(HLOOKUP($AC$136,Presentación!$AQ$3:$BV$574,Presentación!AP542)="","",HLOOKUP($AC$136,Presentación!$AQ$3:$BV$574,Presentación!AP542,0)))</f>
        <v/>
      </c>
      <c r="E1262" s="428"/>
      <c r="F1262" s="429"/>
      <c r="G1262" s="396" t="str">
        <f>IF(OR($AC$136="",$C$26&lt;&gt;1),"",IF(HLOOKUP($AC$136,Presentación!$BZ$3:$DE$574,Presentación!AP542,0)="","",HLOOKUP($AC$136,Presentación!$BZ$3:$DE$574,Presentación!AP542,0)))</f>
        <v/>
      </c>
      <c r="H1262" s="428"/>
      <c r="I1262" s="428"/>
      <c r="J1262" s="428"/>
      <c r="K1262" s="428"/>
      <c r="L1262" s="428"/>
      <c r="M1262" s="428"/>
      <c r="N1262" s="428"/>
      <c r="O1262" s="249"/>
      <c r="P1262" s="249"/>
      <c r="Q1262" s="249"/>
      <c r="R1262" s="249"/>
      <c r="S1262" s="249"/>
      <c r="T1262" s="251"/>
      <c r="U1262" s="251"/>
      <c r="V1262" s="251"/>
      <c r="W1262" s="251"/>
      <c r="X1262" s="251"/>
      <c r="Y1262" s="251"/>
      <c r="Z1262" s="251"/>
      <c r="AA1262" s="251"/>
      <c r="AB1262" s="251"/>
      <c r="AC1262" s="251"/>
      <c r="AD1262" s="251"/>
      <c r="AK1262">
        <f t="shared" si="171"/>
        <v>0</v>
      </c>
      <c r="AL1262">
        <f t="shared" si="172"/>
        <v>0</v>
      </c>
      <c r="AM1262">
        <f t="shared" si="173"/>
        <v>0</v>
      </c>
      <c r="AN1262">
        <f t="shared" si="174"/>
        <v>0</v>
      </c>
      <c r="AO1262">
        <f t="shared" si="175"/>
        <v>0</v>
      </c>
      <c r="AP1262">
        <f t="shared" si="176"/>
        <v>0</v>
      </c>
      <c r="AQ1262">
        <f t="shared" si="177"/>
        <v>0</v>
      </c>
      <c r="AR1262">
        <f t="shared" si="178"/>
        <v>0</v>
      </c>
      <c r="AS1262">
        <f t="shared" si="179"/>
        <v>0</v>
      </c>
      <c r="AT1262">
        <f t="shared" si="180"/>
        <v>0</v>
      </c>
      <c r="AU1262">
        <f t="shared" si="181"/>
        <v>0</v>
      </c>
      <c r="AV1262">
        <f t="shared" si="182"/>
        <v>0</v>
      </c>
    </row>
    <row r="1263" spans="1:48" ht="15" customHeight="1">
      <c r="A1263" s="83"/>
      <c r="B1263" s="100"/>
      <c r="C1263" s="125" t="s">
        <v>1826</v>
      </c>
      <c r="D1263" s="441" t="str">
        <f>IF(OR($AC$136="",$C$26&lt;&gt;1),"",IF(HLOOKUP($AC$136,Presentación!$AQ$3:$BV$574,Presentación!AP543)="","",HLOOKUP($AC$136,Presentación!$AQ$3:$BV$574,Presentación!AP543,0)))</f>
        <v/>
      </c>
      <c r="E1263" s="428"/>
      <c r="F1263" s="429"/>
      <c r="G1263" s="396" t="str">
        <f>IF(OR($AC$136="",$C$26&lt;&gt;1),"",IF(HLOOKUP($AC$136,Presentación!$BZ$3:$DE$574,Presentación!AP543,0)="","",HLOOKUP($AC$136,Presentación!$BZ$3:$DE$574,Presentación!AP543,0)))</f>
        <v/>
      </c>
      <c r="H1263" s="428"/>
      <c r="I1263" s="428"/>
      <c r="J1263" s="428"/>
      <c r="K1263" s="428"/>
      <c r="L1263" s="428"/>
      <c r="M1263" s="428"/>
      <c r="N1263" s="428"/>
      <c r="O1263" s="249"/>
      <c r="P1263" s="249"/>
      <c r="Q1263" s="249"/>
      <c r="R1263" s="249"/>
      <c r="S1263" s="249"/>
      <c r="T1263" s="251"/>
      <c r="U1263" s="251"/>
      <c r="V1263" s="251"/>
      <c r="W1263" s="251"/>
      <c r="X1263" s="251"/>
      <c r="Y1263" s="251"/>
      <c r="Z1263" s="251"/>
      <c r="AA1263" s="251"/>
      <c r="AB1263" s="251"/>
      <c r="AC1263" s="251"/>
      <c r="AD1263" s="251"/>
      <c r="AK1263">
        <f t="shared" si="171"/>
        <v>0</v>
      </c>
      <c r="AL1263">
        <f t="shared" si="172"/>
        <v>0</v>
      </c>
      <c r="AM1263">
        <f t="shared" si="173"/>
        <v>0</v>
      </c>
      <c r="AN1263">
        <f t="shared" si="174"/>
        <v>0</v>
      </c>
      <c r="AO1263">
        <f t="shared" si="175"/>
        <v>0</v>
      </c>
      <c r="AP1263">
        <f t="shared" si="176"/>
        <v>0</v>
      </c>
      <c r="AQ1263">
        <f t="shared" si="177"/>
        <v>0</v>
      </c>
      <c r="AR1263">
        <f t="shared" si="178"/>
        <v>0</v>
      </c>
      <c r="AS1263">
        <f t="shared" si="179"/>
        <v>0</v>
      </c>
      <c r="AT1263">
        <f t="shared" si="180"/>
        <v>0</v>
      </c>
      <c r="AU1263">
        <f t="shared" si="181"/>
        <v>0</v>
      </c>
      <c r="AV1263">
        <f t="shared" si="182"/>
        <v>0</v>
      </c>
    </row>
    <row r="1264" spans="1:48" ht="15" customHeight="1">
      <c r="A1264" s="83"/>
      <c r="B1264" s="100"/>
      <c r="C1264" s="125" t="s">
        <v>1827</v>
      </c>
      <c r="D1264" s="441" t="str">
        <f>IF(OR($AC$136="",$C$26&lt;&gt;1),"",IF(HLOOKUP($AC$136,Presentación!$AQ$3:$BV$574,Presentación!AP544)="","",HLOOKUP($AC$136,Presentación!$AQ$3:$BV$574,Presentación!AP544,0)))</f>
        <v/>
      </c>
      <c r="E1264" s="428"/>
      <c r="F1264" s="429"/>
      <c r="G1264" s="396" t="str">
        <f>IF(OR($AC$136="",$C$26&lt;&gt;1),"",IF(HLOOKUP($AC$136,Presentación!$BZ$3:$DE$574,Presentación!AP544,0)="","",HLOOKUP($AC$136,Presentación!$BZ$3:$DE$574,Presentación!AP544,0)))</f>
        <v/>
      </c>
      <c r="H1264" s="428"/>
      <c r="I1264" s="428"/>
      <c r="J1264" s="428"/>
      <c r="K1264" s="428"/>
      <c r="L1264" s="428"/>
      <c r="M1264" s="428"/>
      <c r="N1264" s="428"/>
      <c r="O1264" s="249"/>
      <c r="P1264" s="249"/>
      <c r="Q1264" s="249"/>
      <c r="R1264" s="249"/>
      <c r="S1264" s="249"/>
      <c r="T1264" s="251"/>
      <c r="U1264" s="251"/>
      <c r="V1264" s="251"/>
      <c r="W1264" s="251"/>
      <c r="X1264" s="251"/>
      <c r="Y1264" s="251"/>
      <c r="Z1264" s="251"/>
      <c r="AA1264" s="251"/>
      <c r="AB1264" s="251"/>
      <c r="AC1264" s="251"/>
      <c r="AD1264" s="251"/>
      <c r="AK1264">
        <f t="shared" si="171"/>
        <v>0</v>
      </c>
      <c r="AL1264">
        <f t="shared" si="172"/>
        <v>0</v>
      </c>
      <c r="AM1264">
        <f t="shared" si="173"/>
        <v>0</v>
      </c>
      <c r="AN1264">
        <f t="shared" si="174"/>
        <v>0</v>
      </c>
      <c r="AO1264">
        <f t="shared" si="175"/>
        <v>0</v>
      </c>
      <c r="AP1264">
        <f t="shared" si="176"/>
        <v>0</v>
      </c>
      <c r="AQ1264">
        <f t="shared" si="177"/>
        <v>0</v>
      </c>
      <c r="AR1264">
        <f t="shared" si="178"/>
        <v>0</v>
      </c>
      <c r="AS1264">
        <f t="shared" si="179"/>
        <v>0</v>
      </c>
      <c r="AT1264">
        <f t="shared" si="180"/>
        <v>0</v>
      </c>
      <c r="AU1264">
        <f t="shared" si="181"/>
        <v>0</v>
      </c>
      <c r="AV1264">
        <f t="shared" si="182"/>
        <v>0</v>
      </c>
    </row>
    <row r="1265" spans="1:48" ht="15" customHeight="1">
      <c r="A1265" s="83"/>
      <c r="B1265" s="100"/>
      <c r="C1265" s="125" t="s">
        <v>1828</v>
      </c>
      <c r="D1265" s="441" t="str">
        <f>IF(OR($AC$136="",$C$26&lt;&gt;1),"",IF(HLOOKUP($AC$136,Presentación!$AQ$3:$BV$574,Presentación!AP545)="","",HLOOKUP($AC$136,Presentación!$AQ$3:$BV$574,Presentación!AP545,0)))</f>
        <v/>
      </c>
      <c r="E1265" s="428"/>
      <c r="F1265" s="429"/>
      <c r="G1265" s="396" t="str">
        <f>IF(OR($AC$136="",$C$26&lt;&gt;1),"",IF(HLOOKUP($AC$136,Presentación!$BZ$3:$DE$574,Presentación!AP545,0)="","",HLOOKUP($AC$136,Presentación!$BZ$3:$DE$574,Presentación!AP545,0)))</f>
        <v/>
      </c>
      <c r="H1265" s="428"/>
      <c r="I1265" s="428"/>
      <c r="J1265" s="428"/>
      <c r="K1265" s="428"/>
      <c r="L1265" s="428"/>
      <c r="M1265" s="428"/>
      <c r="N1265" s="428"/>
      <c r="O1265" s="249"/>
      <c r="P1265" s="249"/>
      <c r="Q1265" s="249"/>
      <c r="R1265" s="249"/>
      <c r="S1265" s="249"/>
      <c r="T1265" s="251"/>
      <c r="U1265" s="251"/>
      <c r="V1265" s="251"/>
      <c r="W1265" s="251"/>
      <c r="X1265" s="251"/>
      <c r="Y1265" s="251"/>
      <c r="Z1265" s="251"/>
      <c r="AA1265" s="251"/>
      <c r="AB1265" s="251"/>
      <c r="AC1265" s="251"/>
      <c r="AD1265" s="251"/>
      <c r="AK1265">
        <f t="shared" si="171"/>
        <v>0</v>
      </c>
      <c r="AL1265">
        <f t="shared" si="172"/>
        <v>0</v>
      </c>
      <c r="AM1265">
        <f t="shared" si="173"/>
        <v>0</v>
      </c>
      <c r="AN1265">
        <f t="shared" si="174"/>
        <v>0</v>
      </c>
      <c r="AO1265">
        <f t="shared" si="175"/>
        <v>0</v>
      </c>
      <c r="AP1265">
        <f t="shared" si="176"/>
        <v>0</v>
      </c>
      <c r="AQ1265">
        <f t="shared" si="177"/>
        <v>0</v>
      </c>
      <c r="AR1265">
        <f t="shared" si="178"/>
        <v>0</v>
      </c>
      <c r="AS1265">
        <f t="shared" si="179"/>
        <v>0</v>
      </c>
      <c r="AT1265">
        <f t="shared" si="180"/>
        <v>0</v>
      </c>
      <c r="AU1265">
        <f t="shared" si="181"/>
        <v>0</v>
      </c>
      <c r="AV1265">
        <f t="shared" si="182"/>
        <v>0</v>
      </c>
    </row>
    <row r="1266" spans="1:48" ht="15" customHeight="1">
      <c r="A1266" s="83"/>
      <c r="B1266" s="100"/>
      <c r="C1266" s="125" t="s">
        <v>1829</v>
      </c>
      <c r="D1266" s="441" t="str">
        <f>IF(OR($AC$136="",$C$26&lt;&gt;1),"",IF(HLOOKUP($AC$136,Presentación!$AQ$3:$BV$574,Presentación!AP546)="","",HLOOKUP($AC$136,Presentación!$AQ$3:$BV$574,Presentación!AP546,0)))</f>
        <v/>
      </c>
      <c r="E1266" s="428"/>
      <c r="F1266" s="429"/>
      <c r="G1266" s="396" t="str">
        <f>IF(OR($AC$136="",$C$26&lt;&gt;1),"",IF(HLOOKUP($AC$136,Presentación!$BZ$3:$DE$574,Presentación!AP546,0)="","",HLOOKUP($AC$136,Presentación!$BZ$3:$DE$574,Presentación!AP546,0)))</f>
        <v/>
      </c>
      <c r="H1266" s="428"/>
      <c r="I1266" s="428"/>
      <c r="J1266" s="428"/>
      <c r="K1266" s="428"/>
      <c r="L1266" s="428"/>
      <c r="M1266" s="428"/>
      <c r="N1266" s="428"/>
      <c r="O1266" s="249"/>
      <c r="P1266" s="249"/>
      <c r="Q1266" s="249"/>
      <c r="R1266" s="249"/>
      <c r="S1266" s="249"/>
      <c r="T1266" s="251"/>
      <c r="U1266" s="251"/>
      <c r="V1266" s="251"/>
      <c r="W1266" s="251"/>
      <c r="X1266" s="251"/>
      <c r="Y1266" s="251"/>
      <c r="Z1266" s="251"/>
      <c r="AA1266" s="251"/>
      <c r="AB1266" s="251"/>
      <c r="AC1266" s="251"/>
      <c r="AD1266" s="251"/>
      <c r="AK1266">
        <f t="shared" si="171"/>
        <v>0</v>
      </c>
      <c r="AL1266">
        <f t="shared" si="172"/>
        <v>0</v>
      </c>
      <c r="AM1266">
        <f t="shared" si="173"/>
        <v>0</v>
      </c>
      <c r="AN1266">
        <f t="shared" si="174"/>
        <v>0</v>
      </c>
      <c r="AO1266">
        <f t="shared" si="175"/>
        <v>0</v>
      </c>
      <c r="AP1266">
        <f t="shared" si="176"/>
        <v>0</v>
      </c>
      <c r="AQ1266">
        <f t="shared" si="177"/>
        <v>0</v>
      </c>
      <c r="AR1266">
        <f t="shared" si="178"/>
        <v>0</v>
      </c>
      <c r="AS1266">
        <f t="shared" si="179"/>
        <v>0</v>
      </c>
      <c r="AT1266">
        <f t="shared" si="180"/>
        <v>0</v>
      </c>
      <c r="AU1266">
        <f t="shared" si="181"/>
        <v>0</v>
      </c>
      <c r="AV1266">
        <f t="shared" si="182"/>
        <v>0</v>
      </c>
    </row>
    <row r="1267" spans="1:48" ht="15" customHeight="1">
      <c r="A1267" s="83"/>
      <c r="B1267" s="100"/>
      <c r="C1267" s="125" t="s">
        <v>1830</v>
      </c>
      <c r="D1267" s="441" t="str">
        <f>IF(OR($AC$136="",$C$26&lt;&gt;1),"",IF(HLOOKUP($AC$136,Presentación!$AQ$3:$BV$574,Presentación!AP547)="","",HLOOKUP($AC$136,Presentación!$AQ$3:$BV$574,Presentación!AP547,0)))</f>
        <v/>
      </c>
      <c r="E1267" s="428"/>
      <c r="F1267" s="429"/>
      <c r="G1267" s="396" t="str">
        <f>IF(OR($AC$136="",$C$26&lt;&gt;1),"",IF(HLOOKUP($AC$136,Presentación!$BZ$3:$DE$574,Presentación!AP547,0)="","",HLOOKUP($AC$136,Presentación!$BZ$3:$DE$574,Presentación!AP547,0)))</f>
        <v/>
      </c>
      <c r="H1267" s="428"/>
      <c r="I1267" s="428"/>
      <c r="J1267" s="428"/>
      <c r="K1267" s="428"/>
      <c r="L1267" s="428"/>
      <c r="M1267" s="428"/>
      <c r="N1267" s="428"/>
      <c r="O1267" s="249"/>
      <c r="P1267" s="249"/>
      <c r="Q1267" s="249"/>
      <c r="R1267" s="249"/>
      <c r="S1267" s="249"/>
      <c r="T1267" s="251"/>
      <c r="U1267" s="251"/>
      <c r="V1267" s="251"/>
      <c r="W1267" s="251"/>
      <c r="X1267" s="251"/>
      <c r="Y1267" s="251"/>
      <c r="Z1267" s="251"/>
      <c r="AA1267" s="251"/>
      <c r="AB1267" s="251"/>
      <c r="AC1267" s="251"/>
      <c r="AD1267" s="251"/>
      <c r="AK1267">
        <f t="shared" si="171"/>
        <v>0</v>
      </c>
      <c r="AL1267">
        <f t="shared" si="172"/>
        <v>0</v>
      </c>
      <c r="AM1267">
        <f t="shared" si="173"/>
        <v>0</v>
      </c>
      <c r="AN1267">
        <f t="shared" si="174"/>
        <v>0</v>
      </c>
      <c r="AO1267">
        <f t="shared" si="175"/>
        <v>0</v>
      </c>
      <c r="AP1267">
        <f t="shared" si="176"/>
        <v>0</v>
      </c>
      <c r="AQ1267">
        <f t="shared" si="177"/>
        <v>0</v>
      </c>
      <c r="AR1267">
        <f t="shared" si="178"/>
        <v>0</v>
      </c>
      <c r="AS1267">
        <f t="shared" si="179"/>
        <v>0</v>
      </c>
      <c r="AT1267">
        <f t="shared" si="180"/>
        <v>0</v>
      </c>
      <c r="AU1267">
        <f t="shared" si="181"/>
        <v>0</v>
      </c>
      <c r="AV1267">
        <f t="shared" si="182"/>
        <v>0</v>
      </c>
    </row>
    <row r="1268" spans="1:48" ht="15" customHeight="1">
      <c r="A1268" s="83"/>
      <c r="B1268" s="100"/>
      <c r="C1268" s="125" t="s">
        <v>1831</v>
      </c>
      <c r="D1268" s="441" t="str">
        <f>IF(OR($AC$136="",$C$26&lt;&gt;1),"",IF(HLOOKUP($AC$136,Presentación!$AQ$3:$BV$574,Presentación!AP548)="","",HLOOKUP($AC$136,Presentación!$AQ$3:$BV$574,Presentación!AP548,0)))</f>
        <v/>
      </c>
      <c r="E1268" s="428"/>
      <c r="F1268" s="429"/>
      <c r="G1268" s="396" t="str">
        <f>IF(OR($AC$136="",$C$26&lt;&gt;1),"",IF(HLOOKUP($AC$136,Presentación!$BZ$3:$DE$574,Presentación!AP548,0)="","",HLOOKUP($AC$136,Presentación!$BZ$3:$DE$574,Presentación!AP548,0)))</f>
        <v/>
      </c>
      <c r="H1268" s="428"/>
      <c r="I1268" s="428"/>
      <c r="J1268" s="428"/>
      <c r="K1268" s="428"/>
      <c r="L1268" s="428"/>
      <c r="M1268" s="428"/>
      <c r="N1268" s="428"/>
      <c r="O1268" s="249"/>
      <c r="P1268" s="249"/>
      <c r="Q1268" s="249"/>
      <c r="R1268" s="249"/>
      <c r="S1268" s="249"/>
      <c r="T1268" s="251"/>
      <c r="U1268" s="251"/>
      <c r="V1268" s="251"/>
      <c r="W1268" s="251"/>
      <c r="X1268" s="251"/>
      <c r="Y1268" s="251"/>
      <c r="Z1268" s="251"/>
      <c r="AA1268" s="251"/>
      <c r="AB1268" s="251"/>
      <c r="AC1268" s="251"/>
      <c r="AD1268" s="251"/>
      <c r="AK1268">
        <f t="shared" si="171"/>
        <v>0</v>
      </c>
      <c r="AL1268">
        <f t="shared" si="172"/>
        <v>0</v>
      </c>
      <c r="AM1268">
        <f t="shared" si="173"/>
        <v>0</v>
      </c>
      <c r="AN1268">
        <f t="shared" si="174"/>
        <v>0</v>
      </c>
      <c r="AO1268">
        <f t="shared" si="175"/>
        <v>0</v>
      </c>
      <c r="AP1268">
        <f t="shared" si="176"/>
        <v>0</v>
      </c>
      <c r="AQ1268">
        <f t="shared" si="177"/>
        <v>0</v>
      </c>
      <c r="AR1268">
        <f t="shared" si="178"/>
        <v>0</v>
      </c>
      <c r="AS1268">
        <f t="shared" si="179"/>
        <v>0</v>
      </c>
      <c r="AT1268">
        <f t="shared" si="180"/>
        <v>0</v>
      </c>
      <c r="AU1268">
        <f t="shared" si="181"/>
        <v>0</v>
      </c>
      <c r="AV1268">
        <f t="shared" si="182"/>
        <v>0</v>
      </c>
    </row>
    <row r="1269" spans="1:48" ht="15" customHeight="1">
      <c r="A1269" s="83"/>
      <c r="B1269" s="100"/>
      <c r="C1269" s="125" t="s">
        <v>1832</v>
      </c>
      <c r="D1269" s="441" t="str">
        <f>IF(OR($AC$136="",$C$26&lt;&gt;1),"",IF(HLOOKUP($AC$136,Presentación!$AQ$3:$BV$574,Presentación!AP549)="","",HLOOKUP($AC$136,Presentación!$AQ$3:$BV$574,Presentación!AP549,0)))</f>
        <v/>
      </c>
      <c r="E1269" s="428"/>
      <c r="F1269" s="429"/>
      <c r="G1269" s="396" t="str">
        <f>IF(OR($AC$136="",$C$26&lt;&gt;1),"",IF(HLOOKUP($AC$136,Presentación!$BZ$3:$DE$574,Presentación!AP549,0)="","",HLOOKUP($AC$136,Presentación!$BZ$3:$DE$574,Presentación!AP549,0)))</f>
        <v/>
      </c>
      <c r="H1269" s="428"/>
      <c r="I1269" s="428"/>
      <c r="J1269" s="428"/>
      <c r="K1269" s="428"/>
      <c r="L1269" s="428"/>
      <c r="M1269" s="428"/>
      <c r="N1269" s="428"/>
      <c r="O1269" s="249"/>
      <c r="P1269" s="249"/>
      <c r="Q1269" s="249"/>
      <c r="R1269" s="249"/>
      <c r="S1269" s="249"/>
      <c r="T1269" s="251"/>
      <c r="U1269" s="251"/>
      <c r="V1269" s="251"/>
      <c r="W1269" s="251"/>
      <c r="X1269" s="251"/>
      <c r="Y1269" s="251"/>
      <c r="Z1269" s="251"/>
      <c r="AA1269" s="251"/>
      <c r="AB1269" s="251"/>
      <c r="AC1269" s="251"/>
      <c r="AD1269" s="251"/>
      <c r="AK1269">
        <f t="shared" si="171"/>
        <v>0</v>
      </c>
      <c r="AL1269">
        <f t="shared" si="172"/>
        <v>0</v>
      </c>
      <c r="AM1269">
        <f t="shared" si="173"/>
        <v>0</v>
      </c>
      <c r="AN1269">
        <f t="shared" si="174"/>
        <v>0</v>
      </c>
      <c r="AO1269">
        <f t="shared" si="175"/>
        <v>0</v>
      </c>
      <c r="AP1269">
        <f t="shared" si="176"/>
        <v>0</v>
      </c>
      <c r="AQ1269">
        <f t="shared" si="177"/>
        <v>0</v>
      </c>
      <c r="AR1269">
        <f t="shared" si="178"/>
        <v>0</v>
      </c>
      <c r="AS1269">
        <f t="shared" si="179"/>
        <v>0</v>
      </c>
      <c r="AT1269">
        <f t="shared" si="180"/>
        <v>0</v>
      </c>
      <c r="AU1269">
        <f t="shared" si="181"/>
        <v>0</v>
      </c>
      <c r="AV1269">
        <f t="shared" si="182"/>
        <v>0</v>
      </c>
    </row>
    <row r="1270" spans="1:48" ht="15" customHeight="1">
      <c r="A1270" s="83"/>
      <c r="B1270" s="100"/>
      <c r="C1270" s="125" t="s">
        <v>1833</v>
      </c>
      <c r="D1270" s="441" t="str">
        <f>IF(OR($AC$136="",$C$26&lt;&gt;1),"",IF(HLOOKUP($AC$136,Presentación!$AQ$3:$BV$574,Presentación!AP550)="","",HLOOKUP($AC$136,Presentación!$AQ$3:$BV$574,Presentación!AP550,0)))</f>
        <v/>
      </c>
      <c r="E1270" s="428"/>
      <c r="F1270" s="429"/>
      <c r="G1270" s="396" t="str">
        <f>IF(OR($AC$136="",$C$26&lt;&gt;1),"",IF(HLOOKUP($AC$136,Presentación!$BZ$3:$DE$574,Presentación!AP550,0)="","",HLOOKUP($AC$136,Presentación!$BZ$3:$DE$574,Presentación!AP550,0)))</f>
        <v/>
      </c>
      <c r="H1270" s="428"/>
      <c r="I1270" s="428"/>
      <c r="J1270" s="428"/>
      <c r="K1270" s="428"/>
      <c r="L1270" s="428"/>
      <c r="M1270" s="428"/>
      <c r="N1270" s="428"/>
      <c r="O1270" s="249"/>
      <c r="P1270" s="249"/>
      <c r="Q1270" s="249"/>
      <c r="R1270" s="249"/>
      <c r="S1270" s="249"/>
      <c r="T1270" s="251"/>
      <c r="U1270" s="251"/>
      <c r="V1270" s="251"/>
      <c r="W1270" s="251"/>
      <c r="X1270" s="251"/>
      <c r="Y1270" s="251"/>
      <c r="Z1270" s="251"/>
      <c r="AA1270" s="251"/>
      <c r="AB1270" s="251"/>
      <c r="AC1270" s="251"/>
      <c r="AD1270" s="251"/>
      <c r="AK1270">
        <f t="shared" si="171"/>
        <v>0</v>
      </c>
      <c r="AL1270">
        <f t="shared" si="172"/>
        <v>0</v>
      </c>
      <c r="AM1270">
        <f t="shared" si="173"/>
        <v>0</v>
      </c>
      <c r="AN1270">
        <f t="shared" si="174"/>
        <v>0</v>
      </c>
      <c r="AO1270">
        <f t="shared" si="175"/>
        <v>0</v>
      </c>
      <c r="AP1270">
        <f t="shared" si="176"/>
        <v>0</v>
      </c>
      <c r="AQ1270">
        <f t="shared" si="177"/>
        <v>0</v>
      </c>
      <c r="AR1270">
        <f t="shared" si="178"/>
        <v>0</v>
      </c>
      <c r="AS1270">
        <f t="shared" si="179"/>
        <v>0</v>
      </c>
      <c r="AT1270">
        <f t="shared" si="180"/>
        <v>0</v>
      </c>
      <c r="AU1270">
        <f t="shared" si="181"/>
        <v>0</v>
      </c>
      <c r="AV1270">
        <f t="shared" si="182"/>
        <v>0</v>
      </c>
    </row>
    <row r="1271" spans="1:48" ht="15" customHeight="1">
      <c r="A1271" s="83"/>
      <c r="B1271" s="100"/>
      <c r="C1271" s="125" t="s">
        <v>1834</v>
      </c>
      <c r="D1271" s="441" t="str">
        <f>IF(OR($AC$136="",$C$26&lt;&gt;1),"",IF(HLOOKUP($AC$136,Presentación!$AQ$3:$BV$574,Presentación!AP551)="","",HLOOKUP($AC$136,Presentación!$AQ$3:$BV$574,Presentación!AP551,0)))</f>
        <v/>
      </c>
      <c r="E1271" s="428"/>
      <c r="F1271" s="429"/>
      <c r="G1271" s="396" t="str">
        <f>IF(OR($AC$136="",$C$26&lt;&gt;1),"",IF(HLOOKUP($AC$136,Presentación!$BZ$3:$DE$574,Presentación!AP551,0)="","",HLOOKUP($AC$136,Presentación!$BZ$3:$DE$574,Presentación!AP551,0)))</f>
        <v/>
      </c>
      <c r="H1271" s="428"/>
      <c r="I1271" s="428"/>
      <c r="J1271" s="428"/>
      <c r="K1271" s="428"/>
      <c r="L1271" s="428"/>
      <c r="M1271" s="428"/>
      <c r="N1271" s="428"/>
      <c r="O1271" s="249"/>
      <c r="P1271" s="249"/>
      <c r="Q1271" s="249"/>
      <c r="R1271" s="249"/>
      <c r="S1271" s="249"/>
      <c r="T1271" s="251"/>
      <c r="U1271" s="251"/>
      <c r="V1271" s="251"/>
      <c r="W1271" s="251"/>
      <c r="X1271" s="251"/>
      <c r="Y1271" s="251"/>
      <c r="Z1271" s="251"/>
      <c r="AA1271" s="251"/>
      <c r="AB1271" s="251"/>
      <c r="AC1271" s="251"/>
      <c r="AD1271" s="251"/>
      <c r="AK1271">
        <f t="shared" si="171"/>
        <v>0</v>
      </c>
      <c r="AL1271">
        <f t="shared" si="172"/>
        <v>0</v>
      </c>
      <c r="AM1271">
        <f t="shared" si="173"/>
        <v>0</v>
      </c>
      <c r="AN1271">
        <f t="shared" si="174"/>
        <v>0</v>
      </c>
      <c r="AO1271">
        <f t="shared" si="175"/>
        <v>0</v>
      </c>
      <c r="AP1271">
        <f t="shared" si="176"/>
        <v>0</v>
      </c>
      <c r="AQ1271">
        <f t="shared" si="177"/>
        <v>0</v>
      </c>
      <c r="AR1271">
        <f t="shared" si="178"/>
        <v>0</v>
      </c>
      <c r="AS1271">
        <f t="shared" si="179"/>
        <v>0</v>
      </c>
      <c r="AT1271">
        <f t="shared" si="180"/>
        <v>0</v>
      </c>
      <c r="AU1271">
        <f t="shared" si="181"/>
        <v>0</v>
      </c>
      <c r="AV1271">
        <f t="shared" si="182"/>
        <v>0</v>
      </c>
    </row>
    <row r="1272" spans="1:48" ht="15" customHeight="1">
      <c r="A1272" s="83"/>
      <c r="B1272" s="100"/>
      <c r="C1272" s="125" t="s">
        <v>1835</v>
      </c>
      <c r="D1272" s="441" t="str">
        <f>IF(OR($AC$136="",$C$26&lt;&gt;1),"",IF(HLOOKUP($AC$136,Presentación!$AQ$3:$BV$574,Presentación!AP552)="","",HLOOKUP($AC$136,Presentación!$AQ$3:$BV$574,Presentación!AP552,0)))</f>
        <v/>
      </c>
      <c r="E1272" s="428"/>
      <c r="F1272" s="429"/>
      <c r="G1272" s="396" t="str">
        <f>IF(OR($AC$136="",$C$26&lt;&gt;1),"",IF(HLOOKUP($AC$136,Presentación!$BZ$3:$DE$574,Presentación!AP552,0)="","",HLOOKUP($AC$136,Presentación!$BZ$3:$DE$574,Presentación!AP552,0)))</f>
        <v/>
      </c>
      <c r="H1272" s="428"/>
      <c r="I1272" s="428"/>
      <c r="J1272" s="428"/>
      <c r="K1272" s="428"/>
      <c r="L1272" s="428"/>
      <c r="M1272" s="428"/>
      <c r="N1272" s="428"/>
      <c r="O1272" s="249"/>
      <c r="P1272" s="249"/>
      <c r="Q1272" s="249"/>
      <c r="R1272" s="249"/>
      <c r="S1272" s="249"/>
      <c r="T1272" s="251"/>
      <c r="U1272" s="251"/>
      <c r="V1272" s="251"/>
      <c r="W1272" s="251"/>
      <c r="X1272" s="251"/>
      <c r="Y1272" s="251"/>
      <c r="Z1272" s="251"/>
      <c r="AA1272" s="251"/>
      <c r="AB1272" s="251"/>
      <c r="AC1272" s="251"/>
      <c r="AD1272" s="251"/>
      <c r="AK1272">
        <f t="shared" si="171"/>
        <v>0</v>
      </c>
      <c r="AL1272">
        <f t="shared" si="172"/>
        <v>0</v>
      </c>
      <c r="AM1272">
        <f t="shared" si="173"/>
        <v>0</v>
      </c>
      <c r="AN1272">
        <f t="shared" si="174"/>
        <v>0</v>
      </c>
      <c r="AO1272">
        <f t="shared" si="175"/>
        <v>0</v>
      </c>
      <c r="AP1272">
        <f t="shared" si="176"/>
        <v>0</v>
      </c>
      <c r="AQ1272">
        <f t="shared" si="177"/>
        <v>0</v>
      </c>
      <c r="AR1272">
        <f t="shared" si="178"/>
        <v>0</v>
      </c>
      <c r="AS1272">
        <f t="shared" si="179"/>
        <v>0</v>
      </c>
      <c r="AT1272">
        <f t="shared" si="180"/>
        <v>0</v>
      </c>
      <c r="AU1272">
        <f t="shared" si="181"/>
        <v>0</v>
      </c>
      <c r="AV1272">
        <f t="shared" si="182"/>
        <v>0</v>
      </c>
    </row>
    <row r="1273" spans="1:48" ht="15" customHeight="1">
      <c r="A1273" s="83"/>
      <c r="B1273" s="100"/>
      <c r="C1273" s="125" t="s">
        <v>1836</v>
      </c>
      <c r="D1273" s="441" t="str">
        <f>IF(OR($AC$136="",$C$26&lt;&gt;1),"",IF(HLOOKUP($AC$136,Presentación!$AQ$3:$BV$574,Presentación!AP553)="","",HLOOKUP($AC$136,Presentación!$AQ$3:$BV$574,Presentación!AP553,0)))</f>
        <v/>
      </c>
      <c r="E1273" s="428"/>
      <c r="F1273" s="429"/>
      <c r="G1273" s="396" t="str">
        <f>IF(OR($AC$136="",$C$26&lt;&gt;1),"",IF(HLOOKUP($AC$136,Presentación!$BZ$3:$DE$574,Presentación!AP553,0)="","",HLOOKUP($AC$136,Presentación!$BZ$3:$DE$574,Presentación!AP553,0)))</f>
        <v/>
      </c>
      <c r="H1273" s="428"/>
      <c r="I1273" s="428"/>
      <c r="J1273" s="428"/>
      <c r="K1273" s="428"/>
      <c r="L1273" s="428"/>
      <c r="M1273" s="428"/>
      <c r="N1273" s="428"/>
      <c r="O1273" s="249"/>
      <c r="P1273" s="249"/>
      <c r="Q1273" s="249"/>
      <c r="R1273" s="249"/>
      <c r="S1273" s="249"/>
      <c r="T1273" s="251"/>
      <c r="U1273" s="251"/>
      <c r="V1273" s="251"/>
      <c r="W1273" s="251"/>
      <c r="X1273" s="251"/>
      <c r="Y1273" s="251"/>
      <c r="Z1273" s="251"/>
      <c r="AA1273" s="251"/>
      <c r="AB1273" s="251"/>
      <c r="AC1273" s="251"/>
      <c r="AD1273" s="251"/>
      <c r="AK1273">
        <f t="shared" si="171"/>
        <v>0</v>
      </c>
      <c r="AL1273">
        <f t="shared" si="172"/>
        <v>0</v>
      </c>
      <c r="AM1273">
        <f t="shared" si="173"/>
        <v>0</v>
      </c>
      <c r="AN1273">
        <f t="shared" si="174"/>
        <v>0</v>
      </c>
      <c r="AO1273">
        <f t="shared" si="175"/>
        <v>0</v>
      </c>
      <c r="AP1273">
        <f t="shared" si="176"/>
        <v>0</v>
      </c>
      <c r="AQ1273">
        <f t="shared" si="177"/>
        <v>0</v>
      </c>
      <c r="AR1273">
        <f t="shared" si="178"/>
        <v>0</v>
      </c>
      <c r="AS1273">
        <f t="shared" si="179"/>
        <v>0</v>
      </c>
      <c r="AT1273">
        <f t="shared" si="180"/>
        <v>0</v>
      </c>
      <c r="AU1273">
        <f t="shared" si="181"/>
        <v>0</v>
      </c>
      <c r="AV1273">
        <f t="shared" si="182"/>
        <v>0</v>
      </c>
    </row>
    <row r="1274" spans="1:48" ht="15" customHeight="1">
      <c r="A1274" s="83"/>
      <c r="B1274" s="100"/>
      <c r="C1274" s="125" t="s">
        <v>1837</v>
      </c>
      <c r="D1274" s="441" t="str">
        <f>IF(OR($AC$136="",$C$26&lt;&gt;1),"",IF(HLOOKUP($AC$136,Presentación!$AQ$3:$BV$574,Presentación!AP554)="","",HLOOKUP($AC$136,Presentación!$AQ$3:$BV$574,Presentación!AP554,0)))</f>
        <v/>
      </c>
      <c r="E1274" s="428"/>
      <c r="F1274" s="429"/>
      <c r="G1274" s="396" t="str">
        <f>IF(OR($AC$136="",$C$26&lt;&gt;1),"",IF(HLOOKUP($AC$136,Presentación!$BZ$3:$DE$574,Presentación!AP554,0)="","",HLOOKUP($AC$136,Presentación!$BZ$3:$DE$574,Presentación!AP554,0)))</f>
        <v/>
      </c>
      <c r="H1274" s="428"/>
      <c r="I1274" s="428"/>
      <c r="J1274" s="428"/>
      <c r="K1274" s="428"/>
      <c r="L1274" s="428"/>
      <c r="M1274" s="428"/>
      <c r="N1274" s="428"/>
      <c r="O1274" s="249"/>
      <c r="P1274" s="249"/>
      <c r="Q1274" s="249"/>
      <c r="R1274" s="249"/>
      <c r="S1274" s="249"/>
      <c r="T1274" s="251"/>
      <c r="U1274" s="251"/>
      <c r="V1274" s="251"/>
      <c r="W1274" s="251"/>
      <c r="X1274" s="251"/>
      <c r="Y1274" s="251"/>
      <c r="Z1274" s="251"/>
      <c r="AA1274" s="251"/>
      <c r="AB1274" s="251"/>
      <c r="AC1274" s="251"/>
      <c r="AD1274" s="251"/>
      <c r="AK1274">
        <f t="shared" si="171"/>
        <v>0</v>
      </c>
      <c r="AL1274">
        <f t="shared" si="172"/>
        <v>0</v>
      </c>
      <c r="AM1274">
        <f t="shared" si="173"/>
        <v>0</v>
      </c>
      <c r="AN1274">
        <f t="shared" si="174"/>
        <v>0</v>
      </c>
      <c r="AO1274">
        <f t="shared" si="175"/>
        <v>0</v>
      </c>
      <c r="AP1274">
        <f t="shared" si="176"/>
        <v>0</v>
      </c>
      <c r="AQ1274">
        <f t="shared" si="177"/>
        <v>0</v>
      </c>
      <c r="AR1274">
        <f t="shared" si="178"/>
        <v>0</v>
      </c>
      <c r="AS1274">
        <f t="shared" si="179"/>
        <v>0</v>
      </c>
      <c r="AT1274">
        <f t="shared" si="180"/>
        <v>0</v>
      </c>
      <c r="AU1274">
        <f t="shared" si="181"/>
        <v>0</v>
      </c>
      <c r="AV1274">
        <f t="shared" si="182"/>
        <v>0</v>
      </c>
    </row>
    <row r="1275" spans="1:48" ht="15" customHeight="1">
      <c r="A1275" s="83"/>
      <c r="B1275" s="100"/>
      <c r="C1275" s="125" t="s">
        <v>1838</v>
      </c>
      <c r="D1275" s="441" t="str">
        <f>IF(OR($AC$136="",$C$26&lt;&gt;1),"",IF(HLOOKUP($AC$136,Presentación!$AQ$3:$BV$574,Presentación!AP555)="","",HLOOKUP($AC$136,Presentación!$AQ$3:$BV$574,Presentación!AP555,0)))</f>
        <v/>
      </c>
      <c r="E1275" s="428"/>
      <c r="F1275" s="429"/>
      <c r="G1275" s="396" t="str">
        <f>IF(OR($AC$136="",$C$26&lt;&gt;1),"",IF(HLOOKUP($AC$136,Presentación!$BZ$3:$DE$574,Presentación!AP555,0)="","",HLOOKUP($AC$136,Presentación!$BZ$3:$DE$574,Presentación!AP555,0)))</f>
        <v/>
      </c>
      <c r="H1275" s="428"/>
      <c r="I1275" s="428"/>
      <c r="J1275" s="428"/>
      <c r="K1275" s="428"/>
      <c r="L1275" s="428"/>
      <c r="M1275" s="428"/>
      <c r="N1275" s="428"/>
      <c r="O1275" s="249"/>
      <c r="P1275" s="249"/>
      <c r="Q1275" s="249"/>
      <c r="R1275" s="249"/>
      <c r="S1275" s="249"/>
      <c r="T1275" s="251"/>
      <c r="U1275" s="251"/>
      <c r="V1275" s="251"/>
      <c r="W1275" s="251"/>
      <c r="X1275" s="251"/>
      <c r="Y1275" s="251"/>
      <c r="Z1275" s="251"/>
      <c r="AA1275" s="251"/>
      <c r="AB1275" s="251"/>
      <c r="AC1275" s="251"/>
      <c r="AD1275" s="251"/>
      <c r="AK1275">
        <f t="shared" si="171"/>
        <v>0</v>
      </c>
      <c r="AL1275">
        <f t="shared" si="172"/>
        <v>0</v>
      </c>
      <c r="AM1275">
        <f t="shared" si="173"/>
        <v>0</v>
      </c>
      <c r="AN1275">
        <f t="shared" si="174"/>
        <v>0</v>
      </c>
      <c r="AO1275">
        <f t="shared" si="175"/>
        <v>0</v>
      </c>
      <c r="AP1275">
        <f t="shared" si="176"/>
        <v>0</v>
      </c>
      <c r="AQ1275">
        <f t="shared" si="177"/>
        <v>0</v>
      </c>
      <c r="AR1275">
        <f t="shared" si="178"/>
        <v>0</v>
      </c>
      <c r="AS1275">
        <f t="shared" si="179"/>
        <v>0</v>
      </c>
      <c r="AT1275">
        <f t="shared" si="180"/>
        <v>0</v>
      </c>
      <c r="AU1275">
        <f t="shared" si="181"/>
        <v>0</v>
      </c>
      <c r="AV1275">
        <f t="shared" si="182"/>
        <v>0</v>
      </c>
    </row>
    <row r="1276" spans="1:48" ht="15" customHeight="1">
      <c r="A1276" s="83"/>
      <c r="B1276" s="100"/>
      <c r="C1276" s="125" t="s">
        <v>1839</v>
      </c>
      <c r="D1276" s="441" t="str">
        <f>IF(OR($AC$136="",$C$26&lt;&gt;1),"",IF(HLOOKUP($AC$136,Presentación!$AQ$3:$BV$574,Presentación!AP556)="","",HLOOKUP($AC$136,Presentación!$AQ$3:$BV$574,Presentación!AP556,0)))</f>
        <v/>
      </c>
      <c r="E1276" s="428"/>
      <c r="F1276" s="429"/>
      <c r="G1276" s="396" t="str">
        <f>IF(OR($AC$136="",$C$26&lt;&gt;1),"",IF(HLOOKUP($AC$136,Presentación!$BZ$3:$DE$574,Presentación!AP556,0)="","",HLOOKUP($AC$136,Presentación!$BZ$3:$DE$574,Presentación!AP556,0)))</f>
        <v/>
      </c>
      <c r="H1276" s="428"/>
      <c r="I1276" s="428"/>
      <c r="J1276" s="428"/>
      <c r="K1276" s="428"/>
      <c r="L1276" s="428"/>
      <c r="M1276" s="428"/>
      <c r="N1276" s="428"/>
      <c r="O1276" s="249"/>
      <c r="P1276" s="249"/>
      <c r="Q1276" s="249"/>
      <c r="R1276" s="249"/>
      <c r="S1276" s="249"/>
      <c r="T1276" s="251"/>
      <c r="U1276" s="251"/>
      <c r="V1276" s="251"/>
      <c r="W1276" s="251"/>
      <c r="X1276" s="251"/>
      <c r="Y1276" s="251"/>
      <c r="Z1276" s="251"/>
      <c r="AA1276" s="251"/>
      <c r="AB1276" s="251"/>
      <c r="AC1276" s="251"/>
      <c r="AD1276" s="251"/>
      <c r="AK1276">
        <f t="shared" si="171"/>
        <v>0</v>
      </c>
      <c r="AL1276">
        <f t="shared" si="172"/>
        <v>0</v>
      </c>
      <c r="AM1276">
        <f t="shared" si="173"/>
        <v>0</v>
      </c>
      <c r="AN1276">
        <f t="shared" si="174"/>
        <v>0</v>
      </c>
      <c r="AO1276">
        <f t="shared" si="175"/>
        <v>0</v>
      </c>
      <c r="AP1276">
        <f t="shared" si="176"/>
        <v>0</v>
      </c>
      <c r="AQ1276">
        <f t="shared" si="177"/>
        <v>0</v>
      </c>
      <c r="AR1276">
        <f t="shared" si="178"/>
        <v>0</v>
      </c>
      <c r="AS1276">
        <f t="shared" si="179"/>
        <v>0</v>
      </c>
      <c r="AT1276">
        <f t="shared" si="180"/>
        <v>0</v>
      </c>
      <c r="AU1276">
        <f t="shared" si="181"/>
        <v>0</v>
      </c>
      <c r="AV1276">
        <f t="shared" si="182"/>
        <v>0</v>
      </c>
    </row>
    <row r="1277" spans="1:48" ht="15" customHeight="1">
      <c r="A1277" s="83"/>
      <c r="B1277" s="100"/>
      <c r="C1277" s="125" t="s">
        <v>1840</v>
      </c>
      <c r="D1277" s="441" t="str">
        <f>IF(OR($AC$136="",$C$26&lt;&gt;1),"",IF(HLOOKUP($AC$136,Presentación!$AQ$3:$BV$574,Presentación!AP557)="","",HLOOKUP($AC$136,Presentación!$AQ$3:$BV$574,Presentación!AP557,0)))</f>
        <v/>
      </c>
      <c r="E1277" s="428"/>
      <c r="F1277" s="429"/>
      <c r="G1277" s="396" t="str">
        <f>IF(OR($AC$136="",$C$26&lt;&gt;1),"",IF(HLOOKUP($AC$136,Presentación!$BZ$3:$DE$574,Presentación!AP557,0)="","",HLOOKUP($AC$136,Presentación!$BZ$3:$DE$574,Presentación!AP557,0)))</f>
        <v/>
      </c>
      <c r="H1277" s="428"/>
      <c r="I1277" s="428"/>
      <c r="J1277" s="428"/>
      <c r="K1277" s="428"/>
      <c r="L1277" s="428"/>
      <c r="M1277" s="428"/>
      <c r="N1277" s="428"/>
      <c r="O1277" s="249"/>
      <c r="P1277" s="249"/>
      <c r="Q1277" s="249"/>
      <c r="R1277" s="249"/>
      <c r="S1277" s="249"/>
      <c r="T1277" s="251"/>
      <c r="U1277" s="251"/>
      <c r="V1277" s="251"/>
      <c r="W1277" s="251"/>
      <c r="X1277" s="251"/>
      <c r="Y1277" s="251"/>
      <c r="Z1277" s="251"/>
      <c r="AA1277" s="251"/>
      <c r="AB1277" s="251"/>
      <c r="AC1277" s="251"/>
      <c r="AD1277" s="251"/>
      <c r="AK1277">
        <f t="shared" si="171"/>
        <v>0</v>
      </c>
      <c r="AL1277">
        <f t="shared" si="172"/>
        <v>0</v>
      </c>
      <c r="AM1277">
        <f t="shared" si="173"/>
        <v>0</v>
      </c>
      <c r="AN1277">
        <f t="shared" si="174"/>
        <v>0</v>
      </c>
      <c r="AO1277">
        <f t="shared" si="175"/>
        <v>0</v>
      </c>
      <c r="AP1277">
        <f t="shared" si="176"/>
        <v>0</v>
      </c>
      <c r="AQ1277">
        <f t="shared" si="177"/>
        <v>0</v>
      </c>
      <c r="AR1277">
        <f t="shared" si="178"/>
        <v>0</v>
      </c>
      <c r="AS1277">
        <f t="shared" si="179"/>
        <v>0</v>
      </c>
      <c r="AT1277">
        <f t="shared" si="180"/>
        <v>0</v>
      </c>
      <c r="AU1277">
        <f t="shared" si="181"/>
        <v>0</v>
      </c>
      <c r="AV1277">
        <f t="shared" si="182"/>
        <v>0</v>
      </c>
    </row>
    <row r="1278" spans="1:48" ht="15" customHeight="1">
      <c r="A1278" s="83"/>
      <c r="B1278" s="100"/>
      <c r="C1278" s="125" t="s">
        <v>1841</v>
      </c>
      <c r="D1278" s="441" t="str">
        <f>IF(OR($AC$136="",$C$26&lt;&gt;1),"",IF(HLOOKUP($AC$136,Presentación!$AQ$3:$BV$574,Presentación!AP558)="","",HLOOKUP($AC$136,Presentación!$AQ$3:$BV$574,Presentación!AP558,0)))</f>
        <v/>
      </c>
      <c r="E1278" s="428"/>
      <c r="F1278" s="429"/>
      <c r="G1278" s="396" t="str">
        <f>IF(OR($AC$136="",$C$26&lt;&gt;1),"",IF(HLOOKUP($AC$136,Presentación!$BZ$3:$DE$574,Presentación!AP558,0)="","",HLOOKUP($AC$136,Presentación!$BZ$3:$DE$574,Presentación!AP558,0)))</f>
        <v/>
      </c>
      <c r="H1278" s="428"/>
      <c r="I1278" s="428"/>
      <c r="J1278" s="428"/>
      <c r="K1278" s="428"/>
      <c r="L1278" s="428"/>
      <c r="M1278" s="428"/>
      <c r="N1278" s="428"/>
      <c r="O1278" s="249"/>
      <c r="P1278" s="249"/>
      <c r="Q1278" s="249"/>
      <c r="R1278" s="249"/>
      <c r="S1278" s="249"/>
      <c r="T1278" s="251"/>
      <c r="U1278" s="251"/>
      <c r="V1278" s="251"/>
      <c r="W1278" s="251"/>
      <c r="X1278" s="251"/>
      <c r="Y1278" s="251"/>
      <c r="Z1278" s="251"/>
      <c r="AA1278" s="251"/>
      <c r="AB1278" s="251"/>
      <c r="AC1278" s="251"/>
      <c r="AD1278" s="251"/>
      <c r="AK1278">
        <f t="shared" si="171"/>
        <v>0</v>
      </c>
      <c r="AL1278">
        <f t="shared" si="172"/>
        <v>0</v>
      </c>
      <c r="AM1278">
        <f t="shared" si="173"/>
        <v>0</v>
      </c>
      <c r="AN1278">
        <f t="shared" si="174"/>
        <v>0</v>
      </c>
      <c r="AO1278">
        <f t="shared" si="175"/>
        <v>0</v>
      </c>
      <c r="AP1278">
        <f t="shared" si="176"/>
        <v>0</v>
      </c>
      <c r="AQ1278">
        <f t="shared" si="177"/>
        <v>0</v>
      </c>
      <c r="AR1278">
        <f t="shared" si="178"/>
        <v>0</v>
      </c>
      <c r="AS1278">
        <f t="shared" si="179"/>
        <v>0</v>
      </c>
      <c r="AT1278">
        <f t="shared" si="180"/>
        <v>0</v>
      </c>
      <c r="AU1278">
        <f t="shared" si="181"/>
        <v>0</v>
      </c>
      <c r="AV1278">
        <f t="shared" si="182"/>
        <v>0</v>
      </c>
    </row>
    <row r="1279" spans="1:48" ht="15" customHeight="1">
      <c r="A1279" s="83"/>
      <c r="B1279" s="100"/>
      <c r="C1279" s="125" t="s">
        <v>1842</v>
      </c>
      <c r="D1279" s="441" t="str">
        <f>IF(OR($AC$136="",$C$26&lt;&gt;1),"",IF(HLOOKUP($AC$136,Presentación!$AQ$3:$BV$574,Presentación!AP559)="","",HLOOKUP($AC$136,Presentación!$AQ$3:$BV$574,Presentación!AP559,0)))</f>
        <v/>
      </c>
      <c r="E1279" s="428"/>
      <c r="F1279" s="429"/>
      <c r="G1279" s="396" t="str">
        <f>IF(OR($AC$136="",$C$26&lt;&gt;1),"",IF(HLOOKUP($AC$136,Presentación!$BZ$3:$DE$574,Presentación!AP559,0)="","",HLOOKUP($AC$136,Presentación!$BZ$3:$DE$574,Presentación!AP559,0)))</f>
        <v/>
      </c>
      <c r="H1279" s="428"/>
      <c r="I1279" s="428"/>
      <c r="J1279" s="428"/>
      <c r="K1279" s="428"/>
      <c r="L1279" s="428"/>
      <c r="M1279" s="428"/>
      <c r="N1279" s="428"/>
      <c r="O1279" s="249"/>
      <c r="P1279" s="249"/>
      <c r="Q1279" s="249"/>
      <c r="R1279" s="249"/>
      <c r="S1279" s="249"/>
      <c r="T1279" s="251"/>
      <c r="U1279" s="251"/>
      <c r="V1279" s="251"/>
      <c r="W1279" s="251"/>
      <c r="X1279" s="251"/>
      <c r="Y1279" s="251"/>
      <c r="Z1279" s="251"/>
      <c r="AA1279" s="251"/>
      <c r="AB1279" s="251"/>
      <c r="AC1279" s="251"/>
      <c r="AD1279" s="251"/>
      <c r="AK1279">
        <f t="shared" si="171"/>
        <v>0</v>
      </c>
      <c r="AL1279">
        <f t="shared" si="172"/>
        <v>0</v>
      </c>
      <c r="AM1279">
        <f t="shared" si="173"/>
        <v>0</v>
      </c>
      <c r="AN1279">
        <f t="shared" si="174"/>
        <v>0</v>
      </c>
      <c r="AO1279">
        <f t="shared" si="175"/>
        <v>0</v>
      </c>
      <c r="AP1279">
        <f t="shared" si="176"/>
        <v>0</v>
      </c>
      <c r="AQ1279">
        <f t="shared" si="177"/>
        <v>0</v>
      </c>
      <c r="AR1279">
        <f t="shared" si="178"/>
        <v>0</v>
      </c>
      <c r="AS1279">
        <f t="shared" si="179"/>
        <v>0</v>
      </c>
      <c r="AT1279">
        <f t="shared" si="180"/>
        <v>0</v>
      </c>
      <c r="AU1279">
        <f t="shared" si="181"/>
        <v>0</v>
      </c>
      <c r="AV1279">
        <f t="shared" si="182"/>
        <v>0</v>
      </c>
    </row>
    <row r="1280" spans="1:48" ht="15" customHeight="1">
      <c r="A1280" s="83"/>
      <c r="B1280" s="100"/>
      <c r="C1280" s="125" t="s">
        <v>1843</v>
      </c>
      <c r="D1280" s="441" t="str">
        <f>IF(OR($AC$136="",$C$26&lt;&gt;1),"",IF(HLOOKUP($AC$136,Presentación!$AQ$3:$BV$574,Presentación!AP560)="","",HLOOKUP($AC$136,Presentación!$AQ$3:$BV$574,Presentación!AP560,0)))</f>
        <v/>
      </c>
      <c r="E1280" s="428"/>
      <c r="F1280" s="429"/>
      <c r="G1280" s="396" t="str">
        <f>IF(OR($AC$136="",$C$26&lt;&gt;1),"",IF(HLOOKUP($AC$136,Presentación!$BZ$3:$DE$574,Presentación!AP560,0)="","",HLOOKUP($AC$136,Presentación!$BZ$3:$DE$574,Presentación!AP560,0)))</f>
        <v/>
      </c>
      <c r="H1280" s="428"/>
      <c r="I1280" s="428"/>
      <c r="J1280" s="428"/>
      <c r="K1280" s="428"/>
      <c r="L1280" s="428"/>
      <c r="M1280" s="428"/>
      <c r="N1280" s="428"/>
      <c r="O1280" s="249"/>
      <c r="P1280" s="249"/>
      <c r="Q1280" s="249"/>
      <c r="R1280" s="249"/>
      <c r="S1280" s="249"/>
      <c r="T1280" s="251"/>
      <c r="U1280" s="251"/>
      <c r="V1280" s="251"/>
      <c r="W1280" s="251"/>
      <c r="X1280" s="251"/>
      <c r="Y1280" s="251"/>
      <c r="Z1280" s="251"/>
      <c r="AA1280" s="251"/>
      <c r="AB1280" s="251"/>
      <c r="AC1280" s="251"/>
      <c r="AD1280" s="251"/>
      <c r="AK1280">
        <f t="shared" si="171"/>
        <v>0</v>
      </c>
      <c r="AL1280">
        <f t="shared" si="172"/>
        <v>0</v>
      </c>
      <c r="AM1280">
        <f t="shared" si="173"/>
        <v>0</v>
      </c>
      <c r="AN1280">
        <f t="shared" si="174"/>
        <v>0</v>
      </c>
      <c r="AO1280">
        <f t="shared" si="175"/>
        <v>0</v>
      </c>
      <c r="AP1280">
        <f t="shared" si="176"/>
        <v>0</v>
      </c>
      <c r="AQ1280">
        <f t="shared" si="177"/>
        <v>0</v>
      </c>
      <c r="AR1280">
        <f t="shared" si="178"/>
        <v>0</v>
      </c>
      <c r="AS1280">
        <f t="shared" si="179"/>
        <v>0</v>
      </c>
      <c r="AT1280">
        <f t="shared" si="180"/>
        <v>0</v>
      </c>
      <c r="AU1280">
        <f t="shared" si="181"/>
        <v>0</v>
      </c>
      <c r="AV1280">
        <f t="shared" si="182"/>
        <v>0</v>
      </c>
    </row>
    <row r="1281" spans="1:48" ht="15" customHeight="1">
      <c r="A1281" s="83"/>
      <c r="B1281" s="100"/>
      <c r="C1281" s="125" t="s">
        <v>1844</v>
      </c>
      <c r="D1281" s="441" t="str">
        <f>IF(OR($AC$136="",$C$26&lt;&gt;1),"",IF(HLOOKUP($AC$136,Presentación!$AQ$3:$BV$574,Presentación!AP561)="","",HLOOKUP($AC$136,Presentación!$AQ$3:$BV$574,Presentación!AP561,0)))</f>
        <v/>
      </c>
      <c r="E1281" s="428"/>
      <c r="F1281" s="429"/>
      <c r="G1281" s="396" t="str">
        <f>IF(OR($AC$136="",$C$26&lt;&gt;1),"",IF(HLOOKUP($AC$136,Presentación!$BZ$3:$DE$574,Presentación!AP561,0)="","",HLOOKUP($AC$136,Presentación!$BZ$3:$DE$574,Presentación!AP561,0)))</f>
        <v/>
      </c>
      <c r="H1281" s="428"/>
      <c r="I1281" s="428"/>
      <c r="J1281" s="428"/>
      <c r="K1281" s="428"/>
      <c r="L1281" s="428"/>
      <c r="M1281" s="428"/>
      <c r="N1281" s="428"/>
      <c r="O1281" s="249"/>
      <c r="P1281" s="249"/>
      <c r="Q1281" s="249"/>
      <c r="R1281" s="249"/>
      <c r="S1281" s="249"/>
      <c r="T1281" s="251"/>
      <c r="U1281" s="251"/>
      <c r="V1281" s="251"/>
      <c r="W1281" s="251"/>
      <c r="X1281" s="251"/>
      <c r="Y1281" s="251"/>
      <c r="Z1281" s="251"/>
      <c r="AA1281" s="251"/>
      <c r="AB1281" s="251"/>
      <c r="AC1281" s="251"/>
      <c r="AD1281" s="251"/>
      <c r="AK1281">
        <f t="shared" si="171"/>
        <v>0</v>
      </c>
      <c r="AL1281">
        <f t="shared" si="172"/>
        <v>0</v>
      </c>
      <c r="AM1281">
        <f t="shared" si="173"/>
        <v>0</v>
      </c>
      <c r="AN1281">
        <f t="shared" si="174"/>
        <v>0</v>
      </c>
      <c r="AO1281">
        <f t="shared" si="175"/>
        <v>0</v>
      </c>
      <c r="AP1281">
        <f t="shared" si="176"/>
        <v>0</v>
      </c>
      <c r="AQ1281">
        <f t="shared" si="177"/>
        <v>0</v>
      </c>
      <c r="AR1281">
        <f t="shared" si="178"/>
        <v>0</v>
      </c>
      <c r="AS1281">
        <f t="shared" si="179"/>
        <v>0</v>
      </c>
      <c r="AT1281">
        <f t="shared" si="180"/>
        <v>0</v>
      </c>
      <c r="AU1281">
        <f t="shared" si="181"/>
        <v>0</v>
      </c>
      <c r="AV1281">
        <f t="shared" si="182"/>
        <v>0</v>
      </c>
    </row>
    <row r="1282" spans="1:48" ht="15" customHeight="1">
      <c r="A1282" s="83"/>
      <c r="B1282" s="100"/>
      <c r="C1282" s="125" t="s">
        <v>1845</v>
      </c>
      <c r="D1282" s="441" t="str">
        <f>IF(OR($AC$136="",$C$26&lt;&gt;1),"",IF(HLOOKUP($AC$136,Presentación!$AQ$3:$BV$574,Presentación!AP562)="","",HLOOKUP($AC$136,Presentación!$AQ$3:$BV$574,Presentación!AP562,0)))</f>
        <v/>
      </c>
      <c r="E1282" s="428"/>
      <c r="F1282" s="429"/>
      <c r="G1282" s="396" t="str">
        <f>IF(OR($AC$136="",$C$26&lt;&gt;1),"",IF(HLOOKUP($AC$136,Presentación!$BZ$3:$DE$574,Presentación!AP562,0)="","",HLOOKUP($AC$136,Presentación!$BZ$3:$DE$574,Presentación!AP562,0)))</f>
        <v/>
      </c>
      <c r="H1282" s="428"/>
      <c r="I1282" s="428"/>
      <c r="J1282" s="428"/>
      <c r="K1282" s="428"/>
      <c r="L1282" s="428"/>
      <c r="M1282" s="428"/>
      <c r="N1282" s="428"/>
      <c r="O1282" s="249"/>
      <c r="P1282" s="249"/>
      <c r="Q1282" s="249"/>
      <c r="R1282" s="249"/>
      <c r="S1282" s="249"/>
      <c r="T1282" s="251"/>
      <c r="U1282" s="251"/>
      <c r="V1282" s="251"/>
      <c r="W1282" s="251"/>
      <c r="X1282" s="251"/>
      <c r="Y1282" s="251"/>
      <c r="Z1282" s="251"/>
      <c r="AA1282" s="251"/>
      <c r="AB1282" s="251"/>
      <c r="AC1282" s="251"/>
      <c r="AD1282" s="251"/>
      <c r="AK1282">
        <f t="shared" si="171"/>
        <v>0</v>
      </c>
      <c r="AL1282">
        <f t="shared" si="172"/>
        <v>0</v>
      </c>
      <c r="AM1282">
        <f t="shared" si="173"/>
        <v>0</v>
      </c>
      <c r="AN1282">
        <f t="shared" si="174"/>
        <v>0</v>
      </c>
      <c r="AO1282">
        <f t="shared" si="175"/>
        <v>0</v>
      </c>
      <c r="AP1282">
        <f t="shared" si="176"/>
        <v>0</v>
      </c>
      <c r="AQ1282">
        <f t="shared" si="177"/>
        <v>0</v>
      </c>
      <c r="AR1282">
        <f t="shared" si="178"/>
        <v>0</v>
      </c>
      <c r="AS1282">
        <f t="shared" si="179"/>
        <v>0</v>
      </c>
      <c r="AT1282">
        <f t="shared" si="180"/>
        <v>0</v>
      </c>
      <c r="AU1282">
        <f t="shared" si="181"/>
        <v>0</v>
      </c>
      <c r="AV1282">
        <f t="shared" si="182"/>
        <v>0</v>
      </c>
    </row>
    <row r="1283" spans="1:48" ht="15" customHeight="1">
      <c r="A1283" s="83"/>
      <c r="B1283" s="100"/>
      <c r="C1283" s="125" t="s">
        <v>1846</v>
      </c>
      <c r="D1283" s="441" t="str">
        <f>IF(OR($AC$136="",$C$26&lt;&gt;1),"",IF(HLOOKUP($AC$136,Presentación!$AQ$3:$BV$574,Presentación!AP563)="","",HLOOKUP($AC$136,Presentación!$AQ$3:$BV$574,Presentación!AP563,0)))</f>
        <v/>
      </c>
      <c r="E1283" s="428"/>
      <c r="F1283" s="429"/>
      <c r="G1283" s="396" t="str">
        <f>IF(OR($AC$136="",$C$26&lt;&gt;1),"",IF(HLOOKUP($AC$136,Presentación!$BZ$3:$DE$574,Presentación!AP563,0)="","",HLOOKUP($AC$136,Presentación!$BZ$3:$DE$574,Presentación!AP563,0)))</f>
        <v/>
      </c>
      <c r="H1283" s="428"/>
      <c r="I1283" s="428"/>
      <c r="J1283" s="428"/>
      <c r="K1283" s="428"/>
      <c r="L1283" s="428"/>
      <c r="M1283" s="428"/>
      <c r="N1283" s="428"/>
      <c r="O1283" s="249"/>
      <c r="P1283" s="249"/>
      <c r="Q1283" s="249"/>
      <c r="R1283" s="249"/>
      <c r="S1283" s="249"/>
      <c r="T1283" s="251"/>
      <c r="U1283" s="251"/>
      <c r="V1283" s="251"/>
      <c r="W1283" s="251"/>
      <c r="X1283" s="251"/>
      <c r="Y1283" s="251"/>
      <c r="Z1283" s="251"/>
      <c r="AA1283" s="251"/>
      <c r="AB1283" s="251"/>
      <c r="AC1283" s="251"/>
      <c r="AD1283" s="251"/>
      <c r="AK1283">
        <f t="shared" si="171"/>
        <v>0</v>
      </c>
      <c r="AL1283">
        <f t="shared" si="172"/>
        <v>0</v>
      </c>
      <c r="AM1283">
        <f t="shared" si="173"/>
        <v>0</v>
      </c>
      <c r="AN1283">
        <f t="shared" si="174"/>
        <v>0</v>
      </c>
      <c r="AO1283">
        <f t="shared" si="175"/>
        <v>0</v>
      </c>
      <c r="AP1283">
        <f t="shared" si="176"/>
        <v>0</v>
      </c>
      <c r="AQ1283">
        <f t="shared" si="177"/>
        <v>0</v>
      </c>
      <c r="AR1283">
        <f t="shared" si="178"/>
        <v>0</v>
      </c>
      <c r="AS1283">
        <f t="shared" si="179"/>
        <v>0</v>
      </c>
      <c r="AT1283">
        <f t="shared" si="180"/>
        <v>0</v>
      </c>
      <c r="AU1283">
        <f t="shared" si="181"/>
        <v>0</v>
      </c>
      <c r="AV1283">
        <f t="shared" si="182"/>
        <v>0</v>
      </c>
    </row>
    <row r="1284" spans="1:48" ht="15" customHeight="1">
      <c r="A1284" s="83"/>
      <c r="B1284" s="100"/>
      <c r="C1284" s="125" t="s">
        <v>1847</v>
      </c>
      <c r="D1284" s="441" t="str">
        <f>IF(OR($AC$136="",$C$26&lt;&gt;1),"",IF(HLOOKUP($AC$136,Presentación!$AQ$3:$BV$574,Presentación!AP564)="","",HLOOKUP($AC$136,Presentación!$AQ$3:$BV$574,Presentación!AP564,0)))</f>
        <v/>
      </c>
      <c r="E1284" s="428"/>
      <c r="F1284" s="429"/>
      <c r="G1284" s="396" t="str">
        <f>IF(OR($AC$136="",$C$26&lt;&gt;1),"",IF(HLOOKUP($AC$136,Presentación!$BZ$3:$DE$574,Presentación!AP564,0)="","",HLOOKUP($AC$136,Presentación!$BZ$3:$DE$574,Presentación!AP564,0)))</f>
        <v/>
      </c>
      <c r="H1284" s="428"/>
      <c r="I1284" s="428"/>
      <c r="J1284" s="428"/>
      <c r="K1284" s="428"/>
      <c r="L1284" s="428"/>
      <c r="M1284" s="428"/>
      <c r="N1284" s="428"/>
      <c r="O1284" s="249"/>
      <c r="P1284" s="249"/>
      <c r="Q1284" s="249"/>
      <c r="R1284" s="249"/>
      <c r="S1284" s="249"/>
      <c r="T1284" s="251"/>
      <c r="U1284" s="251"/>
      <c r="V1284" s="251"/>
      <c r="W1284" s="251"/>
      <c r="X1284" s="251"/>
      <c r="Y1284" s="251"/>
      <c r="Z1284" s="251"/>
      <c r="AA1284" s="251"/>
      <c r="AB1284" s="251"/>
      <c r="AC1284" s="251"/>
      <c r="AD1284" s="251"/>
      <c r="AK1284">
        <f t="shared" si="171"/>
        <v>0</v>
      </c>
      <c r="AL1284">
        <f t="shared" si="172"/>
        <v>0</v>
      </c>
      <c r="AM1284">
        <f t="shared" si="173"/>
        <v>0</v>
      </c>
      <c r="AN1284">
        <f t="shared" si="174"/>
        <v>0</v>
      </c>
      <c r="AO1284">
        <f t="shared" si="175"/>
        <v>0</v>
      </c>
      <c r="AP1284">
        <f t="shared" si="176"/>
        <v>0</v>
      </c>
      <c r="AQ1284">
        <f t="shared" si="177"/>
        <v>0</v>
      </c>
      <c r="AR1284">
        <f t="shared" si="178"/>
        <v>0</v>
      </c>
      <c r="AS1284">
        <f t="shared" si="179"/>
        <v>0</v>
      </c>
      <c r="AT1284">
        <f t="shared" si="180"/>
        <v>0</v>
      </c>
      <c r="AU1284">
        <f t="shared" si="181"/>
        <v>0</v>
      </c>
      <c r="AV1284">
        <f t="shared" si="182"/>
        <v>0</v>
      </c>
    </row>
    <row r="1285" spans="1:48" ht="15" customHeight="1">
      <c r="A1285" s="83"/>
      <c r="B1285" s="100"/>
      <c r="C1285" s="125" t="s">
        <v>1848</v>
      </c>
      <c r="D1285" s="441" t="str">
        <f>IF(OR($AC$136="",$C$26&lt;&gt;1),"",IF(HLOOKUP($AC$136,Presentación!$AQ$3:$BV$574,Presentación!AP565)="","",HLOOKUP($AC$136,Presentación!$AQ$3:$BV$574,Presentación!AP565,0)))</f>
        <v/>
      </c>
      <c r="E1285" s="428"/>
      <c r="F1285" s="429"/>
      <c r="G1285" s="396" t="str">
        <f>IF(OR($AC$136="",$C$26&lt;&gt;1),"",IF(HLOOKUP($AC$136,Presentación!$BZ$3:$DE$574,Presentación!AP565,0)="","",HLOOKUP($AC$136,Presentación!$BZ$3:$DE$574,Presentación!AP565,0)))</f>
        <v/>
      </c>
      <c r="H1285" s="428"/>
      <c r="I1285" s="428"/>
      <c r="J1285" s="428"/>
      <c r="K1285" s="428"/>
      <c r="L1285" s="428"/>
      <c r="M1285" s="428"/>
      <c r="N1285" s="428"/>
      <c r="O1285" s="249"/>
      <c r="P1285" s="249"/>
      <c r="Q1285" s="249"/>
      <c r="R1285" s="249"/>
      <c r="S1285" s="249"/>
      <c r="T1285" s="251"/>
      <c r="U1285" s="251"/>
      <c r="V1285" s="251"/>
      <c r="W1285" s="251"/>
      <c r="X1285" s="251"/>
      <c r="Y1285" s="251"/>
      <c r="Z1285" s="251"/>
      <c r="AA1285" s="251"/>
      <c r="AB1285" s="251"/>
      <c r="AC1285" s="251"/>
      <c r="AD1285" s="251"/>
      <c r="AK1285">
        <f t="shared" si="171"/>
        <v>0</v>
      </c>
      <c r="AL1285">
        <f t="shared" si="172"/>
        <v>0</v>
      </c>
      <c r="AM1285">
        <f t="shared" si="173"/>
        <v>0</v>
      </c>
      <c r="AN1285">
        <f t="shared" si="174"/>
        <v>0</v>
      </c>
      <c r="AO1285">
        <f t="shared" si="175"/>
        <v>0</v>
      </c>
      <c r="AP1285">
        <f t="shared" si="176"/>
        <v>0</v>
      </c>
      <c r="AQ1285">
        <f t="shared" si="177"/>
        <v>0</v>
      </c>
      <c r="AR1285">
        <f t="shared" si="178"/>
        <v>0</v>
      </c>
      <c r="AS1285">
        <f t="shared" si="179"/>
        <v>0</v>
      </c>
      <c r="AT1285">
        <f t="shared" si="180"/>
        <v>0</v>
      </c>
      <c r="AU1285">
        <f t="shared" si="181"/>
        <v>0</v>
      </c>
      <c r="AV1285">
        <f t="shared" si="182"/>
        <v>0</v>
      </c>
    </row>
    <row r="1286" spans="1:48" ht="15" customHeight="1">
      <c r="A1286" s="83"/>
      <c r="B1286" s="100"/>
      <c r="C1286" s="125" t="s">
        <v>1849</v>
      </c>
      <c r="D1286" s="441" t="str">
        <f>IF(OR($AC$136="",$C$26&lt;&gt;1),"",IF(HLOOKUP($AC$136,Presentación!$AQ$3:$BV$574,Presentación!AP566)="","",HLOOKUP($AC$136,Presentación!$AQ$3:$BV$574,Presentación!AP566,0)))</f>
        <v/>
      </c>
      <c r="E1286" s="428"/>
      <c r="F1286" s="429"/>
      <c r="G1286" s="396" t="str">
        <f>IF(OR($AC$136="",$C$26&lt;&gt;1),"",IF(HLOOKUP($AC$136,Presentación!$BZ$3:$DE$574,Presentación!AP566,0)="","",HLOOKUP($AC$136,Presentación!$BZ$3:$DE$574,Presentación!AP566,0)))</f>
        <v/>
      </c>
      <c r="H1286" s="428"/>
      <c r="I1286" s="428"/>
      <c r="J1286" s="428"/>
      <c r="K1286" s="428"/>
      <c r="L1286" s="428"/>
      <c r="M1286" s="428"/>
      <c r="N1286" s="428"/>
      <c r="O1286" s="249"/>
      <c r="P1286" s="249"/>
      <c r="Q1286" s="249"/>
      <c r="R1286" s="249"/>
      <c r="S1286" s="249"/>
      <c r="T1286" s="251"/>
      <c r="U1286" s="251"/>
      <c r="V1286" s="251"/>
      <c r="W1286" s="251"/>
      <c r="X1286" s="251"/>
      <c r="Y1286" s="251"/>
      <c r="Z1286" s="251"/>
      <c r="AA1286" s="251"/>
      <c r="AB1286" s="251"/>
      <c r="AC1286" s="251"/>
      <c r="AD1286" s="251"/>
      <c r="AK1286">
        <f t="shared" si="171"/>
        <v>0</v>
      </c>
      <c r="AL1286">
        <f t="shared" si="172"/>
        <v>0</v>
      </c>
      <c r="AM1286">
        <f t="shared" si="173"/>
        <v>0</v>
      </c>
      <c r="AN1286">
        <f t="shared" si="174"/>
        <v>0</v>
      </c>
      <c r="AO1286">
        <f t="shared" si="175"/>
        <v>0</v>
      </c>
      <c r="AP1286">
        <f t="shared" si="176"/>
        <v>0</v>
      </c>
      <c r="AQ1286">
        <f t="shared" si="177"/>
        <v>0</v>
      </c>
      <c r="AR1286">
        <f t="shared" si="178"/>
        <v>0</v>
      </c>
      <c r="AS1286">
        <f t="shared" si="179"/>
        <v>0</v>
      </c>
      <c r="AT1286">
        <f t="shared" si="180"/>
        <v>0</v>
      </c>
      <c r="AU1286">
        <f t="shared" si="181"/>
        <v>0</v>
      </c>
      <c r="AV1286">
        <f t="shared" si="182"/>
        <v>0</v>
      </c>
    </row>
    <row r="1287" spans="1:48" ht="15" customHeight="1">
      <c r="A1287" s="83"/>
      <c r="B1287" s="100"/>
      <c r="C1287" s="125" t="s">
        <v>1850</v>
      </c>
      <c r="D1287" s="441" t="str">
        <f>IF(OR($AC$136="",$C$26&lt;&gt;1),"",IF(HLOOKUP($AC$136,Presentación!$AQ$3:$BV$574,Presentación!AP567)="","",HLOOKUP($AC$136,Presentación!$AQ$3:$BV$574,Presentación!AP567,0)))</f>
        <v/>
      </c>
      <c r="E1287" s="428"/>
      <c r="F1287" s="429"/>
      <c r="G1287" s="396" t="str">
        <f>IF(OR($AC$136="",$C$26&lt;&gt;1),"",IF(HLOOKUP($AC$136,Presentación!$BZ$3:$DE$574,Presentación!AP567,0)="","",HLOOKUP($AC$136,Presentación!$BZ$3:$DE$574,Presentación!AP567,0)))</f>
        <v/>
      </c>
      <c r="H1287" s="428"/>
      <c r="I1287" s="428"/>
      <c r="J1287" s="428"/>
      <c r="K1287" s="428"/>
      <c r="L1287" s="428"/>
      <c r="M1287" s="428"/>
      <c r="N1287" s="428"/>
      <c r="O1287" s="249"/>
      <c r="P1287" s="249"/>
      <c r="Q1287" s="249"/>
      <c r="R1287" s="249"/>
      <c r="S1287" s="249"/>
      <c r="T1287" s="251"/>
      <c r="U1287" s="251"/>
      <c r="V1287" s="251"/>
      <c r="W1287" s="251"/>
      <c r="X1287" s="251"/>
      <c r="Y1287" s="251"/>
      <c r="Z1287" s="251"/>
      <c r="AA1287" s="251"/>
      <c r="AB1287" s="251"/>
      <c r="AC1287" s="251"/>
      <c r="AD1287" s="251"/>
      <c r="AK1287">
        <f t="shared" si="171"/>
        <v>0</v>
      </c>
      <c r="AL1287">
        <f t="shared" si="172"/>
        <v>0</v>
      </c>
      <c r="AM1287">
        <f t="shared" si="173"/>
        <v>0</v>
      </c>
      <c r="AN1287">
        <f t="shared" si="174"/>
        <v>0</v>
      </c>
      <c r="AO1287">
        <f t="shared" si="175"/>
        <v>0</v>
      </c>
      <c r="AP1287">
        <f t="shared" si="176"/>
        <v>0</v>
      </c>
      <c r="AQ1287">
        <f t="shared" si="177"/>
        <v>0</v>
      </c>
      <c r="AR1287">
        <f t="shared" si="178"/>
        <v>0</v>
      </c>
      <c r="AS1287">
        <f t="shared" si="179"/>
        <v>0</v>
      </c>
      <c r="AT1287">
        <f t="shared" si="180"/>
        <v>0</v>
      </c>
      <c r="AU1287">
        <f t="shared" si="181"/>
        <v>0</v>
      </c>
      <c r="AV1287">
        <f t="shared" si="182"/>
        <v>0</v>
      </c>
    </row>
    <row r="1288" spans="1:48" ht="15" customHeight="1">
      <c r="A1288" s="83"/>
      <c r="B1288" s="100"/>
      <c r="C1288" s="125" t="s">
        <v>1851</v>
      </c>
      <c r="D1288" s="441" t="str">
        <f>IF(OR($AC$136="",$C$26&lt;&gt;1),"",IF(HLOOKUP($AC$136,Presentación!$AQ$3:$BV$574,Presentación!AP568)="","",HLOOKUP($AC$136,Presentación!$AQ$3:$BV$574,Presentación!AP568,0)))</f>
        <v/>
      </c>
      <c r="E1288" s="428"/>
      <c r="F1288" s="429"/>
      <c r="G1288" s="396" t="str">
        <f>IF(OR($AC$136="",$C$26&lt;&gt;1),"",IF(HLOOKUP($AC$136,Presentación!$BZ$3:$DE$574,Presentación!AP568,0)="","",HLOOKUP($AC$136,Presentación!$BZ$3:$DE$574,Presentación!AP568,0)))</f>
        <v/>
      </c>
      <c r="H1288" s="428"/>
      <c r="I1288" s="428"/>
      <c r="J1288" s="428"/>
      <c r="K1288" s="428"/>
      <c r="L1288" s="428"/>
      <c r="M1288" s="428"/>
      <c r="N1288" s="428"/>
      <c r="O1288" s="249"/>
      <c r="P1288" s="249"/>
      <c r="Q1288" s="249"/>
      <c r="R1288" s="249"/>
      <c r="S1288" s="249"/>
      <c r="T1288" s="251"/>
      <c r="U1288" s="251"/>
      <c r="V1288" s="251"/>
      <c r="W1288" s="251"/>
      <c r="X1288" s="251"/>
      <c r="Y1288" s="251"/>
      <c r="Z1288" s="251"/>
      <c r="AA1288" s="251"/>
      <c r="AB1288" s="251"/>
      <c r="AC1288" s="251"/>
      <c r="AD1288" s="251"/>
      <c r="AK1288">
        <f t="shared" si="171"/>
        <v>0</v>
      </c>
      <c r="AL1288">
        <f t="shared" si="172"/>
        <v>0</v>
      </c>
      <c r="AM1288">
        <f t="shared" si="173"/>
        <v>0</v>
      </c>
      <c r="AN1288">
        <f t="shared" si="174"/>
        <v>0</v>
      </c>
      <c r="AO1288">
        <f t="shared" si="175"/>
        <v>0</v>
      </c>
      <c r="AP1288">
        <f t="shared" si="176"/>
        <v>0</v>
      </c>
      <c r="AQ1288">
        <f t="shared" si="177"/>
        <v>0</v>
      </c>
      <c r="AR1288">
        <f t="shared" si="178"/>
        <v>0</v>
      </c>
      <c r="AS1288">
        <f t="shared" si="179"/>
        <v>0</v>
      </c>
      <c r="AT1288">
        <f t="shared" si="180"/>
        <v>0</v>
      </c>
      <c r="AU1288">
        <f t="shared" si="181"/>
        <v>0</v>
      </c>
      <c r="AV1288">
        <f t="shared" si="182"/>
        <v>0</v>
      </c>
    </row>
    <row r="1289" spans="1:48" ht="15" customHeight="1">
      <c r="A1289" s="83"/>
      <c r="B1289" s="100"/>
      <c r="C1289" s="125" t="s">
        <v>1852</v>
      </c>
      <c r="D1289" s="441" t="str">
        <f>IF(OR($AC$136="",$C$26&lt;&gt;1),"",IF(HLOOKUP($AC$136,Presentación!$AQ$3:$BV$574,Presentación!AP569)="","",HLOOKUP($AC$136,Presentación!$AQ$3:$BV$574,Presentación!AP569,0)))</f>
        <v/>
      </c>
      <c r="E1289" s="428"/>
      <c r="F1289" s="429"/>
      <c r="G1289" s="396" t="str">
        <f>IF(OR($AC$136="",$C$26&lt;&gt;1),"",IF(HLOOKUP($AC$136,Presentación!$BZ$3:$DE$574,Presentación!AP569,0)="","",HLOOKUP($AC$136,Presentación!$BZ$3:$DE$574,Presentación!AP569,0)))</f>
        <v/>
      </c>
      <c r="H1289" s="428"/>
      <c r="I1289" s="428"/>
      <c r="J1289" s="428"/>
      <c r="K1289" s="428"/>
      <c r="L1289" s="428"/>
      <c r="M1289" s="428"/>
      <c r="N1289" s="428"/>
      <c r="O1289" s="249"/>
      <c r="P1289" s="249"/>
      <c r="Q1289" s="249"/>
      <c r="R1289" s="249"/>
      <c r="S1289" s="249"/>
      <c r="T1289" s="251"/>
      <c r="U1289" s="251"/>
      <c r="V1289" s="251"/>
      <c r="W1289" s="251"/>
      <c r="X1289" s="251"/>
      <c r="Y1289" s="251"/>
      <c r="Z1289" s="251"/>
      <c r="AA1289" s="251"/>
      <c r="AB1289" s="251"/>
      <c r="AC1289" s="251"/>
      <c r="AD1289" s="251"/>
      <c r="AK1289">
        <f t="shared" si="171"/>
        <v>0</v>
      </c>
      <c r="AL1289">
        <f t="shared" si="172"/>
        <v>0</v>
      </c>
      <c r="AM1289">
        <f t="shared" si="173"/>
        <v>0</v>
      </c>
      <c r="AN1289">
        <f t="shared" si="174"/>
        <v>0</v>
      </c>
      <c r="AO1289">
        <f t="shared" si="175"/>
        <v>0</v>
      </c>
      <c r="AP1289">
        <f t="shared" si="176"/>
        <v>0</v>
      </c>
      <c r="AQ1289">
        <f t="shared" si="177"/>
        <v>0</v>
      </c>
      <c r="AR1289">
        <f t="shared" si="178"/>
        <v>0</v>
      </c>
      <c r="AS1289">
        <f t="shared" si="179"/>
        <v>0</v>
      </c>
      <c r="AT1289">
        <f t="shared" si="180"/>
        <v>0</v>
      </c>
      <c r="AU1289">
        <f t="shared" si="181"/>
        <v>0</v>
      </c>
      <c r="AV1289">
        <f t="shared" si="182"/>
        <v>0</v>
      </c>
    </row>
    <row r="1290" spans="1:48" ht="15" customHeight="1">
      <c r="A1290" s="83"/>
      <c r="B1290" s="100"/>
      <c r="C1290" s="125" t="s">
        <v>1853</v>
      </c>
      <c r="D1290" s="441" t="str">
        <f>IF(OR($AC$136="",$C$26&lt;&gt;1),"",IF(HLOOKUP($AC$136,Presentación!$AQ$3:$BV$574,Presentación!AP570)="","",HLOOKUP($AC$136,Presentación!$AQ$3:$BV$574,Presentación!AP570,0)))</f>
        <v/>
      </c>
      <c r="E1290" s="428"/>
      <c r="F1290" s="429"/>
      <c r="G1290" s="396" t="str">
        <f>IF(OR($AC$136="",$C$26&lt;&gt;1),"",IF(HLOOKUP($AC$136,Presentación!$BZ$3:$DE$574,Presentación!AP570,0)="","",HLOOKUP($AC$136,Presentación!$BZ$3:$DE$574,Presentación!AP570,0)))</f>
        <v/>
      </c>
      <c r="H1290" s="428"/>
      <c r="I1290" s="428"/>
      <c r="J1290" s="428"/>
      <c r="K1290" s="428"/>
      <c r="L1290" s="428"/>
      <c r="M1290" s="428"/>
      <c r="N1290" s="428"/>
      <c r="O1290" s="249"/>
      <c r="P1290" s="249"/>
      <c r="Q1290" s="249"/>
      <c r="R1290" s="249"/>
      <c r="S1290" s="249"/>
      <c r="T1290" s="251"/>
      <c r="U1290" s="251"/>
      <c r="V1290" s="251"/>
      <c r="W1290" s="251"/>
      <c r="X1290" s="251"/>
      <c r="Y1290" s="251"/>
      <c r="Z1290" s="251"/>
      <c r="AA1290" s="251"/>
      <c r="AB1290" s="251"/>
      <c r="AC1290" s="251"/>
      <c r="AD1290" s="251"/>
      <c r="AK1290">
        <f t="shared" si="171"/>
        <v>0</v>
      </c>
      <c r="AL1290">
        <f t="shared" si="172"/>
        <v>0</v>
      </c>
      <c r="AM1290">
        <f t="shared" si="173"/>
        <v>0</v>
      </c>
      <c r="AN1290">
        <f t="shared" si="174"/>
        <v>0</v>
      </c>
      <c r="AO1290">
        <f t="shared" si="175"/>
        <v>0</v>
      </c>
      <c r="AP1290">
        <f t="shared" si="176"/>
        <v>0</v>
      </c>
      <c r="AQ1290">
        <f t="shared" si="177"/>
        <v>0</v>
      </c>
      <c r="AR1290">
        <f t="shared" si="178"/>
        <v>0</v>
      </c>
      <c r="AS1290">
        <f t="shared" si="179"/>
        <v>0</v>
      </c>
      <c r="AT1290">
        <f t="shared" si="180"/>
        <v>0</v>
      </c>
      <c r="AU1290">
        <f t="shared" si="181"/>
        <v>0</v>
      </c>
      <c r="AV1290">
        <f t="shared" si="182"/>
        <v>0</v>
      </c>
    </row>
    <row r="1291" spans="1:48" ht="15" customHeight="1">
      <c r="A1291" s="83"/>
      <c r="B1291" s="100"/>
      <c r="C1291" s="125" t="s">
        <v>1854</v>
      </c>
      <c r="D1291" s="441" t="str">
        <f>IF(OR($AC$136="",$C$26&lt;&gt;1),"",IF(HLOOKUP($AC$136,Presentación!$AQ$3:$BV$574,Presentación!AP571)="","",HLOOKUP($AC$136,Presentación!$AQ$3:$BV$574,Presentación!AP571,0)))</f>
        <v/>
      </c>
      <c r="E1291" s="428"/>
      <c r="F1291" s="429"/>
      <c r="G1291" s="396" t="str">
        <f>IF(OR($AC$136="",$C$26&lt;&gt;1),"",IF(HLOOKUP($AC$136,Presentación!$BZ$3:$DE$574,Presentación!AP571,0)="","",HLOOKUP($AC$136,Presentación!$BZ$3:$DE$574,Presentación!AP571,0)))</f>
        <v/>
      </c>
      <c r="H1291" s="428"/>
      <c r="I1291" s="428"/>
      <c r="J1291" s="428"/>
      <c r="K1291" s="428"/>
      <c r="L1291" s="428"/>
      <c r="M1291" s="428"/>
      <c r="N1291" s="428"/>
      <c r="O1291" s="249"/>
      <c r="P1291" s="249"/>
      <c r="Q1291" s="249"/>
      <c r="R1291" s="249"/>
      <c r="S1291" s="249"/>
      <c r="T1291" s="251"/>
      <c r="U1291" s="251"/>
      <c r="V1291" s="251"/>
      <c r="W1291" s="251"/>
      <c r="X1291" s="251"/>
      <c r="Y1291" s="251"/>
      <c r="Z1291" s="251"/>
      <c r="AA1291" s="251"/>
      <c r="AB1291" s="251"/>
      <c r="AC1291" s="251"/>
      <c r="AD1291" s="251"/>
      <c r="AK1291">
        <f t="shared" si="171"/>
        <v>0</v>
      </c>
      <c r="AL1291">
        <f t="shared" si="172"/>
        <v>0</v>
      </c>
      <c r="AM1291">
        <f t="shared" si="173"/>
        <v>0</v>
      </c>
      <c r="AN1291">
        <f t="shared" si="174"/>
        <v>0</v>
      </c>
      <c r="AO1291">
        <f t="shared" si="175"/>
        <v>0</v>
      </c>
      <c r="AP1291">
        <f t="shared" si="176"/>
        <v>0</v>
      </c>
      <c r="AQ1291">
        <f t="shared" si="177"/>
        <v>0</v>
      </c>
      <c r="AR1291">
        <f t="shared" si="178"/>
        <v>0</v>
      </c>
      <c r="AS1291">
        <f t="shared" si="179"/>
        <v>0</v>
      </c>
      <c r="AT1291">
        <f t="shared" si="180"/>
        <v>0</v>
      </c>
      <c r="AU1291">
        <f t="shared" si="181"/>
        <v>0</v>
      </c>
      <c r="AV1291">
        <f t="shared" si="182"/>
        <v>0</v>
      </c>
    </row>
    <row r="1292" spans="1:48" ht="15" customHeight="1">
      <c r="A1292" s="83"/>
      <c r="B1292" s="100"/>
      <c r="C1292" s="125" t="s">
        <v>1855</v>
      </c>
      <c r="D1292" s="441" t="str">
        <f>IF(OR($AC$136="",$C$26&lt;&gt;1),"",IF(HLOOKUP($AC$136,Presentación!$AQ$3:$BV$574,Presentación!AP572)="","",HLOOKUP($AC$136,Presentación!$AQ$3:$BV$574,Presentación!AP572,0)))</f>
        <v/>
      </c>
      <c r="E1292" s="428"/>
      <c r="F1292" s="429"/>
      <c r="G1292" s="396" t="str">
        <f>IF(OR($AC$136="",$C$26&lt;&gt;1),"",IF(HLOOKUP($AC$136,Presentación!$BZ$3:$DE$574,Presentación!AP572,0)="","",HLOOKUP($AC$136,Presentación!$BZ$3:$DE$574,Presentación!AP572,0)))</f>
        <v/>
      </c>
      <c r="H1292" s="428"/>
      <c r="I1292" s="428"/>
      <c r="J1292" s="428"/>
      <c r="K1292" s="428"/>
      <c r="L1292" s="428"/>
      <c r="M1292" s="428"/>
      <c r="N1292" s="428"/>
      <c r="O1292" s="249"/>
      <c r="P1292" s="249"/>
      <c r="Q1292" s="249"/>
      <c r="R1292" s="249"/>
      <c r="S1292" s="249"/>
      <c r="T1292" s="251"/>
      <c r="U1292" s="251"/>
      <c r="V1292" s="251"/>
      <c r="W1292" s="251"/>
      <c r="X1292" s="251"/>
      <c r="Y1292" s="251"/>
      <c r="Z1292" s="251"/>
      <c r="AA1292" s="251"/>
      <c r="AB1292" s="251"/>
      <c r="AC1292" s="251"/>
      <c r="AD1292" s="251"/>
      <c r="AK1292">
        <f t="shared" si="171"/>
        <v>0</v>
      </c>
      <c r="AL1292">
        <f t="shared" si="172"/>
        <v>0</v>
      </c>
      <c r="AM1292">
        <f t="shared" si="173"/>
        <v>0</v>
      </c>
      <c r="AN1292">
        <f t="shared" si="174"/>
        <v>0</v>
      </c>
      <c r="AO1292">
        <f t="shared" si="175"/>
        <v>0</v>
      </c>
      <c r="AP1292">
        <f t="shared" si="176"/>
        <v>0</v>
      </c>
      <c r="AQ1292">
        <f t="shared" si="177"/>
        <v>0</v>
      </c>
      <c r="AR1292">
        <f t="shared" si="178"/>
        <v>0</v>
      </c>
      <c r="AS1292">
        <f t="shared" si="179"/>
        <v>0</v>
      </c>
      <c r="AT1292">
        <f t="shared" si="180"/>
        <v>0</v>
      </c>
      <c r="AU1292">
        <f t="shared" si="181"/>
        <v>0</v>
      </c>
      <c r="AV1292">
        <f t="shared" si="182"/>
        <v>0</v>
      </c>
    </row>
    <row r="1293" spans="1:48" ht="15" customHeight="1">
      <c r="A1293" s="83"/>
      <c r="B1293" s="100"/>
      <c r="C1293" s="125" t="s">
        <v>1856</v>
      </c>
      <c r="D1293" s="441" t="str">
        <f>IF(OR($AC$136="",$C$26&lt;&gt;1),"",IF(HLOOKUP($AC$136,Presentación!$AQ$3:$BV$574,Presentación!AP573)="","",HLOOKUP($AC$136,Presentación!$AQ$3:$BV$574,Presentación!AP573,0)))</f>
        <v/>
      </c>
      <c r="E1293" s="428"/>
      <c r="F1293" s="429"/>
      <c r="G1293" s="396" t="str">
        <f>IF(OR($AC$136="",$C$26&lt;&gt;1),"",IF(HLOOKUP($AC$136,Presentación!$BZ$3:$DE$574,Presentación!AP573,0)="","",HLOOKUP($AC$136,Presentación!$BZ$3:$DE$574,Presentación!AP573,0)))</f>
        <v/>
      </c>
      <c r="H1293" s="428"/>
      <c r="I1293" s="428"/>
      <c r="J1293" s="428"/>
      <c r="K1293" s="428"/>
      <c r="L1293" s="428"/>
      <c r="M1293" s="428"/>
      <c r="N1293" s="428"/>
      <c r="O1293" s="249"/>
      <c r="P1293" s="249"/>
      <c r="Q1293" s="249"/>
      <c r="R1293" s="249"/>
      <c r="S1293" s="249"/>
      <c r="T1293" s="251"/>
      <c r="U1293" s="251"/>
      <c r="V1293" s="251"/>
      <c r="W1293" s="251"/>
      <c r="X1293" s="251"/>
      <c r="Y1293" s="251"/>
      <c r="Z1293" s="251"/>
      <c r="AA1293" s="251"/>
      <c r="AB1293" s="251"/>
      <c r="AC1293" s="251"/>
      <c r="AD1293" s="251"/>
      <c r="AK1293">
        <f t="shared" si="171"/>
        <v>0</v>
      </c>
      <c r="AL1293">
        <f t="shared" si="172"/>
        <v>0</v>
      </c>
      <c r="AM1293">
        <f t="shared" si="173"/>
        <v>0</v>
      </c>
      <c r="AN1293">
        <f t="shared" si="174"/>
        <v>0</v>
      </c>
      <c r="AO1293">
        <f t="shared" si="175"/>
        <v>0</v>
      </c>
      <c r="AP1293">
        <f t="shared" si="176"/>
        <v>0</v>
      </c>
      <c r="AQ1293">
        <f t="shared" si="177"/>
        <v>0</v>
      </c>
      <c r="AR1293">
        <f t="shared" si="178"/>
        <v>0</v>
      </c>
      <c r="AS1293">
        <f t="shared" si="179"/>
        <v>0</v>
      </c>
      <c r="AT1293">
        <f t="shared" si="180"/>
        <v>0</v>
      </c>
      <c r="AU1293">
        <f t="shared" si="181"/>
        <v>0</v>
      </c>
      <c r="AV1293">
        <f t="shared" si="182"/>
        <v>0</v>
      </c>
    </row>
    <row r="1294" spans="1:48" ht="15" customHeight="1">
      <c r="A1294" s="83"/>
      <c r="B1294" s="100"/>
      <c r="C1294" s="125" t="s">
        <v>1857</v>
      </c>
      <c r="D1294" s="441" t="str">
        <f>IF(OR($AC$136="",$C$26&lt;&gt;1),"",IF(HLOOKUP($AC$136,Presentación!$AQ$3:$BV$574,Presentación!AP574)="","",HLOOKUP($AC$136,Presentación!$AQ$3:$BV$574,Presentación!AP574,0)))</f>
        <v/>
      </c>
      <c r="E1294" s="428"/>
      <c r="F1294" s="429"/>
      <c r="G1294" s="396" t="str">
        <f>IF(OR($AC$136="",$C$26&lt;&gt;1),"",IF(HLOOKUP($AC$136,Presentación!$BZ$3:$DE$574,Presentación!AP574,0)="","",HLOOKUP($AC$136,Presentación!$BZ$3:$DE$574,Presentación!AP574,0)))</f>
        <v/>
      </c>
      <c r="H1294" s="428"/>
      <c r="I1294" s="428"/>
      <c r="J1294" s="428"/>
      <c r="K1294" s="428"/>
      <c r="L1294" s="428"/>
      <c r="M1294" s="428"/>
      <c r="N1294" s="428"/>
      <c r="O1294" s="249"/>
      <c r="P1294" s="249"/>
      <c r="Q1294" s="249"/>
      <c r="R1294" s="249"/>
      <c r="S1294" s="249"/>
      <c r="T1294" s="251"/>
      <c r="U1294" s="251"/>
      <c r="V1294" s="251"/>
      <c r="W1294" s="251"/>
      <c r="X1294" s="251"/>
      <c r="Y1294" s="251"/>
      <c r="Z1294" s="251"/>
      <c r="AA1294" s="251"/>
      <c r="AB1294" s="251"/>
      <c r="AC1294" s="251"/>
      <c r="AD1294" s="251"/>
      <c r="AK1294">
        <f t="shared" si="171"/>
        <v>0</v>
      </c>
      <c r="AL1294">
        <f t="shared" si="172"/>
        <v>0</v>
      </c>
      <c r="AM1294">
        <f t="shared" si="173"/>
        <v>0</v>
      </c>
      <c r="AN1294">
        <f t="shared" si="174"/>
        <v>0</v>
      </c>
      <c r="AO1294">
        <f t="shared" si="175"/>
        <v>0</v>
      </c>
      <c r="AP1294">
        <f t="shared" si="176"/>
        <v>0</v>
      </c>
      <c r="AQ1294">
        <f t="shared" si="177"/>
        <v>0</v>
      </c>
      <c r="AR1294">
        <f t="shared" si="178"/>
        <v>0</v>
      </c>
      <c r="AS1294">
        <f t="shared" si="179"/>
        <v>0</v>
      </c>
      <c r="AT1294">
        <f t="shared" si="180"/>
        <v>0</v>
      </c>
      <c r="AU1294">
        <f t="shared" si="181"/>
        <v>0</v>
      </c>
      <c r="AV1294">
        <f t="shared" si="182"/>
        <v>0</v>
      </c>
    </row>
    <row r="1295" spans="1:48" ht="15" customHeight="1">
      <c r="A1295" s="83"/>
      <c r="B1295" s="100"/>
      <c r="C1295" s="125" t="s">
        <v>1858</v>
      </c>
      <c r="D1295" s="441"/>
      <c r="E1295" s="428"/>
      <c r="F1295" s="429"/>
      <c r="G1295" s="396"/>
      <c r="H1295" s="428"/>
      <c r="I1295" s="428"/>
      <c r="J1295" s="428"/>
      <c r="K1295" s="428"/>
      <c r="L1295" s="428"/>
      <c r="M1295" s="428"/>
      <c r="N1295" s="428"/>
      <c r="O1295" s="249"/>
      <c r="P1295" s="249"/>
      <c r="Q1295" s="249"/>
      <c r="R1295" s="249"/>
      <c r="S1295" s="249"/>
      <c r="T1295" s="251"/>
      <c r="U1295" s="251"/>
      <c r="V1295" s="251"/>
      <c r="W1295" s="251"/>
      <c r="X1295" s="251"/>
      <c r="Y1295" s="251"/>
      <c r="Z1295" s="251"/>
      <c r="AA1295" s="251"/>
      <c r="AB1295" s="251"/>
      <c r="AC1295" s="251"/>
      <c r="AD1295" s="251"/>
      <c r="AK1295">
        <f t="shared" si="171"/>
        <v>0</v>
      </c>
      <c r="AL1295">
        <f t="shared" si="172"/>
        <v>0</v>
      </c>
      <c r="AM1295">
        <f t="shared" si="173"/>
        <v>0</v>
      </c>
      <c r="AN1295">
        <f t="shared" si="174"/>
        <v>0</v>
      </c>
      <c r="AO1295">
        <f t="shared" si="175"/>
        <v>0</v>
      </c>
      <c r="AP1295">
        <f t="shared" si="176"/>
        <v>0</v>
      </c>
      <c r="AQ1295">
        <f t="shared" si="177"/>
        <v>0</v>
      </c>
      <c r="AR1295">
        <f t="shared" si="178"/>
        <v>0</v>
      </c>
      <c r="AS1295">
        <f t="shared" si="179"/>
        <v>0</v>
      </c>
      <c r="AT1295">
        <f t="shared" si="180"/>
        <v>0</v>
      </c>
      <c r="AU1295">
        <f t="shared" si="181"/>
        <v>0</v>
      </c>
      <c r="AV1295">
        <f t="shared" si="182"/>
        <v>0</v>
      </c>
    </row>
    <row r="1296" spans="1:48" ht="15" customHeight="1">
      <c r="A1296" s="83"/>
      <c r="B1296" s="100"/>
      <c r="C1296" s="125" t="s">
        <v>1859</v>
      </c>
      <c r="D1296" s="441"/>
      <c r="E1296" s="428"/>
      <c r="F1296" s="429"/>
      <c r="G1296" s="396"/>
      <c r="H1296" s="428"/>
      <c r="I1296" s="428"/>
      <c r="J1296" s="428"/>
      <c r="K1296" s="428"/>
      <c r="L1296" s="428"/>
      <c r="M1296" s="428"/>
      <c r="N1296" s="428"/>
      <c r="O1296" s="249"/>
      <c r="P1296" s="249"/>
      <c r="Q1296" s="249"/>
      <c r="R1296" s="249"/>
      <c r="S1296" s="249"/>
      <c r="T1296" s="251"/>
      <c r="U1296" s="251"/>
      <c r="V1296" s="251"/>
      <c r="W1296" s="251"/>
      <c r="X1296" s="251"/>
      <c r="Y1296" s="251"/>
      <c r="Z1296" s="251"/>
      <c r="AA1296" s="251"/>
      <c r="AB1296" s="251"/>
      <c r="AC1296" s="251"/>
      <c r="AD1296" s="251"/>
      <c r="AK1296">
        <f t="shared" si="171"/>
        <v>0</v>
      </c>
      <c r="AL1296">
        <f t="shared" si="172"/>
        <v>0</v>
      </c>
      <c r="AM1296">
        <f t="shared" si="173"/>
        <v>0</v>
      </c>
      <c r="AN1296">
        <f t="shared" si="174"/>
        <v>0</v>
      </c>
      <c r="AO1296">
        <f t="shared" si="175"/>
        <v>0</v>
      </c>
      <c r="AP1296">
        <f t="shared" si="176"/>
        <v>0</v>
      </c>
      <c r="AQ1296">
        <f t="shared" si="177"/>
        <v>0</v>
      </c>
      <c r="AR1296">
        <f t="shared" si="178"/>
        <v>0</v>
      </c>
      <c r="AS1296">
        <f t="shared" si="179"/>
        <v>0</v>
      </c>
      <c r="AT1296">
        <f t="shared" si="180"/>
        <v>0</v>
      </c>
      <c r="AU1296">
        <f t="shared" si="181"/>
        <v>0</v>
      </c>
      <c r="AV1296">
        <f t="shared" si="182"/>
        <v>0</v>
      </c>
    </row>
    <row r="1297" spans="1:48" ht="15" customHeight="1">
      <c r="A1297" s="83"/>
      <c r="B1297" s="100"/>
      <c r="C1297" s="125" t="s">
        <v>1860</v>
      </c>
      <c r="D1297" s="441"/>
      <c r="E1297" s="428"/>
      <c r="F1297" s="429"/>
      <c r="G1297" s="396"/>
      <c r="H1297" s="428"/>
      <c r="I1297" s="428"/>
      <c r="J1297" s="428"/>
      <c r="K1297" s="428"/>
      <c r="L1297" s="428"/>
      <c r="M1297" s="428"/>
      <c r="N1297" s="428"/>
      <c r="O1297" s="249"/>
      <c r="P1297" s="249"/>
      <c r="Q1297" s="249"/>
      <c r="R1297" s="249"/>
      <c r="S1297" s="249"/>
      <c r="T1297" s="251"/>
      <c r="U1297" s="251"/>
      <c r="V1297" s="251"/>
      <c r="W1297" s="251"/>
      <c r="X1297" s="251"/>
      <c r="Y1297" s="251"/>
      <c r="Z1297" s="251"/>
      <c r="AA1297" s="251"/>
      <c r="AB1297" s="251"/>
      <c r="AC1297" s="251"/>
      <c r="AD1297" s="251"/>
      <c r="AK1297">
        <f t="shared" si="171"/>
        <v>0</v>
      </c>
      <c r="AL1297">
        <f t="shared" si="172"/>
        <v>0</v>
      </c>
      <c r="AM1297">
        <f t="shared" si="173"/>
        <v>0</v>
      </c>
      <c r="AN1297">
        <f t="shared" si="174"/>
        <v>0</v>
      </c>
      <c r="AO1297">
        <f t="shared" si="175"/>
        <v>0</v>
      </c>
      <c r="AP1297">
        <f t="shared" si="176"/>
        <v>0</v>
      </c>
      <c r="AQ1297">
        <f t="shared" si="177"/>
        <v>0</v>
      </c>
      <c r="AR1297">
        <f t="shared" si="178"/>
        <v>0</v>
      </c>
      <c r="AS1297">
        <f t="shared" si="179"/>
        <v>0</v>
      </c>
      <c r="AT1297">
        <f t="shared" si="180"/>
        <v>0</v>
      </c>
      <c r="AU1297">
        <f t="shared" si="181"/>
        <v>0</v>
      </c>
      <c r="AV1297">
        <f t="shared" si="182"/>
        <v>0</v>
      </c>
    </row>
    <row r="1298" spans="1:48" ht="15" customHeight="1">
      <c r="A1298" s="83"/>
      <c r="B1298" s="100"/>
      <c r="C1298" s="125" t="s">
        <v>1861</v>
      </c>
      <c r="D1298" s="441"/>
      <c r="E1298" s="428"/>
      <c r="F1298" s="429"/>
      <c r="G1298" s="396"/>
      <c r="H1298" s="428"/>
      <c r="I1298" s="428"/>
      <c r="J1298" s="428"/>
      <c r="K1298" s="428"/>
      <c r="L1298" s="428"/>
      <c r="M1298" s="428"/>
      <c r="N1298" s="428"/>
      <c r="O1298" s="249"/>
      <c r="P1298" s="249"/>
      <c r="Q1298" s="249"/>
      <c r="R1298" s="249"/>
      <c r="S1298" s="249"/>
      <c r="T1298" s="251"/>
      <c r="U1298" s="251"/>
      <c r="V1298" s="251"/>
      <c r="W1298" s="251"/>
      <c r="X1298" s="251"/>
      <c r="Y1298" s="251"/>
      <c r="Z1298" s="251"/>
      <c r="AA1298" s="251"/>
      <c r="AB1298" s="251"/>
      <c r="AC1298" s="251"/>
      <c r="AD1298" s="251"/>
      <c r="AK1298">
        <f t="shared" si="171"/>
        <v>0</v>
      </c>
      <c r="AL1298">
        <f t="shared" si="172"/>
        <v>0</v>
      </c>
      <c r="AM1298">
        <f t="shared" si="173"/>
        <v>0</v>
      </c>
      <c r="AN1298">
        <f t="shared" si="174"/>
        <v>0</v>
      </c>
      <c r="AO1298">
        <f t="shared" si="175"/>
        <v>0</v>
      </c>
      <c r="AP1298">
        <f t="shared" si="176"/>
        <v>0</v>
      </c>
      <c r="AQ1298">
        <f t="shared" si="177"/>
        <v>0</v>
      </c>
      <c r="AR1298">
        <f t="shared" si="178"/>
        <v>0</v>
      </c>
      <c r="AS1298">
        <f t="shared" si="179"/>
        <v>0</v>
      </c>
      <c r="AT1298">
        <f t="shared" si="180"/>
        <v>0</v>
      </c>
      <c r="AU1298">
        <f t="shared" si="181"/>
        <v>0</v>
      </c>
      <c r="AV1298">
        <f t="shared" si="182"/>
        <v>0</v>
      </c>
    </row>
    <row r="1299" spans="1:48" ht="15" customHeight="1">
      <c r="A1299" s="83"/>
      <c r="B1299" s="100"/>
      <c r="AK1299">
        <f>SUM(AK723:AK1298)</f>
        <v>0</v>
      </c>
      <c r="AM1299">
        <f>SUM(AM723:AM1298)</f>
        <v>0</v>
      </c>
      <c r="AN1299">
        <f>SUM(AN723:AN1298)</f>
        <v>0</v>
      </c>
      <c r="AP1299">
        <f>SUM(AP723:AP1298)</f>
        <v>0</v>
      </c>
      <c r="AQ1299">
        <f>SUM(AQ723:AQ1298)</f>
        <v>0</v>
      </c>
      <c r="AS1299">
        <f>SUM(AS723:AS1298)</f>
        <v>0</v>
      </c>
      <c r="AT1299">
        <f>SUM(AT723:AT1298)</f>
        <v>0</v>
      </c>
      <c r="AV1299">
        <f>SUM(AV723:AV1298)</f>
        <v>0</v>
      </c>
    </row>
    <row r="1300" spans="1:48" ht="24" customHeight="1">
      <c r="A1300" s="83"/>
      <c r="B1300" s="15"/>
      <c r="C1300" s="371" t="s">
        <v>291</v>
      </c>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81"/>
      <c r="AK1300">
        <f>SUM(AL1300,AL719)</f>
        <v>0</v>
      </c>
      <c r="AL1300">
        <f>SUM(AM1299,AP1299,AS1299,AV1299)</f>
        <v>0</v>
      </c>
    </row>
    <row r="1301" spans="1:48" ht="60" customHeight="1">
      <c r="A1301" s="83"/>
      <c r="B1301" s="100"/>
      <c r="C1301" s="372"/>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317"/>
    </row>
    <row r="1302" spans="1:48" ht="15" customHeight="1">
      <c r="A1302" s="83"/>
      <c r="B1302" s="239" t="str">
        <f>IF(AG718=0,"","Favor de ingresar toda la información requerida en la pregunta.")</f>
        <v/>
      </c>
      <c r="C1302" s="239"/>
      <c r="D1302" s="34"/>
      <c r="E1302" s="34"/>
      <c r="F1302" s="34"/>
      <c r="G1302" s="34"/>
      <c r="H1302" s="34"/>
      <c r="I1302" s="34"/>
      <c r="J1302" s="34"/>
      <c r="K1302" s="34"/>
      <c r="L1302" s="34"/>
      <c r="M1302" s="34"/>
      <c r="N1302" s="34"/>
      <c r="O1302" s="34"/>
      <c r="P1302" s="34"/>
      <c r="Q1302" s="34"/>
      <c r="R1302" s="34"/>
      <c r="S1302" s="34"/>
      <c r="T1302" s="34"/>
      <c r="U1302" s="34"/>
      <c r="V1302" s="34"/>
      <c r="W1302" s="34"/>
      <c r="X1302" s="34"/>
      <c r="Y1302" s="34"/>
      <c r="Z1302" s="34"/>
      <c r="AA1302" s="34"/>
      <c r="AB1302" s="34"/>
      <c r="AC1302" s="34"/>
      <c r="AD1302" s="34"/>
    </row>
    <row r="1303" spans="1:48" ht="15" customHeight="1">
      <c r="A1303" s="83"/>
      <c r="B1303" s="239" t="str">
        <f>IF(AND(SUM(COUNTIF(O723:AD1298,"NS"),COUNTIF(T142:AD717,"NS"))&lt;&gt;0,C1301=""),"Alerta: Debido a que cuenta con registros NS, debe proporcionar una justificación en el area de comentarios al final de la pregunta.","")</f>
        <v/>
      </c>
      <c r="C1303" s="239"/>
      <c r="D1303" s="34"/>
      <c r="E1303" s="34"/>
      <c r="F1303" s="34"/>
      <c r="G1303" s="34"/>
      <c r="H1303" s="34"/>
      <c r="I1303" s="34"/>
      <c r="J1303" s="34"/>
      <c r="K1303" s="34"/>
      <c r="L1303" s="34"/>
      <c r="M1303" s="34"/>
      <c r="N1303" s="34"/>
      <c r="O1303" s="34"/>
      <c r="P1303" s="34"/>
      <c r="Q1303" s="34"/>
      <c r="R1303" s="34"/>
      <c r="S1303" s="34"/>
      <c r="T1303" s="34"/>
      <c r="U1303" s="34"/>
      <c r="V1303" s="34"/>
      <c r="W1303" s="34"/>
      <c r="X1303" s="34"/>
      <c r="Y1303" s="34"/>
      <c r="Z1303" s="34"/>
      <c r="AA1303" s="34"/>
      <c r="AB1303" s="34"/>
      <c r="AC1303" s="34"/>
      <c r="AD1303" s="34"/>
    </row>
    <row r="1304" spans="1:48" ht="15" customHeight="1">
      <c r="A1304" s="83"/>
      <c r="B1304" s="239" t="str">
        <f>IF(AK1300&gt;=1,"Favor de revisar la sumatoria y consistencia de totales y/o subtotales por filas (numéricos y NS).","")</f>
        <v/>
      </c>
      <c r="C1304" s="239"/>
      <c r="D1304" s="34"/>
      <c r="E1304" s="34"/>
      <c r="F1304" s="34"/>
      <c r="G1304" s="34"/>
      <c r="H1304" s="34"/>
      <c r="I1304" s="34"/>
      <c r="J1304" s="34"/>
      <c r="K1304" s="34"/>
      <c r="L1304" s="34"/>
      <c r="M1304" s="34"/>
      <c r="N1304" s="34"/>
      <c r="O1304" s="34"/>
      <c r="P1304" s="34"/>
      <c r="Q1304" s="34"/>
      <c r="R1304" s="34"/>
      <c r="S1304" s="34"/>
      <c r="T1304" s="34"/>
      <c r="U1304" s="34"/>
      <c r="V1304" s="34"/>
      <c r="W1304" s="34"/>
      <c r="X1304" s="34"/>
      <c r="Y1304" s="34"/>
      <c r="Z1304" s="34"/>
      <c r="AA1304" s="34"/>
      <c r="AB1304" s="34"/>
      <c r="AC1304" s="34"/>
      <c r="AD1304" s="34"/>
    </row>
    <row r="1305" spans="1:48" ht="15" customHeight="1">
      <c r="A1305" s="83"/>
      <c r="B1305" s="239" t="str">
        <f>IF(AH718&gt;0,"Revise la información capturada, ya que tiene datos ingresados en celdas que están sombreadas.","")</f>
        <v/>
      </c>
      <c r="C1305" s="239"/>
      <c r="D1305" s="34"/>
      <c r="E1305" s="34"/>
      <c r="F1305" s="34"/>
      <c r="G1305" s="34"/>
      <c r="H1305" s="34"/>
      <c r="I1305" s="34"/>
      <c r="J1305" s="34"/>
      <c r="K1305" s="34"/>
      <c r="L1305" s="34"/>
      <c r="M1305" s="34"/>
      <c r="N1305" s="34"/>
      <c r="O1305" s="34"/>
      <c r="P1305" s="34"/>
      <c r="Q1305" s="34"/>
      <c r="R1305" s="34"/>
      <c r="S1305" s="34"/>
      <c r="T1305" s="34"/>
      <c r="U1305" s="34"/>
      <c r="V1305" s="34"/>
      <c r="W1305" s="34"/>
      <c r="X1305" s="34"/>
      <c r="Y1305" s="34"/>
      <c r="Z1305" s="34"/>
      <c r="AA1305" s="34"/>
      <c r="AB1305" s="34"/>
      <c r="AC1305" s="34"/>
      <c r="AD1305" s="34"/>
    </row>
    <row r="1306" spans="1:48" ht="15" customHeight="1">
      <c r="A1306" s="83"/>
      <c r="B1306" s="239"/>
      <c r="C1306" s="239"/>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row>
    <row r="1307" spans="1:48" ht="15" customHeight="1">
      <c r="A1307" s="83"/>
      <c r="B1307" s="239"/>
      <c r="C1307" s="239"/>
      <c r="D1307" s="34"/>
      <c r="E1307" s="34"/>
      <c r="F1307" s="34"/>
      <c r="G1307" s="34"/>
      <c r="H1307" s="34"/>
      <c r="I1307" s="34"/>
      <c r="J1307" s="34"/>
      <c r="K1307" s="34"/>
      <c r="L1307" s="34"/>
      <c r="M1307" s="34"/>
      <c r="N1307" s="34"/>
      <c r="O1307" s="34"/>
      <c r="P1307" s="34"/>
      <c r="Q1307" s="34"/>
      <c r="R1307" s="34"/>
      <c r="S1307" s="34"/>
      <c r="T1307" s="34"/>
      <c r="U1307" s="34"/>
      <c r="V1307" s="34"/>
      <c r="W1307" s="34"/>
      <c r="X1307" s="34"/>
      <c r="Y1307" s="34"/>
      <c r="Z1307" s="34"/>
      <c r="AA1307" s="34"/>
      <c r="AB1307" s="34"/>
      <c r="AC1307" s="34"/>
      <c r="AD1307" s="34"/>
    </row>
    <row r="1308" spans="1:48" ht="36" customHeight="1">
      <c r="A1308" s="98" t="s">
        <v>1862</v>
      </c>
      <c r="B1308" s="473" t="s">
        <v>1863</v>
      </c>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81"/>
    </row>
    <row r="1309" spans="1:48" ht="24" customHeight="1">
      <c r="A1309" s="83"/>
      <c r="B1309" s="136"/>
      <c r="C1309" s="409" t="s">
        <v>1864</v>
      </c>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81"/>
    </row>
    <row r="1310" spans="1:48" ht="24" customHeight="1">
      <c r="A1310" s="83"/>
      <c r="B1310" s="136"/>
      <c r="C1310" s="371" t="s">
        <v>1865</v>
      </c>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row>
    <row r="1311" spans="1:48" ht="24" customHeight="1">
      <c r="A1311" s="83"/>
      <c r="B1311" s="136"/>
      <c r="C1311" s="371" t="s">
        <v>1866</v>
      </c>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row>
    <row r="1312" spans="1:48" ht="15" customHeight="1">
      <c r="A1312" s="83"/>
      <c r="B1312" s="200"/>
      <c r="C1312" s="32"/>
      <c r="D1312" s="32"/>
      <c r="E1312" s="32"/>
      <c r="F1312" s="32"/>
      <c r="G1312" s="32"/>
      <c r="H1312" s="32"/>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row>
    <row r="1313" spans="1:58" ht="60" customHeight="1">
      <c r="A1313" s="83"/>
      <c r="B1313" s="100"/>
      <c r="C1313" s="448" t="s">
        <v>1867</v>
      </c>
      <c r="D1313" s="320"/>
      <c r="E1313" s="384" t="s">
        <v>1868</v>
      </c>
      <c r="F1313" s="320"/>
      <c r="G1313" s="397" t="s">
        <v>1869</v>
      </c>
      <c r="H1313" s="316"/>
      <c r="I1313" s="316"/>
      <c r="J1313" s="316"/>
      <c r="K1313" s="316"/>
      <c r="L1313" s="316"/>
      <c r="M1313" s="316"/>
      <c r="N1313" s="316"/>
      <c r="O1313" s="316"/>
      <c r="P1313" s="316"/>
      <c r="Q1313" s="316"/>
      <c r="R1313" s="316"/>
      <c r="S1313" s="316"/>
      <c r="T1313" s="316"/>
      <c r="U1313" s="316"/>
      <c r="V1313" s="316"/>
      <c r="W1313" s="316"/>
      <c r="X1313" s="316"/>
      <c r="Y1313" s="316"/>
      <c r="Z1313" s="316"/>
      <c r="AA1313" s="316"/>
      <c r="AB1313" s="316"/>
      <c r="AC1313" s="316"/>
      <c r="AD1313" s="317"/>
    </row>
    <row r="1314" spans="1:58" ht="96" customHeight="1">
      <c r="A1314" s="83"/>
      <c r="B1314" s="100"/>
      <c r="C1314" s="321"/>
      <c r="D1314" s="322"/>
      <c r="E1314" s="321"/>
      <c r="F1314" s="322"/>
      <c r="G1314" s="384" t="s">
        <v>454</v>
      </c>
      <c r="H1314" s="387" t="s">
        <v>700</v>
      </c>
      <c r="I1314" s="387" t="s">
        <v>701</v>
      </c>
      <c r="J1314" s="387" t="s">
        <v>550</v>
      </c>
      <c r="K1314" s="315" t="s">
        <v>1295</v>
      </c>
      <c r="L1314" s="316"/>
      <c r="M1314" s="316"/>
      <c r="N1314" s="317"/>
      <c r="O1314" s="315" t="s">
        <v>1296</v>
      </c>
      <c r="P1314" s="316"/>
      <c r="Q1314" s="316"/>
      <c r="R1314" s="317"/>
      <c r="S1314" s="315" t="s">
        <v>1297</v>
      </c>
      <c r="T1314" s="316"/>
      <c r="U1314" s="316"/>
      <c r="V1314" s="317"/>
      <c r="W1314" s="315" t="s">
        <v>1298</v>
      </c>
      <c r="X1314" s="316"/>
      <c r="Y1314" s="316"/>
      <c r="Z1314" s="317"/>
      <c r="AA1314" s="315" t="s">
        <v>550</v>
      </c>
      <c r="AB1314" s="316"/>
      <c r="AC1314" s="316"/>
      <c r="AD1314" s="317"/>
    </row>
    <row r="1315" spans="1:58" ht="96" customHeight="1">
      <c r="A1315" s="83"/>
      <c r="B1315" s="15"/>
      <c r="C1315" s="323"/>
      <c r="D1315" s="324"/>
      <c r="E1315" s="323"/>
      <c r="F1315" s="324"/>
      <c r="G1315" s="452"/>
      <c r="H1315" s="452"/>
      <c r="I1315" s="452"/>
      <c r="J1315" s="452"/>
      <c r="K1315" s="93" t="s">
        <v>736</v>
      </c>
      <c r="L1315" s="94" t="s">
        <v>700</v>
      </c>
      <c r="M1315" s="94" t="s">
        <v>701</v>
      </c>
      <c r="N1315" s="94" t="s">
        <v>550</v>
      </c>
      <c r="O1315" s="93" t="s">
        <v>736</v>
      </c>
      <c r="P1315" s="94" t="s">
        <v>700</v>
      </c>
      <c r="Q1315" s="94" t="s">
        <v>701</v>
      </c>
      <c r="R1315" s="94" t="s">
        <v>550</v>
      </c>
      <c r="S1315" s="93" t="s">
        <v>736</v>
      </c>
      <c r="T1315" s="94" t="s">
        <v>700</v>
      </c>
      <c r="U1315" s="94" t="s">
        <v>701</v>
      </c>
      <c r="V1315" s="94" t="s">
        <v>550</v>
      </c>
      <c r="W1315" s="93" t="s">
        <v>736</v>
      </c>
      <c r="X1315" s="94" t="s">
        <v>700</v>
      </c>
      <c r="Y1315" s="94" t="s">
        <v>701</v>
      </c>
      <c r="Z1315" s="94" t="s">
        <v>550</v>
      </c>
      <c r="AA1315" s="93" t="s">
        <v>736</v>
      </c>
      <c r="AB1315" s="94" t="s">
        <v>700</v>
      </c>
      <c r="AC1315" s="94" t="s">
        <v>701</v>
      </c>
      <c r="AD1315" s="94" t="s">
        <v>550</v>
      </c>
      <c r="AF1315" t="s">
        <v>457</v>
      </c>
      <c r="AG1315" t="s">
        <v>412</v>
      </c>
      <c r="AH1315" t="s">
        <v>413</v>
      </c>
      <c r="AI1315" t="s">
        <v>794</v>
      </c>
      <c r="AK1315" t="s">
        <v>927</v>
      </c>
      <c r="AL1315" t="s">
        <v>739</v>
      </c>
      <c r="AM1315" t="s">
        <v>740</v>
      </c>
      <c r="AN1315" t="s">
        <v>928</v>
      </c>
      <c r="AO1315" t="s">
        <v>742</v>
      </c>
      <c r="AP1315" t="s">
        <v>743</v>
      </c>
      <c r="AQ1315" t="s">
        <v>1311</v>
      </c>
      <c r="AR1315" t="s">
        <v>745</v>
      </c>
      <c r="AS1315" t="s">
        <v>746</v>
      </c>
      <c r="AT1315" t="s">
        <v>1312</v>
      </c>
      <c r="AU1315" t="s">
        <v>748</v>
      </c>
      <c r="AV1315" t="s">
        <v>749</v>
      </c>
      <c r="AW1315" t="s">
        <v>1870</v>
      </c>
      <c r="AX1315" t="s">
        <v>751</v>
      </c>
      <c r="AY1315" t="s">
        <v>752</v>
      </c>
      <c r="AZ1315" t="s">
        <v>1871</v>
      </c>
      <c r="BA1315" t="s">
        <v>754</v>
      </c>
      <c r="BB1315" t="s">
        <v>755</v>
      </c>
      <c r="BC1315" t="s">
        <v>795</v>
      </c>
    </row>
    <row r="1316" spans="1:58" ht="15" customHeight="1">
      <c r="A1316" s="83"/>
      <c r="B1316" s="15"/>
      <c r="C1316" s="379"/>
      <c r="D1316" s="317"/>
      <c r="E1316" s="379"/>
      <c r="F1316" s="317"/>
      <c r="G1316" s="249"/>
      <c r="H1316" s="249"/>
      <c r="I1316" s="249"/>
      <c r="J1316" s="249"/>
      <c r="K1316" s="249"/>
      <c r="L1316" s="249"/>
      <c r="M1316" s="249"/>
      <c r="N1316" s="249"/>
      <c r="O1316" s="249"/>
      <c r="P1316" s="249"/>
      <c r="Q1316" s="249"/>
      <c r="R1316" s="249"/>
      <c r="S1316" s="249"/>
      <c r="T1316" s="249"/>
      <c r="U1316" s="249"/>
      <c r="V1316" s="249"/>
      <c r="W1316" s="249"/>
      <c r="X1316" s="249"/>
      <c r="Y1316" s="249"/>
      <c r="Z1316" s="249"/>
      <c r="AA1316" s="249"/>
      <c r="AB1316" s="249"/>
      <c r="AC1316" s="249"/>
      <c r="AD1316" s="249"/>
      <c r="AF1316">
        <f>IF(AND(C1316=1,E1316=0),1,0)</f>
        <v>0</v>
      </c>
      <c r="AG1316">
        <f>IF(AND(C1316=1,C26=1),IF(COUNTA(E1316:AD1316)=25,0,1),IF(AND(C1316="",C26=1),IF(COUNTA(E1316:AD1316)&gt;0,1,0),0))</f>
        <v>0</v>
      </c>
      <c r="AH1316">
        <f>IF(C26&gt;1,IF(COUNTBLANK(C1316:AD1316)=28,0,1),IF(C1316&gt;1,IF(COUNTA(E1316:AD1316)=0,0,1),0))</f>
        <v>0</v>
      </c>
      <c r="AI1316">
        <f>IF(OR(ISTEXT(E1316),ISTEXT(O26)),0,IF(E1316&gt;=O26,0,1))</f>
        <v>0</v>
      </c>
      <c r="AK1316">
        <f>COUNTIF(H1316:J1316,"NS")</f>
        <v>0</v>
      </c>
      <c r="AL1316">
        <f>SUM(H1316:J1316)</f>
        <v>0</v>
      </c>
      <c r="AM1316">
        <f>IF(COUNTA(G1316:J1316)=0,0,IF(OR(AND(G1316=0,AK1316&gt;0),AND(G1316="ns",AL1316&gt;0),AND(G1316="ns",AK1316=0,AL1316=0)),1,IF(OR(AND(AK1316&gt;=2,G1316&gt;AL1316),AND(G1316="ns",AL1316=0,AK1316&gt;0),G1316=AL1316),0,1)))</f>
        <v>0</v>
      </c>
      <c r="AN1316">
        <f>COUNTIF(L1316:N1316,"NS")</f>
        <v>0</v>
      </c>
      <c r="AO1316">
        <f>SUM(L1316:N1316)</f>
        <v>0</v>
      </c>
      <c r="AP1316">
        <f>IF(COUNTA(K1316:N1316)=0,0,IF(OR(AND(K1316=0,AN1316&gt;0),AND(K1316="ns",AO1316&gt;0),AND(K1316="ns",AN1316=0,AO1316=0)),1,IF(OR(AND(AN1316&gt;=2,K1316&gt;AO1316),AND(K1316="ns",AO1316=0,AN1316&gt;0),K1316=AO1316),0,1)))</f>
        <v>0</v>
      </c>
      <c r="AQ1316">
        <f>COUNTIF(P1316:R1316,"NS")</f>
        <v>0</v>
      </c>
      <c r="AR1316">
        <f>SUM(P1316:R1316)</f>
        <v>0</v>
      </c>
      <c r="AS1316">
        <f>IF(COUNTA(O1316:R1316)=0,0,IF(OR(AND(O1316=0,AQ1316&gt;0),AND(O1316="ns",AR1316&gt;0),AND(O1316="ns",AQ1316=0,AR1316=0)),1,IF(OR(AND(AQ1316&gt;=2,O1316&gt;AR1316),AND(O1316="ns",AR1316=0,AQ1316&gt;0),O1316=AR1316),0,1)))</f>
        <v>0</v>
      </c>
      <c r="AT1316">
        <f>COUNTIF(T1316:V1316,"NS")</f>
        <v>0</v>
      </c>
      <c r="AU1316">
        <f>SUM(T1316:V1316)</f>
        <v>0</v>
      </c>
      <c r="AV1316">
        <f>IF(COUNTA(S1316:V1316)=0,0,IF(OR(AND(S1316=0,AT1316&gt;0),AND(S1316="ns",AU1316&gt;0),AND(S1316="ns",AT1316=0,AU1316=0)),1,IF(OR(AND(AT1316&gt;=2,S1316&gt;AU1316),AND(S1316="ns",AU1316=0,AT1316&gt;0),S1316=AU1316),0,1)))</f>
        <v>0</v>
      </c>
      <c r="AW1316">
        <f>COUNTIF(X1316:Z1316,"NS")</f>
        <v>0</v>
      </c>
      <c r="AX1316">
        <f>SUM(X1316:Z1316)</f>
        <v>0</v>
      </c>
      <c r="AY1316">
        <f>IF(COUNTA(W1316:Z1316)=0,0,IF(OR(AND(W1316=0,AW1316&gt;0),AND(W1316="ns",AX1316&gt;0),AND(W1316="ns",AW1316=0,AX1316=0)),1,IF(OR(AND(AW1316&gt;=2,W1316&gt;AX1316),AND(W1316="ns",AX1316=0,AW1316&gt;0),W1316=AX1316),0,1)))</f>
        <v>0</v>
      </c>
      <c r="AZ1316">
        <f>COUNTIF(AB1316:AD1316,"NS")</f>
        <v>0</v>
      </c>
      <c r="BA1316">
        <f>SUM(AB1316:AD1316)</f>
        <v>0</v>
      </c>
      <c r="BB1316">
        <f>IF(COUNTA(AA1316:AD1316)=0,0,IF(OR(AND(AA1316=0,AZ1316&gt;0),AND(AA1316="ns",BA1316&gt;0),AND(AA1316="ns",AZ1316=0,BA1316=0)),1,IF(OR(AND(AZ1316&gt;=2,AA1316&gt;BA1316),AND(AA1316="ns",BA1316=0,AZ1316&gt;0),AA1316=BA1316),0,1)))</f>
        <v>0</v>
      </c>
      <c r="BC1316">
        <f>IF(OR(ISTEXT(G1316),ISTEXT(O45)),0,IF(G1316&lt;=O45,0,1))</f>
        <v>0</v>
      </c>
      <c r="BD1316">
        <f>IF(OR(ISTEXT(H1316),ISTEXT(S45)),0,IF(H1316&lt;=S45,0,1))</f>
        <v>0</v>
      </c>
      <c r="BE1316">
        <f>IF(OR(ISTEXT(I1316),ISTEXT(W45)),0,IF(I1316&lt;=W45,0,1))</f>
        <v>0</v>
      </c>
      <c r="BF1316">
        <f>IF(OR(ISTEXT(J1316),ISTEXT(AA45)),0,IF(J1316&lt;=AA45,0,1))</f>
        <v>0</v>
      </c>
    </row>
    <row r="1317" spans="1:58" ht="15" customHeight="1">
      <c r="A1317" s="83"/>
      <c r="B1317" s="100"/>
      <c r="AF1317" s="248">
        <f>SUM(AF1316:AF1316)</f>
        <v>0</v>
      </c>
      <c r="AK1317">
        <f>SUM(AK1316:AK1316)</f>
        <v>0</v>
      </c>
      <c r="AM1317">
        <f>SUM(AM1316:AM1316)</f>
        <v>0</v>
      </c>
      <c r="AN1317">
        <f>SUM(AN1316:AN1316)</f>
        <v>0</v>
      </c>
      <c r="AP1317">
        <f>SUM(AP1316:AP1316)</f>
        <v>0</v>
      </c>
      <c r="AQ1317">
        <f>SUM(AQ1316:AQ1316)</f>
        <v>0</v>
      </c>
      <c r="AS1317">
        <f>SUM(AS1316:AS1316)</f>
        <v>0</v>
      </c>
      <c r="AT1317">
        <f>SUM(AT1316:AT1316)</f>
        <v>0</v>
      </c>
      <c r="AV1317">
        <f>SUM(AV1316:AV1316)</f>
        <v>0</v>
      </c>
      <c r="AW1317">
        <f>SUM(AW1316:AW1316)</f>
        <v>0</v>
      </c>
      <c r="AY1317">
        <f>SUM(AY1316:AY1316)</f>
        <v>0</v>
      </c>
      <c r="AZ1317">
        <f>SUM(AZ1316:AZ1316)</f>
        <v>0</v>
      </c>
      <c r="BB1317">
        <f>SUM(BB1316:BB1316)</f>
        <v>0</v>
      </c>
      <c r="BC1317">
        <f>IF(OR(ISTEXT(K1316),ISTEXT(O40)),0,IF(K1316&lt;=O40,0,1))</f>
        <v>0</v>
      </c>
      <c r="BD1317">
        <f>IF(OR(ISTEXT(L1316),ISTEXT(S40)),0,IF(L1316&lt;=S40,0,1))</f>
        <v>0</v>
      </c>
      <c r="BE1317">
        <f>IF(OR(ISTEXT(M1316),ISTEXT(W40)),0,IF(M1316&lt;=W40,0,1))</f>
        <v>0</v>
      </c>
      <c r="BF1317">
        <f>IF(OR(ISTEXT(N1316),ISTEXT(AA40)),0,IF(N1316&lt;=AA40,0,1))</f>
        <v>0</v>
      </c>
    </row>
    <row r="1318" spans="1:58" ht="24" customHeight="1">
      <c r="A1318" s="83"/>
      <c r="B1318" s="15"/>
      <c r="C1318" s="371" t="s">
        <v>291</v>
      </c>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81"/>
      <c r="AK1318" t="s">
        <v>775</v>
      </c>
      <c r="AL1318">
        <f>SUM(AM1317,AP1317,AS1317,AV1317,AY1317,BB1317)</f>
        <v>0</v>
      </c>
      <c r="BC1318">
        <f>IF(OR(ISTEXT(O1316),ISTEXT(O41)),0,IF(O1316&lt;=O41,0,1))</f>
        <v>0</v>
      </c>
      <c r="BD1318">
        <f>IF(OR(ISTEXT(P1316),ISTEXT(S41)),0,IF(P1316&lt;=S41,0,1))</f>
        <v>0</v>
      </c>
      <c r="BE1318">
        <f>IF(OR(ISTEXT(Q1316),ISTEXT(W41)),0,IF(Q1316&lt;=W41,0,1))</f>
        <v>0</v>
      </c>
      <c r="BF1318">
        <f>IF(OR(ISTEXT(R1316),ISTEXT(AA41)),0,IF(R1316&lt;=AA41,0,1))</f>
        <v>0</v>
      </c>
    </row>
    <row r="1319" spans="1:58" ht="60" customHeight="1">
      <c r="A1319" s="83"/>
      <c r="B1319" s="100"/>
      <c r="C1319" s="372"/>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7"/>
      <c r="BC1319">
        <f>IF(OR(ISTEXT(S1316),ISTEXT(O42)),0,IF(S1316&lt;=O42,0,1))</f>
        <v>0</v>
      </c>
      <c r="BD1319">
        <f>IF(OR(ISTEXT(T1316),ISTEXT(S42)),0,IF(T1316&lt;=S42,0,1))</f>
        <v>0</v>
      </c>
      <c r="BE1319">
        <f>IF(OR(ISTEXT(U1316),ISTEXT(W42)),0,IF(U1316&lt;=W42,0,1))</f>
        <v>0</v>
      </c>
      <c r="BF1319">
        <f>IF(OR(ISTEXT(V1316),ISTEXT(AA42)),0,IF(V1316&lt;=AA42,0,1))</f>
        <v>0</v>
      </c>
    </row>
    <row r="1320" spans="1:58" ht="15" customHeight="1">
      <c r="B1320" s="239" t="str">
        <f>IF(AG1316=0,"","Favor de ingresar toda la información requerida en la pregunta.")</f>
        <v/>
      </c>
      <c r="BC1320">
        <f>IF(OR(ISTEXT(W1316),ISTEXT(O43)),0,IF(W1316&lt;=O43,0,1))</f>
        <v>0</v>
      </c>
      <c r="BD1320">
        <f>IF(OR(ISTEXT(X1316),ISTEXT(S43)),0,IF(X1316&lt;=S43,0,1))</f>
        <v>0</v>
      </c>
      <c r="BE1320">
        <f>IF(OR(ISTEXT(Y1316),ISTEXT(W43)),0,IF(Y1316&lt;=W43,0,1))</f>
        <v>0</v>
      </c>
      <c r="BF1320">
        <f>IF(OR(ISTEXT(Z1316),ISTEXT(AA43)),0,IF(Z1316&lt;=AA43,0,1))</f>
        <v>0</v>
      </c>
    </row>
    <row r="1321" spans="1:58" ht="15" customHeight="1">
      <c r="B1321" s="239" t="str">
        <f>IF(AND(COUNTIF(E1316:AD1316,"NS")&lt;&gt;0,C1319=""),"Alerta: Debido a que cuenta con registros NS, debe proporcionar una justificación en el area de comentarios al final de la pregunta.","")</f>
        <v/>
      </c>
      <c r="BC1321">
        <f>IF(OR(ISTEXT(AA1316),ISTEXT(O44)),0,IF(AA1316&lt;=O44,0,1))</f>
        <v>0</v>
      </c>
      <c r="BD1321">
        <f>IF(OR(ISTEXT(AB1316),ISTEXT(S44)),0,IF(AB1316&lt;=S44,0,1))</f>
        <v>0</v>
      </c>
      <c r="BE1321">
        <f>IF(OR(ISTEXT(AC1316),ISTEXT(W44)),0,IF(AC1316&lt;=W44,0,1))</f>
        <v>0</v>
      </c>
      <c r="BF1321">
        <f>IF(OR(ISTEXT(AD1316),ISTEXT(AA44)),0,IF(AD1316&lt;=AA44,0,1))</f>
        <v>0</v>
      </c>
    </row>
    <row r="1322" spans="1:58" ht="15" customHeight="1">
      <c r="B1322" s="239" t="str">
        <f>IF(AL1318&gt;=1,"Favor de revisar la sumatoria y consistencia de totales y/o subtotales por filas (numéricos y NS).","")</f>
        <v/>
      </c>
      <c r="BF1322">
        <f>SUM(BC1316:BF1321)</f>
        <v>0</v>
      </c>
    </row>
    <row r="1323" spans="1:58" ht="15" customHeight="1">
      <c r="B1323" s="239" t="str">
        <f>IF(AH1316&gt;0,"Revise la información capturada, ya que tiene datos ingresados en celdas que están sombreadas.","")</f>
        <v/>
      </c>
    </row>
    <row r="1324" spans="1:58" ht="15" customHeight="1">
      <c r="B1324" s="239" t="str">
        <f>IF(AI1316&gt;0,"Favor de revisar la instrucción 2, debido a que no se cumplen con los criterios mencionados.",IF(BF1322&gt;0,"Favor de revisar la instrucción 3, debido a que no se cumplen con los criterios mencionados.",""))</f>
        <v/>
      </c>
    </row>
    <row r="1325" spans="1:58" ht="15" customHeight="1">
      <c r="B1325" s="239" t="str">
        <f>IF(AF1317=0,"","Debido a que cuenta con registro(s) con el código 1, el total de la fila respectiva debe ser mayor a cero.")</f>
        <v/>
      </c>
    </row>
  </sheetData>
  <sheetProtection algorithmName="SHA-512" hashValue="/1GG72VQoleM59LYEBR7qYz4LQ/0xlfKfbxme8hqt0ji4uUESORq/LJ4bVmo8iTz28XnwnZ+g2qvVvAWB7CYhw==" saltValue="+zc7icUXDZg+QCGQQnThXg==" spinCount="100000" sheet="1" objects="1"/>
  <mergeCells count="3114">
    <mergeCell ref="C1313:D1315"/>
    <mergeCell ref="E1313:F1315"/>
    <mergeCell ref="G1313:AD1313"/>
    <mergeCell ref="G1314:G1315"/>
    <mergeCell ref="H1314:H1315"/>
    <mergeCell ref="I1314:I1315"/>
    <mergeCell ref="J1314:J1315"/>
    <mergeCell ref="K1314:N1314"/>
    <mergeCell ref="C1316:D1316"/>
    <mergeCell ref="E1316:F1316"/>
    <mergeCell ref="G1282:N1282"/>
    <mergeCell ref="G1283:N1283"/>
    <mergeCell ref="G1284:N1284"/>
    <mergeCell ref="G1285:N1285"/>
    <mergeCell ref="G1286:N1286"/>
    <mergeCell ref="G1287:N1287"/>
    <mergeCell ref="G1288:N1288"/>
    <mergeCell ref="G1289:N1289"/>
    <mergeCell ref="G1290:N1290"/>
    <mergeCell ref="G1291:N1291"/>
    <mergeCell ref="G1292:N1292"/>
    <mergeCell ref="G1293:N1293"/>
    <mergeCell ref="G1294:N1294"/>
    <mergeCell ref="G1295:N1295"/>
    <mergeCell ref="G1296:N1296"/>
    <mergeCell ref="G1297:N1297"/>
    <mergeCell ref="G1298:N1298"/>
    <mergeCell ref="D1298:F1298"/>
    <mergeCell ref="D1284:F1284"/>
    <mergeCell ref="D1285:F1285"/>
    <mergeCell ref="D1283:F1283"/>
    <mergeCell ref="D1288:F1288"/>
    <mergeCell ref="G1265:N1265"/>
    <mergeCell ref="G1266:N1266"/>
    <mergeCell ref="G1267:N1267"/>
    <mergeCell ref="G1268:N1268"/>
    <mergeCell ref="G1269:N1269"/>
    <mergeCell ref="G1270:N1270"/>
    <mergeCell ref="G1271:N1271"/>
    <mergeCell ref="G1272:N1272"/>
    <mergeCell ref="G1273:N1273"/>
    <mergeCell ref="G1274:N1274"/>
    <mergeCell ref="G1275:N1275"/>
    <mergeCell ref="G1276:N1276"/>
    <mergeCell ref="G1277:N1277"/>
    <mergeCell ref="G1278:N1278"/>
    <mergeCell ref="G1279:N1279"/>
    <mergeCell ref="G1280:N1280"/>
    <mergeCell ref="G1281:N1281"/>
    <mergeCell ref="G1248:N1248"/>
    <mergeCell ref="G1249:N1249"/>
    <mergeCell ref="G1250:N1250"/>
    <mergeCell ref="G1251:N1251"/>
    <mergeCell ref="G1252:N1252"/>
    <mergeCell ref="G1253:N1253"/>
    <mergeCell ref="G1254:N1254"/>
    <mergeCell ref="G1255:N1255"/>
    <mergeCell ref="G1256:N1256"/>
    <mergeCell ref="G1257:N1257"/>
    <mergeCell ref="G1258:N1258"/>
    <mergeCell ref="G1259:N1259"/>
    <mergeCell ref="G1260:N1260"/>
    <mergeCell ref="G1261:N1261"/>
    <mergeCell ref="G1262:N1262"/>
    <mergeCell ref="G1263:N1263"/>
    <mergeCell ref="G1264:N1264"/>
    <mergeCell ref="G1231:N1231"/>
    <mergeCell ref="G1232:N1232"/>
    <mergeCell ref="G1233:N1233"/>
    <mergeCell ref="G1234:N1234"/>
    <mergeCell ref="G1235:N1235"/>
    <mergeCell ref="G1236:N1236"/>
    <mergeCell ref="G1237:N1237"/>
    <mergeCell ref="G1238:N1238"/>
    <mergeCell ref="G1239:N1239"/>
    <mergeCell ref="G1240:N1240"/>
    <mergeCell ref="G1241:N1241"/>
    <mergeCell ref="G1242:N1242"/>
    <mergeCell ref="G1243:N1243"/>
    <mergeCell ref="G1244:N1244"/>
    <mergeCell ref="G1245:N1245"/>
    <mergeCell ref="G1246:N1246"/>
    <mergeCell ref="G1247:N1247"/>
    <mergeCell ref="G1214:N1214"/>
    <mergeCell ref="G1215:N1215"/>
    <mergeCell ref="G1216:N1216"/>
    <mergeCell ref="G1217:N1217"/>
    <mergeCell ref="G1218:N1218"/>
    <mergeCell ref="G1219:N1219"/>
    <mergeCell ref="G1220:N1220"/>
    <mergeCell ref="G1221:N1221"/>
    <mergeCell ref="G1222:N1222"/>
    <mergeCell ref="G1223:N1223"/>
    <mergeCell ref="G1224:N1224"/>
    <mergeCell ref="G1225:N1225"/>
    <mergeCell ref="G1226:N1226"/>
    <mergeCell ref="G1227:N1227"/>
    <mergeCell ref="G1228:N1228"/>
    <mergeCell ref="G1229:N1229"/>
    <mergeCell ref="G1230:N1230"/>
    <mergeCell ref="G1197:N1197"/>
    <mergeCell ref="G1198:N1198"/>
    <mergeCell ref="G1199:N1199"/>
    <mergeCell ref="G1200:N1200"/>
    <mergeCell ref="G1201:N1201"/>
    <mergeCell ref="G1202:N1202"/>
    <mergeCell ref="G1203:N1203"/>
    <mergeCell ref="G1204:N1204"/>
    <mergeCell ref="G1205:N1205"/>
    <mergeCell ref="G1206:N1206"/>
    <mergeCell ref="G1207:N1207"/>
    <mergeCell ref="G1208:N1208"/>
    <mergeCell ref="G1209:N1209"/>
    <mergeCell ref="G1210:N1210"/>
    <mergeCell ref="G1211:N1211"/>
    <mergeCell ref="G1212:N1212"/>
    <mergeCell ref="G1213:N1213"/>
    <mergeCell ref="G1180:N1180"/>
    <mergeCell ref="G1181:N1181"/>
    <mergeCell ref="G1182:N1182"/>
    <mergeCell ref="G1183:N1183"/>
    <mergeCell ref="G1184:N1184"/>
    <mergeCell ref="G1185:N1185"/>
    <mergeCell ref="G1186:N1186"/>
    <mergeCell ref="G1187:N1187"/>
    <mergeCell ref="G1188:N1188"/>
    <mergeCell ref="G1189:N1189"/>
    <mergeCell ref="G1190:N1190"/>
    <mergeCell ref="G1191:N1191"/>
    <mergeCell ref="G1192:N1192"/>
    <mergeCell ref="G1193:N1193"/>
    <mergeCell ref="G1194:N1194"/>
    <mergeCell ref="G1195:N1195"/>
    <mergeCell ref="G1196:N1196"/>
    <mergeCell ref="G1163:N1163"/>
    <mergeCell ref="G1164:N1164"/>
    <mergeCell ref="G1165:N1165"/>
    <mergeCell ref="G1166:N1166"/>
    <mergeCell ref="G1167:N1167"/>
    <mergeCell ref="G1168:N1168"/>
    <mergeCell ref="G1169:N1169"/>
    <mergeCell ref="G1170:N1170"/>
    <mergeCell ref="G1171:N1171"/>
    <mergeCell ref="G1172:N1172"/>
    <mergeCell ref="G1173:N1173"/>
    <mergeCell ref="G1174:N1174"/>
    <mergeCell ref="G1175:N1175"/>
    <mergeCell ref="G1176:N1176"/>
    <mergeCell ref="G1177:N1177"/>
    <mergeCell ref="G1178:N1178"/>
    <mergeCell ref="G1179:N1179"/>
    <mergeCell ref="G1146:N1146"/>
    <mergeCell ref="G1147:N1147"/>
    <mergeCell ref="G1148:N1148"/>
    <mergeCell ref="G1149:N1149"/>
    <mergeCell ref="G1150:N1150"/>
    <mergeCell ref="G1151:N1151"/>
    <mergeCell ref="G1152:N1152"/>
    <mergeCell ref="G1153:N1153"/>
    <mergeCell ref="G1154:N1154"/>
    <mergeCell ref="G1155:N1155"/>
    <mergeCell ref="G1156:N1156"/>
    <mergeCell ref="G1157:N1157"/>
    <mergeCell ref="G1158:N1158"/>
    <mergeCell ref="G1159:N1159"/>
    <mergeCell ref="G1160:N1160"/>
    <mergeCell ref="G1161:N1161"/>
    <mergeCell ref="G1162:N1162"/>
    <mergeCell ref="G1129:N1129"/>
    <mergeCell ref="G1130:N1130"/>
    <mergeCell ref="G1131:N1131"/>
    <mergeCell ref="G1132:N1132"/>
    <mergeCell ref="G1133:N1133"/>
    <mergeCell ref="G1134:N1134"/>
    <mergeCell ref="G1135:N1135"/>
    <mergeCell ref="G1136:N1136"/>
    <mergeCell ref="G1137:N1137"/>
    <mergeCell ref="G1138:N1138"/>
    <mergeCell ref="G1139:N1139"/>
    <mergeCell ref="G1140:N1140"/>
    <mergeCell ref="G1141:N1141"/>
    <mergeCell ref="G1142:N1142"/>
    <mergeCell ref="G1143:N1143"/>
    <mergeCell ref="G1144:N1144"/>
    <mergeCell ref="G1145:N1145"/>
    <mergeCell ref="G1112:N1112"/>
    <mergeCell ref="G1113:N1113"/>
    <mergeCell ref="G1114:N1114"/>
    <mergeCell ref="G1115:N1115"/>
    <mergeCell ref="G1116:N1116"/>
    <mergeCell ref="G1117:N1117"/>
    <mergeCell ref="G1118:N1118"/>
    <mergeCell ref="G1119:N1119"/>
    <mergeCell ref="G1120:N1120"/>
    <mergeCell ref="G1121:N1121"/>
    <mergeCell ref="G1122:N1122"/>
    <mergeCell ref="G1123:N1123"/>
    <mergeCell ref="G1124:N1124"/>
    <mergeCell ref="G1125:N1125"/>
    <mergeCell ref="G1126:N1126"/>
    <mergeCell ref="G1127:N1127"/>
    <mergeCell ref="G1128:N1128"/>
    <mergeCell ref="G1095:N1095"/>
    <mergeCell ref="G1096:N1096"/>
    <mergeCell ref="G1097:N1097"/>
    <mergeCell ref="G1098:N1098"/>
    <mergeCell ref="G1099:N1099"/>
    <mergeCell ref="G1100:N1100"/>
    <mergeCell ref="G1101:N1101"/>
    <mergeCell ref="G1102:N1102"/>
    <mergeCell ref="G1103:N1103"/>
    <mergeCell ref="G1104:N1104"/>
    <mergeCell ref="G1105:N1105"/>
    <mergeCell ref="G1106:N1106"/>
    <mergeCell ref="G1107:N1107"/>
    <mergeCell ref="G1108:N1108"/>
    <mergeCell ref="G1109:N1109"/>
    <mergeCell ref="G1110:N1110"/>
    <mergeCell ref="G1111:N1111"/>
    <mergeCell ref="G1078:N1078"/>
    <mergeCell ref="G1079:N1079"/>
    <mergeCell ref="G1080:N1080"/>
    <mergeCell ref="G1081:N1081"/>
    <mergeCell ref="G1082:N1082"/>
    <mergeCell ref="G1083:N1083"/>
    <mergeCell ref="G1084:N1084"/>
    <mergeCell ref="G1085:N1085"/>
    <mergeCell ref="G1086:N1086"/>
    <mergeCell ref="G1087:N1087"/>
    <mergeCell ref="G1088:N1088"/>
    <mergeCell ref="G1089:N1089"/>
    <mergeCell ref="G1090:N1090"/>
    <mergeCell ref="G1091:N1091"/>
    <mergeCell ref="G1092:N1092"/>
    <mergeCell ref="G1093:N1093"/>
    <mergeCell ref="G1094:N1094"/>
    <mergeCell ref="G1061:N1061"/>
    <mergeCell ref="G1062:N1062"/>
    <mergeCell ref="G1063:N1063"/>
    <mergeCell ref="G1064:N1064"/>
    <mergeCell ref="G1065:N1065"/>
    <mergeCell ref="G1066:N1066"/>
    <mergeCell ref="G1067:N1067"/>
    <mergeCell ref="G1068:N1068"/>
    <mergeCell ref="G1069:N1069"/>
    <mergeCell ref="G1070:N1070"/>
    <mergeCell ref="G1071:N1071"/>
    <mergeCell ref="G1072:N1072"/>
    <mergeCell ref="G1073:N1073"/>
    <mergeCell ref="G1074:N1074"/>
    <mergeCell ref="G1075:N1075"/>
    <mergeCell ref="G1076:N1076"/>
    <mergeCell ref="G1077:N1077"/>
    <mergeCell ref="G1044:N1044"/>
    <mergeCell ref="G1045:N1045"/>
    <mergeCell ref="G1046:N1046"/>
    <mergeCell ref="G1047:N1047"/>
    <mergeCell ref="G1048:N1048"/>
    <mergeCell ref="G1049:N1049"/>
    <mergeCell ref="G1050:N1050"/>
    <mergeCell ref="G1051:N1051"/>
    <mergeCell ref="G1052:N1052"/>
    <mergeCell ref="G1053:N1053"/>
    <mergeCell ref="G1054:N1054"/>
    <mergeCell ref="G1055:N1055"/>
    <mergeCell ref="G1056:N1056"/>
    <mergeCell ref="G1057:N1057"/>
    <mergeCell ref="G1058:N1058"/>
    <mergeCell ref="G1059:N1059"/>
    <mergeCell ref="G1060:N1060"/>
    <mergeCell ref="G1027:N1027"/>
    <mergeCell ref="G1028:N1028"/>
    <mergeCell ref="G1029:N1029"/>
    <mergeCell ref="G1030:N1030"/>
    <mergeCell ref="G1031:N1031"/>
    <mergeCell ref="G1032:N1032"/>
    <mergeCell ref="G1033:N1033"/>
    <mergeCell ref="G1034:N1034"/>
    <mergeCell ref="G1035:N1035"/>
    <mergeCell ref="G1036:N1036"/>
    <mergeCell ref="G1037:N1037"/>
    <mergeCell ref="G1038:N1038"/>
    <mergeCell ref="G1039:N1039"/>
    <mergeCell ref="G1040:N1040"/>
    <mergeCell ref="G1041:N1041"/>
    <mergeCell ref="G1042:N1042"/>
    <mergeCell ref="G1043:N1043"/>
    <mergeCell ref="G1010:N1010"/>
    <mergeCell ref="G1011:N1011"/>
    <mergeCell ref="G1012:N1012"/>
    <mergeCell ref="G1013:N1013"/>
    <mergeCell ref="G1014:N1014"/>
    <mergeCell ref="G1015:N1015"/>
    <mergeCell ref="G1016:N1016"/>
    <mergeCell ref="G1017:N1017"/>
    <mergeCell ref="G1018:N1018"/>
    <mergeCell ref="G1019:N1019"/>
    <mergeCell ref="G1020:N1020"/>
    <mergeCell ref="G1021:N1021"/>
    <mergeCell ref="G1022:N1022"/>
    <mergeCell ref="G1023:N1023"/>
    <mergeCell ref="G1024:N1024"/>
    <mergeCell ref="G1025:N1025"/>
    <mergeCell ref="G1026:N1026"/>
    <mergeCell ref="G993:N993"/>
    <mergeCell ref="G994:N994"/>
    <mergeCell ref="G995:N995"/>
    <mergeCell ref="G996:N996"/>
    <mergeCell ref="G997:N997"/>
    <mergeCell ref="G998:N998"/>
    <mergeCell ref="G999:N999"/>
    <mergeCell ref="G1000:N1000"/>
    <mergeCell ref="G1001:N1001"/>
    <mergeCell ref="G1002:N1002"/>
    <mergeCell ref="G1003:N1003"/>
    <mergeCell ref="G1004:N1004"/>
    <mergeCell ref="G1005:N1005"/>
    <mergeCell ref="G1006:N1006"/>
    <mergeCell ref="G1007:N1007"/>
    <mergeCell ref="G1008:N1008"/>
    <mergeCell ref="G1009:N1009"/>
    <mergeCell ref="G976:N976"/>
    <mergeCell ref="G977:N977"/>
    <mergeCell ref="G978:N978"/>
    <mergeCell ref="G979:N979"/>
    <mergeCell ref="G980:N980"/>
    <mergeCell ref="G981:N981"/>
    <mergeCell ref="G982:N982"/>
    <mergeCell ref="G983:N983"/>
    <mergeCell ref="G984:N984"/>
    <mergeCell ref="G985:N985"/>
    <mergeCell ref="G986:N986"/>
    <mergeCell ref="G987:N987"/>
    <mergeCell ref="G988:N988"/>
    <mergeCell ref="G989:N989"/>
    <mergeCell ref="G990:N990"/>
    <mergeCell ref="G991:N991"/>
    <mergeCell ref="G992:N992"/>
    <mergeCell ref="G959:N959"/>
    <mergeCell ref="G960:N960"/>
    <mergeCell ref="G961:N961"/>
    <mergeCell ref="G962:N962"/>
    <mergeCell ref="G963:N963"/>
    <mergeCell ref="G964:N964"/>
    <mergeCell ref="G965:N965"/>
    <mergeCell ref="G966:N966"/>
    <mergeCell ref="G967:N967"/>
    <mergeCell ref="G968:N968"/>
    <mergeCell ref="G969:N969"/>
    <mergeCell ref="G970:N970"/>
    <mergeCell ref="G971:N971"/>
    <mergeCell ref="G972:N972"/>
    <mergeCell ref="G973:N973"/>
    <mergeCell ref="G974:N974"/>
    <mergeCell ref="G975:N975"/>
    <mergeCell ref="G942:N942"/>
    <mergeCell ref="G943:N943"/>
    <mergeCell ref="G944:N944"/>
    <mergeCell ref="G945:N945"/>
    <mergeCell ref="G946:N946"/>
    <mergeCell ref="G947:N947"/>
    <mergeCell ref="G948:N948"/>
    <mergeCell ref="G949:N949"/>
    <mergeCell ref="G950:N950"/>
    <mergeCell ref="G951:N951"/>
    <mergeCell ref="G952:N952"/>
    <mergeCell ref="G953:N953"/>
    <mergeCell ref="G954:N954"/>
    <mergeCell ref="G955:N955"/>
    <mergeCell ref="G956:N956"/>
    <mergeCell ref="G957:N957"/>
    <mergeCell ref="G958:N958"/>
    <mergeCell ref="G925:N925"/>
    <mergeCell ref="G926:N926"/>
    <mergeCell ref="G927:N927"/>
    <mergeCell ref="G928:N928"/>
    <mergeCell ref="G929:N929"/>
    <mergeCell ref="G930:N930"/>
    <mergeCell ref="G931:N931"/>
    <mergeCell ref="G932:N932"/>
    <mergeCell ref="G933:N933"/>
    <mergeCell ref="G934:N934"/>
    <mergeCell ref="G935:N935"/>
    <mergeCell ref="G936:N936"/>
    <mergeCell ref="G937:N937"/>
    <mergeCell ref="G938:N938"/>
    <mergeCell ref="G939:N939"/>
    <mergeCell ref="G940:N940"/>
    <mergeCell ref="G941:N941"/>
    <mergeCell ref="G908:N908"/>
    <mergeCell ref="G909:N909"/>
    <mergeCell ref="G910:N910"/>
    <mergeCell ref="G911:N911"/>
    <mergeCell ref="G912:N912"/>
    <mergeCell ref="G913:N913"/>
    <mergeCell ref="G914:N914"/>
    <mergeCell ref="G915:N915"/>
    <mergeCell ref="G916:N916"/>
    <mergeCell ref="G917:N917"/>
    <mergeCell ref="G918:N918"/>
    <mergeCell ref="G919:N919"/>
    <mergeCell ref="G920:N920"/>
    <mergeCell ref="G921:N921"/>
    <mergeCell ref="G922:N922"/>
    <mergeCell ref="G923:N923"/>
    <mergeCell ref="G924:N924"/>
    <mergeCell ref="G891:N891"/>
    <mergeCell ref="G892:N892"/>
    <mergeCell ref="G893:N893"/>
    <mergeCell ref="G894:N894"/>
    <mergeCell ref="G895:N895"/>
    <mergeCell ref="G896:N896"/>
    <mergeCell ref="G897:N897"/>
    <mergeCell ref="G898:N898"/>
    <mergeCell ref="G899:N899"/>
    <mergeCell ref="G900:N900"/>
    <mergeCell ref="G901:N901"/>
    <mergeCell ref="G902:N902"/>
    <mergeCell ref="G903:N903"/>
    <mergeCell ref="G904:N904"/>
    <mergeCell ref="G905:N905"/>
    <mergeCell ref="G906:N906"/>
    <mergeCell ref="G907:N907"/>
    <mergeCell ref="G874:N874"/>
    <mergeCell ref="G875:N875"/>
    <mergeCell ref="G876:N876"/>
    <mergeCell ref="G877:N877"/>
    <mergeCell ref="G878:N878"/>
    <mergeCell ref="G879:N879"/>
    <mergeCell ref="G880:N880"/>
    <mergeCell ref="G881:N881"/>
    <mergeCell ref="G882:N882"/>
    <mergeCell ref="G883:N883"/>
    <mergeCell ref="G884:N884"/>
    <mergeCell ref="G885:N885"/>
    <mergeCell ref="G886:N886"/>
    <mergeCell ref="G887:N887"/>
    <mergeCell ref="G888:N888"/>
    <mergeCell ref="G889:N889"/>
    <mergeCell ref="G890:N890"/>
    <mergeCell ref="G857:N857"/>
    <mergeCell ref="G858:N858"/>
    <mergeCell ref="G859:N859"/>
    <mergeCell ref="G860:N860"/>
    <mergeCell ref="G861:N861"/>
    <mergeCell ref="G862:N862"/>
    <mergeCell ref="G863:N863"/>
    <mergeCell ref="G864:N864"/>
    <mergeCell ref="G865:N865"/>
    <mergeCell ref="G866:N866"/>
    <mergeCell ref="G867:N867"/>
    <mergeCell ref="G868:N868"/>
    <mergeCell ref="G869:N869"/>
    <mergeCell ref="G870:N870"/>
    <mergeCell ref="G871:N871"/>
    <mergeCell ref="G872:N872"/>
    <mergeCell ref="G873:N873"/>
    <mergeCell ref="G840:N840"/>
    <mergeCell ref="G841:N841"/>
    <mergeCell ref="G842:N842"/>
    <mergeCell ref="G843:N843"/>
    <mergeCell ref="G844:N844"/>
    <mergeCell ref="G845:N845"/>
    <mergeCell ref="G846:N846"/>
    <mergeCell ref="G847:N847"/>
    <mergeCell ref="G848:N848"/>
    <mergeCell ref="G849:N849"/>
    <mergeCell ref="G850:N850"/>
    <mergeCell ref="G851:N851"/>
    <mergeCell ref="G852:N852"/>
    <mergeCell ref="G853:N853"/>
    <mergeCell ref="G854:N854"/>
    <mergeCell ref="G855:N855"/>
    <mergeCell ref="G856:N856"/>
    <mergeCell ref="G823:N823"/>
    <mergeCell ref="G824:N824"/>
    <mergeCell ref="G825:N825"/>
    <mergeCell ref="G826:N826"/>
    <mergeCell ref="G827:N827"/>
    <mergeCell ref="G828:N828"/>
    <mergeCell ref="G829:N829"/>
    <mergeCell ref="G830:N830"/>
    <mergeCell ref="G831:N831"/>
    <mergeCell ref="G832:N832"/>
    <mergeCell ref="G833:N833"/>
    <mergeCell ref="G834:N834"/>
    <mergeCell ref="G835:N835"/>
    <mergeCell ref="G836:N836"/>
    <mergeCell ref="G837:N837"/>
    <mergeCell ref="G838:N838"/>
    <mergeCell ref="G839:N839"/>
    <mergeCell ref="G806:N806"/>
    <mergeCell ref="G807:N807"/>
    <mergeCell ref="G808:N808"/>
    <mergeCell ref="G809:N809"/>
    <mergeCell ref="G810:N810"/>
    <mergeCell ref="G811:N811"/>
    <mergeCell ref="G812:N812"/>
    <mergeCell ref="G813:N813"/>
    <mergeCell ref="G814:N814"/>
    <mergeCell ref="G815:N815"/>
    <mergeCell ref="G816:N816"/>
    <mergeCell ref="G817:N817"/>
    <mergeCell ref="G818:N818"/>
    <mergeCell ref="G819:N819"/>
    <mergeCell ref="G820:N820"/>
    <mergeCell ref="G821:N821"/>
    <mergeCell ref="G822:N822"/>
    <mergeCell ref="G789:N789"/>
    <mergeCell ref="G790:N790"/>
    <mergeCell ref="G791:N791"/>
    <mergeCell ref="G792:N792"/>
    <mergeCell ref="G793:N793"/>
    <mergeCell ref="G794:N794"/>
    <mergeCell ref="G795:N795"/>
    <mergeCell ref="G796:N796"/>
    <mergeCell ref="G797:N797"/>
    <mergeCell ref="G798:N798"/>
    <mergeCell ref="G799:N799"/>
    <mergeCell ref="G800:N800"/>
    <mergeCell ref="G801:N801"/>
    <mergeCell ref="G802:N802"/>
    <mergeCell ref="G803:N803"/>
    <mergeCell ref="G804:N804"/>
    <mergeCell ref="G805:N805"/>
    <mergeCell ref="G772:N772"/>
    <mergeCell ref="G773:N773"/>
    <mergeCell ref="G774:N774"/>
    <mergeCell ref="G775:N775"/>
    <mergeCell ref="G776:N776"/>
    <mergeCell ref="G777:N777"/>
    <mergeCell ref="G778:N778"/>
    <mergeCell ref="G779:N779"/>
    <mergeCell ref="G780:N780"/>
    <mergeCell ref="G781:N781"/>
    <mergeCell ref="G782:N782"/>
    <mergeCell ref="G783:N783"/>
    <mergeCell ref="G784:N784"/>
    <mergeCell ref="G785:N785"/>
    <mergeCell ref="G786:N786"/>
    <mergeCell ref="G787:N787"/>
    <mergeCell ref="G788:N788"/>
    <mergeCell ref="G769:N769"/>
    <mergeCell ref="G741:N741"/>
    <mergeCell ref="G742:N742"/>
    <mergeCell ref="G743:N743"/>
    <mergeCell ref="G744:N744"/>
    <mergeCell ref="G745:N745"/>
    <mergeCell ref="G746:N746"/>
    <mergeCell ref="G747:N747"/>
    <mergeCell ref="G748:N748"/>
    <mergeCell ref="G749:N749"/>
    <mergeCell ref="G750:N750"/>
    <mergeCell ref="G751:N751"/>
    <mergeCell ref="G752:N752"/>
    <mergeCell ref="G753:N753"/>
    <mergeCell ref="G754:N754"/>
    <mergeCell ref="G770:N770"/>
    <mergeCell ref="G771:N771"/>
    <mergeCell ref="D1247:F1247"/>
    <mergeCell ref="D1248:F1248"/>
    <mergeCell ref="D1249:F1249"/>
    <mergeCell ref="D1250:F1250"/>
    <mergeCell ref="D1251:F1251"/>
    <mergeCell ref="D1252:F1252"/>
    <mergeCell ref="D1253:F1253"/>
    <mergeCell ref="D1254:F1254"/>
    <mergeCell ref="D1255:F1255"/>
    <mergeCell ref="D1256:F1256"/>
    <mergeCell ref="D1257:F1257"/>
    <mergeCell ref="D1258:F1258"/>
    <mergeCell ref="D1259:F1259"/>
    <mergeCell ref="D1260:F1260"/>
    <mergeCell ref="D1261:F1261"/>
    <mergeCell ref="G739:N739"/>
    <mergeCell ref="G740:N740"/>
    <mergeCell ref="G755:N755"/>
    <mergeCell ref="G756:N756"/>
    <mergeCell ref="G757:N757"/>
    <mergeCell ref="G758:N758"/>
    <mergeCell ref="G759:N759"/>
    <mergeCell ref="G760:N760"/>
    <mergeCell ref="G761:N761"/>
    <mergeCell ref="G762:N762"/>
    <mergeCell ref="G763:N763"/>
    <mergeCell ref="G764:N764"/>
    <mergeCell ref="G765:N765"/>
    <mergeCell ref="G766:N766"/>
    <mergeCell ref="G767:N767"/>
    <mergeCell ref="G768:N768"/>
    <mergeCell ref="D1246:F1246"/>
    <mergeCell ref="D1289:F1289"/>
    <mergeCell ref="D1290:F1290"/>
    <mergeCell ref="D1291:F1291"/>
    <mergeCell ref="D1292:F1292"/>
    <mergeCell ref="D1293:F1293"/>
    <mergeCell ref="D1294:F1294"/>
    <mergeCell ref="D1295:F1295"/>
    <mergeCell ref="D1296:F1296"/>
    <mergeCell ref="D1297:F1297"/>
    <mergeCell ref="D1264:F1264"/>
    <mergeCell ref="D1265:F1265"/>
    <mergeCell ref="D1266:F1266"/>
    <mergeCell ref="D1267:F1267"/>
    <mergeCell ref="D1268:F1268"/>
    <mergeCell ref="D1269:F1269"/>
    <mergeCell ref="D1270:F1270"/>
    <mergeCell ref="D1271:F1271"/>
    <mergeCell ref="D1272:F1272"/>
    <mergeCell ref="D1273:F1273"/>
    <mergeCell ref="D1274:F1274"/>
    <mergeCell ref="D1275:F1275"/>
    <mergeCell ref="D1276:F1276"/>
    <mergeCell ref="D1277:F1277"/>
    <mergeCell ref="D1278:F1278"/>
    <mergeCell ref="D1279:F1279"/>
    <mergeCell ref="D1280:F1280"/>
    <mergeCell ref="D1286:F1286"/>
    <mergeCell ref="D1287:F1287"/>
    <mergeCell ref="D1281:F1281"/>
    <mergeCell ref="D1282:F1282"/>
    <mergeCell ref="D1216:F1216"/>
    <mergeCell ref="D1217:F1217"/>
    <mergeCell ref="D1218:F1218"/>
    <mergeCell ref="D1219:F1219"/>
    <mergeCell ref="D1220:F1220"/>
    <mergeCell ref="D1221:F1221"/>
    <mergeCell ref="D1222:F1222"/>
    <mergeCell ref="D1223:F1223"/>
    <mergeCell ref="D1224:F1224"/>
    <mergeCell ref="D1225:F1225"/>
    <mergeCell ref="D1226:F1226"/>
    <mergeCell ref="D1227:F1227"/>
    <mergeCell ref="D1228:F1228"/>
    <mergeCell ref="D1229:F1229"/>
    <mergeCell ref="D1262:F1262"/>
    <mergeCell ref="D1263:F1263"/>
    <mergeCell ref="D1230:F1230"/>
    <mergeCell ref="D1231:F1231"/>
    <mergeCell ref="D1232:F1232"/>
    <mergeCell ref="D1233:F1233"/>
    <mergeCell ref="D1234:F1234"/>
    <mergeCell ref="D1235:F1235"/>
    <mergeCell ref="D1236:F1236"/>
    <mergeCell ref="D1237:F1237"/>
    <mergeCell ref="D1238:F1238"/>
    <mergeCell ref="D1239:F1239"/>
    <mergeCell ref="D1240:F1240"/>
    <mergeCell ref="D1241:F1241"/>
    <mergeCell ref="D1242:F1242"/>
    <mergeCell ref="D1243:F1243"/>
    <mergeCell ref="D1244:F1244"/>
    <mergeCell ref="D1245:F1245"/>
    <mergeCell ref="D1199:F1199"/>
    <mergeCell ref="D1200:F1200"/>
    <mergeCell ref="D1201:F1201"/>
    <mergeCell ref="D1202:F1202"/>
    <mergeCell ref="D1203:F1203"/>
    <mergeCell ref="D1204:F1204"/>
    <mergeCell ref="D1205:F1205"/>
    <mergeCell ref="D1206:F1206"/>
    <mergeCell ref="D1207:F1207"/>
    <mergeCell ref="D1208:F1208"/>
    <mergeCell ref="D1209:F1209"/>
    <mergeCell ref="D1210:F1210"/>
    <mergeCell ref="D1211:F1211"/>
    <mergeCell ref="D1212:F1212"/>
    <mergeCell ref="D1213:F1213"/>
    <mergeCell ref="D1214:F1214"/>
    <mergeCell ref="D1215:F1215"/>
    <mergeCell ref="D1182:F1182"/>
    <mergeCell ref="D1183:F1183"/>
    <mergeCell ref="D1184:F1184"/>
    <mergeCell ref="D1185:F1185"/>
    <mergeCell ref="D1186:F1186"/>
    <mergeCell ref="D1187:F1187"/>
    <mergeCell ref="D1188:F1188"/>
    <mergeCell ref="D1189:F1189"/>
    <mergeCell ref="D1190:F1190"/>
    <mergeCell ref="D1191:F1191"/>
    <mergeCell ref="D1192:F1192"/>
    <mergeCell ref="D1193:F1193"/>
    <mergeCell ref="D1194:F1194"/>
    <mergeCell ref="D1195:F1195"/>
    <mergeCell ref="D1196:F1196"/>
    <mergeCell ref="D1197:F1197"/>
    <mergeCell ref="D1198:F1198"/>
    <mergeCell ref="D1165:F1165"/>
    <mergeCell ref="D1166:F1166"/>
    <mergeCell ref="D1167:F1167"/>
    <mergeCell ref="D1168:F1168"/>
    <mergeCell ref="D1169:F1169"/>
    <mergeCell ref="D1170:F1170"/>
    <mergeCell ref="D1171:F1171"/>
    <mergeCell ref="D1172:F1172"/>
    <mergeCell ref="D1173:F1173"/>
    <mergeCell ref="D1174:F1174"/>
    <mergeCell ref="D1175:F1175"/>
    <mergeCell ref="D1176:F1176"/>
    <mergeCell ref="D1177:F1177"/>
    <mergeCell ref="D1178:F1178"/>
    <mergeCell ref="D1179:F1179"/>
    <mergeCell ref="D1180:F1180"/>
    <mergeCell ref="D1181:F1181"/>
    <mergeCell ref="D1148:F1148"/>
    <mergeCell ref="D1149:F1149"/>
    <mergeCell ref="D1150:F1150"/>
    <mergeCell ref="D1151:F1151"/>
    <mergeCell ref="D1152:F1152"/>
    <mergeCell ref="D1153:F1153"/>
    <mergeCell ref="D1154:F1154"/>
    <mergeCell ref="D1155:F1155"/>
    <mergeCell ref="D1156:F1156"/>
    <mergeCell ref="D1157:F1157"/>
    <mergeCell ref="D1158:F1158"/>
    <mergeCell ref="D1159:F1159"/>
    <mergeCell ref="D1160:F1160"/>
    <mergeCell ref="D1161:F1161"/>
    <mergeCell ref="D1162:F1162"/>
    <mergeCell ref="D1163:F1163"/>
    <mergeCell ref="D1164:F1164"/>
    <mergeCell ref="D1131:F1131"/>
    <mergeCell ref="D1132:F1132"/>
    <mergeCell ref="D1133:F1133"/>
    <mergeCell ref="D1134:F1134"/>
    <mergeCell ref="D1135:F1135"/>
    <mergeCell ref="D1136:F1136"/>
    <mergeCell ref="D1137:F1137"/>
    <mergeCell ref="D1138:F1138"/>
    <mergeCell ref="D1139:F1139"/>
    <mergeCell ref="D1140:F1140"/>
    <mergeCell ref="D1141:F1141"/>
    <mergeCell ref="D1142:F1142"/>
    <mergeCell ref="D1143:F1143"/>
    <mergeCell ref="D1144:F1144"/>
    <mergeCell ref="D1145:F1145"/>
    <mergeCell ref="D1146:F1146"/>
    <mergeCell ref="D1147:F1147"/>
    <mergeCell ref="D1114:F1114"/>
    <mergeCell ref="D1115:F1115"/>
    <mergeCell ref="D1116:F1116"/>
    <mergeCell ref="D1117:F1117"/>
    <mergeCell ref="D1118:F1118"/>
    <mergeCell ref="D1119:F1119"/>
    <mergeCell ref="D1120:F1120"/>
    <mergeCell ref="D1121:F1121"/>
    <mergeCell ref="D1122:F1122"/>
    <mergeCell ref="D1123:F1123"/>
    <mergeCell ref="D1124:F1124"/>
    <mergeCell ref="D1125:F1125"/>
    <mergeCell ref="D1126:F1126"/>
    <mergeCell ref="D1127:F1127"/>
    <mergeCell ref="D1128:F1128"/>
    <mergeCell ref="D1129:F1129"/>
    <mergeCell ref="D1130:F1130"/>
    <mergeCell ref="D1097:F1097"/>
    <mergeCell ref="D1098:F1098"/>
    <mergeCell ref="D1099:F1099"/>
    <mergeCell ref="D1100:F1100"/>
    <mergeCell ref="D1101:F1101"/>
    <mergeCell ref="D1102:F1102"/>
    <mergeCell ref="D1103:F1103"/>
    <mergeCell ref="D1104:F1104"/>
    <mergeCell ref="D1105:F1105"/>
    <mergeCell ref="D1106:F1106"/>
    <mergeCell ref="D1107:F1107"/>
    <mergeCell ref="D1108:F1108"/>
    <mergeCell ref="D1109:F1109"/>
    <mergeCell ref="D1110:F1110"/>
    <mergeCell ref="D1111:F1111"/>
    <mergeCell ref="D1112:F1112"/>
    <mergeCell ref="D1113:F1113"/>
    <mergeCell ref="D1080:F1080"/>
    <mergeCell ref="D1081:F1081"/>
    <mergeCell ref="D1082:F1082"/>
    <mergeCell ref="D1083:F1083"/>
    <mergeCell ref="D1084:F1084"/>
    <mergeCell ref="D1085:F1085"/>
    <mergeCell ref="D1086:F1086"/>
    <mergeCell ref="D1087:F1087"/>
    <mergeCell ref="D1088:F1088"/>
    <mergeCell ref="D1089:F1089"/>
    <mergeCell ref="D1090:F1090"/>
    <mergeCell ref="D1091:F1091"/>
    <mergeCell ref="D1092:F1092"/>
    <mergeCell ref="D1093:F1093"/>
    <mergeCell ref="D1094:F1094"/>
    <mergeCell ref="D1095:F1095"/>
    <mergeCell ref="D1096:F1096"/>
    <mergeCell ref="D1063:F1063"/>
    <mergeCell ref="D1064:F1064"/>
    <mergeCell ref="D1065:F1065"/>
    <mergeCell ref="D1066:F1066"/>
    <mergeCell ref="D1067:F1067"/>
    <mergeCell ref="D1068:F1068"/>
    <mergeCell ref="D1069:F1069"/>
    <mergeCell ref="D1070:F1070"/>
    <mergeCell ref="D1071:F1071"/>
    <mergeCell ref="D1072:F1072"/>
    <mergeCell ref="D1073:F1073"/>
    <mergeCell ref="D1074:F1074"/>
    <mergeCell ref="D1075:F1075"/>
    <mergeCell ref="D1076:F1076"/>
    <mergeCell ref="D1077:F1077"/>
    <mergeCell ref="D1078:F1078"/>
    <mergeCell ref="D1079:F1079"/>
    <mergeCell ref="D1046:F1046"/>
    <mergeCell ref="D1047:F1047"/>
    <mergeCell ref="D1048:F1048"/>
    <mergeCell ref="D1049:F1049"/>
    <mergeCell ref="D1050:F1050"/>
    <mergeCell ref="D1051:F1051"/>
    <mergeCell ref="D1052:F1052"/>
    <mergeCell ref="D1053:F1053"/>
    <mergeCell ref="D1054:F1054"/>
    <mergeCell ref="D1055:F1055"/>
    <mergeCell ref="D1056:F1056"/>
    <mergeCell ref="D1057:F1057"/>
    <mergeCell ref="D1058:F1058"/>
    <mergeCell ref="D1059:F1059"/>
    <mergeCell ref="D1060:F1060"/>
    <mergeCell ref="D1061:F1061"/>
    <mergeCell ref="D1062:F1062"/>
    <mergeCell ref="D1029:F1029"/>
    <mergeCell ref="D1030:F1030"/>
    <mergeCell ref="D1031:F1031"/>
    <mergeCell ref="D1032:F1032"/>
    <mergeCell ref="D1033:F1033"/>
    <mergeCell ref="D1034:F1034"/>
    <mergeCell ref="D1035:F1035"/>
    <mergeCell ref="D1036:F1036"/>
    <mergeCell ref="D1037:F1037"/>
    <mergeCell ref="D1038:F1038"/>
    <mergeCell ref="D1039:F1039"/>
    <mergeCell ref="D1040:F1040"/>
    <mergeCell ref="D1041:F1041"/>
    <mergeCell ref="D1042:F1042"/>
    <mergeCell ref="D1043:F1043"/>
    <mergeCell ref="D1044:F1044"/>
    <mergeCell ref="D1045:F1045"/>
    <mergeCell ref="D1012:F1012"/>
    <mergeCell ref="D1013:F1013"/>
    <mergeCell ref="D1014:F1014"/>
    <mergeCell ref="D1015:F1015"/>
    <mergeCell ref="D1016:F1016"/>
    <mergeCell ref="D1017:F1017"/>
    <mergeCell ref="D1018:F1018"/>
    <mergeCell ref="D1019:F1019"/>
    <mergeCell ref="D1020:F1020"/>
    <mergeCell ref="D1021:F1021"/>
    <mergeCell ref="D1022:F1022"/>
    <mergeCell ref="D1023:F1023"/>
    <mergeCell ref="D1024:F1024"/>
    <mergeCell ref="D1025:F1025"/>
    <mergeCell ref="D1026:F1026"/>
    <mergeCell ref="D1027:F1027"/>
    <mergeCell ref="D1028:F1028"/>
    <mergeCell ref="D995:F995"/>
    <mergeCell ref="D996:F996"/>
    <mergeCell ref="D997:F997"/>
    <mergeCell ref="D998:F998"/>
    <mergeCell ref="D999:F999"/>
    <mergeCell ref="D1000:F1000"/>
    <mergeCell ref="D1001:F1001"/>
    <mergeCell ref="D1002:F1002"/>
    <mergeCell ref="D1003:F1003"/>
    <mergeCell ref="D1004:F1004"/>
    <mergeCell ref="D1005:F1005"/>
    <mergeCell ref="D1006:F1006"/>
    <mergeCell ref="D1007:F1007"/>
    <mergeCell ref="D1008:F1008"/>
    <mergeCell ref="D1009:F1009"/>
    <mergeCell ref="D1010:F1010"/>
    <mergeCell ref="D1011:F1011"/>
    <mergeCell ref="D978:F978"/>
    <mergeCell ref="D979:F979"/>
    <mergeCell ref="D980:F980"/>
    <mergeCell ref="D981:F981"/>
    <mergeCell ref="D982:F982"/>
    <mergeCell ref="D983:F983"/>
    <mergeCell ref="D984:F984"/>
    <mergeCell ref="D985:F985"/>
    <mergeCell ref="D986:F986"/>
    <mergeCell ref="D987:F987"/>
    <mergeCell ref="D988:F988"/>
    <mergeCell ref="D989:F989"/>
    <mergeCell ref="D990:F990"/>
    <mergeCell ref="D991:F991"/>
    <mergeCell ref="D992:F992"/>
    <mergeCell ref="D993:F993"/>
    <mergeCell ref="D994:F994"/>
    <mergeCell ref="D961:F961"/>
    <mergeCell ref="D962:F962"/>
    <mergeCell ref="D963:F963"/>
    <mergeCell ref="D964:F964"/>
    <mergeCell ref="D965:F965"/>
    <mergeCell ref="D966:F966"/>
    <mergeCell ref="D967:F967"/>
    <mergeCell ref="D968:F968"/>
    <mergeCell ref="D969:F969"/>
    <mergeCell ref="D970:F970"/>
    <mergeCell ref="D971:F971"/>
    <mergeCell ref="D972:F972"/>
    <mergeCell ref="D973:F973"/>
    <mergeCell ref="D974:F974"/>
    <mergeCell ref="D975:F975"/>
    <mergeCell ref="D976:F976"/>
    <mergeCell ref="D977:F977"/>
    <mergeCell ref="D944:F944"/>
    <mergeCell ref="D945:F945"/>
    <mergeCell ref="D946:F946"/>
    <mergeCell ref="D947:F947"/>
    <mergeCell ref="D948:F948"/>
    <mergeCell ref="D949:F949"/>
    <mergeCell ref="D950:F950"/>
    <mergeCell ref="D951:F951"/>
    <mergeCell ref="D952:F952"/>
    <mergeCell ref="D953:F953"/>
    <mergeCell ref="D954:F954"/>
    <mergeCell ref="D955:F955"/>
    <mergeCell ref="D956:F956"/>
    <mergeCell ref="D957:F957"/>
    <mergeCell ref="D958:F958"/>
    <mergeCell ref="D959:F959"/>
    <mergeCell ref="D960:F960"/>
    <mergeCell ref="D927:F927"/>
    <mergeCell ref="D928:F928"/>
    <mergeCell ref="D929:F929"/>
    <mergeCell ref="D930:F930"/>
    <mergeCell ref="D931:F931"/>
    <mergeCell ref="D932:F932"/>
    <mergeCell ref="D933:F933"/>
    <mergeCell ref="D934:F934"/>
    <mergeCell ref="D935:F935"/>
    <mergeCell ref="D936:F936"/>
    <mergeCell ref="D937:F937"/>
    <mergeCell ref="D938:F938"/>
    <mergeCell ref="D939:F939"/>
    <mergeCell ref="D940:F940"/>
    <mergeCell ref="D941:F941"/>
    <mergeCell ref="D942:F942"/>
    <mergeCell ref="D943:F943"/>
    <mergeCell ref="D910:F910"/>
    <mergeCell ref="D911:F911"/>
    <mergeCell ref="D912:F912"/>
    <mergeCell ref="D913:F913"/>
    <mergeCell ref="D914:F914"/>
    <mergeCell ref="D915:F915"/>
    <mergeCell ref="D916:F916"/>
    <mergeCell ref="D917:F917"/>
    <mergeCell ref="D918:F918"/>
    <mergeCell ref="D919:F919"/>
    <mergeCell ref="D920:F920"/>
    <mergeCell ref="D921:F921"/>
    <mergeCell ref="D922:F922"/>
    <mergeCell ref="D923:F923"/>
    <mergeCell ref="D924:F924"/>
    <mergeCell ref="D925:F925"/>
    <mergeCell ref="D926:F926"/>
    <mergeCell ref="D893:F893"/>
    <mergeCell ref="D894:F894"/>
    <mergeCell ref="D895:F895"/>
    <mergeCell ref="D896:F896"/>
    <mergeCell ref="D897:F897"/>
    <mergeCell ref="D898:F898"/>
    <mergeCell ref="D899:F899"/>
    <mergeCell ref="D900:F900"/>
    <mergeCell ref="D901:F901"/>
    <mergeCell ref="D902:F902"/>
    <mergeCell ref="D903:F903"/>
    <mergeCell ref="D904:F904"/>
    <mergeCell ref="D905:F905"/>
    <mergeCell ref="D906:F906"/>
    <mergeCell ref="D907:F907"/>
    <mergeCell ref="D908:F908"/>
    <mergeCell ref="D909:F909"/>
    <mergeCell ref="D876:F876"/>
    <mergeCell ref="D877:F877"/>
    <mergeCell ref="D878:F878"/>
    <mergeCell ref="D879:F879"/>
    <mergeCell ref="D880:F880"/>
    <mergeCell ref="D881:F881"/>
    <mergeCell ref="D882:F882"/>
    <mergeCell ref="D883:F883"/>
    <mergeCell ref="D884:F884"/>
    <mergeCell ref="D885:F885"/>
    <mergeCell ref="D886:F886"/>
    <mergeCell ref="D887:F887"/>
    <mergeCell ref="D888:F888"/>
    <mergeCell ref="D889:F889"/>
    <mergeCell ref="D890:F890"/>
    <mergeCell ref="D891:F891"/>
    <mergeCell ref="D892:F892"/>
    <mergeCell ref="D859:F859"/>
    <mergeCell ref="D860:F860"/>
    <mergeCell ref="D861:F861"/>
    <mergeCell ref="D862:F862"/>
    <mergeCell ref="D863:F863"/>
    <mergeCell ref="D864:F864"/>
    <mergeCell ref="D865:F865"/>
    <mergeCell ref="D866:F866"/>
    <mergeCell ref="D867:F867"/>
    <mergeCell ref="D868:F868"/>
    <mergeCell ref="D869:F869"/>
    <mergeCell ref="D870:F870"/>
    <mergeCell ref="D871:F871"/>
    <mergeCell ref="D872:F872"/>
    <mergeCell ref="D873:F873"/>
    <mergeCell ref="D874:F874"/>
    <mergeCell ref="D875:F875"/>
    <mergeCell ref="D842:F842"/>
    <mergeCell ref="D843:F843"/>
    <mergeCell ref="D844:F844"/>
    <mergeCell ref="D845:F845"/>
    <mergeCell ref="D846:F846"/>
    <mergeCell ref="D847:F847"/>
    <mergeCell ref="D848:F848"/>
    <mergeCell ref="D849:F849"/>
    <mergeCell ref="D850:F850"/>
    <mergeCell ref="D851:F851"/>
    <mergeCell ref="D852:F852"/>
    <mergeCell ref="D853:F853"/>
    <mergeCell ref="D854:F854"/>
    <mergeCell ref="D855:F855"/>
    <mergeCell ref="D856:F856"/>
    <mergeCell ref="D857:F857"/>
    <mergeCell ref="D858:F858"/>
    <mergeCell ref="D825:F825"/>
    <mergeCell ref="D826:F826"/>
    <mergeCell ref="D827:F827"/>
    <mergeCell ref="D828:F828"/>
    <mergeCell ref="D829:F829"/>
    <mergeCell ref="D830:F830"/>
    <mergeCell ref="D831:F831"/>
    <mergeCell ref="D832:F832"/>
    <mergeCell ref="D833:F833"/>
    <mergeCell ref="D834:F834"/>
    <mergeCell ref="D835:F835"/>
    <mergeCell ref="D836:F836"/>
    <mergeCell ref="D837:F837"/>
    <mergeCell ref="D838:F838"/>
    <mergeCell ref="D839:F839"/>
    <mergeCell ref="D840:F840"/>
    <mergeCell ref="D841:F841"/>
    <mergeCell ref="D808:F808"/>
    <mergeCell ref="D809:F809"/>
    <mergeCell ref="D810:F810"/>
    <mergeCell ref="D811:F811"/>
    <mergeCell ref="D812:F812"/>
    <mergeCell ref="D813:F813"/>
    <mergeCell ref="D814:F814"/>
    <mergeCell ref="D815:F815"/>
    <mergeCell ref="D816:F816"/>
    <mergeCell ref="D817:F817"/>
    <mergeCell ref="D818:F818"/>
    <mergeCell ref="D819:F819"/>
    <mergeCell ref="D820:F820"/>
    <mergeCell ref="D821:F821"/>
    <mergeCell ref="D822:F822"/>
    <mergeCell ref="D823:F823"/>
    <mergeCell ref="D824:F824"/>
    <mergeCell ref="D791:F791"/>
    <mergeCell ref="D792:F792"/>
    <mergeCell ref="D793:F793"/>
    <mergeCell ref="D794:F794"/>
    <mergeCell ref="D795:F795"/>
    <mergeCell ref="D796:F796"/>
    <mergeCell ref="D797:F797"/>
    <mergeCell ref="D798:F798"/>
    <mergeCell ref="D799:F799"/>
    <mergeCell ref="D800:F800"/>
    <mergeCell ref="D801:F801"/>
    <mergeCell ref="D802:F802"/>
    <mergeCell ref="D803:F803"/>
    <mergeCell ref="D804:F804"/>
    <mergeCell ref="D805:F805"/>
    <mergeCell ref="D806:F806"/>
    <mergeCell ref="D807:F807"/>
    <mergeCell ref="D774:F774"/>
    <mergeCell ref="D775:F775"/>
    <mergeCell ref="D776:F776"/>
    <mergeCell ref="D777:F777"/>
    <mergeCell ref="D778:F778"/>
    <mergeCell ref="D779:F779"/>
    <mergeCell ref="D780:F780"/>
    <mergeCell ref="D781:F781"/>
    <mergeCell ref="D782:F782"/>
    <mergeCell ref="D783:F783"/>
    <mergeCell ref="D784:F784"/>
    <mergeCell ref="D785:F785"/>
    <mergeCell ref="D786:F786"/>
    <mergeCell ref="D787:F787"/>
    <mergeCell ref="D788:F788"/>
    <mergeCell ref="D789:F789"/>
    <mergeCell ref="D790:F790"/>
    <mergeCell ref="D757:F757"/>
    <mergeCell ref="D758:F758"/>
    <mergeCell ref="D759:F759"/>
    <mergeCell ref="D760:F760"/>
    <mergeCell ref="D761:F761"/>
    <mergeCell ref="D762:F762"/>
    <mergeCell ref="D763:F763"/>
    <mergeCell ref="D764:F764"/>
    <mergeCell ref="D765:F765"/>
    <mergeCell ref="D766:F766"/>
    <mergeCell ref="D767:F767"/>
    <mergeCell ref="D768:F768"/>
    <mergeCell ref="D769:F769"/>
    <mergeCell ref="D770:F770"/>
    <mergeCell ref="D771:F771"/>
    <mergeCell ref="D772:F772"/>
    <mergeCell ref="D773:F773"/>
    <mergeCell ref="D740:F740"/>
    <mergeCell ref="D741:F741"/>
    <mergeCell ref="D742:F742"/>
    <mergeCell ref="D743:F743"/>
    <mergeCell ref="D744:F744"/>
    <mergeCell ref="D745:F745"/>
    <mergeCell ref="D746:F746"/>
    <mergeCell ref="D747:F747"/>
    <mergeCell ref="D748:F748"/>
    <mergeCell ref="D749:F749"/>
    <mergeCell ref="D750:F750"/>
    <mergeCell ref="D751:F751"/>
    <mergeCell ref="D752:F752"/>
    <mergeCell ref="D753:F753"/>
    <mergeCell ref="D754:F754"/>
    <mergeCell ref="D755:F755"/>
    <mergeCell ref="D756:F756"/>
    <mergeCell ref="C723:N723"/>
    <mergeCell ref="D724:F724"/>
    <mergeCell ref="D725:F725"/>
    <mergeCell ref="D726:F726"/>
    <mergeCell ref="D727:F727"/>
    <mergeCell ref="D728:F728"/>
    <mergeCell ref="D729:F729"/>
    <mergeCell ref="D730:F730"/>
    <mergeCell ref="D731:F731"/>
    <mergeCell ref="D732:F732"/>
    <mergeCell ref="D733:F733"/>
    <mergeCell ref="D734:F734"/>
    <mergeCell ref="D735:F735"/>
    <mergeCell ref="D736:F736"/>
    <mergeCell ref="D737:F737"/>
    <mergeCell ref="D738:F738"/>
    <mergeCell ref="D739:F739"/>
    <mergeCell ref="G724:N724"/>
    <mergeCell ref="G725:N725"/>
    <mergeCell ref="G726:N726"/>
    <mergeCell ref="G727:N727"/>
    <mergeCell ref="G728:N728"/>
    <mergeCell ref="G729:N729"/>
    <mergeCell ref="G730:N730"/>
    <mergeCell ref="G731:N731"/>
    <mergeCell ref="G732:N732"/>
    <mergeCell ref="G733:N733"/>
    <mergeCell ref="G734:N734"/>
    <mergeCell ref="G735:N735"/>
    <mergeCell ref="G736:N736"/>
    <mergeCell ref="G737:N737"/>
    <mergeCell ref="G738:N738"/>
    <mergeCell ref="AA719:AD719"/>
    <mergeCell ref="AA721:AD721"/>
    <mergeCell ref="O720:AD720"/>
    <mergeCell ref="O721:R721"/>
    <mergeCell ref="S721:V721"/>
    <mergeCell ref="W721:Z721"/>
    <mergeCell ref="T711:V711"/>
    <mergeCell ref="D712:F712"/>
    <mergeCell ref="G712:S712"/>
    <mergeCell ref="T712:V712"/>
    <mergeCell ref="D713:F713"/>
    <mergeCell ref="G713:S713"/>
    <mergeCell ref="T713:V713"/>
    <mergeCell ref="D714:F714"/>
    <mergeCell ref="G714:S714"/>
    <mergeCell ref="T714:V714"/>
    <mergeCell ref="D715:F715"/>
    <mergeCell ref="G715:S715"/>
    <mergeCell ref="T715:V715"/>
    <mergeCell ref="D716:F716"/>
    <mergeCell ref="G716:S716"/>
    <mergeCell ref="T716:V716"/>
    <mergeCell ref="D717:F717"/>
    <mergeCell ref="G717:S717"/>
    <mergeCell ref="T717:V717"/>
    <mergeCell ref="C720:N720"/>
    <mergeCell ref="C721:F722"/>
    <mergeCell ref="G721:N722"/>
    <mergeCell ref="T704:V704"/>
    <mergeCell ref="D705:F705"/>
    <mergeCell ref="G705:S705"/>
    <mergeCell ref="T705:V705"/>
    <mergeCell ref="D706:F706"/>
    <mergeCell ref="G706:S706"/>
    <mergeCell ref="T706:V706"/>
    <mergeCell ref="D707:F707"/>
    <mergeCell ref="G707:S707"/>
    <mergeCell ref="T707:V707"/>
    <mergeCell ref="D708:F708"/>
    <mergeCell ref="G708:S708"/>
    <mergeCell ref="T708:V708"/>
    <mergeCell ref="D709:F709"/>
    <mergeCell ref="G709:S709"/>
    <mergeCell ref="T709:V709"/>
    <mergeCell ref="D710:F710"/>
    <mergeCell ref="G710:S710"/>
    <mergeCell ref="T710:V710"/>
    <mergeCell ref="T697:V697"/>
    <mergeCell ref="D698:F698"/>
    <mergeCell ref="G698:S698"/>
    <mergeCell ref="T698:V698"/>
    <mergeCell ref="D699:F699"/>
    <mergeCell ref="G699:S699"/>
    <mergeCell ref="T699:V699"/>
    <mergeCell ref="D700:F700"/>
    <mergeCell ref="G700:S700"/>
    <mergeCell ref="T700:V700"/>
    <mergeCell ref="D701:F701"/>
    <mergeCell ref="G701:S701"/>
    <mergeCell ref="T701:V701"/>
    <mergeCell ref="D702:F702"/>
    <mergeCell ref="G702:S702"/>
    <mergeCell ref="T702:V702"/>
    <mergeCell ref="D703:F703"/>
    <mergeCell ref="G703:S703"/>
    <mergeCell ref="T703:V703"/>
    <mergeCell ref="T690:V690"/>
    <mergeCell ref="D691:F691"/>
    <mergeCell ref="G691:S691"/>
    <mergeCell ref="T691:V691"/>
    <mergeCell ref="D692:F692"/>
    <mergeCell ref="G692:S692"/>
    <mergeCell ref="T692:V692"/>
    <mergeCell ref="D693:F693"/>
    <mergeCell ref="G693:S693"/>
    <mergeCell ref="T693:V693"/>
    <mergeCell ref="D694:F694"/>
    <mergeCell ref="G694:S694"/>
    <mergeCell ref="T694:V694"/>
    <mergeCell ref="D695:F695"/>
    <mergeCell ref="G695:S695"/>
    <mergeCell ref="T695:V695"/>
    <mergeCell ref="D696:F696"/>
    <mergeCell ref="G696:S696"/>
    <mergeCell ref="T696:V696"/>
    <mergeCell ref="T683:V683"/>
    <mergeCell ref="D684:F684"/>
    <mergeCell ref="G684:S684"/>
    <mergeCell ref="T684:V684"/>
    <mergeCell ref="D685:F685"/>
    <mergeCell ref="G685:S685"/>
    <mergeCell ref="T685:V685"/>
    <mergeCell ref="D686:F686"/>
    <mergeCell ref="G686:S686"/>
    <mergeCell ref="T686:V686"/>
    <mergeCell ref="D687:F687"/>
    <mergeCell ref="G687:S687"/>
    <mergeCell ref="T687:V687"/>
    <mergeCell ref="D688:F688"/>
    <mergeCell ref="G688:S688"/>
    <mergeCell ref="T688:V688"/>
    <mergeCell ref="D689:F689"/>
    <mergeCell ref="G689:S689"/>
    <mergeCell ref="T689:V689"/>
    <mergeCell ref="T676:V676"/>
    <mergeCell ref="D677:F677"/>
    <mergeCell ref="G677:S677"/>
    <mergeCell ref="T677:V677"/>
    <mergeCell ref="D678:F678"/>
    <mergeCell ref="G678:S678"/>
    <mergeCell ref="T678:V678"/>
    <mergeCell ref="D679:F679"/>
    <mergeCell ref="G679:S679"/>
    <mergeCell ref="T679:V679"/>
    <mergeCell ref="D680:F680"/>
    <mergeCell ref="G680:S680"/>
    <mergeCell ref="T680:V680"/>
    <mergeCell ref="D681:F681"/>
    <mergeCell ref="G681:S681"/>
    <mergeCell ref="T681:V681"/>
    <mergeCell ref="D682:F682"/>
    <mergeCell ref="G682:S682"/>
    <mergeCell ref="T682:V682"/>
    <mergeCell ref="T669:V669"/>
    <mergeCell ref="D670:F670"/>
    <mergeCell ref="G670:S670"/>
    <mergeCell ref="T670:V670"/>
    <mergeCell ref="D671:F671"/>
    <mergeCell ref="G671:S671"/>
    <mergeCell ref="T671:V671"/>
    <mergeCell ref="D672:F672"/>
    <mergeCell ref="G672:S672"/>
    <mergeCell ref="T672:V672"/>
    <mergeCell ref="D673:F673"/>
    <mergeCell ref="G673:S673"/>
    <mergeCell ref="T673:V673"/>
    <mergeCell ref="D674:F674"/>
    <mergeCell ref="G674:S674"/>
    <mergeCell ref="T674:V674"/>
    <mergeCell ref="D675:F675"/>
    <mergeCell ref="G675:S675"/>
    <mergeCell ref="T675:V675"/>
    <mergeCell ref="T662:V662"/>
    <mergeCell ref="D663:F663"/>
    <mergeCell ref="G663:S663"/>
    <mergeCell ref="T663:V663"/>
    <mergeCell ref="D664:F664"/>
    <mergeCell ref="G664:S664"/>
    <mergeCell ref="T664:V664"/>
    <mergeCell ref="D665:F665"/>
    <mergeCell ref="G665:S665"/>
    <mergeCell ref="T665:V665"/>
    <mergeCell ref="D666:F666"/>
    <mergeCell ref="G666:S666"/>
    <mergeCell ref="T666:V666"/>
    <mergeCell ref="D667:F667"/>
    <mergeCell ref="G667:S667"/>
    <mergeCell ref="T667:V667"/>
    <mergeCell ref="D668:F668"/>
    <mergeCell ref="G668:S668"/>
    <mergeCell ref="T668:V668"/>
    <mergeCell ref="T655:V655"/>
    <mergeCell ref="D656:F656"/>
    <mergeCell ref="G656:S656"/>
    <mergeCell ref="T656:V656"/>
    <mergeCell ref="D657:F657"/>
    <mergeCell ref="G657:S657"/>
    <mergeCell ref="T657:V657"/>
    <mergeCell ref="D658:F658"/>
    <mergeCell ref="G658:S658"/>
    <mergeCell ref="T658:V658"/>
    <mergeCell ref="D659:F659"/>
    <mergeCell ref="G659:S659"/>
    <mergeCell ref="T659:V659"/>
    <mergeCell ref="D660:F660"/>
    <mergeCell ref="G660:S660"/>
    <mergeCell ref="T660:V660"/>
    <mergeCell ref="D661:F661"/>
    <mergeCell ref="G661:S661"/>
    <mergeCell ref="T661:V661"/>
    <mergeCell ref="D649:F649"/>
    <mergeCell ref="G649:S649"/>
    <mergeCell ref="T649:V649"/>
    <mergeCell ref="D650:F650"/>
    <mergeCell ref="G650:S650"/>
    <mergeCell ref="T650:V650"/>
    <mergeCell ref="D651:F651"/>
    <mergeCell ref="G651:S651"/>
    <mergeCell ref="T651:V651"/>
    <mergeCell ref="D652:F652"/>
    <mergeCell ref="G652:S652"/>
    <mergeCell ref="T652:V652"/>
    <mergeCell ref="D653:F653"/>
    <mergeCell ref="G653:S653"/>
    <mergeCell ref="T653:V653"/>
    <mergeCell ref="D654:F654"/>
    <mergeCell ref="G654:S654"/>
    <mergeCell ref="T654:V654"/>
    <mergeCell ref="D643:F643"/>
    <mergeCell ref="G643:S643"/>
    <mergeCell ref="T643:V643"/>
    <mergeCell ref="D644:F644"/>
    <mergeCell ref="G644:S644"/>
    <mergeCell ref="T644:V644"/>
    <mergeCell ref="D645:F645"/>
    <mergeCell ref="G645:S645"/>
    <mergeCell ref="T645:V645"/>
    <mergeCell ref="D646:F646"/>
    <mergeCell ref="G646:S646"/>
    <mergeCell ref="T646:V646"/>
    <mergeCell ref="D647:F647"/>
    <mergeCell ref="G647:S647"/>
    <mergeCell ref="T647:V647"/>
    <mergeCell ref="D648:F648"/>
    <mergeCell ref="G648:S648"/>
    <mergeCell ref="T648:V648"/>
    <mergeCell ref="T636:V636"/>
    <mergeCell ref="D637:F637"/>
    <mergeCell ref="G637:S637"/>
    <mergeCell ref="T637:V637"/>
    <mergeCell ref="D638:F638"/>
    <mergeCell ref="G638:S638"/>
    <mergeCell ref="T638:V638"/>
    <mergeCell ref="D639:F639"/>
    <mergeCell ref="G639:S639"/>
    <mergeCell ref="T639:V639"/>
    <mergeCell ref="D640:F640"/>
    <mergeCell ref="G640:S640"/>
    <mergeCell ref="T640:V640"/>
    <mergeCell ref="D641:F641"/>
    <mergeCell ref="G641:S641"/>
    <mergeCell ref="T641:V641"/>
    <mergeCell ref="D642:F642"/>
    <mergeCell ref="G642:S642"/>
    <mergeCell ref="T642:V642"/>
    <mergeCell ref="D636:F636"/>
    <mergeCell ref="G636:S636"/>
    <mergeCell ref="T629:V629"/>
    <mergeCell ref="D630:F630"/>
    <mergeCell ref="G630:S630"/>
    <mergeCell ref="T630:V630"/>
    <mergeCell ref="D631:F631"/>
    <mergeCell ref="G631:S631"/>
    <mergeCell ref="T631:V631"/>
    <mergeCell ref="D632:F632"/>
    <mergeCell ref="G632:S632"/>
    <mergeCell ref="T632:V632"/>
    <mergeCell ref="D633:F633"/>
    <mergeCell ref="G633:S633"/>
    <mergeCell ref="T633:V633"/>
    <mergeCell ref="D634:F634"/>
    <mergeCell ref="G634:S634"/>
    <mergeCell ref="T634:V634"/>
    <mergeCell ref="D635:F635"/>
    <mergeCell ref="G635:S635"/>
    <mergeCell ref="T635:V635"/>
    <mergeCell ref="D629:F629"/>
    <mergeCell ref="G629:S629"/>
    <mergeCell ref="T622:V622"/>
    <mergeCell ref="D623:F623"/>
    <mergeCell ref="G623:S623"/>
    <mergeCell ref="T623:V623"/>
    <mergeCell ref="D624:F624"/>
    <mergeCell ref="G624:S624"/>
    <mergeCell ref="T624:V624"/>
    <mergeCell ref="D625:F625"/>
    <mergeCell ref="G625:S625"/>
    <mergeCell ref="T625:V625"/>
    <mergeCell ref="D626:F626"/>
    <mergeCell ref="G626:S626"/>
    <mergeCell ref="T626:V626"/>
    <mergeCell ref="D627:F627"/>
    <mergeCell ref="G627:S627"/>
    <mergeCell ref="T627:V627"/>
    <mergeCell ref="D628:F628"/>
    <mergeCell ref="G628:S628"/>
    <mergeCell ref="T628:V628"/>
    <mergeCell ref="D622:F622"/>
    <mergeCell ref="G622:S622"/>
    <mergeCell ref="T615:V615"/>
    <mergeCell ref="D616:F616"/>
    <mergeCell ref="G616:S616"/>
    <mergeCell ref="T616:V616"/>
    <mergeCell ref="D617:F617"/>
    <mergeCell ref="G617:S617"/>
    <mergeCell ref="T617:V617"/>
    <mergeCell ref="D618:F618"/>
    <mergeCell ref="G618:S618"/>
    <mergeCell ref="T618:V618"/>
    <mergeCell ref="D619:F619"/>
    <mergeCell ref="G619:S619"/>
    <mergeCell ref="T619:V619"/>
    <mergeCell ref="D620:F620"/>
    <mergeCell ref="G620:S620"/>
    <mergeCell ref="T620:V620"/>
    <mergeCell ref="D621:F621"/>
    <mergeCell ref="G621:S621"/>
    <mergeCell ref="T621:V621"/>
    <mergeCell ref="T608:V608"/>
    <mergeCell ref="D609:F609"/>
    <mergeCell ref="G609:S609"/>
    <mergeCell ref="T609:V609"/>
    <mergeCell ref="D610:F610"/>
    <mergeCell ref="G610:S610"/>
    <mergeCell ref="T610:V610"/>
    <mergeCell ref="D611:F611"/>
    <mergeCell ref="G611:S611"/>
    <mergeCell ref="T611:V611"/>
    <mergeCell ref="D612:F612"/>
    <mergeCell ref="G612:S612"/>
    <mergeCell ref="T612:V612"/>
    <mergeCell ref="D613:F613"/>
    <mergeCell ref="G613:S613"/>
    <mergeCell ref="T613:V613"/>
    <mergeCell ref="D614:F614"/>
    <mergeCell ref="G614:S614"/>
    <mergeCell ref="T614:V614"/>
    <mergeCell ref="T601:V601"/>
    <mergeCell ref="D602:F602"/>
    <mergeCell ref="G602:S602"/>
    <mergeCell ref="T602:V602"/>
    <mergeCell ref="D603:F603"/>
    <mergeCell ref="G603:S603"/>
    <mergeCell ref="T603:V603"/>
    <mergeCell ref="D604:F604"/>
    <mergeCell ref="G604:S604"/>
    <mergeCell ref="T604:V604"/>
    <mergeCell ref="D605:F605"/>
    <mergeCell ref="G605:S605"/>
    <mergeCell ref="T605:V605"/>
    <mergeCell ref="D606:F606"/>
    <mergeCell ref="G606:S606"/>
    <mergeCell ref="T606:V606"/>
    <mergeCell ref="D607:F607"/>
    <mergeCell ref="G607:S607"/>
    <mergeCell ref="T607:V607"/>
    <mergeCell ref="D601:F601"/>
    <mergeCell ref="G601:S601"/>
    <mergeCell ref="T594:V594"/>
    <mergeCell ref="D595:F595"/>
    <mergeCell ref="G595:S595"/>
    <mergeCell ref="T595:V595"/>
    <mergeCell ref="D596:F596"/>
    <mergeCell ref="G596:S596"/>
    <mergeCell ref="T596:V596"/>
    <mergeCell ref="D597:F597"/>
    <mergeCell ref="G597:S597"/>
    <mergeCell ref="T597:V597"/>
    <mergeCell ref="D598:F598"/>
    <mergeCell ref="G598:S598"/>
    <mergeCell ref="T598:V598"/>
    <mergeCell ref="D599:F599"/>
    <mergeCell ref="G599:S599"/>
    <mergeCell ref="T599:V599"/>
    <mergeCell ref="D600:F600"/>
    <mergeCell ref="G600:S600"/>
    <mergeCell ref="T600:V600"/>
    <mergeCell ref="D594:F594"/>
    <mergeCell ref="G594:S594"/>
    <mergeCell ref="T587:V587"/>
    <mergeCell ref="D588:F588"/>
    <mergeCell ref="G588:S588"/>
    <mergeCell ref="T588:V588"/>
    <mergeCell ref="D589:F589"/>
    <mergeCell ref="G589:S589"/>
    <mergeCell ref="T589:V589"/>
    <mergeCell ref="D590:F590"/>
    <mergeCell ref="G590:S590"/>
    <mergeCell ref="T590:V590"/>
    <mergeCell ref="D591:F591"/>
    <mergeCell ref="G591:S591"/>
    <mergeCell ref="T591:V591"/>
    <mergeCell ref="D592:F592"/>
    <mergeCell ref="G592:S592"/>
    <mergeCell ref="T592:V592"/>
    <mergeCell ref="D593:F593"/>
    <mergeCell ref="G593:S593"/>
    <mergeCell ref="T593:V593"/>
    <mergeCell ref="D587:F587"/>
    <mergeCell ref="G587:S587"/>
    <mergeCell ref="T580:V580"/>
    <mergeCell ref="D581:F581"/>
    <mergeCell ref="G581:S581"/>
    <mergeCell ref="T581:V581"/>
    <mergeCell ref="D582:F582"/>
    <mergeCell ref="G582:S582"/>
    <mergeCell ref="T582:V582"/>
    <mergeCell ref="D583:F583"/>
    <mergeCell ref="G583:S583"/>
    <mergeCell ref="T583:V583"/>
    <mergeCell ref="D584:F584"/>
    <mergeCell ref="G584:S584"/>
    <mergeCell ref="T584:V584"/>
    <mergeCell ref="D585:F585"/>
    <mergeCell ref="G585:S585"/>
    <mergeCell ref="T585:V585"/>
    <mergeCell ref="D586:F586"/>
    <mergeCell ref="G586:S586"/>
    <mergeCell ref="T586:V586"/>
    <mergeCell ref="D580:F580"/>
    <mergeCell ref="G580:S580"/>
    <mergeCell ref="T573:V573"/>
    <mergeCell ref="D574:F574"/>
    <mergeCell ref="G574:S574"/>
    <mergeCell ref="T574:V574"/>
    <mergeCell ref="D575:F575"/>
    <mergeCell ref="G575:S575"/>
    <mergeCell ref="T575:V575"/>
    <mergeCell ref="D576:F576"/>
    <mergeCell ref="G576:S576"/>
    <mergeCell ref="T576:V576"/>
    <mergeCell ref="D577:F577"/>
    <mergeCell ref="G577:S577"/>
    <mergeCell ref="T577:V577"/>
    <mergeCell ref="D578:F578"/>
    <mergeCell ref="G578:S578"/>
    <mergeCell ref="T578:V578"/>
    <mergeCell ref="D579:F579"/>
    <mergeCell ref="G579:S579"/>
    <mergeCell ref="T579:V579"/>
    <mergeCell ref="D573:F573"/>
    <mergeCell ref="G573:S573"/>
    <mergeCell ref="T566:V566"/>
    <mergeCell ref="D567:F567"/>
    <mergeCell ref="G567:S567"/>
    <mergeCell ref="T567:V567"/>
    <mergeCell ref="D568:F568"/>
    <mergeCell ref="G568:S568"/>
    <mergeCell ref="T568:V568"/>
    <mergeCell ref="D569:F569"/>
    <mergeCell ref="G569:S569"/>
    <mergeCell ref="T569:V569"/>
    <mergeCell ref="D570:F570"/>
    <mergeCell ref="G570:S570"/>
    <mergeCell ref="T570:V570"/>
    <mergeCell ref="D571:F571"/>
    <mergeCell ref="G571:S571"/>
    <mergeCell ref="T571:V571"/>
    <mergeCell ref="D572:F572"/>
    <mergeCell ref="G572:S572"/>
    <mergeCell ref="T572:V572"/>
    <mergeCell ref="D566:F566"/>
    <mergeCell ref="G566:S566"/>
    <mergeCell ref="T559:V559"/>
    <mergeCell ref="D560:F560"/>
    <mergeCell ref="G560:S560"/>
    <mergeCell ref="T560:V560"/>
    <mergeCell ref="D561:F561"/>
    <mergeCell ref="G561:S561"/>
    <mergeCell ref="T561:V561"/>
    <mergeCell ref="D562:F562"/>
    <mergeCell ref="G562:S562"/>
    <mergeCell ref="T562:V562"/>
    <mergeCell ref="D563:F563"/>
    <mergeCell ref="G563:S563"/>
    <mergeCell ref="T563:V563"/>
    <mergeCell ref="D564:F564"/>
    <mergeCell ref="G564:S564"/>
    <mergeCell ref="T564:V564"/>
    <mergeCell ref="D565:F565"/>
    <mergeCell ref="G565:S565"/>
    <mergeCell ref="T565:V565"/>
    <mergeCell ref="D559:F559"/>
    <mergeCell ref="G559:S559"/>
    <mergeCell ref="D553:F553"/>
    <mergeCell ref="G553:S553"/>
    <mergeCell ref="T553:V553"/>
    <mergeCell ref="D554:F554"/>
    <mergeCell ref="G554:S554"/>
    <mergeCell ref="T554:V554"/>
    <mergeCell ref="D555:F555"/>
    <mergeCell ref="G555:S555"/>
    <mergeCell ref="T555:V555"/>
    <mergeCell ref="D556:F556"/>
    <mergeCell ref="G556:S556"/>
    <mergeCell ref="T556:V556"/>
    <mergeCell ref="D557:F557"/>
    <mergeCell ref="G557:S557"/>
    <mergeCell ref="T557:V557"/>
    <mergeCell ref="D558:F558"/>
    <mergeCell ref="G558:S558"/>
    <mergeCell ref="T558:V558"/>
    <mergeCell ref="D547:F547"/>
    <mergeCell ref="G547:S547"/>
    <mergeCell ref="T547:V547"/>
    <mergeCell ref="D548:F548"/>
    <mergeCell ref="G548:S548"/>
    <mergeCell ref="T548:V548"/>
    <mergeCell ref="D549:F549"/>
    <mergeCell ref="G549:S549"/>
    <mergeCell ref="T549:V549"/>
    <mergeCell ref="D550:F550"/>
    <mergeCell ref="G550:S550"/>
    <mergeCell ref="T550:V550"/>
    <mergeCell ref="D551:F551"/>
    <mergeCell ref="G551:S551"/>
    <mergeCell ref="T551:V551"/>
    <mergeCell ref="D552:F552"/>
    <mergeCell ref="G552:S552"/>
    <mergeCell ref="T552:V552"/>
    <mergeCell ref="D541:F541"/>
    <mergeCell ref="G541:S541"/>
    <mergeCell ref="T541:V541"/>
    <mergeCell ref="D542:F542"/>
    <mergeCell ref="G542:S542"/>
    <mergeCell ref="T542:V542"/>
    <mergeCell ref="D543:F543"/>
    <mergeCell ref="G543:S543"/>
    <mergeCell ref="T543:V543"/>
    <mergeCell ref="D544:F544"/>
    <mergeCell ref="G544:S544"/>
    <mergeCell ref="T544:V544"/>
    <mergeCell ref="D545:F545"/>
    <mergeCell ref="G545:S545"/>
    <mergeCell ref="T545:V545"/>
    <mergeCell ref="D546:F546"/>
    <mergeCell ref="G546:S546"/>
    <mergeCell ref="T546:V546"/>
    <mergeCell ref="D535:F535"/>
    <mergeCell ref="G535:S535"/>
    <mergeCell ref="T535:V535"/>
    <mergeCell ref="D536:F536"/>
    <mergeCell ref="G536:S536"/>
    <mergeCell ref="T536:V536"/>
    <mergeCell ref="D537:F537"/>
    <mergeCell ref="G537:S537"/>
    <mergeCell ref="T537:V537"/>
    <mergeCell ref="D538:F538"/>
    <mergeCell ref="G538:S538"/>
    <mergeCell ref="T538:V538"/>
    <mergeCell ref="D539:F539"/>
    <mergeCell ref="G539:S539"/>
    <mergeCell ref="T539:V539"/>
    <mergeCell ref="D540:F540"/>
    <mergeCell ref="G540:S540"/>
    <mergeCell ref="T540:V540"/>
    <mergeCell ref="D529:F529"/>
    <mergeCell ref="G529:S529"/>
    <mergeCell ref="T529:V529"/>
    <mergeCell ref="D530:F530"/>
    <mergeCell ref="G530:S530"/>
    <mergeCell ref="T530:V530"/>
    <mergeCell ref="D531:F531"/>
    <mergeCell ref="G531:S531"/>
    <mergeCell ref="T531:V531"/>
    <mergeCell ref="D532:F532"/>
    <mergeCell ref="G532:S532"/>
    <mergeCell ref="T532:V532"/>
    <mergeCell ref="D533:F533"/>
    <mergeCell ref="G533:S533"/>
    <mergeCell ref="T533:V533"/>
    <mergeCell ref="D534:F534"/>
    <mergeCell ref="G534:S534"/>
    <mergeCell ref="T534:V534"/>
    <mergeCell ref="D523:F523"/>
    <mergeCell ref="G523:S523"/>
    <mergeCell ref="T523:V523"/>
    <mergeCell ref="D524:F524"/>
    <mergeCell ref="G524:S524"/>
    <mergeCell ref="T524:V524"/>
    <mergeCell ref="D525:F525"/>
    <mergeCell ref="G525:S525"/>
    <mergeCell ref="T525:V525"/>
    <mergeCell ref="D526:F526"/>
    <mergeCell ref="G526:S526"/>
    <mergeCell ref="T526:V526"/>
    <mergeCell ref="D527:F527"/>
    <mergeCell ref="G527:S527"/>
    <mergeCell ref="T527:V527"/>
    <mergeCell ref="D528:F528"/>
    <mergeCell ref="G528:S528"/>
    <mergeCell ref="T528:V528"/>
    <mergeCell ref="D517:F517"/>
    <mergeCell ref="G517:S517"/>
    <mergeCell ref="T517:V517"/>
    <mergeCell ref="D518:F518"/>
    <mergeCell ref="G518:S518"/>
    <mergeCell ref="T518:V518"/>
    <mergeCell ref="D519:F519"/>
    <mergeCell ref="G519:S519"/>
    <mergeCell ref="T519:V519"/>
    <mergeCell ref="D520:F520"/>
    <mergeCell ref="G520:S520"/>
    <mergeCell ref="T520:V520"/>
    <mergeCell ref="D521:F521"/>
    <mergeCell ref="G521:S521"/>
    <mergeCell ref="T521:V521"/>
    <mergeCell ref="D522:F522"/>
    <mergeCell ref="G522:S522"/>
    <mergeCell ref="T522:V522"/>
    <mergeCell ref="D511:F511"/>
    <mergeCell ref="G511:S511"/>
    <mergeCell ref="T511:V511"/>
    <mergeCell ref="D512:F512"/>
    <mergeCell ref="G512:S512"/>
    <mergeCell ref="T512:V512"/>
    <mergeCell ref="D513:F513"/>
    <mergeCell ref="G513:S513"/>
    <mergeCell ref="T513:V513"/>
    <mergeCell ref="D514:F514"/>
    <mergeCell ref="G514:S514"/>
    <mergeCell ref="T514:V514"/>
    <mergeCell ref="D515:F515"/>
    <mergeCell ref="G515:S515"/>
    <mergeCell ref="T515:V515"/>
    <mergeCell ref="D516:F516"/>
    <mergeCell ref="G516:S516"/>
    <mergeCell ref="T516:V516"/>
    <mergeCell ref="D505:F505"/>
    <mergeCell ref="G505:S505"/>
    <mergeCell ref="T505:V505"/>
    <mergeCell ref="D506:F506"/>
    <mergeCell ref="G506:S506"/>
    <mergeCell ref="T506:V506"/>
    <mergeCell ref="D507:F507"/>
    <mergeCell ref="G507:S507"/>
    <mergeCell ref="T507:V507"/>
    <mergeCell ref="D508:F508"/>
    <mergeCell ref="G508:S508"/>
    <mergeCell ref="T508:V508"/>
    <mergeCell ref="D509:F509"/>
    <mergeCell ref="G509:S509"/>
    <mergeCell ref="T509:V509"/>
    <mergeCell ref="D510:F510"/>
    <mergeCell ref="G510:S510"/>
    <mergeCell ref="T510:V510"/>
    <mergeCell ref="D499:F499"/>
    <mergeCell ref="G499:S499"/>
    <mergeCell ref="T499:V499"/>
    <mergeCell ref="D500:F500"/>
    <mergeCell ref="G500:S500"/>
    <mergeCell ref="T500:V500"/>
    <mergeCell ref="D501:F501"/>
    <mergeCell ref="G501:S501"/>
    <mergeCell ref="T501:V501"/>
    <mergeCell ref="D502:F502"/>
    <mergeCell ref="G502:S502"/>
    <mergeCell ref="T502:V502"/>
    <mergeCell ref="D503:F503"/>
    <mergeCell ref="G503:S503"/>
    <mergeCell ref="T503:V503"/>
    <mergeCell ref="D504:F504"/>
    <mergeCell ref="G504:S504"/>
    <mergeCell ref="T504:V504"/>
    <mergeCell ref="D493:F493"/>
    <mergeCell ref="G493:S493"/>
    <mergeCell ref="T493:V493"/>
    <mergeCell ref="D494:F494"/>
    <mergeCell ref="G494:S494"/>
    <mergeCell ref="T494:V494"/>
    <mergeCell ref="D495:F495"/>
    <mergeCell ref="G495:S495"/>
    <mergeCell ref="T495:V495"/>
    <mergeCell ref="D496:F496"/>
    <mergeCell ref="G496:S496"/>
    <mergeCell ref="T496:V496"/>
    <mergeCell ref="D497:F497"/>
    <mergeCell ref="G497:S497"/>
    <mergeCell ref="T497:V497"/>
    <mergeCell ref="D498:F498"/>
    <mergeCell ref="G498:S498"/>
    <mergeCell ref="T498:V498"/>
    <mergeCell ref="D487:F487"/>
    <mergeCell ref="G487:S487"/>
    <mergeCell ref="T487:V487"/>
    <mergeCell ref="D488:F488"/>
    <mergeCell ref="G488:S488"/>
    <mergeCell ref="T488:V488"/>
    <mergeCell ref="D489:F489"/>
    <mergeCell ref="G489:S489"/>
    <mergeCell ref="T489:V489"/>
    <mergeCell ref="D490:F490"/>
    <mergeCell ref="G490:S490"/>
    <mergeCell ref="T490:V490"/>
    <mergeCell ref="D491:F491"/>
    <mergeCell ref="G491:S491"/>
    <mergeCell ref="T491:V491"/>
    <mergeCell ref="D492:F492"/>
    <mergeCell ref="G492:S492"/>
    <mergeCell ref="T492:V492"/>
    <mergeCell ref="D481:F481"/>
    <mergeCell ref="G481:S481"/>
    <mergeCell ref="T481:V481"/>
    <mergeCell ref="D482:F482"/>
    <mergeCell ref="G482:S482"/>
    <mergeCell ref="T482:V482"/>
    <mergeCell ref="D483:F483"/>
    <mergeCell ref="G483:S483"/>
    <mergeCell ref="T483:V483"/>
    <mergeCell ref="D484:F484"/>
    <mergeCell ref="G484:S484"/>
    <mergeCell ref="T484:V484"/>
    <mergeCell ref="D485:F485"/>
    <mergeCell ref="G485:S485"/>
    <mergeCell ref="T485:V485"/>
    <mergeCell ref="D486:F486"/>
    <mergeCell ref="G486:S486"/>
    <mergeCell ref="T486:V486"/>
    <mergeCell ref="D475:F475"/>
    <mergeCell ref="G475:S475"/>
    <mergeCell ref="T475:V475"/>
    <mergeCell ref="D476:F476"/>
    <mergeCell ref="G476:S476"/>
    <mergeCell ref="T476:V476"/>
    <mergeCell ref="D477:F477"/>
    <mergeCell ref="G477:S477"/>
    <mergeCell ref="T477:V477"/>
    <mergeCell ref="D478:F478"/>
    <mergeCell ref="G478:S478"/>
    <mergeCell ref="T478:V478"/>
    <mergeCell ref="D479:F479"/>
    <mergeCell ref="G479:S479"/>
    <mergeCell ref="T479:V479"/>
    <mergeCell ref="D480:F480"/>
    <mergeCell ref="G480:S480"/>
    <mergeCell ref="T480:V480"/>
    <mergeCell ref="D469:F469"/>
    <mergeCell ref="G469:S469"/>
    <mergeCell ref="T469:V469"/>
    <mergeCell ref="D470:F470"/>
    <mergeCell ref="G470:S470"/>
    <mergeCell ref="T470:V470"/>
    <mergeCell ref="D471:F471"/>
    <mergeCell ref="G471:S471"/>
    <mergeCell ref="T471:V471"/>
    <mergeCell ref="D472:F472"/>
    <mergeCell ref="G472:S472"/>
    <mergeCell ref="T472:V472"/>
    <mergeCell ref="D473:F473"/>
    <mergeCell ref="G473:S473"/>
    <mergeCell ref="T473:V473"/>
    <mergeCell ref="D474:F474"/>
    <mergeCell ref="G474:S474"/>
    <mergeCell ref="T474:V474"/>
    <mergeCell ref="D463:F463"/>
    <mergeCell ref="G463:S463"/>
    <mergeCell ref="T463:V463"/>
    <mergeCell ref="D464:F464"/>
    <mergeCell ref="G464:S464"/>
    <mergeCell ref="T464:V464"/>
    <mergeCell ref="D465:F465"/>
    <mergeCell ref="G465:S465"/>
    <mergeCell ref="T465:V465"/>
    <mergeCell ref="D466:F466"/>
    <mergeCell ref="G466:S466"/>
    <mergeCell ref="T466:V466"/>
    <mergeCell ref="D467:F467"/>
    <mergeCell ref="G467:S467"/>
    <mergeCell ref="T467:V467"/>
    <mergeCell ref="D468:F468"/>
    <mergeCell ref="G468:S468"/>
    <mergeCell ref="T468:V468"/>
    <mergeCell ref="D457:F457"/>
    <mergeCell ref="G457:S457"/>
    <mergeCell ref="T457:V457"/>
    <mergeCell ref="D458:F458"/>
    <mergeCell ref="G458:S458"/>
    <mergeCell ref="T458:V458"/>
    <mergeCell ref="D459:F459"/>
    <mergeCell ref="G459:S459"/>
    <mergeCell ref="T459:V459"/>
    <mergeCell ref="D460:F460"/>
    <mergeCell ref="G460:S460"/>
    <mergeCell ref="T460:V460"/>
    <mergeCell ref="D461:F461"/>
    <mergeCell ref="G461:S461"/>
    <mergeCell ref="T461:V461"/>
    <mergeCell ref="D462:F462"/>
    <mergeCell ref="G462:S462"/>
    <mergeCell ref="T462:V462"/>
    <mergeCell ref="D451:F451"/>
    <mergeCell ref="G451:S451"/>
    <mergeCell ref="T451:V451"/>
    <mergeCell ref="D452:F452"/>
    <mergeCell ref="G452:S452"/>
    <mergeCell ref="T452:V452"/>
    <mergeCell ref="D453:F453"/>
    <mergeCell ref="G453:S453"/>
    <mergeCell ref="T453:V453"/>
    <mergeCell ref="D454:F454"/>
    <mergeCell ref="G454:S454"/>
    <mergeCell ref="T454:V454"/>
    <mergeCell ref="D455:F455"/>
    <mergeCell ref="G455:S455"/>
    <mergeCell ref="T455:V455"/>
    <mergeCell ref="D456:F456"/>
    <mergeCell ref="G456:S456"/>
    <mergeCell ref="T456:V456"/>
    <mergeCell ref="D445:F445"/>
    <mergeCell ref="G445:S445"/>
    <mergeCell ref="T445:V445"/>
    <mergeCell ref="D446:F446"/>
    <mergeCell ref="G446:S446"/>
    <mergeCell ref="T446:V446"/>
    <mergeCell ref="D447:F447"/>
    <mergeCell ref="G447:S447"/>
    <mergeCell ref="T447:V447"/>
    <mergeCell ref="D448:F448"/>
    <mergeCell ref="G448:S448"/>
    <mergeCell ref="T448:V448"/>
    <mergeCell ref="D449:F449"/>
    <mergeCell ref="G449:S449"/>
    <mergeCell ref="T449:V449"/>
    <mergeCell ref="D450:F450"/>
    <mergeCell ref="G450:S450"/>
    <mergeCell ref="T450:V450"/>
    <mergeCell ref="D439:F439"/>
    <mergeCell ref="G439:S439"/>
    <mergeCell ref="T439:V439"/>
    <mergeCell ref="D440:F440"/>
    <mergeCell ref="G440:S440"/>
    <mergeCell ref="T440:V440"/>
    <mergeCell ref="D441:F441"/>
    <mergeCell ref="G441:S441"/>
    <mergeCell ref="T441:V441"/>
    <mergeCell ref="D442:F442"/>
    <mergeCell ref="G442:S442"/>
    <mergeCell ref="T442:V442"/>
    <mergeCell ref="D443:F443"/>
    <mergeCell ref="G443:S443"/>
    <mergeCell ref="T443:V443"/>
    <mergeCell ref="D444:F444"/>
    <mergeCell ref="G444:S444"/>
    <mergeCell ref="T444:V444"/>
    <mergeCell ref="D433:F433"/>
    <mergeCell ref="G433:S433"/>
    <mergeCell ref="T433:V433"/>
    <mergeCell ref="D434:F434"/>
    <mergeCell ref="G434:S434"/>
    <mergeCell ref="T434:V434"/>
    <mergeCell ref="D435:F435"/>
    <mergeCell ref="G435:S435"/>
    <mergeCell ref="T435:V435"/>
    <mergeCell ref="D436:F436"/>
    <mergeCell ref="G436:S436"/>
    <mergeCell ref="T436:V436"/>
    <mergeCell ref="D437:F437"/>
    <mergeCell ref="G437:S437"/>
    <mergeCell ref="T437:V437"/>
    <mergeCell ref="D438:F438"/>
    <mergeCell ref="G438:S438"/>
    <mergeCell ref="T438:V438"/>
    <mergeCell ref="D427:F427"/>
    <mergeCell ref="G427:S427"/>
    <mergeCell ref="T427:V427"/>
    <mergeCell ref="D428:F428"/>
    <mergeCell ref="G428:S428"/>
    <mergeCell ref="T428:V428"/>
    <mergeCell ref="D429:F429"/>
    <mergeCell ref="G429:S429"/>
    <mergeCell ref="T429:V429"/>
    <mergeCell ref="D430:F430"/>
    <mergeCell ref="G430:S430"/>
    <mergeCell ref="T430:V430"/>
    <mergeCell ref="D431:F431"/>
    <mergeCell ref="G431:S431"/>
    <mergeCell ref="T431:V431"/>
    <mergeCell ref="D432:F432"/>
    <mergeCell ref="G432:S432"/>
    <mergeCell ref="T432:V432"/>
    <mergeCell ref="D421:F421"/>
    <mergeCell ref="G421:S421"/>
    <mergeCell ref="T421:V421"/>
    <mergeCell ref="D422:F422"/>
    <mergeCell ref="G422:S422"/>
    <mergeCell ref="T422:V422"/>
    <mergeCell ref="D423:F423"/>
    <mergeCell ref="G423:S423"/>
    <mergeCell ref="T423:V423"/>
    <mergeCell ref="D424:F424"/>
    <mergeCell ref="G424:S424"/>
    <mergeCell ref="T424:V424"/>
    <mergeCell ref="D425:F425"/>
    <mergeCell ref="G425:S425"/>
    <mergeCell ref="T425:V425"/>
    <mergeCell ref="D426:F426"/>
    <mergeCell ref="G426:S426"/>
    <mergeCell ref="T426:V426"/>
    <mergeCell ref="D415:F415"/>
    <mergeCell ref="G415:S415"/>
    <mergeCell ref="T415:V415"/>
    <mergeCell ref="D416:F416"/>
    <mergeCell ref="G416:S416"/>
    <mergeCell ref="T416:V416"/>
    <mergeCell ref="D417:F417"/>
    <mergeCell ref="G417:S417"/>
    <mergeCell ref="T417:V417"/>
    <mergeCell ref="D418:F418"/>
    <mergeCell ref="G418:S418"/>
    <mergeCell ref="T418:V418"/>
    <mergeCell ref="D419:F419"/>
    <mergeCell ref="G419:S419"/>
    <mergeCell ref="T419:V419"/>
    <mergeCell ref="D420:F420"/>
    <mergeCell ref="G420:S420"/>
    <mergeCell ref="T420:V420"/>
    <mergeCell ref="D409:F409"/>
    <mergeCell ref="G409:S409"/>
    <mergeCell ref="T409:V409"/>
    <mergeCell ref="D410:F410"/>
    <mergeCell ref="G410:S410"/>
    <mergeCell ref="T410:V410"/>
    <mergeCell ref="D411:F411"/>
    <mergeCell ref="G411:S411"/>
    <mergeCell ref="T411:V411"/>
    <mergeCell ref="D412:F412"/>
    <mergeCell ref="G412:S412"/>
    <mergeCell ref="T412:V412"/>
    <mergeCell ref="D413:F413"/>
    <mergeCell ref="G413:S413"/>
    <mergeCell ref="T413:V413"/>
    <mergeCell ref="D414:F414"/>
    <mergeCell ref="G414:S414"/>
    <mergeCell ref="T414:V414"/>
    <mergeCell ref="D403:F403"/>
    <mergeCell ref="G403:S403"/>
    <mergeCell ref="T403:V403"/>
    <mergeCell ref="D404:F404"/>
    <mergeCell ref="G404:S404"/>
    <mergeCell ref="T404:V404"/>
    <mergeCell ref="D405:F405"/>
    <mergeCell ref="G405:S405"/>
    <mergeCell ref="T405:V405"/>
    <mergeCell ref="D406:F406"/>
    <mergeCell ref="G406:S406"/>
    <mergeCell ref="T406:V406"/>
    <mergeCell ref="D407:F407"/>
    <mergeCell ref="G407:S407"/>
    <mergeCell ref="T407:V407"/>
    <mergeCell ref="D408:F408"/>
    <mergeCell ref="G408:S408"/>
    <mergeCell ref="T408:V408"/>
    <mergeCell ref="D397:F397"/>
    <mergeCell ref="G397:S397"/>
    <mergeCell ref="T397:V397"/>
    <mergeCell ref="D398:F398"/>
    <mergeCell ref="G398:S398"/>
    <mergeCell ref="T398:V398"/>
    <mergeCell ref="D399:F399"/>
    <mergeCell ref="G399:S399"/>
    <mergeCell ref="T399:V399"/>
    <mergeCell ref="D400:F400"/>
    <mergeCell ref="G400:S400"/>
    <mergeCell ref="T400:V400"/>
    <mergeCell ref="D401:F401"/>
    <mergeCell ref="G401:S401"/>
    <mergeCell ref="T401:V401"/>
    <mergeCell ref="D402:F402"/>
    <mergeCell ref="G402:S402"/>
    <mergeCell ref="T402:V402"/>
    <mergeCell ref="D391:F391"/>
    <mergeCell ref="G391:S391"/>
    <mergeCell ref="T391:V391"/>
    <mergeCell ref="D392:F392"/>
    <mergeCell ref="G392:S392"/>
    <mergeCell ref="T392:V392"/>
    <mergeCell ref="D393:F393"/>
    <mergeCell ref="G393:S393"/>
    <mergeCell ref="T393:V393"/>
    <mergeCell ref="D394:F394"/>
    <mergeCell ref="G394:S394"/>
    <mergeCell ref="T394:V394"/>
    <mergeCell ref="D395:F395"/>
    <mergeCell ref="G395:S395"/>
    <mergeCell ref="T395:V395"/>
    <mergeCell ref="D396:F396"/>
    <mergeCell ref="G396:S396"/>
    <mergeCell ref="T396:V396"/>
    <mergeCell ref="D385:F385"/>
    <mergeCell ref="G385:S385"/>
    <mergeCell ref="T385:V385"/>
    <mergeCell ref="D386:F386"/>
    <mergeCell ref="G386:S386"/>
    <mergeCell ref="T386:V386"/>
    <mergeCell ref="D387:F387"/>
    <mergeCell ref="G387:S387"/>
    <mergeCell ref="T387:V387"/>
    <mergeCell ref="D388:F388"/>
    <mergeCell ref="G388:S388"/>
    <mergeCell ref="T388:V388"/>
    <mergeCell ref="D389:F389"/>
    <mergeCell ref="G389:S389"/>
    <mergeCell ref="T389:V389"/>
    <mergeCell ref="D390:F390"/>
    <mergeCell ref="G390:S390"/>
    <mergeCell ref="T390:V390"/>
    <mergeCell ref="D379:F379"/>
    <mergeCell ref="G379:S379"/>
    <mergeCell ref="T379:V379"/>
    <mergeCell ref="D380:F380"/>
    <mergeCell ref="G380:S380"/>
    <mergeCell ref="T380:V380"/>
    <mergeCell ref="D381:F381"/>
    <mergeCell ref="G381:S381"/>
    <mergeCell ref="T381:V381"/>
    <mergeCell ref="D382:F382"/>
    <mergeCell ref="G382:S382"/>
    <mergeCell ref="T382:V382"/>
    <mergeCell ref="D383:F383"/>
    <mergeCell ref="G383:S383"/>
    <mergeCell ref="T383:V383"/>
    <mergeCell ref="D384:F384"/>
    <mergeCell ref="G384:S384"/>
    <mergeCell ref="T384:V384"/>
    <mergeCell ref="D373:F373"/>
    <mergeCell ref="G373:S373"/>
    <mergeCell ref="T373:V373"/>
    <mergeCell ref="D374:F374"/>
    <mergeCell ref="G374:S374"/>
    <mergeCell ref="T374:V374"/>
    <mergeCell ref="D375:F375"/>
    <mergeCell ref="G375:S375"/>
    <mergeCell ref="T375:V375"/>
    <mergeCell ref="D376:F376"/>
    <mergeCell ref="G376:S376"/>
    <mergeCell ref="T376:V376"/>
    <mergeCell ref="D377:F377"/>
    <mergeCell ref="G377:S377"/>
    <mergeCell ref="T377:V377"/>
    <mergeCell ref="D378:F378"/>
    <mergeCell ref="G378:S378"/>
    <mergeCell ref="T378:V378"/>
    <mergeCell ref="D367:F367"/>
    <mergeCell ref="G367:S367"/>
    <mergeCell ref="T367:V367"/>
    <mergeCell ref="D368:F368"/>
    <mergeCell ref="G368:S368"/>
    <mergeCell ref="T368:V368"/>
    <mergeCell ref="D369:F369"/>
    <mergeCell ref="G369:S369"/>
    <mergeCell ref="T369:V369"/>
    <mergeCell ref="D370:F370"/>
    <mergeCell ref="G370:S370"/>
    <mergeCell ref="T370:V370"/>
    <mergeCell ref="D371:F371"/>
    <mergeCell ref="G371:S371"/>
    <mergeCell ref="T371:V371"/>
    <mergeCell ref="D372:F372"/>
    <mergeCell ref="G372:S372"/>
    <mergeCell ref="T372:V372"/>
    <mergeCell ref="D361:F361"/>
    <mergeCell ref="G361:S361"/>
    <mergeCell ref="T361:V361"/>
    <mergeCell ref="D362:F362"/>
    <mergeCell ref="G362:S362"/>
    <mergeCell ref="T362:V362"/>
    <mergeCell ref="D363:F363"/>
    <mergeCell ref="G363:S363"/>
    <mergeCell ref="T363:V363"/>
    <mergeCell ref="D364:F364"/>
    <mergeCell ref="G364:S364"/>
    <mergeCell ref="T364:V364"/>
    <mergeCell ref="D365:F365"/>
    <mergeCell ref="G365:S365"/>
    <mergeCell ref="T365:V365"/>
    <mergeCell ref="D366:F366"/>
    <mergeCell ref="G366:S366"/>
    <mergeCell ref="T366:V366"/>
    <mergeCell ref="D355:F355"/>
    <mergeCell ref="G355:S355"/>
    <mergeCell ref="T355:V355"/>
    <mergeCell ref="D356:F356"/>
    <mergeCell ref="G356:S356"/>
    <mergeCell ref="T356:V356"/>
    <mergeCell ref="D357:F357"/>
    <mergeCell ref="G357:S357"/>
    <mergeCell ref="T357:V357"/>
    <mergeCell ref="D358:F358"/>
    <mergeCell ref="G358:S358"/>
    <mergeCell ref="T358:V358"/>
    <mergeCell ref="D359:F359"/>
    <mergeCell ref="G359:S359"/>
    <mergeCell ref="T359:V359"/>
    <mergeCell ref="D360:F360"/>
    <mergeCell ref="G360:S360"/>
    <mergeCell ref="T360:V360"/>
    <mergeCell ref="D349:F349"/>
    <mergeCell ref="G349:S349"/>
    <mergeCell ref="T349:V349"/>
    <mergeCell ref="D350:F350"/>
    <mergeCell ref="G350:S350"/>
    <mergeCell ref="T350:V350"/>
    <mergeCell ref="D351:F351"/>
    <mergeCell ref="G351:S351"/>
    <mergeCell ref="T351:V351"/>
    <mergeCell ref="D352:F352"/>
    <mergeCell ref="G352:S352"/>
    <mergeCell ref="T352:V352"/>
    <mergeCell ref="D353:F353"/>
    <mergeCell ref="G353:S353"/>
    <mergeCell ref="T353:V353"/>
    <mergeCell ref="D354:F354"/>
    <mergeCell ref="G354:S354"/>
    <mergeCell ref="T354:V354"/>
    <mergeCell ref="D343:F343"/>
    <mergeCell ref="G343:S343"/>
    <mergeCell ref="T343:V343"/>
    <mergeCell ref="D344:F344"/>
    <mergeCell ref="G344:S344"/>
    <mergeCell ref="T344:V344"/>
    <mergeCell ref="D345:F345"/>
    <mergeCell ref="G345:S345"/>
    <mergeCell ref="T345:V345"/>
    <mergeCell ref="D346:F346"/>
    <mergeCell ref="G346:S346"/>
    <mergeCell ref="T346:V346"/>
    <mergeCell ref="D347:F347"/>
    <mergeCell ref="G347:S347"/>
    <mergeCell ref="T347:V347"/>
    <mergeCell ref="D348:F348"/>
    <mergeCell ref="G348:S348"/>
    <mergeCell ref="T348:V348"/>
    <mergeCell ref="D337:F337"/>
    <mergeCell ref="G337:S337"/>
    <mergeCell ref="T337:V337"/>
    <mergeCell ref="D338:F338"/>
    <mergeCell ref="G338:S338"/>
    <mergeCell ref="T338:V338"/>
    <mergeCell ref="D339:F339"/>
    <mergeCell ref="G339:S339"/>
    <mergeCell ref="T339:V339"/>
    <mergeCell ref="D340:F340"/>
    <mergeCell ref="G340:S340"/>
    <mergeCell ref="T340:V340"/>
    <mergeCell ref="D341:F341"/>
    <mergeCell ref="G341:S341"/>
    <mergeCell ref="T341:V341"/>
    <mergeCell ref="D342:F342"/>
    <mergeCell ref="G342:S342"/>
    <mergeCell ref="T342:V342"/>
    <mergeCell ref="D331:F331"/>
    <mergeCell ref="G331:S331"/>
    <mergeCell ref="T331:V331"/>
    <mergeCell ref="D332:F332"/>
    <mergeCell ref="G332:S332"/>
    <mergeCell ref="T332:V332"/>
    <mergeCell ref="D333:F333"/>
    <mergeCell ref="G333:S333"/>
    <mergeCell ref="T333:V333"/>
    <mergeCell ref="D334:F334"/>
    <mergeCell ref="G334:S334"/>
    <mergeCell ref="T334:V334"/>
    <mergeCell ref="D335:F335"/>
    <mergeCell ref="G335:S335"/>
    <mergeCell ref="T335:V335"/>
    <mergeCell ref="D336:F336"/>
    <mergeCell ref="G336:S336"/>
    <mergeCell ref="T336:V336"/>
    <mergeCell ref="D325:F325"/>
    <mergeCell ref="G325:S325"/>
    <mergeCell ref="T325:V325"/>
    <mergeCell ref="D326:F326"/>
    <mergeCell ref="G326:S326"/>
    <mergeCell ref="T326:V326"/>
    <mergeCell ref="D327:F327"/>
    <mergeCell ref="G327:S327"/>
    <mergeCell ref="T327:V327"/>
    <mergeCell ref="D328:F328"/>
    <mergeCell ref="G328:S328"/>
    <mergeCell ref="T328:V328"/>
    <mergeCell ref="D329:F329"/>
    <mergeCell ref="G329:S329"/>
    <mergeCell ref="T329:V329"/>
    <mergeCell ref="D330:F330"/>
    <mergeCell ref="G330:S330"/>
    <mergeCell ref="T330:V330"/>
    <mergeCell ref="D319:F319"/>
    <mergeCell ref="G319:S319"/>
    <mergeCell ref="T319:V319"/>
    <mergeCell ref="D320:F320"/>
    <mergeCell ref="G320:S320"/>
    <mergeCell ref="T320:V320"/>
    <mergeCell ref="D321:F321"/>
    <mergeCell ref="G321:S321"/>
    <mergeCell ref="T321:V321"/>
    <mergeCell ref="D322:F322"/>
    <mergeCell ref="G322:S322"/>
    <mergeCell ref="T322:V322"/>
    <mergeCell ref="D323:F323"/>
    <mergeCell ref="G323:S323"/>
    <mergeCell ref="T323:V323"/>
    <mergeCell ref="D324:F324"/>
    <mergeCell ref="G324:S324"/>
    <mergeCell ref="T324:V324"/>
    <mergeCell ref="D313:F313"/>
    <mergeCell ref="G313:S313"/>
    <mergeCell ref="T313:V313"/>
    <mergeCell ref="D314:F314"/>
    <mergeCell ref="G314:S314"/>
    <mergeCell ref="T314:V314"/>
    <mergeCell ref="D315:F315"/>
    <mergeCell ref="G315:S315"/>
    <mergeCell ref="T315:V315"/>
    <mergeCell ref="D316:F316"/>
    <mergeCell ref="G316:S316"/>
    <mergeCell ref="T316:V316"/>
    <mergeCell ref="D317:F317"/>
    <mergeCell ref="G317:S317"/>
    <mergeCell ref="T317:V317"/>
    <mergeCell ref="D318:F318"/>
    <mergeCell ref="G318:S318"/>
    <mergeCell ref="T318:V318"/>
    <mergeCell ref="D307:F307"/>
    <mergeCell ref="G307:S307"/>
    <mergeCell ref="T307:V307"/>
    <mergeCell ref="D308:F308"/>
    <mergeCell ref="G308:S308"/>
    <mergeCell ref="T308:V308"/>
    <mergeCell ref="D309:F309"/>
    <mergeCell ref="G309:S309"/>
    <mergeCell ref="T309:V309"/>
    <mergeCell ref="D310:F310"/>
    <mergeCell ref="G310:S310"/>
    <mergeCell ref="T310:V310"/>
    <mergeCell ref="D311:F311"/>
    <mergeCell ref="G311:S311"/>
    <mergeCell ref="T311:V311"/>
    <mergeCell ref="D312:F312"/>
    <mergeCell ref="G312:S312"/>
    <mergeCell ref="T312:V312"/>
    <mergeCell ref="D301:F301"/>
    <mergeCell ref="G301:S301"/>
    <mergeCell ref="T301:V301"/>
    <mergeCell ref="D302:F302"/>
    <mergeCell ref="G302:S302"/>
    <mergeCell ref="T302:V302"/>
    <mergeCell ref="D303:F303"/>
    <mergeCell ref="G303:S303"/>
    <mergeCell ref="T303:V303"/>
    <mergeCell ref="D304:F304"/>
    <mergeCell ref="G304:S304"/>
    <mergeCell ref="T304:V304"/>
    <mergeCell ref="D305:F305"/>
    <mergeCell ref="G305:S305"/>
    <mergeCell ref="T305:V305"/>
    <mergeCell ref="D306:F306"/>
    <mergeCell ref="G306:S306"/>
    <mergeCell ref="T306:V306"/>
    <mergeCell ref="G295:S295"/>
    <mergeCell ref="T295:V295"/>
    <mergeCell ref="D296:F296"/>
    <mergeCell ref="G296:S296"/>
    <mergeCell ref="T296:V296"/>
    <mergeCell ref="D297:F297"/>
    <mergeCell ref="G297:S297"/>
    <mergeCell ref="T297:V297"/>
    <mergeCell ref="D298:F298"/>
    <mergeCell ref="G298:S298"/>
    <mergeCell ref="T298:V298"/>
    <mergeCell ref="D299:F299"/>
    <mergeCell ref="G299:S299"/>
    <mergeCell ref="T299:V299"/>
    <mergeCell ref="D300:F300"/>
    <mergeCell ref="G300:S300"/>
    <mergeCell ref="T300:V300"/>
    <mergeCell ref="D295:F295"/>
    <mergeCell ref="T288:V288"/>
    <mergeCell ref="D289:F289"/>
    <mergeCell ref="G289:S289"/>
    <mergeCell ref="T289:V289"/>
    <mergeCell ref="D290:F290"/>
    <mergeCell ref="G290:S290"/>
    <mergeCell ref="T290:V290"/>
    <mergeCell ref="D291:F291"/>
    <mergeCell ref="G291:S291"/>
    <mergeCell ref="T291:V291"/>
    <mergeCell ref="D292:F292"/>
    <mergeCell ref="G292:S292"/>
    <mergeCell ref="T292:V292"/>
    <mergeCell ref="D293:F293"/>
    <mergeCell ref="G293:S293"/>
    <mergeCell ref="T293:V293"/>
    <mergeCell ref="D294:F294"/>
    <mergeCell ref="G294:S294"/>
    <mergeCell ref="T294:V294"/>
    <mergeCell ref="D288:F288"/>
    <mergeCell ref="G288:S288"/>
    <mergeCell ref="T281:V281"/>
    <mergeCell ref="D282:F282"/>
    <mergeCell ref="G282:S282"/>
    <mergeCell ref="T282:V282"/>
    <mergeCell ref="D283:F283"/>
    <mergeCell ref="G283:S283"/>
    <mergeCell ref="T283:V283"/>
    <mergeCell ref="D284:F284"/>
    <mergeCell ref="G284:S284"/>
    <mergeCell ref="T284:V284"/>
    <mergeCell ref="D285:F285"/>
    <mergeCell ref="G285:S285"/>
    <mergeCell ref="T285:V285"/>
    <mergeCell ref="D286:F286"/>
    <mergeCell ref="G286:S286"/>
    <mergeCell ref="T286:V286"/>
    <mergeCell ref="D287:F287"/>
    <mergeCell ref="G287:S287"/>
    <mergeCell ref="T287:V287"/>
    <mergeCell ref="D281:F281"/>
    <mergeCell ref="G281:S281"/>
    <mergeCell ref="T274:V274"/>
    <mergeCell ref="D275:F275"/>
    <mergeCell ref="G275:S275"/>
    <mergeCell ref="T275:V275"/>
    <mergeCell ref="D276:F276"/>
    <mergeCell ref="G276:S276"/>
    <mergeCell ref="T276:V276"/>
    <mergeCell ref="D277:F277"/>
    <mergeCell ref="G277:S277"/>
    <mergeCell ref="T277:V277"/>
    <mergeCell ref="D278:F278"/>
    <mergeCell ref="G278:S278"/>
    <mergeCell ref="T278:V278"/>
    <mergeCell ref="D279:F279"/>
    <mergeCell ref="G279:S279"/>
    <mergeCell ref="T279:V279"/>
    <mergeCell ref="D280:F280"/>
    <mergeCell ref="G280:S280"/>
    <mergeCell ref="T280:V280"/>
    <mergeCell ref="D274:F274"/>
    <mergeCell ref="G274:S274"/>
    <mergeCell ref="D268:F268"/>
    <mergeCell ref="G268:S268"/>
    <mergeCell ref="T268:V268"/>
    <mergeCell ref="D269:F269"/>
    <mergeCell ref="G269:S269"/>
    <mergeCell ref="T269:V269"/>
    <mergeCell ref="D270:F270"/>
    <mergeCell ref="G270:S270"/>
    <mergeCell ref="T270:V270"/>
    <mergeCell ref="D271:F271"/>
    <mergeCell ref="G271:S271"/>
    <mergeCell ref="T271:V271"/>
    <mergeCell ref="D272:F272"/>
    <mergeCell ref="G272:S272"/>
    <mergeCell ref="T272:V272"/>
    <mergeCell ref="D273:F273"/>
    <mergeCell ref="G273:S273"/>
    <mergeCell ref="T273:V273"/>
    <mergeCell ref="D262:F262"/>
    <mergeCell ref="G262:S262"/>
    <mergeCell ref="T262:V262"/>
    <mergeCell ref="D263:F263"/>
    <mergeCell ref="G263:S263"/>
    <mergeCell ref="T263:V263"/>
    <mergeCell ref="D264:F264"/>
    <mergeCell ref="G264:S264"/>
    <mergeCell ref="T264:V264"/>
    <mergeCell ref="D265:F265"/>
    <mergeCell ref="G265:S265"/>
    <mergeCell ref="T265:V265"/>
    <mergeCell ref="D266:F266"/>
    <mergeCell ref="G266:S266"/>
    <mergeCell ref="T266:V266"/>
    <mergeCell ref="D267:F267"/>
    <mergeCell ref="G267:S267"/>
    <mergeCell ref="T267:V267"/>
    <mergeCell ref="D256:F256"/>
    <mergeCell ref="G256:S256"/>
    <mergeCell ref="T256:V256"/>
    <mergeCell ref="D257:F257"/>
    <mergeCell ref="G257:S257"/>
    <mergeCell ref="T257:V257"/>
    <mergeCell ref="D258:F258"/>
    <mergeCell ref="G258:S258"/>
    <mergeCell ref="T258:V258"/>
    <mergeCell ref="D259:F259"/>
    <mergeCell ref="G259:S259"/>
    <mergeCell ref="T259:V259"/>
    <mergeCell ref="D260:F260"/>
    <mergeCell ref="G260:S260"/>
    <mergeCell ref="T260:V260"/>
    <mergeCell ref="D261:F261"/>
    <mergeCell ref="G261:S261"/>
    <mergeCell ref="T261:V261"/>
    <mergeCell ref="T249:V249"/>
    <mergeCell ref="D250:F250"/>
    <mergeCell ref="G250:S250"/>
    <mergeCell ref="T250:V250"/>
    <mergeCell ref="D251:F251"/>
    <mergeCell ref="G251:S251"/>
    <mergeCell ref="T251:V251"/>
    <mergeCell ref="D252:F252"/>
    <mergeCell ref="G252:S252"/>
    <mergeCell ref="T252:V252"/>
    <mergeCell ref="D253:F253"/>
    <mergeCell ref="G253:S253"/>
    <mergeCell ref="T253:V253"/>
    <mergeCell ref="D254:F254"/>
    <mergeCell ref="G254:S254"/>
    <mergeCell ref="T254:V254"/>
    <mergeCell ref="D255:F255"/>
    <mergeCell ref="G255:S255"/>
    <mergeCell ref="T255:V255"/>
    <mergeCell ref="D249:F249"/>
    <mergeCell ref="G249:S249"/>
    <mergeCell ref="T242:V242"/>
    <mergeCell ref="D243:F243"/>
    <mergeCell ref="G243:S243"/>
    <mergeCell ref="T243:V243"/>
    <mergeCell ref="D244:F244"/>
    <mergeCell ref="G244:S244"/>
    <mergeCell ref="T244:V244"/>
    <mergeCell ref="D245:F245"/>
    <mergeCell ref="G245:S245"/>
    <mergeCell ref="T245:V245"/>
    <mergeCell ref="D246:F246"/>
    <mergeCell ref="G246:S246"/>
    <mergeCell ref="T246:V246"/>
    <mergeCell ref="D247:F247"/>
    <mergeCell ref="G247:S247"/>
    <mergeCell ref="T247:V247"/>
    <mergeCell ref="D248:F248"/>
    <mergeCell ref="G248:S248"/>
    <mergeCell ref="T248:V248"/>
    <mergeCell ref="D242:F242"/>
    <mergeCell ref="G242:S242"/>
    <mergeCell ref="T235:V235"/>
    <mergeCell ref="D236:F236"/>
    <mergeCell ref="G236:S236"/>
    <mergeCell ref="T236:V236"/>
    <mergeCell ref="D237:F237"/>
    <mergeCell ref="G237:S237"/>
    <mergeCell ref="T237:V237"/>
    <mergeCell ref="D238:F238"/>
    <mergeCell ref="G238:S238"/>
    <mergeCell ref="T238:V238"/>
    <mergeCell ref="D239:F239"/>
    <mergeCell ref="G239:S239"/>
    <mergeCell ref="T239:V239"/>
    <mergeCell ref="D240:F240"/>
    <mergeCell ref="G240:S240"/>
    <mergeCell ref="T240:V240"/>
    <mergeCell ref="D241:F241"/>
    <mergeCell ref="G241:S241"/>
    <mergeCell ref="T241:V241"/>
    <mergeCell ref="D235:F235"/>
    <mergeCell ref="G235:S235"/>
    <mergeCell ref="T228:V228"/>
    <mergeCell ref="D229:F229"/>
    <mergeCell ref="G229:S229"/>
    <mergeCell ref="T229:V229"/>
    <mergeCell ref="D230:F230"/>
    <mergeCell ref="G230:S230"/>
    <mergeCell ref="T230:V230"/>
    <mergeCell ref="D231:F231"/>
    <mergeCell ref="G231:S231"/>
    <mergeCell ref="T231:V231"/>
    <mergeCell ref="D232:F232"/>
    <mergeCell ref="G232:S232"/>
    <mergeCell ref="T232:V232"/>
    <mergeCell ref="D233:F233"/>
    <mergeCell ref="G233:S233"/>
    <mergeCell ref="T233:V233"/>
    <mergeCell ref="D234:F234"/>
    <mergeCell ref="G234:S234"/>
    <mergeCell ref="T234:V234"/>
    <mergeCell ref="D222:F222"/>
    <mergeCell ref="G222:S222"/>
    <mergeCell ref="T222:V222"/>
    <mergeCell ref="D223:F223"/>
    <mergeCell ref="G223:S223"/>
    <mergeCell ref="T223:V223"/>
    <mergeCell ref="D224:F224"/>
    <mergeCell ref="G224:S224"/>
    <mergeCell ref="T224:V224"/>
    <mergeCell ref="D225:F225"/>
    <mergeCell ref="G225:S225"/>
    <mergeCell ref="T225:V225"/>
    <mergeCell ref="D226:F226"/>
    <mergeCell ref="G226:S226"/>
    <mergeCell ref="T226:V226"/>
    <mergeCell ref="D227:F227"/>
    <mergeCell ref="G227:S227"/>
    <mergeCell ref="T227:V227"/>
    <mergeCell ref="D216:F216"/>
    <mergeCell ref="G216:S216"/>
    <mergeCell ref="T216:V216"/>
    <mergeCell ref="D217:F217"/>
    <mergeCell ref="G217:S217"/>
    <mergeCell ref="T217:V217"/>
    <mergeCell ref="D218:F218"/>
    <mergeCell ref="G218:S218"/>
    <mergeCell ref="T218:V218"/>
    <mergeCell ref="D219:F219"/>
    <mergeCell ref="G219:S219"/>
    <mergeCell ref="T219:V219"/>
    <mergeCell ref="D220:F220"/>
    <mergeCell ref="G220:S220"/>
    <mergeCell ref="T220:V220"/>
    <mergeCell ref="D221:F221"/>
    <mergeCell ref="G221:S221"/>
    <mergeCell ref="T221:V221"/>
    <mergeCell ref="D210:F210"/>
    <mergeCell ref="G210:S210"/>
    <mergeCell ref="T210:V210"/>
    <mergeCell ref="D211:F211"/>
    <mergeCell ref="G211:S211"/>
    <mergeCell ref="T211:V211"/>
    <mergeCell ref="D212:F212"/>
    <mergeCell ref="G212:S212"/>
    <mergeCell ref="T212:V212"/>
    <mergeCell ref="D213:F213"/>
    <mergeCell ref="G213:S213"/>
    <mergeCell ref="T213:V213"/>
    <mergeCell ref="D214:F214"/>
    <mergeCell ref="G214:S214"/>
    <mergeCell ref="T214:V214"/>
    <mergeCell ref="D215:F215"/>
    <mergeCell ref="G215:S215"/>
    <mergeCell ref="T215:V215"/>
    <mergeCell ref="D204:F204"/>
    <mergeCell ref="G204:S204"/>
    <mergeCell ref="T204:V204"/>
    <mergeCell ref="D205:F205"/>
    <mergeCell ref="G205:S205"/>
    <mergeCell ref="T205:V205"/>
    <mergeCell ref="D206:F206"/>
    <mergeCell ref="G206:S206"/>
    <mergeCell ref="T206:V206"/>
    <mergeCell ref="D207:F207"/>
    <mergeCell ref="G207:S207"/>
    <mergeCell ref="T207:V207"/>
    <mergeCell ref="D208:F208"/>
    <mergeCell ref="G208:S208"/>
    <mergeCell ref="T208:V208"/>
    <mergeCell ref="D209:F209"/>
    <mergeCell ref="G209:S209"/>
    <mergeCell ref="T209:V209"/>
    <mergeCell ref="D198:F198"/>
    <mergeCell ref="G198:S198"/>
    <mergeCell ref="T198:V198"/>
    <mergeCell ref="D199:F199"/>
    <mergeCell ref="G199:S199"/>
    <mergeCell ref="T199:V199"/>
    <mergeCell ref="D200:F200"/>
    <mergeCell ref="G200:S200"/>
    <mergeCell ref="T200:V200"/>
    <mergeCell ref="D201:F201"/>
    <mergeCell ref="G201:S201"/>
    <mergeCell ref="T201:V201"/>
    <mergeCell ref="D202:F202"/>
    <mergeCell ref="G202:S202"/>
    <mergeCell ref="T202:V202"/>
    <mergeCell ref="D203:F203"/>
    <mergeCell ref="G203:S203"/>
    <mergeCell ref="T203:V203"/>
    <mergeCell ref="D192:F192"/>
    <mergeCell ref="G192:S192"/>
    <mergeCell ref="T192:V192"/>
    <mergeCell ref="D193:F193"/>
    <mergeCell ref="G193:S193"/>
    <mergeCell ref="T193:V193"/>
    <mergeCell ref="D194:F194"/>
    <mergeCell ref="G194:S194"/>
    <mergeCell ref="T194:V194"/>
    <mergeCell ref="D195:F195"/>
    <mergeCell ref="G195:S195"/>
    <mergeCell ref="T195:V195"/>
    <mergeCell ref="D196:F196"/>
    <mergeCell ref="G196:S196"/>
    <mergeCell ref="T196:V196"/>
    <mergeCell ref="D197:F197"/>
    <mergeCell ref="G197:S197"/>
    <mergeCell ref="T197:V197"/>
    <mergeCell ref="D186:F186"/>
    <mergeCell ref="G186:S186"/>
    <mergeCell ref="T186:V186"/>
    <mergeCell ref="D187:F187"/>
    <mergeCell ref="G187:S187"/>
    <mergeCell ref="T187:V187"/>
    <mergeCell ref="D188:F188"/>
    <mergeCell ref="G188:S188"/>
    <mergeCell ref="T188:V188"/>
    <mergeCell ref="D189:F189"/>
    <mergeCell ref="G189:S189"/>
    <mergeCell ref="T189:V189"/>
    <mergeCell ref="D190:F190"/>
    <mergeCell ref="G190:S190"/>
    <mergeCell ref="T190:V190"/>
    <mergeCell ref="D191:F191"/>
    <mergeCell ref="G191:S191"/>
    <mergeCell ref="T191:V191"/>
    <mergeCell ref="D180:F180"/>
    <mergeCell ref="G180:S180"/>
    <mergeCell ref="T180:V180"/>
    <mergeCell ref="D181:F181"/>
    <mergeCell ref="G181:S181"/>
    <mergeCell ref="T181:V181"/>
    <mergeCell ref="D182:F182"/>
    <mergeCell ref="G182:S182"/>
    <mergeCell ref="T182:V182"/>
    <mergeCell ref="D183:F183"/>
    <mergeCell ref="G183:S183"/>
    <mergeCell ref="T183:V183"/>
    <mergeCell ref="D184:F184"/>
    <mergeCell ref="G184:S184"/>
    <mergeCell ref="T184:V184"/>
    <mergeCell ref="D185:F185"/>
    <mergeCell ref="G185:S185"/>
    <mergeCell ref="T185:V185"/>
    <mergeCell ref="D174:F174"/>
    <mergeCell ref="G174:S174"/>
    <mergeCell ref="T174:V174"/>
    <mergeCell ref="D175:F175"/>
    <mergeCell ref="G175:S175"/>
    <mergeCell ref="T175:V175"/>
    <mergeCell ref="D176:F176"/>
    <mergeCell ref="G176:S176"/>
    <mergeCell ref="T176:V176"/>
    <mergeCell ref="D177:F177"/>
    <mergeCell ref="G177:S177"/>
    <mergeCell ref="T177:V177"/>
    <mergeCell ref="D178:F178"/>
    <mergeCell ref="G178:S178"/>
    <mergeCell ref="T178:V178"/>
    <mergeCell ref="D179:F179"/>
    <mergeCell ref="G179:S179"/>
    <mergeCell ref="T179:V179"/>
    <mergeCell ref="D168:F168"/>
    <mergeCell ref="G168:S168"/>
    <mergeCell ref="T168:V168"/>
    <mergeCell ref="D169:F169"/>
    <mergeCell ref="G169:S169"/>
    <mergeCell ref="T169:V169"/>
    <mergeCell ref="D170:F170"/>
    <mergeCell ref="G170:S170"/>
    <mergeCell ref="T170:V170"/>
    <mergeCell ref="D171:F171"/>
    <mergeCell ref="G171:S171"/>
    <mergeCell ref="T171:V171"/>
    <mergeCell ref="D172:F172"/>
    <mergeCell ref="G172:S172"/>
    <mergeCell ref="T172:V172"/>
    <mergeCell ref="D173:F173"/>
    <mergeCell ref="G173:S173"/>
    <mergeCell ref="T173:V173"/>
    <mergeCell ref="T161:V161"/>
    <mergeCell ref="D162:F162"/>
    <mergeCell ref="G162:S162"/>
    <mergeCell ref="T162:V162"/>
    <mergeCell ref="D163:F163"/>
    <mergeCell ref="G163:S163"/>
    <mergeCell ref="T163:V163"/>
    <mergeCell ref="D164:F164"/>
    <mergeCell ref="G164:S164"/>
    <mergeCell ref="T164:V164"/>
    <mergeCell ref="D165:F165"/>
    <mergeCell ref="G165:S165"/>
    <mergeCell ref="T165:V165"/>
    <mergeCell ref="D166:F166"/>
    <mergeCell ref="G166:S166"/>
    <mergeCell ref="T166:V166"/>
    <mergeCell ref="D167:F167"/>
    <mergeCell ref="G167:S167"/>
    <mergeCell ref="T167:V167"/>
    <mergeCell ref="D161:F161"/>
    <mergeCell ref="G161:S161"/>
    <mergeCell ref="T154:V154"/>
    <mergeCell ref="D155:F155"/>
    <mergeCell ref="G155:S155"/>
    <mergeCell ref="T155:V155"/>
    <mergeCell ref="D156:F156"/>
    <mergeCell ref="G156:S156"/>
    <mergeCell ref="T156:V156"/>
    <mergeCell ref="D157:F157"/>
    <mergeCell ref="G157:S157"/>
    <mergeCell ref="T157:V157"/>
    <mergeCell ref="D158:F158"/>
    <mergeCell ref="G158:S158"/>
    <mergeCell ref="T158:V158"/>
    <mergeCell ref="D159:F159"/>
    <mergeCell ref="G159:S159"/>
    <mergeCell ref="T159:V159"/>
    <mergeCell ref="D160:F160"/>
    <mergeCell ref="G160:S160"/>
    <mergeCell ref="T160:V160"/>
    <mergeCell ref="D154:F154"/>
    <mergeCell ref="G154:S154"/>
    <mergeCell ref="D148:F148"/>
    <mergeCell ref="G148:S148"/>
    <mergeCell ref="T148:V148"/>
    <mergeCell ref="D149:F149"/>
    <mergeCell ref="G149:S149"/>
    <mergeCell ref="T149:V149"/>
    <mergeCell ref="D150:F150"/>
    <mergeCell ref="G150:S150"/>
    <mergeCell ref="T150:V150"/>
    <mergeCell ref="D151:F151"/>
    <mergeCell ref="G151:S151"/>
    <mergeCell ref="T151:V151"/>
    <mergeCell ref="D152:F152"/>
    <mergeCell ref="G152:S152"/>
    <mergeCell ref="T152:V152"/>
    <mergeCell ref="D153:F153"/>
    <mergeCell ref="G153:S153"/>
    <mergeCell ref="T153:V153"/>
    <mergeCell ref="C142:S142"/>
    <mergeCell ref="T142:V142"/>
    <mergeCell ref="D143:F143"/>
    <mergeCell ref="G143:S143"/>
    <mergeCell ref="T143:V143"/>
    <mergeCell ref="D144:F144"/>
    <mergeCell ref="G144:S144"/>
    <mergeCell ref="T144:V144"/>
    <mergeCell ref="D145:F145"/>
    <mergeCell ref="G145:S145"/>
    <mergeCell ref="T145:V145"/>
    <mergeCell ref="D146:F146"/>
    <mergeCell ref="G146:S146"/>
    <mergeCell ref="T146:V146"/>
    <mergeCell ref="D147:F147"/>
    <mergeCell ref="G147:S147"/>
    <mergeCell ref="T147:V147"/>
    <mergeCell ref="D111:N111"/>
    <mergeCell ref="D112:N112"/>
    <mergeCell ref="D113:N113"/>
    <mergeCell ref="D114:N114"/>
    <mergeCell ref="D115:N115"/>
    <mergeCell ref="D116:N116"/>
    <mergeCell ref="D117:N117"/>
    <mergeCell ref="T139:V141"/>
    <mergeCell ref="C139:S139"/>
    <mergeCell ref="C140:F141"/>
    <mergeCell ref="G140:S141"/>
    <mergeCell ref="W139:AD139"/>
    <mergeCell ref="W140:W141"/>
    <mergeCell ref="X140:X141"/>
    <mergeCell ref="Y140:Y141"/>
    <mergeCell ref="Z140:Z141"/>
    <mergeCell ref="AA138:AD138"/>
    <mergeCell ref="C123:AD123"/>
    <mergeCell ref="B130:AD130"/>
    <mergeCell ref="C131:AD131"/>
    <mergeCell ref="C132:AD132"/>
    <mergeCell ref="C133:AD133"/>
    <mergeCell ref="C134:AD134"/>
    <mergeCell ref="C120:E120"/>
    <mergeCell ref="F120:AD120"/>
    <mergeCell ref="O93:AD93"/>
    <mergeCell ref="O94:R94"/>
    <mergeCell ref="C93:N95"/>
    <mergeCell ref="D96:N96"/>
    <mergeCell ref="D97:N97"/>
    <mergeCell ref="D98:N98"/>
    <mergeCell ref="D99:N99"/>
    <mergeCell ref="D100:N100"/>
    <mergeCell ref="D101:N101"/>
    <mergeCell ref="D102:N102"/>
    <mergeCell ref="D103:N103"/>
    <mergeCell ref="D104:N104"/>
    <mergeCell ref="D105:N105"/>
    <mergeCell ref="D106:N106"/>
    <mergeCell ref="D107:N107"/>
    <mergeCell ref="D108:N108"/>
    <mergeCell ref="D110:N110"/>
    <mergeCell ref="D109:N109"/>
    <mergeCell ref="T90:V90"/>
    <mergeCell ref="AA92:AD92"/>
    <mergeCell ref="S94:V94"/>
    <mergeCell ref="W94:Z94"/>
    <mergeCell ref="AA94:AD94"/>
    <mergeCell ref="Z66:Z67"/>
    <mergeCell ref="Y66:Y67"/>
    <mergeCell ref="X66:X67"/>
    <mergeCell ref="W66:W67"/>
    <mergeCell ref="W65:AD65"/>
    <mergeCell ref="T65:V67"/>
    <mergeCell ref="C65:P67"/>
    <mergeCell ref="Q65:S67"/>
    <mergeCell ref="D68:P68"/>
    <mergeCell ref="D69:P69"/>
    <mergeCell ref="D70:P70"/>
    <mergeCell ref="D71:P71"/>
    <mergeCell ref="D72:P72"/>
    <mergeCell ref="D73:P73"/>
    <mergeCell ref="D74:P74"/>
    <mergeCell ref="D75:P75"/>
    <mergeCell ref="D76:P76"/>
    <mergeCell ref="D77:P77"/>
    <mergeCell ref="D78:P78"/>
    <mergeCell ref="D79:P79"/>
    <mergeCell ref="D80:P80"/>
    <mergeCell ref="D81:P81"/>
    <mergeCell ref="D82:P82"/>
    <mergeCell ref="D83:P83"/>
    <mergeCell ref="D87:P87"/>
    <mergeCell ref="D88:P88"/>
    <mergeCell ref="D89:P89"/>
    <mergeCell ref="Q87:S87"/>
    <mergeCell ref="T87:V87"/>
    <mergeCell ref="Q88:S88"/>
    <mergeCell ref="T88:V88"/>
    <mergeCell ref="Q89:S89"/>
    <mergeCell ref="T89:V89"/>
    <mergeCell ref="D84:P84"/>
    <mergeCell ref="D85:P85"/>
    <mergeCell ref="D86:P86"/>
    <mergeCell ref="Q84:S84"/>
    <mergeCell ref="T84:V84"/>
    <mergeCell ref="Q85:S85"/>
    <mergeCell ref="T85:V85"/>
    <mergeCell ref="Q86:S86"/>
    <mergeCell ref="T86:V86"/>
    <mergeCell ref="Q81:S81"/>
    <mergeCell ref="T81:V81"/>
    <mergeCell ref="Q82:S82"/>
    <mergeCell ref="T82:V82"/>
    <mergeCell ref="Q83:S83"/>
    <mergeCell ref="T83:V83"/>
    <mergeCell ref="Q78:S78"/>
    <mergeCell ref="T78:V78"/>
    <mergeCell ref="Q79:S79"/>
    <mergeCell ref="T79:V79"/>
    <mergeCell ref="Q80:S80"/>
    <mergeCell ref="T80:V80"/>
    <mergeCell ref="Q75:S75"/>
    <mergeCell ref="T75:V75"/>
    <mergeCell ref="Q76:S76"/>
    <mergeCell ref="T76:V76"/>
    <mergeCell ref="Q77:S77"/>
    <mergeCell ref="T77:V77"/>
    <mergeCell ref="Q72:S72"/>
    <mergeCell ref="T72:V72"/>
    <mergeCell ref="Q73:S73"/>
    <mergeCell ref="T73:V73"/>
    <mergeCell ref="Q74:S74"/>
    <mergeCell ref="T74:V74"/>
    <mergeCell ref="Q69:S69"/>
    <mergeCell ref="T69:V69"/>
    <mergeCell ref="Q70:S70"/>
    <mergeCell ref="T70:V70"/>
    <mergeCell ref="Q71:S71"/>
    <mergeCell ref="T71:V71"/>
    <mergeCell ref="AA64:AD64"/>
    <mergeCell ref="AA66:AD66"/>
    <mergeCell ref="Q68:S68"/>
    <mergeCell ref="T68:V68"/>
    <mergeCell ref="O1314:R1314"/>
    <mergeCell ref="S1314:V1314"/>
    <mergeCell ref="W1314:Z1314"/>
    <mergeCell ref="AA1314:AD1314"/>
    <mergeCell ref="D704:F704"/>
    <mergeCell ref="G704:S704"/>
    <mergeCell ref="D711:F711"/>
    <mergeCell ref="G711:S711"/>
    <mergeCell ref="D697:F697"/>
    <mergeCell ref="G697:S697"/>
    <mergeCell ref="D676:F676"/>
    <mergeCell ref="G676:S676"/>
    <mergeCell ref="D683:F683"/>
    <mergeCell ref="G683:S683"/>
    <mergeCell ref="D655:F655"/>
    <mergeCell ref="G655:S655"/>
    <mergeCell ref="D662:F662"/>
    <mergeCell ref="G662:S662"/>
    <mergeCell ref="D608:F608"/>
    <mergeCell ref="G608:S608"/>
    <mergeCell ref="D615:F615"/>
    <mergeCell ref="G615:S615"/>
    <mergeCell ref="C1319:AD1319"/>
    <mergeCell ref="C17:AD17"/>
    <mergeCell ref="C59:AD59"/>
    <mergeCell ref="C60:AD60"/>
    <mergeCell ref="C1318:AD1318"/>
    <mergeCell ref="C1309:AD1309"/>
    <mergeCell ref="C1310:AD1310"/>
    <mergeCell ref="C1311:AD1311"/>
    <mergeCell ref="C1300:AD1300"/>
    <mergeCell ref="C1301:AD1301"/>
    <mergeCell ref="B1308:AD1308"/>
    <mergeCell ref="D690:F690"/>
    <mergeCell ref="G690:S690"/>
    <mergeCell ref="D669:F669"/>
    <mergeCell ref="G669:S669"/>
    <mergeCell ref="D228:F228"/>
    <mergeCell ref="G228:S228"/>
    <mergeCell ref="D41:N41"/>
    <mergeCell ref="O41:R41"/>
    <mergeCell ref="S41:V41"/>
    <mergeCell ref="W41:Z41"/>
    <mergeCell ref="AA41:AD41"/>
    <mergeCell ref="C57:AD57"/>
    <mergeCell ref="D40:N40"/>
    <mergeCell ref="O40:R40"/>
    <mergeCell ref="S40:V40"/>
    <mergeCell ref="W40:Z40"/>
    <mergeCell ref="AA40:AD40"/>
    <mergeCell ref="D42:N42"/>
    <mergeCell ref="O42:R42"/>
    <mergeCell ref="S42:V42"/>
    <mergeCell ref="O24:AD24"/>
    <mergeCell ref="B10:AD10"/>
    <mergeCell ref="B11:AD11"/>
    <mergeCell ref="C12:AD12"/>
    <mergeCell ref="C13:AD13"/>
    <mergeCell ref="C14:AD14"/>
    <mergeCell ref="C15:AD15"/>
    <mergeCell ref="C122:AD122"/>
    <mergeCell ref="AA140:AD140"/>
    <mergeCell ref="M136:AA136"/>
    <mergeCell ref="AC136:AD136"/>
    <mergeCell ref="B1:AD1"/>
    <mergeCell ref="B3:AD3"/>
    <mergeCell ref="B5:AD5"/>
    <mergeCell ref="AA7:AD7"/>
    <mergeCell ref="B8:L8"/>
    <mergeCell ref="N8:O8"/>
    <mergeCell ref="C26:N26"/>
    <mergeCell ref="O26:R26"/>
    <mergeCell ref="S26:V26"/>
    <mergeCell ref="W26:Z26"/>
    <mergeCell ref="AA26:AD26"/>
    <mergeCell ref="C28:AD28"/>
    <mergeCell ref="C18:AD18"/>
    <mergeCell ref="C19:AD19"/>
    <mergeCell ref="B21:AD21"/>
    <mergeCell ref="C22:AD22"/>
    <mergeCell ref="C24:N25"/>
    <mergeCell ref="W44:Z44"/>
    <mergeCell ref="AA44:AD44"/>
    <mergeCell ref="O45:R45"/>
    <mergeCell ref="S45:V45"/>
    <mergeCell ref="C16:AD16"/>
    <mergeCell ref="W45:Z45"/>
    <mergeCell ref="AA45:AD45"/>
    <mergeCell ref="C62:AD62"/>
    <mergeCell ref="C61:AD61"/>
    <mergeCell ref="C47:AD47"/>
    <mergeCell ref="C48:AD48"/>
    <mergeCell ref="B55:AD55"/>
    <mergeCell ref="C56:AD56"/>
    <mergeCell ref="C58:AD58"/>
    <mergeCell ref="AA43:AD43"/>
    <mergeCell ref="D44:N44"/>
    <mergeCell ref="O44:R44"/>
    <mergeCell ref="S44:V44"/>
    <mergeCell ref="O25:R25"/>
    <mergeCell ref="S25:V25"/>
    <mergeCell ref="W25:Z25"/>
    <mergeCell ref="AA25:AD25"/>
    <mergeCell ref="W42:Z42"/>
    <mergeCell ref="AA42:AD42"/>
    <mergeCell ref="D43:N43"/>
    <mergeCell ref="O43:R43"/>
    <mergeCell ref="S43:V43"/>
    <mergeCell ref="W43:Z43"/>
    <mergeCell ref="C29:AD29"/>
    <mergeCell ref="B36:AD36"/>
    <mergeCell ref="C38:N39"/>
    <mergeCell ref="O38:AD38"/>
    <mergeCell ref="O39:R39"/>
    <mergeCell ref="S39:V39"/>
    <mergeCell ref="W39:Z39"/>
    <mergeCell ref="AA39:AD39"/>
  </mergeCells>
  <conditionalFormatting sqref="D26:AD26">
    <cfRule type="expression" dxfId="3343" priority="6" stopIfTrue="1">
      <formula>OR($C26=2,$C26=9)</formula>
    </cfRule>
  </conditionalFormatting>
  <conditionalFormatting sqref="O40:AD40">
    <cfRule type="expression" dxfId="3342" priority="7" stopIfTrue="1">
      <formula>OR($C26=2,$C26=9)</formula>
    </cfRule>
  </conditionalFormatting>
  <conditionalFormatting sqref="O41:AD41">
    <cfRule type="expression" dxfId="3341" priority="8" stopIfTrue="1">
      <formula>OR($C26=2,$C26=9)</formula>
    </cfRule>
  </conditionalFormatting>
  <conditionalFormatting sqref="O42:AD42">
    <cfRule type="expression" dxfId="3340" priority="9" stopIfTrue="1">
      <formula>OR($C26=2,$C26=9)</formula>
    </cfRule>
  </conditionalFormatting>
  <conditionalFormatting sqref="O43:AD43">
    <cfRule type="expression" dxfId="3339" priority="10" stopIfTrue="1">
      <formula>OR($C26=2,$C26=9)</formula>
    </cfRule>
  </conditionalFormatting>
  <conditionalFormatting sqref="O44:AD44">
    <cfRule type="expression" dxfId="3338" priority="11" stopIfTrue="1">
      <formula>OR($C26=2,$C26=9)</formula>
    </cfRule>
  </conditionalFormatting>
  <conditionalFormatting sqref="Q68:AD68">
    <cfRule type="expression" dxfId="3337" priority="12" stopIfTrue="1">
      <formula>OR($C26=2,$C26=9)</formula>
    </cfRule>
  </conditionalFormatting>
  <conditionalFormatting sqref="Q69:AD69">
    <cfRule type="expression" dxfId="3336" priority="13" stopIfTrue="1">
      <formula>OR($C26=2,$C26=9)</formula>
    </cfRule>
  </conditionalFormatting>
  <conditionalFormatting sqref="Q70:AD70">
    <cfRule type="expression" dxfId="3335" priority="14" stopIfTrue="1">
      <formula>OR($C26=2,$C26=9)</formula>
    </cfRule>
  </conditionalFormatting>
  <conditionalFormatting sqref="Q71:AD71">
    <cfRule type="expression" dxfId="3334" priority="15" stopIfTrue="1">
      <formula>OR($C26=2,$C26=9)</formula>
    </cfRule>
  </conditionalFormatting>
  <conditionalFormatting sqref="Q72:AD72">
    <cfRule type="expression" dxfId="3333" priority="16" stopIfTrue="1">
      <formula>OR($C26=2,$C26=9)</formula>
    </cfRule>
  </conditionalFormatting>
  <conditionalFormatting sqref="Q73:AD73">
    <cfRule type="expression" dxfId="3332" priority="17" stopIfTrue="1">
      <formula>OR($C26=2,$C26=9)</formula>
    </cfRule>
  </conditionalFormatting>
  <conditionalFormatting sqref="Q74:AD74">
    <cfRule type="expression" dxfId="3331" priority="18" stopIfTrue="1">
      <formula>OR($C26=2,$C26=9)</formula>
    </cfRule>
  </conditionalFormatting>
  <conditionalFormatting sqref="Q75:AD75">
    <cfRule type="expression" dxfId="3330" priority="19" stopIfTrue="1">
      <formula>OR($C26=2,$C26=9)</formula>
    </cfRule>
  </conditionalFormatting>
  <conditionalFormatting sqref="Q76:AD76">
    <cfRule type="expression" dxfId="3329" priority="20" stopIfTrue="1">
      <formula>OR($C26=2,$C26=9)</formula>
    </cfRule>
  </conditionalFormatting>
  <conditionalFormatting sqref="Q77:AD77">
    <cfRule type="expression" dxfId="3328" priority="21" stopIfTrue="1">
      <formula>OR($C26=2,$C26=9)</formula>
    </cfRule>
  </conditionalFormatting>
  <conditionalFormatting sqref="Q78:AD78">
    <cfRule type="expression" dxfId="3327" priority="22" stopIfTrue="1">
      <formula>OR($C26=2,$C26=9)</formula>
    </cfRule>
  </conditionalFormatting>
  <conditionalFormatting sqref="Q79:AD79">
    <cfRule type="expression" dxfId="3326" priority="23" stopIfTrue="1">
      <formula>OR($C26=2,$C26=9)</formula>
    </cfRule>
  </conditionalFormatting>
  <conditionalFormatting sqref="Q80:AD80">
    <cfRule type="expression" dxfId="3325" priority="24" stopIfTrue="1">
      <formula>OR($C26=2,$C26=9)</formula>
    </cfRule>
  </conditionalFormatting>
  <conditionalFormatting sqref="Q81:AD81">
    <cfRule type="expression" dxfId="3324" priority="25" stopIfTrue="1">
      <formula>OR($C26=2,$C26=9)</formula>
    </cfRule>
  </conditionalFormatting>
  <conditionalFormatting sqref="Q82:AD82">
    <cfRule type="expression" dxfId="3323" priority="26" stopIfTrue="1">
      <formula>OR($C26=2,$C26=9)</formula>
    </cfRule>
  </conditionalFormatting>
  <conditionalFormatting sqref="Q83:AD83">
    <cfRule type="expression" dxfId="3322" priority="27" stopIfTrue="1">
      <formula>OR($C26=2,$C26=9)</formula>
    </cfRule>
  </conditionalFormatting>
  <conditionalFormatting sqref="Q84:AD84">
    <cfRule type="expression" dxfId="3321" priority="28" stopIfTrue="1">
      <formula>OR($C26=2,$C26=9)</formula>
    </cfRule>
  </conditionalFormatting>
  <conditionalFormatting sqref="Q85:AD85">
    <cfRule type="expression" dxfId="3320" priority="29" stopIfTrue="1">
      <formula>OR($C26=2,$C26=9)</formula>
    </cfRule>
  </conditionalFormatting>
  <conditionalFormatting sqref="Q86:AD86">
    <cfRule type="expression" dxfId="3319" priority="30" stopIfTrue="1">
      <formula>OR($C26=2,$C26=9)</formula>
    </cfRule>
  </conditionalFormatting>
  <conditionalFormatting sqref="Q87:AD87">
    <cfRule type="expression" dxfId="3318" priority="31" stopIfTrue="1">
      <formula>OR($C26=2,$C26=9)</formula>
    </cfRule>
  </conditionalFormatting>
  <conditionalFormatting sqref="Q88:AD88">
    <cfRule type="expression" dxfId="3317" priority="32" stopIfTrue="1">
      <formula>OR($C26=2,$C26=9)</formula>
    </cfRule>
  </conditionalFormatting>
  <conditionalFormatting sqref="Q89:AD89">
    <cfRule type="expression" dxfId="3316" priority="33" stopIfTrue="1">
      <formula>OR($C26=2,$C26=9)</formula>
    </cfRule>
  </conditionalFormatting>
  <conditionalFormatting sqref="O96:AD96">
    <cfRule type="expression" dxfId="3315" priority="34" stopIfTrue="1">
      <formula>OR($C26=2,$C26=9)</formula>
    </cfRule>
  </conditionalFormatting>
  <conditionalFormatting sqref="O97:AD97">
    <cfRule type="expression" dxfId="3314" priority="35" stopIfTrue="1">
      <formula>OR($C26=2,$C26=9)</formula>
    </cfRule>
  </conditionalFormatting>
  <conditionalFormatting sqref="O98:AD98">
    <cfRule type="expression" dxfId="3313" priority="36" stopIfTrue="1">
      <formula>OR($C26=2,$C26=9)</formula>
    </cfRule>
  </conditionalFormatting>
  <conditionalFormatting sqref="O99:AD99">
    <cfRule type="expression" dxfId="3312" priority="37" stopIfTrue="1">
      <formula>OR($C26=2,$C26=9)</formula>
    </cfRule>
  </conditionalFormatting>
  <conditionalFormatting sqref="O100:AD100">
    <cfRule type="expression" dxfId="3311" priority="38" stopIfTrue="1">
      <formula>OR($C26=2,$C26=9)</formula>
    </cfRule>
  </conditionalFormatting>
  <conditionalFormatting sqref="O101:AD101">
    <cfRule type="expression" dxfId="3310" priority="39" stopIfTrue="1">
      <formula>OR($C26=2,$C26=9)</formula>
    </cfRule>
  </conditionalFormatting>
  <conditionalFormatting sqref="O102:AD102">
    <cfRule type="expression" dxfId="3309" priority="40" stopIfTrue="1">
      <formula>OR($C26=2,$C26=9)</formula>
    </cfRule>
  </conditionalFormatting>
  <conditionalFormatting sqref="O103:AD103">
    <cfRule type="expression" dxfId="3308" priority="41" stopIfTrue="1">
      <formula>OR($C26=2,$C26=9)</formula>
    </cfRule>
  </conditionalFormatting>
  <conditionalFormatting sqref="O104:AD104">
    <cfRule type="expression" dxfId="3307" priority="42" stopIfTrue="1">
      <formula>OR($C26=2,$C26=9)</formula>
    </cfRule>
  </conditionalFormatting>
  <conditionalFormatting sqref="O105:AD105">
    <cfRule type="expression" dxfId="3306" priority="43" stopIfTrue="1">
      <formula>OR($C26=2,$C26=9)</formula>
    </cfRule>
  </conditionalFormatting>
  <conditionalFormatting sqref="O106:AD106">
    <cfRule type="expression" dxfId="3305" priority="44" stopIfTrue="1">
      <formula>OR($C26=2,$C26=9)</formula>
    </cfRule>
  </conditionalFormatting>
  <conditionalFormatting sqref="O107:AD107">
    <cfRule type="expression" dxfId="3304" priority="45" stopIfTrue="1">
      <formula>OR($C26=2,$C26=9)</formula>
    </cfRule>
  </conditionalFormatting>
  <conditionalFormatting sqref="O108:AD108">
    <cfRule type="expression" dxfId="3303" priority="46" stopIfTrue="1">
      <formula>OR($C26=2,$C26=9)</formula>
    </cfRule>
  </conditionalFormatting>
  <conditionalFormatting sqref="O109:AD109">
    <cfRule type="expression" dxfId="3302" priority="47" stopIfTrue="1">
      <formula>OR($C26=2,$C26=9)</formula>
    </cfRule>
  </conditionalFormatting>
  <conditionalFormatting sqref="O110:AD110">
    <cfRule type="expression" dxfId="3301" priority="48" stopIfTrue="1">
      <formula>OR($C26=2,$C26=9)</formula>
    </cfRule>
  </conditionalFormatting>
  <conditionalFormatting sqref="O111:AD111">
    <cfRule type="expression" dxfId="3300" priority="49" stopIfTrue="1">
      <formula>OR($C26=2,$C26=9)</formula>
    </cfRule>
  </conditionalFormatting>
  <conditionalFormatting sqref="O112:AD112">
    <cfRule type="expression" dxfId="3299" priority="50" stopIfTrue="1">
      <formula>OR($C26=2,$C26=9)</formula>
    </cfRule>
  </conditionalFormatting>
  <conditionalFormatting sqref="O113:AD113">
    <cfRule type="expression" dxfId="3298" priority="51" stopIfTrue="1">
      <formula>OR($C26=2,$C26=9)</formula>
    </cfRule>
  </conditionalFormatting>
  <conditionalFormatting sqref="O114:AD114">
    <cfRule type="expression" dxfId="3297" priority="52" stopIfTrue="1">
      <formula>OR($C26=2,$C26=9)</formula>
    </cfRule>
  </conditionalFormatting>
  <conditionalFormatting sqref="O115:AD115">
    <cfRule type="expression" dxfId="3296" priority="53" stopIfTrue="1">
      <formula>OR($C26=2,$C26=9)</formula>
    </cfRule>
  </conditionalFormatting>
  <conditionalFormatting sqref="O116:AD116">
    <cfRule type="expression" dxfId="3295" priority="54" stopIfTrue="1">
      <formula>OR($C26=2,$C26=9)</formula>
    </cfRule>
  </conditionalFormatting>
  <conditionalFormatting sqref="O117:AD117">
    <cfRule type="expression" dxfId="3294" priority="55" stopIfTrue="1">
      <formula>OR($C26=2,$C26=9)</formula>
    </cfRule>
  </conditionalFormatting>
  <conditionalFormatting sqref="D143:AD143 D144:S717">
    <cfRule type="expression" dxfId="3293" priority="56" stopIfTrue="1">
      <formula>OR($C26=2,$C26=9)</formula>
    </cfRule>
  </conditionalFormatting>
  <conditionalFormatting sqref="T144:AD144">
    <cfRule type="expression" dxfId="3292" priority="57" stopIfTrue="1">
      <formula>OR($C26=2,$C26=9)</formula>
    </cfRule>
  </conditionalFormatting>
  <conditionalFormatting sqref="T145:AD145">
    <cfRule type="expression" dxfId="3291" priority="58" stopIfTrue="1">
      <formula>OR($C26=2,$C26=9)</formula>
    </cfRule>
  </conditionalFormatting>
  <conditionalFormatting sqref="T146:AD146">
    <cfRule type="expression" dxfId="3290" priority="59" stopIfTrue="1">
      <formula>OR($C26=2,$C26=9)</formula>
    </cfRule>
  </conditionalFormatting>
  <conditionalFormatting sqref="T147:AD147">
    <cfRule type="expression" dxfId="3289" priority="60" stopIfTrue="1">
      <formula>OR($C26=2,$C26=9)</formula>
    </cfRule>
  </conditionalFormatting>
  <conditionalFormatting sqref="T148:AD148">
    <cfRule type="expression" dxfId="3288" priority="61" stopIfTrue="1">
      <formula>OR($C26=2,$C26=9)</formula>
    </cfRule>
  </conditionalFormatting>
  <conditionalFormatting sqref="T149:AD149">
    <cfRule type="expression" dxfId="3287" priority="62" stopIfTrue="1">
      <formula>OR($C26=2,$C26=9)</formula>
    </cfRule>
  </conditionalFormatting>
  <conditionalFormatting sqref="T150:AD150">
    <cfRule type="expression" dxfId="3286" priority="63" stopIfTrue="1">
      <formula>OR($C26=2,$C26=9)</formula>
    </cfRule>
  </conditionalFormatting>
  <conditionalFormatting sqref="T151:AD151">
    <cfRule type="expression" dxfId="3285" priority="64" stopIfTrue="1">
      <formula>OR($C26=2,$C26=9)</formula>
    </cfRule>
  </conditionalFormatting>
  <conditionalFormatting sqref="T152:AD152">
    <cfRule type="expression" dxfId="3284" priority="65" stopIfTrue="1">
      <formula>OR($C26=2,$C26=9)</formula>
    </cfRule>
  </conditionalFormatting>
  <conditionalFormatting sqref="T153:AD153">
    <cfRule type="expression" dxfId="3283" priority="66" stopIfTrue="1">
      <formula>OR($C26=2,$C26=9)</formula>
    </cfRule>
  </conditionalFormatting>
  <conditionalFormatting sqref="T154:AD154">
    <cfRule type="expression" dxfId="3282" priority="67" stopIfTrue="1">
      <formula>OR($C26=2,$C26=9)</formula>
    </cfRule>
  </conditionalFormatting>
  <conditionalFormatting sqref="T155:AD155">
    <cfRule type="expression" dxfId="3281" priority="68" stopIfTrue="1">
      <formula>OR($C26=2,$C26=9)</formula>
    </cfRule>
  </conditionalFormatting>
  <conditionalFormatting sqref="T156:AD156">
    <cfRule type="expression" dxfId="3280" priority="69" stopIfTrue="1">
      <formula>OR($C26=2,$C26=9)</formula>
    </cfRule>
  </conditionalFormatting>
  <conditionalFormatting sqref="T157:AD157">
    <cfRule type="expression" dxfId="3279" priority="70" stopIfTrue="1">
      <formula>OR($C26=2,$C26=9)</formula>
    </cfRule>
  </conditionalFormatting>
  <conditionalFormatting sqref="T158:AD158">
    <cfRule type="expression" dxfId="3278" priority="71" stopIfTrue="1">
      <formula>OR($C26=2,$C26=9)</formula>
    </cfRule>
  </conditionalFormatting>
  <conditionalFormatting sqref="T159:AD159">
    <cfRule type="expression" dxfId="3277" priority="72" stopIfTrue="1">
      <formula>OR($C26=2,$C26=9)</formula>
    </cfRule>
  </conditionalFormatting>
  <conditionalFormatting sqref="T160:AD160">
    <cfRule type="expression" dxfId="3276" priority="73" stopIfTrue="1">
      <formula>OR($C26=2,$C26=9)</formula>
    </cfRule>
  </conditionalFormatting>
  <conditionalFormatting sqref="T161:AD161">
    <cfRule type="expression" dxfId="3275" priority="74" stopIfTrue="1">
      <formula>OR($C26=2,$C26=9)</formula>
    </cfRule>
  </conditionalFormatting>
  <conditionalFormatting sqref="T162:AD162">
    <cfRule type="expression" dxfId="3274" priority="75" stopIfTrue="1">
      <formula>OR($C26=2,$C26=9)</formula>
    </cfRule>
  </conditionalFormatting>
  <conditionalFormatting sqref="T163:AD163">
    <cfRule type="expression" dxfId="3273" priority="76" stopIfTrue="1">
      <formula>OR($C26=2,$C26=9)</formula>
    </cfRule>
  </conditionalFormatting>
  <conditionalFormatting sqref="T164:AD164">
    <cfRule type="expression" dxfId="3272" priority="77" stopIfTrue="1">
      <formula>OR($C26=2,$C26=9)</formula>
    </cfRule>
  </conditionalFormatting>
  <conditionalFormatting sqref="T165:AD165">
    <cfRule type="expression" dxfId="3271" priority="78" stopIfTrue="1">
      <formula>OR($C26=2,$C26=9)</formula>
    </cfRule>
  </conditionalFormatting>
  <conditionalFormatting sqref="T166:AD166">
    <cfRule type="expression" dxfId="3270" priority="79" stopIfTrue="1">
      <formula>OR($C26=2,$C26=9)</formula>
    </cfRule>
  </conditionalFormatting>
  <conditionalFormatting sqref="T167:AD167">
    <cfRule type="expression" dxfId="3269" priority="80" stopIfTrue="1">
      <formula>OR($C26=2,$C26=9)</formula>
    </cfRule>
  </conditionalFormatting>
  <conditionalFormatting sqref="T168:AD168">
    <cfRule type="expression" dxfId="3268" priority="81" stopIfTrue="1">
      <formula>OR($C26=2,$C26=9)</formula>
    </cfRule>
  </conditionalFormatting>
  <conditionalFormatting sqref="T169:AD169">
    <cfRule type="expression" dxfId="3267" priority="82" stopIfTrue="1">
      <formula>OR($C26=2,$C26=9)</formula>
    </cfRule>
  </conditionalFormatting>
  <conditionalFormatting sqref="T170:AD170">
    <cfRule type="expression" dxfId="3266" priority="83" stopIfTrue="1">
      <formula>OR($C26=2,$C26=9)</formula>
    </cfRule>
  </conditionalFormatting>
  <conditionalFormatting sqref="T171:AD171">
    <cfRule type="expression" dxfId="3265" priority="84" stopIfTrue="1">
      <formula>OR($C26=2,$C26=9)</formula>
    </cfRule>
  </conditionalFormatting>
  <conditionalFormatting sqref="T172:AD172">
    <cfRule type="expression" dxfId="3264" priority="85" stopIfTrue="1">
      <formula>OR($C26=2,$C26=9)</formula>
    </cfRule>
  </conditionalFormatting>
  <conditionalFormatting sqref="T173:AD173">
    <cfRule type="expression" dxfId="3263" priority="86" stopIfTrue="1">
      <formula>OR($C26=2,$C26=9)</formula>
    </cfRule>
  </conditionalFormatting>
  <conditionalFormatting sqref="T174:AD174">
    <cfRule type="expression" dxfId="3262" priority="87" stopIfTrue="1">
      <formula>OR($C26=2,$C26=9)</formula>
    </cfRule>
  </conditionalFormatting>
  <conditionalFormatting sqref="T175:AD175">
    <cfRule type="expression" dxfId="3261" priority="88" stopIfTrue="1">
      <formula>OR($C26=2,$C26=9)</formula>
    </cfRule>
  </conditionalFormatting>
  <conditionalFormatting sqref="T176:AD176">
    <cfRule type="expression" dxfId="3260" priority="89" stopIfTrue="1">
      <formula>OR($C26=2,$C26=9)</formula>
    </cfRule>
  </conditionalFormatting>
  <conditionalFormatting sqref="T177:AD177">
    <cfRule type="expression" dxfId="3259" priority="90" stopIfTrue="1">
      <formula>OR($C26=2,$C26=9)</formula>
    </cfRule>
  </conditionalFormatting>
  <conditionalFormatting sqref="T178:AD178">
    <cfRule type="expression" dxfId="3258" priority="91" stopIfTrue="1">
      <formula>OR($C26=2,$C26=9)</formula>
    </cfRule>
  </conditionalFormatting>
  <conditionalFormatting sqref="T179:AD179">
    <cfRule type="expression" dxfId="3257" priority="92" stopIfTrue="1">
      <formula>OR($C26=2,$C26=9)</formula>
    </cfRule>
  </conditionalFormatting>
  <conditionalFormatting sqref="T180:AD180">
    <cfRule type="expression" dxfId="3256" priority="93" stopIfTrue="1">
      <formula>OR($C26=2,$C26=9)</formula>
    </cfRule>
  </conditionalFormatting>
  <conditionalFormatting sqref="T181:AD181">
    <cfRule type="expression" dxfId="3255" priority="94" stopIfTrue="1">
      <formula>OR($C26=2,$C26=9)</formula>
    </cfRule>
  </conditionalFormatting>
  <conditionalFormatting sqref="T182:AD182">
    <cfRule type="expression" dxfId="3254" priority="95" stopIfTrue="1">
      <formula>OR($C26=2,$C26=9)</formula>
    </cfRule>
  </conditionalFormatting>
  <conditionalFormatting sqref="T183:AD183">
    <cfRule type="expression" dxfId="3253" priority="96" stopIfTrue="1">
      <formula>OR($C26=2,$C26=9)</formula>
    </cfRule>
  </conditionalFormatting>
  <conditionalFormatting sqref="T184:AD184">
    <cfRule type="expression" dxfId="3252" priority="97" stopIfTrue="1">
      <formula>OR($C26=2,$C26=9)</formula>
    </cfRule>
  </conditionalFormatting>
  <conditionalFormatting sqref="T185:AD185">
    <cfRule type="expression" dxfId="3251" priority="98" stopIfTrue="1">
      <formula>OR($C26=2,$C26=9)</formula>
    </cfRule>
  </conditionalFormatting>
  <conditionalFormatting sqref="T186:AD186">
    <cfRule type="expression" dxfId="3250" priority="99" stopIfTrue="1">
      <formula>OR($C26=2,$C26=9)</formula>
    </cfRule>
  </conditionalFormatting>
  <conditionalFormatting sqref="T187:AD187">
    <cfRule type="expression" dxfId="3249" priority="100" stopIfTrue="1">
      <formula>OR($C26=2,$C26=9)</formula>
    </cfRule>
  </conditionalFormatting>
  <conditionalFormatting sqref="T188:AD188">
    <cfRule type="expression" dxfId="3248" priority="101" stopIfTrue="1">
      <formula>OR($C26=2,$C26=9)</formula>
    </cfRule>
  </conditionalFormatting>
  <conditionalFormatting sqref="T189:AD189">
    <cfRule type="expression" dxfId="3247" priority="102" stopIfTrue="1">
      <formula>OR($C26=2,$C26=9)</formula>
    </cfRule>
  </conditionalFormatting>
  <conditionalFormatting sqref="T190:AD190">
    <cfRule type="expression" dxfId="3246" priority="103" stopIfTrue="1">
      <formula>OR($C26=2,$C26=9)</formula>
    </cfRule>
  </conditionalFormatting>
  <conditionalFormatting sqref="T191:AD191">
    <cfRule type="expression" dxfId="3245" priority="104" stopIfTrue="1">
      <formula>OR($C26=2,$C26=9)</formula>
    </cfRule>
  </conditionalFormatting>
  <conditionalFormatting sqref="T192:AD192">
    <cfRule type="expression" dxfId="3244" priority="105" stopIfTrue="1">
      <formula>OR($C26=2,$C26=9)</formula>
    </cfRule>
  </conditionalFormatting>
  <conditionalFormatting sqref="T193:AD193">
    <cfRule type="expression" dxfId="3243" priority="106" stopIfTrue="1">
      <formula>OR($C26=2,$C26=9)</formula>
    </cfRule>
  </conditionalFormatting>
  <conditionalFormatting sqref="T194:AD194">
    <cfRule type="expression" dxfId="3242" priority="107" stopIfTrue="1">
      <formula>OR($C26=2,$C26=9)</formula>
    </cfRule>
  </conditionalFormatting>
  <conditionalFormatting sqref="T195:AD195">
    <cfRule type="expression" dxfId="3241" priority="108" stopIfTrue="1">
      <formula>OR($C26=2,$C26=9)</formula>
    </cfRule>
  </conditionalFormatting>
  <conditionalFormatting sqref="T196:AD196">
    <cfRule type="expression" dxfId="3240" priority="109" stopIfTrue="1">
      <formula>OR($C26=2,$C26=9)</formula>
    </cfRule>
  </conditionalFormatting>
  <conditionalFormatting sqref="T197:AD197">
    <cfRule type="expression" dxfId="3239" priority="110" stopIfTrue="1">
      <formula>OR($C26=2,$C26=9)</formula>
    </cfRule>
  </conditionalFormatting>
  <conditionalFormatting sqref="T198:AD198">
    <cfRule type="expression" dxfId="3238" priority="111" stopIfTrue="1">
      <formula>OR($C26=2,$C26=9)</formula>
    </cfRule>
  </conditionalFormatting>
  <conditionalFormatting sqref="T199:AD199">
    <cfRule type="expression" dxfId="3237" priority="112" stopIfTrue="1">
      <formula>OR($C26=2,$C26=9)</formula>
    </cfRule>
  </conditionalFormatting>
  <conditionalFormatting sqref="T200:AD200">
    <cfRule type="expression" dxfId="3236" priority="113" stopIfTrue="1">
      <formula>OR($C26=2,$C26=9)</formula>
    </cfRule>
  </conditionalFormatting>
  <conditionalFormatting sqref="T201:AD201">
    <cfRule type="expression" dxfId="3235" priority="114" stopIfTrue="1">
      <formula>OR($C26=2,$C26=9)</formula>
    </cfRule>
  </conditionalFormatting>
  <conditionalFormatting sqref="T202:AD202">
    <cfRule type="expression" dxfId="3234" priority="115" stopIfTrue="1">
      <formula>OR($C26=2,$C26=9)</formula>
    </cfRule>
  </conditionalFormatting>
  <conditionalFormatting sqref="T203:AD203">
    <cfRule type="expression" dxfId="3233" priority="116" stopIfTrue="1">
      <formula>OR($C26=2,$C26=9)</formula>
    </cfRule>
  </conditionalFormatting>
  <conditionalFormatting sqref="T204:AD204">
    <cfRule type="expression" dxfId="3232" priority="117" stopIfTrue="1">
      <formula>OR($C26=2,$C26=9)</formula>
    </cfRule>
  </conditionalFormatting>
  <conditionalFormatting sqref="T205:AD205">
    <cfRule type="expression" dxfId="3231" priority="118" stopIfTrue="1">
      <formula>OR($C26=2,$C26=9)</formula>
    </cfRule>
  </conditionalFormatting>
  <conditionalFormatting sqref="T206:AD206">
    <cfRule type="expression" dxfId="3230" priority="119" stopIfTrue="1">
      <formula>OR($C26=2,$C26=9)</formula>
    </cfRule>
  </conditionalFormatting>
  <conditionalFormatting sqref="T207:AD207">
    <cfRule type="expression" dxfId="3229" priority="120" stopIfTrue="1">
      <formula>OR($C26=2,$C26=9)</formula>
    </cfRule>
  </conditionalFormatting>
  <conditionalFormatting sqref="T208:AD208">
    <cfRule type="expression" dxfId="3228" priority="121" stopIfTrue="1">
      <formula>OR($C26=2,$C26=9)</formula>
    </cfRule>
  </conditionalFormatting>
  <conditionalFormatting sqref="T209:AD209">
    <cfRule type="expression" dxfId="3227" priority="122" stopIfTrue="1">
      <formula>OR($C26=2,$C26=9)</formula>
    </cfRule>
  </conditionalFormatting>
  <conditionalFormatting sqref="T210:AD210">
    <cfRule type="expression" dxfId="3226" priority="123" stopIfTrue="1">
      <formula>OR($C26=2,$C26=9)</formula>
    </cfRule>
  </conditionalFormatting>
  <conditionalFormatting sqref="T211:AD211">
    <cfRule type="expression" dxfId="3225" priority="124" stopIfTrue="1">
      <formula>OR($C26=2,$C26=9)</formula>
    </cfRule>
  </conditionalFormatting>
  <conditionalFormatting sqref="T212:AD212">
    <cfRule type="expression" dxfId="3224" priority="125" stopIfTrue="1">
      <formula>OR($C26=2,$C26=9)</formula>
    </cfRule>
  </conditionalFormatting>
  <conditionalFormatting sqref="T213:AD213">
    <cfRule type="expression" dxfId="3223" priority="126" stopIfTrue="1">
      <formula>OR($C26=2,$C26=9)</formula>
    </cfRule>
  </conditionalFormatting>
  <conditionalFormatting sqref="T214:AD214">
    <cfRule type="expression" dxfId="3222" priority="127" stopIfTrue="1">
      <formula>OR($C26=2,$C26=9)</formula>
    </cfRule>
  </conditionalFormatting>
  <conditionalFormatting sqref="T215:AD215">
    <cfRule type="expression" dxfId="3221" priority="128" stopIfTrue="1">
      <formula>OR($C26=2,$C26=9)</formula>
    </cfRule>
  </conditionalFormatting>
  <conditionalFormatting sqref="T216:AD216">
    <cfRule type="expression" dxfId="3220" priority="129" stopIfTrue="1">
      <formula>OR($C26=2,$C26=9)</formula>
    </cfRule>
  </conditionalFormatting>
  <conditionalFormatting sqref="T217:AD217">
    <cfRule type="expression" dxfId="3219" priority="130" stopIfTrue="1">
      <formula>OR($C26=2,$C26=9)</formula>
    </cfRule>
  </conditionalFormatting>
  <conditionalFormatting sqref="T218:AD218">
    <cfRule type="expression" dxfId="3218" priority="131" stopIfTrue="1">
      <formula>OR($C26=2,$C26=9)</formula>
    </cfRule>
  </conditionalFormatting>
  <conditionalFormatting sqref="T219:AD219">
    <cfRule type="expression" dxfId="3217" priority="132" stopIfTrue="1">
      <formula>OR($C26=2,$C26=9)</formula>
    </cfRule>
  </conditionalFormatting>
  <conditionalFormatting sqref="T220:AD220">
    <cfRule type="expression" dxfId="3216" priority="133" stopIfTrue="1">
      <formula>OR($C26=2,$C26=9)</formula>
    </cfRule>
  </conditionalFormatting>
  <conditionalFormatting sqref="T221:AD221">
    <cfRule type="expression" dxfId="3215" priority="134" stopIfTrue="1">
      <formula>OR($C26=2,$C26=9)</formula>
    </cfRule>
  </conditionalFormatting>
  <conditionalFormatting sqref="T222:AD222">
    <cfRule type="expression" dxfId="3214" priority="135" stopIfTrue="1">
      <formula>OR($C26=2,$C26=9)</formula>
    </cfRule>
  </conditionalFormatting>
  <conditionalFormatting sqref="T223:AD223">
    <cfRule type="expression" dxfId="3213" priority="136" stopIfTrue="1">
      <formula>OR($C26=2,$C26=9)</formula>
    </cfRule>
  </conditionalFormatting>
  <conditionalFormatting sqref="T224:AD224">
    <cfRule type="expression" dxfId="3212" priority="137" stopIfTrue="1">
      <formula>OR($C26=2,$C26=9)</formula>
    </cfRule>
  </conditionalFormatting>
  <conditionalFormatting sqref="T225:AD225">
    <cfRule type="expression" dxfId="3211" priority="138" stopIfTrue="1">
      <formula>OR($C26=2,$C26=9)</formula>
    </cfRule>
  </conditionalFormatting>
  <conditionalFormatting sqref="T226:AD226">
    <cfRule type="expression" dxfId="3210" priority="139" stopIfTrue="1">
      <formula>OR($C26=2,$C26=9)</formula>
    </cfRule>
  </conditionalFormatting>
  <conditionalFormatting sqref="T227:AD227">
    <cfRule type="expression" dxfId="3209" priority="140" stopIfTrue="1">
      <formula>OR($C26=2,$C26=9)</formula>
    </cfRule>
  </conditionalFormatting>
  <conditionalFormatting sqref="T228:AD228">
    <cfRule type="expression" dxfId="3208" priority="141" stopIfTrue="1">
      <formula>OR($C26=2,$C26=9)</formula>
    </cfRule>
  </conditionalFormatting>
  <conditionalFormatting sqref="T229:AD229">
    <cfRule type="expression" dxfId="3207" priority="142" stopIfTrue="1">
      <formula>OR($C26=2,$C26=9)</formula>
    </cfRule>
  </conditionalFormatting>
  <conditionalFormatting sqref="T230:AD230">
    <cfRule type="expression" dxfId="3206" priority="143" stopIfTrue="1">
      <formula>OR($C26=2,$C26=9)</formula>
    </cfRule>
  </conditionalFormatting>
  <conditionalFormatting sqref="T231:AD231">
    <cfRule type="expression" dxfId="3205" priority="144" stopIfTrue="1">
      <formula>OR($C26=2,$C26=9)</formula>
    </cfRule>
  </conditionalFormatting>
  <conditionalFormatting sqref="T232:AD232">
    <cfRule type="expression" dxfId="3204" priority="145" stopIfTrue="1">
      <formula>OR($C26=2,$C26=9)</formula>
    </cfRule>
  </conditionalFormatting>
  <conditionalFormatting sqref="T233:AD233">
    <cfRule type="expression" dxfId="3203" priority="146" stopIfTrue="1">
      <formula>OR($C26=2,$C26=9)</formula>
    </cfRule>
  </conditionalFormatting>
  <conditionalFormatting sqref="T234:AD234">
    <cfRule type="expression" dxfId="3202" priority="147" stopIfTrue="1">
      <formula>OR($C26=2,$C26=9)</formula>
    </cfRule>
  </conditionalFormatting>
  <conditionalFormatting sqref="T235:AD235">
    <cfRule type="expression" dxfId="3201" priority="148" stopIfTrue="1">
      <formula>OR($C26=2,$C26=9)</formula>
    </cfRule>
  </conditionalFormatting>
  <conditionalFormatting sqref="T236:AD236">
    <cfRule type="expression" dxfId="3200" priority="149" stopIfTrue="1">
      <formula>OR($C26=2,$C26=9)</formula>
    </cfRule>
  </conditionalFormatting>
  <conditionalFormatting sqref="T237:AD237">
    <cfRule type="expression" dxfId="3199" priority="150" stopIfTrue="1">
      <formula>OR($C26=2,$C26=9)</formula>
    </cfRule>
  </conditionalFormatting>
  <conditionalFormatting sqref="T238:AD238">
    <cfRule type="expression" dxfId="3198" priority="151" stopIfTrue="1">
      <formula>OR($C26=2,$C26=9)</formula>
    </cfRule>
  </conditionalFormatting>
  <conditionalFormatting sqref="T239:AD239">
    <cfRule type="expression" dxfId="3197" priority="152" stopIfTrue="1">
      <formula>OR($C26=2,$C26=9)</formula>
    </cfRule>
  </conditionalFormatting>
  <conditionalFormatting sqref="T240:AD240">
    <cfRule type="expression" dxfId="3196" priority="153" stopIfTrue="1">
      <formula>OR($C26=2,$C26=9)</formula>
    </cfRule>
  </conditionalFormatting>
  <conditionalFormatting sqref="T241:AD241">
    <cfRule type="expression" dxfId="3195" priority="154" stopIfTrue="1">
      <formula>OR($C26=2,$C26=9)</formula>
    </cfRule>
  </conditionalFormatting>
  <conditionalFormatting sqref="T242:AD242">
    <cfRule type="expression" dxfId="3194" priority="155" stopIfTrue="1">
      <formula>OR($C26=2,$C26=9)</formula>
    </cfRule>
  </conditionalFormatting>
  <conditionalFormatting sqref="T243:AD243">
    <cfRule type="expression" dxfId="3193" priority="156" stopIfTrue="1">
      <formula>OR($C26=2,$C26=9)</formula>
    </cfRule>
  </conditionalFormatting>
  <conditionalFormatting sqref="T244:AD244">
    <cfRule type="expression" dxfId="3192" priority="157" stopIfTrue="1">
      <formula>OR($C26=2,$C26=9)</formula>
    </cfRule>
  </conditionalFormatting>
  <conditionalFormatting sqref="T245:AD245">
    <cfRule type="expression" dxfId="3191" priority="158" stopIfTrue="1">
      <formula>OR($C26=2,$C26=9)</formula>
    </cfRule>
  </conditionalFormatting>
  <conditionalFormatting sqref="T246:AD246">
    <cfRule type="expression" dxfId="3190" priority="159" stopIfTrue="1">
      <formula>OR($C26=2,$C26=9)</formula>
    </cfRule>
  </conditionalFormatting>
  <conditionalFormatting sqref="T247:AD247">
    <cfRule type="expression" dxfId="3189" priority="160" stopIfTrue="1">
      <formula>OR($C26=2,$C26=9)</formula>
    </cfRule>
  </conditionalFormatting>
  <conditionalFormatting sqref="T248:AD248">
    <cfRule type="expression" dxfId="3188" priority="161" stopIfTrue="1">
      <formula>OR($C26=2,$C26=9)</formula>
    </cfRule>
  </conditionalFormatting>
  <conditionalFormatting sqref="T249:AD249">
    <cfRule type="expression" dxfId="3187" priority="162" stopIfTrue="1">
      <formula>OR($C26=2,$C26=9)</formula>
    </cfRule>
  </conditionalFormatting>
  <conditionalFormatting sqref="T250:AD250">
    <cfRule type="expression" dxfId="3186" priority="163" stopIfTrue="1">
      <formula>OR($C26=2,$C26=9)</formula>
    </cfRule>
  </conditionalFormatting>
  <conditionalFormatting sqref="T251:AD251">
    <cfRule type="expression" dxfId="3185" priority="164" stopIfTrue="1">
      <formula>OR($C26=2,$C26=9)</formula>
    </cfRule>
  </conditionalFormatting>
  <conditionalFormatting sqref="T252:AD252">
    <cfRule type="expression" dxfId="3184" priority="165" stopIfTrue="1">
      <formula>OR($C26=2,$C26=9)</formula>
    </cfRule>
  </conditionalFormatting>
  <conditionalFormatting sqref="T253:AD253">
    <cfRule type="expression" dxfId="3183" priority="166" stopIfTrue="1">
      <formula>OR($C26=2,$C26=9)</formula>
    </cfRule>
  </conditionalFormatting>
  <conditionalFormatting sqref="T254:AD254">
    <cfRule type="expression" dxfId="3182" priority="167" stopIfTrue="1">
      <formula>OR($C26=2,$C26=9)</formula>
    </cfRule>
  </conditionalFormatting>
  <conditionalFormatting sqref="T255:AD255">
    <cfRule type="expression" dxfId="3181" priority="168" stopIfTrue="1">
      <formula>OR($C26=2,$C26=9)</formula>
    </cfRule>
  </conditionalFormatting>
  <conditionalFormatting sqref="T256:AD256">
    <cfRule type="expression" dxfId="3180" priority="169" stopIfTrue="1">
      <formula>OR($C26=2,$C26=9)</formula>
    </cfRule>
  </conditionalFormatting>
  <conditionalFormatting sqref="T257:AD257">
    <cfRule type="expression" dxfId="3179" priority="170" stopIfTrue="1">
      <formula>OR($C26=2,$C26=9)</formula>
    </cfRule>
  </conditionalFormatting>
  <conditionalFormatting sqref="T258:AD258">
    <cfRule type="expression" dxfId="3178" priority="171" stopIfTrue="1">
      <formula>OR($C26=2,$C26=9)</formula>
    </cfRule>
  </conditionalFormatting>
  <conditionalFormatting sqref="T259:AD259">
    <cfRule type="expression" dxfId="3177" priority="172" stopIfTrue="1">
      <formula>OR($C26=2,$C26=9)</formula>
    </cfRule>
  </conditionalFormatting>
  <conditionalFormatting sqref="T260:AD260">
    <cfRule type="expression" dxfId="3176" priority="173" stopIfTrue="1">
      <formula>OR($C26=2,$C26=9)</formula>
    </cfRule>
  </conditionalFormatting>
  <conditionalFormatting sqref="T261:AD261">
    <cfRule type="expression" dxfId="3175" priority="174" stopIfTrue="1">
      <formula>OR($C26=2,$C26=9)</formula>
    </cfRule>
  </conditionalFormatting>
  <conditionalFormatting sqref="T262:AD262">
    <cfRule type="expression" dxfId="3174" priority="175" stopIfTrue="1">
      <formula>OR($C26=2,$C26=9)</formula>
    </cfRule>
  </conditionalFormatting>
  <conditionalFormatting sqref="T263:AD263">
    <cfRule type="expression" dxfId="3173" priority="176" stopIfTrue="1">
      <formula>OR($C26=2,$C26=9)</formula>
    </cfRule>
  </conditionalFormatting>
  <conditionalFormatting sqref="T264:AD264">
    <cfRule type="expression" dxfId="3172" priority="177" stopIfTrue="1">
      <formula>OR($C26=2,$C26=9)</formula>
    </cfRule>
  </conditionalFormatting>
  <conditionalFormatting sqref="T265:AD265">
    <cfRule type="expression" dxfId="3171" priority="178" stopIfTrue="1">
      <formula>OR($C26=2,$C26=9)</formula>
    </cfRule>
  </conditionalFormatting>
  <conditionalFormatting sqref="T266:AD266">
    <cfRule type="expression" dxfId="3170" priority="179" stopIfTrue="1">
      <formula>OR($C26=2,$C26=9)</formula>
    </cfRule>
  </conditionalFormatting>
  <conditionalFormatting sqref="T267:AD267">
    <cfRule type="expression" dxfId="3169" priority="180" stopIfTrue="1">
      <formula>OR($C26=2,$C26=9)</formula>
    </cfRule>
  </conditionalFormatting>
  <conditionalFormatting sqref="T268:AD268">
    <cfRule type="expression" dxfId="3168" priority="181" stopIfTrue="1">
      <formula>OR($C26=2,$C26=9)</formula>
    </cfRule>
  </conditionalFormatting>
  <conditionalFormatting sqref="T269:AD269">
    <cfRule type="expression" dxfId="3167" priority="182" stopIfTrue="1">
      <formula>OR($C26=2,$C26=9)</formula>
    </cfRule>
  </conditionalFormatting>
  <conditionalFormatting sqref="T270:AD270">
    <cfRule type="expression" dxfId="3166" priority="183" stopIfTrue="1">
      <formula>OR($C26=2,$C26=9)</formula>
    </cfRule>
  </conditionalFormatting>
  <conditionalFormatting sqref="T271:AD271">
    <cfRule type="expression" dxfId="3165" priority="184" stopIfTrue="1">
      <formula>OR($C26=2,$C26=9)</formula>
    </cfRule>
  </conditionalFormatting>
  <conditionalFormatting sqref="T272:AD272">
    <cfRule type="expression" dxfId="3164" priority="185" stopIfTrue="1">
      <formula>OR($C26=2,$C26=9)</formula>
    </cfRule>
  </conditionalFormatting>
  <conditionalFormatting sqref="T273:AD273">
    <cfRule type="expression" dxfId="3163" priority="186" stopIfTrue="1">
      <formula>OR($C26=2,$C26=9)</formula>
    </cfRule>
  </conditionalFormatting>
  <conditionalFormatting sqref="T274:AD274">
    <cfRule type="expression" dxfId="3162" priority="187" stopIfTrue="1">
      <formula>OR($C26=2,$C26=9)</formula>
    </cfRule>
  </conditionalFormatting>
  <conditionalFormatting sqref="T275:AD275">
    <cfRule type="expression" dxfId="3161" priority="188" stopIfTrue="1">
      <formula>OR($C26=2,$C26=9)</formula>
    </cfRule>
  </conditionalFormatting>
  <conditionalFormatting sqref="T276:AD276">
    <cfRule type="expression" dxfId="3160" priority="189" stopIfTrue="1">
      <formula>OR($C26=2,$C26=9)</formula>
    </cfRule>
  </conditionalFormatting>
  <conditionalFormatting sqref="T277:AD277">
    <cfRule type="expression" dxfId="3159" priority="190" stopIfTrue="1">
      <formula>OR($C26=2,$C26=9)</formula>
    </cfRule>
  </conditionalFormatting>
  <conditionalFormatting sqref="T278:AD278">
    <cfRule type="expression" dxfId="3158" priority="191" stopIfTrue="1">
      <formula>OR($C26=2,$C26=9)</formula>
    </cfRule>
  </conditionalFormatting>
  <conditionalFormatting sqref="T279:AD279">
    <cfRule type="expression" dxfId="3157" priority="192" stopIfTrue="1">
      <formula>OR($C26=2,$C26=9)</formula>
    </cfRule>
  </conditionalFormatting>
  <conditionalFormatting sqref="T280:AD280">
    <cfRule type="expression" dxfId="3156" priority="193" stopIfTrue="1">
      <formula>OR($C26=2,$C26=9)</formula>
    </cfRule>
  </conditionalFormatting>
  <conditionalFormatting sqref="T281:AD281">
    <cfRule type="expression" dxfId="3155" priority="194" stopIfTrue="1">
      <formula>OR($C26=2,$C26=9)</formula>
    </cfRule>
  </conditionalFormatting>
  <conditionalFormatting sqref="T282:AD282">
    <cfRule type="expression" dxfId="3154" priority="195" stopIfTrue="1">
      <formula>OR($C26=2,$C26=9)</formula>
    </cfRule>
  </conditionalFormatting>
  <conditionalFormatting sqref="T283:AD283">
    <cfRule type="expression" dxfId="3153" priority="196" stopIfTrue="1">
      <formula>OR($C26=2,$C26=9)</formula>
    </cfRule>
  </conditionalFormatting>
  <conditionalFormatting sqref="T284:AD284">
    <cfRule type="expression" dxfId="3152" priority="197" stopIfTrue="1">
      <formula>OR($C26=2,$C26=9)</formula>
    </cfRule>
  </conditionalFormatting>
  <conditionalFormatting sqref="T285:AD285">
    <cfRule type="expression" dxfId="3151" priority="198" stopIfTrue="1">
      <formula>OR($C26=2,$C26=9)</formula>
    </cfRule>
  </conditionalFormatting>
  <conditionalFormatting sqref="T286:AD286">
    <cfRule type="expression" dxfId="3150" priority="199" stopIfTrue="1">
      <formula>OR($C26=2,$C26=9)</formula>
    </cfRule>
  </conditionalFormatting>
  <conditionalFormatting sqref="T287:AD287">
    <cfRule type="expression" dxfId="3149" priority="200" stopIfTrue="1">
      <formula>OR($C26=2,$C26=9)</formula>
    </cfRule>
  </conditionalFormatting>
  <conditionalFormatting sqref="T288:AD288">
    <cfRule type="expression" dxfId="3148" priority="201" stopIfTrue="1">
      <formula>OR($C26=2,$C26=9)</formula>
    </cfRule>
  </conditionalFormatting>
  <conditionalFormatting sqref="T289:AD289">
    <cfRule type="expression" dxfId="3147" priority="202" stopIfTrue="1">
      <formula>OR($C26=2,$C26=9)</formula>
    </cfRule>
  </conditionalFormatting>
  <conditionalFormatting sqref="T290:AD290">
    <cfRule type="expression" dxfId="3146" priority="203" stopIfTrue="1">
      <formula>OR($C26=2,$C26=9)</formula>
    </cfRule>
  </conditionalFormatting>
  <conditionalFormatting sqref="T291:AD291">
    <cfRule type="expression" dxfId="3145" priority="204" stopIfTrue="1">
      <formula>OR($C26=2,$C26=9)</formula>
    </cfRule>
  </conditionalFormatting>
  <conditionalFormatting sqref="T292:AD292">
    <cfRule type="expression" dxfId="3144" priority="205" stopIfTrue="1">
      <formula>OR($C26=2,$C26=9)</formula>
    </cfRule>
  </conditionalFormatting>
  <conditionalFormatting sqref="T293:AD293">
    <cfRule type="expression" dxfId="3143" priority="206" stopIfTrue="1">
      <formula>OR($C26=2,$C26=9)</formula>
    </cfRule>
  </conditionalFormatting>
  <conditionalFormatting sqref="T294:AD294">
    <cfRule type="expression" dxfId="3142" priority="207" stopIfTrue="1">
      <formula>OR($C26=2,$C26=9)</formula>
    </cfRule>
  </conditionalFormatting>
  <conditionalFormatting sqref="T295:AD295">
    <cfRule type="expression" dxfId="3141" priority="208" stopIfTrue="1">
      <formula>OR($C26=2,$C26=9)</formula>
    </cfRule>
  </conditionalFormatting>
  <conditionalFormatting sqref="T296:AD296">
    <cfRule type="expression" dxfId="3140" priority="209" stopIfTrue="1">
      <formula>OR($C26=2,$C26=9)</formula>
    </cfRule>
  </conditionalFormatting>
  <conditionalFormatting sqref="T297:AD297">
    <cfRule type="expression" dxfId="3139" priority="210" stopIfTrue="1">
      <formula>OR($C26=2,$C26=9)</formula>
    </cfRule>
  </conditionalFormatting>
  <conditionalFormatting sqref="T298:AD298">
    <cfRule type="expression" dxfId="3138" priority="211" stopIfTrue="1">
      <formula>OR($C26=2,$C26=9)</formula>
    </cfRule>
  </conditionalFormatting>
  <conditionalFormatting sqref="T299:AD299">
    <cfRule type="expression" dxfId="3137" priority="212" stopIfTrue="1">
      <formula>OR($C26=2,$C26=9)</formula>
    </cfRule>
  </conditionalFormatting>
  <conditionalFormatting sqref="T300:AD300">
    <cfRule type="expression" dxfId="3136" priority="213" stopIfTrue="1">
      <formula>OR($C26=2,$C26=9)</formula>
    </cfRule>
  </conditionalFormatting>
  <conditionalFormatting sqref="T301:AD301">
    <cfRule type="expression" dxfId="3135" priority="214" stopIfTrue="1">
      <formula>OR($C26=2,$C26=9)</formula>
    </cfRule>
  </conditionalFormatting>
  <conditionalFormatting sqref="T302:AD302">
    <cfRule type="expression" dxfId="3134" priority="215" stopIfTrue="1">
      <formula>OR($C26=2,$C26=9)</formula>
    </cfRule>
  </conditionalFormatting>
  <conditionalFormatting sqref="T303:AD303">
    <cfRule type="expression" dxfId="3133" priority="216" stopIfTrue="1">
      <formula>OR($C26=2,$C26=9)</formula>
    </cfRule>
  </conditionalFormatting>
  <conditionalFormatting sqref="T304:AD304">
    <cfRule type="expression" dxfId="3132" priority="217" stopIfTrue="1">
      <formula>OR($C26=2,$C26=9)</formula>
    </cfRule>
  </conditionalFormatting>
  <conditionalFormatting sqref="T305:AD305">
    <cfRule type="expression" dxfId="3131" priority="218" stopIfTrue="1">
      <formula>OR($C26=2,$C26=9)</formula>
    </cfRule>
  </conditionalFormatting>
  <conditionalFormatting sqref="T306:AD306">
    <cfRule type="expression" dxfId="3130" priority="219" stopIfTrue="1">
      <formula>OR($C26=2,$C26=9)</formula>
    </cfRule>
  </conditionalFormatting>
  <conditionalFormatting sqref="T307:AD307">
    <cfRule type="expression" dxfId="3129" priority="220" stopIfTrue="1">
      <formula>OR($C26=2,$C26=9)</formula>
    </cfRule>
  </conditionalFormatting>
  <conditionalFormatting sqref="T308:AD308">
    <cfRule type="expression" dxfId="3128" priority="221" stopIfTrue="1">
      <formula>OR($C26=2,$C26=9)</formula>
    </cfRule>
  </conditionalFormatting>
  <conditionalFormatting sqref="T309:AD309">
    <cfRule type="expression" dxfId="3127" priority="222" stopIfTrue="1">
      <formula>OR($C26=2,$C26=9)</formula>
    </cfRule>
  </conditionalFormatting>
  <conditionalFormatting sqref="T310:AD310">
    <cfRule type="expression" dxfId="3126" priority="223" stopIfTrue="1">
      <formula>OR($C26=2,$C26=9)</formula>
    </cfRule>
  </conditionalFormatting>
  <conditionalFormatting sqref="T311:AD311">
    <cfRule type="expression" dxfId="3125" priority="224" stopIfTrue="1">
      <formula>OR($C26=2,$C26=9)</formula>
    </cfRule>
  </conditionalFormatting>
  <conditionalFormatting sqref="T312:AD312">
    <cfRule type="expression" dxfId="3124" priority="225" stopIfTrue="1">
      <formula>OR($C26=2,$C26=9)</formula>
    </cfRule>
  </conditionalFormatting>
  <conditionalFormatting sqref="T313:AD313">
    <cfRule type="expression" dxfId="3123" priority="226" stopIfTrue="1">
      <formula>OR($C26=2,$C26=9)</formula>
    </cfRule>
  </conditionalFormatting>
  <conditionalFormatting sqref="T314:AD314">
    <cfRule type="expression" dxfId="3122" priority="227" stopIfTrue="1">
      <formula>OR($C26=2,$C26=9)</formula>
    </cfRule>
  </conditionalFormatting>
  <conditionalFormatting sqref="T315:AD315">
    <cfRule type="expression" dxfId="3121" priority="228" stopIfTrue="1">
      <formula>OR($C26=2,$C26=9)</formula>
    </cfRule>
  </conditionalFormatting>
  <conditionalFormatting sqref="T316:AD316">
    <cfRule type="expression" dxfId="3120" priority="229" stopIfTrue="1">
      <formula>OR($C26=2,$C26=9)</formula>
    </cfRule>
  </conditionalFormatting>
  <conditionalFormatting sqref="T317:AD317">
    <cfRule type="expression" dxfId="3119" priority="230" stopIfTrue="1">
      <formula>OR($C26=2,$C26=9)</formula>
    </cfRule>
  </conditionalFormatting>
  <conditionalFormatting sqref="T318:AD318">
    <cfRule type="expression" dxfId="3118" priority="231" stopIfTrue="1">
      <formula>OR($C26=2,$C26=9)</formula>
    </cfRule>
  </conditionalFormatting>
  <conditionalFormatting sqref="T319:AD319">
    <cfRule type="expression" dxfId="3117" priority="232" stopIfTrue="1">
      <formula>OR($C26=2,$C26=9)</formula>
    </cfRule>
  </conditionalFormatting>
  <conditionalFormatting sqref="T320:AD320">
    <cfRule type="expression" dxfId="3116" priority="233" stopIfTrue="1">
      <formula>OR($C26=2,$C26=9)</formula>
    </cfRule>
  </conditionalFormatting>
  <conditionalFormatting sqref="T321:AD321">
    <cfRule type="expression" dxfId="3115" priority="234" stopIfTrue="1">
      <formula>OR($C26=2,$C26=9)</formula>
    </cfRule>
  </conditionalFormatting>
  <conditionalFormatting sqref="T322:AD322">
    <cfRule type="expression" dxfId="3114" priority="235" stopIfTrue="1">
      <formula>OR($C26=2,$C26=9)</formula>
    </cfRule>
  </conditionalFormatting>
  <conditionalFormatting sqref="T323:AD323">
    <cfRule type="expression" dxfId="3113" priority="236" stopIfTrue="1">
      <formula>OR($C26=2,$C26=9)</formula>
    </cfRule>
  </conditionalFormatting>
  <conditionalFormatting sqref="T324:AD324">
    <cfRule type="expression" dxfId="3112" priority="237" stopIfTrue="1">
      <formula>OR($C26=2,$C26=9)</formula>
    </cfRule>
  </conditionalFormatting>
  <conditionalFormatting sqref="T325:AD325">
    <cfRule type="expression" dxfId="3111" priority="238" stopIfTrue="1">
      <formula>OR($C26=2,$C26=9)</formula>
    </cfRule>
  </conditionalFormatting>
  <conditionalFormatting sqref="T326:AD326">
    <cfRule type="expression" dxfId="3110" priority="239" stopIfTrue="1">
      <formula>OR($C26=2,$C26=9)</formula>
    </cfRule>
  </conditionalFormatting>
  <conditionalFormatting sqref="T327:AD327">
    <cfRule type="expression" dxfId="3109" priority="240" stopIfTrue="1">
      <formula>OR($C26=2,$C26=9)</formula>
    </cfRule>
  </conditionalFormatting>
  <conditionalFormatting sqref="T328:AD328">
    <cfRule type="expression" dxfId="3108" priority="241" stopIfTrue="1">
      <formula>OR($C26=2,$C26=9)</formula>
    </cfRule>
  </conditionalFormatting>
  <conditionalFormatting sqref="T329:AD329">
    <cfRule type="expression" dxfId="3107" priority="242" stopIfTrue="1">
      <formula>OR($C26=2,$C26=9)</formula>
    </cfRule>
  </conditionalFormatting>
  <conditionalFormatting sqref="T330:AD330">
    <cfRule type="expression" dxfId="3106" priority="243" stopIfTrue="1">
      <formula>OR($C26=2,$C26=9)</formula>
    </cfRule>
  </conditionalFormatting>
  <conditionalFormatting sqref="T331:AD331">
    <cfRule type="expression" dxfId="3105" priority="244" stopIfTrue="1">
      <formula>OR($C26=2,$C26=9)</formula>
    </cfRule>
  </conditionalFormatting>
  <conditionalFormatting sqref="T332:AD332">
    <cfRule type="expression" dxfId="3104" priority="245" stopIfTrue="1">
      <formula>OR($C26=2,$C26=9)</formula>
    </cfRule>
  </conditionalFormatting>
  <conditionalFormatting sqref="T333:AD333">
    <cfRule type="expression" dxfId="3103" priority="246" stopIfTrue="1">
      <formula>OR($C26=2,$C26=9)</formula>
    </cfRule>
  </conditionalFormatting>
  <conditionalFormatting sqref="T334:AD334">
    <cfRule type="expression" dxfId="3102" priority="247" stopIfTrue="1">
      <formula>OR($C26=2,$C26=9)</formula>
    </cfRule>
  </conditionalFormatting>
  <conditionalFormatting sqref="T335:AD335">
    <cfRule type="expression" dxfId="3101" priority="248" stopIfTrue="1">
      <formula>OR($C26=2,$C26=9)</formula>
    </cfRule>
  </conditionalFormatting>
  <conditionalFormatting sqref="T336:AD336">
    <cfRule type="expression" dxfId="3100" priority="249" stopIfTrue="1">
      <formula>OR($C26=2,$C26=9)</formula>
    </cfRule>
  </conditionalFormatting>
  <conditionalFormatting sqref="T337:AD337">
    <cfRule type="expression" dxfId="3099" priority="250" stopIfTrue="1">
      <formula>OR($C26=2,$C26=9)</formula>
    </cfRule>
  </conditionalFormatting>
  <conditionalFormatting sqref="T338:AD338">
    <cfRule type="expression" dxfId="3098" priority="251" stopIfTrue="1">
      <formula>OR($C26=2,$C26=9)</formula>
    </cfRule>
  </conditionalFormatting>
  <conditionalFormatting sqref="T339:AD339">
    <cfRule type="expression" dxfId="3097" priority="252" stopIfTrue="1">
      <formula>OR($C26=2,$C26=9)</formula>
    </cfRule>
  </conditionalFormatting>
  <conditionalFormatting sqref="T340:AD340">
    <cfRule type="expression" dxfId="3096" priority="253" stopIfTrue="1">
      <formula>OR($C26=2,$C26=9)</formula>
    </cfRule>
  </conditionalFormatting>
  <conditionalFormatting sqref="T341:AD341">
    <cfRule type="expression" dxfId="3095" priority="254" stopIfTrue="1">
      <formula>OR($C26=2,$C26=9)</formula>
    </cfRule>
  </conditionalFormatting>
  <conditionalFormatting sqref="T342:AD342">
    <cfRule type="expression" dxfId="3094" priority="255" stopIfTrue="1">
      <formula>OR($C26=2,$C26=9)</formula>
    </cfRule>
  </conditionalFormatting>
  <conditionalFormatting sqref="T343:AD343">
    <cfRule type="expression" dxfId="3093" priority="256" stopIfTrue="1">
      <formula>OR($C26=2,$C26=9)</formula>
    </cfRule>
  </conditionalFormatting>
  <conditionalFormatting sqref="T344:AD344">
    <cfRule type="expression" dxfId="3092" priority="257" stopIfTrue="1">
      <formula>OR($C26=2,$C26=9)</formula>
    </cfRule>
  </conditionalFormatting>
  <conditionalFormatting sqref="T345:AD345">
    <cfRule type="expression" dxfId="3091" priority="258" stopIfTrue="1">
      <formula>OR($C26=2,$C26=9)</formula>
    </cfRule>
  </conditionalFormatting>
  <conditionalFormatting sqref="T346:AD346">
    <cfRule type="expression" dxfId="3090" priority="259" stopIfTrue="1">
      <formula>OR($C26=2,$C26=9)</formula>
    </cfRule>
  </conditionalFormatting>
  <conditionalFormatting sqref="T347:AD347">
    <cfRule type="expression" dxfId="3089" priority="260" stopIfTrue="1">
      <formula>OR($C26=2,$C26=9)</formula>
    </cfRule>
  </conditionalFormatting>
  <conditionalFormatting sqref="T348:AD348">
    <cfRule type="expression" dxfId="3088" priority="261" stopIfTrue="1">
      <formula>OR($C26=2,$C26=9)</formula>
    </cfRule>
  </conditionalFormatting>
  <conditionalFormatting sqref="T349:AD349">
    <cfRule type="expression" dxfId="3087" priority="262" stopIfTrue="1">
      <formula>OR($C26=2,$C26=9)</formula>
    </cfRule>
  </conditionalFormatting>
  <conditionalFormatting sqref="T350:AD350">
    <cfRule type="expression" dxfId="3086" priority="263" stopIfTrue="1">
      <formula>OR($C26=2,$C26=9)</formula>
    </cfRule>
  </conditionalFormatting>
  <conditionalFormatting sqref="T351:AD351">
    <cfRule type="expression" dxfId="3085" priority="264" stopIfTrue="1">
      <formula>OR($C26=2,$C26=9)</formula>
    </cfRule>
  </conditionalFormatting>
  <conditionalFormatting sqref="T352:AD352">
    <cfRule type="expression" dxfId="3084" priority="265" stopIfTrue="1">
      <formula>OR($C26=2,$C26=9)</formula>
    </cfRule>
  </conditionalFormatting>
  <conditionalFormatting sqref="T353:AD353">
    <cfRule type="expression" dxfId="3083" priority="266" stopIfTrue="1">
      <formula>OR($C26=2,$C26=9)</formula>
    </cfRule>
  </conditionalFormatting>
  <conditionalFormatting sqref="T354:AD354">
    <cfRule type="expression" dxfId="3082" priority="267" stopIfTrue="1">
      <formula>OR($C26=2,$C26=9)</formula>
    </cfRule>
  </conditionalFormatting>
  <conditionalFormatting sqref="T355:AD355">
    <cfRule type="expression" dxfId="3081" priority="268" stopIfTrue="1">
      <formula>OR($C26=2,$C26=9)</formula>
    </cfRule>
  </conditionalFormatting>
  <conditionalFormatting sqref="T356:AD356">
    <cfRule type="expression" dxfId="3080" priority="269" stopIfTrue="1">
      <formula>OR($C26=2,$C26=9)</formula>
    </cfRule>
  </conditionalFormatting>
  <conditionalFormatting sqref="T357:AD357">
    <cfRule type="expression" dxfId="3079" priority="270" stopIfTrue="1">
      <formula>OR($C26=2,$C26=9)</formula>
    </cfRule>
  </conditionalFormatting>
  <conditionalFormatting sqref="T358:AD358">
    <cfRule type="expression" dxfId="3078" priority="271" stopIfTrue="1">
      <formula>OR($C26=2,$C26=9)</formula>
    </cfRule>
  </conditionalFormatting>
  <conditionalFormatting sqref="T359:AD359">
    <cfRule type="expression" dxfId="3077" priority="272" stopIfTrue="1">
      <formula>OR($C26=2,$C26=9)</formula>
    </cfRule>
  </conditionalFormatting>
  <conditionalFormatting sqref="T360:AD360">
    <cfRule type="expression" dxfId="3076" priority="273" stopIfTrue="1">
      <formula>OR($C26=2,$C26=9)</formula>
    </cfRule>
  </conditionalFormatting>
  <conditionalFormatting sqref="T361:AD361">
    <cfRule type="expression" dxfId="3075" priority="274" stopIfTrue="1">
      <formula>OR($C26=2,$C26=9)</formula>
    </cfRule>
  </conditionalFormatting>
  <conditionalFormatting sqref="T362:AD362">
    <cfRule type="expression" dxfId="3074" priority="275" stopIfTrue="1">
      <formula>OR($C26=2,$C26=9)</formula>
    </cfRule>
  </conditionalFormatting>
  <conditionalFormatting sqref="T363:AD363">
    <cfRule type="expression" dxfId="3073" priority="276" stopIfTrue="1">
      <formula>OR($C26=2,$C26=9)</formula>
    </cfRule>
  </conditionalFormatting>
  <conditionalFormatting sqref="T364:AD364">
    <cfRule type="expression" dxfId="3072" priority="277" stopIfTrue="1">
      <formula>OR($C26=2,$C26=9)</formula>
    </cfRule>
  </conditionalFormatting>
  <conditionalFormatting sqref="T365:AD365">
    <cfRule type="expression" dxfId="3071" priority="278" stopIfTrue="1">
      <formula>OR($C26=2,$C26=9)</formula>
    </cfRule>
  </conditionalFormatting>
  <conditionalFormatting sqref="T366:AD366">
    <cfRule type="expression" dxfId="3070" priority="279" stopIfTrue="1">
      <formula>OR($C26=2,$C26=9)</formula>
    </cfRule>
  </conditionalFormatting>
  <conditionalFormatting sqref="T367:AD367">
    <cfRule type="expression" dxfId="3069" priority="280" stopIfTrue="1">
      <formula>OR($C26=2,$C26=9)</formula>
    </cfRule>
  </conditionalFormatting>
  <conditionalFormatting sqref="T368:AD368">
    <cfRule type="expression" dxfId="3068" priority="281" stopIfTrue="1">
      <formula>OR($C26=2,$C26=9)</formula>
    </cfRule>
  </conditionalFormatting>
  <conditionalFormatting sqref="T369:AD369">
    <cfRule type="expression" dxfId="3067" priority="282" stopIfTrue="1">
      <formula>OR($C26=2,$C26=9)</formula>
    </cfRule>
  </conditionalFormatting>
  <conditionalFormatting sqref="T370:AD370">
    <cfRule type="expression" dxfId="3066" priority="283" stopIfTrue="1">
      <formula>OR($C26=2,$C26=9)</formula>
    </cfRule>
  </conditionalFormatting>
  <conditionalFormatting sqref="T371:AD371">
    <cfRule type="expression" dxfId="3065" priority="284" stopIfTrue="1">
      <formula>OR($C26=2,$C26=9)</formula>
    </cfRule>
  </conditionalFormatting>
  <conditionalFormatting sqref="T372:AD372">
    <cfRule type="expression" dxfId="3064" priority="285" stopIfTrue="1">
      <formula>OR($C26=2,$C26=9)</formula>
    </cfRule>
  </conditionalFormatting>
  <conditionalFormatting sqref="T373:AD373">
    <cfRule type="expression" dxfId="3063" priority="286" stopIfTrue="1">
      <formula>OR($C26=2,$C26=9)</formula>
    </cfRule>
  </conditionalFormatting>
  <conditionalFormatting sqref="T374:AD374">
    <cfRule type="expression" dxfId="3062" priority="287" stopIfTrue="1">
      <formula>OR($C26=2,$C26=9)</formula>
    </cfRule>
  </conditionalFormatting>
  <conditionalFormatting sqref="T375:AD375">
    <cfRule type="expression" dxfId="3061" priority="288" stopIfTrue="1">
      <formula>OR($C26=2,$C26=9)</formula>
    </cfRule>
  </conditionalFormatting>
  <conditionalFormatting sqref="T376:AD376">
    <cfRule type="expression" dxfId="3060" priority="289" stopIfTrue="1">
      <formula>OR($C26=2,$C26=9)</formula>
    </cfRule>
  </conditionalFormatting>
  <conditionalFormatting sqref="T377:AD377">
    <cfRule type="expression" dxfId="3059" priority="290" stopIfTrue="1">
      <formula>OR($C26=2,$C26=9)</formula>
    </cfRule>
  </conditionalFormatting>
  <conditionalFormatting sqref="T378:AD378">
    <cfRule type="expression" dxfId="3058" priority="291" stopIfTrue="1">
      <formula>OR($C26=2,$C26=9)</formula>
    </cfRule>
  </conditionalFormatting>
  <conditionalFormatting sqref="T379:AD379">
    <cfRule type="expression" dxfId="3057" priority="292" stopIfTrue="1">
      <formula>OR($C26=2,$C26=9)</formula>
    </cfRule>
  </conditionalFormatting>
  <conditionalFormatting sqref="T380:AD380">
    <cfRule type="expression" dxfId="3056" priority="293" stopIfTrue="1">
      <formula>OR($C26=2,$C26=9)</formula>
    </cfRule>
  </conditionalFormatting>
  <conditionalFormatting sqref="T381:AD381">
    <cfRule type="expression" dxfId="3055" priority="294" stopIfTrue="1">
      <formula>OR($C26=2,$C26=9)</formula>
    </cfRule>
  </conditionalFormatting>
  <conditionalFormatting sqref="T382:AD382">
    <cfRule type="expression" dxfId="3054" priority="295" stopIfTrue="1">
      <formula>OR($C26=2,$C26=9)</formula>
    </cfRule>
  </conditionalFormatting>
  <conditionalFormatting sqref="T383:AD383">
    <cfRule type="expression" dxfId="3053" priority="296" stopIfTrue="1">
      <formula>OR($C26=2,$C26=9)</formula>
    </cfRule>
  </conditionalFormatting>
  <conditionalFormatting sqref="T384:AD384">
    <cfRule type="expression" dxfId="3052" priority="297" stopIfTrue="1">
      <formula>OR($C26=2,$C26=9)</formula>
    </cfRule>
  </conditionalFormatting>
  <conditionalFormatting sqref="T385:AD385">
    <cfRule type="expression" dxfId="3051" priority="298" stopIfTrue="1">
      <formula>OR($C26=2,$C26=9)</formula>
    </cfRule>
  </conditionalFormatting>
  <conditionalFormatting sqref="T386:AD386">
    <cfRule type="expression" dxfId="3050" priority="299" stopIfTrue="1">
      <formula>OR($C26=2,$C26=9)</formula>
    </cfRule>
  </conditionalFormatting>
  <conditionalFormatting sqref="T387:AD387">
    <cfRule type="expression" dxfId="3049" priority="300" stopIfTrue="1">
      <formula>OR($C26=2,$C26=9)</formula>
    </cfRule>
  </conditionalFormatting>
  <conditionalFormatting sqref="T388:AD388">
    <cfRule type="expression" dxfId="3048" priority="301" stopIfTrue="1">
      <formula>OR($C26=2,$C26=9)</formula>
    </cfRule>
  </conditionalFormatting>
  <conditionalFormatting sqref="T389:AD389">
    <cfRule type="expression" dxfId="3047" priority="302" stopIfTrue="1">
      <formula>OR($C26=2,$C26=9)</formula>
    </cfRule>
  </conditionalFormatting>
  <conditionalFormatting sqref="T390:AD390">
    <cfRule type="expression" dxfId="3046" priority="303" stopIfTrue="1">
      <formula>OR($C26=2,$C26=9)</formula>
    </cfRule>
  </conditionalFormatting>
  <conditionalFormatting sqref="T391:AD391">
    <cfRule type="expression" dxfId="3045" priority="304" stopIfTrue="1">
      <formula>OR($C26=2,$C26=9)</formula>
    </cfRule>
  </conditionalFormatting>
  <conditionalFormatting sqref="T392:AD392">
    <cfRule type="expression" dxfId="3044" priority="305" stopIfTrue="1">
      <formula>OR($C26=2,$C26=9)</formula>
    </cfRule>
  </conditionalFormatting>
  <conditionalFormatting sqref="T393:AD393">
    <cfRule type="expression" dxfId="3043" priority="306" stopIfTrue="1">
      <formula>OR($C26=2,$C26=9)</formula>
    </cfRule>
  </conditionalFormatting>
  <conditionalFormatting sqref="T394:AD394">
    <cfRule type="expression" dxfId="3042" priority="307" stopIfTrue="1">
      <formula>OR($C26=2,$C26=9)</formula>
    </cfRule>
  </conditionalFormatting>
  <conditionalFormatting sqref="T395:AD395">
    <cfRule type="expression" dxfId="3041" priority="308" stopIfTrue="1">
      <formula>OR($C26=2,$C26=9)</formula>
    </cfRule>
  </conditionalFormatting>
  <conditionalFormatting sqref="T396:AD396">
    <cfRule type="expression" dxfId="3040" priority="309" stopIfTrue="1">
      <formula>OR($C26=2,$C26=9)</formula>
    </cfRule>
  </conditionalFormatting>
  <conditionalFormatting sqref="T397:AD397">
    <cfRule type="expression" dxfId="3039" priority="310" stopIfTrue="1">
      <formula>OR($C26=2,$C26=9)</formula>
    </cfRule>
  </conditionalFormatting>
  <conditionalFormatting sqref="T398:AD398">
    <cfRule type="expression" dxfId="3038" priority="311" stopIfTrue="1">
      <formula>OR($C26=2,$C26=9)</formula>
    </cfRule>
  </conditionalFormatting>
  <conditionalFormatting sqref="T399:AD399">
    <cfRule type="expression" dxfId="3037" priority="312" stopIfTrue="1">
      <formula>OR($C26=2,$C26=9)</formula>
    </cfRule>
  </conditionalFormatting>
  <conditionalFormatting sqref="T400:AD400">
    <cfRule type="expression" dxfId="3036" priority="313" stopIfTrue="1">
      <formula>OR($C26=2,$C26=9)</formula>
    </cfRule>
  </conditionalFormatting>
  <conditionalFormatting sqref="T401:AD401">
    <cfRule type="expression" dxfId="3035" priority="314" stopIfTrue="1">
      <formula>OR($C26=2,$C26=9)</formula>
    </cfRule>
  </conditionalFormatting>
  <conditionalFormatting sqref="T402:AD402">
    <cfRule type="expression" dxfId="3034" priority="315" stopIfTrue="1">
      <formula>OR($C26=2,$C26=9)</formula>
    </cfRule>
  </conditionalFormatting>
  <conditionalFormatting sqref="T403:AD403">
    <cfRule type="expression" dxfId="3033" priority="316" stopIfTrue="1">
      <formula>OR($C26=2,$C26=9)</formula>
    </cfRule>
  </conditionalFormatting>
  <conditionalFormatting sqref="T404:AD404">
    <cfRule type="expression" dxfId="3032" priority="317" stopIfTrue="1">
      <formula>OR($C26=2,$C26=9)</formula>
    </cfRule>
  </conditionalFormatting>
  <conditionalFormatting sqref="T405:AD405">
    <cfRule type="expression" dxfId="3031" priority="318" stopIfTrue="1">
      <formula>OR($C26=2,$C26=9)</formula>
    </cfRule>
  </conditionalFormatting>
  <conditionalFormatting sqref="T406:AD406">
    <cfRule type="expression" dxfId="3030" priority="319" stopIfTrue="1">
      <formula>OR($C26=2,$C26=9)</formula>
    </cfRule>
  </conditionalFormatting>
  <conditionalFormatting sqref="T407:AD407">
    <cfRule type="expression" dxfId="3029" priority="320" stopIfTrue="1">
      <formula>OR($C26=2,$C26=9)</formula>
    </cfRule>
  </conditionalFormatting>
  <conditionalFormatting sqref="T408:AD408">
    <cfRule type="expression" dxfId="3028" priority="321" stopIfTrue="1">
      <formula>OR($C26=2,$C26=9)</formula>
    </cfRule>
  </conditionalFormatting>
  <conditionalFormatting sqref="T409:AD409">
    <cfRule type="expression" dxfId="3027" priority="322" stopIfTrue="1">
      <formula>OR($C26=2,$C26=9)</formula>
    </cfRule>
  </conditionalFormatting>
  <conditionalFormatting sqref="T410:AD410">
    <cfRule type="expression" dxfId="3026" priority="323" stopIfTrue="1">
      <formula>OR($C26=2,$C26=9)</formula>
    </cfRule>
  </conditionalFormatting>
  <conditionalFormatting sqref="T411:AD411">
    <cfRule type="expression" dxfId="3025" priority="324" stopIfTrue="1">
      <formula>OR($C26=2,$C26=9)</formula>
    </cfRule>
  </conditionalFormatting>
  <conditionalFormatting sqref="T412:AD412">
    <cfRule type="expression" dxfId="3024" priority="325" stopIfTrue="1">
      <formula>OR($C26=2,$C26=9)</formula>
    </cfRule>
  </conditionalFormatting>
  <conditionalFormatting sqref="T413:AD413">
    <cfRule type="expression" dxfId="3023" priority="326" stopIfTrue="1">
      <formula>OR($C26=2,$C26=9)</formula>
    </cfRule>
  </conditionalFormatting>
  <conditionalFormatting sqref="T414:AD414">
    <cfRule type="expression" dxfId="3022" priority="327" stopIfTrue="1">
      <formula>OR($C26=2,$C26=9)</formula>
    </cfRule>
  </conditionalFormatting>
  <conditionalFormatting sqref="T415:AD415">
    <cfRule type="expression" dxfId="3021" priority="328" stopIfTrue="1">
      <formula>OR($C26=2,$C26=9)</formula>
    </cfRule>
  </conditionalFormatting>
  <conditionalFormatting sqref="T416:AD416">
    <cfRule type="expression" dxfId="3020" priority="329" stopIfTrue="1">
      <formula>OR($C26=2,$C26=9)</formula>
    </cfRule>
  </conditionalFormatting>
  <conditionalFormatting sqref="T417:AD417">
    <cfRule type="expression" dxfId="3019" priority="330" stopIfTrue="1">
      <formula>OR($C26=2,$C26=9)</formula>
    </cfRule>
  </conditionalFormatting>
  <conditionalFormatting sqref="T418:AD418">
    <cfRule type="expression" dxfId="3018" priority="331" stopIfTrue="1">
      <formula>OR($C26=2,$C26=9)</formula>
    </cfRule>
  </conditionalFormatting>
  <conditionalFormatting sqref="T419:AD419">
    <cfRule type="expression" dxfId="3017" priority="332" stopIfTrue="1">
      <formula>OR($C26=2,$C26=9)</formula>
    </cfRule>
  </conditionalFormatting>
  <conditionalFormatting sqref="T420:AD420">
    <cfRule type="expression" dxfId="3016" priority="333" stopIfTrue="1">
      <formula>OR($C26=2,$C26=9)</formula>
    </cfRule>
  </conditionalFormatting>
  <conditionalFormatting sqref="T421:AD421">
    <cfRule type="expression" dxfId="3015" priority="334" stopIfTrue="1">
      <formula>OR($C26=2,$C26=9)</formula>
    </cfRule>
  </conditionalFormatting>
  <conditionalFormatting sqref="T422:AD422">
    <cfRule type="expression" dxfId="3014" priority="335" stopIfTrue="1">
      <formula>OR($C26=2,$C26=9)</formula>
    </cfRule>
  </conditionalFormatting>
  <conditionalFormatting sqref="T423:AD423">
    <cfRule type="expression" dxfId="3013" priority="336" stopIfTrue="1">
      <formula>OR($C26=2,$C26=9)</formula>
    </cfRule>
  </conditionalFormatting>
  <conditionalFormatting sqref="T424:AD424">
    <cfRule type="expression" dxfId="3012" priority="337" stopIfTrue="1">
      <formula>OR($C26=2,$C26=9)</formula>
    </cfRule>
  </conditionalFormatting>
  <conditionalFormatting sqref="T425:AD425">
    <cfRule type="expression" dxfId="3011" priority="338" stopIfTrue="1">
      <formula>OR($C26=2,$C26=9)</formula>
    </cfRule>
  </conditionalFormatting>
  <conditionalFormatting sqref="T426:AD426">
    <cfRule type="expression" dxfId="3010" priority="339" stopIfTrue="1">
      <formula>OR($C26=2,$C26=9)</formula>
    </cfRule>
  </conditionalFormatting>
  <conditionalFormatting sqref="T427:AD427">
    <cfRule type="expression" dxfId="3009" priority="340" stopIfTrue="1">
      <formula>OR($C26=2,$C26=9)</formula>
    </cfRule>
  </conditionalFormatting>
  <conditionalFormatting sqref="T428:AD428">
    <cfRule type="expression" dxfId="3008" priority="341" stopIfTrue="1">
      <formula>OR($C26=2,$C26=9)</formula>
    </cfRule>
  </conditionalFormatting>
  <conditionalFormatting sqref="T429:AD429">
    <cfRule type="expression" dxfId="3007" priority="342" stopIfTrue="1">
      <formula>OR($C26=2,$C26=9)</formula>
    </cfRule>
  </conditionalFormatting>
  <conditionalFormatting sqref="T430:AD430">
    <cfRule type="expression" dxfId="3006" priority="343" stopIfTrue="1">
      <formula>OR($C26=2,$C26=9)</formula>
    </cfRule>
  </conditionalFormatting>
  <conditionalFormatting sqref="T431:AD431">
    <cfRule type="expression" dxfId="3005" priority="344" stopIfTrue="1">
      <formula>OR($C26=2,$C26=9)</formula>
    </cfRule>
  </conditionalFormatting>
  <conditionalFormatting sqref="T432:AD432">
    <cfRule type="expression" dxfId="3004" priority="345" stopIfTrue="1">
      <formula>OR($C26=2,$C26=9)</formula>
    </cfRule>
  </conditionalFormatting>
  <conditionalFormatting sqref="T433:AD433">
    <cfRule type="expression" dxfId="3003" priority="346" stopIfTrue="1">
      <formula>OR($C26=2,$C26=9)</formula>
    </cfRule>
  </conditionalFormatting>
  <conditionalFormatting sqref="T434:AD434">
    <cfRule type="expression" dxfId="3002" priority="347" stopIfTrue="1">
      <formula>OR($C26=2,$C26=9)</formula>
    </cfRule>
  </conditionalFormatting>
  <conditionalFormatting sqref="T435:AD435">
    <cfRule type="expression" dxfId="3001" priority="348" stopIfTrue="1">
      <formula>OR($C26=2,$C26=9)</formula>
    </cfRule>
  </conditionalFormatting>
  <conditionalFormatting sqref="T436:AD436">
    <cfRule type="expression" dxfId="3000" priority="349" stopIfTrue="1">
      <formula>OR($C26=2,$C26=9)</formula>
    </cfRule>
  </conditionalFormatting>
  <conditionalFormatting sqref="T437:AD437">
    <cfRule type="expression" dxfId="2999" priority="350" stopIfTrue="1">
      <formula>OR($C26=2,$C26=9)</formula>
    </cfRule>
  </conditionalFormatting>
  <conditionalFormatting sqref="T438:AD438">
    <cfRule type="expression" dxfId="2998" priority="351" stopIfTrue="1">
      <formula>OR($C26=2,$C26=9)</formula>
    </cfRule>
  </conditionalFormatting>
  <conditionalFormatting sqref="T439:AD439">
    <cfRule type="expression" dxfId="2997" priority="352" stopIfTrue="1">
      <formula>OR($C26=2,$C26=9)</formula>
    </cfRule>
  </conditionalFormatting>
  <conditionalFormatting sqref="T440:AD440">
    <cfRule type="expression" dxfId="2996" priority="353" stopIfTrue="1">
      <formula>OR($C26=2,$C26=9)</formula>
    </cfRule>
  </conditionalFormatting>
  <conditionalFormatting sqref="T441:AD441">
    <cfRule type="expression" dxfId="2995" priority="354" stopIfTrue="1">
      <formula>OR($C26=2,$C26=9)</formula>
    </cfRule>
  </conditionalFormatting>
  <conditionalFormatting sqref="T442:AD442">
    <cfRule type="expression" dxfId="2994" priority="355" stopIfTrue="1">
      <formula>OR($C26=2,$C26=9)</formula>
    </cfRule>
  </conditionalFormatting>
  <conditionalFormatting sqref="T443:AD443">
    <cfRule type="expression" dxfId="2993" priority="356" stopIfTrue="1">
      <formula>OR($C26=2,$C26=9)</formula>
    </cfRule>
  </conditionalFormatting>
  <conditionalFormatting sqref="T444:AD444">
    <cfRule type="expression" dxfId="2992" priority="357" stopIfTrue="1">
      <formula>OR($C26=2,$C26=9)</formula>
    </cfRule>
  </conditionalFormatting>
  <conditionalFormatting sqref="T445:AD445">
    <cfRule type="expression" dxfId="2991" priority="358" stopIfTrue="1">
      <formula>OR($C26=2,$C26=9)</formula>
    </cfRule>
  </conditionalFormatting>
  <conditionalFormatting sqref="T446:AD446">
    <cfRule type="expression" dxfId="2990" priority="359" stopIfTrue="1">
      <formula>OR($C26=2,$C26=9)</formula>
    </cfRule>
  </conditionalFormatting>
  <conditionalFormatting sqref="T447:AD447">
    <cfRule type="expression" dxfId="2989" priority="360" stopIfTrue="1">
      <formula>OR($C26=2,$C26=9)</formula>
    </cfRule>
  </conditionalFormatting>
  <conditionalFormatting sqref="T448:AD448">
    <cfRule type="expression" dxfId="2988" priority="361" stopIfTrue="1">
      <formula>OR($C26=2,$C26=9)</formula>
    </cfRule>
  </conditionalFormatting>
  <conditionalFormatting sqref="T449:AD449">
    <cfRule type="expression" dxfId="2987" priority="362" stopIfTrue="1">
      <formula>OR($C26=2,$C26=9)</formula>
    </cfRule>
  </conditionalFormatting>
  <conditionalFormatting sqref="T450:AD450">
    <cfRule type="expression" dxfId="2986" priority="363" stopIfTrue="1">
      <formula>OR($C26=2,$C26=9)</formula>
    </cfRule>
  </conditionalFormatting>
  <conditionalFormatting sqref="T451:AD451">
    <cfRule type="expression" dxfId="2985" priority="364" stopIfTrue="1">
      <formula>OR($C26=2,$C26=9)</formula>
    </cfRule>
  </conditionalFormatting>
  <conditionalFormatting sqref="T452:AD452">
    <cfRule type="expression" dxfId="2984" priority="365" stopIfTrue="1">
      <formula>OR($C26=2,$C26=9)</formula>
    </cfRule>
  </conditionalFormatting>
  <conditionalFormatting sqref="T453:AD453">
    <cfRule type="expression" dxfId="2983" priority="366" stopIfTrue="1">
      <formula>OR($C26=2,$C26=9)</formula>
    </cfRule>
  </conditionalFormatting>
  <conditionalFormatting sqref="T454:AD454">
    <cfRule type="expression" dxfId="2982" priority="367" stopIfTrue="1">
      <formula>OR($C26=2,$C26=9)</formula>
    </cfRule>
  </conditionalFormatting>
  <conditionalFormatting sqref="T455:AD455">
    <cfRule type="expression" dxfId="2981" priority="368" stopIfTrue="1">
      <formula>OR($C26=2,$C26=9)</formula>
    </cfRule>
  </conditionalFormatting>
  <conditionalFormatting sqref="T456:AD456">
    <cfRule type="expression" dxfId="2980" priority="369" stopIfTrue="1">
      <formula>OR($C26=2,$C26=9)</formula>
    </cfRule>
  </conditionalFormatting>
  <conditionalFormatting sqref="T457:AD457">
    <cfRule type="expression" dxfId="2979" priority="370" stopIfTrue="1">
      <formula>OR($C26=2,$C26=9)</formula>
    </cfRule>
  </conditionalFormatting>
  <conditionalFormatting sqref="T458:AD458">
    <cfRule type="expression" dxfId="2978" priority="371" stopIfTrue="1">
      <formula>OR($C26=2,$C26=9)</formula>
    </cfRule>
  </conditionalFormatting>
  <conditionalFormatting sqref="T459:AD459">
    <cfRule type="expression" dxfId="2977" priority="372" stopIfTrue="1">
      <formula>OR($C26=2,$C26=9)</formula>
    </cfRule>
  </conditionalFormatting>
  <conditionalFormatting sqref="T460:AD460">
    <cfRule type="expression" dxfId="2976" priority="373" stopIfTrue="1">
      <formula>OR($C26=2,$C26=9)</formula>
    </cfRule>
  </conditionalFormatting>
  <conditionalFormatting sqref="T461:AD461">
    <cfRule type="expression" dxfId="2975" priority="374" stopIfTrue="1">
      <formula>OR($C26=2,$C26=9)</formula>
    </cfRule>
  </conditionalFormatting>
  <conditionalFormatting sqref="T462:AD462">
    <cfRule type="expression" dxfId="2974" priority="375" stopIfTrue="1">
      <formula>OR($C26=2,$C26=9)</formula>
    </cfRule>
  </conditionalFormatting>
  <conditionalFormatting sqref="T463:AD463">
    <cfRule type="expression" dxfId="2973" priority="376" stopIfTrue="1">
      <formula>OR($C26=2,$C26=9)</formula>
    </cfRule>
  </conditionalFormatting>
  <conditionalFormatting sqref="T464:AD464">
    <cfRule type="expression" dxfId="2972" priority="377" stopIfTrue="1">
      <formula>OR($C26=2,$C26=9)</formula>
    </cfRule>
  </conditionalFormatting>
  <conditionalFormatting sqref="T465:AD465">
    <cfRule type="expression" dxfId="2971" priority="378" stopIfTrue="1">
      <formula>OR($C26=2,$C26=9)</formula>
    </cfRule>
  </conditionalFormatting>
  <conditionalFormatting sqref="T466:AD466">
    <cfRule type="expression" dxfId="2970" priority="379" stopIfTrue="1">
      <formula>OR($C26=2,$C26=9)</formula>
    </cfRule>
  </conditionalFormatting>
  <conditionalFormatting sqref="T467:AD467">
    <cfRule type="expression" dxfId="2969" priority="380" stopIfTrue="1">
      <formula>OR($C26=2,$C26=9)</formula>
    </cfRule>
  </conditionalFormatting>
  <conditionalFormatting sqref="T468:AD468">
    <cfRule type="expression" dxfId="2968" priority="381" stopIfTrue="1">
      <formula>OR($C26=2,$C26=9)</formula>
    </cfRule>
  </conditionalFormatting>
  <conditionalFormatting sqref="T469:AD469">
    <cfRule type="expression" dxfId="2967" priority="382" stopIfTrue="1">
      <formula>OR($C26=2,$C26=9)</formula>
    </cfRule>
  </conditionalFormatting>
  <conditionalFormatting sqref="T470:AD470">
    <cfRule type="expression" dxfId="2966" priority="383" stopIfTrue="1">
      <formula>OR($C26=2,$C26=9)</formula>
    </cfRule>
  </conditionalFormatting>
  <conditionalFormatting sqref="T471:AD471">
    <cfRule type="expression" dxfId="2965" priority="384" stopIfTrue="1">
      <formula>OR($C26=2,$C26=9)</formula>
    </cfRule>
  </conditionalFormatting>
  <conditionalFormatting sqref="T472:AD472">
    <cfRule type="expression" dxfId="2964" priority="385" stopIfTrue="1">
      <formula>OR($C26=2,$C26=9)</formula>
    </cfRule>
  </conditionalFormatting>
  <conditionalFormatting sqref="T473:AD473">
    <cfRule type="expression" dxfId="2963" priority="386" stopIfTrue="1">
      <formula>OR($C26=2,$C26=9)</formula>
    </cfRule>
  </conditionalFormatting>
  <conditionalFormatting sqref="T474:AD474">
    <cfRule type="expression" dxfId="2962" priority="387" stopIfTrue="1">
      <formula>OR($C26=2,$C26=9)</formula>
    </cfRule>
  </conditionalFormatting>
  <conditionalFormatting sqref="T475:AD475">
    <cfRule type="expression" dxfId="2961" priority="388" stopIfTrue="1">
      <formula>OR($C26=2,$C26=9)</formula>
    </cfRule>
  </conditionalFormatting>
  <conditionalFormatting sqref="T476:AD476">
    <cfRule type="expression" dxfId="2960" priority="389" stopIfTrue="1">
      <formula>OR($C26=2,$C26=9)</formula>
    </cfRule>
  </conditionalFormatting>
  <conditionalFormatting sqref="T477:AD477">
    <cfRule type="expression" dxfId="2959" priority="390" stopIfTrue="1">
      <formula>OR($C26=2,$C26=9)</formula>
    </cfRule>
  </conditionalFormatting>
  <conditionalFormatting sqref="T478:AD478">
    <cfRule type="expression" dxfId="2958" priority="391" stopIfTrue="1">
      <formula>OR($C26=2,$C26=9)</formula>
    </cfRule>
  </conditionalFormatting>
  <conditionalFormatting sqref="T479:AD479">
    <cfRule type="expression" dxfId="2957" priority="392" stopIfTrue="1">
      <formula>OR($C26=2,$C26=9)</formula>
    </cfRule>
  </conditionalFormatting>
  <conditionalFormatting sqref="T480:AD480">
    <cfRule type="expression" dxfId="2956" priority="393" stopIfTrue="1">
      <formula>OR($C26=2,$C26=9)</formula>
    </cfRule>
  </conditionalFormatting>
  <conditionalFormatting sqref="T481:AD481">
    <cfRule type="expression" dxfId="2955" priority="394" stopIfTrue="1">
      <formula>OR($C26=2,$C26=9)</formula>
    </cfRule>
  </conditionalFormatting>
  <conditionalFormatting sqref="T482:AD482">
    <cfRule type="expression" dxfId="2954" priority="395" stopIfTrue="1">
      <formula>OR($C26=2,$C26=9)</formula>
    </cfRule>
  </conditionalFormatting>
  <conditionalFormatting sqref="T483:AD483">
    <cfRule type="expression" dxfId="2953" priority="396" stopIfTrue="1">
      <formula>OR($C26=2,$C26=9)</formula>
    </cfRule>
  </conditionalFormatting>
  <conditionalFormatting sqref="T484:AD484">
    <cfRule type="expression" dxfId="2952" priority="397" stopIfTrue="1">
      <formula>OR($C26=2,$C26=9)</formula>
    </cfRule>
  </conditionalFormatting>
  <conditionalFormatting sqref="T485:AD485">
    <cfRule type="expression" dxfId="2951" priority="398" stopIfTrue="1">
      <formula>OR($C26=2,$C26=9)</formula>
    </cfRule>
  </conditionalFormatting>
  <conditionalFormatting sqref="T486:AD486">
    <cfRule type="expression" dxfId="2950" priority="399" stopIfTrue="1">
      <formula>OR($C26=2,$C26=9)</formula>
    </cfRule>
  </conditionalFormatting>
  <conditionalFormatting sqref="T487:AD487">
    <cfRule type="expression" dxfId="2949" priority="400" stopIfTrue="1">
      <formula>OR($C26=2,$C26=9)</formula>
    </cfRule>
  </conditionalFormatting>
  <conditionalFormatting sqref="T488:AD488">
    <cfRule type="expression" dxfId="2948" priority="401" stopIfTrue="1">
      <formula>OR($C26=2,$C26=9)</formula>
    </cfRule>
  </conditionalFormatting>
  <conditionalFormatting sqref="T489:AD489">
    <cfRule type="expression" dxfId="2947" priority="402" stopIfTrue="1">
      <formula>OR($C26=2,$C26=9)</formula>
    </cfRule>
  </conditionalFormatting>
  <conditionalFormatting sqref="T490:AD490">
    <cfRule type="expression" dxfId="2946" priority="403" stopIfTrue="1">
      <formula>OR($C26=2,$C26=9)</formula>
    </cfRule>
  </conditionalFormatting>
  <conditionalFormatting sqref="T491:AD491">
    <cfRule type="expression" dxfId="2945" priority="404" stopIfTrue="1">
      <formula>OR($C26=2,$C26=9)</formula>
    </cfRule>
  </conditionalFormatting>
  <conditionalFormatting sqref="T492:AD492">
    <cfRule type="expression" dxfId="2944" priority="405" stopIfTrue="1">
      <formula>OR($C26=2,$C26=9)</formula>
    </cfRule>
  </conditionalFormatting>
  <conditionalFormatting sqref="T493:AD493">
    <cfRule type="expression" dxfId="2943" priority="406" stopIfTrue="1">
      <formula>OR($C26=2,$C26=9)</formula>
    </cfRule>
  </conditionalFormatting>
  <conditionalFormatting sqref="T494:AD494">
    <cfRule type="expression" dxfId="2942" priority="407" stopIfTrue="1">
      <formula>OR($C26=2,$C26=9)</formula>
    </cfRule>
  </conditionalFormatting>
  <conditionalFormatting sqref="T495:AD495">
    <cfRule type="expression" dxfId="2941" priority="408" stopIfTrue="1">
      <formula>OR($C26=2,$C26=9)</formula>
    </cfRule>
  </conditionalFormatting>
  <conditionalFormatting sqref="T496:AD496">
    <cfRule type="expression" dxfId="2940" priority="409" stopIfTrue="1">
      <formula>OR($C26=2,$C26=9)</formula>
    </cfRule>
  </conditionalFormatting>
  <conditionalFormatting sqref="T497:AD497">
    <cfRule type="expression" dxfId="2939" priority="410" stopIfTrue="1">
      <formula>OR($C26=2,$C26=9)</formula>
    </cfRule>
  </conditionalFormatting>
  <conditionalFormatting sqref="T498:AD498">
    <cfRule type="expression" dxfId="2938" priority="411" stopIfTrue="1">
      <formula>OR($C26=2,$C26=9)</formula>
    </cfRule>
  </conditionalFormatting>
  <conditionalFormatting sqref="T499:AD499">
    <cfRule type="expression" dxfId="2937" priority="412" stopIfTrue="1">
      <formula>OR($C26=2,$C26=9)</formula>
    </cfRule>
  </conditionalFormatting>
  <conditionalFormatting sqref="T500:AD500">
    <cfRule type="expression" dxfId="2936" priority="413" stopIfTrue="1">
      <formula>OR($C26=2,$C26=9)</formula>
    </cfRule>
  </conditionalFormatting>
  <conditionalFormatting sqref="T501:AD501">
    <cfRule type="expression" dxfId="2935" priority="414" stopIfTrue="1">
      <formula>OR($C26=2,$C26=9)</formula>
    </cfRule>
  </conditionalFormatting>
  <conditionalFormatting sqref="T502:AD502">
    <cfRule type="expression" dxfId="2934" priority="415" stopIfTrue="1">
      <formula>OR($C26=2,$C26=9)</formula>
    </cfRule>
  </conditionalFormatting>
  <conditionalFormatting sqref="T503:AD503">
    <cfRule type="expression" dxfId="2933" priority="416" stopIfTrue="1">
      <formula>OR($C26=2,$C26=9)</formula>
    </cfRule>
  </conditionalFormatting>
  <conditionalFormatting sqref="T504:AD504">
    <cfRule type="expression" dxfId="2932" priority="417" stopIfTrue="1">
      <formula>OR($C26=2,$C26=9)</formula>
    </cfRule>
  </conditionalFormatting>
  <conditionalFormatting sqref="T505:AD505">
    <cfRule type="expression" dxfId="2931" priority="418" stopIfTrue="1">
      <formula>OR($C26=2,$C26=9)</formula>
    </cfRule>
  </conditionalFormatting>
  <conditionalFormatting sqref="T506:AD506">
    <cfRule type="expression" dxfId="2930" priority="419" stopIfTrue="1">
      <formula>OR($C26=2,$C26=9)</formula>
    </cfRule>
  </conditionalFormatting>
  <conditionalFormatting sqref="T507:AD507">
    <cfRule type="expression" dxfId="2929" priority="420" stopIfTrue="1">
      <formula>OR($C26=2,$C26=9)</formula>
    </cfRule>
  </conditionalFormatting>
  <conditionalFormatting sqref="T508:AD508">
    <cfRule type="expression" dxfId="2928" priority="421" stopIfTrue="1">
      <formula>OR($C26=2,$C26=9)</formula>
    </cfRule>
  </conditionalFormatting>
  <conditionalFormatting sqref="T509:AD509">
    <cfRule type="expression" dxfId="2927" priority="422" stopIfTrue="1">
      <formula>OR($C26=2,$C26=9)</formula>
    </cfRule>
  </conditionalFormatting>
  <conditionalFormatting sqref="T510:AD510">
    <cfRule type="expression" dxfId="2926" priority="423" stopIfTrue="1">
      <formula>OR($C26=2,$C26=9)</formula>
    </cfRule>
  </conditionalFormatting>
  <conditionalFormatting sqref="T511:AD511">
    <cfRule type="expression" dxfId="2925" priority="424" stopIfTrue="1">
      <formula>OR($C26=2,$C26=9)</formula>
    </cfRule>
  </conditionalFormatting>
  <conditionalFormatting sqref="T512:AD512">
    <cfRule type="expression" dxfId="2924" priority="425" stopIfTrue="1">
      <formula>OR($C26=2,$C26=9)</formula>
    </cfRule>
  </conditionalFormatting>
  <conditionalFormatting sqref="T513:AD513">
    <cfRule type="expression" dxfId="2923" priority="426" stopIfTrue="1">
      <formula>OR($C26=2,$C26=9)</formula>
    </cfRule>
  </conditionalFormatting>
  <conditionalFormatting sqref="T514:AD514">
    <cfRule type="expression" dxfId="2922" priority="427" stopIfTrue="1">
      <formula>OR($C26=2,$C26=9)</formula>
    </cfRule>
  </conditionalFormatting>
  <conditionalFormatting sqref="T515:AD515">
    <cfRule type="expression" dxfId="2921" priority="428" stopIfTrue="1">
      <formula>OR($C26=2,$C26=9)</formula>
    </cfRule>
  </conditionalFormatting>
  <conditionalFormatting sqref="T516:AD516">
    <cfRule type="expression" dxfId="2920" priority="429" stopIfTrue="1">
      <formula>OR($C26=2,$C26=9)</formula>
    </cfRule>
  </conditionalFormatting>
  <conditionalFormatting sqref="T517:AD517">
    <cfRule type="expression" dxfId="2919" priority="430" stopIfTrue="1">
      <formula>OR($C26=2,$C26=9)</formula>
    </cfRule>
  </conditionalFormatting>
  <conditionalFormatting sqref="T518:AD518">
    <cfRule type="expression" dxfId="2918" priority="431" stopIfTrue="1">
      <formula>OR($C26=2,$C26=9)</formula>
    </cfRule>
  </conditionalFormatting>
  <conditionalFormatting sqref="T519:AD519">
    <cfRule type="expression" dxfId="2917" priority="432" stopIfTrue="1">
      <formula>OR($C26=2,$C26=9)</formula>
    </cfRule>
  </conditionalFormatting>
  <conditionalFormatting sqref="T520:AD520">
    <cfRule type="expression" dxfId="2916" priority="433" stopIfTrue="1">
      <formula>OR($C26=2,$C26=9)</formula>
    </cfRule>
  </conditionalFormatting>
  <conditionalFormatting sqref="T521:AD521">
    <cfRule type="expression" dxfId="2915" priority="434" stopIfTrue="1">
      <formula>OR($C26=2,$C26=9)</formula>
    </cfRule>
  </conditionalFormatting>
  <conditionalFormatting sqref="T522:AD522">
    <cfRule type="expression" dxfId="2914" priority="435" stopIfTrue="1">
      <formula>OR($C26=2,$C26=9)</formula>
    </cfRule>
  </conditionalFormatting>
  <conditionalFormatting sqref="T523:AD523">
    <cfRule type="expression" dxfId="2913" priority="436" stopIfTrue="1">
      <formula>OR($C26=2,$C26=9)</formula>
    </cfRule>
  </conditionalFormatting>
  <conditionalFormatting sqref="T524:AD524">
    <cfRule type="expression" dxfId="2912" priority="437" stopIfTrue="1">
      <formula>OR($C26=2,$C26=9)</formula>
    </cfRule>
  </conditionalFormatting>
  <conditionalFormatting sqref="T525:AD525">
    <cfRule type="expression" dxfId="2911" priority="438" stopIfTrue="1">
      <formula>OR($C26=2,$C26=9)</formula>
    </cfRule>
  </conditionalFormatting>
  <conditionalFormatting sqref="T526:AD526">
    <cfRule type="expression" dxfId="2910" priority="439" stopIfTrue="1">
      <formula>OR($C26=2,$C26=9)</formula>
    </cfRule>
  </conditionalFormatting>
  <conditionalFormatting sqref="T527:AD527">
    <cfRule type="expression" dxfId="2909" priority="440" stopIfTrue="1">
      <formula>OR($C26=2,$C26=9)</formula>
    </cfRule>
  </conditionalFormatting>
  <conditionalFormatting sqref="T528:AD528">
    <cfRule type="expression" dxfId="2908" priority="441" stopIfTrue="1">
      <formula>OR($C26=2,$C26=9)</formula>
    </cfRule>
  </conditionalFormatting>
  <conditionalFormatting sqref="T529:AD529">
    <cfRule type="expression" dxfId="2907" priority="442" stopIfTrue="1">
      <formula>OR($C26=2,$C26=9)</formula>
    </cfRule>
  </conditionalFormatting>
  <conditionalFormatting sqref="T530:AD530">
    <cfRule type="expression" dxfId="2906" priority="443" stopIfTrue="1">
      <formula>OR($C26=2,$C26=9)</formula>
    </cfRule>
  </conditionalFormatting>
  <conditionalFormatting sqref="T531:AD531">
    <cfRule type="expression" dxfId="2905" priority="444" stopIfTrue="1">
      <formula>OR($C26=2,$C26=9)</formula>
    </cfRule>
  </conditionalFormatting>
  <conditionalFormatting sqref="T532:AD532">
    <cfRule type="expression" dxfId="2904" priority="445" stopIfTrue="1">
      <formula>OR($C26=2,$C26=9)</formula>
    </cfRule>
  </conditionalFormatting>
  <conditionalFormatting sqref="T533:AD533">
    <cfRule type="expression" dxfId="2903" priority="446" stopIfTrue="1">
      <formula>OR($C26=2,$C26=9)</formula>
    </cfRule>
  </conditionalFormatting>
  <conditionalFormatting sqref="T534:AD534">
    <cfRule type="expression" dxfId="2902" priority="447" stopIfTrue="1">
      <formula>OR($C26=2,$C26=9)</formula>
    </cfRule>
  </conditionalFormatting>
  <conditionalFormatting sqref="T535:AD535">
    <cfRule type="expression" dxfId="2901" priority="448" stopIfTrue="1">
      <formula>OR($C26=2,$C26=9)</formula>
    </cfRule>
  </conditionalFormatting>
  <conditionalFormatting sqref="T536:AD536">
    <cfRule type="expression" dxfId="2900" priority="449" stopIfTrue="1">
      <formula>OR($C26=2,$C26=9)</formula>
    </cfRule>
  </conditionalFormatting>
  <conditionalFormatting sqref="T537:AD537">
    <cfRule type="expression" dxfId="2899" priority="450" stopIfTrue="1">
      <formula>OR($C26=2,$C26=9)</formula>
    </cfRule>
  </conditionalFormatting>
  <conditionalFormatting sqref="T538:AD538">
    <cfRule type="expression" dxfId="2898" priority="451" stopIfTrue="1">
      <formula>OR($C26=2,$C26=9)</formula>
    </cfRule>
  </conditionalFormatting>
  <conditionalFormatting sqref="T539:AD539">
    <cfRule type="expression" dxfId="2897" priority="452" stopIfTrue="1">
      <formula>OR($C26=2,$C26=9)</formula>
    </cfRule>
  </conditionalFormatting>
  <conditionalFormatting sqref="T540:AD540">
    <cfRule type="expression" dxfId="2896" priority="453" stopIfTrue="1">
      <formula>OR($C26=2,$C26=9)</formula>
    </cfRule>
  </conditionalFormatting>
  <conditionalFormatting sqref="T541:AD541">
    <cfRule type="expression" dxfId="2895" priority="454" stopIfTrue="1">
      <formula>OR($C26=2,$C26=9)</formula>
    </cfRule>
  </conditionalFormatting>
  <conditionalFormatting sqref="T542:AD542">
    <cfRule type="expression" dxfId="2894" priority="455" stopIfTrue="1">
      <formula>OR($C26=2,$C26=9)</formula>
    </cfRule>
  </conditionalFormatting>
  <conditionalFormatting sqref="T543:AD543">
    <cfRule type="expression" dxfId="2893" priority="456" stopIfTrue="1">
      <formula>OR($C26=2,$C26=9)</formula>
    </cfRule>
  </conditionalFormatting>
  <conditionalFormatting sqref="T544:AD544">
    <cfRule type="expression" dxfId="2892" priority="457" stopIfTrue="1">
      <formula>OR($C26=2,$C26=9)</formula>
    </cfRule>
  </conditionalFormatting>
  <conditionalFormatting sqref="T545:AD545">
    <cfRule type="expression" dxfId="2891" priority="458" stopIfTrue="1">
      <formula>OR($C26=2,$C26=9)</formula>
    </cfRule>
  </conditionalFormatting>
  <conditionalFormatting sqref="T546:AD546">
    <cfRule type="expression" dxfId="2890" priority="459" stopIfTrue="1">
      <formula>OR($C26=2,$C26=9)</formula>
    </cfRule>
  </conditionalFormatting>
  <conditionalFormatting sqref="T547:AD547">
    <cfRule type="expression" dxfId="2889" priority="460" stopIfTrue="1">
      <formula>OR($C26=2,$C26=9)</formula>
    </cfRule>
  </conditionalFormatting>
  <conditionalFormatting sqref="T548:AD548">
    <cfRule type="expression" dxfId="2888" priority="461" stopIfTrue="1">
      <formula>OR($C26=2,$C26=9)</formula>
    </cfRule>
  </conditionalFormatting>
  <conditionalFormatting sqref="T549:AD549">
    <cfRule type="expression" dxfId="2887" priority="462" stopIfTrue="1">
      <formula>OR($C26=2,$C26=9)</formula>
    </cfRule>
  </conditionalFormatting>
  <conditionalFormatting sqref="T550:AD550">
    <cfRule type="expression" dxfId="2886" priority="463" stopIfTrue="1">
      <formula>OR($C26=2,$C26=9)</formula>
    </cfRule>
  </conditionalFormatting>
  <conditionalFormatting sqref="T551:AD551">
    <cfRule type="expression" dxfId="2885" priority="464" stopIfTrue="1">
      <formula>OR($C26=2,$C26=9)</formula>
    </cfRule>
  </conditionalFormatting>
  <conditionalFormatting sqref="T552:AD552">
    <cfRule type="expression" dxfId="2884" priority="465" stopIfTrue="1">
      <formula>OR($C26=2,$C26=9)</formula>
    </cfRule>
  </conditionalFormatting>
  <conditionalFormatting sqref="T553:AD553">
    <cfRule type="expression" dxfId="2883" priority="466" stopIfTrue="1">
      <formula>OR($C26=2,$C26=9)</formula>
    </cfRule>
  </conditionalFormatting>
  <conditionalFormatting sqref="T554:AD554">
    <cfRule type="expression" dxfId="2882" priority="467" stopIfTrue="1">
      <formula>OR($C26=2,$C26=9)</formula>
    </cfRule>
  </conditionalFormatting>
  <conditionalFormatting sqref="T555:AD555">
    <cfRule type="expression" dxfId="2881" priority="468" stopIfTrue="1">
      <formula>OR($C26=2,$C26=9)</formula>
    </cfRule>
  </conditionalFormatting>
  <conditionalFormatting sqref="T556:AD556">
    <cfRule type="expression" dxfId="2880" priority="469" stopIfTrue="1">
      <formula>OR($C26=2,$C26=9)</formula>
    </cfRule>
  </conditionalFormatting>
  <conditionalFormatting sqref="T557:AD557">
    <cfRule type="expression" dxfId="2879" priority="470" stopIfTrue="1">
      <formula>OR($C26=2,$C26=9)</formula>
    </cfRule>
  </conditionalFormatting>
  <conditionalFormatting sqref="T558:AD558">
    <cfRule type="expression" dxfId="2878" priority="471" stopIfTrue="1">
      <formula>OR($C26=2,$C26=9)</formula>
    </cfRule>
  </conditionalFormatting>
  <conditionalFormatting sqref="T559:AD559">
    <cfRule type="expression" dxfId="2877" priority="472" stopIfTrue="1">
      <formula>OR($C26=2,$C26=9)</formula>
    </cfRule>
  </conditionalFormatting>
  <conditionalFormatting sqref="T560:AD560">
    <cfRule type="expression" dxfId="2876" priority="473" stopIfTrue="1">
      <formula>OR($C26=2,$C26=9)</formula>
    </cfRule>
  </conditionalFormatting>
  <conditionalFormatting sqref="T561:AD561">
    <cfRule type="expression" dxfId="2875" priority="474" stopIfTrue="1">
      <formula>OR($C26=2,$C26=9)</formula>
    </cfRule>
  </conditionalFormatting>
  <conditionalFormatting sqref="T562:AD562">
    <cfRule type="expression" dxfId="2874" priority="475" stopIfTrue="1">
      <formula>OR($C26=2,$C26=9)</formula>
    </cfRule>
  </conditionalFormatting>
  <conditionalFormatting sqref="T563:AD563">
    <cfRule type="expression" dxfId="2873" priority="476" stopIfTrue="1">
      <formula>OR($C26=2,$C26=9)</formula>
    </cfRule>
  </conditionalFormatting>
  <conditionalFormatting sqref="T564:AD564">
    <cfRule type="expression" dxfId="2872" priority="477" stopIfTrue="1">
      <formula>OR($C26=2,$C26=9)</formula>
    </cfRule>
  </conditionalFormatting>
  <conditionalFormatting sqref="T565:AD565">
    <cfRule type="expression" dxfId="2871" priority="478" stopIfTrue="1">
      <formula>OR($C26=2,$C26=9)</formula>
    </cfRule>
  </conditionalFormatting>
  <conditionalFormatting sqref="T566:AD566">
    <cfRule type="expression" dxfId="2870" priority="479" stopIfTrue="1">
      <formula>OR($C26=2,$C26=9)</formula>
    </cfRule>
  </conditionalFormatting>
  <conditionalFormatting sqref="T567:AD567">
    <cfRule type="expression" dxfId="2869" priority="480" stopIfTrue="1">
      <formula>OR($C26=2,$C26=9)</formula>
    </cfRule>
  </conditionalFormatting>
  <conditionalFormatting sqref="T568:AD568">
    <cfRule type="expression" dxfId="2868" priority="481" stopIfTrue="1">
      <formula>OR($C26=2,$C26=9)</formula>
    </cfRule>
  </conditionalFormatting>
  <conditionalFormatting sqref="T569:AD569">
    <cfRule type="expression" dxfId="2867" priority="482" stopIfTrue="1">
      <formula>OR($C26=2,$C26=9)</formula>
    </cfRule>
  </conditionalFormatting>
  <conditionalFormatting sqref="T570:AD570">
    <cfRule type="expression" dxfId="2866" priority="483" stopIfTrue="1">
      <formula>OR($C26=2,$C26=9)</formula>
    </cfRule>
  </conditionalFormatting>
  <conditionalFormatting sqref="T571:AD571">
    <cfRule type="expression" dxfId="2865" priority="484" stopIfTrue="1">
      <formula>OR($C26=2,$C26=9)</formula>
    </cfRule>
  </conditionalFormatting>
  <conditionalFormatting sqref="T572:AD572">
    <cfRule type="expression" dxfId="2864" priority="485" stopIfTrue="1">
      <formula>OR($C26=2,$C26=9)</formula>
    </cfRule>
  </conditionalFormatting>
  <conditionalFormatting sqref="T573:AD573">
    <cfRule type="expression" dxfId="2863" priority="486" stopIfTrue="1">
      <formula>OR($C26=2,$C26=9)</formula>
    </cfRule>
  </conditionalFormatting>
  <conditionalFormatting sqref="T574:AD574">
    <cfRule type="expression" dxfId="2862" priority="487" stopIfTrue="1">
      <formula>OR($C26=2,$C26=9)</formula>
    </cfRule>
  </conditionalFormatting>
  <conditionalFormatting sqref="T575:AD575">
    <cfRule type="expression" dxfId="2861" priority="488" stopIfTrue="1">
      <formula>OR($C26=2,$C26=9)</formula>
    </cfRule>
  </conditionalFormatting>
  <conditionalFormatting sqref="T576:AD576">
    <cfRule type="expression" dxfId="2860" priority="489" stopIfTrue="1">
      <formula>OR($C26=2,$C26=9)</formula>
    </cfRule>
  </conditionalFormatting>
  <conditionalFormatting sqref="T577:AD577">
    <cfRule type="expression" dxfId="2859" priority="490" stopIfTrue="1">
      <formula>OR($C26=2,$C26=9)</formula>
    </cfRule>
  </conditionalFormatting>
  <conditionalFormatting sqref="T578:AD578">
    <cfRule type="expression" dxfId="2858" priority="491" stopIfTrue="1">
      <formula>OR($C26=2,$C26=9)</formula>
    </cfRule>
  </conditionalFormatting>
  <conditionalFormatting sqref="T579:AD579">
    <cfRule type="expression" dxfId="2857" priority="492" stopIfTrue="1">
      <formula>OR($C26=2,$C26=9)</formula>
    </cfRule>
  </conditionalFormatting>
  <conditionalFormatting sqref="T580:AD580">
    <cfRule type="expression" dxfId="2856" priority="493" stopIfTrue="1">
      <formula>OR($C26=2,$C26=9)</formula>
    </cfRule>
  </conditionalFormatting>
  <conditionalFormatting sqref="T581:AD581">
    <cfRule type="expression" dxfId="2855" priority="494" stopIfTrue="1">
      <formula>OR($C26=2,$C26=9)</formula>
    </cfRule>
  </conditionalFormatting>
  <conditionalFormatting sqref="T582:AD582">
    <cfRule type="expression" dxfId="2854" priority="495" stopIfTrue="1">
      <formula>OR($C26=2,$C26=9)</formula>
    </cfRule>
  </conditionalFormatting>
  <conditionalFormatting sqref="T583:AD583">
    <cfRule type="expression" dxfId="2853" priority="496" stopIfTrue="1">
      <formula>OR($C26=2,$C26=9)</formula>
    </cfRule>
  </conditionalFormatting>
  <conditionalFormatting sqref="T584:AD584">
    <cfRule type="expression" dxfId="2852" priority="497" stopIfTrue="1">
      <formula>OR($C26=2,$C26=9)</formula>
    </cfRule>
  </conditionalFormatting>
  <conditionalFormatting sqref="T585:AD585">
    <cfRule type="expression" dxfId="2851" priority="498" stopIfTrue="1">
      <formula>OR($C26=2,$C26=9)</formula>
    </cfRule>
  </conditionalFormatting>
  <conditionalFormatting sqref="T586:AD586">
    <cfRule type="expression" dxfId="2850" priority="499" stopIfTrue="1">
      <formula>OR($C26=2,$C26=9)</formula>
    </cfRule>
  </conditionalFormatting>
  <conditionalFormatting sqref="T587:AD587">
    <cfRule type="expression" dxfId="2849" priority="500" stopIfTrue="1">
      <formula>OR($C26=2,$C26=9)</formula>
    </cfRule>
  </conditionalFormatting>
  <conditionalFormatting sqref="T588:AD588">
    <cfRule type="expression" dxfId="2848" priority="501" stopIfTrue="1">
      <formula>OR($C26=2,$C26=9)</formula>
    </cfRule>
  </conditionalFormatting>
  <conditionalFormatting sqref="T589:AD589">
    <cfRule type="expression" dxfId="2847" priority="502" stopIfTrue="1">
      <formula>OR($C26=2,$C26=9)</formula>
    </cfRule>
  </conditionalFormatting>
  <conditionalFormatting sqref="T590:AD590">
    <cfRule type="expression" dxfId="2846" priority="503" stopIfTrue="1">
      <formula>OR($C26=2,$C26=9)</formula>
    </cfRule>
  </conditionalFormatting>
  <conditionalFormatting sqref="T591:AD591">
    <cfRule type="expression" dxfId="2845" priority="504" stopIfTrue="1">
      <formula>OR($C26=2,$C26=9)</formula>
    </cfRule>
  </conditionalFormatting>
  <conditionalFormatting sqref="T592:AD592">
    <cfRule type="expression" dxfId="2844" priority="505" stopIfTrue="1">
      <formula>OR($C26=2,$C26=9)</formula>
    </cfRule>
  </conditionalFormatting>
  <conditionalFormatting sqref="T593:AD593">
    <cfRule type="expression" dxfId="2843" priority="506" stopIfTrue="1">
      <formula>OR($C26=2,$C26=9)</formula>
    </cfRule>
  </conditionalFormatting>
  <conditionalFormatting sqref="T594:AD594">
    <cfRule type="expression" dxfId="2842" priority="507" stopIfTrue="1">
      <formula>OR($C26=2,$C26=9)</formula>
    </cfRule>
  </conditionalFormatting>
  <conditionalFormatting sqref="T595:AD595">
    <cfRule type="expression" dxfId="2841" priority="508" stopIfTrue="1">
      <formula>OR($C26=2,$C26=9)</formula>
    </cfRule>
  </conditionalFormatting>
  <conditionalFormatting sqref="T596:AD596">
    <cfRule type="expression" dxfId="2840" priority="509" stopIfTrue="1">
      <formula>OR($C26=2,$C26=9)</formula>
    </cfRule>
  </conditionalFormatting>
  <conditionalFormatting sqref="T597:AD597">
    <cfRule type="expression" dxfId="2839" priority="510" stopIfTrue="1">
      <formula>OR($C26=2,$C26=9)</formula>
    </cfRule>
  </conditionalFormatting>
  <conditionalFormatting sqref="T598:AD598">
    <cfRule type="expression" dxfId="2838" priority="511" stopIfTrue="1">
      <formula>OR($C26=2,$C26=9)</formula>
    </cfRule>
  </conditionalFormatting>
  <conditionalFormatting sqref="T599:AD599">
    <cfRule type="expression" dxfId="2837" priority="512" stopIfTrue="1">
      <formula>OR($C26=2,$C26=9)</formula>
    </cfRule>
  </conditionalFormatting>
  <conditionalFormatting sqref="T600:AD600">
    <cfRule type="expression" dxfId="2836" priority="513" stopIfTrue="1">
      <formula>OR($C26=2,$C26=9)</formula>
    </cfRule>
  </conditionalFormatting>
  <conditionalFormatting sqref="T601:AD601">
    <cfRule type="expression" dxfId="2835" priority="514" stopIfTrue="1">
      <formula>OR($C26=2,$C26=9)</formula>
    </cfRule>
  </conditionalFormatting>
  <conditionalFormatting sqref="T602:AD602">
    <cfRule type="expression" dxfId="2834" priority="515" stopIfTrue="1">
      <formula>OR($C26=2,$C26=9)</formula>
    </cfRule>
  </conditionalFormatting>
  <conditionalFormatting sqref="T603:AD603">
    <cfRule type="expression" dxfId="2833" priority="516" stopIfTrue="1">
      <formula>OR($C26=2,$C26=9)</formula>
    </cfRule>
  </conditionalFormatting>
  <conditionalFormatting sqref="T604:AD604">
    <cfRule type="expression" dxfId="2832" priority="517" stopIfTrue="1">
      <formula>OR($C26=2,$C26=9)</formula>
    </cfRule>
  </conditionalFormatting>
  <conditionalFormatting sqref="T605:AD605">
    <cfRule type="expression" dxfId="2831" priority="518" stopIfTrue="1">
      <formula>OR($C26=2,$C26=9)</formula>
    </cfRule>
  </conditionalFormatting>
  <conditionalFormatting sqref="T606:AD606">
    <cfRule type="expression" dxfId="2830" priority="519" stopIfTrue="1">
      <formula>OR($C26=2,$C26=9)</formula>
    </cfRule>
  </conditionalFormatting>
  <conditionalFormatting sqref="T607:AD607">
    <cfRule type="expression" dxfId="2829" priority="520" stopIfTrue="1">
      <formula>OR($C26=2,$C26=9)</formula>
    </cfRule>
  </conditionalFormatting>
  <conditionalFormatting sqref="T608:AD608">
    <cfRule type="expression" dxfId="2828" priority="521" stopIfTrue="1">
      <formula>OR($C26=2,$C26=9)</formula>
    </cfRule>
  </conditionalFormatting>
  <conditionalFormatting sqref="T609:AD609">
    <cfRule type="expression" dxfId="2827" priority="522" stopIfTrue="1">
      <formula>OR($C26=2,$C26=9)</formula>
    </cfRule>
  </conditionalFormatting>
  <conditionalFormatting sqref="T610:AD610">
    <cfRule type="expression" dxfId="2826" priority="523" stopIfTrue="1">
      <formula>OR($C26=2,$C26=9)</formula>
    </cfRule>
  </conditionalFormatting>
  <conditionalFormatting sqref="T611:AD611">
    <cfRule type="expression" dxfId="2825" priority="524" stopIfTrue="1">
      <formula>OR($C26=2,$C26=9)</formula>
    </cfRule>
  </conditionalFormatting>
  <conditionalFormatting sqref="T612:AD612">
    <cfRule type="expression" dxfId="2824" priority="525" stopIfTrue="1">
      <formula>OR($C26=2,$C26=9)</formula>
    </cfRule>
  </conditionalFormatting>
  <conditionalFormatting sqref="T613:AD613">
    <cfRule type="expression" dxfId="2823" priority="526" stopIfTrue="1">
      <formula>OR($C26=2,$C26=9)</formula>
    </cfRule>
  </conditionalFormatting>
  <conditionalFormatting sqref="T614:AD614">
    <cfRule type="expression" dxfId="2822" priority="527" stopIfTrue="1">
      <formula>OR($C26=2,$C26=9)</formula>
    </cfRule>
  </conditionalFormatting>
  <conditionalFormatting sqref="T615:AD615">
    <cfRule type="expression" dxfId="2821" priority="528" stopIfTrue="1">
      <formula>OR($C26=2,$C26=9)</formula>
    </cfRule>
  </conditionalFormatting>
  <conditionalFormatting sqref="T616:AD616">
    <cfRule type="expression" dxfId="2820" priority="529" stopIfTrue="1">
      <formula>OR($C26=2,$C26=9)</formula>
    </cfRule>
  </conditionalFormatting>
  <conditionalFormatting sqref="T617:AD617">
    <cfRule type="expression" dxfId="2819" priority="530" stopIfTrue="1">
      <formula>OR($C26=2,$C26=9)</formula>
    </cfRule>
  </conditionalFormatting>
  <conditionalFormatting sqref="T618:AD618">
    <cfRule type="expression" dxfId="2818" priority="531" stopIfTrue="1">
      <formula>OR($C26=2,$C26=9)</formula>
    </cfRule>
  </conditionalFormatting>
  <conditionalFormatting sqref="T619:AD619">
    <cfRule type="expression" dxfId="2817" priority="532" stopIfTrue="1">
      <formula>OR($C26=2,$C26=9)</formula>
    </cfRule>
  </conditionalFormatting>
  <conditionalFormatting sqref="T620:AD620">
    <cfRule type="expression" dxfId="2816" priority="533" stopIfTrue="1">
      <formula>OR($C26=2,$C26=9)</formula>
    </cfRule>
  </conditionalFormatting>
  <conditionalFormatting sqref="T621:AD621">
    <cfRule type="expression" dxfId="2815" priority="534" stopIfTrue="1">
      <formula>OR($C26=2,$C26=9)</formula>
    </cfRule>
  </conditionalFormatting>
  <conditionalFormatting sqref="T622:AD622">
    <cfRule type="expression" dxfId="2814" priority="535" stopIfTrue="1">
      <formula>OR($C26=2,$C26=9)</formula>
    </cfRule>
  </conditionalFormatting>
  <conditionalFormatting sqref="T623:AD623">
    <cfRule type="expression" dxfId="2813" priority="536" stopIfTrue="1">
      <formula>OR($C26=2,$C26=9)</formula>
    </cfRule>
  </conditionalFormatting>
  <conditionalFormatting sqref="T624:AD624">
    <cfRule type="expression" dxfId="2812" priority="537" stopIfTrue="1">
      <formula>OR($C26=2,$C26=9)</formula>
    </cfRule>
  </conditionalFormatting>
  <conditionalFormatting sqref="T625:AD625">
    <cfRule type="expression" dxfId="2811" priority="538" stopIfTrue="1">
      <formula>OR($C26=2,$C26=9)</formula>
    </cfRule>
  </conditionalFormatting>
  <conditionalFormatting sqref="T626:AD626">
    <cfRule type="expression" dxfId="2810" priority="539" stopIfTrue="1">
      <formula>OR($C26=2,$C26=9)</formula>
    </cfRule>
  </conditionalFormatting>
  <conditionalFormatting sqref="T627:AD627">
    <cfRule type="expression" dxfId="2809" priority="540" stopIfTrue="1">
      <formula>OR($C26=2,$C26=9)</formula>
    </cfRule>
  </conditionalFormatting>
  <conditionalFormatting sqref="T628:AD628">
    <cfRule type="expression" dxfId="2808" priority="541" stopIfTrue="1">
      <formula>OR($C26=2,$C26=9)</formula>
    </cfRule>
  </conditionalFormatting>
  <conditionalFormatting sqref="T629:AD629">
    <cfRule type="expression" dxfId="2807" priority="542" stopIfTrue="1">
      <formula>OR($C26=2,$C26=9)</formula>
    </cfRule>
  </conditionalFormatting>
  <conditionalFormatting sqref="T630:AD630">
    <cfRule type="expression" dxfId="2806" priority="543" stopIfTrue="1">
      <formula>OR($C26=2,$C26=9)</formula>
    </cfRule>
  </conditionalFormatting>
  <conditionalFormatting sqref="T631:AD631">
    <cfRule type="expression" dxfId="2805" priority="544" stopIfTrue="1">
      <formula>OR($C26=2,$C26=9)</formula>
    </cfRule>
  </conditionalFormatting>
  <conditionalFormatting sqref="T632:AD632">
    <cfRule type="expression" dxfId="2804" priority="545" stopIfTrue="1">
      <formula>OR($C26=2,$C26=9)</formula>
    </cfRule>
  </conditionalFormatting>
  <conditionalFormatting sqref="T633:AD633">
    <cfRule type="expression" dxfId="2803" priority="546" stopIfTrue="1">
      <formula>OR($C26=2,$C26=9)</formula>
    </cfRule>
  </conditionalFormatting>
  <conditionalFormatting sqref="T634:AD634">
    <cfRule type="expression" dxfId="2802" priority="547" stopIfTrue="1">
      <formula>OR($C26=2,$C26=9)</formula>
    </cfRule>
  </conditionalFormatting>
  <conditionalFormatting sqref="T635:AD635">
    <cfRule type="expression" dxfId="2801" priority="548" stopIfTrue="1">
      <formula>OR($C26=2,$C26=9)</formula>
    </cfRule>
  </conditionalFormatting>
  <conditionalFormatting sqref="T636:AD636">
    <cfRule type="expression" dxfId="2800" priority="549" stopIfTrue="1">
      <formula>OR($C26=2,$C26=9)</formula>
    </cfRule>
  </conditionalFormatting>
  <conditionalFormatting sqref="T637:AD637">
    <cfRule type="expression" dxfId="2799" priority="550" stopIfTrue="1">
      <formula>OR($C26=2,$C26=9)</formula>
    </cfRule>
  </conditionalFormatting>
  <conditionalFormatting sqref="T638:AD638">
    <cfRule type="expression" dxfId="2798" priority="551" stopIfTrue="1">
      <formula>OR($C26=2,$C26=9)</formula>
    </cfRule>
  </conditionalFormatting>
  <conditionalFormatting sqref="T639:AD639">
    <cfRule type="expression" dxfId="2797" priority="552" stopIfTrue="1">
      <formula>OR($C26=2,$C26=9)</formula>
    </cfRule>
  </conditionalFormatting>
  <conditionalFormatting sqref="T640:AD640">
    <cfRule type="expression" dxfId="2796" priority="553" stopIfTrue="1">
      <formula>OR($C26=2,$C26=9)</formula>
    </cfRule>
  </conditionalFormatting>
  <conditionalFormatting sqref="T641:AD641">
    <cfRule type="expression" dxfId="2795" priority="554" stopIfTrue="1">
      <formula>OR($C26=2,$C26=9)</formula>
    </cfRule>
  </conditionalFormatting>
  <conditionalFormatting sqref="T642:AD642">
    <cfRule type="expression" dxfId="2794" priority="555" stopIfTrue="1">
      <formula>OR($C26=2,$C26=9)</formula>
    </cfRule>
  </conditionalFormatting>
  <conditionalFormatting sqref="T643:AD643">
    <cfRule type="expression" dxfId="2793" priority="556" stopIfTrue="1">
      <formula>OR($C26=2,$C26=9)</formula>
    </cfRule>
  </conditionalFormatting>
  <conditionalFormatting sqref="T644:AD644">
    <cfRule type="expression" dxfId="2792" priority="557" stopIfTrue="1">
      <formula>OR($C26=2,$C26=9)</formula>
    </cfRule>
  </conditionalFormatting>
  <conditionalFormatting sqref="T645:AD645">
    <cfRule type="expression" dxfId="2791" priority="558" stopIfTrue="1">
      <formula>OR($C26=2,$C26=9)</formula>
    </cfRule>
  </conditionalFormatting>
  <conditionalFormatting sqref="T646:AD646">
    <cfRule type="expression" dxfId="2790" priority="559" stopIfTrue="1">
      <formula>OR($C26=2,$C26=9)</formula>
    </cfRule>
  </conditionalFormatting>
  <conditionalFormatting sqref="T647:AD647">
    <cfRule type="expression" dxfId="2789" priority="560" stopIfTrue="1">
      <formula>OR($C26=2,$C26=9)</formula>
    </cfRule>
  </conditionalFormatting>
  <conditionalFormatting sqref="T648:AD648">
    <cfRule type="expression" dxfId="2788" priority="561" stopIfTrue="1">
      <formula>OR($C26=2,$C26=9)</formula>
    </cfRule>
  </conditionalFormatting>
  <conditionalFormatting sqref="T649:AD649">
    <cfRule type="expression" dxfId="2787" priority="562" stopIfTrue="1">
      <formula>OR($C26=2,$C26=9)</formula>
    </cfRule>
  </conditionalFormatting>
  <conditionalFormatting sqref="T650:AD650">
    <cfRule type="expression" dxfId="2786" priority="563" stopIfTrue="1">
      <formula>OR($C26=2,$C26=9)</formula>
    </cfRule>
  </conditionalFormatting>
  <conditionalFormatting sqref="T651:AD651">
    <cfRule type="expression" dxfId="2785" priority="564" stopIfTrue="1">
      <formula>OR($C26=2,$C26=9)</formula>
    </cfRule>
  </conditionalFormatting>
  <conditionalFormatting sqref="T652:AD652">
    <cfRule type="expression" dxfId="2784" priority="565" stopIfTrue="1">
      <formula>OR($C26=2,$C26=9)</formula>
    </cfRule>
  </conditionalFormatting>
  <conditionalFormatting sqref="T653:AD653">
    <cfRule type="expression" dxfId="2783" priority="566" stopIfTrue="1">
      <formula>OR($C26=2,$C26=9)</formula>
    </cfRule>
  </conditionalFormatting>
  <conditionalFormatting sqref="T654:AD654">
    <cfRule type="expression" dxfId="2782" priority="567" stopIfTrue="1">
      <formula>OR($C26=2,$C26=9)</formula>
    </cfRule>
  </conditionalFormatting>
  <conditionalFormatting sqref="T655:AD655">
    <cfRule type="expression" dxfId="2781" priority="568" stopIfTrue="1">
      <formula>OR($C26=2,$C26=9)</formula>
    </cfRule>
  </conditionalFormatting>
  <conditionalFormatting sqref="T656:AD656">
    <cfRule type="expression" dxfId="2780" priority="569" stopIfTrue="1">
      <formula>OR($C26=2,$C26=9)</formula>
    </cfRule>
  </conditionalFormatting>
  <conditionalFormatting sqref="T657:AD657">
    <cfRule type="expression" dxfId="2779" priority="570" stopIfTrue="1">
      <formula>OR($C26=2,$C26=9)</formula>
    </cfRule>
  </conditionalFormatting>
  <conditionalFormatting sqref="T658:AD658">
    <cfRule type="expression" dxfId="2778" priority="571" stopIfTrue="1">
      <formula>OR($C26=2,$C26=9)</formula>
    </cfRule>
  </conditionalFormatting>
  <conditionalFormatting sqref="T659:AD659">
    <cfRule type="expression" dxfId="2777" priority="572" stopIfTrue="1">
      <formula>OR($C26=2,$C26=9)</formula>
    </cfRule>
  </conditionalFormatting>
  <conditionalFormatting sqref="T660:AD660">
    <cfRule type="expression" dxfId="2776" priority="573" stopIfTrue="1">
      <formula>OR($C26=2,$C26=9)</formula>
    </cfRule>
  </conditionalFormatting>
  <conditionalFormatting sqref="T661:AD661">
    <cfRule type="expression" dxfId="2775" priority="574" stopIfTrue="1">
      <formula>OR($C26=2,$C26=9)</formula>
    </cfRule>
  </conditionalFormatting>
  <conditionalFormatting sqref="T662:AD662">
    <cfRule type="expression" dxfId="2774" priority="575" stopIfTrue="1">
      <formula>OR($C26=2,$C26=9)</formula>
    </cfRule>
  </conditionalFormatting>
  <conditionalFormatting sqref="T663:AD663">
    <cfRule type="expression" dxfId="2773" priority="576" stopIfTrue="1">
      <formula>OR($C26=2,$C26=9)</formula>
    </cfRule>
  </conditionalFormatting>
  <conditionalFormatting sqref="T664:AD664">
    <cfRule type="expression" dxfId="2772" priority="577" stopIfTrue="1">
      <formula>OR($C26=2,$C26=9)</formula>
    </cfRule>
  </conditionalFormatting>
  <conditionalFormatting sqref="T665:AD665">
    <cfRule type="expression" dxfId="2771" priority="578" stopIfTrue="1">
      <formula>OR($C26=2,$C26=9)</formula>
    </cfRule>
  </conditionalFormatting>
  <conditionalFormatting sqref="T666:AD666">
    <cfRule type="expression" dxfId="2770" priority="579" stopIfTrue="1">
      <formula>OR($C26=2,$C26=9)</formula>
    </cfRule>
  </conditionalFormatting>
  <conditionalFormatting sqref="T667:AD667">
    <cfRule type="expression" dxfId="2769" priority="580" stopIfTrue="1">
      <formula>OR($C26=2,$C26=9)</formula>
    </cfRule>
  </conditionalFormatting>
  <conditionalFormatting sqref="T668:AD668">
    <cfRule type="expression" dxfId="2768" priority="581" stopIfTrue="1">
      <formula>OR($C26=2,$C26=9)</formula>
    </cfRule>
  </conditionalFormatting>
  <conditionalFormatting sqref="T669:AD669">
    <cfRule type="expression" dxfId="2767" priority="582" stopIfTrue="1">
      <formula>OR($C26=2,$C26=9)</formula>
    </cfRule>
  </conditionalFormatting>
  <conditionalFormatting sqref="T670:AD670">
    <cfRule type="expression" dxfId="2766" priority="583" stopIfTrue="1">
      <formula>OR($C26=2,$C26=9)</formula>
    </cfRule>
  </conditionalFormatting>
  <conditionalFormatting sqref="T671:AD671">
    <cfRule type="expression" dxfId="2765" priority="584" stopIfTrue="1">
      <formula>OR($C26=2,$C26=9)</formula>
    </cfRule>
  </conditionalFormatting>
  <conditionalFormatting sqref="T672:AD672">
    <cfRule type="expression" dxfId="2764" priority="585" stopIfTrue="1">
      <formula>OR($C26=2,$C26=9)</formula>
    </cfRule>
  </conditionalFormatting>
  <conditionalFormatting sqref="T673:AD673">
    <cfRule type="expression" dxfId="2763" priority="586" stopIfTrue="1">
      <formula>OR($C26=2,$C26=9)</formula>
    </cfRule>
  </conditionalFormatting>
  <conditionalFormatting sqref="T674:AD674">
    <cfRule type="expression" dxfId="2762" priority="587" stopIfTrue="1">
      <formula>OR($C26=2,$C26=9)</formula>
    </cfRule>
  </conditionalFormatting>
  <conditionalFormatting sqref="T675:AD675">
    <cfRule type="expression" dxfId="2761" priority="588" stopIfTrue="1">
      <formula>OR($C26=2,$C26=9)</formula>
    </cfRule>
  </conditionalFormatting>
  <conditionalFormatting sqref="T676:AD676">
    <cfRule type="expression" dxfId="2760" priority="589" stopIfTrue="1">
      <formula>OR($C26=2,$C26=9)</formula>
    </cfRule>
  </conditionalFormatting>
  <conditionalFormatting sqref="T677:AD677">
    <cfRule type="expression" dxfId="2759" priority="590" stopIfTrue="1">
      <formula>OR($C26=2,$C26=9)</formula>
    </cfRule>
  </conditionalFormatting>
  <conditionalFormatting sqref="T678:AD678">
    <cfRule type="expression" dxfId="2758" priority="591" stopIfTrue="1">
      <formula>OR($C26=2,$C26=9)</formula>
    </cfRule>
  </conditionalFormatting>
  <conditionalFormatting sqref="T679:AD679">
    <cfRule type="expression" dxfId="2757" priority="592" stopIfTrue="1">
      <formula>OR($C26=2,$C26=9)</formula>
    </cfRule>
  </conditionalFormatting>
  <conditionalFormatting sqref="T680:AD680">
    <cfRule type="expression" dxfId="2756" priority="593" stopIfTrue="1">
      <formula>OR($C26=2,$C26=9)</formula>
    </cfRule>
  </conditionalFormatting>
  <conditionalFormatting sqref="T681:AD681">
    <cfRule type="expression" dxfId="2755" priority="594" stopIfTrue="1">
      <formula>OR($C26=2,$C26=9)</formula>
    </cfRule>
  </conditionalFormatting>
  <conditionalFormatting sqref="T682:AD682">
    <cfRule type="expression" dxfId="2754" priority="595" stopIfTrue="1">
      <formula>OR($C26=2,$C26=9)</formula>
    </cfRule>
  </conditionalFormatting>
  <conditionalFormatting sqref="T683:AD683">
    <cfRule type="expression" dxfId="2753" priority="596" stopIfTrue="1">
      <formula>OR($C26=2,$C26=9)</formula>
    </cfRule>
  </conditionalFormatting>
  <conditionalFormatting sqref="T684:AD684">
    <cfRule type="expression" dxfId="2752" priority="597" stopIfTrue="1">
      <formula>OR($C26=2,$C26=9)</formula>
    </cfRule>
  </conditionalFormatting>
  <conditionalFormatting sqref="T685:AD685">
    <cfRule type="expression" dxfId="2751" priority="598" stopIfTrue="1">
      <formula>OR($C26=2,$C26=9)</formula>
    </cfRule>
  </conditionalFormatting>
  <conditionalFormatting sqref="T686:AD686">
    <cfRule type="expression" dxfId="2750" priority="599" stopIfTrue="1">
      <formula>OR($C26=2,$C26=9)</formula>
    </cfRule>
  </conditionalFormatting>
  <conditionalFormatting sqref="T687:AD687">
    <cfRule type="expression" dxfId="2749" priority="600" stopIfTrue="1">
      <formula>OR($C26=2,$C26=9)</formula>
    </cfRule>
  </conditionalFormatting>
  <conditionalFormatting sqref="T688:AD688">
    <cfRule type="expression" dxfId="2748" priority="601" stopIfTrue="1">
      <formula>OR($C26=2,$C26=9)</formula>
    </cfRule>
  </conditionalFormatting>
  <conditionalFormatting sqref="T689:AD689">
    <cfRule type="expression" dxfId="2747" priority="602" stopIfTrue="1">
      <formula>OR($C26=2,$C26=9)</formula>
    </cfRule>
  </conditionalFormatting>
  <conditionalFormatting sqref="T690:AD690">
    <cfRule type="expression" dxfId="2746" priority="603" stopIfTrue="1">
      <formula>OR($C26=2,$C26=9)</formula>
    </cfRule>
  </conditionalFormatting>
  <conditionalFormatting sqref="T691:AD691">
    <cfRule type="expression" dxfId="2745" priority="604" stopIfTrue="1">
      <formula>OR($C26=2,$C26=9)</formula>
    </cfRule>
  </conditionalFormatting>
  <conditionalFormatting sqref="T692:AD692">
    <cfRule type="expression" dxfId="2744" priority="605" stopIfTrue="1">
      <formula>OR($C26=2,$C26=9)</formula>
    </cfRule>
  </conditionalFormatting>
  <conditionalFormatting sqref="T693:AD693">
    <cfRule type="expression" dxfId="2743" priority="606" stopIfTrue="1">
      <formula>OR($C26=2,$C26=9)</formula>
    </cfRule>
  </conditionalFormatting>
  <conditionalFormatting sqref="T694:AD694">
    <cfRule type="expression" dxfId="2742" priority="607" stopIfTrue="1">
      <formula>OR($C26=2,$C26=9)</formula>
    </cfRule>
  </conditionalFormatting>
  <conditionalFormatting sqref="T695:AD695">
    <cfRule type="expression" dxfId="2741" priority="608" stopIfTrue="1">
      <formula>OR($C26=2,$C26=9)</formula>
    </cfRule>
  </conditionalFormatting>
  <conditionalFormatting sqref="T696:AD696">
    <cfRule type="expression" dxfId="2740" priority="609" stopIfTrue="1">
      <formula>OR($C26=2,$C26=9)</formula>
    </cfRule>
  </conditionalFormatting>
  <conditionalFormatting sqref="T697:AD697">
    <cfRule type="expression" dxfId="2739" priority="610" stopIfTrue="1">
      <formula>OR($C26=2,$C26=9)</formula>
    </cfRule>
  </conditionalFormatting>
  <conditionalFormatting sqref="T698:AD698">
    <cfRule type="expression" dxfId="2738" priority="611" stopIfTrue="1">
      <formula>OR($C26=2,$C26=9)</formula>
    </cfRule>
  </conditionalFormatting>
  <conditionalFormatting sqref="T699:AD699">
    <cfRule type="expression" dxfId="2737" priority="612" stopIfTrue="1">
      <formula>OR($C26=2,$C26=9)</formula>
    </cfRule>
  </conditionalFormatting>
  <conditionalFormatting sqref="T700:AD700">
    <cfRule type="expression" dxfId="2736" priority="613" stopIfTrue="1">
      <formula>OR($C26=2,$C26=9)</formula>
    </cfRule>
  </conditionalFormatting>
  <conditionalFormatting sqref="T701:AD701">
    <cfRule type="expression" dxfId="2735" priority="614" stopIfTrue="1">
      <formula>OR($C26=2,$C26=9)</formula>
    </cfRule>
  </conditionalFormatting>
  <conditionalFormatting sqref="T702:AD702">
    <cfRule type="expression" dxfId="2734" priority="615" stopIfTrue="1">
      <formula>OR($C26=2,$C26=9)</formula>
    </cfRule>
  </conditionalFormatting>
  <conditionalFormatting sqref="T703:AD703">
    <cfRule type="expression" dxfId="2733" priority="616" stopIfTrue="1">
      <formula>OR($C26=2,$C26=9)</formula>
    </cfRule>
  </conditionalFormatting>
  <conditionalFormatting sqref="T704:AD704">
    <cfRule type="expression" dxfId="2732" priority="617" stopIfTrue="1">
      <formula>OR($C26=2,$C26=9)</formula>
    </cfRule>
  </conditionalFormatting>
  <conditionalFormatting sqref="T705:AD705">
    <cfRule type="expression" dxfId="2731" priority="618" stopIfTrue="1">
      <formula>OR($C26=2,$C26=9)</formula>
    </cfRule>
  </conditionalFormatting>
  <conditionalFormatting sqref="T706:AD706">
    <cfRule type="expression" dxfId="2730" priority="619" stopIfTrue="1">
      <formula>OR($C26=2,$C26=9)</formula>
    </cfRule>
  </conditionalFormatting>
  <conditionalFormatting sqref="T707:AD707">
    <cfRule type="expression" dxfId="2729" priority="620" stopIfTrue="1">
      <formula>OR($C26=2,$C26=9)</formula>
    </cfRule>
  </conditionalFormatting>
  <conditionalFormatting sqref="T708:AD708">
    <cfRule type="expression" dxfId="2728" priority="621" stopIfTrue="1">
      <formula>OR($C26=2,$C26=9)</formula>
    </cfRule>
  </conditionalFormatting>
  <conditionalFormatting sqref="T709:AD709">
    <cfRule type="expression" dxfId="2727" priority="622" stopIfTrue="1">
      <formula>OR($C26=2,$C26=9)</formula>
    </cfRule>
  </conditionalFormatting>
  <conditionalFormatting sqref="T710:AD710">
    <cfRule type="expression" dxfId="2726" priority="623" stopIfTrue="1">
      <formula>OR($C26=2,$C26=9)</formula>
    </cfRule>
  </conditionalFormatting>
  <conditionalFormatting sqref="T711:AD711">
    <cfRule type="expression" dxfId="2725" priority="624" stopIfTrue="1">
      <formula>OR($C26=2,$C26=9)</formula>
    </cfRule>
  </conditionalFormatting>
  <conditionalFormatting sqref="T712:AD712">
    <cfRule type="expression" dxfId="2724" priority="625" stopIfTrue="1">
      <formula>OR($C26=2,$C26=9)</formula>
    </cfRule>
  </conditionalFormatting>
  <conditionalFormatting sqref="T713:AD713">
    <cfRule type="expression" dxfId="2723" priority="626" stopIfTrue="1">
      <formula>OR($C26=2,$C26=9)</formula>
    </cfRule>
  </conditionalFormatting>
  <conditionalFormatting sqref="T714:AD714">
    <cfRule type="expression" dxfId="2722" priority="627" stopIfTrue="1">
      <formula>OR($C26=2,$C26=9)</formula>
    </cfRule>
  </conditionalFormatting>
  <conditionalFormatting sqref="T715:AD715">
    <cfRule type="expression" dxfId="2721" priority="628" stopIfTrue="1">
      <formula>OR($C26=2,$C26=9)</formula>
    </cfRule>
  </conditionalFormatting>
  <conditionalFormatting sqref="T716:AD716">
    <cfRule type="expression" dxfId="2720" priority="629" stopIfTrue="1">
      <formula>OR($C26=2,$C26=9)</formula>
    </cfRule>
  </conditionalFormatting>
  <conditionalFormatting sqref="T717:AD717">
    <cfRule type="expression" dxfId="2719" priority="630" stopIfTrue="1">
      <formula>OR($C26=2,$C26=9)</formula>
    </cfRule>
  </conditionalFormatting>
  <conditionalFormatting sqref="O724:AD724">
    <cfRule type="expression" dxfId="2718" priority="631" stopIfTrue="1">
      <formula>OR($C26=2,$C26=9)</formula>
    </cfRule>
  </conditionalFormatting>
  <conditionalFormatting sqref="O725:AD725">
    <cfRule type="expression" dxfId="2717" priority="632" stopIfTrue="1">
      <formula>OR($C26=2,$C26=9)</formula>
    </cfRule>
  </conditionalFormatting>
  <conditionalFormatting sqref="O726:AD726">
    <cfRule type="expression" dxfId="2716" priority="633" stopIfTrue="1">
      <formula>OR($C26=2,$C26=9)</formula>
    </cfRule>
  </conditionalFormatting>
  <conditionalFormatting sqref="O727:AD727">
    <cfRule type="expression" dxfId="2715" priority="634" stopIfTrue="1">
      <formula>OR($C26=2,$C26=9)</formula>
    </cfRule>
  </conditionalFormatting>
  <conditionalFormatting sqref="O728:AD728">
    <cfRule type="expression" dxfId="2714" priority="635" stopIfTrue="1">
      <formula>OR($C26=2,$C26=9)</formula>
    </cfRule>
  </conditionalFormatting>
  <conditionalFormatting sqref="O729:AD729">
    <cfRule type="expression" dxfId="2713" priority="636" stopIfTrue="1">
      <formula>OR($C26=2,$C26=9)</formula>
    </cfRule>
  </conditionalFormatting>
  <conditionalFormatting sqref="O730:AD730">
    <cfRule type="expression" dxfId="2712" priority="637" stopIfTrue="1">
      <formula>OR($C26=2,$C26=9)</formula>
    </cfRule>
  </conditionalFormatting>
  <conditionalFormatting sqref="O731:AD731">
    <cfRule type="expression" dxfId="2711" priority="638" stopIfTrue="1">
      <formula>OR($C26=2,$C26=9)</formula>
    </cfRule>
  </conditionalFormatting>
  <conditionalFormatting sqref="O732:AD732">
    <cfRule type="expression" dxfId="2710" priority="639" stopIfTrue="1">
      <formula>OR($C26=2,$C26=9)</formula>
    </cfRule>
  </conditionalFormatting>
  <conditionalFormatting sqref="O733:AD733">
    <cfRule type="expression" dxfId="2709" priority="640" stopIfTrue="1">
      <formula>OR($C26=2,$C26=9)</formula>
    </cfRule>
  </conditionalFormatting>
  <conditionalFormatting sqref="O734:AD734">
    <cfRule type="expression" dxfId="2708" priority="641" stopIfTrue="1">
      <formula>OR($C26=2,$C26=9)</formula>
    </cfRule>
  </conditionalFormatting>
  <conditionalFormatting sqref="O735:AD735">
    <cfRule type="expression" dxfId="2707" priority="642" stopIfTrue="1">
      <formula>OR($C26=2,$C26=9)</formula>
    </cfRule>
  </conditionalFormatting>
  <conditionalFormatting sqref="O736:AD736">
    <cfRule type="expression" dxfId="2706" priority="643" stopIfTrue="1">
      <formula>OR($C26=2,$C26=9)</formula>
    </cfRule>
  </conditionalFormatting>
  <conditionalFormatting sqref="O737:AD737">
    <cfRule type="expression" dxfId="2705" priority="644" stopIfTrue="1">
      <formula>OR($C26=2,$C26=9)</formula>
    </cfRule>
  </conditionalFormatting>
  <conditionalFormatting sqref="O738:AD738">
    <cfRule type="expression" dxfId="2704" priority="645" stopIfTrue="1">
      <formula>OR($C26=2,$C26=9)</formula>
    </cfRule>
  </conditionalFormatting>
  <conditionalFormatting sqref="O739:AD739">
    <cfRule type="expression" dxfId="2703" priority="646" stopIfTrue="1">
      <formula>OR($C26=2,$C26=9)</formula>
    </cfRule>
  </conditionalFormatting>
  <conditionalFormatting sqref="O740:AD740">
    <cfRule type="expression" dxfId="2702" priority="647" stopIfTrue="1">
      <formula>OR($C26=2,$C26=9)</formula>
    </cfRule>
  </conditionalFormatting>
  <conditionalFormatting sqref="O741:AD741">
    <cfRule type="expression" dxfId="2701" priority="648" stopIfTrue="1">
      <formula>OR($C26=2,$C26=9)</formula>
    </cfRule>
  </conditionalFormatting>
  <conditionalFormatting sqref="O742:AD742">
    <cfRule type="expression" dxfId="2700" priority="649" stopIfTrue="1">
      <formula>OR($C26=2,$C26=9)</formula>
    </cfRule>
  </conditionalFormatting>
  <conditionalFormatting sqref="O743:AD743">
    <cfRule type="expression" dxfId="2699" priority="650" stopIfTrue="1">
      <formula>OR($C26=2,$C26=9)</formula>
    </cfRule>
  </conditionalFormatting>
  <conditionalFormatting sqref="O744:AD744">
    <cfRule type="expression" dxfId="2698" priority="651" stopIfTrue="1">
      <formula>OR($C26=2,$C26=9)</formula>
    </cfRule>
  </conditionalFormatting>
  <conditionalFormatting sqref="O745:AD745">
    <cfRule type="expression" dxfId="2697" priority="652" stopIfTrue="1">
      <formula>OR($C26=2,$C26=9)</formula>
    </cfRule>
  </conditionalFormatting>
  <conditionalFormatting sqref="O746:AD746">
    <cfRule type="expression" dxfId="2696" priority="653" stopIfTrue="1">
      <formula>OR($C26=2,$C26=9)</formula>
    </cfRule>
  </conditionalFormatting>
  <conditionalFormatting sqref="O747:AD747">
    <cfRule type="expression" dxfId="2695" priority="654" stopIfTrue="1">
      <formula>OR($C26=2,$C26=9)</formula>
    </cfRule>
  </conditionalFormatting>
  <conditionalFormatting sqref="O748:AD748">
    <cfRule type="expression" dxfId="2694" priority="655" stopIfTrue="1">
      <formula>OR($C26=2,$C26=9)</formula>
    </cfRule>
  </conditionalFormatting>
  <conditionalFormatting sqref="O749:AD749">
    <cfRule type="expression" dxfId="2693" priority="656" stopIfTrue="1">
      <formula>OR($C26=2,$C26=9)</formula>
    </cfRule>
  </conditionalFormatting>
  <conditionalFormatting sqref="O750:AD750">
    <cfRule type="expression" dxfId="2692" priority="657" stopIfTrue="1">
      <formula>OR($C26=2,$C26=9)</formula>
    </cfRule>
  </conditionalFormatting>
  <conditionalFormatting sqref="O751:AD751">
    <cfRule type="expression" dxfId="2691" priority="658" stopIfTrue="1">
      <formula>OR($C26=2,$C26=9)</formula>
    </cfRule>
  </conditionalFormatting>
  <conditionalFormatting sqref="O752:AD752">
    <cfRule type="expression" dxfId="2690" priority="659" stopIfTrue="1">
      <formula>OR($C26=2,$C26=9)</formula>
    </cfRule>
  </conditionalFormatting>
  <conditionalFormatting sqref="O753:AD753">
    <cfRule type="expression" dxfId="2689" priority="660" stopIfTrue="1">
      <formula>OR($C26=2,$C26=9)</formula>
    </cfRule>
  </conditionalFormatting>
  <conditionalFormatting sqref="O754:AD754">
    <cfRule type="expression" dxfId="2688" priority="661" stopIfTrue="1">
      <formula>OR($C26=2,$C26=9)</formula>
    </cfRule>
  </conditionalFormatting>
  <conditionalFormatting sqref="O755:AD755">
    <cfRule type="expression" dxfId="2687" priority="662" stopIfTrue="1">
      <formula>OR($C26=2,$C26=9)</formula>
    </cfRule>
  </conditionalFormatting>
  <conditionalFormatting sqref="O756:AD756">
    <cfRule type="expression" dxfId="2686" priority="663" stopIfTrue="1">
      <formula>OR($C26=2,$C26=9)</formula>
    </cfRule>
  </conditionalFormatting>
  <conditionalFormatting sqref="O757:AD757">
    <cfRule type="expression" dxfId="2685" priority="664" stopIfTrue="1">
      <formula>OR($C26=2,$C26=9)</formula>
    </cfRule>
  </conditionalFormatting>
  <conditionalFormatting sqref="O758:AD758">
    <cfRule type="expression" dxfId="2684" priority="665" stopIfTrue="1">
      <formula>OR($C26=2,$C26=9)</formula>
    </cfRule>
  </conditionalFormatting>
  <conditionalFormatting sqref="O759:AD759">
    <cfRule type="expression" dxfId="2683" priority="666" stopIfTrue="1">
      <formula>OR($C26=2,$C26=9)</formula>
    </cfRule>
  </conditionalFormatting>
  <conditionalFormatting sqref="O760:AD760">
    <cfRule type="expression" dxfId="2682" priority="667" stopIfTrue="1">
      <formula>OR($C26=2,$C26=9)</formula>
    </cfRule>
  </conditionalFormatting>
  <conditionalFormatting sqref="O761:AD761">
    <cfRule type="expression" dxfId="2681" priority="668" stopIfTrue="1">
      <formula>OR($C26=2,$C26=9)</formula>
    </cfRule>
  </conditionalFormatting>
  <conditionalFormatting sqref="O762:AD762">
    <cfRule type="expression" dxfId="2680" priority="669" stopIfTrue="1">
      <formula>OR($C26=2,$C26=9)</formula>
    </cfRule>
  </conditionalFormatting>
  <conditionalFormatting sqref="O763:AD763">
    <cfRule type="expression" dxfId="2679" priority="670" stopIfTrue="1">
      <formula>OR($C26=2,$C26=9)</formula>
    </cfRule>
  </conditionalFormatting>
  <conditionalFormatting sqref="O764:AD764">
    <cfRule type="expression" dxfId="2678" priority="671" stopIfTrue="1">
      <formula>OR($C26=2,$C26=9)</formula>
    </cfRule>
  </conditionalFormatting>
  <conditionalFormatting sqref="O765:AD765">
    <cfRule type="expression" dxfId="2677" priority="672" stopIfTrue="1">
      <formula>OR($C26=2,$C26=9)</formula>
    </cfRule>
  </conditionalFormatting>
  <conditionalFormatting sqref="O766:AD766">
    <cfRule type="expression" dxfId="2676" priority="673" stopIfTrue="1">
      <formula>OR($C26=2,$C26=9)</formula>
    </cfRule>
  </conditionalFormatting>
  <conditionalFormatting sqref="O767:AD767">
    <cfRule type="expression" dxfId="2675" priority="674" stopIfTrue="1">
      <formula>OR($C26=2,$C26=9)</formula>
    </cfRule>
  </conditionalFormatting>
  <conditionalFormatting sqref="O768:AD768">
    <cfRule type="expression" dxfId="2674" priority="675" stopIfTrue="1">
      <formula>OR($C26=2,$C26=9)</formula>
    </cfRule>
  </conditionalFormatting>
  <conditionalFormatting sqref="O769:AD769">
    <cfRule type="expression" dxfId="2673" priority="676" stopIfTrue="1">
      <formula>OR($C26=2,$C26=9)</formula>
    </cfRule>
  </conditionalFormatting>
  <conditionalFormatting sqref="O770:AD770">
    <cfRule type="expression" dxfId="2672" priority="677" stopIfTrue="1">
      <formula>OR($C26=2,$C26=9)</formula>
    </cfRule>
  </conditionalFormatting>
  <conditionalFormatting sqref="O771:AD771">
    <cfRule type="expression" dxfId="2671" priority="678" stopIfTrue="1">
      <formula>OR($C26=2,$C26=9)</formula>
    </cfRule>
  </conditionalFormatting>
  <conditionalFormatting sqref="O772:AD772">
    <cfRule type="expression" dxfId="2670" priority="679" stopIfTrue="1">
      <formula>OR($C26=2,$C26=9)</formula>
    </cfRule>
  </conditionalFormatting>
  <conditionalFormatting sqref="O773:AD773">
    <cfRule type="expression" dxfId="2669" priority="680" stopIfTrue="1">
      <formula>OR($C26=2,$C26=9)</formula>
    </cfRule>
  </conditionalFormatting>
  <conditionalFormatting sqref="O774:AD774">
    <cfRule type="expression" dxfId="2668" priority="681" stopIfTrue="1">
      <formula>OR($C26=2,$C26=9)</formula>
    </cfRule>
  </conditionalFormatting>
  <conditionalFormatting sqref="O775:AD775">
    <cfRule type="expression" dxfId="2667" priority="682" stopIfTrue="1">
      <formula>OR($C26=2,$C26=9)</formula>
    </cfRule>
  </conditionalFormatting>
  <conditionalFormatting sqref="O776:AD776">
    <cfRule type="expression" dxfId="2666" priority="683" stopIfTrue="1">
      <formula>OR($C26=2,$C26=9)</formula>
    </cfRule>
  </conditionalFormatting>
  <conditionalFormatting sqref="O777:AD777">
    <cfRule type="expression" dxfId="2665" priority="684" stopIfTrue="1">
      <formula>OR($C26=2,$C26=9)</formula>
    </cfRule>
  </conditionalFormatting>
  <conditionalFormatting sqref="O778:AD778">
    <cfRule type="expression" dxfId="2664" priority="685" stopIfTrue="1">
      <formula>OR($C26=2,$C26=9)</formula>
    </cfRule>
  </conditionalFormatting>
  <conditionalFormatting sqref="O779:AD779">
    <cfRule type="expression" dxfId="2663" priority="686" stopIfTrue="1">
      <formula>OR($C26=2,$C26=9)</formula>
    </cfRule>
  </conditionalFormatting>
  <conditionalFormatting sqref="O780:AD780">
    <cfRule type="expression" dxfId="2662" priority="687" stopIfTrue="1">
      <formula>OR($C26=2,$C26=9)</formula>
    </cfRule>
  </conditionalFormatting>
  <conditionalFormatting sqref="O781:AD781">
    <cfRule type="expression" dxfId="2661" priority="688" stopIfTrue="1">
      <formula>OR($C26=2,$C26=9)</formula>
    </cfRule>
  </conditionalFormatting>
  <conditionalFormatting sqref="O782:AD782">
    <cfRule type="expression" dxfId="2660" priority="689" stopIfTrue="1">
      <formula>OR($C26=2,$C26=9)</formula>
    </cfRule>
  </conditionalFormatting>
  <conditionalFormatting sqref="O783:AD783">
    <cfRule type="expression" dxfId="2659" priority="690" stopIfTrue="1">
      <formula>OR($C26=2,$C26=9)</formula>
    </cfRule>
  </conditionalFormatting>
  <conditionalFormatting sqref="O784:AD784">
    <cfRule type="expression" dxfId="2658" priority="691" stopIfTrue="1">
      <formula>OR($C26=2,$C26=9)</formula>
    </cfRule>
  </conditionalFormatting>
  <conditionalFormatting sqref="O785:AD785">
    <cfRule type="expression" dxfId="2657" priority="692" stopIfTrue="1">
      <formula>OR($C26=2,$C26=9)</formula>
    </cfRule>
  </conditionalFormatting>
  <conditionalFormatting sqref="O786:AD786">
    <cfRule type="expression" dxfId="2656" priority="693" stopIfTrue="1">
      <formula>OR($C26=2,$C26=9)</formula>
    </cfRule>
  </conditionalFormatting>
  <conditionalFormatting sqref="O787:AD787">
    <cfRule type="expression" dxfId="2655" priority="694" stopIfTrue="1">
      <formula>OR($C26=2,$C26=9)</formula>
    </cfRule>
  </conditionalFormatting>
  <conditionalFormatting sqref="O788:AD788">
    <cfRule type="expression" dxfId="2654" priority="695" stopIfTrue="1">
      <formula>OR($C26=2,$C26=9)</formula>
    </cfRule>
  </conditionalFormatting>
  <conditionalFormatting sqref="O789:AD789">
    <cfRule type="expression" dxfId="2653" priority="696" stopIfTrue="1">
      <formula>OR($C26=2,$C26=9)</formula>
    </cfRule>
  </conditionalFormatting>
  <conditionalFormatting sqref="O790:AD790">
    <cfRule type="expression" dxfId="2652" priority="697" stopIfTrue="1">
      <formula>OR($C26=2,$C26=9)</formula>
    </cfRule>
  </conditionalFormatting>
  <conditionalFormatting sqref="O791:AD791">
    <cfRule type="expression" dxfId="2651" priority="698" stopIfTrue="1">
      <formula>OR($C26=2,$C26=9)</formula>
    </cfRule>
  </conditionalFormatting>
  <conditionalFormatting sqref="O792:AD792">
    <cfRule type="expression" dxfId="2650" priority="699" stopIfTrue="1">
      <formula>OR($C26=2,$C26=9)</formula>
    </cfRule>
  </conditionalFormatting>
  <conditionalFormatting sqref="O793:AD793">
    <cfRule type="expression" dxfId="2649" priority="700" stopIfTrue="1">
      <formula>OR($C26=2,$C26=9)</formula>
    </cfRule>
  </conditionalFormatting>
  <conditionalFormatting sqref="O794:AD794">
    <cfRule type="expression" dxfId="2648" priority="701" stopIfTrue="1">
      <formula>OR($C26=2,$C26=9)</formula>
    </cfRule>
  </conditionalFormatting>
  <conditionalFormatting sqref="O795:AD795">
    <cfRule type="expression" dxfId="2647" priority="702" stopIfTrue="1">
      <formula>OR($C26=2,$C26=9)</formula>
    </cfRule>
  </conditionalFormatting>
  <conditionalFormatting sqref="O796:AD796">
    <cfRule type="expression" dxfId="2646" priority="703" stopIfTrue="1">
      <formula>OR($C26=2,$C26=9)</formula>
    </cfRule>
  </conditionalFormatting>
  <conditionalFormatting sqref="O797:AD797">
    <cfRule type="expression" dxfId="2645" priority="704" stopIfTrue="1">
      <formula>OR($C26=2,$C26=9)</formula>
    </cfRule>
  </conditionalFormatting>
  <conditionalFormatting sqref="O798:AD798">
    <cfRule type="expression" dxfId="2644" priority="705" stopIfTrue="1">
      <formula>OR($C26=2,$C26=9)</formula>
    </cfRule>
  </conditionalFormatting>
  <conditionalFormatting sqref="O799:AD799">
    <cfRule type="expression" dxfId="2643" priority="706" stopIfTrue="1">
      <formula>OR($C26=2,$C26=9)</formula>
    </cfRule>
  </conditionalFormatting>
  <conditionalFormatting sqref="O800:AD800">
    <cfRule type="expression" dxfId="2642" priority="707" stopIfTrue="1">
      <formula>OR($C26=2,$C26=9)</formula>
    </cfRule>
  </conditionalFormatting>
  <conditionalFormatting sqref="O801:AD801">
    <cfRule type="expression" dxfId="2641" priority="708" stopIfTrue="1">
      <formula>OR($C26=2,$C26=9)</formula>
    </cfRule>
  </conditionalFormatting>
  <conditionalFormatting sqref="O802:AD802">
    <cfRule type="expression" dxfId="2640" priority="709" stopIfTrue="1">
      <formula>OR($C26=2,$C26=9)</formula>
    </cfRule>
  </conditionalFormatting>
  <conditionalFormatting sqref="O803:AD803">
    <cfRule type="expression" dxfId="2639" priority="710" stopIfTrue="1">
      <formula>OR($C26=2,$C26=9)</formula>
    </cfRule>
  </conditionalFormatting>
  <conditionalFormatting sqref="O804:AD804">
    <cfRule type="expression" dxfId="2638" priority="711" stopIfTrue="1">
      <formula>OR($C26=2,$C26=9)</formula>
    </cfRule>
  </conditionalFormatting>
  <conditionalFormatting sqref="O805:AD805">
    <cfRule type="expression" dxfId="2637" priority="712" stopIfTrue="1">
      <formula>OR($C26=2,$C26=9)</formula>
    </cfRule>
  </conditionalFormatting>
  <conditionalFormatting sqref="O806:AD806">
    <cfRule type="expression" dxfId="2636" priority="713" stopIfTrue="1">
      <formula>OR($C26=2,$C26=9)</formula>
    </cfRule>
  </conditionalFormatting>
  <conditionalFormatting sqref="O807:AD807">
    <cfRule type="expression" dxfId="2635" priority="714" stopIfTrue="1">
      <formula>OR($C26=2,$C26=9)</formula>
    </cfRule>
  </conditionalFormatting>
  <conditionalFormatting sqref="O808:AD808">
    <cfRule type="expression" dxfId="2634" priority="715" stopIfTrue="1">
      <formula>OR($C26=2,$C26=9)</formula>
    </cfRule>
  </conditionalFormatting>
  <conditionalFormatting sqref="O809:AD809">
    <cfRule type="expression" dxfId="2633" priority="716" stopIfTrue="1">
      <formula>OR($C26=2,$C26=9)</formula>
    </cfRule>
  </conditionalFormatting>
  <conditionalFormatting sqref="O810:AD810">
    <cfRule type="expression" dxfId="2632" priority="717" stopIfTrue="1">
      <formula>OR($C26=2,$C26=9)</formula>
    </cfRule>
  </conditionalFormatting>
  <conditionalFormatting sqref="O811:AD811">
    <cfRule type="expression" dxfId="2631" priority="718" stopIfTrue="1">
      <formula>OR($C26=2,$C26=9)</formula>
    </cfRule>
  </conditionalFormatting>
  <conditionalFormatting sqref="O812:AD812">
    <cfRule type="expression" dxfId="2630" priority="719" stopIfTrue="1">
      <formula>OR($C26=2,$C26=9)</formula>
    </cfRule>
  </conditionalFormatting>
  <conditionalFormatting sqref="O813:AD813">
    <cfRule type="expression" dxfId="2629" priority="720" stopIfTrue="1">
      <formula>OR($C26=2,$C26=9)</formula>
    </cfRule>
  </conditionalFormatting>
  <conditionalFormatting sqref="O814:AD814">
    <cfRule type="expression" dxfId="2628" priority="721" stopIfTrue="1">
      <formula>OR($C26=2,$C26=9)</formula>
    </cfRule>
  </conditionalFormatting>
  <conditionalFormatting sqref="O815:AD815">
    <cfRule type="expression" dxfId="2627" priority="722" stopIfTrue="1">
      <formula>OR($C26=2,$C26=9)</formula>
    </cfRule>
  </conditionalFormatting>
  <conditionalFormatting sqref="O816:AD816">
    <cfRule type="expression" dxfId="2626" priority="723" stopIfTrue="1">
      <formula>OR($C26=2,$C26=9)</formula>
    </cfRule>
  </conditionalFormatting>
  <conditionalFormatting sqref="O817:AD817">
    <cfRule type="expression" dxfId="2625" priority="724" stopIfTrue="1">
      <formula>OR($C26=2,$C26=9)</formula>
    </cfRule>
  </conditionalFormatting>
  <conditionalFormatting sqref="O818:AD818">
    <cfRule type="expression" dxfId="2624" priority="725" stopIfTrue="1">
      <formula>OR($C26=2,$C26=9)</formula>
    </cfRule>
  </conditionalFormatting>
  <conditionalFormatting sqref="O819:AD819">
    <cfRule type="expression" dxfId="2623" priority="726" stopIfTrue="1">
      <formula>OR($C26=2,$C26=9)</formula>
    </cfRule>
  </conditionalFormatting>
  <conditionalFormatting sqref="O820:AD820">
    <cfRule type="expression" dxfId="2622" priority="727" stopIfTrue="1">
      <formula>OR($C26=2,$C26=9)</formula>
    </cfRule>
  </conditionalFormatting>
  <conditionalFormatting sqref="O821:AD821">
    <cfRule type="expression" dxfId="2621" priority="728" stopIfTrue="1">
      <formula>OR($C26=2,$C26=9)</formula>
    </cfRule>
  </conditionalFormatting>
  <conditionalFormatting sqref="O822:AD822">
    <cfRule type="expression" dxfId="2620" priority="729" stopIfTrue="1">
      <formula>OR($C26=2,$C26=9)</formula>
    </cfRule>
  </conditionalFormatting>
  <conditionalFormatting sqref="O823:AD823">
    <cfRule type="expression" dxfId="2619" priority="730" stopIfTrue="1">
      <formula>OR($C26=2,$C26=9)</formula>
    </cfRule>
  </conditionalFormatting>
  <conditionalFormatting sqref="O824:AD824">
    <cfRule type="expression" dxfId="2618" priority="731" stopIfTrue="1">
      <formula>OR($C26=2,$C26=9)</formula>
    </cfRule>
  </conditionalFormatting>
  <conditionalFormatting sqref="O825:AD825">
    <cfRule type="expression" dxfId="2617" priority="732" stopIfTrue="1">
      <formula>OR($C26=2,$C26=9)</formula>
    </cfRule>
  </conditionalFormatting>
  <conditionalFormatting sqref="O826:AD826">
    <cfRule type="expression" dxfId="2616" priority="733" stopIfTrue="1">
      <formula>OR($C26=2,$C26=9)</formula>
    </cfRule>
  </conditionalFormatting>
  <conditionalFormatting sqref="O827:AD827">
    <cfRule type="expression" dxfId="2615" priority="734" stopIfTrue="1">
      <formula>OR($C26=2,$C26=9)</formula>
    </cfRule>
  </conditionalFormatting>
  <conditionalFormatting sqref="O828:AD828">
    <cfRule type="expression" dxfId="2614" priority="735" stopIfTrue="1">
      <formula>OR($C26=2,$C26=9)</formula>
    </cfRule>
  </conditionalFormatting>
  <conditionalFormatting sqref="O829:AD829">
    <cfRule type="expression" dxfId="2613" priority="736" stopIfTrue="1">
      <formula>OR($C26=2,$C26=9)</formula>
    </cfRule>
  </conditionalFormatting>
  <conditionalFormatting sqref="O830:AD830">
    <cfRule type="expression" dxfId="2612" priority="737" stopIfTrue="1">
      <formula>OR($C26=2,$C26=9)</formula>
    </cfRule>
  </conditionalFormatting>
  <conditionalFormatting sqref="O831:AD831">
    <cfRule type="expression" dxfId="2611" priority="738" stopIfTrue="1">
      <formula>OR($C26=2,$C26=9)</formula>
    </cfRule>
  </conditionalFormatting>
  <conditionalFormatting sqref="O832:AD832">
    <cfRule type="expression" dxfId="2610" priority="739" stopIfTrue="1">
      <formula>OR($C26=2,$C26=9)</formula>
    </cfRule>
  </conditionalFormatting>
  <conditionalFormatting sqref="O833:AD833">
    <cfRule type="expression" dxfId="2609" priority="740" stopIfTrue="1">
      <formula>OR($C26=2,$C26=9)</formula>
    </cfRule>
  </conditionalFormatting>
  <conditionalFormatting sqref="O834:AD834">
    <cfRule type="expression" dxfId="2608" priority="741" stopIfTrue="1">
      <formula>OR($C26=2,$C26=9)</formula>
    </cfRule>
  </conditionalFormatting>
  <conditionalFormatting sqref="O835:AD835">
    <cfRule type="expression" dxfId="2607" priority="742" stopIfTrue="1">
      <formula>OR($C26=2,$C26=9)</formula>
    </cfRule>
  </conditionalFormatting>
  <conditionalFormatting sqref="O836:AD836">
    <cfRule type="expression" dxfId="2606" priority="743" stopIfTrue="1">
      <formula>OR($C26=2,$C26=9)</formula>
    </cfRule>
  </conditionalFormatting>
  <conditionalFormatting sqref="O837:AD837">
    <cfRule type="expression" dxfId="2605" priority="744" stopIfTrue="1">
      <formula>OR($C26=2,$C26=9)</formula>
    </cfRule>
  </conditionalFormatting>
  <conditionalFormatting sqref="O838:AD838">
    <cfRule type="expression" dxfId="2604" priority="745" stopIfTrue="1">
      <formula>OR($C26=2,$C26=9)</formula>
    </cfRule>
  </conditionalFormatting>
  <conditionalFormatting sqref="O839:AD839">
    <cfRule type="expression" dxfId="2603" priority="746" stopIfTrue="1">
      <formula>OR($C26=2,$C26=9)</formula>
    </cfRule>
  </conditionalFormatting>
  <conditionalFormatting sqref="O840:AD840">
    <cfRule type="expression" dxfId="2602" priority="747" stopIfTrue="1">
      <formula>OR($C26=2,$C26=9)</formula>
    </cfRule>
  </conditionalFormatting>
  <conditionalFormatting sqref="O841:AD841">
    <cfRule type="expression" dxfId="2601" priority="748" stopIfTrue="1">
      <formula>OR($C26=2,$C26=9)</formula>
    </cfRule>
  </conditionalFormatting>
  <conditionalFormatting sqref="O842:AD842">
    <cfRule type="expression" dxfId="2600" priority="749" stopIfTrue="1">
      <formula>OR($C26=2,$C26=9)</formula>
    </cfRule>
  </conditionalFormatting>
  <conditionalFormatting sqref="O843:AD843">
    <cfRule type="expression" dxfId="2599" priority="750" stopIfTrue="1">
      <formula>OR($C26=2,$C26=9)</formula>
    </cfRule>
  </conditionalFormatting>
  <conditionalFormatting sqref="O844:AD844">
    <cfRule type="expression" dxfId="2598" priority="751" stopIfTrue="1">
      <formula>OR($C26=2,$C26=9)</formula>
    </cfRule>
  </conditionalFormatting>
  <conditionalFormatting sqref="O845:AD845">
    <cfRule type="expression" dxfId="2597" priority="752" stopIfTrue="1">
      <formula>OR($C26=2,$C26=9)</formula>
    </cfRule>
  </conditionalFormatting>
  <conditionalFormatting sqref="O846:AD846">
    <cfRule type="expression" dxfId="2596" priority="753" stopIfTrue="1">
      <formula>OR($C26=2,$C26=9)</formula>
    </cfRule>
  </conditionalFormatting>
  <conditionalFormatting sqref="O847:AD847">
    <cfRule type="expression" dxfId="2595" priority="754" stopIfTrue="1">
      <formula>OR($C26=2,$C26=9)</formula>
    </cfRule>
  </conditionalFormatting>
  <conditionalFormatting sqref="O848:AD848">
    <cfRule type="expression" dxfId="2594" priority="755" stopIfTrue="1">
      <formula>OR($C26=2,$C26=9)</formula>
    </cfRule>
  </conditionalFormatting>
  <conditionalFormatting sqref="O849:AD849">
    <cfRule type="expression" dxfId="2593" priority="756" stopIfTrue="1">
      <formula>OR($C26=2,$C26=9)</formula>
    </cfRule>
  </conditionalFormatting>
  <conditionalFormatting sqref="O850:AD850">
    <cfRule type="expression" dxfId="2592" priority="757" stopIfTrue="1">
      <formula>OR($C26=2,$C26=9)</formula>
    </cfRule>
  </conditionalFormatting>
  <conditionalFormatting sqref="O851:AD851">
    <cfRule type="expression" dxfId="2591" priority="758" stopIfTrue="1">
      <formula>OR($C26=2,$C26=9)</formula>
    </cfRule>
  </conditionalFormatting>
  <conditionalFormatting sqref="O852:AD852">
    <cfRule type="expression" dxfId="2590" priority="759" stopIfTrue="1">
      <formula>OR($C26=2,$C26=9)</formula>
    </cfRule>
  </conditionalFormatting>
  <conditionalFormatting sqref="O853:AD853">
    <cfRule type="expression" dxfId="2589" priority="760" stopIfTrue="1">
      <formula>OR($C26=2,$C26=9)</formula>
    </cfRule>
  </conditionalFormatting>
  <conditionalFormatting sqref="O854:AD854">
    <cfRule type="expression" dxfId="2588" priority="761" stopIfTrue="1">
      <formula>OR($C26=2,$C26=9)</formula>
    </cfRule>
  </conditionalFormatting>
  <conditionalFormatting sqref="O855:AD855">
    <cfRule type="expression" dxfId="2587" priority="762" stopIfTrue="1">
      <formula>OR($C26=2,$C26=9)</formula>
    </cfRule>
  </conditionalFormatting>
  <conditionalFormatting sqref="O856:AD856">
    <cfRule type="expression" dxfId="2586" priority="763" stopIfTrue="1">
      <formula>OR($C26=2,$C26=9)</formula>
    </cfRule>
  </conditionalFormatting>
  <conditionalFormatting sqref="O857:AD857">
    <cfRule type="expression" dxfId="2585" priority="764" stopIfTrue="1">
      <formula>OR($C26=2,$C26=9)</formula>
    </cfRule>
  </conditionalFormatting>
  <conditionalFormatting sqref="O858:AD858">
    <cfRule type="expression" dxfId="2584" priority="765" stopIfTrue="1">
      <formula>OR($C26=2,$C26=9)</formula>
    </cfRule>
  </conditionalFormatting>
  <conditionalFormatting sqref="O859:AD859">
    <cfRule type="expression" dxfId="2583" priority="766" stopIfTrue="1">
      <formula>OR($C26=2,$C26=9)</formula>
    </cfRule>
  </conditionalFormatting>
  <conditionalFormatting sqref="O860:AD860">
    <cfRule type="expression" dxfId="2582" priority="767" stopIfTrue="1">
      <formula>OR($C26=2,$C26=9)</formula>
    </cfRule>
  </conditionalFormatting>
  <conditionalFormatting sqref="O861:AD861">
    <cfRule type="expression" dxfId="2581" priority="768" stopIfTrue="1">
      <formula>OR($C26=2,$C26=9)</formula>
    </cfRule>
  </conditionalFormatting>
  <conditionalFormatting sqref="O862:AD862">
    <cfRule type="expression" dxfId="2580" priority="769" stopIfTrue="1">
      <formula>OR($C26=2,$C26=9)</formula>
    </cfRule>
  </conditionalFormatting>
  <conditionalFormatting sqref="O863:AD863">
    <cfRule type="expression" dxfId="2579" priority="770" stopIfTrue="1">
      <formula>OR($C26=2,$C26=9)</formula>
    </cfRule>
  </conditionalFormatting>
  <conditionalFormatting sqref="O864:AD864">
    <cfRule type="expression" dxfId="2578" priority="771" stopIfTrue="1">
      <formula>OR($C26=2,$C26=9)</formula>
    </cfRule>
  </conditionalFormatting>
  <conditionalFormatting sqref="O865:AD865">
    <cfRule type="expression" dxfId="2577" priority="772" stopIfTrue="1">
      <formula>OR($C26=2,$C26=9)</formula>
    </cfRule>
  </conditionalFormatting>
  <conditionalFormatting sqref="O866:AD866">
    <cfRule type="expression" dxfId="2576" priority="773" stopIfTrue="1">
      <formula>OR($C26=2,$C26=9)</formula>
    </cfRule>
  </conditionalFormatting>
  <conditionalFormatting sqref="O867:AD867">
    <cfRule type="expression" dxfId="2575" priority="774" stopIfTrue="1">
      <formula>OR($C26=2,$C26=9)</formula>
    </cfRule>
  </conditionalFormatting>
  <conditionalFormatting sqref="O868:AD868">
    <cfRule type="expression" dxfId="2574" priority="775" stopIfTrue="1">
      <formula>OR($C26=2,$C26=9)</formula>
    </cfRule>
  </conditionalFormatting>
  <conditionalFormatting sqref="O869:AD869">
    <cfRule type="expression" dxfId="2573" priority="776" stopIfTrue="1">
      <formula>OR($C26=2,$C26=9)</formula>
    </cfRule>
  </conditionalFormatting>
  <conditionalFormatting sqref="O870:AD870">
    <cfRule type="expression" dxfId="2572" priority="777" stopIfTrue="1">
      <formula>OR($C26=2,$C26=9)</formula>
    </cfRule>
  </conditionalFormatting>
  <conditionalFormatting sqref="O871:AD871">
    <cfRule type="expression" dxfId="2571" priority="778" stopIfTrue="1">
      <formula>OR($C26=2,$C26=9)</formula>
    </cfRule>
  </conditionalFormatting>
  <conditionalFormatting sqref="O872:AD872">
    <cfRule type="expression" dxfId="2570" priority="779" stopIfTrue="1">
      <formula>OR($C26=2,$C26=9)</formula>
    </cfRule>
  </conditionalFormatting>
  <conditionalFormatting sqref="O873:AD873">
    <cfRule type="expression" dxfId="2569" priority="780" stopIfTrue="1">
      <formula>OR($C26=2,$C26=9)</formula>
    </cfRule>
  </conditionalFormatting>
  <conditionalFormatting sqref="O874:AD874">
    <cfRule type="expression" dxfId="2568" priority="781" stopIfTrue="1">
      <formula>OR($C26=2,$C26=9)</formula>
    </cfRule>
  </conditionalFormatting>
  <conditionalFormatting sqref="O875:AD875">
    <cfRule type="expression" dxfId="2567" priority="782" stopIfTrue="1">
      <formula>OR($C26=2,$C26=9)</formula>
    </cfRule>
  </conditionalFormatting>
  <conditionalFormatting sqref="O876:AD876">
    <cfRule type="expression" dxfId="2566" priority="783" stopIfTrue="1">
      <formula>OR($C26=2,$C26=9)</formula>
    </cfRule>
  </conditionalFormatting>
  <conditionalFormatting sqref="O877:AD877">
    <cfRule type="expression" dxfId="2565" priority="784" stopIfTrue="1">
      <formula>OR($C26=2,$C26=9)</formula>
    </cfRule>
  </conditionalFormatting>
  <conditionalFormatting sqref="O878:AD878">
    <cfRule type="expression" dxfId="2564" priority="785" stopIfTrue="1">
      <formula>OR($C26=2,$C26=9)</formula>
    </cfRule>
  </conditionalFormatting>
  <conditionalFormatting sqref="O879:AD879">
    <cfRule type="expression" dxfId="2563" priority="786" stopIfTrue="1">
      <formula>OR($C26=2,$C26=9)</formula>
    </cfRule>
  </conditionalFormatting>
  <conditionalFormatting sqref="O880:AD880">
    <cfRule type="expression" dxfId="2562" priority="787" stopIfTrue="1">
      <formula>OR($C26=2,$C26=9)</formula>
    </cfRule>
  </conditionalFormatting>
  <conditionalFormatting sqref="O881:AD881">
    <cfRule type="expression" dxfId="2561" priority="788" stopIfTrue="1">
      <formula>OR($C26=2,$C26=9)</formula>
    </cfRule>
  </conditionalFormatting>
  <conditionalFormatting sqref="O882:AD882">
    <cfRule type="expression" dxfId="2560" priority="789" stopIfTrue="1">
      <formula>OR($C26=2,$C26=9)</formula>
    </cfRule>
  </conditionalFormatting>
  <conditionalFormatting sqref="O883:AD883">
    <cfRule type="expression" dxfId="2559" priority="790" stopIfTrue="1">
      <formula>OR($C26=2,$C26=9)</formula>
    </cfRule>
  </conditionalFormatting>
  <conditionalFormatting sqref="O884:AD884">
    <cfRule type="expression" dxfId="2558" priority="791" stopIfTrue="1">
      <formula>OR($C26=2,$C26=9)</formula>
    </cfRule>
  </conditionalFormatting>
  <conditionalFormatting sqref="O885:AD885">
    <cfRule type="expression" dxfId="2557" priority="792" stopIfTrue="1">
      <formula>OR($C26=2,$C26=9)</formula>
    </cfRule>
  </conditionalFormatting>
  <conditionalFormatting sqref="O886:AD886">
    <cfRule type="expression" dxfId="2556" priority="793" stopIfTrue="1">
      <formula>OR($C26=2,$C26=9)</formula>
    </cfRule>
  </conditionalFormatting>
  <conditionalFormatting sqref="O887:AD887">
    <cfRule type="expression" dxfId="2555" priority="794" stopIfTrue="1">
      <formula>OR($C26=2,$C26=9)</formula>
    </cfRule>
  </conditionalFormatting>
  <conditionalFormatting sqref="O888:AD888">
    <cfRule type="expression" dxfId="2554" priority="795" stopIfTrue="1">
      <formula>OR($C26=2,$C26=9)</formula>
    </cfRule>
  </conditionalFormatting>
  <conditionalFormatting sqref="O889:AD889">
    <cfRule type="expression" dxfId="2553" priority="796" stopIfTrue="1">
      <formula>OR($C26=2,$C26=9)</formula>
    </cfRule>
  </conditionalFormatting>
  <conditionalFormatting sqref="O890:AD890">
    <cfRule type="expression" dxfId="2552" priority="797" stopIfTrue="1">
      <formula>OR($C26=2,$C26=9)</formula>
    </cfRule>
  </conditionalFormatting>
  <conditionalFormatting sqref="O891:AD891">
    <cfRule type="expression" dxfId="2551" priority="798" stopIfTrue="1">
      <formula>OR($C26=2,$C26=9)</formula>
    </cfRule>
  </conditionalFormatting>
  <conditionalFormatting sqref="O892:AD892">
    <cfRule type="expression" dxfId="2550" priority="799" stopIfTrue="1">
      <formula>OR($C26=2,$C26=9)</formula>
    </cfRule>
  </conditionalFormatting>
  <conditionalFormatting sqref="O893:AD893">
    <cfRule type="expression" dxfId="2549" priority="800" stopIfTrue="1">
      <formula>OR($C26=2,$C26=9)</formula>
    </cfRule>
  </conditionalFormatting>
  <conditionalFormatting sqref="O894:AD894">
    <cfRule type="expression" dxfId="2548" priority="801" stopIfTrue="1">
      <formula>OR($C26=2,$C26=9)</formula>
    </cfRule>
  </conditionalFormatting>
  <conditionalFormatting sqref="O895:AD895">
    <cfRule type="expression" dxfId="2547" priority="802" stopIfTrue="1">
      <formula>OR($C26=2,$C26=9)</formula>
    </cfRule>
  </conditionalFormatting>
  <conditionalFormatting sqref="O896:AD896">
    <cfRule type="expression" dxfId="2546" priority="803" stopIfTrue="1">
      <formula>OR($C26=2,$C26=9)</formula>
    </cfRule>
  </conditionalFormatting>
  <conditionalFormatting sqref="O897:AD897">
    <cfRule type="expression" dxfId="2545" priority="804" stopIfTrue="1">
      <formula>OR($C26=2,$C26=9)</formula>
    </cfRule>
  </conditionalFormatting>
  <conditionalFormatting sqref="O898:AD898">
    <cfRule type="expression" dxfId="2544" priority="805" stopIfTrue="1">
      <formula>OR($C26=2,$C26=9)</formula>
    </cfRule>
  </conditionalFormatting>
  <conditionalFormatting sqref="O899:AD899">
    <cfRule type="expression" dxfId="2543" priority="806" stopIfTrue="1">
      <formula>OR($C26=2,$C26=9)</formula>
    </cfRule>
  </conditionalFormatting>
  <conditionalFormatting sqref="O900:AD900">
    <cfRule type="expression" dxfId="2542" priority="807" stopIfTrue="1">
      <formula>OR($C26=2,$C26=9)</formula>
    </cfRule>
  </conditionalFormatting>
  <conditionalFormatting sqref="O901:AD901">
    <cfRule type="expression" dxfId="2541" priority="808" stopIfTrue="1">
      <formula>OR($C26=2,$C26=9)</formula>
    </cfRule>
  </conditionalFormatting>
  <conditionalFormatting sqref="O902:AD902">
    <cfRule type="expression" dxfId="2540" priority="809" stopIfTrue="1">
      <formula>OR($C26=2,$C26=9)</formula>
    </cfRule>
  </conditionalFormatting>
  <conditionalFormatting sqref="O903:AD903">
    <cfRule type="expression" dxfId="2539" priority="810" stopIfTrue="1">
      <formula>OR($C26=2,$C26=9)</formula>
    </cfRule>
  </conditionalFormatting>
  <conditionalFormatting sqref="O904:AD904">
    <cfRule type="expression" dxfId="2538" priority="811" stopIfTrue="1">
      <formula>OR($C26=2,$C26=9)</formula>
    </cfRule>
  </conditionalFormatting>
  <conditionalFormatting sqref="O905:AD905">
    <cfRule type="expression" dxfId="2537" priority="812" stopIfTrue="1">
      <formula>OR($C26=2,$C26=9)</formula>
    </cfRule>
  </conditionalFormatting>
  <conditionalFormatting sqref="O906:AD906">
    <cfRule type="expression" dxfId="2536" priority="813" stopIfTrue="1">
      <formula>OR($C26=2,$C26=9)</formula>
    </cfRule>
  </conditionalFormatting>
  <conditionalFormatting sqref="O907:AD907">
    <cfRule type="expression" dxfId="2535" priority="814" stopIfTrue="1">
      <formula>OR($C26=2,$C26=9)</formula>
    </cfRule>
  </conditionalFormatting>
  <conditionalFormatting sqref="O908:AD908">
    <cfRule type="expression" dxfId="2534" priority="815" stopIfTrue="1">
      <formula>OR($C26=2,$C26=9)</formula>
    </cfRule>
  </conditionalFormatting>
  <conditionalFormatting sqref="O909:AD909">
    <cfRule type="expression" dxfId="2533" priority="816" stopIfTrue="1">
      <formula>OR($C26=2,$C26=9)</formula>
    </cfRule>
  </conditionalFormatting>
  <conditionalFormatting sqref="O910:AD910">
    <cfRule type="expression" dxfId="2532" priority="817" stopIfTrue="1">
      <formula>OR($C26=2,$C26=9)</formula>
    </cfRule>
  </conditionalFormatting>
  <conditionalFormatting sqref="O911:AD911">
    <cfRule type="expression" dxfId="2531" priority="818" stopIfTrue="1">
      <formula>OR($C26=2,$C26=9)</formula>
    </cfRule>
  </conditionalFormatting>
  <conditionalFormatting sqref="O912:AD912">
    <cfRule type="expression" dxfId="2530" priority="819" stopIfTrue="1">
      <formula>OR($C26=2,$C26=9)</formula>
    </cfRule>
  </conditionalFormatting>
  <conditionalFormatting sqref="O913:AD913">
    <cfRule type="expression" dxfId="2529" priority="820" stopIfTrue="1">
      <formula>OR($C26=2,$C26=9)</formula>
    </cfRule>
  </conditionalFormatting>
  <conditionalFormatting sqref="O914:AD914">
    <cfRule type="expression" dxfId="2528" priority="821" stopIfTrue="1">
      <formula>OR($C26=2,$C26=9)</formula>
    </cfRule>
  </conditionalFormatting>
  <conditionalFormatting sqref="O915:AD915">
    <cfRule type="expression" dxfId="2527" priority="822" stopIfTrue="1">
      <formula>OR($C26=2,$C26=9)</formula>
    </cfRule>
  </conditionalFormatting>
  <conditionalFormatting sqref="O916:AD916">
    <cfRule type="expression" dxfId="2526" priority="823" stopIfTrue="1">
      <formula>OR($C26=2,$C26=9)</formula>
    </cfRule>
  </conditionalFormatting>
  <conditionalFormatting sqref="O917:AD917">
    <cfRule type="expression" dxfId="2525" priority="824" stopIfTrue="1">
      <formula>OR($C26=2,$C26=9)</formula>
    </cfRule>
  </conditionalFormatting>
  <conditionalFormatting sqref="O918:AD918">
    <cfRule type="expression" dxfId="2524" priority="825" stopIfTrue="1">
      <formula>OR($C26=2,$C26=9)</formula>
    </cfRule>
  </conditionalFormatting>
  <conditionalFormatting sqref="O919:AD919">
    <cfRule type="expression" dxfId="2523" priority="826" stopIfTrue="1">
      <formula>OR($C26=2,$C26=9)</formula>
    </cfRule>
  </conditionalFormatting>
  <conditionalFormatting sqref="O920:AD920">
    <cfRule type="expression" dxfId="2522" priority="827" stopIfTrue="1">
      <formula>OR($C26=2,$C26=9)</formula>
    </cfRule>
  </conditionalFormatting>
  <conditionalFormatting sqref="O921:AD921">
    <cfRule type="expression" dxfId="2521" priority="828" stopIfTrue="1">
      <formula>OR($C26=2,$C26=9)</formula>
    </cfRule>
  </conditionalFormatting>
  <conditionalFormatting sqref="O922:AD922">
    <cfRule type="expression" dxfId="2520" priority="829" stopIfTrue="1">
      <formula>OR($C26=2,$C26=9)</formula>
    </cfRule>
  </conditionalFormatting>
  <conditionalFormatting sqref="O923:AD923">
    <cfRule type="expression" dxfId="2519" priority="830" stopIfTrue="1">
      <formula>OR($C26=2,$C26=9)</formula>
    </cfRule>
  </conditionalFormatting>
  <conditionalFormatting sqref="O924:AD924">
    <cfRule type="expression" dxfId="2518" priority="831" stopIfTrue="1">
      <formula>OR($C26=2,$C26=9)</formula>
    </cfRule>
  </conditionalFormatting>
  <conditionalFormatting sqref="O925:AD925">
    <cfRule type="expression" dxfId="2517" priority="832" stopIfTrue="1">
      <formula>OR($C26=2,$C26=9)</formula>
    </cfRule>
  </conditionalFormatting>
  <conditionalFormatting sqref="O926:AD926">
    <cfRule type="expression" dxfId="2516" priority="833" stopIfTrue="1">
      <formula>OR($C26=2,$C26=9)</formula>
    </cfRule>
  </conditionalFormatting>
  <conditionalFormatting sqref="O927:AD927">
    <cfRule type="expression" dxfId="2515" priority="834" stopIfTrue="1">
      <formula>OR($C26=2,$C26=9)</formula>
    </cfRule>
  </conditionalFormatting>
  <conditionalFormatting sqref="O928:AD928">
    <cfRule type="expression" dxfId="2514" priority="835" stopIfTrue="1">
      <formula>OR($C26=2,$C26=9)</formula>
    </cfRule>
  </conditionalFormatting>
  <conditionalFormatting sqref="O929:AD929">
    <cfRule type="expression" dxfId="2513" priority="836" stopIfTrue="1">
      <formula>OR($C26=2,$C26=9)</formula>
    </cfRule>
  </conditionalFormatting>
  <conditionalFormatting sqref="O930:AD930">
    <cfRule type="expression" dxfId="2512" priority="837" stopIfTrue="1">
      <formula>OR($C26=2,$C26=9)</formula>
    </cfRule>
  </conditionalFormatting>
  <conditionalFormatting sqref="O931:AD931">
    <cfRule type="expression" dxfId="2511" priority="838" stopIfTrue="1">
      <formula>OR($C26=2,$C26=9)</formula>
    </cfRule>
  </conditionalFormatting>
  <conditionalFormatting sqref="O932:AD932">
    <cfRule type="expression" dxfId="2510" priority="839" stopIfTrue="1">
      <formula>OR($C26=2,$C26=9)</formula>
    </cfRule>
  </conditionalFormatting>
  <conditionalFormatting sqref="O933:AD933">
    <cfRule type="expression" dxfId="2509" priority="840" stopIfTrue="1">
      <formula>OR($C26=2,$C26=9)</formula>
    </cfRule>
  </conditionalFormatting>
  <conditionalFormatting sqref="O934:AD934">
    <cfRule type="expression" dxfId="2508" priority="841" stopIfTrue="1">
      <formula>OR($C26=2,$C26=9)</formula>
    </cfRule>
  </conditionalFormatting>
  <conditionalFormatting sqref="O935:AD935">
    <cfRule type="expression" dxfId="2507" priority="842" stopIfTrue="1">
      <formula>OR($C26=2,$C26=9)</formula>
    </cfRule>
  </conditionalFormatting>
  <conditionalFormatting sqref="O936:AD936">
    <cfRule type="expression" dxfId="2506" priority="843" stopIfTrue="1">
      <formula>OR($C26=2,$C26=9)</formula>
    </cfRule>
  </conditionalFormatting>
  <conditionalFormatting sqref="O937:AD937">
    <cfRule type="expression" dxfId="2505" priority="844" stopIfTrue="1">
      <formula>OR($C26=2,$C26=9)</formula>
    </cfRule>
  </conditionalFormatting>
  <conditionalFormatting sqref="O938:AD938">
    <cfRule type="expression" dxfId="2504" priority="845" stopIfTrue="1">
      <formula>OR($C26=2,$C26=9)</formula>
    </cfRule>
  </conditionalFormatting>
  <conditionalFormatting sqref="O939:AD939">
    <cfRule type="expression" dxfId="2503" priority="846" stopIfTrue="1">
      <formula>OR($C26=2,$C26=9)</formula>
    </cfRule>
  </conditionalFormatting>
  <conditionalFormatting sqref="O940:AD940">
    <cfRule type="expression" dxfId="2502" priority="847" stopIfTrue="1">
      <formula>OR($C26=2,$C26=9)</formula>
    </cfRule>
  </conditionalFormatting>
  <conditionalFormatting sqref="O941:AD941">
    <cfRule type="expression" dxfId="2501" priority="848" stopIfTrue="1">
      <formula>OR($C26=2,$C26=9)</formula>
    </cfRule>
  </conditionalFormatting>
  <conditionalFormatting sqref="O942:AD942">
    <cfRule type="expression" dxfId="2500" priority="849" stopIfTrue="1">
      <formula>OR($C26=2,$C26=9)</formula>
    </cfRule>
  </conditionalFormatting>
  <conditionalFormatting sqref="O943:AD943">
    <cfRule type="expression" dxfId="2499" priority="850" stopIfTrue="1">
      <formula>OR($C26=2,$C26=9)</formula>
    </cfRule>
  </conditionalFormatting>
  <conditionalFormatting sqref="O944:AD944">
    <cfRule type="expression" dxfId="2498" priority="851" stopIfTrue="1">
      <formula>OR($C26=2,$C26=9)</formula>
    </cfRule>
  </conditionalFormatting>
  <conditionalFormatting sqref="O945:AD945">
    <cfRule type="expression" dxfId="2497" priority="852" stopIfTrue="1">
      <formula>OR($C26=2,$C26=9)</formula>
    </cfRule>
  </conditionalFormatting>
  <conditionalFormatting sqref="O946:AD946">
    <cfRule type="expression" dxfId="2496" priority="853" stopIfTrue="1">
      <formula>OR($C26=2,$C26=9)</formula>
    </cfRule>
  </conditionalFormatting>
  <conditionalFormatting sqref="O947:AD947">
    <cfRule type="expression" dxfId="2495" priority="854" stopIfTrue="1">
      <formula>OR($C26=2,$C26=9)</formula>
    </cfRule>
  </conditionalFormatting>
  <conditionalFormatting sqref="O948:AD948">
    <cfRule type="expression" dxfId="2494" priority="855" stopIfTrue="1">
      <formula>OR($C26=2,$C26=9)</formula>
    </cfRule>
  </conditionalFormatting>
  <conditionalFormatting sqref="O949:AD949">
    <cfRule type="expression" dxfId="2493" priority="856" stopIfTrue="1">
      <formula>OR($C26=2,$C26=9)</formula>
    </cfRule>
  </conditionalFormatting>
  <conditionalFormatting sqref="O950:AD950">
    <cfRule type="expression" dxfId="2492" priority="857" stopIfTrue="1">
      <formula>OR($C26=2,$C26=9)</formula>
    </cfRule>
  </conditionalFormatting>
  <conditionalFormatting sqref="O951:AD951">
    <cfRule type="expression" dxfId="2491" priority="858" stopIfTrue="1">
      <formula>OR($C26=2,$C26=9)</formula>
    </cfRule>
  </conditionalFormatting>
  <conditionalFormatting sqref="O952:AD952">
    <cfRule type="expression" dxfId="2490" priority="859" stopIfTrue="1">
      <formula>OR($C26=2,$C26=9)</formula>
    </cfRule>
  </conditionalFormatting>
  <conditionalFormatting sqref="O953:AD953">
    <cfRule type="expression" dxfId="2489" priority="860" stopIfTrue="1">
      <formula>OR($C26=2,$C26=9)</formula>
    </cfRule>
  </conditionalFormatting>
  <conditionalFormatting sqref="O954:AD954">
    <cfRule type="expression" dxfId="2488" priority="861" stopIfTrue="1">
      <formula>OR($C26=2,$C26=9)</formula>
    </cfRule>
  </conditionalFormatting>
  <conditionalFormatting sqref="O955:AD955">
    <cfRule type="expression" dxfId="2487" priority="862" stopIfTrue="1">
      <formula>OR($C26=2,$C26=9)</formula>
    </cfRule>
  </conditionalFormatting>
  <conditionalFormatting sqref="O956:AD956">
    <cfRule type="expression" dxfId="2486" priority="863" stopIfTrue="1">
      <formula>OR($C26=2,$C26=9)</formula>
    </cfRule>
  </conditionalFormatting>
  <conditionalFormatting sqref="O957:AD957">
    <cfRule type="expression" dxfId="2485" priority="864" stopIfTrue="1">
      <formula>OR($C26=2,$C26=9)</formula>
    </cfRule>
  </conditionalFormatting>
  <conditionalFormatting sqref="O958:AD958">
    <cfRule type="expression" dxfId="2484" priority="865" stopIfTrue="1">
      <formula>OR($C26=2,$C26=9)</formula>
    </cfRule>
  </conditionalFormatting>
  <conditionalFormatting sqref="O959:AD959">
    <cfRule type="expression" dxfId="2483" priority="866" stopIfTrue="1">
      <formula>OR($C26=2,$C26=9)</formula>
    </cfRule>
  </conditionalFormatting>
  <conditionalFormatting sqref="O960:AD960">
    <cfRule type="expression" dxfId="2482" priority="867" stopIfTrue="1">
      <formula>OR($C26=2,$C26=9)</formula>
    </cfRule>
  </conditionalFormatting>
  <conditionalFormatting sqref="O961:AD961">
    <cfRule type="expression" dxfId="2481" priority="868" stopIfTrue="1">
      <formula>OR($C26=2,$C26=9)</formula>
    </cfRule>
  </conditionalFormatting>
  <conditionalFormatting sqref="O962:AD962">
    <cfRule type="expression" dxfId="2480" priority="869" stopIfTrue="1">
      <formula>OR($C26=2,$C26=9)</formula>
    </cfRule>
  </conditionalFormatting>
  <conditionalFormatting sqref="O963:AD963">
    <cfRule type="expression" dxfId="2479" priority="870" stopIfTrue="1">
      <formula>OR($C26=2,$C26=9)</formula>
    </cfRule>
  </conditionalFormatting>
  <conditionalFormatting sqref="O964:AD964">
    <cfRule type="expression" dxfId="2478" priority="871" stopIfTrue="1">
      <formula>OR($C26=2,$C26=9)</formula>
    </cfRule>
  </conditionalFormatting>
  <conditionalFormatting sqref="O965:AD965">
    <cfRule type="expression" dxfId="2477" priority="872" stopIfTrue="1">
      <formula>OR($C26=2,$C26=9)</formula>
    </cfRule>
  </conditionalFormatting>
  <conditionalFormatting sqref="O966:AD966">
    <cfRule type="expression" dxfId="2476" priority="873" stopIfTrue="1">
      <formula>OR($C26=2,$C26=9)</formula>
    </cfRule>
  </conditionalFormatting>
  <conditionalFormatting sqref="O967:AD967">
    <cfRule type="expression" dxfId="2475" priority="874" stopIfTrue="1">
      <formula>OR($C26=2,$C26=9)</formula>
    </cfRule>
  </conditionalFormatting>
  <conditionalFormatting sqref="O968:AD968">
    <cfRule type="expression" dxfId="2474" priority="875" stopIfTrue="1">
      <formula>OR($C26=2,$C26=9)</formula>
    </cfRule>
  </conditionalFormatting>
  <conditionalFormatting sqref="O969:AD969">
    <cfRule type="expression" dxfId="2473" priority="876" stopIfTrue="1">
      <formula>OR($C26=2,$C26=9)</formula>
    </cfRule>
  </conditionalFormatting>
  <conditionalFormatting sqref="O970:AD970">
    <cfRule type="expression" dxfId="2472" priority="877" stopIfTrue="1">
      <formula>OR($C26=2,$C26=9)</formula>
    </cfRule>
  </conditionalFormatting>
  <conditionalFormatting sqref="O971:AD971">
    <cfRule type="expression" dxfId="2471" priority="878" stopIfTrue="1">
      <formula>OR($C26=2,$C26=9)</formula>
    </cfRule>
  </conditionalFormatting>
  <conditionalFormatting sqref="O972:AD972">
    <cfRule type="expression" dxfId="2470" priority="879" stopIfTrue="1">
      <formula>OR($C26=2,$C26=9)</formula>
    </cfRule>
  </conditionalFormatting>
  <conditionalFormatting sqref="O973:AD973">
    <cfRule type="expression" dxfId="2469" priority="880" stopIfTrue="1">
      <formula>OR($C26=2,$C26=9)</formula>
    </cfRule>
  </conditionalFormatting>
  <conditionalFormatting sqref="O974:AD974">
    <cfRule type="expression" dxfId="2468" priority="881" stopIfTrue="1">
      <formula>OR($C26=2,$C26=9)</formula>
    </cfRule>
  </conditionalFormatting>
  <conditionalFormatting sqref="O975:AD975">
    <cfRule type="expression" dxfId="2467" priority="882" stopIfTrue="1">
      <formula>OR($C26=2,$C26=9)</formula>
    </cfRule>
  </conditionalFormatting>
  <conditionalFormatting sqref="O976:AD976">
    <cfRule type="expression" dxfId="2466" priority="883" stopIfTrue="1">
      <formula>OR($C26=2,$C26=9)</formula>
    </cfRule>
  </conditionalFormatting>
  <conditionalFormatting sqref="O977:AD977">
    <cfRule type="expression" dxfId="2465" priority="884" stopIfTrue="1">
      <formula>OR($C26=2,$C26=9)</formula>
    </cfRule>
  </conditionalFormatting>
  <conditionalFormatting sqref="O978:AD978">
    <cfRule type="expression" dxfId="2464" priority="885" stopIfTrue="1">
      <formula>OR($C26=2,$C26=9)</formula>
    </cfRule>
  </conditionalFormatting>
  <conditionalFormatting sqref="O979:AD979">
    <cfRule type="expression" dxfId="2463" priority="886" stopIfTrue="1">
      <formula>OR($C26=2,$C26=9)</formula>
    </cfRule>
  </conditionalFormatting>
  <conditionalFormatting sqref="O980:AD980">
    <cfRule type="expression" dxfId="2462" priority="887" stopIfTrue="1">
      <formula>OR($C26=2,$C26=9)</formula>
    </cfRule>
  </conditionalFormatting>
  <conditionalFormatting sqref="O981:AD981">
    <cfRule type="expression" dxfId="2461" priority="888" stopIfTrue="1">
      <formula>OR($C26=2,$C26=9)</formula>
    </cfRule>
  </conditionalFormatting>
  <conditionalFormatting sqref="O982:AD982">
    <cfRule type="expression" dxfId="2460" priority="889" stopIfTrue="1">
      <formula>OR($C26=2,$C26=9)</formula>
    </cfRule>
  </conditionalFormatting>
  <conditionalFormatting sqref="O983:AD983">
    <cfRule type="expression" dxfId="2459" priority="890" stopIfTrue="1">
      <formula>OR($C26=2,$C26=9)</formula>
    </cfRule>
  </conditionalFormatting>
  <conditionalFormatting sqref="O984:AD984">
    <cfRule type="expression" dxfId="2458" priority="891" stopIfTrue="1">
      <formula>OR($C26=2,$C26=9)</formula>
    </cfRule>
  </conditionalFormatting>
  <conditionalFormatting sqref="O985:AD985">
    <cfRule type="expression" dxfId="2457" priority="892" stopIfTrue="1">
      <formula>OR($C26=2,$C26=9)</formula>
    </cfRule>
  </conditionalFormatting>
  <conditionalFormatting sqref="O986:AD986">
    <cfRule type="expression" dxfId="2456" priority="893" stopIfTrue="1">
      <formula>OR($C26=2,$C26=9)</formula>
    </cfRule>
  </conditionalFormatting>
  <conditionalFormatting sqref="O987:AD987">
    <cfRule type="expression" dxfId="2455" priority="894" stopIfTrue="1">
      <formula>OR($C26=2,$C26=9)</formula>
    </cfRule>
  </conditionalFormatting>
  <conditionalFormatting sqref="O988:AD988">
    <cfRule type="expression" dxfId="2454" priority="895" stopIfTrue="1">
      <formula>OR($C26=2,$C26=9)</formula>
    </cfRule>
  </conditionalFormatting>
  <conditionalFormatting sqref="O989:AD989">
    <cfRule type="expression" dxfId="2453" priority="896" stopIfTrue="1">
      <formula>OR($C26=2,$C26=9)</formula>
    </cfRule>
  </conditionalFormatting>
  <conditionalFormatting sqref="O990:AD990">
    <cfRule type="expression" dxfId="2452" priority="897" stopIfTrue="1">
      <formula>OR($C26=2,$C26=9)</formula>
    </cfRule>
  </conditionalFormatting>
  <conditionalFormatting sqref="O991:AD991">
    <cfRule type="expression" dxfId="2451" priority="898" stopIfTrue="1">
      <formula>OR($C26=2,$C26=9)</formula>
    </cfRule>
  </conditionalFormatting>
  <conditionalFormatting sqref="O992:AD992">
    <cfRule type="expression" dxfId="2450" priority="899" stopIfTrue="1">
      <formula>OR($C26=2,$C26=9)</formula>
    </cfRule>
  </conditionalFormatting>
  <conditionalFormatting sqref="O993:AD993">
    <cfRule type="expression" dxfId="2449" priority="900" stopIfTrue="1">
      <formula>OR($C26=2,$C26=9)</formula>
    </cfRule>
  </conditionalFormatting>
  <conditionalFormatting sqref="O994:AD994">
    <cfRule type="expression" dxfId="2448" priority="901" stopIfTrue="1">
      <formula>OR($C26=2,$C26=9)</formula>
    </cfRule>
  </conditionalFormatting>
  <conditionalFormatting sqref="O995:AD995">
    <cfRule type="expression" dxfId="2447" priority="902" stopIfTrue="1">
      <formula>OR($C26=2,$C26=9)</formula>
    </cfRule>
  </conditionalFormatting>
  <conditionalFormatting sqref="O996:AD996">
    <cfRule type="expression" dxfId="2446" priority="903" stopIfTrue="1">
      <formula>OR($C26=2,$C26=9)</formula>
    </cfRule>
  </conditionalFormatting>
  <conditionalFormatting sqref="O997:AD997">
    <cfRule type="expression" dxfId="2445" priority="904" stopIfTrue="1">
      <formula>OR($C26=2,$C26=9)</formula>
    </cfRule>
  </conditionalFormatting>
  <conditionalFormatting sqref="O998:AD998">
    <cfRule type="expression" dxfId="2444" priority="905" stopIfTrue="1">
      <formula>OR($C26=2,$C26=9)</formula>
    </cfRule>
  </conditionalFormatting>
  <conditionalFormatting sqref="O999:AD999">
    <cfRule type="expression" dxfId="2443" priority="906" stopIfTrue="1">
      <formula>OR($C26=2,$C26=9)</formula>
    </cfRule>
  </conditionalFormatting>
  <conditionalFormatting sqref="O1000:AD1000">
    <cfRule type="expression" dxfId="2442" priority="907" stopIfTrue="1">
      <formula>OR($C26=2,$C26=9)</formula>
    </cfRule>
  </conditionalFormatting>
  <conditionalFormatting sqref="O1001:AD1001">
    <cfRule type="expression" dxfId="2441" priority="908" stopIfTrue="1">
      <formula>OR($C26=2,$C26=9)</formula>
    </cfRule>
  </conditionalFormatting>
  <conditionalFormatting sqref="O1002:AD1002">
    <cfRule type="expression" dxfId="2440" priority="909" stopIfTrue="1">
      <formula>OR($C26=2,$C26=9)</formula>
    </cfRule>
  </conditionalFormatting>
  <conditionalFormatting sqref="O1003:AD1003">
    <cfRule type="expression" dxfId="2439" priority="910" stopIfTrue="1">
      <formula>OR($C26=2,$C26=9)</formula>
    </cfRule>
  </conditionalFormatting>
  <conditionalFormatting sqref="O1004:AD1004">
    <cfRule type="expression" dxfId="2438" priority="911" stopIfTrue="1">
      <formula>OR($C26=2,$C26=9)</formula>
    </cfRule>
  </conditionalFormatting>
  <conditionalFormatting sqref="O1005:AD1005">
    <cfRule type="expression" dxfId="2437" priority="912" stopIfTrue="1">
      <formula>OR($C26=2,$C26=9)</formula>
    </cfRule>
  </conditionalFormatting>
  <conditionalFormatting sqref="O1006:AD1006">
    <cfRule type="expression" dxfId="2436" priority="913" stopIfTrue="1">
      <formula>OR($C26=2,$C26=9)</formula>
    </cfRule>
  </conditionalFormatting>
  <conditionalFormatting sqref="O1007:AD1007">
    <cfRule type="expression" dxfId="2435" priority="914" stopIfTrue="1">
      <formula>OR($C26=2,$C26=9)</formula>
    </cfRule>
  </conditionalFormatting>
  <conditionalFormatting sqref="O1008:AD1008">
    <cfRule type="expression" dxfId="2434" priority="915" stopIfTrue="1">
      <formula>OR($C26=2,$C26=9)</formula>
    </cfRule>
  </conditionalFormatting>
  <conditionalFormatting sqref="O1009:AD1009">
    <cfRule type="expression" dxfId="2433" priority="916" stopIfTrue="1">
      <formula>OR($C26=2,$C26=9)</formula>
    </cfRule>
  </conditionalFormatting>
  <conditionalFormatting sqref="O1010:AD1010">
    <cfRule type="expression" dxfId="2432" priority="917" stopIfTrue="1">
      <formula>OR($C26=2,$C26=9)</formula>
    </cfRule>
  </conditionalFormatting>
  <conditionalFormatting sqref="O1011:AD1011">
    <cfRule type="expression" dxfId="2431" priority="918" stopIfTrue="1">
      <formula>OR($C26=2,$C26=9)</formula>
    </cfRule>
  </conditionalFormatting>
  <conditionalFormatting sqref="O1012:AD1012">
    <cfRule type="expression" dxfId="2430" priority="919" stopIfTrue="1">
      <formula>OR($C26=2,$C26=9)</formula>
    </cfRule>
  </conditionalFormatting>
  <conditionalFormatting sqref="O1013:AD1013">
    <cfRule type="expression" dxfId="2429" priority="920" stopIfTrue="1">
      <formula>OR($C26=2,$C26=9)</formula>
    </cfRule>
  </conditionalFormatting>
  <conditionalFormatting sqref="O1014:AD1014">
    <cfRule type="expression" dxfId="2428" priority="921" stopIfTrue="1">
      <formula>OR($C26=2,$C26=9)</formula>
    </cfRule>
  </conditionalFormatting>
  <conditionalFormatting sqref="O1015:AD1015">
    <cfRule type="expression" dxfId="2427" priority="922" stopIfTrue="1">
      <formula>OR($C26=2,$C26=9)</formula>
    </cfRule>
  </conditionalFormatting>
  <conditionalFormatting sqref="O1016:AD1016">
    <cfRule type="expression" dxfId="2426" priority="923" stopIfTrue="1">
      <formula>OR($C26=2,$C26=9)</formula>
    </cfRule>
  </conditionalFormatting>
  <conditionalFormatting sqref="O1017:AD1017">
    <cfRule type="expression" dxfId="2425" priority="924" stopIfTrue="1">
      <formula>OR($C26=2,$C26=9)</formula>
    </cfRule>
  </conditionalFormatting>
  <conditionalFormatting sqref="O1018:AD1018">
    <cfRule type="expression" dxfId="2424" priority="925" stopIfTrue="1">
      <formula>OR($C26=2,$C26=9)</formula>
    </cfRule>
  </conditionalFormatting>
  <conditionalFormatting sqref="O1019:AD1019">
    <cfRule type="expression" dxfId="2423" priority="926" stopIfTrue="1">
      <formula>OR($C26=2,$C26=9)</formula>
    </cfRule>
  </conditionalFormatting>
  <conditionalFormatting sqref="O1020:AD1020">
    <cfRule type="expression" dxfId="2422" priority="927" stopIfTrue="1">
      <formula>OR($C26=2,$C26=9)</formula>
    </cfRule>
  </conditionalFormatting>
  <conditionalFormatting sqref="O1021:AD1021">
    <cfRule type="expression" dxfId="2421" priority="928" stopIfTrue="1">
      <formula>OR($C26=2,$C26=9)</formula>
    </cfRule>
  </conditionalFormatting>
  <conditionalFormatting sqref="O1022:AD1022">
    <cfRule type="expression" dxfId="2420" priority="929" stopIfTrue="1">
      <formula>OR($C26=2,$C26=9)</formula>
    </cfRule>
  </conditionalFormatting>
  <conditionalFormatting sqref="O1023:AD1023">
    <cfRule type="expression" dxfId="2419" priority="930" stopIfTrue="1">
      <formula>OR($C26=2,$C26=9)</formula>
    </cfRule>
  </conditionalFormatting>
  <conditionalFormatting sqref="O1024:AD1024">
    <cfRule type="expression" dxfId="2418" priority="931" stopIfTrue="1">
      <formula>OR($C26=2,$C26=9)</formula>
    </cfRule>
  </conditionalFormatting>
  <conditionalFormatting sqref="O1025:AD1025">
    <cfRule type="expression" dxfId="2417" priority="932" stopIfTrue="1">
      <formula>OR($C26=2,$C26=9)</formula>
    </cfRule>
  </conditionalFormatting>
  <conditionalFormatting sqref="O1026:AD1026">
    <cfRule type="expression" dxfId="2416" priority="933" stopIfTrue="1">
      <formula>OR($C26=2,$C26=9)</formula>
    </cfRule>
  </conditionalFormatting>
  <conditionalFormatting sqref="O1027:AD1027">
    <cfRule type="expression" dxfId="2415" priority="934" stopIfTrue="1">
      <formula>OR($C26=2,$C26=9)</formula>
    </cfRule>
  </conditionalFormatting>
  <conditionalFormatting sqref="O1028:AD1028">
    <cfRule type="expression" dxfId="2414" priority="935" stopIfTrue="1">
      <formula>OR($C26=2,$C26=9)</formula>
    </cfRule>
  </conditionalFormatting>
  <conditionalFormatting sqref="O1029:AD1029">
    <cfRule type="expression" dxfId="2413" priority="936" stopIfTrue="1">
      <formula>OR($C26=2,$C26=9)</formula>
    </cfRule>
  </conditionalFormatting>
  <conditionalFormatting sqref="O1030:AD1030">
    <cfRule type="expression" dxfId="2412" priority="937" stopIfTrue="1">
      <formula>OR($C26=2,$C26=9)</formula>
    </cfRule>
  </conditionalFormatting>
  <conditionalFormatting sqref="O1031:AD1031">
    <cfRule type="expression" dxfId="2411" priority="938" stopIfTrue="1">
      <formula>OR($C26=2,$C26=9)</formula>
    </cfRule>
  </conditionalFormatting>
  <conditionalFormatting sqref="O1032:AD1032">
    <cfRule type="expression" dxfId="2410" priority="939" stopIfTrue="1">
      <formula>OR($C26=2,$C26=9)</formula>
    </cfRule>
  </conditionalFormatting>
  <conditionalFormatting sqref="O1033:AD1033">
    <cfRule type="expression" dxfId="2409" priority="940" stopIfTrue="1">
      <formula>OR($C26=2,$C26=9)</formula>
    </cfRule>
  </conditionalFormatting>
  <conditionalFormatting sqref="O1034:AD1034">
    <cfRule type="expression" dxfId="2408" priority="941" stopIfTrue="1">
      <formula>OR($C26=2,$C26=9)</formula>
    </cfRule>
  </conditionalFormatting>
  <conditionalFormatting sqref="O1035:AD1035">
    <cfRule type="expression" dxfId="2407" priority="942" stopIfTrue="1">
      <formula>OR($C26=2,$C26=9)</formula>
    </cfRule>
  </conditionalFormatting>
  <conditionalFormatting sqref="O1036:AD1036">
    <cfRule type="expression" dxfId="2406" priority="943" stopIfTrue="1">
      <formula>OR($C26=2,$C26=9)</formula>
    </cfRule>
  </conditionalFormatting>
  <conditionalFormatting sqref="O1037:AD1037">
    <cfRule type="expression" dxfId="2405" priority="944" stopIfTrue="1">
      <formula>OR($C26=2,$C26=9)</formula>
    </cfRule>
  </conditionalFormatting>
  <conditionalFormatting sqref="O1038:AD1038">
    <cfRule type="expression" dxfId="2404" priority="945" stopIfTrue="1">
      <formula>OR($C26=2,$C26=9)</formula>
    </cfRule>
  </conditionalFormatting>
  <conditionalFormatting sqref="O1039:AD1039">
    <cfRule type="expression" dxfId="2403" priority="946" stopIfTrue="1">
      <formula>OR($C26=2,$C26=9)</formula>
    </cfRule>
  </conditionalFormatting>
  <conditionalFormatting sqref="O1040:AD1040">
    <cfRule type="expression" dxfId="2402" priority="947" stopIfTrue="1">
      <formula>OR($C26=2,$C26=9)</formula>
    </cfRule>
  </conditionalFormatting>
  <conditionalFormatting sqref="O1041:AD1041">
    <cfRule type="expression" dxfId="2401" priority="948" stopIfTrue="1">
      <formula>OR($C26=2,$C26=9)</formula>
    </cfRule>
  </conditionalFormatting>
  <conditionalFormatting sqref="O1042:AD1042">
    <cfRule type="expression" dxfId="2400" priority="949" stopIfTrue="1">
      <formula>OR($C26=2,$C26=9)</formula>
    </cfRule>
  </conditionalFormatting>
  <conditionalFormatting sqref="O1043:AD1043">
    <cfRule type="expression" dxfId="2399" priority="950" stopIfTrue="1">
      <formula>OR($C26=2,$C26=9)</formula>
    </cfRule>
  </conditionalFormatting>
  <conditionalFormatting sqref="O1044:AD1044">
    <cfRule type="expression" dxfId="2398" priority="951" stopIfTrue="1">
      <formula>OR($C26=2,$C26=9)</formula>
    </cfRule>
  </conditionalFormatting>
  <conditionalFormatting sqref="O1045:AD1045">
    <cfRule type="expression" dxfId="2397" priority="952" stopIfTrue="1">
      <formula>OR($C26=2,$C26=9)</formula>
    </cfRule>
  </conditionalFormatting>
  <conditionalFormatting sqref="O1046:AD1046">
    <cfRule type="expression" dxfId="2396" priority="953" stopIfTrue="1">
      <formula>OR($C26=2,$C26=9)</formula>
    </cfRule>
  </conditionalFormatting>
  <conditionalFormatting sqref="O1047:AD1047">
    <cfRule type="expression" dxfId="2395" priority="954" stopIfTrue="1">
      <formula>OR($C26=2,$C26=9)</formula>
    </cfRule>
  </conditionalFormatting>
  <conditionalFormatting sqref="O1048:AD1048">
    <cfRule type="expression" dxfId="2394" priority="955" stopIfTrue="1">
      <formula>OR($C26=2,$C26=9)</formula>
    </cfRule>
  </conditionalFormatting>
  <conditionalFormatting sqref="O1049:AD1049">
    <cfRule type="expression" dxfId="2393" priority="956" stopIfTrue="1">
      <formula>OR($C26=2,$C26=9)</formula>
    </cfRule>
  </conditionalFormatting>
  <conditionalFormatting sqref="O1050:AD1050">
    <cfRule type="expression" dxfId="2392" priority="957" stopIfTrue="1">
      <formula>OR($C26=2,$C26=9)</formula>
    </cfRule>
  </conditionalFormatting>
  <conditionalFormatting sqref="O1051:AD1051">
    <cfRule type="expression" dxfId="2391" priority="958" stopIfTrue="1">
      <formula>OR($C26=2,$C26=9)</formula>
    </cfRule>
  </conditionalFormatting>
  <conditionalFormatting sqref="O1052:AD1052">
    <cfRule type="expression" dxfId="2390" priority="959" stopIfTrue="1">
      <formula>OR($C26=2,$C26=9)</formula>
    </cfRule>
  </conditionalFormatting>
  <conditionalFormatting sqref="O1053:AD1053">
    <cfRule type="expression" dxfId="2389" priority="960" stopIfTrue="1">
      <formula>OR($C26=2,$C26=9)</formula>
    </cfRule>
  </conditionalFormatting>
  <conditionalFormatting sqref="O1054:AD1054">
    <cfRule type="expression" dxfId="2388" priority="961" stopIfTrue="1">
      <formula>OR($C26=2,$C26=9)</formula>
    </cfRule>
  </conditionalFormatting>
  <conditionalFormatting sqref="O1055:AD1055">
    <cfRule type="expression" dxfId="2387" priority="962" stopIfTrue="1">
      <formula>OR($C26=2,$C26=9)</formula>
    </cfRule>
  </conditionalFormatting>
  <conditionalFormatting sqref="O1056:AD1056">
    <cfRule type="expression" dxfId="2386" priority="963" stopIfTrue="1">
      <formula>OR($C26=2,$C26=9)</formula>
    </cfRule>
  </conditionalFormatting>
  <conditionalFormatting sqref="O1057:AD1057">
    <cfRule type="expression" dxfId="2385" priority="964" stopIfTrue="1">
      <formula>OR($C26=2,$C26=9)</formula>
    </cfRule>
  </conditionalFormatting>
  <conditionalFormatting sqref="O1058:AD1058">
    <cfRule type="expression" dxfId="2384" priority="965" stopIfTrue="1">
      <formula>OR($C26=2,$C26=9)</formula>
    </cfRule>
  </conditionalFormatting>
  <conditionalFormatting sqref="O1059:AD1059">
    <cfRule type="expression" dxfId="2383" priority="966" stopIfTrue="1">
      <formula>OR($C26=2,$C26=9)</formula>
    </cfRule>
  </conditionalFormatting>
  <conditionalFormatting sqref="O1060:AD1060">
    <cfRule type="expression" dxfId="2382" priority="967" stopIfTrue="1">
      <formula>OR($C26=2,$C26=9)</formula>
    </cfRule>
  </conditionalFormatting>
  <conditionalFormatting sqref="O1061:AD1061">
    <cfRule type="expression" dxfId="2381" priority="968" stopIfTrue="1">
      <formula>OR($C26=2,$C26=9)</formula>
    </cfRule>
  </conditionalFormatting>
  <conditionalFormatting sqref="O1062:AD1062">
    <cfRule type="expression" dxfId="2380" priority="969" stopIfTrue="1">
      <formula>OR($C26=2,$C26=9)</formula>
    </cfRule>
  </conditionalFormatting>
  <conditionalFormatting sqref="O1063:AD1063">
    <cfRule type="expression" dxfId="2379" priority="970" stopIfTrue="1">
      <formula>OR($C26=2,$C26=9)</formula>
    </cfRule>
  </conditionalFormatting>
  <conditionalFormatting sqref="O1064:AD1064">
    <cfRule type="expression" dxfId="2378" priority="971" stopIfTrue="1">
      <formula>OR($C26=2,$C26=9)</formula>
    </cfRule>
  </conditionalFormatting>
  <conditionalFormatting sqref="O1065:AD1065">
    <cfRule type="expression" dxfId="2377" priority="972" stopIfTrue="1">
      <formula>OR($C26=2,$C26=9)</formula>
    </cfRule>
  </conditionalFormatting>
  <conditionalFormatting sqref="O1066:AD1066">
    <cfRule type="expression" dxfId="2376" priority="973" stopIfTrue="1">
      <formula>OR($C26=2,$C26=9)</formula>
    </cfRule>
  </conditionalFormatting>
  <conditionalFormatting sqref="O1067:AD1067">
    <cfRule type="expression" dxfId="2375" priority="974" stopIfTrue="1">
      <formula>OR($C26=2,$C26=9)</formula>
    </cfRule>
  </conditionalFormatting>
  <conditionalFormatting sqref="O1068:AD1068">
    <cfRule type="expression" dxfId="2374" priority="975" stopIfTrue="1">
      <formula>OR($C26=2,$C26=9)</formula>
    </cfRule>
  </conditionalFormatting>
  <conditionalFormatting sqref="O1069:AD1069">
    <cfRule type="expression" dxfId="2373" priority="976" stopIfTrue="1">
      <formula>OR($C26=2,$C26=9)</formula>
    </cfRule>
  </conditionalFormatting>
  <conditionalFormatting sqref="O1070:AD1070">
    <cfRule type="expression" dxfId="2372" priority="977" stopIfTrue="1">
      <formula>OR($C26=2,$C26=9)</formula>
    </cfRule>
  </conditionalFormatting>
  <conditionalFormatting sqref="O1071:AD1071">
    <cfRule type="expression" dxfId="2371" priority="978" stopIfTrue="1">
      <formula>OR($C26=2,$C26=9)</formula>
    </cfRule>
  </conditionalFormatting>
  <conditionalFormatting sqref="O1072:AD1072">
    <cfRule type="expression" dxfId="2370" priority="979" stopIfTrue="1">
      <formula>OR($C26=2,$C26=9)</formula>
    </cfRule>
  </conditionalFormatting>
  <conditionalFormatting sqref="O1073:AD1073">
    <cfRule type="expression" dxfId="2369" priority="980" stopIfTrue="1">
      <formula>OR($C26=2,$C26=9)</formula>
    </cfRule>
  </conditionalFormatting>
  <conditionalFormatting sqref="O1074:AD1074">
    <cfRule type="expression" dxfId="2368" priority="981" stopIfTrue="1">
      <formula>OR($C26=2,$C26=9)</formula>
    </cfRule>
  </conditionalFormatting>
  <conditionalFormatting sqref="O1075:AD1075">
    <cfRule type="expression" dxfId="2367" priority="982" stopIfTrue="1">
      <formula>OR($C26=2,$C26=9)</formula>
    </cfRule>
  </conditionalFormatting>
  <conditionalFormatting sqref="O1076:AD1076">
    <cfRule type="expression" dxfId="2366" priority="983" stopIfTrue="1">
      <formula>OR($C26=2,$C26=9)</formula>
    </cfRule>
  </conditionalFormatting>
  <conditionalFormatting sqref="O1077:AD1077">
    <cfRule type="expression" dxfId="2365" priority="984" stopIfTrue="1">
      <formula>OR($C26=2,$C26=9)</formula>
    </cfRule>
  </conditionalFormatting>
  <conditionalFormatting sqref="O1078:AD1078">
    <cfRule type="expression" dxfId="2364" priority="985" stopIfTrue="1">
      <formula>OR($C26=2,$C26=9)</formula>
    </cfRule>
  </conditionalFormatting>
  <conditionalFormatting sqref="O1079:AD1079">
    <cfRule type="expression" dxfId="2363" priority="986" stopIfTrue="1">
      <formula>OR($C26=2,$C26=9)</formula>
    </cfRule>
  </conditionalFormatting>
  <conditionalFormatting sqref="O1080:AD1080">
    <cfRule type="expression" dxfId="2362" priority="987" stopIfTrue="1">
      <formula>OR($C26=2,$C26=9)</formula>
    </cfRule>
  </conditionalFormatting>
  <conditionalFormatting sqref="O1081:AD1081">
    <cfRule type="expression" dxfId="2361" priority="988" stopIfTrue="1">
      <formula>OR($C26=2,$C26=9)</formula>
    </cfRule>
  </conditionalFormatting>
  <conditionalFormatting sqref="O1082:AD1082">
    <cfRule type="expression" dxfId="2360" priority="989" stopIfTrue="1">
      <formula>OR($C26=2,$C26=9)</formula>
    </cfRule>
  </conditionalFormatting>
  <conditionalFormatting sqref="O1083:AD1083">
    <cfRule type="expression" dxfId="2359" priority="990" stopIfTrue="1">
      <formula>OR($C26=2,$C26=9)</formula>
    </cfRule>
  </conditionalFormatting>
  <conditionalFormatting sqref="O1084:AD1084">
    <cfRule type="expression" dxfId="2358" priority="991" stopIfTrue="1">
      <formula>OR($C26=2,$C26=9)</formula>
    </cfRule>
  </conditionalFormatting>
  <conditionalFormatting sqref="O1085:AD1085">
    <cfRule type="expression" dxfId="2357" priority="992" stopIfTrue="1">
      <formula>OR($C26=2,$C26=9)</formula>
    </cfRule>
  </conditionalFormatting>
  <conditionalFormatting sqref="O1086:AD1086">
    <cfRule type="expression" dxfId="2356" priority="993" stopIfTrue="1">
      <formula>OR($C26=2,$C26=9)</formula>
    </cfRule>
  </conditionalFormatting>
  <conditionalFormatting sqref="O1087:AD1087">
    <cfRule type="expression" dxfId="2355" priority="994" stopIfTrue="1">
      <formula>OR($C26=2,$C26=9)</formula>
    </cfRule>
  </conditionalFormatting>
  <conditionalFormatting sqref="O1088:AD1088">
    <cfRule type="expression" dxfId="2354" priority="995" stopIfTrue="1">
      <formula>OR($C26=2,$C26=9)</formula>
    </cfRule>
  </conditionalFormatting>
  <conditionalFormatting sqref="O1089:AD1089">
    <cfRule type="expression" dxfId="2353" priority="996" stopIfTrue="1">
      <formula>OR($C26=2,$C26=9)</formula>
    </cfRule>
  </conditionalFormatting>
  <conditionalFormatting sqref="O1090:AD1090">
    <cfRule type="expression" dxfId="2352" priority="997" stopIfTrue="1">
      <formula>OR($C26=2,$C26=9)</formula>
    </cfRule>
  </conditionalFormatting>
  <conditionalFormatting sqref="O1091:AD1091">
    <cfRule type="expression" dxfId="2351" priority="998" stopIfTrue="1">
      <formula>OR($C26=2,$C26=9)</formula>
    </cfRule>
  </conditionalFormatting>
  <conditionalFormatting sqref="O1092:AD1092">
    <cfRule type="expression" dxfId="2350" priority="999" stopIfTrue="1">
      <formula>OR($C26=2,$C26=9)</formula>
    </cfRule>
  </conditionalFormatting>
  <conditionalFormatting sqref="O1093:AD1093">
    <cfRule type="expression" dxfId="2349" priority="1000" stopIfTrue="1">
      <formula>OR($C26=2,$C26=9)</formula>
    </cfRule>
  </conditionalFormatting>
  <conditionalFormatting sqref="O1094:AD1094">
    <cfRule type="expression" dxfId="2348" priority="1001" stopIfTrue="1">
      <formula>OR($C26=2,$C26=9)</formula>
    </cfRule>
  </conditionalFormatting>
  <conditionalFormatting sqref="O1095:AD1095">
    <cfRule type="expression" dxfId="2347" priority="1002" stopIfTrue="1">
      <formula>OR($C26=2,$C26=9)</formula>
    </cfRule>
  </conditionalFormatting>
  <conditionalFormatting sqref="O1096:AD1096">
    <cfRule type="expression" dxfId="2346" priority="1003" stopIfTrue="1">
      <formula>OR($C26=2,$C26=9)</formula>
    </cfRule>
  </conditionalFormatting>
  <conditionalFormatting sqref="O1097:AD1097">
    <cfRule type="expression" dxfId="2345" priority="1004" stopIfTrue="1">
      <formula>OR($C26=2,$C26=9)</formula>
    </cfRule>
  </conditionalFormatting>
  <conditionalFormatting sqref="O1098:AD1098">
    <cfRule type="expression" dxfId="2344" priority="1005" stopIfTrue="1">
      <formula>OR($C26=2,$C26=9)</formula>
    </cfRule>
  </conditionalFormatting>
  <conditionalFormatting sqref="O1099:AD1099">
    <cfRule type="expression" dxfId="2343" priority="1006" stopIfTrue="1">
      <formula>OR($C26=2,$C26=9)</formula>
    </cfRule>
  </conditionalFormatting>
  <conditionalFormatting sqref="O1100:AD1100">
    <cfRule type="expression" dxfId="2342" priority="1007" stopIfTrue="1">
      <formula>OR($C26=2,$C26=9)</formula>
    </cfRule>
  </conditionalFormatting>
  <conditionalFormatting sqref="O1101:AD1101">
    <cfRule type="expression" dxfId="2341" priority="1008" stopIfTrue="1">
      <formula>OR($C26=2,$C26=9)</formula>
    </cfRule>
  </conditionalFormatting>
  <conditionalFormatting sqref="O1102:AD1102">
    <cfRule type="expression" dxfId="2340" priority="1009" stopIfTrue="1">
      <formula>OR($C26=2,$C26=9)</formula>
    </cfRule>
  </conditionalFormatting>
  <conditionalFormatting sqref="O1103:AD1103">
    <cfRule type="expression" dxfId="2339" priority="1010" stopIfTrue="1">
      <formula>OR($C26=2,$C26=9)</formula>
    </cfRule>
  </conditionalFormatting>
  <conditionalFormatting sqref="O1104:AD1104">
    <cfRule type="expression" dxfId="2338" priority="1011" stopIfTrue="1">
      <formula>OR($C26=2,$C26=9)</formula>
    </cfRule>
  </conditionalFormatting>
  <conditionalFormatting sqref="O1105:AD1105">
    <cfRule type="expression" dxfId="2337" priority="1012" stopIfTrue="1">
      <formula>OR($C26=2,$C26=9)</formula>
    </cfRule>
  </conditionalFormatting>
  <conditionalFormatting sqref="O1106:AD1106">
    <cfRule type="expression" dxfId="2336" priority="1013" stopIfTrue="1">
      <formula>OR($C26=2,$C26=9)</formula>
    </cfRule>
  </conditionalFormatting>
  <conditionalFormatting sqref="O1107:AD1107">
    <cfRule type="expression" dxfId="2335" priority="1014" stopIfTrue="1">
      <formula>OR($C26=2,$C26=9)</formula>
    </cfRule>
  </conditionalFormatting>
  <conditionalFormatting sqref="O1108:AD1108">
    <cfRule type="expression" dxfId="2334" priority="1015" stopIfTrue="1">
      <formula>OR($C26=2,$C26=9)</formula>
    </cfRule>
  </conditionalFormatting>
  <conditionalFormatting sqref="O1109:AD1109">
    <cfRule type="expression" dxfId="2333" priority="1016" stopIfTrue="1">
      <formula>OR($C26=2,$C26=9)</formula>
    </cfRule>
  </conditionalFormatting>
  <conditionalFormatting sqref="O1110:AD1110">
    <cfRule type="expression" dxfId="2332" priority="1017" stopIfTrue="1">
      <formula>OR($C26=2,$C26=9)</formula>
    </cfRule>
  </conditionalFormatting>
  <conditionalFormatting sqref="O1111:AD1111">
    <cfRule type="expression" dxfId="2331" priority="1018" stopIfTrue="1">
      <formula>OR($C26=2,$C26=9)</formula>
    </cfRule>
  </conditionalFormatting>
  <conditionalFormatting sqref="O1112:AD1112">
    <cfRule type="expression" dxfId="2330" priority="1019" stopIfTrue="1">
      <formula>OR($C26=2,$C26=9)</formula>
    </cfRule>
  </conditionalFormatting>
  <conditionalFormatting sqref="O1113:AD1113">
    <cfRule type="expression" dxfId="2329" priority="1020" stopIfTrue="1">
      <formula>OR($C26=2,$C26=9)</formula>
    </cfRule>
  </conditionalFormatting>
  <conditionalFormatting sqref="O1114:AD1114">
    <cfRule type="expression" dxfId="2328" priority="1021" stopIfTrue="1">
      <formula>OR($C26=2,$C26=9)</formula>
    </cfRule>
  </conditionalFormatting>
  <conditionalFormatting sqref="O1115:AD1115">
    <cfRule type="expression" dxfId="2327" priority="1022" stopIfTrue="1">
      <formula>OR($C26=2,$C26=9)</formula>
    </cfRule>
  </conditionalFormatting>
  <conditionalFormatting sqref="O1116:AD1116">
    <cfRule type="expression" dxfId="2326" priority="1023" stopIfTrue="1">
      <formula>OR($C26=2,$C26=9)</formula>
    </cfRule>
  </conditionalFormatting>
  <conditionalFormatting sqref="O1117:AD1117">
    <cfRule type="expression" dxfId="2325" priority="1024" stopIfTrue="1">
      <formula>OR($C26=2,$C26=9)</formula>
    </cfRule>
  </conditionalFormatting>
  <conditionalFormatting sqref="O1118:AD1118">
    <cfRule type="expression" dxfId="2324" priority="1025" stopIfTrue="1">
      <formula>OR($C26=2,$C26=9)</formula>
    </cfRule>
  </conditionalFormatting>
  <conditionalFormatting sqref="O1119:AD1119">
    <cfRule type="expression" dxfId="2323" priority="1026" stopIfTrue="1">
      <formula>OR($C26=2,$C26=9)</formula>
    </cfRule>
  </conditionalFormatting>
  <conditionalFormatting sqref="O1120:AD1120">
    <cfRule type="expression" dxfId="2322" priority="1027" stopIfTrue="1">
      <formula>OR($C26=2,$C26=9)</formula>
    </cfRule>
  </conditionalFormatting>
  <conditionalFormatting sqref="O1121:AD1121">
    <cfRule type="expression" dxfId="2321" priority="1028" stopIfTrue="1">
      <formula>OR($C26=2,$C26=9)</formula>
    </cfRule>
  </conditionalFormatting>
  <conditionalFormatting sqref="O1122:AD1122">
    <cfRule type="expression" dxfId="2320" priority="1029" stopIfTrue="1">
      <formula>OR($C26=2,$C26=9)</formula>
    </cfRule>
  </conditionalFormatting>
  <conditionalFormatting sqref="O1123:AD1123">
    <cfRule type="expression" dxfId="2319" priority="1030" stopIfTrue="1">
      <formula>OR($C26=2,$C26=9)</formula>
    </cfRule>
  </conditionalFormatting>
  <conditionalFormatting sqref="O1124:AD1124">
    <cfRule type="expression" dxfId="2318" priority="1031" stopIfTrue="1">
      <formula>OR($C26=2,$C26=9)</formula>
    </cfRule>
  </conditionalFormatting>
  <conditionalFormatting sqref="O1125:AD1125">
    <cfRule type="expression" dxfId="2317" priority="1032" stopIfTrue="1">
      <formula>OR($C26=2,$C26=9)</formula>
    </cfRule>
  </conditionalFormatting>
  <conditionalFormatting sqref="O1126:AD1126">
    <cfRule type="expression" dxfId="2316" priority="1033" stopIfTrue="1">
      <formula>OR($C26=2,$C26=9)</formula>
    </cfRule>
  </conditionalFormatting>
  <conditionalFormatting sqref="O1127:AD1127">
    <cfRule type="expression" dxfId="2315" priority="1034" stopIfTrue="1">
      <formula>OR($C26=2,$C26=9)</formula>
    </cfRule>
  </conditionalFormatting>
  <conditionalFormatting sqref="O1128:AD1128">
    <cfRule type="expression" dxfId="2314" priority="1035" stopIfTrue="1">
      <formula>OR($C26=2,$C26=9)</formula>
    </cfRule>
  </conditionalFormatting>
  <conditionalFormatting sqref="O1129:AD1129">
    <cfRule type="expression" dxfId="2313" priority="1036" stopIfTrue="1">
      <formula>OR($C26=2,$C26=9)</formula>
    </cfRule>
  </conditionalFormatting>
  <conditionalFormatting sqref="O1130:AD1130">
    <cfRule type="expression" dxfId="2312" priority="1037" stopIfTrue="1">
      <formula>OR($C26=2,$C26=9)</formula>
    </cfRule>
  </conditionalFormatting>
  <conditionalFormatting sqref="O1131:AD1131">
    <cfRule type="expression" dxfId="2311" priority="1038" stopIfTrue="1">
      <formula>OR($C26=2,$C26=9)</formula>
    </cfRule>
  </conditionalFormatting>
  <conditionalFormatting sqref="O1132:AD1132">
    <cfRule type="expression" dxfId="2310" priority="1039" stopIfTrue="1">
      <formula>OR($C26=2,$C26=9)</formula>
    </cfRule>
  </conditionalFormatting>
  <conditionalFormatting sqref="O1133:AD1133">
    <cfRule type="expression" dxfId="2309" priority="1040" stopIfTrue="1">
      <formula>OR($C26=2,$C26=9)</formula>
    </cfRule>
  </conditionalFormatting>
  <conditionalFormatting sqref="O1134:AD1134">
    <cfRule type="expression" dxfId="2308" priority="1041" stopIfTrue="1">
      <formula>OR($C26=2,$C26=9)</formula>
    </cfRule>
  </conditionalFormatting>
  <conditionalFormatting sqref="O1135:AD1135">
    <cfRule type="expression" dxfId="2307" priority="1042" stopIfTrue="1">
      <formula>OR($C26=2,$C26=9)</formula>
    </cfRule>
  </conditionalFormatting>
  <conditionalFormatting sqref="O1136:AD1136">
    <cfRule type="expression" dxfId="2306" priority="1043" stopIfTrue="1">
      <formula>OR($C26=2,$C26=9)</formula>
    </cfRule>
  </conditionalFormatting>
  <conditionalFormatting sqref="O1137:AD1137">
    <cfRule type="expression" dxfId="2305" priority="1044" stopIfTrue="1">
      <formula>OR($C26=2,$C26=9)</formula>
    </cfRule>
  </conditionalFormatting>
  <conditionalFormatting sqref="O1138:AD1138">
    <cfRule type="expression" dxfId="2304" priority="1045" stopIfTrue="1">
      <formula>OR($C26=2,$C26=9)</formula>
    </cfRule>
  </conditionalFormatting>
  <conditionalFormatting sqref="O1139:AD1139">
    <cfRule type="expression" dxfId="2303" priority="1046" stopIfTrue="1">
      <formula>OR($C26=2,$C26=9)</formula>
    </cfRule>
  </conditionalFormatting>
  <conditionalFormatting sqref="O1140:AD1140">
    <cfRule type="expression" dxfId="2302" priority="1047" stopIfTrue="1">
      <formula>OR($C26=2,$C26=9)</formula>
    </cfRule>
  </conditionalFormatting>
  <conditionalFormatting sqref="O1141:AD1141">
    <cfRule type="expression" dxfId="2301" priority="1048" stopIfTrue="1">
      <formula>OR($C26=2,$C26=9)</formula>
    </cfRule>
  </conditionalFormatting>
  <conditionalFormatting sqref="O1142:AD1142">
    <cfRule type="expression" dxfId="2300" priority="1049" stopIfTrue="1">
      <formula>OR($C26=2,$C26=9)</formula>
    </cfRule>
  </conditionalFormatting>
  <conditionalFormatting sqref="O1143:AD1143">
    <cfRule type="expression" dxfId="2299" priority="1050" stopIfTrue="1">
      <formula>OR($C26=2,$C26=9)</formula>
    </cfRule>
  </conditionalFormatting>
  <conditionalFormatting sqref="O1144:AD1144">
    <cfRule type="expression" dxfId="2298" priority="1051" stopIfTrue="1">
      <formula>OR($C26=2,$C26=9)</formula>
    </cfRule>
  </conditionalFormatting>
  <conditionalFormatting sqref="O1145:AD1145">
    <cfRule type="expression" dxfId="2297" priority="1052" stopIfTrue="1">
      <formula>OR($C26=2,$C26=9)</formula>
    </cfRule>
  </conditionalFormatting>
  <conditionalFormatting sqref="O1146:AD1146">
    <cfRule type="expression" dxfId="2296" priority="1053" stopIfTrue="1">
      <formula>OR($C26=2,$C26=9)</formula>
    </cfRule>
  </conditionalFormatting>
  <conditionalFormatting sqref="O1147:AD1147">
    <cfRule type="expression" dxfId="2295" priority="1054" stopIfTrue="1">
      <formula>OR($C26=2,$C26=9)</formula>
    </cfRule>
  </conditionalFormatting>
  <conditionalFormatting sqref="O1148:AD1148">
    <cfRule type="expression" dxfId="2294" priority="1055" stopIfTrue="1">
      <formula>OR($C26=2,$C26=9)</formula>
    </cfRule>
  </conditionalFormatting>
  <conditionalFormatting sqref="O1149:AD1149">
    <cfRule type="expression" dxfId="2293" priority="1056" stopIfTrue="1">
      <formula>OR($C26=2,$C26=9)</formula>
    </cfRule>
  </conditionalFormatting>
  <conditionalFormatting sqref="O1150:AD1150">
    <cfRule type="expression" dxfId="2292" priority="1057" stopIfTrue="1">
      <formula>OR($C26=2,$C26=9)</formula>
    </cfRule>
  </conditionalFormatting>
  <conditionalFormatting sqref="O1151:AD1151">
    <cfRule type="expression" dxfId="2291" priority="1058" stopIfTrue="1">
      <formula>OR($C26=2,$C26=9)</formula>
    </cfRule>
  </conditionalFormatting>
  <conditionalFormatting sqref="O1152:AD1152">
    <cfRule type="expression" dxfId="2290" priority="1059" stopIfTrue="1">
      <formula>OR($C26=2,$C26=9)</formula>
    </cfRule>
  </conditionalFormatting>
  <conditionalFormatting sqref="O1153:AD1153">
    <cfRule type="expression" dxfId="2289" priority="1060" stopIfTrue="1">
      <formula>OR($C26=2,$C26=9)</formula>
    </cfRule>
  </conditionalFormatting>
  <conditionalFormatting sqref="O1154:AD1154">
    <cfRule type="expression" dxfId="2288" priority="1061" stopIfTrue="1">
      <formula>OR($C26=2,$C26=9)</formula>
    </cfRule>
  </conditionalFormatting>
  <conditionalFormatting sqref="O1155:AD1155">
    <cfRule type="expression" dxfId="2287" priority="1062" stopIfTrue="1">
      <formula>OR($C26=2,$C26=9)</formula>
    </cfRule>
  </conditionalFormatting>
  <conditionalFormatting sqref="O1156:AD1156">
    <cfRule type="expression" dxfId="2286" priority="1063" stopIfTrue="1">
      <formula>OR($C26=2,$C26=9)</formula>
    </cfRule>
  </conditionalFormatting>
  <conditionalFormatting sqref="O1157:AD1157">
    <cfRule type="expression" dxfId="2285" priority="1064" stopIfTrue="1">
      <formula>OR($C26=2,$C26=9)</formula>
    </cfRule>
  </conditionalFormatting>
  <conditionalFormatting sqref="O1158:AD1158">
    <cfRule type="expression" dxfId="2284" priority="1065" stopIfTrue="1">
      <formula>OR($C26=2,$C26=9)</formula>
    </cfRule>
  </conditionalFormatting>
  <conditionalFormatting sqref="O1159:AD1159">
    <cfRule type="expression" dxfId="2283" priority="1066" stopIfTrue="1">
      <formula>OR($C26=2,$C26=9)</formula>
    </cfRule>
  </conditionalFormatting>
  <conditionalFormatting sqref="O1160:AD1160">
    <cfRule type="expression" dxfId="2282" priority="1067" stopIfTrue="1">
      <formula>OR($C26=2,$C26=9)</formula>
    </cfRule>
  </conditionalFormatting>
  <conditionalFormatting sqref="O1161:AD1161">
    <cfRule type="expression" dxfId="2281" priority="1068" stopIfTrue="1">
      <formula>OR($C26=2,$C26=9)</formula>
    </cfRule>
  </conditionalFormatting>
  <conditionalFormatting sqref="O1162:AD1162">
    <cfRule type="expression" dxfId="2280" priority="1069" stopIfTrue="1">
      <formula>OR($C26=2,$C26=9)</formula>
    </cfRule>
  </conditionalFormatting>
  <conditionalFormatting sqref="O1163:AD1163">
    <cfRule type="expression" dxfId="2279" priority="1070" stopIfTrue="1">
      <formula>OR($C26=2,$C26=9)</formula>
    </cfRule>
  </conditionalFormatting>
  <conditionalFormatting sqref="O1164:AD1164">
    <cfRule type="expression" dxfId="2278" priority="1071" stopIfTrue="1">
      <formula>OR($C26=2,$C26=9)</formula>
    </cfRule>
  </conditionalFormatting>
  <conditionalFormatting sqref="O1165:AD1165">
    <cfRule type="expression" dxfId="2277" priority="1072" stopIfTrue="1">
      <formula>OR($C26=2,$C26=9)</formula>
    </cfRule>
  </conditionalFormatting>
  <conditionalFormatting sqref="O1166:AD1166">
    <cfRule type="expression" dxfId="2276" priority="1073" stopIfTrue="1">
      <formula>OR($C26=2,$C26=9)</formula>
    </cfRule>
  </conditionalFormatting>
  <conditionalFormatting sqref="O1167:AD1167">
    <cfRule type="expression" dxfId="2275" priority="1074" stopIfTrue="1">
      <formula>OR($C26=2,$C26=9)</formula>
    </cfRule>
  </conditionalFormatting>
  <conditionalFormatting sqref="O1168:AD1168">
    <cfRule type="expression" dxfId="2274" priority="1075" stopIfTrue="1">
      <formula>OR($C26=2,$C26=9)</formula>
    </cfRule>
  </conditionalFormatting>
  <conditionalFormatting sqref="O1169:AD1169">
    <cfRule type="expression" dxfId="2273" priority="1076" stopIfTrue="1">
      <formula>OR($C26=2,$C26=9)</formula>
    </cfRule>
  </conditionalFormatting>
  <conditionalFormatting sqref="O1170:AD1170">
    <cfRule type="expression" dxfId="2272" priority="1077" stopIfTrue="1">
      <formula>OR($C26=2,$C26=9)</formula>
    </cfRule>
  </conditionalFormatting>
  <conditionalFormatting sqref="O1171:AD1171">
    <cfRule type="expression" dxfId="2271" priority="1078" stopIfTrue="1">
      <formula>OR($C26=2,$C26=9)</formula>
    </cfRule>
  </conditionalFormatting>
  <conditionalFormatting sqref="O1172:AD1172">
    <cfRule type="expression" dxfId="2270" priority="1079" stopIfTrue="1">
      <formula>OR($C26=2,$C26=9)</formula>
    </cfRule>
  </conditionalFormatting>
  <conditionalFormatting sqref="O1173:AD1173">
    <cfRule type="expression" dxfId="2269" priority="1080" stopIfTrue="1">
      <formula>OR($C26=2,$C26=9)</formula>
    </cfRule>
  </conditionalFormatting>
  <conditionalFormatting sqref="O1174:AD1174">
    <cfRule type="expression" dxfId="2268" priority="1081" stopIfTrue="1">
      <formula>OR($C26=2,$C26=9)</formula>
    </cfRule>
  </conditionalFormatting>
  <conditionalFormatting sqref="O1175:AD1175">
    <cfRule type="expression" dxfId="2267" priority="1082" stopIfTrue="1">
      <formula>OR($C26=2,$C26=9)</formula>
    </cfRule>
  </conditionalFormatting>
  <conditionalFormatting sqref="O1176:AD1176">
    <cfRule type="expression" dxfId="2266" priority="1083" stopIfTrue="1">
      <formula>OR($C26=2,$C26=9)</formula>
    </cfRule>
  </conditionalFormatting>
  <conditionalFormatting sqref="O1177:AD1177">
    <cfRule type="expression" dxfId="2265" priority="1084" stopIfTrue="1">
      <formula>OR($C26=2,$C26=9)</formula>
    </cfRule>
  </conditionalFormatting>
  <conditionalFormatting sqref="O1178:AD1178">
    <cfRule type="expression" dxfId="2264" priority="1085" stopIfTrue="1">
      <formula>OR($C26=2,$C26=9)</formula>
    </cfRule>
  </conditionalFormatting>
  <conditionalFormatting sqref="O1179:AD1179">
    <cfRule type="expression" dxfId="2263" priority="1086" stopIfTrue="1">
      <formula>OR($C26=2,$C26=9)</formula>
    </cfRule>
  </conditionalFormatting>
  <conditionalFormatting sqref="O1180:AD1180">
    <cfRule type="expression" dxfId="2262" priority="1087" stopIfTrue="1">
      <formula>OR($C26=2,$C26=9)</formula>
    </cfRule>
  </conditionalFormatting>
  <conditionalFormatting sqref="O1181:AD1181">
    <cfRule type="expression" dxfId="2261" priority="1088" stopIfTrue="1">
      <formula>OR($C26=2,$C26=9)</formula>
    </cfRule>
  </conditionalFormatting>
  <conditionalFormatting sqref="O1182:AD1182">
    <cfRule type="expression" dxfId="2260" priority="1089" stopIfTrue="1">
      <formula>OR($C26=2,$C26=9)</formula>
    </cfRule>
  </conditionalFormatting>
  <conditionalFormatting sqref="O1183:AD1183">
    <cfRule type="expression" dxfId="2259" priority="1090" stopIfTrue="1">
      <formula>OR($C26=2,$C26=9)</formula>
    </cfRule>
  </conditionalFormatting>
  <conditionalFormatting sqref="O1184:AD1184">
    <cfRule type="expression" dxfId="2258" priority="1091" stopIfTrue="1">
      <formula>OR($C26=2,$C26=9)</formula>
    </cfRule>
  </conditionalFormatting>
  <conditionalFormatting sqref="O1185:AD1185">
    <cfRule type="expression" dxfId="2257" priority="1092" stopIfTrue="1">
      <formula>OR($C26=2,$C26=9)</formula>
    </cfRule>
  </conditionalFormatting>
  <conditionalFormatting sqref="O1186:AD1186">
    <cfRule type="expression" dxfId="2256" priority="1093" stopIfTrue="1">
      <formula>OR($C26=2,$C26=9)</formula>
    </cfRule>
  </conditionalFormatting>
  <conditionalFormatting sqref="O1187:AD1187">
    <cfRule type="expression" dxfId="2255" priority="1094" stopIfTrue="1">
      <formula>OR($C26=2,$C26=9)</formula>
    </cfRule>
  </conditionalFormatting>
  <conditionalFormatting sqref="O1188:AD1188">
    <cfRule type="expression" dxfId="2254" priority="1095" stopIfTrue="1">
      <formula>OR($C26=2,$C26=9)</formula>
    </cfRule>
  </conditionalFormatting>
  <conditionalFormatting sqref="O1189:AD1189">
    <cfRule type="expression" dxfId="2253" priority="1096" stopIfTrue="1">
      <formula>OR($C26=2,$C26=9)</formula>
    </cfRule>
  </conditionalFormatting>
  <conditionalFormatting sqref="O1190:AD1190">
    <cfRule type="expression" dxfId="2252" priority="1097" stopIfTrue="1">
      <formula>OR($C26=2,$C26=9)</formula>
    </cfRule>
  </conditionalFormatting>
  <conditionalFormatting sqref="O1191:AD1191">
    <cfRule type="expression" dxfId="2251" priority="1098" stopIfTrue="1">
      <formula>OR($C26=2,$C26=9)</formula>
    </cfRule>
  </conditionalFormatting>
  <conditionalFormatting sqref="O1192:AD1192">
    <cfRule type="expression" dxfId="2250" priority="1099" stopIfTrue="1">
      <formula>OR($C26=2,$C26=9)</formula>
    </cfRule>
  </conditionalFormatting>
  <conditionalFormatting sqref="O1193:AD1193">
    <cfRule type="expression" dxfId="2249" priority="1100" stopIfTrue="1">
      <formula>OR($C26=2,$C26=9)</formula>
    </cfRule>
  </conditionalFormatting>
  <conditionalFormatting sqref="O1194:AD1194">
    <cfRule type="expression" dxfId="2248" priority="1101" stopIfTrue="1">
      <formula>OR($C26=2,$C26=9)</formula>
    </cfRule>
  </conditionalFormatting>
  <conditionalFormatting sqref="O1195:AD1195">
    <cfRule type="expression" dxfId="2247" priority="1102" stopIfTrue="1">
      <formula>OR($C26=2,$C26=9)</formula>
    </cfRule>
  </conditionalFormatting>
  <conditionalFormatting sqref="O1196:AD1196">
    <cfRule type="expression" dxfId="2246" priority="1103" stopIfTrue="1">
      <formula>OR($C26=2,$C26=9)</formula>
    </cfRule>
  </conditionalFormatting>
  <conditionalFormatting sqref="O1197:AD1197">
    <cfRule type="expression" dxfId="2245" priority="1104" stopIfTrue="1">
      <formula>OR($C26=2,$C26=9)</formula>
    </cfRule>
  </conditionalFormatting>
  <conditionalFormatting sqref="O1198:AD1198">
    <cfRule type="expression" dxfId="2244" priority="1105" stopIfTrue="1">
      <formula>OR($C26=2,$C26=9)</formula>
    </cfRule>
  </conditionalFormatting>
  <conditionalFormatting sqref="O1199:AD1199">
    <cfRule type="expression" dxfId="2243" priority="1106" stopIfTrue="1">
      <formula>OR($C26=2,$C26=9)</formula>
    </cfRule>
  </conditionalFormatting>
  <conditionalFormatting sqref="O1200:AD1200">
    <cfRule type="expression" dxfId="2242" priority="1107" stopIfTrue="1">
      <formula>OR($C26=2,$C26=9)</formula>
    </cfRule>
  </conditionalFormatting>
  <conditionalFormatting sqref="O1201:AD1201">
    <cfRule type="expression" dxfId="2241" priority="1108" stopIfTrue="1">
      <formula>OR($C26=2,$C26=9)</formula>
    </cfRule>
  </conditionalFormatting>
  <conditionalFormatting sqref="O1202:AD1202">
    <cfRule type="expression" dxfId="2240" priority="1109" stopIfTrue="1">
      <formula>OR($C26=2,$C26=9)</formula>
    </cfRule>
  </conditionalFormatting>
  <conditionalFormatting sqref="O1203:AD1203">
    <cfRule type="expression" dxfId="2239" priority="1110" stopIfTrue="1">
      <formula>OR($C26=2,$C26=9)</formula>
    </cfRule>
  </conditionalFormatting>
  <conditionalFormatting sqref="O1204:AD1204">
    <cfRule type="expression" dxfId="2238" priority="1111" stopIfTrue="1">
      <formula>OR($C26=2,$C26=9)</formula>
    </cfRule>
  </conditionalFormatting>
  <conditionalFormatting sqref="O1205:AD1205">
    <cfRule type="expression" dxfId="2237" priority="1112" stopIfTrue="1">
      <formula>OR($C26=2,$C26=9)</formula>
    </cfRule>
  </conditionalFormatting>
  <conditionalFormatting sqref="O1206:AD1206">
    <cfRule type="expression" dxfId="2236" priority="1113" stopIfTrue="1">
      <formula>OR($C26=2,$C26=9)</formula>
    </cfRule>
  </conditionalFormatting>
  <conditionalFormatting sqref="O1207:AD1207">
    <cfRule type="expression" dxfId="2235" priority="1114" stopIfTrue="1">
      <formula>OR($C26=2,$C26=9)</formula>
    </cfRule>
  </conditionalFormatting>
  <conditionalFormatting sqref="O1208:AD1208">
    <cfRule type="expression" dxfId="2234" priority="1115" stopIfTrue="1">
      <formula>OR($C26=2,$C26=9)</formula>
    </cfRule>
  </conditionalFormatting>
  <conditionalFormatting sqref="O1209:AD1209">
    <cfRule type="expression" dxfId="2233" priority="1116" stopIfTrue="1">
      <formula>OR($C26=2,$C26=9)</formula>
    </cfRule>
  </conditionalFormatting>
  <conditionalFormatting sqref="O1210:AD1210">
    <cfRule type="expression" dxfId="2232" priority="1117" stopIfTrue="1">
      <formula>OR($C26=2,$C26=9)</formula>
    </cfRule>
  </conditionalFormatting>
  <conditionalFormatting sqref="O1211:AD1211">
    <cfRule type="expression" dxfId="2231" priority="1118" stopIfTrue="1">
      <formula>OR($C26=2,$C26=9)</formula>
    </cfRule>
  </conditionalFormatting>
  <conditionalFormatting sqref="O1212:AD1212">
    <cfRule type="expression" dxfId="2230" priority="1119" stopIfTrue="1">
      <formula>OR($C26=2,$C26=9)</formula>
    </cfRule>
  </conditionalFormatting>
  <conditionalFormatting sqref="O1213:AD1213">
    <cfRule type="expression" dxfId="2229" priority="1120" stopIfTrue="1">
      <formula>OR($C26=2,$C26=9)</formula>
    </cfRule>
  </conditionalFormatting>
  <conditionalFormatting sqref="O1214:AD1214">
    <cfRule type="expression" dxfId="2228" priority="1121" stopIfTrue="1">
      <formula>OR($C26=2,$C26=9)</formula>
    </cfRule>
  </conditionalFormatting>
  <conditionalFormatting sqref="O1215:AD1215">
    <cfRule type="expression" dxfId="2227" priority="1122" stopIfTrue="1">
      <formula>OR($C26=2,$C26=9)</formula>
    </cfRule>
  </conditionalFormatting>
  <conditionalFormatting sqref="O1216:AD1216">
    <cfRule type="expression" dxfId="2226" priority="1123" stopIfTrue="1">
      <formula>OR($C26=2,$C26=9)</formula>
    </cfRule>
  </conditionalFormatting>
  <conditionalFormatting sqref="O1217:AD1217">
    <cfRule type="expression" dxfId="2225" priority="1124" stopIfTrue="1">
      <formula>OR($C26=2,$C26=9)</formula>
    </cfRule>
  </conditionalFormatting>
  <conditionalFormatting sqref="O1218:AD1218">
    <cfRule type="expression" dxfId="2224" priority="1125" stopIfTrue="1">
      <formula>OR($C26=2,$C26=9)</formula>
    </cfRule>
  </conditionalFormatting>
  <conditionalFormatting sqref="O1219:AD1219">
    <cfRule type="expression" dxfId="2223" priority="1126" stopIfTrue="1">
      <formula>OR($C26=2,$C26=9)</formula>
    </cfRule>
  </conditionalFormatting>
  <conditionalFormatting sqref="O1220:AD1220">
    <cfRule type="expression" dxfId="2222" priority="1127" stopIfTrue="1">
      <formula>OR($C26=2,$C26=9)</formula>
    </cfRule>
  </conditionalFormatting>
  <conditionalFormatting sqref="O1221:AD1221">
    <cfRule type="expression" dxfId="2221" priority="1128" stopIfTrue="1">
      <formula>OR($C26=2,$C26=9)</formula>
    </cfRule>
  </conditionalFormatting>
  <conditionalFormatting sqref="O1222:AD1222">
    <cfRule type="expression" dxfId="2220" priority="1129" stopIfTrue="1">
      <formula>OR($C26=2,$C26=9)</formula>
    </cfRule>
  </conditionalFormatting>
  <conditionalFormatting sqref="O1223:AD1223">
    <cfRule type="expression" dxfId="2219" priority="1130" stopIfTrue="1">
      <formula>OR($C26=2,$C26=9)</formula>
    </cfRule>
  </conditionalFormatting>
  <conditionalFormatting sqref="O1224:AD1224">
    <cfRule type="expression" dxfId="2218" priority="1131" stopIfTrue="1">
      <formula>OR($C26=2,$C26=9)</formula>
    </cfRule>
  </conditionalFormatting>
  <conditionalFormatting sqref="O1225:AD1225">
    <cfRule type="expression" dxfId="2217" priority="1132" stopIfTrue="1">
      <formula>OR($C26=2,$C26=9)</formula>
    </cfRule>
  </conditionalFormatting>
  <conditionalFormatting sqref="O1226:AD1226">
    <cfRule type="expression" dxfId="2216" priority="1133" stopIfTrue="1">
      <formula>OR($C26=2,$C26=9)</formula>
    </cfRule>
  </conditionalFormatting>
  <conditionalFormatting sqref="O1227:AD1227">
    <cfRule type="expression" dxfId="2215" priority="1134" stopIfTrue="1">
      <formula>OR($C26=2,$C26=9)</formula>
    </cfRule>
  </conditionalFormatting>
  <conditionalFormatting sqref="O1228:AD1228">
    <cfRule type="expression" dxfId="2214" priority="1135" stopIfTrue="1">
      <formula>OR($C26=2,$C26=9)</formula>
    </cfRule>
  </conditionalFormatting>
  <conditionalFormatting sqref="O1229:AD1229">
    <cfRule type="expression" dxfId="2213" priority="1136" stopIfTrue="1">
      <formula>OR($C26=2,$C26=9)</formula>
    </cfRule>
  </conditionalFormatting>
  <conditionalFormatting sqref="O1230:AD1230">
    <cfRule type="expression" dxfId="2212" priority="1137" stopIfTrue="1">
      <formula>OR($C26=2,$C26=9)</formula>
    </cfRule>
  </conditionalFormatting>
  <conditionalFormatting sqref="O1231:AD1231">
    <cfRule type="expression" dxfId="2211" priority="1138" stopIfTrue="1">
      <formula>OR($C26=2,$C26=9)</formula>
    </cfRule>
  </conditionalFormatting>
  <conditionalFormatting sqref="O1232:AD1232">
    <cfRule type="expression" dxfId="2210" priority="1139" stopIfTrue="1">
      <formula>OR($C26=2,$C26=9)</formula>
    </cfRule>
  </conditionalFormatting>
  <conditionalFormatting sqref="O1233:AD1233">
    <cfRule type="expression" dxfId="2209" priority="1140" stopIfTrue="1">
      <formula>OR($C26=2,$C26=9)</formula>
    </cfRule>
  </conditionalFormatting>
  <conditionalFormatting sqref="O1234:AD1234">
    <cfRule type="expression" dxfId="2208" priority="1141" stopIfTrue="1">
      <formula>OR($C26=2,$C26=9)</formula>
    </cfRule>
  </conditionalFormatting>
  <conditionalFormatting sqref="O1235:AD1235">
    <cfRule type="expression" dxfId="2207" priority="1142" stopIfTrue="1">
      <formula>OR($C26=2,$C26=9)</formula>
    </cfRule>
  </conditionalFormatting>
  <conditionalFormatting sqref="O1236:AD1236">
    <cfRule type="expression" dxfId="2206" priority="1143" stopIfTrue="1">
      <formula>OR($C26=2,$C26=9)</formula>
    </cfRule>
  </conditionalFormatting>
  <conditionalFormatting sqref="O1237:AD1237">
    <cfRule type="expression" dxfId="2205" priority="1144" stopIfTrue="1">
      <formula>OR($C26=2,$C26=9)</formula>
    </cfRule>
  </conditionalFormatting>
  <conditionalFormatting sqref="O1238:AD1238">
    <cfRule type="expression" dxfId="2204" priority="1145" stopIfTrue="1">
      <formula>OR($C26=2,$C26=9)</formula>
    </cfRule>
  </conditionalFormatting>
  <conditionalFormatting sqref="O1239:AD1239">
    <cfRule type="expression" dxfId="2203" priority="1146" stopIfTrue="1">
      <formula>OR($C26=2,$C26=9)</formula>
    </cfRule>
  </conditionalFormatting>
  <conditionalFormatting sqref="O1240:AD1240">
    <cfRule type="expression" dxfId="2202" priority="1147" stopIfTrue="1">
      <formula>OR($C26=2,$C26=9)</formula>
    </cfRule>
  </conditionalFormatting>
  <conditionalFormatting sqref="O1241:AD1241">
    <cfRule type="expression" dxfId="2201" priority="1148" stopIfTrue="1">
      <formula>OR($C26=2,$C26=9)</formula>
    </cfRule>
  </conditionalFormatting>
  <conditionalFormatting sqref="O1242:AD1242">
    <cfRule type="expression" dxfId="2200" priority="1149" stopIfTrue="1">
      <formula>OR($C26=2,$C26=9)</formula>
    </cfRule>
  </conditionalFormatting>
  <conditionalFormatting sqref="O1243:AD1243">
    <cfRule type="expression" dxfId="2199" priority="1150" stopIfTrue="1">
      <formula>OR($C26=2,$C26=9)</formula>
    </cfRule>
  </conditionalFormatting>
  <conditionalFormatting sqref="O1244:AD1244">
    <cfRule type="expression" dxfId="2198" priority="1151" stopIfTrue="1">
      <formula>OR($C26=2,$C26=9)</formula>
    </cfRule>
  </conditionalFormatting>
  <conditionalFormatting sqref="O1245:AD1245">
    <cfRule type="expression" dxfId="2197" priority="1152" stopIfTrue="1">
      <formula>OR($C26=2,$C26=9)</formula>
    </cfRule>
  </conditionalFormatting>
  <conditionalFormatting sqref="O1246:AD1246">
    <cfRule type="expression" dxfId="2196" priority="1153" stopIfTrue="1">
      <formula>OR($C26=2,$C26=9)</formula>
    </cfRule>
  </conditionalFormatting>
  <conditionalFormatting sqref="O1247:AD1247">
    <cfRule type="expression" dxfId="2195" priority="1154" stopIfTrue="1">
      <formula>OR($C26=2,$C26=9)</formula>
    </cfRule>
  </conditionalFormatting>
  <conditionalFormatting sqref="O1248:AD1248">
    <cfRule type="expression" dxfId="2194" priority="1155" stopIfTrue="1">
      <formula>OR($C26=2,$C26=9)</formula>
    </cfRule>
  </conditionalFormatting>
  <conditionalFormatting sqref="O1249:AD1249">
    <cfRule type="expression" dxfId="2193" priority="1156" stopIfTrue="1">
      <formula>OR($C26=2,$C26=9)</formula>
    </cfRule>
  </conditionalFormatting>
  <conditionalFormatting sqref="O1250:AD1250">
    <cfRule type="expression" dxfId="2192" priority="1157" stopIfTrue="1">
      <formula>OR($C26=2,$C26=9)</formula>
    </cfRule>
  </conditionalFormatting>
  <conditionalFormatting sqref="O1251:AD1251">
    <cfRule type="expression" dxfId="2191" priority="1158" stopIfTrue="1">
      <formula>OR($C26=2,$C26=9)</formula>
    </cfRule>
  </conditionalFormatting>
  <conditionalFormatting sqref="O1252:AD1252">
    <cfRule type="expression" dxfId="2190" priority="1159" stopIfTrue="1">
      <formula>OR($C26=2,$C26=9)</formula>
    </cfRule>
  </conditionalFormatting>
  <conditionalFormatting sqref="O1253:AD1253">
    <cfRule type="expression" dxfId="2189" priority="1160" stopIfTrue="1">
      <formula>OR($C26=2,$C26=9)</formula>
    </cfRule>
  </conditionalFormatting>
  <conditionalFormatting sqref="O1254:AD1254">
    <cfRule type="expression" dxfId="2188" priority="1161" stopIfTrue="1">
      <formula>OR($C26=2,$C26=9)</formula>
    </cfRule>
  </conditionalFormatting>
  <conditionalFormatting sqref="O1255:AD1255">
    <cfRule type="expression" dxfId="2187" priority="1162" stopIfTrue="1">
      <formula>OR($C26=2,$C26=9)</formula>
    </cfRule>
  </conditionalFormatting>
  <conditionalFormatting sqref="O1256:AD1256">
    <cfRule type="expression" dxfId="2186" priority="1163" stopIfTrue="1">
      <formula>OR($C26=2,$C26=9)</formula>
    </cfRule>
  </conditionalFormatting>
  <conditionalFormatting sqref="O1257:AD1257">
    <cfRule type="expression" dxfId="2185" priority="1164" stopIfTrue="1">
      <formula>OR($C26=2,$C26=9)</formula>
    </cfRule>
  </conditionalFormatting>
  <conditionalFormatting sqref="O1258:AD1258">
    <cfRule type="expression" dxfId="2184" priority="1165" stopIfTrue="1">
      <formula>OR($C26=2,$C26=9)</formula>
    </cfRule>
  </conditionalFormatting>
  <conditionalFormatting sqref="O1259:AD1259">
    <cfRule type="expression" dxfId="2183" priority="1166" stopIfTrue="1">
      <formula>OR($C26=2,$C26=9)</formula>
    </cfRule>
  </conditionalFormatting>
  <conditionalFormatting sqref="O1260:AD1260">
    <cfRule type="expression" dxfId="2182" priority="1167" stopIfTrue="1">
      <formula>OR($C26=2,$C26=9)</formula>
    </cfRule>
  </conditionalFormatting>
  <conditionalFormatting sqref="O1261:AD1261">
    <cfRule type="expression" dxfId="2181" priority="1168" stopIfTrue="1">
      <formula>OR($C26=2,$C26=9)</formula>
    </cfRule>
  </conditionalFormatting>
  <conditionalFormatting sqref="O1262:AD1262">
    <cfRule type="expression" dxfId="2180" priority="1169" stopIfTrue="1">
      <formula>OR($C26=2,$C26=9)</formula>
    </cfRule>
  </conditionalFormatting>
  <conditionalFormatting sqref="O1263:AD1263">
    <cfRule type="expression" dxfId="2179" priority="1170" stopIfTrue="1">
      <formula>OR($C26=2,$C26=9)</formula>
    </cfRule>
  </conditionalFormatting>
  <conditionalFormatting sqref="O1264:AD1264">
    <cfRule type="expression" dxfId="2178" priority="1171" stopIfTrue="1">
      <formula>OR($C26=2,$C26=9)</formula>
    </cfRule>
  </conditionalFormatting>
  <conditionalFormatting sqref="O1265:AD1265">
    <cfRule type="expression" dxfId="2177" priority="1172" stopIfTrue="1">
      <formula>OR($C26=2,$C26=9)</formula>
    </cfRule>
  </conditionalFormatting>
  <conditionalFormatting sqref="O1266:AD1266">
    <cfRule type="expression" dxfId="2176" priority="1173" stopIfTrue="1">
      <formula>OR($C26=2,$C26=9)</formula>
    </cfRule>
  </conditionalFormatting>
  <conditionalFormatting sqref="O1267:AD1267">
    <cfRule type="expression" dxfId="2175" priority="1174" stopIfTrue="1">
      <formula>OR($C26=2,$C26=9)</formula>
    </cfRule>
  </conditionalFormatting>
  <conditionalFormatting sqref="O1268:AD1268">
    <cfRule type="expression" dxfId="2174" priority="1175" stopIfTrue="1">
      <formula>OR($C26=2,$C26=9)</formula>
    </cfRule>
  </conditionalFormatting>
  <conditionalFormatting sqref="O1269:AD1269">
    <cfRule type="expression" dxfId="2173" priority="1176" stopIfTrue="1">
      <formula>OR($C26=2,$C26=9)</formula>
    </cfRule>
  </conditionalFormatting>
  <conditionalFormatting sqref="O1270:AD1270">
    <cfRule type="expression" dxfId="2172" priority="1177" stopIfTrue="1">
      <formula>OR($C26=2,$C26=9)</formula>
    </cfRule>
  </conditionalFormatting>
  <conditionalFormatting sqref="O1271:AD1271">
    <cfRule type="expression" dxfId="2171" priority="1178" stopIfTrue="1">
      <formula>OR($C26=2,$C26=9)</formula>
    </cfRule>
  </conditionalFormatting>
  <conditionalFormatting sqref="O1272:AD1272">
    <cfRule type="expression" dxfId="2170" priority="1179" stopIfTrue="1">
      <formula>OR($C26=2,$C26=9)</formula>
    </cfRule>
  </conditionalFormatting>
  <conditionalFormatting sqref="O1273:AD1273">
    <cfRule type="expression" dxfId="2169" priority="1180" stopIfTrue="1">
      <formula>OR($C26=2,$C26=9)</formula>
    </cfRule>
  </conditionalFormatting>
  <conditionalFormatting sqref="O1274:AD1274">
    <cfRule type="expression" dxfId="2168" priority="1181" stopIfTrue="1">
      <formula>OR($C26=2,$C26=9)</formula>
    </cfRule>
  </conditionalFormatting>
  <conditionalFormatting sqref="O1275:AD1275">
    <cfRule type="expression" dxfId="2167" priority="1182" stopIfTrue="1">
      <formula>OR($C26=2,$C26=9)</formula>
    </cfRule>
  </conditionalFormatting>
  <conditionalFormatting sqref="O1276:AD1276">
    <cfRule type="expression" dxfId="2166" priority="1183" stopIfTrue="1">
      <formula>OR($C26=2,$C26=9)</formula>
    </cfRule>
  </conditionalFormatting>
  <conditionalFormatting sqref="O1277:AD1277">
    <cfRule type="expression" dxfId="2165" priority="1184" stopIfTrue="1">
      <formula>OR($C26=2,$C26=9)</formula>
    </cfRule>
  </conditionalFormatting>
  <conditionalFormatting sqref="O1278:AD1278">
    <cfRule type="expression" dxfId="2164" priority="1185" stopIfTrue="1">
      <formula>OR($C26=2,$C26=9)</formula>
    </cfRule>
  </conditionalFormatting>
  <conditionalFormatting sqref="O1279:AD1279">
    <cfRule type="expression" dxfId="2163" priority="1186" stopIfTrue="1">
      <formula>OR($C26=2,$C26=9)</formula>
    </cfRule>
  </conditionalFormatting>
  <conditionalFormatting sqref="O1280:AD1280">
    <cfRule type="expression" dxfId="2162" priority="1187" stopIfTrue="1">
      <formula>OR($C26=2,$C26=9)</formula>
    </cfRule>
  </conditionalFormatting>
  <conditionalFormatting sqref="O1281:AD1281">
    <cfRule type="expression" dxfId="2161" priority="1188" stopIfTrue="1">
      <formula>OR($C26=2,$C26=9)</formula>
    </cfRule>
  </conditionalFormatting>
  <conditionalFormatting sqref="O1282:AD1282">
    <cfRule type="expression" dxfId="2160" priority="1189" stopIfTrue="1">
      <formula>OR($C26=2,$C26=9)</formula>
    </cfRule>
  </conditionalFormatting>
  <conditionalFormatting sqref="O1283:AD1283">
    <cfRule type="expression" dxfId="2159" priority="1190" stopIfTrue="1">
      <formula>OR($C26=2,$C26=9)</formula>
    </cfRule>
  </conditionalFormatting>
  <conditionalFormatting sqref="O1284:AD1284">
    <cfRule type="expression" dxfId="2158" priority="1191" stopIfTrue="1">
      <formula>OR($C26=2,$C26=9)</formula>
    </cfRule>
  </conditionalFormatting>
  <conditionalFormatting sqref="O1285:AD1285">
    <cfRule type="expression" dxfId="2157" priority="1192" stopIfTrue="1">
      <formula>OR($C26=2,$C26=9)</formula>
    </cfRule>
  </conditionalFormatting>
  <conditionalFormatting sqref="O1286:AD1286">
    <cfRule type="expression" dxfId="2156" priority="1193" stopIfTrue="1">
      <formula>OR($C26=2,$C26=9)</formula>
    </cfRule>
  </conditionalFormatting>
  <conditionalFormatting sqref="O1287:AD1287">
    <cfRule type="expression" dxfId="2155" priority="1194" stopIfTrue="1">
      <formula>OR($C26=2,$C26=9)</formula>
    </cfRule>
  </conditionalFormatting>
  <conditionalFormatting sqref="O1288:AD1288">
    <cfRule type="expression" dxfId="2154" priority="1195" stopIfTrue="1">
      <formula>OR($C26=2,$C26=9)</formula>
    </cfRule>
  </conditionalFormatting>
  <conditionalFormatting sqref="O1289:AD1289">
    <cfRule type="expression" dxfId="2153" priority="1196" stopIfTrue="1">
      <formula>OR($C26=2,$C26=9)</formula>
    </cfRule>
  </conditionalFormatting>
  <conditionalFormatting sqref="O1290:AD1290">
    <cfRule type="expression" dxfId="2152" priority="1197" stopIfTrue="1">
      <formula>OR($C26=2,$C26=9)</formula>
    </cfRule>
  </conditionalFormatting>
  <conditionalFormatting sqref="O1291:AD1291">
    <cfRule type="expression" dxfId="2151" priority="1198" stopIfTrue="1">
      <formula>OR($C26=2,$C26=9)</formula>
    </cfRule>
  </conditionalFormatting>
  <conditionalFormatting sqref="O1292:AD1292">
    <cfRule type="expression" dxfId="2150" priority="1199" stopIfTrue="1">
      <formula>OR($C26=2,$C26=9)</formula>
    </cfRule>
  </conditionalFormatting>
  <conditionalFormatting sqref="O1293:AD1293">
    <cfRule type="expression" dxfId="2149" priority="1200" stopIfTrue="1">
      <formula>OR($C26=2,$C26=9)</formula>
    </cfRule>
  </conditionalFormatting>
  <conditionalFormatting sqref="O1294:AD1294">
    <cfRule type="expression" dxfId="2148" priority="1201" stopIfTrue="1">
      <formula>OR($C26=2,$C26=9)</formula>
    </cfRule>
  </conditionalFormatting>
  <conditionalFormatting sqref="O1295:AD1295">
    <cfRule type="expression" dxfId="2147" priority="1202" stopIfTrue="1">
      <formula>OR($C26=2,$C26=9)</formula>
    </cfRule>
  </conditionalFormatting>
  <conditionalFormatting sqref="O1296:AD1296">
    <cfRule type="expression" dxfId="2146" priority="1203" stopIfTrue="1">
      <formula>OR($C26=2,$C26=9)</formula>
    </cfRule>
  </conditionalFormatting>
  <conditionalFormatting sqref="O1297:AD1297">
    <cfRule type="expression" dxfId="2145" priority="1204" stopIfTrue="1">
      <formula>OR($C26=2,$C26=9)</formula>
    </cfRule>
  </conditionalFormatting>
  <conditionalFormatting sqref="O1298:AD1298">
    <cfRule type="expression" dxfId="2144" priority="1205" stopIfTrue="1">
      <formula>OR($C26=2,$C26=9)</formula>
    </cfRule>
  </conditionalFormatting>
  <conditionalFormatting sqref="C1316:AD1316">
    <cfRule type="expression" dxfId="2143" priority="1206" stopIfTrue="1">
      <formula>OR($C26=2,$C26=9)</formula>
    </cfRule>
  </conditionalFormatting>
  <conditionalFormatting sqref="F120">
    <cfRule type="expression" dxfId="2142" priority="1207" stopIfTrue="1">
      <formula>OR($T$89=0,$T$89="NA",$T$89="NS")</formula>
    </cfRule>
    <cfRule type="expression" dxfId="2141" priority="1208" stopIfTrue="1">
      <formula>AND($T$89&gt;0,$T$89&lt;&gt;"NA",$T$89&lt;&gt;"NS",$F$120="")</formula>
    </cfRule>
  </conditionalFormatting>
  <conditionalFormatting sqref="D1316:AD1316">
    <cfRule type="expression" dxfId="2140" priority="1209" stopIfTrue="1">
      <formula>OR($C1316=2,$C1316=9)</formula>
    </cfRule>
  </conditionalFormatting>
  <conditionalFormatting sqref="D143:S717">
    <cfRule type="expression" dxfId="2139" priority="4">
      <formula>D143=""</formula>
    </cfRule>
  </conditionalFormatting>
  <conditionalFormatting sqref="D144:S717">
    <cfRule type="expression" dxfId="2138" priority="3">
      <formula>D144=""</formula>
    </cfRule>
  </conditionalFormatting>
  <conditionalFormatting sqref="D724:N1298">
    <cfRule type="expression" dxfId="2137" priority="2" stopIfTrue="1">
      <formula>OR($C607=2,$C607=9)</formula>
    </cfRule>
  </conditionalFormatting>
  <conditionalFormatting sqref="D724:N1298">
    <cfRule type="expression" dxfId="2136" priority="1">
      <formula>D724=""</formula>
    </cfRule>
  </conditionalFormatting>
  <dataValidations count="2">
    <dataValidation type="list" showInputMessage="1" showErrorMessage="1" errorTitle="Datos incorrectos" error="Los datos ingresados no son correctos, revise las opciones disponibles" sqref="C26 C1316">
      <formula1>"1,2,9"</formula1>
    </dataValidation>
    <dataValidation type="list" showInputMessage="1" showErrorMessage="1" errorTitle="Datos ingresados No Validos" error="Los datos ingresados no son correctos, revise las opciones disponibles" sqref="Q68:Q89">
      <formula1>"X"</formula1>
    </dataValidation>
  </dataValidations>
  <hyperlinks>
    <hyperlink ref="AA7" location="Índice!B23" display="Índice"/>
  </hyperlinks>
  <pageMargins left="0.70866141732283472" right="0.70866141732283472" top="0.74803149606299213" bottom="0.74803149606299213" header="0.31496062992125978" footer="0.31496062992125978"/>
  <pageSetup scale="75" orientation="portrait" r:id="rId1"/>
  <headerFooter>
    <oddHeader>&amp;CMódulo 2 Sección V
Cuestionario</oddHeader>
    <oddFooter>&amp;LCenso Nacional de Gobiernos Estatales 2023&amp;R&amp;P de &amp;N</oddFooter>
  </headerFooter>
  <rowBreaks count="2" manualBreakCount="2">
    <brk id="718" max="30" man="1"/>
    <brk id="1307"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Índice</vt:lpstr>
      <vt:lpstr>Presentación</vt:lpstr>
      <vt:lpstr>Informantes</vt:lpstr>
      <vt:lpstr>Participantes</vt:lpstr>
      <vt:lpstr>CNGE_2023_M2_Secc1</vt:lpstr>
      <vt:lpstr>CNGE_2023_M2_Secc2</vt:lpstr>
      <vt:lpstr>CNGE_2023_M2_Secc3</vt:lpstr>
      <vt:lpstr>CNGE_2023_M2_Secc4</vt:lpstr>
      <vt:lpstr>CNGE_2023_M2_Secc5</vt:lpstr>
      <vt:lpstr>CNGE_2023_M2_Secc6</vt:lpstr>
      <vt:lpstr>CNGE_2023_M2_Secc7</vt:lpstr>
      <vt:lpstr>CNGE_2023_M2_Secc8</vt:lpstr>
      <vt:lpstr>CNGE_2023_M2_Secc9</vt:lpstr>
      <vt:lpstr>Complemento 1</vt:lpstr>
      <vt:lpstr>Complemento 2</vt:lpstr>
      <vt:lpstr>Glosario</vt:lpstr>
      <vt:lpstr>CNGE_2023_M2_Secc1!Área_de_impresión</vt:lpstr>
      <vt:lpstr>CNGE_2023_M2_Secc2!Área_de_impresión</vt:lpstr>
      <vt:lpstr>CNGE_2023_M2_Secc3!Área_de_impresión</vt:lpstr>
      <vt:lpstr>CNGE_2023_M2_Secc4!Área_de_impresión</vt:lpstr>
      <vt:lpstr>CNGE_2023_M2_Secc5!Área_de_impresión</vt:lpstr>
      <vt:lpstr>CNGE_2023_M2_Secc6!Área_de_impresión</vt:lpstr>
      <vt:lpstr>CNGE_2023_M2_Secc7!Área_de_impresión</vt:lpstr>
      <vt:lpstr>CNGE_2023_M2_Secc8!Área_de_impresión</vt:lpstr>
      <vt:lpstr>CNGE_2023_M2_Secc9!Área_de_impresión</vt:lpstr>
      <vt:lpstr>'Complemento 1'!Área_de_impresión</vt:lpstr>
      <vt:lpstr>'Complemento 2'!Área_de_impresión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Héctor Luna Ortega</cp:lastModifiedBy>
  <cp:lastPrinted>2023-03-04T00:09:30Z</cp:lastPrinted>
  <dcterms:created xsi:type="dcterms:W3CDTF">2022-07-21T21:44:48Z</dcterms:created>
  <dcterms:modified xsi:type="dcterms:W3CDTF">2023-03-04T00:09:43Z</dcterms:modified>
</cp:coreProperties>
</file>